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roposed Bets" sheetId="1" r:id="rId5"/>
    <sheet state="hidden" name="Accepted Bets" sheetId="2" r:id="rId6"/>
    <sheet state="visible" name="Controls" sheetId="3" r:id="rId7"/>
    <sheet state="visible" name="Home" sheetId="4" r:id="rId8"/>
    <sheet state="visible" name="Profile" sheetId="5" r:id="rId9"/>
    <sheet state="visible" name="GG Handicap Import" sheetId="6" r:id="rId10"/>
    <sheet state="visible" name="Current Event Scores" sheetId="7" r:id="rId11"/>
    <sheet state="visible" name="Score Archive" sheetId="8" r:id="rId12"/>
    <sheet state="visible" name="Round History" sheetId="9" r:id="rId13"/>
    <sheet state="visible" name="Live Grint Scores" sheetId="10" r:id="rId14"/>
    <sheet state="visible" name="Combined Scores" sheetId="11" r:id="rId15"/>
    <sheet state="visible" name="GPT Update content" sheetId="12" r:id="rId16"/>
    <sheet state="visible" name="Locations" sheetId="13" r:id="rId17"/>
    <sheet state="visible" name="Test Net Sheet" sheetId="14" r:id="rId18"/>
    <sheet state="visible" name="Scores + Points" sheetId="15" r:id="rId19"/>
    <sheet state="visible" name="Chirps" sheetId="16" r:id="rId20"/>
    <sheet state="visible" name="Player Stats" sheetId="17" r:id="rId21"/>
    <sheet state="visible" name="Event Result History" sheetId="18" r:id="rId22"/>
    <sheet state="visible" name="Season Standings Pivot" sheetId="19" r:id="rId23"/>
    <sheet state="visible" name="Net Season Standings Pivot Cumu" sheetId="20" r:id="rId24"/>
    <sheet state="visible" name="Net + Scratch Season Standings" sheetId="21" r:id="rId25"/>
    <sheet state="visible" name="Net Playoff Standings" sheetId="22" r:id="rId26"/>
    <sheet state="visible" name="Scratch Season Standings" sheetId="23" r:id="rId27"/>
    <sheet state="visible" name="Formatted Season Standings" sheetId="24" r:id="rId28"/>
    <sheet state="hidden" name="Formatted Playoff Standings" sheetId="25" r:id="rId29"/>
    <sheet state="visible" name="Unicorn" sheetId="26" r:id="rId30"/>
    <sheet state="visible" name="Net Leaderboard" sheetId="27" r:id="rId31"/>
    <sheet state="visible" name="Scratch Leaderboard" sheetId="28" r:id="rId32"/>
    <sheet state="visible" name="Head to Head Playoffs" sheetId="29" r:id="rId33"/>
    <sheet state="visible" name="Playoff Bracket" sheetId="30" r:id="rId34"/>
    <sheet state="visible" name="Courses" sheetId="31" r:id="rId35"/>
    <sheet state="visible" name="Course Archive" sheetId="32" r:id="rId36"/>
    <sheet state="visible" name="Members" sheetId="33" r:id="rId37"/>
    <sheet state="visible" name="Inactive Members" sheetId="34" r:id="rId38"/>
    <sheet state="visible" name="Feedback" sheetId="35" r:id="rId39"/>
    <sheet state="visible" name="Feedback Archive" sheetId="36" r:id="rId40"/>
    <sheet state="visible" name="Types" sheetId="37" r:id="rId41"/>
    <sheet state="visible" name="FAQ" sheetId="38" r:id="rId42"/>
    <sheet state="visible" name="Score Images" sheetId="39" r:id="rId43"/>
    <sheet state="visible" name="App Logins" sheetId="40" r:id="rId44"/>
    <sheet state="visible" name="App Comments" sheetId="41" r:id="rId45"/>
    <sheet state="visible" name="SITS" sheetId="42" r:id="rId46"/>
    <sheet state="visible" name="Photos" sheetId="43" r:id="rId47"/>
    <sheet state="visible" name="App Metadata" sheetId="44" r:id="rId48"/>
  </sheets>
  <definedNames>
    <definedName hidden="1" localSheetId="6" name="_xlnm._FilterDatabase">'Current Event Scores'!$A$1:$R$2</definedName>
    <definedName hidden="1" localSheetId="7" name="_xlnm._FilterDatabase">'Score Archive'!$A$1:$AW$436</definedName>
    <definedName hidden="1" localSheetId="8" name="_xlnm._FilterDatabase">'Round History'!$A$1:$AC$43</definedName>
    <definedName hidden="1" localSheetId="13" name="_xlnm._FilterDatabase">'Test Net Sheet'!$A$1:$R$4</definedName>
    <definedName hidden="1" localSheetId="30" name="_xlnm._FilterDatabase">Courses!$A$1:$O$247</definedName>
    <definedName hidden="1" localSheetId="31" name="_xlnm._FilterDatabase">'Course Archive'!$A$1:$O$285</definedName>
    <definedName hidden="1" localSheetId="30" name="Z_94457C37_FE08_402B_A5BC_F7CD67188E2E_.wvu.FilterData">Courses!$A$1:$H$116</definedName>
  </definedNames>
  <calcPr/>
  <customWorkbookViews>
    <customWorkbookView activeSheetId="0" maximized="1" windowHeight="0" windowWidth="0" guid="{94457C37-FE08-402B-A5BC-F7CD67188E2E}" name="Filter 1"/>
  </customWorkbookViews>
  <pivotCaches>
    <pivotCache cacheId="0" r:id="rId49"/>
    <pivotCache cacheId="1" r:id="rId50"/>
    <pivotCache cacheId="2" r:id="rId51"/>
    <pivotCache cacheId="3" r:id="rId52"/>
    <pivotCache cacheId="4" r:id="rId53"/>
    <pivotCache cacheId="5" r:id="rId54"/>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5">
      <text>
        <t xml:space="preserve">Can't reduce this, when clicking "See All" the layout is shared if I use the same spreadsheet tab</t>
      </text>
    </comment>
    <comment authorId="0" ref="J9">
      <text>
        <t xml:space="preserve">If reducing this, wouldn't be able to click on scratch players in the event leaderboard</t>
      </text>
    </comment>
  </commentList>
</comments>
</file>

<file path=xl/sharedStrings.xml><?xml version="1.0" encoding="utf-8"?>
<sst xmlns="http://schemas.openxmlformats.org/spreadsheetml/2006/main" count="103483" uniqueCount="3604">
  <si>
    <t>ID</t>
  </si>
  <si>
    <t>Created By</t>
  </si>
  <si>
    <t>Created Date</t>
  </si>
  <si>
    <t>Bet Description</t>
  </si>
  <si>
    <t>Offered Moneyline Odds</t>
  </si>
  <si>
    <t>Maximum Wager</t>
  </si>
  <si>
    <t>Expiration</t>
  </si>
  <si>
    <t>Accepting New Bets?</t>
  </si>
  <si>
    <t>Moneyline formatted</t>
  </si>
  <si>
    <t>Formatted Max Wager</t>
  </si>
  <si>
    <t>Expiration Date</t>
  </si>
  <si>
    <t>Name</t>
  </si>
  <si>
    <t>Completed</t>
  </si>
  <si>
    <t>Minimum Bet</t>
  </si>
  <si>
    <t/>
  </si>
  <si>
    <t>1319c905-e400-481c-89db-226e9058e55e</t>
  </si>
  <si>
    <t>rdewling@gmail.com</t>
  </si>
  <si>
    <t>Ashby &amp; Zack to def. George &amp; Grady in net, 18 hole, fourball at Sweetens Friday</t>
  </si>
  <si>
    <t>+100</t>
  </si>
  <si>
    <t>$5</t>
  </si>
  <si>
    <t>Fri 1/29/21 - 8:00 AM</t>
  </si>
  <si>
    <t>Robby Dewling</t>
  </si>
  <si>
    <t>1e302d4d-2bbb-40ff-a396-8fe56d1170cc</t>
  </si>
  <si>
    <t>ar3dson@gmail.com</t>
  </si>
  <si>
    <t>A GROSS par occurs before or on the same hole as the first NET par in the foursome on Friday.</t>
  </si>
  <si>
    <t>Fri 1/22/21 - 6:00 AM</t>
  </si>
  <si>
    <t>Alex Edson</t>
  </si>
  <si>
    <t>3f2c0aff-47a7-4daa-8476-c47b3dcdafb5</t>
  </si>
  <si>
    <t>afoltz3@gmail.com</t>
  </si>
  <si>
    <t>Any player makes a 4 on #1</t>
  </si>
  <si>
    <t>+235</t>
  </si>
  <si>
    <t>$15</t>
  </si>
  <si>
    <t>Sat 1/30/21 - 8:30 AM</t>
  </si>
  <si>
    <t>Ashby Foltz</t>
  </si>
  <si>
    <t>ca641c4b-55c6-42c9-9610-25224a806a50</t>
  </si>
  <si>
    <t>rburnsgt@gmail.com</t>
  </si>
  <si>
    <t>I bet GME is over 375 at noon Eastern time 12/29</t>
  </si>
  <si>
    <t>$10</t>
  </si>
  <si>
    <t>Thu 1/28/21 - 11:58 PM</t>
  </si>
  <si>
    <t>Rob Burns</t>
  </si>
  <si>
    <t>a95e13ea-9b36-45d9-9ee1-d20a50d5a49a</t>
  </si>
  <si>
    <t>Ashby Foltz fails to make the Top 3 for Event 2</t>
  </si>
  <si>
    <t>+200</t>
  </si>
  <si>
    <t>$35</t>
  </si>
  <si>
    <t>Fri 3/19/21 - 8:00 AM</t>
  </si>
  <si>
    <t>9d17a3b1-5dfc-4a4f-a972-82706d80cc27</t>
  </si>
  <si>
    <t>Matt Jones wins the 2021 Honda Classic</t>
  </si>
  <si>
    <t>+300</t>
  </si>
  <si>
    <t>$30</t>
  </si>
  <si>
    <t>Fri 3/19/21 - 7:00 AM</t>
  </si>
  <si>
    <t>Parent ID</t>
  </si>
  <si>
    <t>Accepted Wager</t>
  </si>
  <si>
    <t>Accepted Odds</t>
  </si>
  <si>
    <t>Offered By (Name)</t>
  </si>
  <si>
    <t>Accepted On</t>
  </si>
  <si>
    <t>Accepted By</t>
  </si>
  <si>
    <t>8e3939f1-f031-492a-9a1d-4bf9d48c701b</t>
  </si>
  <si>
    <t>7e614a34-f34e-4099-9451-e3bf1cc21c6c</t>
  </si>
  <si>
    <t>dee0b5fe-f496-465c-9ab7-26800089ce78</t>
  </si>
  <si>
    <t>johnprichards3@gmail.com</t>
  </si>
  <si>
    <t>41ef7fcc-f315-4bdc-aa4a-ca953dd26b37</t>
  </si>
  <si>
    <t>Event Details</t>
  </si>
  <si>
    <t>Event Types</t>
  </si>
  <si>
    <t>Order of Operations for updating Event</t>
  </si>
  <si>
    <t>App Data</t>
  </si>
  <si>
    <t>Count</t>
  </si>
  <si>
    <t>Course Data</t>
  </si>
  <si>
    <t>Net Season Standings Pivot Single Round</t>
  </si>
  <si>
    <t>Net Season Standings Pivot 2 round</t>
  </si>
  <si>
    <t>Scratch Season Standings Pivot Single Round</t>
  </si>
  <si>
    <t>Scratch Season Standings Pivot 2 Round</t>
  </si>
  <si>
    <t>Comment</t>
  </si>
  <si>
    <t>Zapier incrementer</t>
  </si>
  <si>
    <t>Playoff Round</t>
  </si>
  <si>
    <t>Champ Flight Bracket Image</t>
  </si>
  <si>
    <t>Playing Handicap %</t>
  </si>
  <si>
    <t>Current Event Type</t>
  </si>
  <si>
    <t>M</t>
  </si>
  <si>
    <t>R18</t>
  </si>
  <si>
    <t>1) Turn off Zapier</t>
  </si>
  <si>
    <t>Courses</t>
  </si>
  <si>
    <t>0 Rounds</t>
  </si>
  <si>
    <t>if(min('Net Score')&gt;0, concatenate("+", min('Net Score')), (if(min('Net Score')=0, "E", min('Net Score'))))</t>
  </si>
  <si>
    <t>if(min(iferror(small('Net Score',2)+min('Net Score'),min('Net Score')))&gt;0, concatenate("+", min(iferror(small('Net Score',2)+min('Net Score'),min('Net Score')))), (if(min(iferror(small('Net Score',2)+min('Net Score'),min('Net Score')))=0, "E", min(iferror(small('Net Score',2)+min('Net Score'),min('Net Score'))))))</t>
  </si>
  <si>
    <t>if(min('Scratch Score')&gt;0, concatenate("+", min('Scratch Score')), (if(min('Scratch Score')=0, "E", min('Scratch Score'))))</t>
  </si>
  <si>
    <t>if(min(iferror(small('Scratch Score',2)+min('Scratch Score'),min('Scratch Score')))&gt;0, concatenate("+", min(iferror(small('Scratch Score',2)+min('Scratch Score'),min('Scratch Score')))), (if(min(iferror(small('Scratch Score',2)+min('Scratch Score'),min('Scratch Score')))=0, "E", min(iferror(small('Scratch Score',2)+min('Scratch Score'),min('Scratch Score'))))))</t>
  </si>
  <si>
    <t>https://lh3.googleusercontent.com/pw/AP1GczPqLBJkUhINRnD14ITdLiz8wH_diUPDC04OnVlzlXNUWr-TLTtGzoUgCQwGNw_oRDtwFbL0qWwmOp8SUSkOjFwCEjjDz5BqSw9eQ5MWAt5suPldsLGM7mg5WsW_YB3zCRJC7HLR_kffa0CUSGBLWA5QZw=w839-h602-s-no-gm?authuser=0</t>
  </si>
  <si>
    <t>Current Event Name</t>
  </si>
  <si>
    <t>R9</t>
  </si>
  <si>
    <t>1.5) Delete incomplete scores</t>
  </si>
  <si>
    <t>Current Event Scores</t>
  </si>
  <si>
    <t>1 Round</t>
  </si>
  <si>
    <t>2) Take event leaderboard screenshots</t>
  </si>
  <si>
    <t>Net + Scratch Season Standings</t>
  </si>
  <si>
    <t>2+ Rounds</t>
  </si>
  <si>
    <t>C</t>
  </si>
  <si>
    <t>3) Archive scores &amp; reset round history</t>
  </si>
  <si>
    <t>Scratch Season Standings</t>
  </si>
  <si>
    <t>4) Delete old scores</t>
  </si>
  <si>
    <t>Profile</t>
  </si>
  <si>
    <t>5) Update Controls to new event type (and playoffs)</t>
  </si>
  <si>
    <t>Home</t>
  </si>
  <si>
    <t>6) Turn on Zapier</t>
  </si>
  <si>
    <t>Net Leaderboard</t>
  </si>
  <si>
    <t>7) Update handicaps</t>
  </si>
  <si>
    <t>Scratch Leaderboard</t>
  </si>
  <si>
    <t>8) Update SITS</t>
  </si>
  <si>
    <t>FAQ</t>
  </si>
  <si>
    <t>9) Take season leaderboard screenshots</t>
  </si>
  <si>
    <t>Score Images</t>
  </si>
  <si>
    <t>Types</t>
  </si>
  <si>
    <t>SUM</t>
  </si>
  <si>
    <t>Announcement</t>
  </si>
  <si>
    <t>Title</t>
  </si>
  <si>
    <t>Welcome</t>
  </si>
  <si>
    <t>Message</t>
  </si>
  <si>
    <t>Header Image</t>
  </si>
  <si>
    <t>Season Standings</t>
  </si>
  <si>
    <t>Event Standings</t>
  </si>
  <si>
    <t>Photos</t>
  </si>
  <si>
    <t>News</t>
  </si>
  <si>
    <t>Home page</t>
  </si>
  <si>
    <t>Schedule</t>
  </si>
  <si>
    <t>Bobby Jones Cup Video</t>
  </si>
  <si>
    <t>Lookup Course Rating</t>
  </si>
  <si>
    <t>Pay Now</t>
  </si>
  <si>
    <t>Pro Shop</t>
  </si>
  <si>
    <t>MT 2020 Video</t>
  </si>
  <si>
    <t>Slack Link</t>
  </si>
  <si>
    <t>Rating/Slope Guidance</t>
  </si>
  <si>
    <t>Course DB Screenshot</t>
  </si>
  <si>
    <t>MT Logo</t>
  </si>
  <si>
    <t>Zapier</t>
  </si>
  <si>
    <t>Photo Random Number</t>
  </si>
  <si>
    <t>Random Photo URL</t>
  </si>
  <si>
    <t>Event Type Code</t>
  </si>
  <si>
    <t>Playoffs On/Off</t>
  </si>
  <si>
    <t>Playoffs Bracket Image URL</t>
  </si>
  <si>
    <t>Minerva Tour</t>
  </si>
  <si>
    <t>Welcome to the Minerva Tour</t>
  </si>
  <si>
    <t>Start a round or edit your scores below. Other member's scores can be edited on the "Scores" tab</t>
  </si>
  <si>
    <t>https://lh3.googleusercontent.com/e_MgqK4-JHYTWRZFI8DXHiDneYfOF6u3ym0BS4AJ8hmgQQ5K9oSutD6migdiwQsUqtK_UI2RndYhwyw7RMVDe4AUwX86WnXpPSfBVWri8tfbx-Hz4KnsY0s2vdW0XtuIOQWi3r48h0GF4ABtBojiWiat5f74w1kOpswa-jv7mNB7kKIMPxoti5HfaLsFa_w5ZncLB_Var_x52iup6EeAdoPDY3m1jN5CJSDKohz6S3CV1j_XeQ9MyaA5jDwBnshME6mMJT1kmY6GVNL_LoOo_yYRcKIzN8vld2NQxOmPcJwMxZH0QkIfGBGAeReDfpgC4-fIo2elq7hpfpxReaUtpOWOMAzgrKU-y9plKXqCU-sOXX5y8hduqnfPmTL8Vl2Nmf7PW4fARzATCUcYEweDsy_2nE6fuwpbTL2r0v280fqCub1JYd7QligcZvFWJ-unKZL0HydpBJXpORAmUos0vjeHSCo_MkO1b0v8TpGRWdxQ-cJOL08W8Np-THCTvlT8321DXxFpyVy2qzR09UjyMoAgHuvjlC-1o-hhKmGhYmMgV892ahhsaA-jJ7Ny3q6T_88hciBI64UdtzOlwvGRR_S6ZzDOu3uJdXokZcP_QCm59ystfDC4Y3FwsLvDm76V-MtlZJpGnKuEhJLCodBElZBVdPKyc6px5Gg2TIGiYVeBkTb5tXSiMRBRV7-_YsZgxGlpfd1AOvepHNgGmcyXrKqiV2udfukZ8RNfCXOmB4XEm3jR=w1440-h700-no</t>
  </si>
  <si>
    <t>https://minervatour.wordpress.com/leaderboard/</t>
  </si>
  <si>
    <t>https://minervatour.wordpress.com/leaderboard/live_event_results/</t>
  </si>
  <si>
    <t>https://minervatour.wordpress.com/photos/</t>
  </si>
  <si>
    <t>https://minervatour.wordpress.com/?page_id=5</t>
  </si>
  <si>
    <t>https://minervatour.wordpress.com/schedule/</t>
  </si>
  <si>
    <t>https://www.youtube.com/watch?v=x7VnZXs99xQ</t>
  </si>
  <si>
    <t>https://ncrdb.usga.org/NCRDB/</t>
  </si>
  <si>
    <t>https://venmo.com/code?user_id=1122664177467392174</t>
  </si>
  <si>
    <t>https://teamlocker.squadlocker.com/#/lockers/minerva-golf-club?_k=aryzas</t>
  </si>
  <si>
    <t>https://www.youtube.com/watch?v=_HRq64thRKg</t>
  </si>
  <si>
    <t>https://join.slack.com/t/minervagolfclub/shared_invite/enQtOTYwMzk2MzI0NDgyLWEzYTI3YjZhYWJlNDllNTA1YTIyOTM0MWI1ZDNkOTcxNTllYWJmZDQwYmJiNTk4YTkzNGUwZTQ2NDhhZTViZGY</t>
  </si>
  <si>
    <t>Note: Make sure you enter the correct slope and rating for the course type (18 holes, front 9, or back 9) as these will all have different ratings/slopes. The course rating website link above (or the GHIN app) should include rating/slope for all of these course types. The course rating website only displays properly on mobile browsers if you rotate your phone horizontally (recommend taking a screenshot so you can flip back and forth from app while entering details). To find rating/slope in the GHIN app, go to the "Course Handicap Calculator" select a course, then 18 holes or 9 holes, then tap "Select Tees"</t>
  </si>
  <si>
    <t>https://lh3.googleusercontent.com/rYzdcO5hQoGhN3vKr6uRn9EKAJex_PukesqJMwDiAZIJg4gfGw-YAnfEazIh8EF7TGEEIMCZ6zL0lCUj5maaIHGjtRDgjKqhrGL091QBzove_wFUZ8sYcPfy6hMBhWDcbqeFPi_7Yez6_gtz3NJAhWpjE98jlKCZktuJDSVmnTKxSQFNobgfAYRozhQfq0e2GigTxtH3wsxqhB9sTYElFxp0x1MzijECE250YukoWWI68CMQZeHPGm179a6_a-2yuEDsjYHCqbY0N4_jsS1llw8kFfsTfB9nbfoEb5ZRsh3BqBKPLqrt_Lm-D8f4lPYgGfD-uHoCnAWj_zsyeWNBxQD5pkvYeltE2ZHyj_G23ll6ixaBOfSUIHwMRJx67_F_kKxmRHbfCEbpLMkwvLGtPKIUj8O05U8BK51Rk2ANEEH7uTSLRx5QN2nq1mqySQZNmTCo8HflE3w56oObG5K1r-VCAasAhYJIEuAGp-ix6H82meKn8fCAy1PY6yCHA1PkiEprRueB7M88G5UsXo9KftCDBzeuvl9M_RYZdp1nOnFHuAmv1hl0f1RQv9wD5ci5hC25_rUNas46TNBCwEzefciW2ZWa3oaeuPM5WKAHN6XlcTwawO7WY9NDkxJIhhyz7Nwg6mZiYyGZQH8dew_tL8w_lqDjSjJ1CGU6GOxquc_hIXn8bcUA3DnW3BIvyzUYrCryy4P5fS-FPnLRvc8zOe-mr_7uCpFKcvFmMmfkzaJQwbbNTGGZfM2M=w3310-h1536-no</t>
  </si>
  <si>
    <t>https://lh3.googleusercontent.com/pw/AMWts8D0Vykj3F1_p2OewS34q7GS_mwJzVy1QXbCcMtnzUSgjQ1owij00Az6GjtGfAwHTh7Tsv-imxmP1dFpFKnOyndWitW4Qj7PgB60se75fIP7zUp_LiNIrDCpHQU6uA8MZ2mG01Aj7p0jtrnEe8k1cvJKCg=w1822-h1822-s-no?authuser=0</t>
  </si>
  <si>
    <t>https://zapier.com/app/dashboard</t>
  </si>
  <si>
    <t>Email Address</t>
  </si>
  <si>
    <t>Handicap Index</t>
  </si>
  <si>
    <t>Phone Number</t>
  </si>
  <si>
    <t>9 Hole Handicap</t>
  </si>
  <si>
    <t>Photo</t>
  </si>
  <si>
    <t>2017 MT Finish</t>
  </si>
  <si>
    <t>2018 MT Finish</t>
  </si>
  <si>
    <t>2019 MT FInish</t>
  </si>
  <si>
    <t>Player Name</t>
  </si>
  <si>
    <t>Status</t>
  </si>
  <si>
    <t>Player ID</t>
  </si>
  <si>
    <t>GHIN Number</t>
  </si>
  <si>
    <t>Type Filter</t>
  </si>
  <si>
    <t>NCRDB URL</t>
  </si>
  <si>
    <t>Trophy Image</t>
  </si>
  <si>
    <t>Champ Year</t>
  </si>
  <si>
    <t>Trophies</t>
  </si>
  <si>
    <t>2020 MT Finish</t>
  </si>
  <si>
    <t>Emojis</t>
  </si>
  <si>
    <t>Description</t>
  </si>
  <si>
    <t>Venmo Handle</t>
  </si>
  <si>
    <t>Web Venmo Deep Link</t>
  </si>
  <si>
    <t>Venmo Deep Link Prefix</t>
  </si>
  <si>
    <t>Venmo User ID</t>
  </si>
  <si>
    <t>Apple Deep Link to Venmo</t>
  </si>
  <si>
    <t>Android Deep Link</t>
  </si>
  <si>
    <t>🔒 Row ID</t>
  </si>
  <si>
    <t>2021 MT Finish</t>
  </si>
  <si>
    <t>2022 MT Finish</t>
  </si>
  <si>
    <t>2023 MT Finish</t>
  </si>
  <si>
    <t>Blake Addleton</t>
  </si>
  <si>
    <t>Baddleton@gmail.com</t>
  </si>
  <si>
    <t>https://firebasestorage.googleapis.com/v0/b/glide-prod.appspot.com/o/img-uploads%2FGNXfNUSV91nct3RVn9zd%2F26de63.jpeg?alt=media</t>
  </si>
  <si>
    <t>Active</t>
  </si>
  <si>
    <t>18 Holes</t>
  </si>
  <si>
    <t>http://ncrdb.usga.org/</t>
  </si>
  <si>
    <t>🏆</t>
  </si>
  <si>
    <t>Blake-Addleton</t>
  </si>
  <si>
    <t>https://venmo.com/Blake-Addleton</t>
  </si>
  <si>
    <t>venmo://users/</t>
  </si>
  <si>
    <t>venmo://users/1254324</t>
  </si>
  <si>
    <t>intent://venmo.com/Blake-Addleton#Intent;package=com.venmo;scheme=https;end</t>
  </si>
  <si>
    <t>RuCU3yUdSzqjzz2KG95B-A</t>
  </si>
  <si>
    <t>Cory Arnwine</t>
  </si>
  <si>
    <t>carnwine@gmail.com</t>
  </si>
  <si>
    <t>https://storage.googleapis.com/glide-prod.appspot.com/uploads-v2/GNXfNUSV91nct3RVn9zd/pub/ZVOcGslXfVNwGSOfc3Rm.jpeg</t>
  </si>
  <si>
    <t>6th</t>
  </si>
  <si>
    <t>5th</t>
  </si>
  <si>
    <t>2nd</t>
  </si>
  <si>
    <t>2018 Most Improved Golfer
2018 Bobby Jones Cup (Hilton Head)
2018 Edge Solutions Cup Playoffs
2019 Bobby Jones Cup (Wisconsin)
2021 Bobby Jones Cup (Michigan)
2022 Minerva Tour Champion</t>
  </si>
  <si>
    <t>🏆
📉
🇺🇸🌳🌳
📀</t>
  </si>
  <si>
    <t>📉</t>
  </si>
  <si>
    <t>MIG</t>
  </si>
  <si>
    <t>carnwine</t>
  </si>
  <si>
    <t>https://venmo.com/carnwine</t>
  </si>
  <si>
    <t>venmo://users/531884</t>
  </si>
  <si>
    <t>intent://venmo.com/carnwine#Intent;package=com.venmo;scheme=https;end</t>
  </si>
  <si>
    <t>Z19LGmUURuOBxJOMxWptFA</t>
  </si>
  <si>
    <t>Grady Bunn</t>
  </si>
  <si>
    <t>grady.bunn@gmail.com</t>
  </si>
  <si>
    <t>https://lh3.googleusercontent.com/gQ_FaH2AF_jSJxRNubfcwX3XqG6dcE7KFTHqzUDgdA65lfy57Xnyo2e7D9_ADkXMZDwDprlQ0N8SlSm05CAfkEcLacfWCA0iqKpi5-HBqfCMD3rKMs77CSSzBgDIJPtHWC8lCOtteTiqTljHAcT1-cFtDPSLAC6ryzrYmGoAoI5BlvKRScFk1OMxT2Bz7pWyjn7fkq5GBrAkO1IuaNMgVljRyHjVn3j4j-oL8pGhycJUFlz1nuyea1eDCSU4IwYOfCGfLzodUa4OwrJmuf6CodGiJCB5VR6MYxBUylhMQYa5E-KczOv0t11ByK7uOpvrKtoTdi3tqJvaWgVC0nTYAMlVv7e5sH6_p8vg7h41LS898KW48eXRhJFrAGO2OzZeiy-xOyfD6hxeZ0flReFuhDSrrxF-X-EOf3dMk0FFIcO3TMNC2dzAGzhmpOUwNWKPidDdV_0I2k3dvG7Dguy5auAKUDTJgjgpetzcK5KElhRL-ZdNA6s39BoQgHpB7hsJsw2DZfT2_4ftVj4a-CN6iJdHTdb8QMjIAzCxDiUFlaDUXPHsUo1O8mt6ISJfruKOjsoClx4lDsa_J3M6Bu6h6rojA-_Vu7bbIWAGYFOafxWG3Xq9cqTcI2DGtkLFQg646TzUbrVkNyEGW0xTZxdRUKl7re6bW-F9JbDnigcq-d1XKLtY6P-l7sKdDxo9e-Q9nxMbMaItT4Bio7fNSvFa8gUDuTD_WHt9rtrljgqiOhmxX6Gr=w1250-h937-no</t>
  </si>
  <si>
    <t>4th</t>
  </si>
  <si>
    <t>13th</t>
  </si>
  <si>
    <t>8th</t>
  </si>
  <si>
    <t>2019 Bobby Jones Cup (Wisconsin)
2020 Bobby Jones Cup (Atlanta)
2023 Bobby Jones Cup (Washington)
2021 Hole in One Club</t>
  </si>
  <si>
    <t>1️⃣🌳🌳🌺</t>
  </si>
  <si>
    <t>🎖</t>
  </si>
  <si>
    <t>MT Playoff</t>
  </si>
  <si>
    <t>Grady-Bunn</t>
  </si>
  <si>
    <t>https://venmo.com/Grady-Bunn</t>
  </si>
  <si>
    <t>venmo://users/461096</t>
  </si>
  <si>
    <t>intent://venmo.com/Grady-Bunn#Intent;package=com.venmo;scheme=https;end</t>
  </si>
  <si>
    <t>EBAtCrPBTqagwsa5cZ03Wg</t>
  </si>
  <si>
    <t>https://minervatour.files.wordpress.com/2019/08/img_2701.jpg</t>
  </si>
  <si>
    <t>7th</t>
  </si>
  <si>
    <t>9th</t>
  </si>
  <si>
    <t>10th</t>
  </si>
  <si>
    <t>2017 Unicorn
2020 Bobby Jones Cup (Atlanta)
2021 Unicorn
2022 Bobby Jones Cup (Pinehurst)</t>
  </si>
  <si>
    <t>🌳🌳🌺
🦄🦄</t>
  </si>
  <si>
    <t>🍻</t>
  </si>
  <si>
    <t>Member-Guest</t>
  </si>
  <si>
    <t>Rburnsgt</t>
  </si>
  <si>
    <t>https://venmo.com/Rburnsgt</t>
  </si>
  <si>
    <t>venmo://users/446949</t>
  </si>
  <si>
    <t>intent://venmo.com/Rburnsgt#Intent;package=com.venmo;scheme=https;end</t>
  </si>
  <si>
    <t>biSEeOiRSDaftic4vVN1rw</t>
  </si>
  <si>
    <t>Matt Davis</t>
  </si>
  <si>
    <t>msdavis66@gmail.com</t>
  </si>
  <si>
    <t>https://storage.googleapis.com/glide-prod.appspot.com/uploads-v2/GNXfNUSV91nct3RVn9zd/pub/gIt90rSX4ZBQM2wvWa2B.jpeg</t>
  </si>
  <si>
    <t>12th</t>
  </si>
  <si>
    <t>2018 Unicorn
2019 Unicorn</t>
  </si>
  <si>
    <t>🦄🦄</t>
  </si>
  <si>
    <t>🌳</t>
  </si>
  <si>
    <t>BJC Magnolia</t>
  </si>
  <si>
    <t>mattdavis66</t>
  </si>
  <si>
    <t>https://venmo.com/mattdavis66</t>
  </si>
  <si>
    <t>venmo://users/370401</t>
  </si>
  <si>
    <t>intent://venmo.com/mattdavis66#Intent;package=com.venmo;scheme=https;end</t>
  </si>
  <si>
    <t>yluMe1TeRm2KNnZ.uSfTew</t>
  </si>
  <si>
    <t>678-491-7196</t>
  </si>
  <si>
    <t>https://storage.googleapis.com/glide-prod.appspot.com/uploads-v2/GNXfNUSV91nct3RVn9zd/pub/wD9y0NT35v2ch7ZEGxQP.jpeg</t>
  </si>
  <si>
    <t>1st</t>
  </si>
  <si>
    <t>https://cdn3.iconfinder.com/data/icons/business-631/50/54-512.png</t>
  </si>
  <si>
    <t>2017 Minerva Tour Champion
2018 Bobby Jones Cup (Hilton Head)
2019 Member-Guest (Chattanooga)
2021 Minerva Tour Champion
2021 Most Improved Golfer
2021 Bobby Jones Cup (Michigan)
2022 Member-Guest (Chattanooga)
2022 Bobby Jones Cup (Pinehurst)
2024 Minerva Tour Champion
2024 Most Improved Golfer
2024 Bobby Jones Cup (Streamsong)</t>
  </si>
  <si>
    <t>🏆🏆🏆
🍻🍻
🇺🇸🌳🌳🌺
📉📉</t>
  </si>
  <si>
    <t>🌺</t>
  </si>
  <si>
    <t>Scratch</t>
  </si>
  <si>
    <t>Robby-Dewling</t>
  </si>
  <si>
    <t>https://venmo.com/Robby-Dewling</t>
  </si>
  <si>
    <t>venmo://users/254183</t>
  </si>
  <si>
    <t>intent://venmo.com/Robby-Dewling#Intent;package=com.venmo;scheme=https;end</t>
  </si>
  <si>
    <t>6N4m2687QX23qNxBaCEfWQ</t>
  </si>
  <si>
    <t>https://storage.googleapis.com/glide-prod.appspot.com/uploads-v2/GNXfNUSV91nct3RVn9zd/pub/MXbvc7EbvlbCRBjsPjcA.jpg</t>
  </si>
  <si>
    <t>2019 Bobby Jones Cup (Wisconsin)
2020 Bobby Jones Cup (Atlanta)
2020 Scratch Champion
2021 Member-Guest
2022 Bobby Jones Cup (Pinehurst) 2025 Member-Guest</t>
  </si>
  <si>
    <t>🥇
🍻🍻
🌳🌳🌳</t>
  </si>
  <si>
    <t>🥇</t>
  </si>
  <si>
    <t>Hole In One</t>
  </si>
  <si>
    <t>Alex-Edson</t>
  </si>
  <si>
    <t>https://venmo.com/Alex-Edson</t>
  </si>
  <si>
    <t>venmo://users/1180653</t>
  </si>
  <si>
    <t>intent://venmo.com/Alex-Edson#Intent;package=com.venmo;scheme=https;end</t>
  </si>
  <si>
    <t>NcrCZJOoScW4cI6qHK78aQ</t>
  </si>
  <si>
    <t>https://minervatour.files.wordpress.com/2019/10/img_5277.jpg</t>
  </si>
  <si>
    <t>3rd</t>
  </si>
  <si>
    <t>2018 Hole in One Club
2019 Minerva Tour Champion
2020 Minerva Tour Champion
2020 Bobby Jones Cup (Atlanta)
2022 Bobby Jones Cup (Pinehurst)
2023 Minerva Tour Champion
2023 Bobby Jones Cup (Washington)
2024 Bobby Jones Cup (Streamsong)</t>
  </si>
  <si>
    <t>🏆🏆🏆
🌳🌳🌺🌺
1️⃣</t>
  </si>
  <si>
    <t>1️⃣</t>
  </si>
  <si>
    <t>Unicorn</t>
  </si>
  <si>
    <t>ashbyfoltz</t>
  </si>
  <si>
    <t>https://venmo.com/ashbyfoltz</t>
  </si>
  <si>
    <t>venmo://users/262782</t>
  </si>
  <si>
    <t>intent://venmo.com/ashbyfoltz#Intent;package=com.venmo;scheme=https;end</t>
  </si>
  <si>
    <t>qi7MxjvwThWbw4Zf-3rIhA</t>
  </si>
  <si>
    <t>Nick Johnson</t>
  </si>
  <si>
    <t>nick.johnson810@gmail.com</t>
  </si>
  <si>
    <t>https://storage.googleapis.com/glide-prod.appspot.com/uploads-v2/GNXfNUSV91nct3RVn9zd/pub/cvpSy2z837uKSKvlZm1n.jpeg</t>
  </si>
  <si>
    <t>2023 Bobby Jones Cup (Washington)
2024 Bobby Jones Cup (Streamsong)</t>
  </si>
  <si>
    <t>🌺🌺</t>
  </si>
  <si>
    <t>🥈</t>
  </si>
  <si>
    <t>Nick-Johnson</t>
  </si>
  <si>
    <t>https://venmo.com/Nick-Johnson</t>
  </si>
  <si>
    <t>venmo://users/83159</t>
  </si>
  <si>
    <t>intent://venmo.com/Nick-Johnson#Intent;package=com.venmo;scheme=https;end</t>
  </si>
  <si>
    <t>Teef9OstSBWouf14PIUmdQ</t>
  </si>
  <si>
    <t>George Lane</t>
  </si>
  <si>
    <t>gmlane@gmail.com</t>
  </si>
  <si>
    <t>https://firebasestorage.googleapis.com/v0/b/glide-prod.appspot.com/o/img-uploads%2FGNXfNUSV91nct3RVn9zd%2Fb607eb.jpeg?alt=media</t>
  </si>
  <si>
    <t>2018 Bobby Jones Cup (Hilton Head)
2019 Most Improved Golfer
2020 Most Improved Golfer
2023 Most Improved Golfer
2021 Scratch Champion
2022 Member-Guest (Chattanooga)</t>
  </si>
  <si>
    <t>🥇
🍻
📉📉📉
🇺🇸</t>
  </si>
  <si>
    <t>George-Lane</t>
  </si>
  <si>
    <t>https://venmo.com/George-Lane</t>
  </si>
  <si>
    <t>venmo://users/469077</t>
  </si>
  <si>
    <t>intent://venmo.com/George-Lane#Intent;package=com.venmo;scheme=https;end</t>
  </si>
  <si>
    <t>jUcVdXt6TuqTOxO9bzKlUA</t>
  </si>
  <si>
    <t>Marc Mastrangelo</t>
  </si>
  <si>
    <t>mastrangeloms@gmail.com</t>
  </si>
  <si>
    <t>https://storage.googleapis.com/glide-prod.appspot.com/uploads-v2/GNXfNUSV91nct3RVn9zd/pub/AnT30ERyS1NLw6e1i8mo.jpeg</t>
  </si>
  <si>
    <t>2020 Minerva Tour Playoffs
2021 Consolation Winner</t>
  </si>
  <si>
    <t>🎖
🥈</t>
  </si>
  <si>
    <t>Marc-Mastrangelo</t>
  </si>
  <si>
    <t>https://venmo.com/Marc-Mastrangelo</t>
  </si>
  <si>
    <t>venmo://users/2576643</t>
  </si>
  <si>
    <t>intent://venmo.com/Marc-Mastrangelo#Intent;package=com.venmo;scheme=https;end</t>
  </si>
  <si>
    <t>0KGiHN87QYeAmCVAZvE.Bw</t>
  </si>
  <si>
    <t>David Mustard</t>
  </si>
  <si>
    <t>dmustard@gmail.com</t>
  </si>
  <si>
    <t>https://firebasestorage.googleapis.com/v0/b/glide-prod.appspot.com/o/img-uploads%2FGNXfNUSV91nct3RVn9zd%2F0c43b8.jpeg?alt=media</t>
  </si>
  <si>
    <t>2019 Member-Guest (Chattanooga)</t>
  </si>
  <si>
    <t>Charlotte-Mustard</t>
  </si>
  <si>
    <t>https://venmo.com/Charlotte-Mustard</t>
  </si>
  <si>
    <t>venmo://users/15137483</t>
  </si>
  <si>
    <t>intent://venmo.com/Charlotte-Mustard#Intent;package=com.venmo;scheme=https;end</t>
  </si>
  <si>
    <t>6YX83ugSQ3e-GSJQgE9g9Q</t>
  </si>
  <si>
    <t>John Richards</t>
  </si>
  <si>
    <t>https://storage.googleapis.com/glide-prod.appspot.com/uploads-v2/GNXfNUSV91nct3RVn9zd/pub/Tk2HdqDt4NKfTiKK87oY.jpeg</t>
  </si>
  <si>
    <t>2021 Bobby Jones Cup (Michigan)
2022 Most Improved Golfer
2023 Member-Guest (Alabama)
2024 Member-Guest (Aiken)</t>
  </si>
  <si>
    <t>🍻🍻
📉
🌳</t>
  </si>
  <si>
    <t>johnrichards</t>
  </si>
  <si>
    <t>https://venmo.com/johnrichards</t>
  </si>
  <si>
    <t>venmo://users/213962</t>
  </si>
  <si>
    <t>intent://venmo.com/johnrichards#Intent;package=com.venmo;scheme=https;end</t>
  </si>
  <si>
    <t>UH3acsGsSGKXlUvMH0BGPQ</t>
  </si>
  <si>
    <t>Bobby Ross</t>
  </si>
  <si>
    <t>saebobbyross@gmail.com</t>
  </si>
  <si>
    <t>https://firebasestorage.googleapis.com/v0/b/glide-prod.appspot.com/o/img-uploads%2FGNXfNUSV91nct3RVn9zd%2F7ede3f.jpeg?alt=media</t>
  </si>
  <si>
    <t>2018 Bobby Jones Cup (Hilton Head)
2019 Bobby Jones Cup (Wisconsin)
2019 Minerva Tour Playoffs
2020 Hole in One Club
2021 Bobby Jones Cup (Michigan)</t>
  </si>
  <si>
    <t>🎖
🇺🇸🌳🌳
1️⃣</t>
  </si>
  <si>
    <t>Bobby-Ross</t>
  </si>
  <si>
    <t>https://venmo.com/Bobby-Ross</t>
  </si>
  <si>
    <t>venmo://users/3192633</t>
  </si>
  <si>
    <t>intent://venmo.com/Bobby-Ross#Intent;package=com.venmo;scheme=https;end</t>
  </si>
  <si>
    <t>wTidpxgQTGyqEJeS8ltJkg</t>
  </si>
  <si>
    <t>Hastings Westphal</t>
  </si>
  <si>
    <t>vhwestphal@gmail.com</t>
  </si>
  <si>
    <t>https://firebasestorage.googleapis.com/v0/b/glide-prod.appspot.com/o/img-uploads%2FGNXfNUSV91nct3RVn9zd%2Ffdee84.jpeg?alt=media</t>
  </si>
  <si>
    <t>2018 Minerva Tour Champion</t>
  </si>
  <si>
    <t>Val-Westphal</t>
  </si>
  <si>
    <t>https://venmo.com/Val-Westphal</t>
  </si>
  <si>
    <t>venmo://users/264192</t>
  </si>
  <si>
    <t>intent://venmo.com/Val-Westphal#Intent;package=com.venmo;scheme=https;end</t>
  </si>
  <si>
    <t>DIdea5lgTCOen2npbRopLA</t>
  </si>
  <si>
    <t>Zack Taylor</t>
  </si>
  <si>
    <t>zackpetaylor@gmail.com</t>
  </si>
  <si>
    <t>https://minervatour.files.wordpress.com/2019/03/img_4492.jpg?w=478&amp;h=&amp;zoom=2</t>
  </si>
  <si>
    <t>2020 Bobby Jones Cup (Atlanta)</t>
  </si>
  <si>
    <t>Zack-Taylor-1</t>
  </si>
  <si>
    <t>https://venmo.com/Zack-Taylor-1</t>
  </si>
  <si>
    <t>venmo://users/811104</t>
  </si>
  <si>
    <t>intent://venmo.com/Zack-Taylor-1#Intent;package=com.venmo;scheme=https;end</t>
  </si>
  <si>
    <t>MP3Nk.raRXCC1.sdoEAaEg</t>
  </si>
  <si>
    <t>Devin Blankenship</t>
  </si>
  <si>
    <t>blankdc.db@gmail.com</t>
  </si>
  <si>
    <t>https://storage.googleapis.com/glide-prod.appspot.com/uploads-v2/GNXfNUSV91nct3RVn9zd/pub/3IF1Dcz5QrdTlzpion8b.jpeg</t>
  </si>
  <si>
    <t>2022 Scratch Champion
2023 Scratch Champion
2024 Scratch Champion</t>
  </si>
  <si>
    <t>🥇🥇🥇</t>
  </si>
  <si>
    <t>https://venmo.com/</t>
  </si>
  <si>
    <t>intent://venmo.com/#Intent;package=com.venmo;scheme=https;end</t>
  </si>
  <si>
    <t>qukHyIawROiuH9aKBSnh0g</t>
  </si>
  <si>
    <t>Bryan Chiodo</t>
  </si>
  <si>
    <t>Blchiodo@gmail.com</t>
  </si>
  <si>
    <t>https://lh3.googleusercontent.com/pw/AP1GczOlTxwPpjvglsYR6B0r2-TBnLRnyfdUcF32EvLVlEADtDz_6wIOkLczpPDSiOzkuPbKclhqy0DipfukCyD0lCmsG4HIYsHS78j3EQekQniI9XDh8XPXUvR-gd9CPktBx8yUk2mbqYFaQE-poffErs3uqQ=w644-h934-s-no-gm?authuser=0</t>
  </si>
  <si>
    <t>uhV5JFqURI-AOmsToy4qvA</t>
  </si>
  <si>
    <t>Jeff DeLong</t>
  </si>
  <si>
    <t>jeffdelong12@gmail.com</t>
  </si>
  <si>
    <t>https://storage.googleapis.com/glide-prod.appspot.com/uploads-v2/GNXfNUSV91nct3RVn9zd/pub/rpwwzvzI6V08QdD0rba1.jpeg</t>
  </si>
  <si>
    <t>KOVGGv7FQn-sj55ohF8Dbg</t>
  </si>
  <si>
    <t>dailey.dewling@gmail.com</t>
  </si>
  <si>
    <t>qvBruV93ROu9uH5Ztb7vrQ</t>
  </si>
  <si>
    <t>stevo0718@gmail.com</t>
  </si>
  <si>
    <t>VO5wPDHSRb6V8xNnyd-ZUg</t>
  </si>
  <si>
    <t>fiery-jelly-090@anonymous.appuser.io</t>
  </si>
  <si>
    <t>FErkXHSwQSmqdHsukPEzLA</t>
  </si>
  <si>
    <t>Email</t>
  </si>
  <si>
    <t>First Name</t>
  </si>
  <si>
    <t>Last Name</t>
  </si>
  <si>
    <t>Handle</t>
  </si>
  <si>
    <t>Index</t>
  </si>
  <si>
    <t>GHIN Id</t>
  </si>
  <si>
    <t>Registration Status</t>
  </si>
  <si>
    <t>Affiliation</t>
  </si>
  <si>
    <t>Date of Birth</t>
  </si>
  <si>
    <t>Gender</t>
  </si>
  <si>
    <t>Tee</t>
  </si>
  <si>
    <t>Registration Member or Guest</t>
  </si>
  <si>
    <t>Team Id</t>
  </si>
  <si>
    <t>Entry Number</t>
  </si>
  <si>
    <t>Pro or Amateur</t>
  </si>
  <si>
    <t>Riding / Walking / Caddie</t>
  </si>
  <si>
    <t>address1</t>
  </si>
  <si>
    <t>address2</t>
  </si>
  <si>
    <t>city</t>
  </si>
  <si>
    <t>GHIN Active</t>
  </si>
  <si>
    <t>Golfer Name</t>
  </si>
  <si>
    <t>Current</t>
  </si>
  <si>
    <t>baddleton@gmail.com</t>
  </si>
  <si>
    <t>Blake</t>
  </si>
  <si>
    <t>Addleton</t>
  </si>
  <si>
    <t>Confirmed</t>
  </si>
  <si>
    <t>Minerva Golf Club</t>
  </si>
  <si>
    <t>member</t>
  </si>
  <si>
    <t>3905 Weber Way</t>
  </si>
  <si>
    <t>Lexington</t>
  </si>
  <si>
    <t>Yes</t>
  </si>
  <si>
    <t>Cory</t>
  </si>
  <si>
    <t>Arnwine</t>
  </si>
  <si>
    <t>804 Walnut Avenue</t>
  </si>
  <si>
    <t>Charlotte</t>
  </si>
  <si>
    <t>Devin</t>
  </si>
  <si>
    <t>Blankenship</t>
  </si>
  <si>
    <t>Horseshoe Bend Country Club</t>
  </si>
  <si>
    <t>guest</t>
  </si>
  <si>
    <t>Justin Brown</t>
  </si>
  <si>
    <t>Grady</t>
  </si>
  <si>
    <t>Bunn</t>
  </si>
  <si>
    <t>1873 Bragg St</t>
  </si>
  <si>
    <t>Chamblee</t>
  </si>
  <si>
    <t>Rob</t>
  </si>
  <si>
    <t>Burns</t>
  </si>
  <si>
    <t>2719 Green Meadows Ln NE</t>
  </si>
  <si>
    <t>Brookhaven</t>
  </si>
  <si>
    <t>blchiodo@gmail.com</t>
  </si>
  <si>
    <t>Bryan</t>
  </si>
  <si>
    <t>Chiodo</t>
  </si>
  <si>
    <t>USGA/GSGA GC</t>
  </si>
  <si>
    <t>CUMMING</t>
  </si>
  <si>
    <t>Matt</t>
  </si>
  <si>
    <t>Davis</t>
  </si>
  <si>
    <t>360 W 47th St</t>
  </si>
  <si>
    <t>Apt 4a</t>
  </si>
  <si>
    <t>New York</t>
  </si>
  <si>
    <t>Jeff</t>
  </si>
  <si>
    <t>DeLong</t>
  </si>
  <si>
    <t>Robby</t>
  </si>
  <si>
    <t>Dewling</t>
  </si>
  <si>
    <t>381 Hascall Road Northwest</t>
  </si>
  <si>
    <t>Atlanta</t>
  </si>
  <si>
    <t>Alex</t>
  </si>
  <si>
    <t>Edson</t>
  </si>
  <si>
    <t>789 Hammond Dr</t>
  </si>
  <si>
    <t>Apt 3301</t>
  </si>
  <si>
    <t>Ashby</t>
  </si>
  <si>
    <t>Foltz</t>
  </si>
  <si>
    <t>500 Emory Circle NE</t>
  </si>
  <si>
    <t>Nick</t>
  </si>
  <si>
    <t>Johnson</t>
  </si>
  <si>
    <t>339 W 16th St</t>
  </si>
  <si>
    <t>Houston</t>
  </si>
  <si>
    <t>Jay Kornder II</t>
  </si>
  <si>
    <t>George</t>
  </si>
  <si>
    <t>Lane</t>
  </si>
  <si>
    <t>476 Wilmer St NE Unit 1510</t>
  </si>
  <si>
    <t>Marc</t>
  </si>
  <si>
    <t>Mastrangelo</t>
  </si>
  <si>
    <t>227 N Central Ave</t>
  </si>
  <si>
    <t>Campbell</t>
  </si>
  <si>
    <t>David</t>
  </si>
  <si>
    <t>Mustard</t>
  </si>
  <si>
    <t>3058 Gant Quarters Cir</t>
  </si>
  <si>
    <t>Marietta</t>
  </si>
  <si>
    <t>Ryan Morrissey</t>
  </si>
  <si>
    <t>John</t>
  </si>
  <si>
    <t>Richards</t>
  </si>
  <si>
    <t>1875 Woodland Hills Ave NW</t>
  </si>
  <si>
    <t>Bobby</t>
  </si>
  <si>
    <t>Ross</t>
  </si>
  <si>
    <t>3500 Brookfield Dr</t>
  </si>
  <si>
    <t>Greensboro</t>
  </si>
  <si>
    <t>Zachary</t>
  </si>
  <si>
    <t>Taylor</t>
  </si>
  <si>
    <t>Zachary Taylor</t>
  </si>
  <si>
    <t>Hastings</t>
  </si>
  <si>
    <t>Westphal</t>
  </si>
  <si>
    <t>Over Par</t>
  </si>
  <si>
    <t>Thru</t>
  </si>
  <si>
    <t>Display Projection?</t>
  </si>
  <si>
    <t>Handicap</t>
  </si>
  <si>
    <t>Course (optional)</t>
  </si>
  <si>
    <t>Rating</t>
  </si>
  <si>
    <t>Slope</t>
  </si>
  <si>
    <t>Gross Score (optional)</t>
  </si>
  <si>
    <t># of Holes</t>
  </si>
  <si>
    <t>Par</t>
  </si>
  <si>
    <t>Actual Gross</t>
  </si>
  <si>
    <t>Net Score</t>
  </si>
  <si>
    <t>Projected Gross</t>
  </si>
  <si>
    <t>Actual Scratch</t>
  </si>
  <si>
    <t>Projected Scratch</t>
  </si>
  <si>
    <t>Projected Net</t>
  </si>
  <si>
    <t>Event Type</t>
  </si>
  <si>
    <t>Entered by</t>
  </si>
  <si>
    <t>Created Date/Time</t>
  </si>
  <si>
    <t>Formatted Created Dttm</t>
  </si>
  <si>
    <t>Tee Time</t>
  </si>
  <si>
    <t>Tee Time (to date)</t>
  </si>
  <si>
    <t>Last Updated By</t>
  </si>
  <si>
    <t>Last Updated Time</t>
  </si>
  <si>
    <t>Formatted Last Updated Dttm</t>
  </si>
  <si>
    <t>Entered By Name</t>
  </si>
  <si>
    <t>Updated By Name</t>
  </si>
  <si>
    <t>Gross (Net) or Tee Time</t>
  </si>
  <si>
    <t>Gross (Net) or empty</t>
  </si>
  <si>
    <t>Tee Time or Empty</t>
  </si>
  <si>
    <t>Total Thru</t>
  </si>
  <si>
    <t>Total Over Par</t>
  </si>
  <si>
    <t>Total Over Par (Formatted)</t>
  </si>
  <si>
    <t>Gross (Actual Scratch)</t>
  </si>
  <si>
    <t>Gross (Projected Scratch)</t>
  </si>
  <si>
    <t>Round Progress</t>
  </si>
  <si>
    <t>Event Name</t>
  </si>
  <si>
    <t>Net Event Points</t>
  </si>
  <si>
    <t>Scratch Event Points</t>
  </si>
  <si>
    <t>Hide from score list</t>
  </si>
  <si>
    <t>Score Image</t>
  </si>
  <si>
    <t>NCRDB</t>
  </si>
  <si>
    <t>Score Needed for E</t>
  </si>
  <si>
    <t>Me vs. Other Member</t>
  </si>
  <si>
    <t>Selected Member</t>
  </si>
  <si>
    <t>Thru 0,9,18 (0,1,2,3)</t>
  </si>
  <si>
    <t>Total Thru with Override</t>
  </si>
  <si>
    <t>Current Location</t>
  </si>
  <si>
    <t>Golfer</t>
  </si>
  <si>
    <t>Course</t>
  </si>
  <si>
    <t>Score</t>
  </si>
  <si>
    <t>Y</t>
  </si>
  <si>
    <t>Echelon Golf Club - Blue (18 Holes)</t>
  </si>
  <si>
    <t>8/9/25 - 9:24 PM</t>
  </si>
  <si>
    <t>Sat 8/9 - 9:24 PM</t>
  </si>
  <si>
    <t>22afcbf8-018a-40f0-a9b3-1751d57cf998</t>
  </si>
  <si>
    <t>+16(+9) Thru F</t>
  </si>
  <si>
    <t>Thru F</t>
  </si>
  <si>
    <t>+16</t>
  </si>
  <si>
    <t>+16(+16) Thru F</t>
  </si>
  <si>
    <t>https://lh3.googleusercontent.com/Y1BGH5wfNUq_6FALjd6GJM9u9uoPOYcyGex1XAxsRdOzIPEnKzIoymBsuWd3FnkIh1sADPvhnLckSPvau475e1Frgdztu2vmyrBE4g0InPaiSlscKMyL02ub1dmA-77T2qpA9WSb20TUT5avXawNU2UnKg740z--El6KHjPP6dKkKWpzzl8aUvQYtHm7RQDjqtpLfljwkHHqfewL5Oo2pcKfbxq41gA-3e-4qvSABiUn5zXFnWZOmGyuqNPXZ36dzqs74uZvxaLVCXDLflg4lnu6iKwW3a8vZkaNBhp5wJQvNKtv2kPvSksFNazb94cwWZSQj_WqsaFE9otVXlC18dycsPOYW4O2jvB5h5QYhUVryYQcdQ1VOpdb5e5shlb4oTeMgtQ6nWd_nARV_v0xk3wUqQI3pvtN_fxeWuS5sHdlwpDAiOpq9tIAeLdIm2gn_OauOAcrx0qc0eBPETSvtbpLBhMjkFxATYQnRenQaIW-yGsvyPz2qx__oS3VHgHgG1IprArR_3qS8QsSrlTQwaXJDsoWSVIsP5QRY-DgzBvTpcYFa9nZMGDuIp-R_Qn0EJvxyyofz79nLB0LrHPJQOwOvg0NBThMsbMevzMmIOAAjofOchigr46t_y63ajVNT1PqB7KBAfPgoDtGUlqyzsXQcUor1RJlTV9FnHIHEdPJ79qYPRZvPO2C=w116-h103-no</t>
  </si>
  <si>
    <t>Me</t>
  </si>
  <si>
    <t>Elie - White (18 Holes)</t>
  </si>
  <si>
    <t>8/18/25 - 8:22 AM</t>
  </si>
  <si>
    <t>Mon 8/18 - 3:00 PM</t>
  </si>
  <si>
    <t>6af22a98-2476-46e9-a505-7687560e5756</t>
  </si>
  <si>
    <t>+20(+4) Thru F</t>
  </si>
  <si>
    <t>+20</t>
  </si>
  <si>
    <t>+20(+19) Thru F</t>
  </si>
  <si>
    <t>https://lh3.googleusercontent.com/X9NboRI9tXpfX4phhLZVYexHVnQAJBEoc0hBQVGKHHqWBul-E9E_TgJvwHNjt7LQjZOFV-9kYbZ9XphA5rbyC7zyZNjaUVjEiOENCW7vMoC5MjbgxAilXTyc9CYSOAgrCUmmmMYTIggYHJQkbY4dFSEXBJ8CIKUtRqX_CzpCKLlVG4kp_4eVVYlZaKU_7YQXUIjVGwzH0ZxJF315f5lY0iVnSlj606BU3XEz-vbOY0jk2h0oHdwfrDebb19DXndyl5kwTSXapNeSVWdutJIvhOdHtWBCieEJqW7gB_NWYdSTsAAB-IXNdV27cGYjCywVvoDNtxe4Phb0twHtHJqAPGIl2u7xMd72IQ5QQD9UQPmwgI4u2vk7jvwA9agTu-xLOfYMXkvrDlwWdkSQl_Yw3IcN90qVXfi0k7_AbklUTfOi3-S9IWFUXtgy1Cgt_E6yQB7-PBZyDo19DoW5vHtfmqBb8T5E8P2QzmB5dRpfgMAe8TO9PWZngokrrJVizc8BdIuEHJ2wTTcIHDuurywX6XICUy1ef5WWp6pYmVEVslCCFL4xczkTi4vwT_tiaKGQVEt0rJ-4U26ZsICBHFRTocCAmN_qsmdCmgzI_u7Gsyr4glyhOh6p_uDTGA-1kx12K_Qc_mq-ASZkVZLc8KM0LlHGSumasNaXYDqnV5Bvq0FGCfp2vgwvOd4=w116-h103-no</t>
  </si>
  <si>
    <t>Lundin Golf Club - Yellow (18 Holes)</t>
  </si>
  <si>
    <t>8/18/25 - 9:28 AM</t>
  </si>
  <si>
    <t>Mon 8/18 - 9:38 AM</t>
  </si>
  <si>
    <t>0df8560c-5c66-42f9-b92e-478d57ec0257</t>
  </si>
  <si>
    <t>+8(-7) Thru F</t>
  </si>
  <si>
    <t>+8</t>
  </si>
  <si>
    <t>+8(+9) Thru F</t>
  </si>
  <si>
    <t>https://lh3.googleusercontent.com/9IxIsPmI2L6ehbUx31jaId8YTx4Uf04R_OGSMAVzF4INV-PxuqGsf-Sj-EzNFF_EIJm_SsuGYrBSEdd2hOvIRfG8ORY2isaExX6YzEme5hI5jp-puAG6cRzaqXXA4Wbar8i1Atm4xhIldLSfaHb5jRJXdx6MCy1YBMZZXkx4DSoxgGec4kMEB7BJmtShIwYq9AOOcGWiqLoNfobwu42U8d4rgiEGgEnM7NI9Z_wTHp9Hw3Zd9pR3AgZfwPgZWueD5Be_E9m-qqNK2PAmqueSlD1JDlK5QCFWgjsNMHSYuA2z3Ul_-qT0sdAosGuxo-KJBod9J8LaTrYiEqGfQ55CtdiZw9wUGqNpzzNzmCOSNSe74sMHDVreudqowdE65JmvsbwNC5POWlFe8W50qHARP4wO8HB3ZzQRe1IbfkLOtX1HCVPjcFD0lRjH7Ix4X8O-g9_2UaFbCubLH9SByBFEwLd-UY6c4bynOJGFpyp_838VOhTA5Ubkkb15yrI-uRm5zgNloWU3iOGoKmjkYKOzM6b3gJtmLuBa3MzyoPRWjuLLL-_2vSv4hshSwapR06rR-NCywdgm_1JpICRhOCbRKJ1twztIlpyKYkELf47oi1xSz-SZ7R-j71YBg0nHVM9pcDB_byRKNPzL4I8YPnHGQvz6O7yrwGE0mRgSaHEHiM3EQN1aRDIxzQo=w116-h103-no</t>
  </si>
  <si>
    <t>8/18/25 - 9:34 PM</t>
  </si>
  <si>
    <t>01553992-5646-47e4-8564-28c3da1ea871</t>
  </si>
  <si>
    <t>+21(+2) Thru F</t>
  </si>
  <si>
    <t>+21</t>
  </si>
  <si>
    <t>+21(+20) Thru F</t>
  </si>
  <si>
    <t>https://lh3.googleusercontent.com/wXx5aO2MitxNB5djH3t6tQ5qanOQLB2REHjUtBXGFtgKXmXD03ezp4rgby-1tFUVAbse9f5ScSZc71nI0g2qCi9Cay7PKhEa4e-mLVWXYYeEkid4MqrRFAXwCst3P7k3GyJlEHagAc8rXRTdDMFGIXw0hhNh4Je8M2JpPcS7qyIgNoZ3IlJnPAB2jLcF3zP9RlXtPhRQ-Ly9FS6J_7L0Bh5sivSzUWCz9ILpGMRfP6sbKpzOHK2aZn1-uipLAWuulVv9j9wpHxAcvmYUpeI6Dl9n59qOzkMea9ED25YlCpn1S-kj_tFs_7USxkTlld-i6qmYqpCj_o5pCdNYE7Rcn5bRf9AnJkbbQR9s7M1ZsoMqi2w4yzhJ8WumUWLRy_A_AQdM7EYNQZJCep-bPyg-ejqMNxmoT1Zrbx-1C_cvrCe5T4nbJF1Z1reiCyC_CgR37Uvt8kPfBtRdXWZxsb-mXFwT7mdtj9H8ohmAuM2oCm8Jwat1fpkhpFrmRcrYodWAJZx6xAmGHTsekpFV40Fvr1gFOwdn90bDuHofViSoepYiaq1WLK8o6sEEn0ATIOVCxZjl1UdhC6U22GMeChfJfJ8BPL_EsESYmE3wHMNdKTHzG1g0BYS9Xu1jfdG8PxNq9U1Vm3GU6R6hHUaELyw_YObN0SSPkgpH8esf4k1583EbAA2A9W4ONStn=w116-h102-no</t>
  </si>
  <si>
    <t>8/18/25 - 9:35 PM</t>
  </si>
  <si>
    <t>49e0a881-e98a-4c93-a953-6c76d6ea2915</t>
  </si>
  <si>
    <t>+19(+2) Thru F</t>
  </si>
  <si>
    <t>+19</t>
  </si>
  <si>
    <t>+19(+18) Thru F</t>
  </si>
  <si>
    <t>8/18/25 - 9:38 PM</t>
  </si>
  <si>
    <t>Sat 12/30 - 12:00 AM</t>
  </si>
  <si>
    <t>26d87c10-1ccf-45dc-a98f-404aa04d77a8</t>
  </si>
  <si>
    <t>+25(+17) Thru F</t>
  </si>
  <si>
    <t>+25</t>
  </si>
  <si>
    <t>+25(+24) Thru F</t>
  </si>
  <si>
    <t>https://lh3.googleusercontent.com/SovAg0t0zByaah0O2LBG7X8ZgHdm1Rnr8iq0Yot6CC74iLKZgm-7UR7jnvzqr14OTS-0L-G1PSoEfP2gBvHgkQ9ojAvtKOuYwHOj5tXNst6hqSdtInLV74pR0EzlrpV2oCjVAHgHVPl9EynsvYKoa7lzAhW-NbkqkQkg_SfXZ8zahfrtg9BkF0y3A3gA9LTuu2enEgz61mBVM-4I-cNzUXiwLjNWDYXE4ljcTR2T-x0caUr4wuXpMeVP5RBApdCo2tq2cLeTQtHV-YyKMJxKz2X4sVv-hvNRcN7ejYqV2qepaWE6erOPQ3TKChzBIwAB1gcTqt8coJ_hQMEK0gFIe8OtY-j_UCEozQwTGuJh3aoG8sa01-fk-fSHr1hOQvbrQMkbJTMiZNrZBzAjxDjlXYwry7SS03g5tom3b-WL_e_B6cdkDd6oT-xjHN2-3BlrBFkGblVGORc95gSP9_0rvmtnocHbl3imyQijOlYD742zYjYSDmt8hBItXesObR6y19j6ycZQdzthafRXcAeNQpvlZqkhJ7Pb-jn2B7IAyKouK2z9pvy6WJY2I61xMTPwPx69zXLmxD5hKL76QzasmA4bLmPkFfMRskS0behOb9_O0OWY64oLOlraiuIrUEbo07sstA7wD75xuQFW0Z9dCEBoxx-WpvKIc2DVIZpFg1g1cPUqrTBfUes=w116-h103-no</t>
  </si>
  <si>
    <t>Other Member</t>
  </si>
  <si>
    <t>St. Andrews - Eden - White (18 Holes)</t>
  </si>
  <si>
    <t>8/19/25 - 12:29 AM</t>
  </si>
  <si>
    <t>Tue 8/19 - 9:28 AM</t>
  </si>
  <si>
    <t>cc273c27-8f66-4a16-9b4a-43753a76885f</t>
  </si>
  <si>
    <t>+13(-3) Thru F</t>
  </si>
  <si>
    <t>+13</t>
  </si>
  <si>
    <t>+13(+12) Thru F</t>
  </si>
  <si>
    <t>https://lh3.googleusercontent.com/tX5Isztzx1OoFrPJNQkRfEEnBALLLhljVk1z80zv_uyBL4aMbZVnqpDtitxxFPM7ba47NULJ4nGCG0AhgY9x6tILqDQKPVzT9XDkSA9CjnZlAQFccDnkUBUVlPVIJJyRAWW6vZ5315R_bTfRcxvv9814_fdU_FoSYaHqA87EMkoFWL27VhQTPrTIdI6SQZwLsOt0sc97iUhA2lL0NWlKYcXxM0xYQc7MJXXNK_LR2KoAMG05NjpkcqB4nDfm0NxdQnroQcn0IJDf2cyBirOAi8gBCxJwHKcpBxUTBHO158-65jMwmKZa7Fs8UKOvS_vUG8PUYEVSOIwKuOqUbOc7eXZkYqnub1LQgwMTyq3-ISnSSNcT70q7EcyesVlLM4YV6FZpEWSThmXLfvakkpeLPnLnrnoS3qBTH_84BaJG9OdJxQ28nzkPYXQPgjRBkClUzctGVqfDB2pQvQplUu7kTktEdiHSDj1N9OJ9AXggg9NT-pMMGWmI78GDuxT2vtOXMzr35y-jupJPeR4F6o2_ryCqIZmCJNBJgOCw3cpnv3BYyW0vQFEEUZQiL4N2UtYGs8KX-P_wV_0UlokPGH4JSFvjrpAhEREzun9Yb5GmUWPmuC1mcUHwz6BPxWxpn9ky0igAIwttMcsrUvMBrSoTfGbqXYfasTOCnzmKcsY96UxDDpWdqCVE5Cg=w116-h103-no</t>
  </si>
  <si>
    <t>St. Andrew’s - New Course - Yellow (18 Holes)</t>
  </si>
  <si>
    <t>Tue 8/19 - 3:04 PM</t>
  </si>
  <si>
    <t>e02b755f-f63a-44bf-9f9e-eafd8e9dcdc1</t>
  </si>
  <si>
    <t>+21(+6) Thru F</t>
  </si>
  <si>
    <t>+21(+21) Thru F</t>
  </si>
  <si>
    <t>https://lh3.googleusercontent.com/Gi7veismj6d99JVt7CQrjL0XTY-r5QRbgyXKckj4F2gupO4EAQeQawfhwK3671nOmSkDxfUGY3sagxYRSrxS4ZD1FNF6zc8P2axGqE7EBKRiAfn7aVVq7tqUieBE4jMdMdMDCbrpiP1JmyzVYdpNiUiG5aSIEYO4M1J_0ymq_YKvWWeGdfBGfk5Kf5k7X-IlDG2FhNMzPw7K0oi1vP5CMr5d1scyhhMEkwV0o_L3-dgG-4dpvwy2omZYIWjRKSSqcxRCcNe04H8dkTLZ7W47ZIL-3XPNI6RXID5cai4FbWkrhq94i7kkk6_B8uYAcVd61_8zfBH0DpBeryEoDnzjuzDj3BeZTavzyb8JBiUdalZKT6cQdoj-JN0Dycm01uT5VVaS6nz81JPy49BEhXJSREV53uq6ZGhECMsDGERamAsUSiMMDHi4Fsfe36LajOyFXsldFOBgN4Q7X5IC29SGRqL2FgEe2fu7XjEjy_YPkJd1AVc816_jKa4HjfA63dq9wBFgJAZFYZYY7OPfhhj5J7hdSrW6H4fAqPNcfC_eYV_cgQjzqZ4IgA8mKYQKyKNpYynZ3vFjKqKlfpaRVe8LqRkG6hoEJ6n94TVVueRRRxw0qTV9c04zmjlgzNO0AM4JO5Dk_b2t2C-EETotBzLQcGqvjQX8FL_lLYhdPlhO6LNdB58HNKEOcXJ_=w116-h103-no</t>
  </si>
  <si>
    <t>8/19/25 - 1:58 PM</t>
  </si>
  <si>
    <t>16c1e790-e1c1-43e2-abef-c0e111861b3a</t>
  </si>
  <si>
    <t>+8(+1) Thru F</t>
  </si>
  <si>
    <t>+8(+7) Thru F</t>
  </si>
  <si>
    <t>https://lh3.googleusercontent.com/tXy0O0LwConoBkdb4wz_YoG_IEPZfDqZaoIDpGZa5CKtCmLmp2m71LbcF8YmiREiuCeOTIHDVTMw9ukeELSKzkHpe6Tnzv8GGoqqLRz_OzkYzSzlGlbVTnatXkvoOqtb9ewJpjyJ9vZFXND4tWRo9Fp1-teBc0O26J_EUhCkbkwjrUgwkZJ8kTNwRkXyojoOJUyExq-zLSMp9XfdiMPYcVcX-BGMUeuytjeJRH8JbyGg1Zuq4sdTcjSd0vGF4le4Ahkf03P2jn4FsfIzVQ3dPjbzePO8kfJVmSLrgi_UnYvLWfNeeonYS1ZXjKs8DombNrdZNj6UXt73utGXVAIK8pH8f15jMtX1RZdNqZ014Awmd0P32v8g2WZ7X_PCAe3eDKqPHSh9UCFgzcuTP97PcMWt5_HQv7VUqqQvCUfCRQWlcgbUdiq5rI5hLD7VnkA8Ul69Hez2lFM2B9FY3rdyZYjrZ-Vq52OPhUe8XNHaYRUWshyjplJjT2kcFs74Bs7ihIoJ-UwJVQdCOqwEEKeYRtQygGAf_IyNCLInI2OpKTw-lY-UOSZTz10f9R9u0RvtWv5LolPzMztNeHcPdq8TzanctW1yQRntXIKXJycEGNEJxOPMoy2ggRWRG6T1ce0BaL7Lk12smXw8Txql7ih_6AmS95k1S7n6XutAkcoY88h1VQ-0WCFP6mM=w116-h103-no</t>
  </si>
  <si>
    <t>8/19/25 - 2:00 PM</t>
  </si>
  <si>
    <t>Tue 8/19 - 9:40 AM</t>
  </si>
  <si>
    <t>5d61b43f-54c5-4400-abc3-440f023087df</t>
  </si>
  <si>
    <t>+17(-1) Thru F</t>
  </si>
  <si>
    <t>+17</t>
  </si>
  <si>
    <t>+17(+16) Thru F</t>
  </si>
  <si>
    <t>https://lh3.googleusercontent.com/y79LG6IOyNlVI4nffsIu4kI94A0lbmxdi17sZmagyGBM9juhotJIZKgEmCBQ5C6BbuOQynHSrWnhIXR2m9uqHLciIKN2MrW9qbGJyoudCFhpHWtdBTvr-4MZ91EmiAxZo-GLDbymXRZwcNv_4Xx93GIstPTH4x6D4b-eBTuBlH_cMPeKJib5TV0JXyI9l3bReZxhIr7Hr8R4sspZ3z0N5ggeS1646Nh1YTgVyOt76WNYZ7X4P3VNRcYlqSV1yAb6UI4gglnSJ7eJiB3_oQzoCkS95Yv1iwlJcPZokLGVsmMNRugyTGVq5tE5VfB_Dk2UuJPCz8zRm4519cvKV2rULEzDrMc8ExWBi486KOB6ILkTZ17wfSom6dp2awhc1RFxXEWo7hvoYir_JjZyBOgTaqT2QCnNpynOfK8VjCfw8z8rqE-Pdn6z-9wnXKbvolaV4iFENkO_RSjcmm2QgI8BmSzsCioYESsgVYbVlQ9L9oQ-U6K99A1Xbj3F5SGs4Hb2fzqT37cDyzLr7cDeciH-d7Y_yY2MkILh73v3IjJikE66jgVVxBDqrK_Vqqnc-NYzz0jCpKGxIoE3h2-VWCUSmVohoFhCLJacUX-CGyCzDechjKtn9h1jcpE_gXm9lolhadIiGRv41PRR3IYH2vhh4A7QQ_x9E29hO6RPPlRy8ygFeDLiYAeHqUU=w116-h103-no</t>
  </si>
  <si>
    <t>8/19/25 - 2:02 PM</t>
  </si>
  <si>
    <t>dd993d24-4f91-41d7-bb02-8e8159895c7d</t>
  </si>
  <si>
    <t>+7(-5) Thru F</t>
  </si>
  <si>
    <t>+7</t>
  </si>
  <si>
    <t>+7(+6) Thru F</t>
  </si>
  <si>
    <t>https://lh3.googleusercontent.com/Ic-NM2pPcYVokMRc6R2DIFUy4lMvGrTrLFW-PcP7MTLTloyJdovjG0Gjx4BKZ5XYHYyaDnhBcYPPuUQplWfA9KwCqmN3f0ASBPjRXJY8HoxgFYRfAnLbgiFEE0tw2F-Ej7Doo0Y5eTwwLd5r0c7-aDS_yh3KluTJbiSNVxbuzybPiBfRCVcslk90Ml9kEczo1cSijcK31obbogieSBhiY0eUSidlHSMAYtxG5B_eJVoM62HO8Xxf9v5Dgco8WbfmipZWMBDnDMzfKJU3DbimKx1uYdMwW-V8--xdlR-HfwUhIil-TWixeDyyvmIusmNRtO7lo2JZsWqp3tqWWRdfaNjMDsOi81e_Q5gB-8D6OdZgGCIh6vR39Pc_ImN30dP9YIeugXhnwlr2A6KN3ZAEypFo7VbHt2ZW4lZG7ngtCefbty6N7fepEEfsdUUeye2Q5TYyGz8-wc_BrcHYGxfe12cX61Z4KHRnQlzBz_tH07oV8Q5dQr0A3CEc5UZ2iji2RdOVmQEfg1_N8MealuFDvVrvH2PaQw_sb_YUAhY0RlHoRk1rmc7MamBtVmksqW9XOhdDBPdamrU8eYRMZ7kT7TKGMm_BMQ3rweAfIVstggBFKTw59wu9-vLD-s5SwzEtgonq9qB4y-tk7ZEYyiX0LFBpjFC7huSv_kiTrkbPYWAC8DyM_AvMLNQ=w116-h103-no</t>
  </si>
  <si>
    <t>c5c3b6c1-dd03-4527-91df-5fb5ef485b23</t>
  </si>
  <si>
    <t>St. Andrews - Eden - Black (18 Holes)</t>
  </si>
  <si>
    <t>8/19/25 - 2:14 PM</t>
  </si>
  <si>
    <t>82fd6248-2455-4126-904c-248a07e9d6c1</t>
  </si>
  <si>
    <t>+18(-1) Thru F</t>
  </si>
  <si>
    <t>+18</t>
  </si>
  <si>
    <t>+18(+17) Thru F</t>
  </si>
  <si>
    <t>8/19/25 - 9:42 PM</t>
  </si>
  <si>
    <t>07504fe0-e8e9-45d4-916c-0693742cd76d</t>
  </si>
  <si>
    <t>+4(-2) Thru F</t>
  </si>
  <si>
    <t>+4</t>
  </si>
  <si>
    <t>+4(+4) Thru F</t>
  </si>
  <si>
    <t>https://lh3.googleusercontent.com/x0ix3S7bpMOabPeZRXBg0nEImQtplRA1q3eQ8YUWtTOrF32DwhWCDhQ3GjiBI9rmOrAex1Cfa2vMCJY0SjO4ABjsKMOu0ohQfugUsj4BA3XXuqHI_oH6zc7pKasqpWzBfn4M9CJ-zDffT4pfvdokIeu20pNTpJ4N6wHzYeyTpjhI9T6BsAA20CZfJ2g_c0QQZBG1wXoAmw-BRe2R48tVePkuLMOm5Zow2wPA-GfbVYz4dsl7Lq5gYz5Vq8js3ZjUXQgCeps_W-_xyMvjg3FPvbKFa5Cp6xrhYfKXE8Pq7hpofwuchGM6jim3yis0NcalLFBa8c70PSRcJJRmz7RPakSpqXfihxuvIUkpsftCOtPZtwX4tGKTBNnq4Q-fryTV80RL4V1RYhomZIAnNtBR3mTTOJiXLC_FXj8y_CmpD-pFvMIsT1nuc2qLW-FUjpQiZ9IKyAQmgwVPYT-IiLX-MYxrO5lyz5y-YX_brmFrtR5vPPVlAoSW2TB42e7ga_0oQQGC_cn28wG-aLU8HsV3qZg7OJ3VvblsTtpn7x0JJxM1t9ixP4RdDO4Gch7dh6ud_xDdop8_chrGk5SEVh_lT2XHT4iLIPsUo24PeHL_Ik6fCRx3Srv8_mYqftJqii2onn6HybEUOAIlBZgu38gDxLjc9_yfxTYSCjgNSp8zFw5tpj9LH5h0-6I=w116-h103-no</t>
  </si>
  <si>
    <t>8/19/25 - 9:43 PM</t>
  </si>
  <si>
    <t>Tue 8/19 - 9:43 PM</t>
  </si>
  <si>
    <t>ea60d5d2-19e3-4de4-b7c1-59ade687a586</t>
  </si>
  <si>
    <t>+9(-2) Thru F</t>
  </si>
  <si>
    <t>+9</t>
  </si>
  <si>
    <t>+9(+9) Thru F</t>
  </si>
  <si>
    <t>8/19/25 - 9:44 PM</t>
  </si>
  <si>
    <t>937e14d2-a1ba-4e3c-9d8e-9228c2b1f89d</t>
  </si>
  <si>
    <t>+26(+8) Thru F</t>
  </si>
  <si>
    <t>+26</t>
  </si>
  <si>
    <t>+26(+26) Thru F</t>
  </si>
  <si>
    <t>https://lh3.googleusercontent.com/mwzfWboHuX08dPbEgEhoSj8FGRPFt6dI3Hih5DWbYLezU-_QVwYCc5as8_zGrlMKvTKhj-vQ2s-Z9O6BAEaVMdu3DULUGVRmE3FNnWyNsQuOKEJHWcp5Ym0D1yAMXwwDhCAwNdPYlGcSQ3xto67QiOPS7UbiMcFvAnQggvZmZSSxYAD54-nIBhiHPMHNr3kkOJOpLZJgmeFy1wmKWQuWjidx3qWoZfciG_x1ptiNwvo_6gnp47wT3Iz_-j6ebOw4b6TPwm5oNY2LmNyZGxmh3cYFAfhULAzgg55TPdWozlIg_gB6mv9bAwHyhE9l3_0XD6RX-avIDZHkPc1K34PDxmUW5ZF2ySeYTz-5srLjIwYNg8YI9k_poBeHVBTfDjOpKDbEVFry4_7bicelGuRiQ07hshMTs4VufYdMp5U0nZMy8D3aBYfIMoYOupxOEgDv7YXE9tw7ziULjOH1C--cPLL3tCGc04CltlDrIKwS6IK-zzg7758ZEHy33gJ1X7-XpAvWKrzg6y3yJZb3Hj8KVLC5KllQL8I-VZy4zzhmC0rCMb3A-dY5QsYtw30p9Vo5Rkftn9y_Mu2K3-BnPfMk366SDwNAxMY9wbg78paAHwVm8xVzsYJY-pLFpD-qGgiCMxxE7DB_P5JO5cgW-HZTiTd_limy5XIxof9rzrxnHjgPV47T6JanQCc=w116-h103-no</t>
  </si>
  <si>
    <t>8/19/25 - 9:49 PM</t>
  </si>
  <si>
    <t>d12945e9-7f3c-4664-b2d0-545e5307c482</t>
  </si>
  <si>
    <t>+24(+7) Thru F</t>
  </si>
  <si>
    <t>+24</t>
  </si>
  <si>
    <t>+24(+24) Thru F</t>
  </si>
  <si>
    <t>https://lh3.googleusercontent.com/s0I2GHIWa-qPdvl-BGseLVUkyx3UelIkqGC2O8P-wkBIhAsQl1HMR8KsRcCbzsATJ4EkWyJbrMtvDBng6KLJ3GC3hmJyjxLEQKZwdWjunWlsu_Q7sCzvUWx891xSFa_lpfDvU060hG0KgaV-6K_IVcv3d_NsrPTil13l4jWE9zb0tDW0_IELsbkGHJ3mmA9_NbkBT3FuEtIcstEScyMGxMmLy6Pbhy727rOrZ0ca8_C90PFaR1YoLcId5LXrHYAIRKCuqzha2MvvadBWR5hJ_zkTIWClkBZSwydcWLdY0LXdoEBA89ANikv6XU5IcQ8DIJHlCzKb-7ncnn-6zovGWvI4vbewyu1W6iiAS1CZ3uXlAiybxqsBbTh_xbcLbLek8RTYxyvOIvLwrklWnvWR9XWXgLufR_7i6rFgS8WlW0EEZT12yMZmz7kS5IMDoBMDvf3pjY0replPA11agPQw6xKuD7fusQLn9NEd4vOizn08tAAjtdeLNttEkRrymbEkNe-aNz83_o1lXk2iOIuL8_0vgkX0nTwtZa-Ac9nP-zanLlcMJuBv2-xI2HyG3V9cphPPQKvSvXuDVJoxJvd6cQOvIXhSpK8DaLt9sPcu4-QCeufLoFh6_IsodWzYsUQihzcMs3CMVNbub-eLXqkpu2hNVf4ZbEMwSag2z4LYbxJvqn3JkU1GhFI=w116-h103-no</t>
  </si>
  <si>
    <t>Gullane #2 - Yellow (18 Holes)</t>
  </si>
  <si>
    <t>8/20/25 - 1:15 PM</t>
  </si>
  <si>
    <t>ea49eb99-e164-4f90-95b2-0152d8417842</t>
  </si>
  <si>
    <t>+32(+19) Thru F</t>
  </si>
  <si>
    <t>+32</t>
  </si>
  <si>
    <t>+32(+34) Thru F</t>
  </si>
  <si>
    <t>https://lh3.googleusercontent.com/RH_kLfxOD7-oACYVWb_nCAPbk_Fpdp4p9bvFtxHQaJ-OSfhinw72uSIlu_abwGWOw5oQPECD-nNrDFWjA7iCC2wzDdAOujyCWtgDM1h51k_1Pqm5uazH4OXkNfuQDYpJ1cv9B1kO-JulDLTB3jFHBltqbV5dbXTkqAppCnhTJ55VLeSkYTf05Ni3EOdzBaHEZXw4dBrgcXTwopu1zQJbWx5gNYyqENDKdlAbsStGU1MHWJm4jrHtLvcfYIlAgWvA5KM-Ov4uuVopYZmNx05lqRLlfAkKbVE-uTVotePo5vpRi1Yu8C8AHSPar0RQBryU3B9_IxqNwlwCYeoJ85FGhyEHH4GRRgRteEdhPVQaKSizBbIYsHa5gu0LSZ0Y94zURXgO_V_yjx4sqzehaX4NQsp6xRlhyXrs4SMJYp4wyfd2KOvduxoxdz80gqeH8-bTw6NVsmX4A65wGOtaTwgvEAaiqqSQcWN5KBmr-mTVEt4nY5IuTwZL6HPumqwIPZzAJkwCs-OUkFIPmWp-wBVjHthEOJJAPEQ5YbrXr4GOfbY0YVVmMQojaumNFGyfwsUtPifDV4HESnVKJd9i3sbkUqaltQwd8DqKdAQNDUrIUbEnUUne6h6_Idz-OUWlfl3Z0IyRE1NYCCg6MoBcII8AAr0nJGMsWR3d1frDFu-2G7mNvZ935Quc7nY=w116-h103-no</t>
  </si>
  <si>
    <t>8/20/25 - 1:16 PM</t>
  </si>
  <si>
    <t>5ed9dfba-e197-4d48-ab20-f880910f8f27</t>
  </si>
  <si>
    <t>+5(E) Thru F</t>
  </si>
  <si>
    <t>+5</t>
  </si>
  <si>
    <t>+5(+7) Thru F</t>
  </si>
  <si>
    <t>https://lh3.googleusercontent.com/QG1aIdUSDImQrtI7DLJap9XYjNgx1ajuEgWzl3ZzKARNR-Un6cFp8Ko63sAVuUxXlh4ZYSu0T2akQQx-nI67usFPhS5dUYuNQX9jUMcjHQM2eevGXkV-1DKg_rbxlAikK6qn3nwYPk_3a27vEVc9canRX5mn5he1Dmpp5EL_y2Gi6am3kH1684HbQxXxIUvmadxjo0TDdZs3nnf9mQwJ16rdspybKV3vpKhVG8JSDW1icF0wTm03Ij3p6WAkBLoqo_jFarA1aF57xrTfT1AVJYqzgGK2wTFV365k422dvYgqHCTUXOaq8iKHCuOefKL0IOLvncPkxzl2n0CpPhNSHUTO9RNhwD3GW7IFWvtNlz0JcqIs4PTZgL0iTWc0am6OuQmd4n2DoGQax3Dzj--xva-dHRPN3gJs8DydnfAPDIR5Pqtfbk7-uSYZBruJhUJuJG0Ywdw5UessTrsvaBgNBDEKXVTVOn5bjOZDz9Kw4_eGZRyB4Wbcgv9Sn5VVDqPkxY1jY198gZMbXKvVJBLSYiecla7ZYVAOf6-yrp7kq1V_iF4P94TCMChogvb-DspOheh8bokK-yom_eftavFt5XYmZ7aAERT-k4EnBPmdK2TK2BAA6IA4oyk8P-1-qToCuWQw_dFPjaxrTN5fED4miEd9r7NptJgpaQTwXG3X2GHkw4p6LqaUvm8=w116-h103-no</t>
  </si>
  <si>
    <t>2d80a484-99b3-489a-9dd2-269c7447bd5f</t>
  </si>
  <si>
    <t>+5(-4) Thru F</t>
  </si>
  <si>
    <t>https://lh3.googleusercontent.com/nm1UICpOwowR9uSM_FVlFGQvmIThvdr_Mwl_rEqO_qHeHrPy-Y6ab_Jw8cafEQP7g50Flf2bWgB9XznPDVvGnuD8_hlmZqLu118Q8EDJA_n-QYye_DWVnIakp5mqPpUl9yvoPuApLKk3uM1dYkSQ33Jg566F0PFaytMF6OnBe_IHT1_xUYcPx4niqQV_mESSzRqRRNXgNFduUauy08qwkAJG0hdT698hSjufnHL0U2ijB8tHTbTGA4Owp6IEUnA6pfZHGN0ZryWv2gZfn5loW5HxqRDmsFyB_EgI8gviaKcTtv6gAl_-910oMyTJwgy855VKXi0BlDzUiSfGiq7RLd3yWyycPUZoTEywp8LK_xRPTr19MST-ZlJgNt3JHsPRq0bA8UZcd2MFOnyQL1uru6ZkO9vwf9DfVQGWKVNLCWzwFnle3MEdsgZhmyj4JjQgWPIy6IYEYdfqWBHLLNcznVnNTBM3dNa1oGGfNdGzopi-7vMvjZM9_ZH2kdYWfWVPWc85XXPXSWPMsLV67c0oGj2pbJYIH8sgyJdmaOnPlsXVsk32jTqAGlcjohtBoqEzlHH-0wnkC8_F1sOn2qVYVguqpop7b9Sb5jGnKFYsZG_bOMJVNbcyyQJ4fEoH7B6T86RdR78vqbAf-sS2gss3Oof7NlL0gXzeCSmax2MwsehA3h72N5NYp9E=w116-h103-no</t>
  </si>
  <si>
    <t>8/20/25 - 1:17 PM</t>
  </si>
  <si>
    <t>b0397546-4a30-405c-aaca-4b6297fc02f5</t>
  </si>
  <si>
    <t>+35(+18) Thru F</t>
  </si>
  <si>
    <t>+35</t>
  </si>
  <si>
    <t>+35(+37) Thru F</t>
  </si>
  <si>
    <t>https://lh3.googleusercontent.com/6AFr-fS0Ls6fnKfKN23w6OgrVMWFP-IA3kwTnCtnxvE8tSB5saQeN_WW8Flf49uMeDn0c9wkO2lv3AerCj7YEYnF5LEIS3RcU1joxAGrhE5hlopwRk1BtcN6GrMZAO1i0EmteELuUcxSUm3OVyPHmnvRL-YvRtfd5SssFkeQN3qXvNBh5aAohwA4repF4DYXM0HlOUkcw2rCDUQ1qwJgO0oWbVPLt_7ATijxGWgyXU9IlKgU-tRXXxbarU_WV10nu1-6ZKm2oFaNCscu7MONAN1LTAe2X7RHuZXlZ3jZPALFD624TsBGcwejbedyFe24Fk5g8k1PuKi9lTwKf-WcL7rFKzOiXuxWroEh0Xqtr1Vo5FpSiYsbBcqde6p_Gzeie3MNj7LRv3jjfgmXtqux4uHVehJ0zUJG-BXIBGb0FqCUgtfuAszu70BvtVnb7nArXwYS49x6KO05z06ghxQV0kTevkceQjQiC1H9V8-Vl3PMrUCaeBBmmseex9E0AGsusAfvFS7leIbChXovTatHkxfrGEUPD0wW9YdRLxSos8YCwx8Wn7n88l0YoC8as5aU25q63g879W0Vg67U9cVhcFZ-cGOMe_rdI_dun-czQKKfSDTiVDPs2aUlvEK-bJ2HHCVYOPxx0efNH62VNTjF0lFfkHWb0Ld7JCnRufnnbBCO4pB9sTIjeXM=w116-h103-no</t>
  </si>
  <si>
    <t>dbbd7bb0-0e10-4eb6-b729-40b6722753e5</t>
  </si>
  <si>
    <t>+21(+23) Thru F</t>
  </si>
  <si>
    <t>8bdfd483-8219-4eac-a82d-905fb9e6a0a8</t>
  </si>
  <si>
    <t>+20(+14) Thru F</t>
  </si>
  <si>
    <t>+20(+22) Thru F</t>
  </si>
  <si>
    <t>https://lh3.googleusercontent.com/9nOlp5WehSBv53Zow5IqmL3oJlXmGUQFTlamtcw9UwippooNhWCOQKkxg1VLDEEQ-N85--CLMSoRGBUg45peEevQMq9gVJ4vs1EuVLb6zUW-NGDCogtkHNX3ZrkIrFvA7kVQppoU57NAZTC_BcEfzSWdp_RwWBoX4MjyRB99SXjWlb88P9MIIJVErfsnJo406eOrEZH9Ye89-yWTa6spGGQ539nD0UTF9YUmNPWJsM1GoEGNjHcjT4V8txboUjIe8Jb7abCwO4oiWSw7uzEX7K3pIyASVNlFmeFINhr2Ltw_T1djeVJ4KxwRGHHcs5n8G8f-pnfZlT2MJhmLaLLtMdHFiu4AOCRHPIjcsNsLoqF-ePQIHLP9Did5AnwGNs4g7Wi9Gc6SjpTpig8QfmwYHRKAWwqz1bzodEVE9LRzYOyySooFKryYxzcl-uHu7c0i55gdHaRd2_1cGKEGF4ha-YWmAT2V8-bIG32ZgrPWVw-sVfoxvVgUz-MtDYBy4yHLyFbmQ0jKvXKUhiEhKEuvGV1xdnhdGXBSMmID_LR6AEe4hSsJPSN5EBjFjPJ-JGq7gcWyfoWxVhPfPwQ7j-n3mYkUzQDzayr4-vRvmejxSP2KTQ0bskXsAMRL5fK_GdQMz9bSCS8uRLv6xPp0qma8WCAEB1wL7kxAQUUKykws9ejMWLKIfPAq_lo=w116-h103-no</t>
  </si>
  <si>
    <t>Gullane #1 - Yellow (18 Holes)</t>
  </si>
  <si>
    <t>8/20/25 - 7:11 PM</t>
  </si>
  <si>
    <t>d65c9b6e-c08f-4b43-88ab-ddf2fc655186</t>
  </si>
  <si>
    <t>+21(+7) Thru F</t>
  </si>
  <si>
    <t>+21(+22) Thru F</t>
  </si>
  <si>
    <t>35efdda8-598b-41a4-84a3-f9206c13fe16</t>
  </si>
  <si>
    <t>+13(+7) Thru F</t>
  </si>
  <si>
    <t>+13(+14) Thru F</t>
  </si>
  <si>
    <t>8/20/25 - 7:12 PM</t>
  </si>
  <si>
    <t>4af63be3-000b-458d-9fa2-b871d2dc65dd</t>
  </si>
  <si>
    <t>+16(E) Thru F</t>
  </si>
  <si>
    <t>+16(+17) Thru F</t>
  </si>
  <si>
    <t>62c37b09-3439-4e1c-a15a-ea8881b9f0db</t>
  </si>
  <si>
    <t>+20(+2) Thru F</t>
  </si>
  <si>
    <t>+20(+21) Thru F</t>
  </si>
  <si>
    <t>489524ec-91bd-407b-8ccb-e9bb215d9b33</t>
  </si>
  <si>
    <t>+15(+8) Thru F</t>
  </si>
  <si>
    <t>+15</t>
  </si>
  <si>
    <t>+15(+16) Thru F</t>
  </si>
  <si>
    <t>8/20/25 - 7:13 PM</t>
  </si>
  <si>
    <t>9ad68ae7-d930-471a-aaf3-81ce130a423b</t>
  </si>
  <si>
    <t>+15(+5) Thru F</t>
  </si>
  <si>
    <t>https://lh3.googleusercontent.com/Xq4CqLEu4NPhnQxopkOXNzg87Nk34O-TjIWjI8Y1j4C8dyEigSztrK3jQDfs0WLALBvNE_E9HUwKPmhv16d1aWeulgQNe6Nt2lMAvlFB_maKj9Lx37DeWQcB-ChkZqIw0jW9_OWuPS2ZDGPjNqozmKH_-zH5zrCbgseJByRYFJAJhnFI-Mk3WcFjmvsEHa_fLl0pgiBbvlhHHGZ9jhFbouJEUdq5WHNFMlgzUqneLZvbYZoEKSZ_IVLL64ppz2M4_DRu2bRjVEtU_DhT4DaSruv2nLHsucbH6sn3ETcFjQ3WSt6CKmz8im-UK0NI3fo02YoVRsRN5W7PnwQQbNIStnEqwvYnfeB4-OsuJuAK2I5GV9MTyGcnJEMBCi9hq9v_zHXBZkNBPqWm8bjsnL5gqkcb3stAZxdg_O8PqSfIKFv5KSkR71g6YKe6HgY8XtBN2Yho4agxCsSjcCNSlRZsliwoML69lGqJeSnmMGrJ3hYu45AFKRY5rFEhhid_ageQRbnfXDnp9_g6T-hg3_lRRTdXAFpZYNc6mwahxHJOGzoMzy3XgTVWrVP8Q2ABDEGxsvpJPw8Jm7wCN-Uk48pcETE5GwBYTZggp6Gw5MHS9yl8lKTVyGwXcAPW-BM-itteOyPe2fmyKYc2H5WrIezXN3biW8H27GXS4SZRYRoKw828zmbjSsamVTZT=w116-h102-no</t>
  </si>
  <si>
    <t>701b8ff3-9ca2-44ad-8785-6e25b688594e</t>
  </si>
  <si>
    <t>+20(+7) Thru F</t>
  </si>
  <si>
    <t>Crail - Craighead - Yellow (18 Holes)</t>
  </si>
  <si>
    <t>8/21/25 - 2:34 PM</t>
  </si>
  <si>
    <t>3dd4547d-a7b5-427c-921b-95e5cb168310</t>
  </si>
  <si>
    <t>+18(+3) Thru F</t>
  </si>
  <si>
    <t>+18(+19) Thru F</t>
  </si>
  <si>
    <t>https://lh3.googleusercontent.com/JjATGugKKHpWtvwGvmGIV3t7kFTXRhkQT7zW4KIZ6R1WW7eHipi1JdFJ5PmD2vrH0D9Dp8lJ9aX7x_2Gc2-D5lrJfeEXepLUmf1WVz3Dju2D3Zd6FZlN7cE22zgpWkUc4iPL77TnSLfWuJ2rIHjqLn-3gjxwVd1kGIlIQl9UN4AeMYs0uS1YRa-WQhAT-M6NdxmBky1_PHnO7nN0wdgcSdcDIjjxRIHfeN7FC5IVI-CaTUsqZokK5vidAti-IvIyG8Uw2kk6IOGp5oKh0EPj2ADkyN-1CmeKU8aieyUk-V0845Ck4wUKJteWI91073AdhFGmgxKd3Hjlzc-Np-Ge9r61-1x6NJEbBVXj8AKpITPSbByhbGPg8h93yIYEReSvf0PxXhKqrj7g8HLQ07Lo07glkkfGx1LDLeiUg8UBKPSl7t9HLDKbutD525SYdw_2zhaF9qWFmpNn42yQuXgB2Mka_wdZP-XekipNSSvE7qz4Z5jDHt8OTmVwbW_Q4f11voiL5DEfwJ6dAvO0G_qM4MwvkehlcOuujY1AeiI_5O-7mOUME6wzDo9t3swjdKVc5Hi6QvbgsitnipDmc21JulEDgenFy9__IysMWLkPDmQFWwZrBik2-MOpfZlWE7T2Jv494_CI5khguyD9rAY7i0miWwQotQvwb_6jascRCMiTEqD5pBzyC0M=w116-h103-no</t>
  </si>
  <si>
    <t>3cb7058a-8d05-4ae9-9ae7-4c09f953a33c</t>
  </si>
  <si>
    <t>+14(+7) Thru F</t>
  </si>
  <si>
    <t>+14</t>
  </si>
  <si>
    <t>+14(+15) Thru F</t>
  </si>
  <si>
    <t>8/21/25 - 2:35 PM</t>
  </si>
  <si>
    <t>e77ce0d6-ff51-4245-a41f-b3c12e432272</t>
  </si>
  <si>
    <t>+15(+1) Thru F</t>
  </si>
  <si>
    <t>7f6bcb18-6df4-4feb-9694-20dd4f87823d</t>
  </si>
  <si>
    <t>+24(+6) Thru F</t>
  </si>
  <si>
    <t>+24(+25) Thru F</t>
  </si>
  <si>
    <t>467afa9e-68e2-4557-99ea-19c2b324deca</t>
  </si>
  <si>
    <t>+13(+2) Thru F</t>
  </si>
  <si>
    <t>8/21/25 - 2:36 PM</t>
  </si>
  <si>
    <t>db575cf3-1767-4dfc-b9b9-779354b500b6</t>
  </si>
  <si>
    <t>+11(+5) Thru F</t>
  </si>
  <si>
    <t>+11</t>
  </si>
  <si>
    <t>+11(+12) Thru F</t>
  </si>
  <si>
    <t>062e5aee-fe3a-4476-8b02-451762a63649</t>
  </si>
  <si>
    <t>+22(+5) Thru F</t>
  </si>
  <si>
    <t>+22</t>
  </si>
  <si>
    <t>+22(+23) Thru F</t>
  </si>
  <si>
    <t>Crail - Balcomie - White (18 Holes)</t>
  </si>
  <si>
    <t>8/21/25 - 8:38 PM</t>
  </si>
  <si>
    <t>0ad3026e-83e6-42a3-b29f-03cbfa3dbea4</t>
  </si>
  <si>
    <t>+15(E) Thru F</t>
  </si>
  <si>
    <t>+15(+14) Thru F</t>
  </si>
  <si>
    <t>73b023f0-7119-4af7-aa4b-765853bac06a</t>
  </si>
  <si>
    <t>+5(-7) Thru F</t>
  </si>
  <si>
    <t>+5(+4) Thru F</t>
  </si>
  <si>
    <t>8/21/25 - 8:39 PM</t>
  </si>
  <si>
    <t>0b1631ad-aa5a-4562-8214-992e74160681</t>
  </si>
  <si>
    <t>+23(+5) Thru F</t>
  </si>
  <si>
    <t>+23</t>
  </si>
  <si>
    <t>+23(+22) Thru F</t>
  </si>
  <si>
    <t>7c43a5cf-3111-45ab-b45b-e17533ff7a5e</t>
  </si>
  <si>
    <t>+6(-1) Thru F</t>
  </si>
  <si>
    <t>+6</t>
  </si>
  <si>
    <t>+6(+5) Thru F</t>
  </si>
  <si>
    <t>9b801f27-d0d9-4179-a312-313231907d2e</t>
  </si>
  <si>
    <t>+29(+10) Thru F</t>
  </si>
  <si>
    <t>+29</t>
  </si>
  <si>
    <t>+29(+28) Thru F</t>
  </si>
  <si>
    <t>https://lh3.googleusercontent.com/5ZlbW3TKdjJFToqMJgLuB2Rh55eAQZeql2fkbPHtH-0MzHMpgUMsjd6qBLkLUU5WonSzJ2i3La4_P0gy9b2bMntKwMDsITsY7920TIzFZE2ns5Poyu_HfVprP9TkHTQDT0syYK6iyBmIpvvzR5zxUxSRWfjY9ZlRWUieV1RwNh4ROY2-V7AtyY-pV2AfOpkrfpezVc_KgIVpUrT5Lo2_hRbfrFsOeFmv6vD9ftrdFRlBWLAbrWPIuAuews7tLnYJa275nka-iwBQknWMTMjlUc2cbIDwq_pM3EJkko-rILrmBwwDne6Asy8YNf382Cu15P0ZGg6GLrV1cgND4of3FRwRartF4azpghz77F0rh_-EW58yJM6nnY16RME8ky8v-3m_2WBabofDN6c0kADOObcXkrn3b8k2EfEUf5zen4_p4dZIF6UlaZOFMlEpYrh-L5uomXezcQNSXzgxlmkXVUnNg4RLgervQHO8Qo_aisaDwKlielwij7mkpmzvQ2o4JpBUumBL0e2yN5NLHJothNtUkyVEPEzSMlTj45_-6kgacUjgnAEE4uT4FImI2WjsIUI_Q3Mf9Rs5LCrMkcmRqGzBxHpmwOAp9H9qkwigMmAPrCrAk41z4URik0tjoOSKMTproiwWqfIgVhnP9X4pxDY9CpOGIpcDB1UXxeMBbwxeBaliQOYjnjUs=w116-h103-no</t>
  </si>
  <si>
    <t>8/21/25 - 8:40 PM</t>
  </si>
  <si>
    <t>3c623d3f-b255-41df-b217-6ae9f15e1dfd</t>
  </si>
  <si>
    <t>+14(-2) Thru F</t>
  </si>
  <si>
    <t>+14(+13) Thru F</t>
  </si>
  <si>
    <t>St Andrews Old Course - Blue (18 Holes)</t>
  </si>
  <si>
    <t>8/22/25 - 11:47 AM</t>
  </si>
  <si>
    <t>Fri 8/22 - 6:30 AM</t>
  </si>
  <si>
    <t>b6c49ada-6d50-47e6-96d0-63b85dd7255b</t>
  </si>
  <si>
    <t>+18(-2) Thru F</t>
  </si>
  <si>
    <t>+18(+18) Thru F</t>
  </si>
  <si>
    <t>8/22/25 - 11:48 AM</t>
  </si>
  <si>
    <t>90590d04-d85b-41c7-977c-33b4ab39890e</t>
  </si>
  <si>
    <t>+9(-7) Thru F</t>
  </si>
  <si>
    <t>a1d32320-0d16-49aa-9157-79d10cded2ae</t>
  </si>
  <si>
    <t>6311eba6-6a3a-4427-9a75-5b84e6f849c1</t>
  </si>
  <si>
    <t>Kilspindie Golf Club - Blue (18 Holes)</t>
  </si>
  <si>
    <t>8/22/25 - 9:24 PM</t>
  </si>
  <si>
    <t>3721543a-469c-4051-9ae0-473b2f0aca07</t>
  </si>
  <si>
    <t>+8(-6) Thru F</t>
  </si>
  <si>
    <t>+8(+10) Thru F</t>
  </si>
  <si>
    <t>https://lh3.googleusercontent.com/UQsWyyjXDahAoi0-dUjLydrmTagUIWbVRnnkfNRrTRXFWLMijYvyE0pe0vKrDEX-1Krp8Idke2NitfKN0Vc6YDwoL8WSPksZf83pRqYX69cthgrHzztLv96r2Z54cLPwavWQPnHHIaE2xTSDtKYwNxwKkovw5QmOt5XkiyADziQUj1jjPai-3cgabCuR40I3-W35Vwj9Qm6BET5z-w8Kh8Mcckjx_hiUHjcZXPqg0FWmU7gc57ypjTICD-SjyVIdlCW6GoT2Z9udMYs3dMHnzq9LqjjRhJ-dtVfqwSFP3TInuJocfw9duSnkKYyZNaO1XhfOjWKna_LSuLcRixxiPpdcnDw4mGN7z0xQ8YfejChslUKRoPHtjdlgfrOCmEossRVN3DAh_knsNjemoEQ9l3rI-nououxXS8UDkUoNKOVu16fesD4mn24WAUPsvEd0kRdTUPcpB7lRxSbq9fRHqlnJeInw8I5-ITm0br88GixyJMNMaFuhzpJfboQcg1GogbmZa9FU2vjyJOgNDEpFdnM73uOp_s907Lk1o89xl1tP9oFtiuBexGBPM0FprJG8g1U-jv7JUB1PoUJAA3flOx1SGzOmhVvOITA_pE-cQqREfDTsqZkheAwGeEuHNtmXwxUnd2GVKYgzSvDTqQ6dyMGUtPqAkLsGCm6Zqky1TZfnxy09sqSOiqU=w116-h103-no</t>
  </si>
  <si>
    <t>Palmetto Golf Course - White (18 Holes)</t>
  </si>
  <si>
    <t>1/21/26 - 9:09 PM</t>
  </si>
  <si>
    <t>Sat 1/24 - 9:09 AM</t>
  </si>
  <si>
    <t>5fc2c1af-c9d8-41fe-aa83-f65c3269aafc</t>
  </si>
  <si>
    <t>E(E) Thru 0</t>
  </si>
  <si>
    <t>Thru 0</t>
  </si>
  <si>
    <t>E</t>
  </si>
  <si>
    <t>E(-1) Thru 0</t>
  </si>
  <si>
    <t>E(+26) Thru 0</t>
  </si>
  <si>
    <t>Walnut Creek Golf Preserve - 3 (18 Holes)</t>
  </si>
  <si>
    <t>3/3/25 - 2:58 PM</t>
  </si>
  <si>
    <t>Mon 3/3 - 2:58 PM</t>
  </si>
  <si>
    <t>dbc8174d-4d21-440a-9f2b-e7469708bbef</t>
  </si>
  <si>
    <t>+19(+9) Thru F</t>
  </si>
  <si>
    <t>+19(+21) Thru F</t>
  </si>
  <si>
    <t>Wolf Creek Golf Club - Atlanta - Blue (18 Holes)</t>
  </si>
  <si>
    <t>3/3/25 - 9:39 PM</t>
  </si>
  <si>
    <t>Sat 3/8 - 8:24 AM</t>
  </si>
  <si>
    <t>fee30541-44ae-474e-9834-ea936489e5af</t>
  </si>
  <si>
    <t>3/4/25 - 3:51 PM</t>
  </si>
  <si>
    <t>+30(+22) Thru F</t>
  </si>
  <si>
    <t>+30</t>
  </si>
  <si>
    <t>+30(+31) Thru F</t>
  </si>
  <si>
    <t>https://lh3.googleusercontent.com/3xyDZ7TS4O2SDR58AecMJRHMeDONv01vDQ42Jok_k4uKRU4x0sipaWM4pBjDXIPgdGQE4TxjnZ8waEGvF79xiM93bH3TS_PyYALdbTF5Jb0lM6Au77ZfqIN69Kqi-C8MMMNAVRJ32SgAisyr0Gp83cjvMWK_JYkerEoOs-PM_1005iJY4UnAdwfvLEZqdF3CPDveUUMKamxqsYJ4xt-x0Y1Qoht7C5vNcR_T9To7pDty6nAmYS3rMf3f1ygq9BchXsysoEzbu_RQKYNen1MrVgGRQ1Uerw-4rssqLkuGk_sixTBnt-FdRceVAG8qxBM7Z8qraQXujIO9zLPxJGZE6NgHZFfkkf39ErFiJ0oCYmsvSxQHV6WEhU8phRUQ1fk6forkkpD6YPCtxmv1b1Em3406Vik-RGxnwdOk6bBIZmcKUpR8iG956PXmxJKLZN1zrh_aJUcpM7YuZOAcODj4vEvkyS_vR8BsDjjfMYMTHBBD7KusL48GZqe2J0NnVnyeoVzSk98RAi5wKiPYBqCvpRaTlaNOwDvyLiplbp727k9oeyOKs6jnRvnWfPNxEMOtVau4o94IPrO687P0YOeg_84BWz1s_iLbTC3-utK5IRdciWRfcdkIBYy738AMEHd44u03sV8y4X1StIQCSIK0jnAzXEsS8FRn3ZckspWyqy9iPTIJeuacnWY=w116-h103-no</t>
  </si>
  <si>
    <t>3/3/25 - 9:41 PM</t>
  </si>
  <si>
    <t>4d88d8ab-c520-40cc-96ce-71ac24b2ad5a</t>
  </si>
  <si>
    <t>+26(+11) Thru F</t>
  </si>
  <si>
    <t>+26(+27) Thru F</t>
  </si>
  <si>
    <t>https://lh3.googleusercontent.com/f6LT_lgvoBwAyCd1sOsB9IYSw2qg3QHVyMWdO_7_wfTeDbkpoWIy6Dwt5WV-TwMkw2biER9MNxYwfQb74buf2sGfjItNh4fRVvuCi-3KNGWhTGNnZEQ85TAU7r2D_erZpQQrocEExyUTY0aj7AkkuDB0xPZeQBG3-bQsf0yeaZLk0uSkPpXWhifH47EUhLPgDgVi2JbpcW-V2LuRm9PmQJOREntVMpnUSnjwtJe6xqOEgkliHM7x2MvBQw6Upj6NiJBZP_PkjIaJWz5WMeDcZJ_sOa78_SLcPO7N9CG14YNG2bk9LTFd2a5qGceZtm1fmxr1faYJKP6RiiwrskYiMMUFvIXntjRnPQ-uWYPlYXlW5Oekp3X-yX5Fqs_zNTir9GMzhkpBBdBX-35IF1aiht4loB-ydzjwouQ8ihdupP4_VQd9yDTFB3766Bg49Shza4bfhMgod0H0KJkbkqZq3w1X0D1ChC40j07bqI2PskwsMRl1WM5NaZA5GJzC-VWYxJAWgvBq1k_bWFVjsn52HMqkRglBh5YBE9-vu1SpOgC-m6GGNc8th3p0ISxNd4ERocUdSo9seYcLY5Uy8s8AeJDi6bT5cUr0K6f5Gl74zN2LQ8yANlWdq4ruSgXFT6FctCmRpuyzklRH963LGip6-hv37WNRh4kaPk0fyOhQJHmNhLLTKyb238Q=w116-h103-no</t>
  </si>
  <si>
    <t>Wicker Point - III (18 Holes)</t>
  </si>
  <si>
    <t>3/4/25 - 3:06 PM</t>
  </si>
  <si>
    <t>e10c43af-5001-4b32-a994-6c609606f499</t>
  </si>
  <si>
    <t>+10(E) Thru F</t>
  </si>
  <si>
    <t>+10</t>
  </si>
  <si>
    <t>+10(+10) Thru F</t>
  </si>
  <si>
    <t>Augusta National Golf Club - Member (18 Holes)</t>
  </si>
  <si>
    <t>3/7/25 - 10:30 AM</t>
  </si>
  <si>
    <t>a4e40bc6-1736-4f3b-a371-b9b0d68fcd84</t>
  </si>
  <si>
    <t>+26(+13) Thru F</t>
  </si>
  <si>
    <t>https://lh3.googleusercontent.com/jptbJqYhCxwFeCuY14_90wOb97T61dzw7P5PBtUxI-rkP7fxTr86iDn1JZUsiE-ke_2PEZsUpweDhJm2ZurNfyS85r06LjQ_bTc7NNRB1POtzApg0xmvnNl_uDXaJ4eGjBaIJEPxPXCkyavf-fuRT6BooF5dSrtrwfo78qS8P-KglwEWQL5oldD3W8-e0vZHRCsWn-W4A91yPFrwoIT-UupOSFzvEx-7K-kgtW0z4rYe-I-vfa1HPv8nnB6lmm5wiylgfUbGYpJPuBjkbQKk-j9qlyPNeyoKD2ndFZamAYrzLpP9Z5fABdbuQeULX8mPV0OJvRcrM-vgAo6kxLV1CSUtidpdiKZuweWYC7YbeGLYuut4ywSV_yUqVVUGZR6_23eQWRAOs00V98UgUWEeapqINvnB_wn9m5XUTTFAgiGx09qj6WiOeNHWqzfboGQV54iJ0r_-IyU8iIVVkeZi2deunipY0VFPQX5JkxK28UDZycyDMfVdI3meEtddT9Ysz6FKq-tRgMFjSY6Ep7YP7XJUfHhZ8TOHxlqrE5he-W1ILcRimYIHLUlZ6rQEcj7P8_gxe1Nj-W0dLF5x_88q8ty-Fp3I_uwU1EsqJfTF6QS_4tsDYVwh00gBHJ2fjT-vjUMu7XkV7yOxI6Jzw9uPE5hWNc2XD7tWVJqKJ38Da407xi0nVBZsm_o=w116-h103-no</t>
  </si>
  <si>
    <t>3/8/25 - 6:35 AM</t>
  </si>
  <si>
    <t>f86039d8-8b0e-4981-b279-941622d4978e</t>
  </si>
  <si>
    <t>+19(+6) Thru F</t>
  </si>
  <si>
    <t>+19(+20) Thru F</t>
  </si>
  <si>
    <t>Heritage Golf Links - Heritage/Tradition - Blue (18 Holes)</t>
  </si>
  <si>
    <t>f543def7-9536-40d8-9061-0486f4d3e120</t>
  </si>
  <si>
    <t>+18(+10) Thru F</t>
  </si>
  <si>
    <t>+18(+20) Thru F</t>
  </si>
  <si>
    <t>Brown's Mill Golf Course  - Blue (18 Holes)</t>
  </si>
  <si>
    <t>3/9/25 - 11:38 AM</t>
  </si>
  <si>
    <t>cb954319-53ae-4e98-a261-258c9956a78a</t>
  </si>
  <si>
    <t>+18(+9) Thru F</t>
  </si>
  <si>
    <t>Rocky Branch GC - Gold (18 Holes)</t>
  </si>
  <si>
    <t>3/14/25 - 1:47 PM</t>
  </si>
  <si>
    <t>7848ab0b-0883-4b33-916a-e028b77899c5</t>
  </si>
  <si>
    <t>3/14/25 - 9:55 PM</t>
  </si>
  <si>
    <t>Sat 3/15 - 3:45 PM</t>
  </si>
  <si>
    <t>5ccbc506-3ce8-4e7b-81ed-a9cf90107428</t>
  </si>
  <si>
    <t>+12(+5) Thru F</t>
  </si>
  <si>
    <t>+12</t>
  </si>
  <si>
    <t>+12(+13) Thru F</t>
  </si>
  <si>
    <t>Legacy at Lanier - Blue (18 Holes)</t>
  </si>
  <si>
    <t>3/14/25 - 10:04 PM</t>
  </si>
  <si>
    <t>Sat 3/15 - 8:30 AM</t>
  </si>
  <si>
    <t>91833150-7e69-4e5c-9b4b-8a0aae53e38d</t>
  </si>
  <si>
    <t>3/15/25 - 9:36 AM</t>
  </si>
  <si>
    <t>+27(+12) Thru F</t>
  </si>
  <si>
    <t>+27</t>
  </si>
  <si>
    <t>+27(+28) Thru F</t>
  </si>
  <si>
    <t>https://lh3.googleusercontent.com/d6XgkJYgYBB3KRLMb7bCiLX5DedLwt9ycSBejXeKkvaK_60xnWDLzGjcNs2XAF5MmnTCtQ6x03tyzfnUhBNr5IMxh_n2Z9u2YsG5qH8ihx0E7a5NiD4IsNlf4LkTZgVdWHzzzBNSnKzmiU-TMVXGUTKUs9BVmY5hHcin0dy0uYxkK5l8bSIz6KJ8TYx-zve9Z-Ys0wTxLy_KfXqETmSHUUdRYpe4HQ1gOG0eWGECi6eWJSPoHELPhQ4ArFb1yVS5n8CqrFM6ili8d7dNEyB-F90VUexs6_zpWBQrKxEiynQEgXdy2Kis4iGQof0JAIFvF1ATL69UAcKsx6mez8VCfwIQlTpvnKAbtUkR0iOJn4VVl46iMuORgiCHEi5749vTjqG_lEYA_j4LqmfXwJ3C9mv8M7vn6lj2z_IAc_Q9eCNDvMtT9kKvJc5wfNi8_X5thA2Bayfgqi5FcOJhCvnzZquqCu9HqsrcwkqdK0kK4nIrVdyjC3FkIqDsqF65SKOUU0TeL9NweDfDnDjA_Tco48WkgE52_3ZEqhIghii6cY-Adhb_wKPS5Xk-LPjC4nzFxX6LVLlsZ9llLHXqjrlcsPyS4imXcxVT95_w-XKh3zVjoQuRZ756VzjdX_yPVMYih8hzX1lHAOoeSEPayOu7KU9WWMXs5JL6sPq3FshQY-Ig2yIyhMlWQE8v=w116-h103-no</t>
  </si>
  <si>
    <t>3/15/25 - 10:33 AM</t>
  </si>
  <si>
    <t>b27448c1-ca44-49ee-9721-64dd3b3122b3</t>
  </si>
  <si>
    <t>3/15/25 - 10:34 AM</t>
  </si>
  <si>
    <t>+29(+9) Thru F</t>
  </si>
  <si>
    <t>+29(+30) Thru F</t>
  </si>
  <si>
    <t>3/15/25 - 9:53 PM</t>
  </si>
  <si>
    <t>9b507803-ca69-4969-a0c8-68099ccb46f2</t>
  </si>
  <si>
    <t>+7(-3) Thru F</t>
  </si>
  <si>
    <t>+7(+7) Thru F</t>
  </si>
  <si>
    <t>Mystery Valley Golf Club - Blue (18 Holes)</t>
  </si>
  <si>
    <t>3/16/25 - 11:12 AM</t>
  </si>
  <si>
    <t>14f9be97-6ecd-4a4d-921a-139c33209f6e</t>
  </si>
  <si>
    <t>3/16/25 - 1:17 PM</t>
  </si>
  <si>
    <t>+16(+6) Thru F</t>
  </si>
  <si>
    <t>Colleton River Club - Dye Course - White (Front 9)</t>
  </si>
  <si>
    <t>3/17/25 - 2:15 PM</t>
  </si>
  <si>
    <t>f504af0b-69a1-4891-9d22-c958b5b31b40</t>
  </si>
  <si>
    <t>+8(-2) Thru F</t>
  </si>
  <si>
    <t>Colleton River Club - Dye Course - White (Back 9)</t>
  </si>
  <si>
    <t>712fd14b-e731-49df-9bb7-388ebf0b0c69</t>
  </si>
  <si>
    <t>+9(-1) Thru F</t>
  </si>
  <si>
    <t>+9(+10) Thru F</t>
  </si>
  <si>
    <t>Mount Dora Golf Club - White (Front 9)</t>
  </si>
  <si>
    <t>3/21/25 - 11:07 AM</t>
  </si>
  <si>
    <t>3fcaae8a-6ad7-4ba7-a3f0-3d4dead8b86b</t>
  </si>
  <si>
    <t>+9(+2) Thru F</t>
  </si>
  <si>
    <t>+9(+11) Thru F</t>
  </si>
  <si>
    <t>Mount Dora Golf Club - White (Back 9)</t>
  </si>
  <si>
    <t>455c147f-3900-4bbc-a8ca-d35274d492a1</t>
  </si>
  <si>
    <t>Candler Park Golf Course - Blue (9 Holes)</t>
  </si>
  <si>
    <t>3/23/25 - 1:53 PM</t>
  </si>
  <si>
    <t>Sun 3/23 - 1:48 PM</t>
  </si>
  <si>
    <t>3281afd9-ea55-4ebc-aef7-bd3ce5f5fa72</t>
  </si>
  <si>
    <t>+6(+1) Thru F</t>
  </si>
  <si>
    <t>+6(+7) Thru F</t>
  </si>
  <si>
    <t>Pointe South GC - Blue (Front 9)</t>
  </si>
  <si>
    <t>3/25/25 - 10:14 AM</t>
  </si>
  <si>
    <t>91aa115e-5276-4190-bb3a-7d279d4b2a92</t>
  </si>
  <si>
    <t>+9(+3) Thru F</t>
  </si>
  <si>
    <t>Pointe South Golf Club  - Blue (Back 9)</t>
  </si>
  <si>
    <t>3/25/25 - 12:39 PM</t>
  </si>
  <si>
    <t>e123dd33-346e-44e3-b08a-c923184c6f46</t>
  </si>
  <si>
    <t>+15(+7) Thru F</t>
  </si>
  <si>
    <t>Browns Mill Golf Course - Blue (Front 9)</t>
  </si>
  <si>
    <t>3/25/25 - 9:17 PM</t>
  </si>
  <si>
    <t>Sun 3/30 - 9:18 AM</t>
  </si>
  <si>
    <t>92ab67e5-3913-469d-8554-b06140ea1956</t>
  </si>
  <si>
    <t>+4(E) Thru F</t>
  </si>
  <si>
    <t>Browns Mill Golf Course - Blue (Back 9)</t>
  </si>
  <si>
    <t>3/25/25 - 9:18 PM</t>
  </si>
  <si>
    <t>Sun 3/30 - 11:18 AM</t>
  </si>
  <si>
    <t>9de59a39-b920-4f8b-9bc8-13198e838be7</t>
  </si>
  <si>
    <t>+11(+8) Thru F</t>
  </si>
  <si>
    <t>Eagle Trace (Colorado) - Gold  (Front 9)</t>
  </si>
  <si>
    <t>3/27/25 - 12:19 PM</t>
  </si>
  <si>
    <t>Thu 3/27 - 12:10 PM</t>
  </si>
  <si>
    <t>11081d9b-6760-4914-b113-ce6068ad0dd6</t>
  </si>
  <si>
    <t>+7(+1) Thru F</t>
  </si>
  <si>
    <t>+7(+8) Thru F</t>
  </si>
  <si>
    <t>Eagle Trace (Colorado) - Gold (Back 9)</t>
  </si>
  <si>
    <t>Thu 3/27 - 2:15 PM</t>
  </si>
  <si>
    <t>4987f5c3-d4be-4dd4-9776-6df0c437237e</t>
  </si>
  <si>
    <t>+7(+2) Thru F</t>
  </si>
  <si>
    <t>3/27/25 - 4:01 PM</t>
  </si>
  <si>
    <t>Thu 3/27 - 4:01 PM</t>
  </si>
  <si>
    <t>68cf76f4-3439-4399-8608-97009d09be49</t>
  </si>
  <si>
    <t>3/27/25 - 5:45 PM</t>
  </si>
  <si>
    <t>+5(+5) Thru F</t>
  </si>
  <si>
    <t>Thu 3/27 - 6:01 PM</t>
  </si>
  <si>
    <t>854c50cb-6f8f-41d2-adb9-7cc6ca6655e7</t>
  </si>
  <si>
    <t>3/27/25 - 8:29 PM</t>
  </si>
  <si>
    <t>Heritage Golf Links - Heritage - White (9 Holes)</t>
  </si>
  <si>
    <t>3/28/25 - 10:32 AM</t>
  </si>
  <si>
    <t>b3dbb321-97c9-4c9f-afb3-bb58b21a27b2</t>
  </si>
  <si>
    <t>+5(+1) Thru F</t>
  </si>
  <si>
    <t>Heritage Golf Links - Tradition - White (9 Holes)</t>
  </si>
  <si>
    <t>3/28/25 - 12:47 PM</t>
  </si>
  <si>
    <t>b69a5718-523d-45b2-87a9-81356599310f</t>
  </si>
  <si>
    <t>+6(+4) Thru F</t>
  </si>
  <si>
    <t>+6(+9) Thru F</t>
  </si>
  <si>
    <t>Horseshoe Bend Country Club - Gold (Front 9)</t>
  </si>
  <si>
    <t>3/29/25 - 1:55 PM</t>
  </si>
  <si>
    <t>f22e453d-d5ec-4853-9d24-d8c7cff7fbd1</t>
  </si>
  <si>
    <t>E(-6) Thru F</t>
  </si>
  <si>
    <t>E(-1) Thru F</t>
  </si>
  <si>
    <t>Van courtland - Black (Front 9)</t>
  </si>
  <si>
    <t>3/29/25 - 2:58 PM</t>
  </si>
  <si>
    <t>66d114d8-140f-43f5-af97-6c5205d8cc55</t>
  </si>
  <si>
    <t>+14(+6) Thru F</t>
  </si>
  <si>
    <t>Van courtland - Black  (Back 9)</t>
  </si>
  <si>
    <t>3/29/25 - 2:59 PM</t>
  </si>
  <si>
    <t>a095c0e6-2069-41aa-abdd-65cfae2ec754</t>
  </si>
  <si>
    <t>+13(+3) Thru F</t>
  </si>
  <si>
    <t>+13(+13) Thru F</t>
  </si>
  <si>
    <t>3/30/25 - 10:45 AM</t>
  </si>
  <si>
    <t>Sun 3/30 - 10:55 AM</t>
  </si>
  <si>
    <t>e62a4215-d23a-42c3-8186-4ab53a8c7e36</t>
  </si>
  <si>
    <t>3/30/25 - 11:09 AM</t>
  </si>
  <si>
    <t>022c749e-b9ba-4ed6-b48b-34f87949fa66</t>
  </si>
  <si>
    <t>+6(+6) Thru F</t>
  </si>
  <si>
    <t>3/30/25 - 11:10 AM</t>
  </si>
  <si>
    <t>Sun 3/30 - 11:10 AM</t>
  </si>
  <si>
    <t>24c90cdc-7573-4b81-ae60-05a5981677ba</t>
  </si>
  <si>
    <t>3/30/25 - 1:01 PM</t>
  </si>
  <si>
    <t>Bobby Jones GC - Azalea - #7 Tees (9 Holes)</t>
  </si>
  <si>
    <t>3/30/25 - 1:47 PM</t>
  </si>
  <si>
    <t>5bff8e81-a23a-4f04-99ab-f6f41de65891</t>
  </si>
  <si>
    <t>+7(E) Thru F</t>
  </si>
  <si>
    <t>Mystery Valley Golf Club - White (18 Holes)</t>
  </si>
  <si>
    <t>3/31/25 - 7:09 PM</t>
  </si>
  <si>
    <t>Tue 4/1 - 8:10 AM</t>
  </si>
  <si>
    <t>5e1d15da-69b7-4cac-a482-16082f242bf9</t>
  </si>
  <si>
    <t>4/1/25 - 9:33 AM</t>
  </si>
  <si>
    <t>+43(+26) Thru F</t>
  </si>
  <si>
    <t>+43</t>
  </si>
  <si>
    <t>+43(+44) Thru F</t>
  </si>
  <si>
    <t>https://lh3.googleusercontent.com/1PlIK2OwNqVrRXZzaxuBCUE9hg-ULy-BhCMoPktJHLjdR2Ub6eXsJnylhR8GfJjKFKaQugAdLuLfKMg2iswpL83WrJdHz86HOvBkQCtViuWwxJE7-vrRYeHUSpJeSCh-SlygRodonWH3moRE3Gi2y_MD7coIToQ5XAwv-PMEggIjFNMqR2eNRnoAxgrSKhzkP0hHPdSGTlR32OTau2mseXSMwDIyQEEq2_CJqVZggQOilzKOzskdv_ks1c6lypRArp--DucIQOOjlF9iJxCeGVI2Lso_S4KeDV3UIRsvwiT9jl4MVSFYRw2GSiAsmncMD3eyBGYkAVPmEd4v2e7ROiWFewYJXtK_2JiLJWMdWc3X_9dyCK8quRyPwIJjL5fahlm3fFMPrp7SY9Aa6jh6kWcPOBpHLmABjnKBnlJFZ93KDBLoceYk2-jAvMntlJL5Gt5oMR9nQCN0i_qE6XXSDpTV96CUuzLExGlPdK_JGIo_sKR2ZPWnFMxjNwHAH62lGbkUHIWwuqgmGvfFrDc8hPD3xnYJGOElKWxzbm-eMu429Ce8MbeLlO_hwk6l1K5H2_4YNiN8Ehi3EgZ7o4bPFGWFmOtjYuz8ybKQlO6PDvjTVsMzjlpzy-wAykwUOfDMNUp0jkBQEVf-r6WGZ2msQeT2FP0bZs-CSscy6_ZrrdtCOB6RBs7EWMU=w116-h103-no</t>
  </si>
  <si>
    <t>Frederica  - Frederica  (18 Holes)</t>
  </si>
  <si>
    <t>4/2/25 - 6:50 PM</t>
  </si>
  <si>
    <t>ca748039-d4de-48ca-b198-753d897556c3</t>
  </si>
  <si>
    <t>+9(+1) Thru F</t>
  </si>
  <si>
    <t>4/4/25 - 10:12 PM</t>
  </si>
  <si>
    <t>Sat 4/5 - 1:10 PM</t>
  </si>
  <si>
    <t>5567f765-dd5b-44f5-a810-24c54b156ad9</t>
  </si>
  <si>
    <t>4/5/25 - 5:44 PM</t>
  </si>
  <si>
    <t>+12(+1) Thru F</t>
  </si>
  <si>
    <t>+12(+12) Thru F</t>
  </si>
  <si>
    <t>The Fields Golf Club - Blue (18 Holes)</t>
  </si>
  <si>
    <t>4/5/25 - 7:38 AM</t>
  </si>
  <si>
    <t>Sun 4/6 - 10:30 AM</t>
  </si>
  <si>
    <t>5044fe46-4fdc-44f5-ac89-97ae10014eb4</t>
  </si>
  <si>
    <t>+15(+6) Thru F</t>
  </si>
  <si>
    <t>4/5/25 - 7:39 AM</t>
  </si>
  <si>
    <t>6b2c34f0-9267-4318-b54f-93bc7512affd</t>
  </si>
  <si>
    <t>+26(+10) Thru F</t>
  </si>
  <si>
    <t>+26(+25) Thru F</t>
  </si>
  <si>
    <t>Country Club of Roswell - Blue (18 Holes)</t>
  </si>
  <si>
    <t>4/7/25 - 4:02 PM</t>
  </si>
  <si>
    <t>Thu 4/10 - 8:45 AM</t>
  </si>
  <si>
    <t>93da8a92-9769-4ff5-aa28-1380f8b0b7f8</t>
  </si>
  <si>
    <t>+28(+15) Thru F</t>
  </si>
  <si>
    <t>+28</t>
  </si>
  <si>
    <t>+28(+26) Thru F</t>
  </si>
  <si>
    <t>https://lh3.googleusercontent.com/a9V4lF1ycMxxjPmIgy902ZSmPzOU_YmG-VkvT0e2wsKQuNGA7kcey1B8ybdIWnKztRT4-nv4QkS6Oxxokhw99rprpiQDmy8qP82g6T_UxzgzBCMs4jv-EMbzEx6qor9f_uSsJjFaL0cxlt9IueSONwkJhXDaYfn5VWnaXleI6muOrYr_bqimUymKHVaXfWD_ig0TaiDIiQLFfo0KkCA0ZfxXHSOsAODXvfBJAOWMkg-OZwneSH28e9c4BQ8CZkPMBrKu5OqJqrzowsOH-SBOL3LfHH4HXrw5PODn8hl1qqA1hzOs4pQXD-v0O6XSddiMKV3rW-KQ-rxmqZHJkzhW9YRgCinyMX3dChByM21uWHa4jwOMHU1GVdCnras2sFouya0hDEjkVm48QljCbZYdxh4Mh51hzYR9OVbzXhoXXMjkLARIp0fjVqr4nzUW_ClHDiuS0fsnTALHs2lPAJLCCI_nlFy2RRtrwtsH0Bc9zjyn3AZGBvhLqixTBSiF7zjWOWhGRE3qA2ESPzcaBEaif3cqxK0eyGmcGCJ0jPFQ4lj9ZFSM3jQwD1qWTGGVqB1KWuzeiBMchfV_bZz5VEArI5COBkVpw8wCLFRpRX3CEf5Qp7CPBdBgMqbdz9KR_lNLeRWXe9NJXzZc41RIYs-AztiBmLGPNYLGwCSjNvjqT12Yiqq_f7vYylg=w116-h103-no</t>
  </si>
  <si>
    <t>9ee3c0b0-39f8-409e-bd6b-dd798c849f9f</t>
  </si>
  <si>
    <t>4/7/25 - 4:03 PM</t>
  </si>
  <si>
    <t>+9(+7) Thru F</t>
  </si>
  <si>
    <t>4/8/25 - 3:03 PM</t>
  </si>
  <si>
    <t>7b7e4252-74c2-41a2-bc57-57586efbe651</t>
  </si>
  <si>
    <t>+7(-2) Thru F</t>
  </si>
  <si>
    <t>4/8/25 - 4:25 PM</t>
  </si>
  <si>
    <t>716a1dbe-bcb3-4f49-b330-699042683afc</t>
  </si>
  <si>
    <t>4/8/25 - 7:48 PM</t>
  </si>
  <si>
    <t>+18(+11) Thru F</t>
  </si>
  <si>
    <t>4/10/25 - 11:16 AM</t>
  </si>
  <si>
    <t>Thu 4/10 - 11:00 AM</t>
  </si>
  <si>
    <t>d6a8e216-45f8-41da-b875-bff4825eff77</t>
  </si>
  <si>
    <t>+10(+12) Thru F</t>
  </si>
  <si>
    <t>Augusta Country Club - Ogilvie (18 Holes)</t>
  </si>
  <si>
    <t>4/11/25 - 8:04 PM</t>
  </si>
  <si>
    <t>f3d1efd2-6f8d-4b58-88aa-a1de90031b4d</t>
  </si>
  <si>
    <t>+18(E) Thru F</t>
  </si>
  <si>
    <t>Alfred Tup Holmes GC - Blue (18 Holes)</t>
  </si>
  <si>
    <t>4/11/25 - 9:39 PM</t>
  </si>
  <si>
    <t>Sat 4/12 - 1:03 PM</t>
  </si>
  <si>
    <t>8e1245cf-3aec-4028-8f0e-5610b9b3e13a</t>
  </si>
  <si>
    <t>+15(+3) Thru F</t>
  </si>
  <si>
    <t>+15(+17) Thru F</t>
  </si>
  <si>
    <t>Brookfield Country Club - Gold (18 Holes)</t>
  </si>
  <si>
    <t>4/12/25 - 12:42 PM</t>
  </si>
  <si>
    <t>Sat 4/12 - 2:00 PM</t>
  </si>
  <si>
    <t>0f2f1cd5-f0bb-488c-8bda-d8d80fb4007c</t>
  </si>
  <si>
    <t>4/12/25 - 2:15 PM</t>
  </si>
  <si>
    <t>+34(+12) Thru F</t>
  </si>
  <si>
    <t>+34</t>
  </si>
  <si>
    <t>+34(+33) Thru F</t>
  </si>
  <si>
    <t>Eagle Trace (Colorado) - Gold  (18 Holes)</t>
  </si>
  <si>
    <t>4/12/25 - 2:02 PM</t>
  </si>
  <si>
    <t>Sun 4/13 - 8:20 AM</t>
  </si>
  <si>
    <t>163cfbe5-1507-45dc-8fe2-5d7cb814b51f</t>
  </si>
  <si>
    <t>+17(+6) Thru F</t>
  </si>
  <si>
    <t>+17(+18) Thru F</t>
  </si>
  <si>
    <t>Horseshoe Bend CC - Blue (18 Holes)</t>
  </si>
  <si>
    <t>4/13/25 - 8:46 AM</t>
  </si>
  <si>
    <t>9e79add5-5f75-4141-9147-13e3d8c57be1</t>
  </si>
  <si>
    <t>+17(+2) Thru F</t>
  </si>
  <si>
    <t>Bentwater Golf Club  - White (18 Holes)</t>
  </si>
  <si>
    <t>4/13/25 - 3:32 PM</t>
  </si>
  <si>
    <t>392c02bf-b8d9-4edc-951c-fb38bdc03b77</t>
  </si>
  <si>
    <t>+29(E) Thru F</t>
  </si>
  <si>
    <t>+29(+32) Thru F</t>
  </si>
  <si>
    <t>Pasatiempo Golf Club - Gold/White (Front 9)</t>
  </si>
  <si>
    <t>4/17/25 - 10:06 AM</t>
  </si>
  <si>
    <t>Thu 4/17 - 3:00 PM</t>
  </si>
  <si>
    <t>49bf7c61-3ece-4a2e-8966-2615e187bba7</t>
  </si>
  <si>
    <t>+10(+2) Thru F</t>
  </si>
  <si>
    <t>Pasatiempo Golf Club - Gold/White (Back 9)</t>
  </si>
  <si>
    <t>Thu 4/17 - 5:20 PM</t>
  </si>
  <si>
    <t>5ed9d1b2-37de-4fa2-8c0c-27752403e716</t>
  </si>
  <si>
    <t>+12(+4) Thru F</t>
  </si>
  <si>
    <t>+12(+11) Thru F</t>
  </si>
  <si>
    <t>Highland Park GC - I (Front 9)</t>
  </si>
  <si>
    <t>4/17/25 - 5:31 PM</t>
  </si>
  <si>
    <t>Sat 4/19 - 8:18 AM</t>
  </si>
  <si>
    <t>79141774-ca3c-4710-8a26-4b370c9366be</t>
  </si>
  <si>
    <t>+3(-6) Thru F</t>
  </si>
  <si>
    <t>+3</t>
  </si>
  <si>
    <t>+3(+4) Thru F</t>
  </si>
  <si>
    <t>Highland Park GC - I (Back 9)</t>
  </si>
  <si>
    <t>4/17/25 - 5:32 PM</t>
  </si>
  <si>
    <t>Sat 4/19 - 10:18 AM</t>
  </si>
  <si>
    <t>e956a57e-f34c-4d4c-a434-c07573e889e9</t>
  </si>
  <si>
    <t>Sawgrass Stadium - White/blue (Back 9)</t>
  </si>
  <si>
    <t>ff2e7b1a-8a78-4a28-9a70-f0f73d780cd1</t>
  </si>
  <si>
    <t>+14(+3) Thru F</t>
  </si>
  <si>
    <t>+14(+14) Thru F</t>
  </si>
  <si>
    <t>Sawgrass Stadium - Blue/white (Front 9)</t>
  </si>
  <si>
    <t>4/17/25 - 5:33 PM</t>
  </si>
  <si>
    <t>81608ef5-26bc-4a00-85db-c228c28dd1a1</t>
  </si>
  <si>
    <t>+17(+17) Thru F</t>
  </si>
  <si>
    <t>4/18/25 - 3:09 PM</t>
  </si>
  <si>
    <t>Sat 4/19 - 3:18 PM</t>
  </si>
  <si>
    <t>a99e75aa-91fc-48f9-9e29-77769f87f2fd</t>
  </si>
  <si>
    <t>+8(+4) Thru F</t>
  </si>
  <si>
    <t>+8(+8) Thru F</t>
  </si>
  <si>
    <t>Sat 4/19 - 5:18 PM</t>
  </si>
  <si>
    <t>d99d5f58-b1e3-4027-a766-52cdde6fde48</t>
  </si>
  <si>
    <t>+3(-1) Thru F</t>
  </si>
  <si>
    <t>Mystery Valley - Blue (Front 9)</t>
  </si>
  <si>
    <t>4/18/25 - 3:17 PM</t>
  </si>
  <si>
    <t>Sun 4/20 - 9:10 AM</t>
  </si>
  <si>
    <t>298028ec-1860-4056-b657-7a2e1766eb68</t>
  </si>
  <si>
    <t>4/20/25 - 12:38 PM</t>
  </si>
  <si>
    <t>Mystery Valley  - Blue (Back 9)</t>
  </si>
  <si>
    <t>4/18/25 - 3:18 PM</t>
  </si>
  <si>
    <t>Sun 4/20 - 11:10 AM</t>
  </si>
  <si>
    <t>57cdf27d-43e3-4d8e-8301-b568b9397ee2</t>
  </si>
  <si>
    <t>4/20/25 - 12:52 PM</t>
  </si>
  <si>
    <t>The Links at Spanish Bay - Gold (Front 9)</t>
  </si>
  <si>
    <t>4/19/25 - 5:37 AM</t>
  </si>
  <si>
    <t>88aaf39b-ddf2-4a98-ba01-e62b173ba35b</t>
  </si>
  <si>
    <t>The Links at Spanish Bay - Gold (Back 9)</t>
  </si>
  <si>
    <t>4/19/25 - 5:38 AM</t>
  </si>
  <si>
    <t>d5b698e9-dd56-4cbb-878a-2c7612881653</t>
  </si>
  <si>
    <t>+14(+5) Thru F</t>
  </si>
  <si>
    <t>Cherokee Town &amp; Country Club - South - Blue (Front 9)</t>
  </si>
  <si>
    <t>4/19/25 - 6:00 PM</t>
  </si>
  <si>
    <t>7ee4813d-0542-4f5b-bd36-07098a366057</t>
  </si>
  <si>
    <t>4/19/25 - 8:46 PM</t>
  </si>
  <si>
    <t>Cherokee Town &amp; Country Club - South - Blue (Back 9)</t>
  </si>
  <si>
    <t>4/19/25 - 6:01 PM</t>
  </si>
  <si>
    <t>fe11223a-132c-48ed-8f7f-e921fb98fd0c</t>
  </si>
  <si>
    <t>4/19/25 - 8:47 PM</t>
  </si>
  <si>
    <t>The Links at Spanish Bay - White (Front 9)</t>
  </si>
  <si>
    <t>4/19/25 - 5:16 PM</t>
  </si>
  <si>
    <t>5cd7d82c-d9fc-4d34-bab6-92e9a97feecf</t>
  </si>
  <si>
    <t>4/19/25 - 6:16 PM</t>
  </si>
  <si>
    <t>The Links at Spanish Bay - White (Back 9)</t>
  </si>
  <si>
    <t>58d2252d-b1e8-4a6e-aefe-4847803f8378</t>
  </si>
  <si>
    <t>4/19/25 - 7:44 PM</t>
  </si>
  <si>
    <t>fb40e7f0-36ee-4bc6-ab09-a4b26da2ac48</t>
  </si>
  <si>
    <t>+6(+2) Thru F</t>
  </si>
  <si>
    <t>Pebble Beach Golf Links - Gold (Front 9)</t>
  </si>
  <si>
    <t>4/20/25 - 5:41 AM</t>
  </si>
  <si>
    <t>6bb14b2d-03d1-4efb-98ad-607724f750a3</t>
  </si>
  <si>
    <t>Pebble Beach Golf Links - Gold (Back 9)</t>
  </si>
  <si>
    <t>4/20/25 - 5:42 AM</t>
  </si>
  <si>
    <t>110c4899-0902-44e9-807e-18feef9ce7b6</t>
  </si>
  <si>
    <t>+16(+7) Thru F</t>
  </si>
  <si>
    <t>+16(+15) Thru F</t>
  </si>
  <si>
    <t>Spyglass Hills Golf Course - Gold (Front 9)</t>
  </si>
  <si>
    <t>4/20/25 - 5:54 AM</t>
  </si>
  <si>
    <t>43dbe9bd-b7a1-4128-a5bb-876a9d85dd40</t>
  </si>
  <si>
    <t>+13(+4) Thru F</t>
  </si>
  <si>
    <t>Spyglass Hill Golf Course - Gold (Back 9)</t>
  </si>
  <si>
    <t>b345d7e3-c8f8-4d75-a24f-a44d1f3bcf7f</t>
  </si>
  <si>
    <t>+17(+8) Thru F</t>
  </si>
  <si>
    <t>Pebble Beach Golf Links - Gold/White (Front 9)</t>
  </si>
  <si>
    <t>4/20/25 - 6:01 AM</t>
  </si>
  <si>
    <t>Sun 4/20 - 8:10 AM</t>
  </si>
  <si>
    <t>fcfd8b92-8069-45b5-99c6-d9acafbbd013</t>
  </si>
  <si>
    <t>+6(-2) Thru F</t>
  </si>
  <si>
    <t>Pebble Beach Golf Links - Gold/White (Back 9)</t>
  </si>
  <si>
    <t>Sun 4/20 - 10:40 AM</t>
  </si>
  <si>
    <t>87200e6a-3b8c-497a-be4c-231183e2f083</t>
  </si>
  <si>
    <t>4/20/25 - 6:02 AM</t>
  </si>
  <si>
    <t>Sun 4/20 - 2:30 PM</t>
  </si>
  <si>
    <t>7b9a78f8-bc45-4071-8aa3-a951775d78d8</t>
  </si>
  <si>
    <t>4/20/25 - 2:22 PM</t>
  </si>
  <si>
    <t>+15(+15) Thru F</t>
  </si>
  <si>
    <t>4/20/25 - 6:03 AM</t>
  </si>
  <si>
    <t>Sun 4/20 - 5:00 PM</t>
  </si>
  <si>
    <t>07ebf19a-4772-48d0-bedb-535faa5421f0</t>
  </si>
  <si>
    <t>4/20/25 - 8:47 PM</t>
  </si>
  <si>
    <t>5531b333-0660-4b90-b647-d0bc32688c24</t>
  </si>
  <si>
    <t>Stoney Creek (Colorado) - Black (9 Holes)</t>
  </si>
  <si>
    <t>4/24/25 - 3:34 PM</t>
  </si>
  <si>
    <t>896630a2-b780-46cf-a7b8-96e4a736a2e8</t>
  </si>
  <si>
    <t>+5(+2) Thru F</t>
  </si>
  <si>
    <t>+5(+6) Thru F</t>
  </si>
  <si>
    <t>Palmetto Golf Course - White (Front 9)</t>
  </si>
  <si>
    <t>4/26/25 - 2:07 PM</t>
  </si>
  <si>
    <t>Sat 4/26 - 2:00 PM</t>
  </si>
  <si>
    <t>89342162-d31c-4e60-bb9f-dc4915623d05</t>
  </si>
  <si>
    <t>4/26/25 - 5:46 PM</t>
  </si>
  <si>
    <t>+12(-2) Thru F</t>
  </si>
  <si>
    <t>Palmetto Golf Course - White (Back 9)</t>
  </si>
  <si>
    <t>a1ee6af4-3592-4b09-822e-4970f314aa7b</t>
  </si>
  <si>
    <t>4/26/25 - 6:30 PM</t>
  </si>
  <si>
    <t>Bobby Jones GC - Magnolia - #6 Tees (9 Holes)</t>
  </si>
  <si>
    <t>4/27/25 - 8:28 AM</t>
  </si>
  <si>
    <t>9056018b-3ff8-40fc-903b-a831e6a03a9d</t>
  </si>
  <si>
    <t>+4(+1) Thru F</t>
  </si>
  <si>
    <t>+4(+5) Thru F</t>
  </si>
  <si>
    <t>4/27/25 - 10:18 AM</t>
  </si>
  <si>
    <t>b427e0dc-291a-4c68-8083-a0627ac36cab</t>
  </si>
  <si>
    <t>Bobby Jones GC - Magnolia - #7 Tees (9 Holes)</t>
  </si>
  <si>
    <t>4/27/25 - 10:56 AM</t>
  </si>
  <si>
    <t>11c04c8f-db4f-4914-a381-ea70039d9ad5</t>
  </si>
  <si>
    <t>4/27/25 - 11:21 AM</t>
  </si>
  <si>
    <t>55554773-b63d-4a0d-9885-ac874e64a462</t>
  </si>
  <si>
    <t>4/27/25 - 12:01 PM</t>
  </si>
  <si>
    <t>7168574c-83d7-4540-840d-aab49c898339</t>
  </si>
  <si>
    <t>+13(+8) Thru F</t>
  </si>
  <si>
    <t>4/27/25 - 1:34 PM</t>
  </si>
  <si>
    <t>88fbdd5d-c7aa-4052-9949-3433cb0a4af3</t>
  </si>
  <si>
    <t>+8(+2) Thru F</t>
  </si>
  <si>
    <t>Charlie Yates GC - Back (9 Holes)</t>
  </si>
  <si>
    <t>4/27/25 - 1:38 PM</t>
  </si>
  <si>
    <t>Sun 4/27 - 3:20 PM</t>
  </si>
  <si>
    <t>6834bdb0-463b-4225-a478-83a9efd5b7c5</t>
  </si>
  <si>
    <t>4/27/25 - 9:42 PM</t>
  </si>
  <si>
    <t>435a793e-d6cb-47ea-a5e2-f4a899e5855e</t>
  </si>
  <si>
    <t>Crystal Falls Golf Club - Blue (18 Holes)</t>
  </si>
  <si>
    <t>4/28/25 - 7:06 AM</t>
  </si>
  <si>
    <t>Mon 4/28 - 10:00 AM</t>
  </si>
  <si>
    <t>b424291e-034a-4b37-82cf-65f618b03b2f</t>
  </si>
  <si>
    <t>4/28/25 - 4:12 PM</t>
  </si>
  <si>
    <t>+10(+1) Thru F</t>
  </si>
  <si>
    <t>+10(+11) Thru F</t>
  </si>
  <si>
    <t>Walnut Creek (Colorado) - 2 (18 Holes)</t>
  </si>
  <si>
    <t>4/28/25 - 3:14 PM</t>
  </si>
  <si>
    <t>b58beb79-5330-4441-8f85-10e1f41cc20c</t>
  </si>
  <si>
    <t>+16(+3) Thru F</t>
  </si>
  <si>
    <t>Sweetens Cove GC - Blue (18 Holes)</t>
  </si>
  <si>
    <t>5/2/25 - 3:13 PM</t>
  </si>
  <si>
    <t>ef51bc40-aad2-4c74-be94-3e500149076d</t>
  </si>
  <si>
    <t>+12(+2) Thru F</t>
  </si>
  <si>
    <t>5/2/25 - 4:15 PM</t>
  </si>
  <si>
    <t>Fri 5/2 - 9:00 AM</t>
  </si>
  <si>
    <t>107a392d-edd8-4ad3-bd58-190e56503daf</t>
  </si>
  <si>
    <t>+19(+7) Thru F</t>
  </si>
  <si>
    <t>5/2/25 - 4:37 PM</t>
  </si>
  <si>
    <t>cf53a0ea-df2e-4d10-9eaf-e8ebd1b80184</t>
  </si>
  <si>
    <t>+6(-4) Thru F</t>
  </si>
  <si>
    <t>5/2/25 - 4:39 PM</t>
  </si>
  <si>
    <t>f68f4eec-04b2-42b3-820c-8d946fbf523c</t>
  </si>
  <si>
    <t>+5(-2) Thru F</t>
  </si>
  <si>
    <t>5/2/25 - 6:05 PM</t>
  </si>
  <si>
    <t>76d90503-c05a-4a0b-bf62-48b87edd2205</t>
  </si>
  <si>
    <t>+33(+18) Thru F</t>
  </si>
  <si>
    <t>+33</t>
  </si>
  <si>
    <t>+33(+34) Thru F</t>
  </si>
  <si>
    <t>5/2/25 - 6:06 PM</t>
  </si>
  <si>
    <t>7b7226fe-191a-4619-a9f5-49f7a8b263ee</t>
  </si>
  <si>
    <t>+25(+8) Thru F</t>
  </si>
  <si>
    <t>+25(+26) Thru F</t>
  </si>
  <si>
    <t>80441f8a-5b61-401f-a9a0-9c66579b919d</t>
  </si>
  <si>
    <t>5/2/25 - 6:07 PM</t>
  </si>
  <si>
    <t>+39(+11) Thru F</t>
  </si>
  <si>
    <t>+39</t>
  </si>
  <si>
    <t>+39(+40) Thru F</t>
  </si>
  <si>
    <t>5/2/25 - 6:08 PM</t>
  </si>
  <si>
    <t>440aef13-dd4c-4ae6-93c9-fc699124c8a7</t>
  </si>
  <si>
    <t>+21(+10) Thru F</t>
  </si>
  <si>
    <t>Sweetens Cove GC - Black/Blue Mixed  (18 Holes)</t>
  </si>
  <si>
    <t>5/3/25 - 8:36 PM</t>
  </si>
  <si>
    <t>66b2aad1-77b9-40b3-b0d8-6132c91f7419</t>
  </si>
  <si>
    <t>+6(-5) Thru F</t>
  </si>
  <si>
    <t>Lookout Mountain Club (Renovated) - White (18 Holes)</t>
  </si>
  <si>
    <t>5/4/25 - 3:23 PM</t>
  </si>
  <si>
    <t>5685bb62-b51a-4b2a-a4ac-e7e4a3c1ae65</t>
  </si>
  <si>
    <t>+19(+5) Thru F</t>
  </si>
  <si>
    <t>5/4/25 - 3:24 PM</t>
  </si>
  <si>
    <t>1ab2409e-3d78-47f0-a1b0-8c1ceedfc2d4</t>
  </si>
  <si>
    <t>+3(-7) Thru F</t>
  </si>
  <si>
    <t>+3(+2) Thru F</t>
  </si>
  <si>
    <t>Crandon Golf at Key Biscayne - White (18 Holes)</t>
  </si>
  <si>
    <t>5/10/25 - 11:00 AM</t>
  </si>
  <si>
    <t>Sat 5/10 - 9:18 AM</t>
  </si>
  <si>
    <t>4a9d80d6-a9f9-4e54-a5c4-51e8b1e1a84d</t>
  </si>
  <si>
    <t>5/10/25 - 2:15 PM</t>
  </si>
  <si>
    <t>+32(+4) Thru F</t>
  </si>
  <si>
    <t>+32(+32) Thru F</t>
  </si>
  <si>
    <t>Mirimichi Golf Club - Gold (18 Holes)</t>
  </si>
  <si>
    <t>5/10/25 - 12:24 PM</t>
  </si>
  <si>
    <t>4afbdd62-5da6-46b1-af51-9749f6e0eb61</t>
  </si>
  <si>
    <t>5/10/25 - 3:20 PM</t>
  </si>
  <si>
    <t>+25(+10) Thru F</t>
  </si>
  <si>
    <t>Bobby Jones GC - Magnolia/Azalea - #7 Tees (18 Holes)</t>
  </si>
  <si>
    <t>5/16/25 - 2:27 PM</t>
  </si>
  <si>
    <t>Sat 5/17 - 2:00 PM</t>
  </si>
  <si>
    <t>5eed7c69-c4ff-4b5b-aa67-327195dcecb3</t>
  </si>
  <si>
    <t>5/17/25 - 5:24 PM</t>
  </si>
  <si>
    <t>+6(E) Thru F</t>
  </si>
  <si>
    <t>Bali Hai Golf Club - SILVER 2016 (18 Holes)</t>
  </si>
  <si>
    <t>5/16/25 - 2:31 PM</t>
  </si>
  <si>
    <t>Mon 5/19 - 11:00 AM</t>
  </si>
  <si>
    <t>153fa67e-d70a-4f7a-b19e-a3ac7d604e81</t>
  </si>
  <si>
    <t>5/19/25 - 1:56 PM</t>
  </si>
  <si>
    <t>+6(+8) Thru F</t>
  </si>
  <si>
    <t>5/16/25 - 5:04 PM</t>
  </si>
  <si>
    <t>Sun 5/18 - 9:10 AM</t>
  </si>
  <si>
    <t>88a38cd3-a0d5-4abc-bec4-17c2a22afe7f</t>
  </si>
  <si>
    <t>+18(+8) Thru F</t>
  </si>
  <si>
    <t>5/21/25 - 4:39 PM</t>
  </si>
  <si>
    <t>4bf6abd6-86c0-4f49-8537-235b4c778317</t>
  </si>
  <si>
    <t>5/22/25 - 3:55 PM</t>
  </si>
  <si>
    <t>Fri 5/23 - 1:57 PM</t>
  </si>
  <si>
    <t>eeeb0f7d-1bd5-4e46-98c0-814b815f1045</t>
  </si>
  <si>
    <t>+21(+11) Thru F</t>
  </si>
  <si>
    <t>Bethpage - Black (18 Holes)</t>
  </si>
  <si>
    <t>5/23/25 - 5:45 PM</t>
  </si>
  <si>
    <t>c142aa64-b9cc-459c-bb19-bcad47928d5b</t>
  </si>
  <si>
    <t>+26(E) Thru F</t>
  </si>
  <si>
    <t>+26(+22) Thru F</t>
  </si>
  <si>
    <t>5/23/25 - 5:00 PM</t>
  </si>
  <si>
    <t>c61d2f10-e50d-4312-a044-435ea1ac6640</t>
  </si>
  <si>
    <t>5/24/25 - 5:20 PM</t>
  </si>
  <si>
    <t>Sat 5/24 - 2:10 PM</t>
  </si>
  <si>
    <t>9a6d38ca-a835-40b7-87c1-63dbbd15cdb1</t>
  </si>
  <si>
    <t>+12(E) Thru F</t>
  </si>
  <si>
    <t>5/25/25 - 1:34 PM</t>
  </si>
  <si>
    <t>71574c92-48b7-4556-b26b-94f79ad6045b</t>
  </si>
  <si>
    <t>+7(-1) Thru F</t>
  </si>
  <si>
    <t>Old Edwards - 2 (18 Holes)</t>
  </si>
  <si>
    <t>5/25/25 - 9:37 PM</t>
  </si>
  <si>
    <t>90252e81-2eca-4b7f-b0d1-baf29d691eec</t>
  </si>
  <si>
    <t>+16(+1) Thru F</t>
  </si>
  <si>
    <t>+16(+18) Thru F</t>
  </si>
  <si>
    <t>Heritage Golf Links - Heritage - Gold (9 Holes)</t>
  </si>
  <si>
    <t>5/26/25 - 2:22 PM</t>
  </si>
  <si>
    <t>d7a58db1-8dd0-466e-8c03-dbf613f08c67</t>
  </si>
  <si>
    <t>Heritage Golf Links - Tradition - Gold (9 Holes)</t>
  </si>
  <si>
    <t>5/26/25 - 2:23 PM</t>
  </si>
  <si>
    <t>08c0a06c-05b1-48e3-b490-f5f1927890a9</t>
  </si>
  <si>
    <t>Hot Springs Village - Granada Golf Club - Blue/White (Front 9)</t>
  </si>
  <si>
    <t>5/31/25 - 11:40 AM</t>
  </si>
  <si>
    <t>Sat 5/31 - 2:30 PM</t>
  </si>
  <si>
    <t>afd961f1-a175-4d31-be81-2fac58dad59f</t>
  </si>
  <si>
    <t>+4(-3) Thru F</t>
  </si>
  <si>
    <t>Hot Springs Village - Granada Golf Club - Blue/White (Back 9)</t>
  </si>
  <si>
    <t>5/31/25 - 11:41 AM</t>
  </si>
  <si>
    <t>Sat 5/31 - 4:41 PM</t>
  </si>
  <si>
    <t>1147057c-0c45-4443-9dd5-41872351942e</t>
  </si>
  <si>
    <t>5/31/25 - 12:44 PM</t>
  </si>
  <si>
    <t>Sat 5/31 - 6:41 PM</t>
  </si>
  <si>
    <t>7a62b9de-d004-4b4e-a5f0-92a099960214</t>
  </si>
  <si>
    <t>5/31/25 - 6:55 PM</t>
  </si>
  <si>
    <t>Sun 6/1 - 9:10 AM</t>
  </si>
  <si>
    <t>8e06e8dd-dde0-4bd2-ad01-424366cde5aa</t>
  </si>
  <si>
    <t>+3(-2) Thru F</t>
  </si>
  <si>
    <t>+3(+3) Thru F</t>
  </si>
  <si>
    <t>Sun 6/1 - 11:20 AM</t>
  </si>
  <si>
    <t>a8f1aaf9-7660-406b-8e56-c8d18caa1a4f</t>
  </si>
  <si>
    <t>+2(-3) Thru F</t>
  </si>
  <si>
    <t>+2</t>
  </si>
  <si>
    <t>+2(+3) Thru F</t>
  </si>
  <si>
    <t>The Manor - Players (Front 9)</t>
  </si>
  <si>
    <t>6/5/25 - 7:10 AM</t>
  </si>
  <si>
    <t>c0a13c9b-5284-44bc-8e77-5834d64c3ba1</t>
  </si>
  <si>
    <t>+3(-3) Thru F</t>
  </si>
  <si>
    <t>Lookout Mountain Club (Renovated) - White (Front 9)</t>
  </si>
  <si>
    <t>6/5/25 - 2:51 PM</t>
  </si>
  <si>
    <t>8ccf6eb3-8168-401e-8244-f5bb7adc1b14</t>
  </si>
  <si>
    <t>+14(+4) Thru F</t>
  </si>
  <si>
    <t>Lookout Mountain Club (Renovated) - White (Back 9)</t>
  </si>
  <si>
    <t>6/5/25 - 5:50 PM</t>
  </si>
  <si>
    <t>51f47fd4-23db-4544-8fa9-0a51d11eb94a</t>
  </si>
  <si>
    <t>6/6/25 - 10:57 AM</t>
  </si>
  <si>
    <t>Fri 6/6 - 12:30 PM</t>
  </si>
  <si>
    <t>a7d5b273-6bf9-4ef4-a258-028fdc6522cd</t>
  </si>
  <si>
    <t>6/6/25 - 10:58 AM</t>
  </si>
  <si>
    <t>Fri 6/6 - 2:30 PM</t>
  </si>
  <si>
    <t>4912cb37-82c6-4722-a3f9-5110727e1426</t>
  </si>
  <si>
    <t>+9(+4) Thru F</t>
  </si>
  <si>
    <t>Bentwater Golf Club - White (Front 9)</t>
  </si>
  <si>
    <t>6/6/25 - 8:24 PM</t>
  </si>
  <si>
    <t>31f84a6b-e544-4d72-9cd1-ccf0cd3a4cee</t>
  </si>
  <si>
    <t>+13(-2) Thru F</t>
  </si>
  <si>
    <t>Lookout Mountain Club (Renovated) - Players (Front 9)</t>
  </si>
  <si>
    <t>6/6/25 - 9:26 PM</t>
  </si>
  <si>
    <t>885449cf-af22-44fb-80d1-7173f4bcb7cb</t>
  </si>
  <si>
    <t>+5(+3) Thru F</t>
  </si>
  <si>
    <t>6/7/25 - 2:02 PM</t>
  </si>
  <si>
    <t>9eb418a7-ae65-44c8-9185-1d974539b9b2</t>
  </si>
  <si>
    <t>Alfred Tup Holmes - Blue (Front 9)</t>
  </si>
  <si>
    <t>6/8/25 - 12:02 PM</t>
  </si>
  <si>
    <t>Sun 6/8 - 10:48 AM</t>
  </si>
  <si>
    <t>caee4761-30fe-412f-a70a-2dfa660f83ae</t>
  </si>
  <si>
    <t>+10(+4) Thru F</t>
  </si>
  <si>
    <t>Alfred Tup Holmes - Blue (Back 9)</t>
  </si>
  <si>
    <t>6/8/25 - 1:20 PM</t>
  </si>
  <si>
    <t>Sun 6/8 - 1:20 PM</t>
  </si>
  <si>
    <t>699b887c-cef2-4c70-b6e8-103b54f46260</t>
  </si>
  <si>
    <t>6/11/25 - 7:21 PM</t>
  </si>
  <si>
    <t>8f269205-3715-44de-89ab-bed3d82786d4</t>
  </si>
  <si>
    <t>Donald Ross at French Lick - Black (18 Holes)</t>
  </si>
  <si>
    <t>6/11/25 - 7:52 PM</t>
  </si>
  <si>
    <t>b7e67941-1681-4f2d-9bca-7fb91c88a526</t>
  </si>
  <si>
    <t>+37(+5) Thru F</t>
  </si>
  <si>
    <t>+37</t>
  </si>
  <si>
    <t>+37(+37) Thru F</t>
  </si>
  <si>
    <t>Essex County Country Club - Member  (18 Holes)</t>
  </si>
  <si>
    <t>6/13/25 - 2:54 PM</t>
  </si>
  <si>
    <t>c36ffd47-71dc-49dd-b8c7-e61c056adb1d</t>
  </si>
  <si>
    <t>+22(+1) Thru F</t>
  </si>
  <si>
    <t>+22(+21) Thru F</t>
  </si>
  <si>
    <t>Chimneys Golf Course - Gold (18 Holes)</t>
  </si>
  <si>
    <t>6/13/25 - 8:53 PM</t>
  </si>
  <si>
    <t>Sun 6/15 - 8:00 AM</t>
  </si>
  <si>
    <t>2f065d15-7070-442a-9b6f-7c8ebc0c15bd</t>
  </si>
  <si>
    <t>+14(+8) Thru F</t>
  </si>
  <si>
    <t>6/15/25 - 9:13 AM</t>
  </si>
  <si>
    <t>Sun 6/15 - 9:13 AM</t>
  </si>
  <si>
    <t>b9ff1e44-f0ed-4c36-94a6-e80661ed08fe</t>
  </si>
  <si>
    <t>6/15/25 - 1:41 PM</t>
  </si>
  <si>
    <t>+9(E) Thru F</t>
  </si>
  <si>
    <t>Atlanta National - Sarazen (18 Holes)</t>
  </si>
  <si>
    <t>6/15/25 - 10:42 AM</t>
  </si>
  <si>
    <t>4c4e5441-8b6a-4eb7-9807-6989dc1164f1</t>
  </si>
  <si>
    <t>+11(E) Thru F</t>
  </si>
  <si>
    <t>+11(+9) Thru F</t>
  </si>
  <si>
    <t>6/15/25 - 2:52 PM</t>
  </si>
  <si>
    <t>Sun 6/15 - 9:51 AM</t>
  </si>
  <si>
    <t>d972d352-5c24-42f0-a717-6722b33d5fe0</t>
  </si>
  <si>
    <t>+26(-2) Thru F</t>
  </si>
  <si>
    <t>Cherokee Town &amp; Country Club - South - Burgundy (18 Holes)</t>
  </si>
  <si>
    <t>6/15/25 - 2:59 PM</t>
  </si>
  <si>
    <t>af7c486b-1a13-4195-bce1-c8d1af5736f2</t>
  </si>
  <si>
    <t>+11(-5) Thru F</t>
  </si>
  <si>
    <t>+11(+10) Thru F</t>
  </si>
  <si>
    <t>Glacier Club - Mountain - Gold (18 Holes)</t>
  </si>
  <si>
    <t>6/15/25 - 3:44 PM</t>
  </si>
  <si>
    <t>7b04c68c-967a-4bf6-bf0f-1a6cdd61fda7</t>
  </si>
  <si>
    <t>+10(-4) Thru F</t>
  </si>
  <si>
    <t>6/17/25 - 4:10 PM</t>
  </si>
  <si>
    <t>72025db8-d00e-400e-9fd1-8ac2b05179ed</t>
  </si>
  <si>
    <t>+13(-1) Thru F</t>
  </si>
  <si>
    <t>6/17/25 - 9:11 PM</t>
  </si>
  <si>
    <t>eace4776-bd4c-4a76-8989-3e824d1b51e5</t>
  </si>
  <si>
    <t>+24(-2) Thru F</t>
  </si>
  <si>
    <t>+24(+20) Thru F</t>
  </si>
  <si>
    <t>Bulls Bay - Bull  (18 Holes)</t>
  </si>
  <si>
    <t>6/19/25 - 1:51 PM</t>
  </si>
  <si>
    <t>Thu 6/19 - 1:51 PM</t>
  </si>
  <si>
    <t>b2ceaf9e-b330-4da3-890d-8a4d9ab7445a</t>
  </si>
  <si>
    <t>+10(+13) Thru F</t>
  </si>
  <si>
    <t>Bentwater Golf Club  - Blue (18 Holes)</t>
  </si>
  <si>
    <t>6/19/25 - 4:05 PM</t>
  </si>
  <si>
    <t>8af6dc24-717a-4350-a394-5ffdc5d89826</t>
  </si>
  <si>
    <t>+10(-1) Thru F</t>
  </si>
  <si>
    <t>6/19/25 - 4:14 PM</t>
  </si>
  <si>
    <t>4aec25b0-d8f0-4f5b-936e-dcc120b1f0ca</t>
  </si>
  <si>
    <t>+36(+8) Thru F</t>
  </si>
  <si>
    <t>+36</t>
  </si>
  <si>
    <t>+36(+39) Thru F</t>
  </si>
  <si>
    <t>Indian Tree (Colorado) - Blue (18 Holes)</t>
  </si>
  <si>
    <t>6/20/25 - 11:56 AM</t>
  </si>
  <si>
    <t>b6815eb0-33b4-4626-aaa6-59c7655de903</t>
  </si>
  <si>
    <t>+11(-1) Thru F</t>
  </si>
  <si>
    <t>+11(+11) Thru F</t>
  </si>
  <si>
    <t>6/22/25 - 7:14 AM</t>
  </si>
  <si>
    <t>Sun 6/22 - 6:00 AM</t>
  </si>
  <si>
    <t>59fbf9a0-19e4-4a69-9e66-fb250b6fa167</t>
  </si>
  <si>
    <t>Royal St. Augustine - Gold (18 Holes)</t>
  </si>
  <si>
    <t>6/23/25 - 6:27 AM</t>
  </si>
  <si>
    <t>Mon 6/23 - 8:27 AM</t>
  </si>
  <si>
    <t>0b8a61e9-de32-49f6-b3c0-c8c142252826</t>
  </si>
  <si>
    <t>6/23/25 - 1:58 PM</t>
  </si>
  <si>
    <t>+9(+8) Thru F</t>
  </si>
  <si>
    <t>Royal St Augustine  - Blue (18 Holes)</t>
  </si>
  <si>
    <t>6/27/25 - 8:08 AM</t>
  </si>
  <si>
    <t>115656aa-d3c0-4cd5-ab2d-84bc4c3935f4</t>
  </si>
  <si>
    <t>+13(+16) Thru F</t>
  </si>
  <si>
    <t>Mirror Lake Golf Club - Mountain Course - Gold (18 Holes)</t>
  </si>
  <si>
    <t>6/28/25 - 6:00 PM</t>
  </si>
  <si>
    <t>Sun 6/29 - 10:24 AM</t>
  </si>
  <si>
    <t>7915a20f-41fc-410c-abb2-a6c58a73e287</t>
  </si>
  <si>
    <t>+8(E) Thru F</t>
  </si>
  <si>
    <t>6/29/25 - 7:48 AM</t>
  </si>
  <si>
    <t>Sun 6/29 - 9:18 AM</t>
  </si>
  <si>
    <t>ba41b49d-b848-4df4-b49c-be339b33413a</t>
  </si>
  <si>
    <t>6/29/25 - 2:29 PM</t>
  </si>
  <si>
    <t>+11(+3) Thru F</t>
  </si>
  <si>
    <t>Lost Pines Golf Club - White (18 Holes)</t>
  </si>
  <si>
    <t>6/29/25 - 9:03 AM</t>
  </si>
  <si>
    <t>Sun 6/29 - 10:33 AM</t>
  </si>
  <si>
    <t>81de2c28-65cc-4903-8c11-ddf02a94f565</t>
  </si>
  <si>
    <t>+17(+1) Thru F</t>
  </si>
  <si>
    <t>6/29/25 - 1:51 PM</t>
  </si>
  <si>
    <t>d6feb9c4-3615-4e1f-b242-190ecd773dcc</t>
  </si>
  <si>
    <t>+17(+9) Thru F</t>
  </si>
  <si>
    <t>Trillium Links &amp; Lake Club - Trillium (18 Holes)</t>
  </si>
  <si>
    <t>6/30/25 - 5:01 PM</t>
  </si>
  <si>
    <t>Mon 6/30 - 1:20 PM</t>
  </si>
  <si>
    <t>97765724-b54f-49c4-8af7-9143639432c8</t>
  </si>
  <si>
    <t>+31(+10) Thru F</t>
  </si>
  <si>
    <t>+31</t>
  </si>
  <si>
    <t>+31(+32) Thru F</t>
  </si>
  <si>
    <t>Stono Ferry - Gold (18 Holes)</t>
  </si>
  <si>
    <t>7/1/25 - 12:15 PM</t>
  </si>
  <si>
    <t>Fri 7/4 - 10:04 AM</t>
  </si>
  <si>
    <t>6b7bb70d-5f03-44cd-9664-c4bfb8f6d740</t>
  </si>
  <si>
    <t>7/4/25 - 11:05 AM</t>
  </si>
  <si>
    <t>Lions Municipal Golf Course - Blue (18 Holes)</t>
  </si>
  <si>
    <t>7/1/25 - 4:07 PM</t>
  </si>
  <si>
    <t>Tue 7/1 - 4:07 PM</t>
  </si>
  <si>
    <t>f5b93d6f-57db-4e1a-ac6a-e01a5b44e26f</t>
  </si>
  <si>
    <t>+18(+5) Thru F</t>
  </si>
  <si>
    <t>Wyoming Golf Club - Blue/White (18 Holes)</t>
  </si>
  <si>
    <t>7/3/25 - 8:59 AM</t>
  </si>
  <si>
    <t>Thu 7/3 - 9:00 AM</t>
  </si>
  <si>
    <t>d8843d39-f85f-4922-9530-1c825d2426d0</t>
  </si>
  <si>
    <t>+14(+16) Thru F</t>
  </si>
  <si>
    <t>Heritage Golf Links - Legacy/Heritage - Blue (18 Holes)</t>
  </si>
  <si>
    <t>7/3/25 - 11:48 AM</t>
  </si>
  <si>
    <t>Sun 7/6 - 3:20 PM</t>
  </si>
  <si>
    <t>9361e05e-94bb-41a1-b04b-0a1734bade6f</t>
  </si>
  <si>
    <t>7/6/25 - 8:07 PM</t>
  </si>
  <si>
    <t>7/3/25 - 12:17 PM</t>
  </si>
  <si>
    <t>3d764ca1-1b17-4c87-a564-8cf02644f53b</t>
  </si>
  <si>
    <t>7/3/25 - 2:07 PM</t>
  </si>
  <si>
    <t>16adf36e-fa1b-43c9-8b25-0f90618898ad</t>
  </si>
  <si>
    <t>+23(+11) Thru F</t>
  </si>
  <si>
    <t>+23(+23) Thru F</t>
  </si>
  <si>
    <t>7/3/25 - 2:08 PM</t>
  </si>
  <si>
    <t>e655c49b-a17a-47b3-8415-1833386edfaf</t>
  </si>
  <si>
    <t>+39(+12) Thru F</t>
  </si>
  <si>
    <t>+39(+42) Thru F</t>
  </si>
  <si>
    <t>16c1c17c-e63c-4818-a7ac-f9e10cc12ee7</t>
  </si>
  <si>
    <t>7/4/25 - 12:54 PM</t>
  </si>
  <si>
    <t>+43(+16) Thru F</t>
  </si>
  <si>
    <t>+43(+46) Thru F</t>
  </si>
  <si>
    <t>https://lh3.googleusercontent.com/IHhjPiObjOiqEIKaTt1tAztxwlNXNStIglnCz7c2n6R899H6caVXziZ_Oh1Cz0bbkQssTyXtO5ehokhkK3AnGC71zbz-G5VeA3IIdfrwPL4Fwdz0q9dJ1Pt7l06iVQR26Zznj3U901Uy3_C2KSrQW6x9SCyBIsenodL6uJrM05OIdv8BuiYO0rDuhkZOVI0BRgFPINyRQ4Rm_Qe-rm-ZgK3_H7KglCQh9p9RpktLWZHPBNr15rSIO5wlREncSVeZQdtVMJHnfd_kEvjLaiwPyUHaNz8755G0byrIHkRn3VfSiQE7hJm7MP3W8U3K5XPX0q6Bv5YHe9xaXwPfxgezINh2wE_rOrm_CKptsw1HyZEudCcb6jrbiF-R3ZCncULGEzoFzSj_iV11JtwAuzg92T6RsUGZ95_5VmBpFuIsxue2KMZviur6UygGN70opoxrCpiddlESbbO8NiI-TLIxfJsG9KLUuqrCvvUMK8b3dNODrw3ZfzcyZHbHgBL_s7Csho61uiQsdUApLSE_XuGcV55BXHOgGrbIsxiKdsAJr8FmiHYgENIAcXGcMQ7nolYNzvfetT0Q_0xdK6AHiG3oDaTAIRD6OLIRTIFBQrp3I1l7os4FEYfX6sMgoJymYYs4PE46caODJ_sloSQZi_lKDV59lP-TV8gLOt0pvn382bRk4s9-xw5bH2s=w116-h103-no</t>
  </si>
  <si>
    <t>Old Edwards Club - 1-2 Combo (18 Holes)</t>
  </si>
  <si>
    <t>7/5/25 - 5:14 PM</t>
  </si>
  <si>
    <t>cfa014c3-e42e-4d87-bbf8-6b706866a976</t>
  </si>
  <si>
    <t>+24(+9) Thru F</t>
  </si>
  <si>
    <t>7/5/25 - 8:15 PM</t>
  </si>
  <si>
    <t>2818e38f-89c5-4645-8ac3-2e51120dc1ae</t>
  </si>
  <si>
    <t>+26(+5) Thru F</t>
  </si>
  <si>
    <t>Dogwood Golf Club - Blue (18 Holes)</t>
  </si>
  <si>
    <t>7/7/25 - 2:28 PM</t>
  </si>
  <si>
    <t>Sun 7/13 - 2:40 PM</t>
  </si>
  <si>
    <t>fd4bd7ea-67ff-403b-95e6-c5a06698f990</t>
  </si>
  <si>
    <t>The Manor - Players  (18 Holes)</t>
  </si>
  <si>
    <t>7/10/25 - 9:50 AM</t>
  </si>
  <si>
    <t>13bfa61a-65a8-429e-bb47-c63d27aa1b24</t>
  </si>
  <si>
    <t>+13(+11) Thru F</t>
  </si>
  <si>
    <t>Golf Club of Georgia - Lakeside - Blue (18 Holes)</t>
  </si>
  <si>
    <t>7/11/25 - 10:55 AM</t>
  </si>
  <si>
    <t>7d582a73-ed28-4734-ac98-bbdc02a74330</t>
  </si>
  <si>
    <t>7/11/25 - 3:48 PM</t>
  </si>
  <si>
    <t>7/12/25 - 11:10 PM</t>
  </si>
  <si>
    <t>Sun 7/13 - 10:30 AM</t>
  </si>
  <si>
    <t>c5c9f5c6-cab4-4266-bc0e-da24ba28e1d5</t>
  </si>
  <si>
    <t>7/13/25 - 10:29 AM</t>
  </si>
  <si>
    <t>7/13/25 - 10:10 AM</t>
  </si>
  <si>
    <t>79ff73b7-2314-4367-9c3e-1e6765ad3af5</t>
  </si>
  <si>
    <t>+11(+13) Thru F</t>
  </si>
  <si>
    <t>7/18/25 - 5:51 AM</t>
  </si>
  <si>
    <t>Fri 7/18 - 6:09 AM</t>
  </si>
  <si>
    <t>15ee3a36-b073-4992-941d-5dd193eb35af</t>
  </si>
  <si>
    <t>+8(-5) Thru F</t>
  </si>
  <si>
    <t>Cherokee Town &amp; Country Club - North - Burgundy (18 Holes)</t>
  </si>
  <si>
    <t>7/19/25 - 9:31 PM</t>
  </si>
  <si>
    <t>0f47c076-7fb8-410a-b526-228e12026fd8</t>
  </si>
  <si>
    <t>+18(+2) Thru F</t>
  </si>
  <si>
    <t>Van Courtland - Blue (18 Holes)</t>
  </si>
  <si>
    <t>7/19/25 - 9:43 PM</t>
  </si>
  <si>
    <t>Sat 7/19 - 9:43 AM</t>
  </si>
  <si>
    <t>affc8995-41be-46eb-b4b8-76fd7568ee1b</t>
  </si>
  <si>
    <t>+17(+3) Thru F</t>
  </si>
  <si>
    <t>+17(+20) Thru F</t>
  </si>
  <si>
    <t>7/20/25 - 5:13 PM</t>
  </si>
  <si>
    <t>Sun 7/20 - 3:50 PM</t>
  </si>
  <si>
    <t>c8758611-77ea-434d-8212-2494c303c2d7</t>
  </si>
  <si>
    <t>+15(-2) Thru F</t>
  </si>
  <si>
    <t>7/20/25 - 8:44 PM</t>
  </si>
  <si>
    <t>77d102b0-a49b-44c0-877e-84a0028820e4</t>
  </si>
  <si>
    <t>+19(-2) Thru F</t>
  </si>
  <si>
    <t>+19(+19) Thru F</t>
  </si>
  <si>
    <t>7/21/25 - 4:59 PM</t>
  </si>
  <si>
    <t>8a673f22-9a9a-48ec-a090-ac5777e036c6</t>
  </si>
  <si>
    <t>Atlanta National Golf Club - Burgundy (18 Holes)</t>
  </si>
  <si>
    <t>7/26/25 - 8:43 AM</t>
  </si>
  <si>
    <t>Sat 7/26 - 1:00 PM</t>
  </si>
  <si>
    <t>08451881-9d99-4026-9c02-7c3c60a352e1</t>
  </si>
  <si>
    <t>7/27/25 - 7:13 AM</t>
  </si>
  <si>
    <t>+11(+4) Thru F</t>
  </si>
  <si>
    <t>08442d93-ff32-4079-a5f0-29dc28b82162</t>
  </si>
  <si>
    <t>+31(+31) Thru F</t>
  </si>
  <si>
    <t>Mountain Top - 2 (18 Holes)</t>
  </si>
  <si>
    <t>7/31/25 - 9:49 PM</t>
  </si>
  <si>
    <t>Sat 7/26 - 9:48 PM</t>
  </si>
  <si>
    <t>5f336939-c260-44df-becb-934228286ed0</t>
  </si>
  <si>
    <t>+19(+4) Thru F</t>
  </si>
  <si>
    <t>Wolf Creek Golf Club - Atlanta - Gold (18 Holes)</t>
  </si>
  <si>
    <t>8/2/25 - 3:07 PM</t>
  </si>
  <si>
    <t>8ddbbea8-0b13-4590-8e3e-953c6d8d0968</t>
  </si>
  <si>
    <t>8/2/25 - 9:19 PM</t>
  </si>
  <si>
    <t>Sun 8/3 - 3:00 PM</t>
  </si>
  <si>
    <t>5c4154ec-f96d-4ca3-90ba-deab4c9091f6</t>
  </si>
  <si>
    <t>8/3/25 - 10:12 AM</t>
  </si>
  <si>
    <t>0b80527a-331c-4e45-ab1c-bcfa59f58097</t>
  </si>
  <si>
    <t>Player</t>
  </si>
  <si>
    <t>Round Date</t>
  </si>
  <si>
    <t>Event</t>
  </si>
  <si>
    <t>Gross Score</t>
  </si>
  <si>
    <t>Scratch Score</t>
  </si>
  <si>
    <t>Score Type</t>
  </si>
  <si>
    <t>Posted to GHIN</t>
  </si>
  <si>
    <t>Best Net Score</t>
  </si>
  <si>
    <t>Net Score Helper</t>
  </si>
  <si>
    <t>Initial Net Points</t>
  </si>
  <si>
    <t>Final Net Points</t>
  </si>
  <si>
    <t>Best Scratch Score</t>
  </si>
  <si>
    <t>Scratch Score Helper</t>
  </si>
  <si>
    <t>Initial Scratch Points</t>
  </si>
  <si>
    <t>Final Scratch Points</t>
  </si>
  <si>
    <t>Display</t>
  </si>
  <si>
    <t>SITS Round</t>
  </si>
  <si>
    <t>For Stats</t>
  </si>
  <si>
    <t>GPS Location</t>
  </si>
  <si>
    <t>Date/Time</t>
  </si>
  <si>
    <t>Unique ID</t>
  </si>
  <si>
    <t>33.7972306,-84.4003905</t>
  </si>
  <si>
    <t>34c29e2b-c001-4447-aa03-0a4b3e3cc815</t>
  </si>
  <si>
    <t>33.7972024,-84.4003779</t>
  </si>
  <si>
    <t>e10d0746-e1fe-4f48-910b-54e5474b92da</t>
  </si>
  <si>
    <t>Heritage Golf Links - Legacy - Blue (9 Holes)</t>
  </si>
  <si>
    <t>12/30/99 - 12:00 AM</t>
  </si>
  <si>
    <t>Projected Gross Score</t>
  </si>
  <si>
    <t>Initial Net Points with Minimums @ 1</t>
  </si>
  <si>
    <t>Initial Strach Points with Minimums @ 1</t>
  </si>
  <si>
    <t>Manual Gross Score</t>
  </si>
  <si>
    <t>Zapier Status Change</t>
  </si>
  <si>
    <t>Chirp Bucket</t>
  </si>
  <si>
    <t>Chirp ID</t>
  </si>
  <si>
    <t>Chirp</t>
  </si>
  <si>
    <t>Chirp with Subtitution</t>
  </si>
  <si>
    <t>Chirp Bucket Column</t>
  </si>
  <si>
    <t>Chirp Bucket Count</t>
  </si>
  <si>
    <t>322afcbf8-018a-40f0-a9b3-1751d57cf998</t>
  </si>
  <si>
    <t>36af22a98-2476-46e9-a505-7687560e5756</t>
  </si>
  <si>
    <t>30df8560c-5c66-42f9-b92e-478d57ec0257</t>
  </si>
  <si>
    <t>301553992-5646-47e4-8564-28c3da1ea871</t>
  </si>
  <si>
    <t>349e0a881-e98a-4c93-a953-6c76d6ea2915</t>
  </si>
  <si>
    <t>326d87c10-1ccf-45dc-a98f-404aa04d77a8</t>
  </si>
  <si>
    <t>The loon was puttin' like a seal wi' a rake</t>
  </si>
  <si>
    <t>3cc273c27-8f66-4a16-9b4a-43753a76885f</t>
  </si>
  <si>
    <t>3e02b755f-f63a-44bf-9f9e-eafd8e9dcdc1</t>
  </si>
  <si>
    <t>316c1e790-e1c1-43e2-abef-c0e111861b3a</t>
  </si>
  <si>
    <t>35d61b43f-54c5-4400-abc3-440f023087df</t>
  </si>
  <si>
    <t>3dd993d24-4f91-41d7-bb02-8e8159895c7d</t>
  </si>
  <si>
    <t>382fd6248-2455-4126-904c-248a07e9d6c1</t>
  </si>
  <si>
    <t>307504fe0-e8e9-45d4-916c-0693742cd76d</t>
  </si>
  <si>
    <t>3ea60d5d2-19e3-4de4-b7c1-59ade687a586</t>
  </si>
  <si>
    <t>3937e14d2-a1ba-4e3c-9d8e-9228c2b1f89d</t>
  </si>
  <si>
    <t>3d12945e9-7f3c-4664-b2d0-545e5307c482</t>
  </si>
  <si>
    <t>3ea49eb99-e164-4f90-95b2-0152d8417842</t>
  </si>
  <si>
    <t>Pure shame for him, nae denyin'</t>
  </si>
  <si>
    <t>35ed9dfba-e197-4d48-ab20-f880910f8f27</t>
  </si>
  <si>
    <t>32d80a484-99b3-489a-9dd2-269c7447bd5f</t>
  </si>
  <si>
    <t>3b0397546-4a30-405c-aaca-4b6297fc02f5</t>
  </si>
  <si>
    <t>I've seen flagsticks get more birdies you, pal</t>
  </si>
  <si>
    <t>3dbbd7bb0-0e10-4eb6-b729-40b6722753e5</t>
  </si>
  <si>
    <t>38bdfd483-8219-4eac-a82d-905fb9e6a0a8</t>
  </si>
  <si>
    <t>3d65c9b6e-c08f-4b43-88ab-ddf2fc655186</t>
  </si>
  <si>
    <t>335efdda8-598b-41a4-84a3-f9206c13fe16</t>
  </si>
  <si>
    <t>34af63be3-000b-458d-9fa2-b871d2dc65dd</t>
  </si>
  <si>
    <t>362c37b09-3439-4e1c-a15a-ea8881b9f0db</t>
  </si>
  <si>
    <t>3489524ec-91bd-407b-8ccb-e9bb215d9b33</t>
  </si>
  <si>
    <t>39ad68ae7-d930-471a-aaf3-81ce130a423b</t>
  </si>
  <si>
    <t>3701b8ff3-9ca2-44ad-8785-6e25b688594e</t>
  </si>
  <si>
    <t>33dd4547d-a7b5-427c-921b-95e5cb168310</t>
  </si>
  <si>
    <t>33cb7058a-8d05-4ae9-9ae7-4c09f953a33c</t>
  </si>
  <si>
    <t>3e77ce0d6-ff51-4245-a41f-b3c12e432272</t>
  </si>
  <si>
    <t>37f6bcb18-6df4-4feb-9694-20dd4f87823d</t>
  </si>
  <si>
    <t>3467afa9e-68e2-4557-99ea-19c2b324deca</t>
  </si>
  <si>
    <t>3db575cf3-1767-4dfc-b9b9-779354b500b6</t>
  </si>
  <si>
    <t>3062e5aee-fe3a-4476-8b02-451762a63649</t>
  </si>
  <si>
    <t>30ad3026e-83e6-42a3-b29f-03cbfa3dbea4</t>
  </si>
  <si>
    <t>373b023f0-7119-4af7-aa4b-765853bac06a</t>
  </si>
  <si>
    <t>30b1631ad-aa5a-4562-8214-992e74160681</t>
  </si>
  <si>
    <t>37c43a5cf-3111-45ab-b45b-e17533ff7a5e</t>
  </si>
  <si>
    <t>39b801f27-d0d9-4179-a312-313231907d2e</t>
  </si>
  <si>
    <t>33c623d3f-b255-41df-b217-6ae9f15e1dfd</t>
  </si>
  <si>
    <t>3b6c49ada-6d50-47e6-96d0-63b85dd7255b</t>
  </si>
  <si>
    <t>390590d04-d85b-41c7-977c-33b4ab39890e</t>
  </si>
  <si>
    <t>33721543a-469c-4051-9ae0-473b2f0aca07</t>
  </si>
  <si>
    <t>05fc2c1af-c9d8-41fe-aa83-f65c3269aafc</t>
  </si>
  <si>
    <t>Grand Total</t>
  </si>
  <si>
    <t>MIN of Best Net Score</t>
  </si>
  <si>
    <t>Handicap Trend (Player)</t>
  </si>
  <si>
    <t>Net Score Stats (Player)</t>
  </si>
  <si>
    <t>MAX of Best Net Score</t>
  </si>
  <si>
    <t>AVERAGE of Best Net Score</t>
  </si>
  <si>
    <t>MEDIAN of Best Net Score</t>
  </si>
  <si>
    <t>STDEV of Best Net Score</t>
  </si>
  <si>
    <t>Unique Course Count (Player)</t>
  </si>
  <si>
    <t>Unique Count of Course</t>
  </si>
  <si>
    <t>Average Rating</t>
  </si>
  <si>
    <t>COUNT of Net Score</t>
  </si>
  <si>
    <t>-9</t>
  </si>
  <si>
    <t>Total Net Scores</t>
  </si>
  <si>
    <t>EVENT</t>
  </si>
  <si>
    <t>PLAYER</t>
  </si>
  <si>
    <t>NET</t>
  </si>
  <si>
    <t>POINTS</t>
  </si>
  <si>
    <t>SCRATCH</t>
  </si>
  <si>
    <t>MAX of Final Net Points</t>
  </si>
  <si>
    <t>MAX of Final Scratch Points</t>
  </si>
  <si>
    <t>Net Player</t>
  </si>
  <si>
    <t>Net Points</t>
  </si>
  <si>
    <t>Net Photo</t>
  </si>
  <si>
    <t>Net Rank</t>
  </si>
  <si>
    <t>Formatted Net Rank</t>
  </si>
  <si>
    <t>Formatted Net Points</t>
  </si>
  <si>
    <t>Net Rank + Points</t>
  </si>
  <si>
    <t>Scratch Player</t>
  </si>
  <si>
    <t>Scratch Points</t>
  </si>
  <si>
    <t>Scratch Photo</t>
  </si>
  <si>
    <t>Scratch Rank</t>
  </si>
  <si>
    <t>Formatted Scratch Rank</t>
  </si>
  <si>
    <t>Formatted Scratch Points</t>
  </si>
  <si>
    <t>Scratch Rank + Points</t>
  </si>
  <si>
    <t>NET 
LEADERS</t>
  </si>
  <si>
    <t>SCRATCH LEADERS</t>
  </si>
  <si>
    <t>NET PLAYOFF
LEADERS</t>
  </si>
  <si>
    <t>Sum Points</t>
  </si>
  <si>
    <t># Events Played</t>
  </si>
  <si>
    <t>NET LEADERS</t>
  </si>
  <si>
    <t>THRU</t>
  </si>
  <si>
    <t>ROUND</t>
  </si>
  <si>
    <t>MIN of Thru</t>
  </si>
  <si>
    <t>MIN of Over Par</t>
  </si>
  <si>
    <t>MIN of Handicap</t>
  </si>
  <si>
    <t>MIN of Total Over Par</t>
  </si>
  <si>
    <t>MIN of Manual Gross Score</t>
  </si>
  <si>
    <t>MIN of # of Holes</t>
  </si>
  <si>
    <t>Thru Hole</t>
  </si>
  <si>
    <t>Gross (Net)</t>
  </si>
  <si>
    <t>Gross (Net) Thru</t>
  </si>
  <si>
    <t>Progress</t>
  </si>
  <si>
    <t>Score Photo</t>
  </si>
  <si>
    <t>F</t>
  </si>
  <si>
    <t>R2</t>
  </si>
  <si>
    <t>R1</t>
  </si>
  <si>
    <t>MIN of Best Scratch Score</t>
  </si>
  <si>
    <t>Gross (Scratch)</t>
  </si>
  <si>
    <t>Gross (Scratch) Thru</t>
  </si>
  <si>
    <t>Seed</t>
  </si>
  <si>
    <t>Flight</t>
  </si>
  <si>
    <t>Round</t>
  </si>
  <si>
    <t>Match</t>
  </si>
  <si>
    <t>Slot</t>
  </si>
  <si>
    <t>Best Net</t>
  </si>
  <si>
    <t>Match Play Score</t>
  </si>
  <si>
    <t>Stroke or Match</t>
  </si>
  <si>
    <t>Match Play Thru</t>
  </si>
  <si>
    <t>Opponent</t>
  </si>
  <si>
    <t>My Score based on Opponent Match Score</t>
  </si>
  <si>
    <t>Thru based on opponent</t>
  </si>
  <si>
    <t>Up or Down</t>
  </si>
  <si>
    <t>Dormie</t>
  </si>
  <si>
    <t>Win or Lose</t>
  </si>
  <si>
    <t>Thru Zapier (0 to 6)</t>
  </si>
  <si>
    <t>If Winning Message</t>
  </si>
  <si>
    <t>If Dormie Message</t>
  </si>
  <si>
    <t>If Win Message</t>
  </si>
  <si>
    <t>Zapier Message</t>
  </si>
  <si>
    <t>Is Active Round?</t>
  </si>
  <si>
    <t>Championship Flight</t>
  </si>
  <si>
    <t>1 (winner selects round 2 opponent)</t>
  </si>
  <si>
    <t>A</t>
  </si>
  <si>
    <t>Stroke Play</t>
  </si>
  <si>
    <t>B</t>
  </si>
  <si>
    <t>Match Play</t>
  </si>
  <si>
    <t>Consolation Flight</t>
  </si>
  <si>
    <t>Unicorn Flight</t>
  </si>
  <si>
    <t>3 (Bye)</t>
  </si>
  <si>
    <t>Champion</t>
  </si>
  <si>
    <t>CHAMPIONSHIP FLIGHT</t>
  </si>
  <si>
    <t>First Round</t>
  </si>
  <si>
    <t>Second Round</t>
  </si>
  <si>
    <t>Championship</t>
  </si>
  <si>
    <t>*winner selects round 2 opponent</t>
  </si>
  <si>
    <t>1 up</t>
  </si>
  <si>
    <t>CONSOLATION FLIGHT</t>
  </si>
  <si>
    <t>UNICORN FLIGHT</t>
  </si>
  <si>
    <t>*loser advances</t>
  </si>
  <si>
    <t>Course/Tee/Format</t>
  </si>
  <si>
    <t>Type</t>
  </si>
  <si>
    <t>Favorite</t>
  </si>
  <si>
    <t>Favorite Indicator</t>
  </si>
  <si>
    <t>Round Count</t>
  </si>
  <si>
    <t>Added By</t>
  </si>
  <si>
    <t>Added On</t>
  </si>
  <si>
    <t>Modified By</t>
  </si>
  <si>
    <t>Modified On</t>
  </si>
  <si>
    <t>Alfred Tup Holmes GC</t>
  </si>
  <si>
    <t>Blue</t>
  </si>
  <si>
    <t>Alfred Tup Holmes GC - White (18 Holes)</t>
  </si>
  <si>
    <t>White</t>
  </si>
  <si>
    <t>Bobby Jones GC - Azalea - #5 Tees (9 Holes)</t>
  </si>
  <si>
    <t>Bobby Jones GC - Azalea</t>
  </si>
  <si>
    <t>#5 Tees</t>
  </si>
  <si>
    <t>9 Holes</t>
  </si>
  <si>
    <t>Bobby Jones GC - Azalea - #6 Tees (9 Holes)</t>
  </si>
  <si>
    <t>#6 Tees</t>
  </si>
  <si>
    <t>#7 Tees</t>
  </si>
  <si>
    <t>Bobby Jones GC - Azalea - #8 Tees (9 Holes)</t>
  </si>
  <si>
    <t>#8 Tees</t>
  </si>
  <si>
    <t>Bobby Jones GC - Azalea/Azalea - #5 Tees (18 Holes)</t>
  </si>
  <si>
    <t>Bobby Jones GC - Azalea/Azalea</t>
  </si>
  <si>
    <t>Bobby Jones GC - Azalea/Azalea - #6 Tees (18 Holes)</t>
  </si>
  <si>
    <t>Bobby Jones GC - Azalea/Azalea - #7 Tees (18 Holes)</t>
  </si>
  <si>
    <t>Bobby Jones GC - Azalea/Azalea - #8 Tees (18 Holes)</t>
  </si>
  <si>
    <t>Bobby Jones GC - Magnolia - #5 Tees (9 Holes)</t>
  </si>
  <si>
    <t>Bobby Jones GC - Magnolia</t>
  </si>
  <si>
    <t>Bobby Jones GC - Magnolia - #8 Tees (9 Holes)</t>
  </si>
  <si>
    <t>Bobby Jones GC - Magnolia/Azalea - #5 Tees (18 Holes)</t>
  </si>
  <si>
    <t>Bobby Jones GC - Magnolia/Azalea</t>
  </si>
  <si>
    <t>Bobby Jones GC - Magnolia/Azalea - #6 Tees (18 Holes)</t>
  </si>
  <si>
    <t>Bobby Jones GC - Magnolia/Azalea - #8 Tees (18 Holes)</t>
  </si>
  <si>
    <t>Bobby Jones GC - Magnolia/Magnolia - #5 Tees (18 Holes)</t>
  </si>
  <si>
    <t>Bobby Jones GC - Magnolia/Magnolia</t>
  </si>
  <si>
    <t>Bobby Jones GC - Magnolia/Magnolia - #6 Tees (18 Holes)</t>
  </si>
  <si>
    <t>Bobby Jones GC - Magnolia/Magnolia - #7 Tees (18 Holes)</t>
  </si>
  <si>
    <t>Bobby Jones GC - Magnolia/Magnolia - #8 Tees (18 Holes)</t>
  </si>
  <si>
    <t>Bryan Park - Champion's Course - White (18 Holes)</t>
  </si>
  <si>
    <t>Bryan Park - Champion's Course</t>
  </si>
  <si>
    <t>Bryan Park - Champion's Course - White (Back 9)</t>
  </si>
  <si>
    <t>Back 9</t>
  </si>
  <si>
    <t>Bryan Park - Champion's Course - White (Front 9)</t>
  </si>
  <si>
    <t>Front 9</t>
  </si>
  <si>
    <t>Bryan Park - Players Course - White (18 Holes)</t>
  </si>
  <si>
    <t>Bryan Park - Players Course</t>
  </si>
  <si>
    <t>Bryan Park - Players Course - White (Back 9)</t>
  </si>
  <si>
    <t>Bryan Park - Players Course - White (Front 9)</t>
  </si>
  <si>
    <t>Chapel Ridge GC - Blue (18 Holes)</t>
  </si>
  <si>
    <t>Chapel Ridge GC</t>
  </si>
  <si>
    <t>Chapel Ridge GC - White (18 Holes)</t>
  </si>
  <si>
    <t>Cherokee Town &amp; Country Club - North - Black (18 Holes)</t>
  </si>
  <si>
    <t>Cherokee Town &amp; Country Club - North</t>
  </si>
  <si>
    <t>Black</t>
  </si>
  <si>
    <t>Cherokee Town &amp; Country Club - North - Black (Back 9)</t>
  </si>
  <si>
    <t>Cherokee Town &amp; Country Club - North - Black (Front 9)</t>
  </si>
  <si>
    <t>Burgundy</t>
  </si>
  <si>
    <t>Cherokee Town &amp; Country Club - North - Burgundy (Back 9)</t>
  </si>
  <si>
    <t>Cherokee Town &amp; Country Club - North - Burgundy (Front 9)</t>
  </si>
  <si>
    <t>Cherokee Town &amp; Country Club - North - Fazio (18 Holes)</t>
  </si>
  <si>
    <t>Fazio</t>
  </si>
  <si>
    <t>Cherokee Town &amp; Country Club - North - Fazio (Back 9)</t>
  </si>
  <si>
    <t>Cherokee Town &amp; Country Club - North - Fazio (Front 9)</t>
  </si>
  <si>
    <t>Cherokee Town &amp; Country Club - South - Black (18 Holes)</t>
  </si>
  <si>
    <t>Cherokee Town &amp; Country Club - South</t>
  </si>
  <si>
    <t>Cherokee Town &amp; Country Club - South - Black (Back 9)</t>
  </si>
  <si>
    <t>Cherokee Town &amp; Country Club - South - Black (Front 9)</t>
  </si>
  <si>
    <t>Cherokee Town &amp; Country Club - South - Burgundy (Back 9)</t>
  </si>
  <si>
    <t>Cherokee Town &amp; Country Club - South - Burgundy (Front 9)</t>
  </si>
  <si>
    <t>Cherokee Town &amp; Country Club - South - Fazio (18 Holes)</t>
  </si>
  <si>
    <t>Cherokee Town &amp; Country Club - South - Fazio (Back 9)</t>
  </si>
  <si>
    <t>Cherokee Town &amp; Country Club - South - Fazio (Front 9)</t>
  </si>
  <si>
    <t>Chestatee Golf Club - Blue (18 Holes)</t>
  </si>
  <si>
    <t>Chestatee Golf Club</t>
  </si>
  <si>
    <t>Chestatee Golf Club - Member (18 Holes)</t>
  </si>
  <si>
    <t>Member</t>
  </si>
  <si>
    <t>Chestatee Golf Club - White (18 Holes)</t>
  </si>
  <si>
    <t>Countryland Golf Course - Blue (18 Holes)</t>
  </si>
  <si>
    <t>Countryland Golf Course</t>
  </si>
  <si>
    <t>Countryland Golf Course - Blue (Back 9)</t>
  </si>
  <si>
    <t>Countryland Golf Course - Blue (Front 9)</t>
  </si>
  <si>
    <t>Dyker Beach Golf Course - Blue (18 Holes)</t>
  </si>
  <si>
    <t>Dyker Beach Golf Course</t>
  </si>
  <si>
    <t>Echelon Golf Club - Black (18 Holes)</t>
  </si>
  <si>
    <t>Echelon Golf Club</t>
  </si>
  <si>
    <t>Echelon Golf Club - Black (Back 9)</t>
  </si>
  <si>
    <t>Echelon Golf Club - Black (Front 9)</t>
  </si>
  <si>
    <t>Fox Creek GC - Black (18 Holes)</t>
  </si>
  <si>
    <t>Fox Creek GC</t>
  </si>
  <si>
    <t>Fox Creek GC - Black (Back 9)</t>
  </si>
  <si>
    <t>Fox Creek GC - Black (Front 9)</t>
  </si>
  <si>
    <t>Greensboro National GC - White (18 Holes)</t>
  </si>
  <si>
    <t>Greensboro National GC</t>
  </si>
  <si>
    <t>Greensboro National GC - White (Back 9)</t>
  </si>
  <si>
    <t>Greensboro National GC - White (Front 9)</t>
  </si>
  <si>
    <t>Hampton Golf VIllage - Championship (18 Holes)</t>
  </si>
  <si>
    <t>Hampton Golf VIllage</t>
  </si>
  <si>
    <t>Hampton Golf VIllage - Championship (Back 9)</t>
  </si>
  <si>
    <t>Hampton Golf VIllage - Championship (Front 9)</t>
  </si>
  <si>
    <t>Heritage Golf Links - Heritage/Tradition</t>
  </si>
  <si>
    <t>Heritage Golf Links - Tradition - Blue (9 Holes)</t>
  </si>
  <si>
    <t>Heritage Golf Links - Tradition</t>
  </si>
  <si>
    <t>Heritage Golf Links - Heritage - Blue (9 Holes)</t>
  </si>
  <si>
    <t>Heritage Golf Links - Heritage</t>
  </si>
  <si>
    <t>Heritage Golf Links - Heritage/Tradition - Gold (18 Holes)</t>
  </si>
  <si>
    <t>Gold</t>
  </si>
  <si>
    <t>Heritage Golf Links - Heritage/Tradition - White (18 Holes)</t>
  </si>
  <si>
    <t>Heritage Golf Links - Legacy/Heritage</t>
  </si>
  <si>
    <t>Heritage Golf Links - Legacy</t>
  </si>
  <si>
    <t>Heritage Golf Links - Legacy/Heritage - Gold (18 Holes)</t>
  </si>
  <si>
    <t>Heritage Golf Links - Legacy - Gold (9 Holes)</t>
  </si>
  <si>
    <t>Heritage Golf Links - Legacy/Heritage - White (18 Holes)</t>
  </si>
  <si>
    <t>Heritage Golf Links - Legacy - White (9 Holes)</t>
  </si>
  <si>
    <t>Walt Disney World of Golf - Lake Buena Vista - Gold (18 Holes)</t>
  </si>
  <si>
    <t>Walt Disney World of Golf - Lake Buena Vista</t>
  </si>
  <si>
    <t>Walt Disney World of Golf - Lake Buena Vista - Gold (Back 9)</t>
  </si>
  <si>
    <t>Walt Disney World of Golf - Lake Buena Vista - Gold (Front 9)</t>
  </si>
  <si>
    <t>Walt Disney World of Golf - Lake Buena Vista - White (18 Holes)</t>
  </si>
  <si>
    <t>Walt Disney World of Golf - Lake Buena Vista - White (Back 9)</t>
  </si>
  <si>
    <t>Walt Disney World of Golf - Lake Buena Vista - White (Front 9)</t>
  </si>
  <si>
    <t>Lawsonia Links - White (18 Holes)</t>
  </si>
  <si>
    <t>Lawsonia Links</t>
  </si>
  <si>
    <t>Oak Hollow GC - Mixed (18 Holes)</t>
  </si>
  <si>
    <t>Oak Hollow GC</t>
  </si>
  <si>
    <t>Mixed</t>
  </si>
  <si>
    <t>Oak Hollow GC - Mixed (Back 9)</t>
  </si>
  <si>
    <t>Oak Hollow GC - Mixed (Front 9)</t>
  </si>
  <si>
    <t>Walt Disney World of Golf - Oak Trail - White (18 Holes)</t>
  </si>
  <si>
    <t>Walt Disney World of Golf - Oak Trail</t>
  </si>
  <si>
    <t>Smoke Rise Country Club - Black (18 Holes)</t>
  </si>
  <si>
    <t>Smoke Rise Country Club</t>
  </si>
  <si>
    <t>Smoke Rise Country Club - Black (Back 9)</t>
  </si>
  <si>
    <t>Smoke Rise Country Club - Black (Front 9)</t>
  </si>
  <si>
    <t>Smoke Rise Country Club - Gold (18 Holes)</t>
  </si>
  <si>
    <t>Smoke Rise Country Club - Gold (Back 9)</t>
  </si>
  <si>
    <t>Smoke Rise Country Club - Gold (Front 9)</t>
  </si>
  <si>
    <t>Sweetens Cove GC - Black (18 Holes)</t>
  </si>
  <si>
    <t>Sweetens Cove GC</t>
  </si>
  <si>
    <t>Sweetens Cove GC - Black (9 Holes)</t>
  </si>
  <si>
    <t>Sweetens Cove GC - Blue (9 Holes)</t>
  </si>
  <si>
    <t>Tot Hill Farm - Green (18 Holes)</t>
  </si>
  <si>
    <t>Tot Hill Farm</t>
  </si>
  <si>
    <t>Green</t>
  </si>
  <si>
    <t>Tot Hill Farm - Green (Back 9)</t>
  </si>
  <si>
    <t>Tot Hill Farm - Green (Front 9)</t>
  </si>
  <si>
    <t>Walt Disney World of Golf - Magnolia - Gold (18 Holes)</t>
  </si>
  <si>
    <t>Walt Disney World of Golf - Magnolia</t>
  </si>
  <si>
    <t>Walt Disney World of Golf - Oak Trail - White (Front 9)</t>
  </si>
  <si>
    <t>Walt Disney World of Golf - Palm - Gold (18 Holes)</t>
  </si>
  <si>
    <t>Walt Disney World of Golf - Palm</t>
  </si>
  <si>
    <t>Walt Disney World of Golf - Palm - Gold (Back 9)</t>
  </si>
  <si>
    <t>Walt Disney World of Golf - Palm - Gold (Front 9)</t>
  </si>
  <si>
    <t>Walt Disney World of Golf - Palm - White (18 Holes)</t>
  </si>
  <si>
    <t>Walt Disney World of Golf - Palm - White (Back 9)</t>
  </si>
  <si>
    <t>Walt Disney World of Golf - Palm - White (Front 9)</t>
  </si>
  <si>
    <t>The Fields Golf Club</t>
  </si>
  <si>
    <t>The Fields Golf Club - White (18 Holes)</t>
  </si>
  <si>
    <t>Shipyard Golf Club - Blue (18 Holes)</t>
  </si>
  <si>
    <t>Shipyard Golf Club</t>
  </si>
  <si>
    <t>Boca Rio Golf Club - Red (18 Holes)</t>
  </si>
  <si>
    <t>Boca Rio Golf Club</t>
  </si>
  <si>
    <t>Red</t>
  </si>
  <si>
    <t>City Club Marietta - Blue (18 Holes)</t>
  </si>
  <si>
    <t>City Club Marietta</t>
  </si>
  <si>
    <t>Cherokee Golf Club (KY)  - Blue (18 Holes)</t>
  </si>
  <si>
    <t xml:space="preserve">Cherokee Golf Club (KY) </t>
  </si>
  <si>
    <t>Seneca Golf Course - Blue (18 Holes)</t>
  </si>
  <si>
    <t>Seneca Golf Course</t>
  </si>
  <si>
    <t>Trump Doral - Blue Monster - Blue (18 Holes)</t>
  </si>
  <si>
    <t>Trump Doral - Blue Monster</t>
  </si>
  <si>
    <t>Marine Park - white (18 Holes)</t>
  </si>
  <si>
    <t>Marine Park</t>
  </si>
  <si>
    <t>white</t>
  </si>
  <si>
    <t>Tates Creek Golf Course - Blue (18 Holes)</t>
  </si>
  <si>
    <t>Tates Creek Golf Course</t>
  </si>
  <si>
    <t>River Pointe Golf Club - White (18 Holes)</t>
  </si>
  <si>
    <t>River Pointe Golf Club</t>
  </si>
  <si>
    <t>The Cardinal by Pete Dye - White (18 Holes)</t>
  </si>
  <si>
    <t>The Cardinal by Pete Dye</t>
  </si>
  <si>
    <t>Kearney Hill Golf Links - Tee 3 (Front 9)</t>
  </si>
  <si>
    <t>Kearney Hill Golf Links</t>
  </si>
  <si>
    <t>Tee 3</t>
  </si>
  <si>
    <t>Kearney Hill Golf Links - Tee 3 (Back 9)</t>
  </si>
  <si>
    <t>Tates Creek Golf Course - White (Front 9)</t>
  </si>
  <si>
    <t>Tates Creek Golf Course - White (Back 9)</t>
  </si>
  <si>
    <t>Walt Disney Word of Golf - Magnolia - White (18 Holes)</t>
  </si>
  <si>
    <t>Walt Disney Word of Golf - Magnolia</t>
  </si>
  <si>
    <t>Bradshaw Farm Golf Club - Red Course - Blue (9 Holes)</t>
  </si>
  <si>
    <t>Bradshaw Farm Golf Club - Red Course</t>
  </si>
  <si>
    <t>Bradshaw Farm Golf Club - White Course - Blue (9 Holes)</t>
  </si>
  <si>
    <t>Bradshaw Farm Golf Club - White Course</t>
  </si>
  <si>
    <t>Kearney Hill Golf Links - Tee 4 (Front 9)</t>
  </si>
  <si>
    <t>Tee 4</t>
  </si>
  <si>
    <t>Kearney Hill Golf Links - Tee 4 (Back 9)</t>
  </si>
  <si>
    <t>Walt Disney World Magnolia - White  (18 Holes)</t>
  </si>
  <si>
    <t>Walt Disney World Magnolia</t>
  </si>
  <si>
    <t>White </t>
  </si>
  <si>
    <t>Mill Creek Golf Club - Blue (Front 9)</t>
  </si>
  <si>
    <t>Mill Creek Golf Club</t>
  </si>
  <si>
    <t>Mill Creek Golf Club - Blue (Back 9)</t>
  </si>
  <si>
    <t>Mill Creek Golf Club - Blue (18 Holes)</t>
  </si>
  <si>
    <t>Coosa Country Club - Blue (18 Holes)</t>
  </si>
  <si>
    <t>Coosa Country Club</t>
  </si>
  <si>
    <t>Coosa Country Club - Players (18 Holes)</t>
  </si>
  <si>
    <t>Players</t>
  </si>
  <si>
    <t>Coosa Country Club - White (18 Holes)</t>
  </si>
  <si>
    <t>Woodmont Golf and Country Club - Championship (18 Holes)</t>
  </si>
  <si>
    <t>Woodmont Golf and Country Club</t>
  </si>
  <si>
    <t>Woodmont Golf and Country Club - Championship (Front 9)</t>
  </si>
  <si>
    <t>Woodmont Golf and Country Club - Championship  (Back 9)</t>
  </si>
  <si>
    <t>Championship </t>
  </si>
  <si>
    <t>Echelon Golf Club - Tournament   (18 Holes)</t>
  </si>
  <si>
    <t>Echelon Golf Club</t>
  </si>
  <si>
    <t>Tournament  </t>
  </si>
  <si>
    <t>Woodford Lakes Golf Club - Blue (18 Holes)</t>
  </si>
  <si>
    <t>Woodford Lakes Golf Club</t>
  </si>
  <si>
    <t>Stone Mountain Lakemont - Blue (18 Holes)</t>
  </si>
  <si>
    <t>Stone Mountain Lakemont</t>
  </si>
  <si>
    <t>Cobblestone - Blue (18 Holes)</t>
  </si>
  <si>
    <t>Cobblestone</t>
  </si>
  <si>
    <t>Heritage Golf Links - Tradition/Legacy - Gold (18 Holes)</t>
  </si>
  <si>
    <t>Heritage Golf Links - Tradition/Legacy</t>
  </si>
  <si>
    <t>Heritage Golf Links - Tradition/Legacy - Blue (18 Holes)</t>
  </si>
  <si>
    <t>Umstead Pines at Willowhaven - White  (18 Holes)</t>
  </si>
  <si>
    <t>Umstead Pines at Willowhaven</t>
  </si>
  <si>
    <t>Chicopee Woods: Village/Mill - Blue (18 Holes)</t>
  </si>
  <si>
    <t>Chicopee Woods: Village/Mill</t>
  </si>
  <si>
    <t>Lakeside (Front9) + Picadome (Front9) - #5/Blue (18 Holes)</t>
  </si>
  <si>
    <t>Lakeside (Front9) + Picadome (Front9)</t>
  </si>
  <si>
    <t>#5/Blue</t>
  </si>
  <si>
    <t>Tates Creek - Front 9 - White (Front 9)</t>
  </si>
  <si>
    <t>Tates Creek - Front 9</t>
  </si>
  <si>
    <t>Tates Creek Golf Course - White (18 Holes)</t>
  </si>
  <si>
    <t>Lakeside Golf Course - #5 (18 Holes)</t>
  </si>
  <si>
    <t>Lakeside Golf Course</t>
  </si>
  <si>
    <t>#5</t>
  </si>
  <si>
    <t>Lakeside Golf Course  - #5 (Front 9)</t>
  </si>
  <si>
    <t xml:space="preserve">Lakeside Golf Course </t>
  </si>
  <si>
    <t>Lakeside Golf Course  - #5 (Back 9)</t>
  </si>
  <si>
    <t>Tates Creek Golf Course  - White (Front 9)</t>
  </si>
  <si>
    <t xml:space="preserve">Tates Creek Golf Course </t>
  </si>
  <si>
    <t>City Club Marietta - Blue (Front 9)</t>
  </si>
  <si>
    <t>City Club Marietta - Blue (Back 9)</t>
  </si>
  <si>
    <t>Legacy at Lanier - Black (18 Holes)</t>
  </si>
  <si>
    <t>Legacy at Lanier</t>
  </si>
  <si>
    <t>King &amp; Prince - Old Ironside (Front 9)</t>
  </si>
  <si>
    <t>King &amp; Prince</t>
  </si>
  <si>
    <t>Old Ironside</t>
  </si>
  <si>
    <t>King &amp; Prince - Old Ironside (Back 9)</t>
  </si>
  <si>
    <t>King &amp; Prince Golf Course - Live Oak (Front 9)</t>
  </si>
  <si>
    <t>King &amp; Prince Golf Course</t>
  </si>
  <si>
    <t>Live Oak</t>
  </si>
  <si>
    <t>King &amp; Prince Golf Course - Live Oak (Back 9)</t>
  </si>
  <si>
    <t>Southern Pines Golf Club - White (Front 9)</t>
  </si>
  <si>
    <t>Southern Pines Golf Club</t>
  </si>
  <si>
    <t>Southern Pines Golf Club - White (Back 9)</t>
  </si>
  <si>
    <t>Governors Towne Club - Blue (18 Holes)</t>
  </si>
  <si>
    <t>Governors Towne Club</t>
  </si>
  <si>
    <t>Governors Towne Club - Gold (18 Holes)</t>
  </si>
  <si>
    <t>Laurel Island Links - White (18 Holes)</t>
  </si>
  <si>
    <t>Laurel Island Links</t>
  </si>
  <si>
    <t>Echelon Golf Club - Gold (18 Holes)</t>
  </si>
  <si>
    <t>Walt Disney World Palm - Front 9 (18) - White (18 Holes)</t>
  </si>
  <si>
    <t>Walt Disney World Palm - Front 9 (18)</t>
  </si>
  <si>
    <t>Sapphire National Golf Club - White (18 Holes)</t>
  </si>
  <si>
    <t>Sapphire National Golf Club</t>
  </si>
  <si>
    <t>Towne Lake Hills Golf Club - Gold (18 Holes)</t>
  </si>
  <si>
    <t>Towne Lake Hills Golf Club</t>
  </si>
  <si>
    <t>Connemara - Black (18 Holes)</t>
  </si>
  <si>
    <t>Connemara</t>
  </si>
  <si>
    <t>Connemere - Blue (18 Holes)</t>
  </si>
  <si>
    <t>Connemere</t>
  </si>
  <si>
    <t>Woodmont Golf and Country Club - Championship (Back 9)</t>
  </si>
  <si>
    <t>Hyland Golf Club - White (18 Holes)</t>
  </si>
  <si>
    <t>Hyland Golf Club</t>
  </si>
  <si>
    <t>Trophy Club of Apalachee - Blue (18 Holes)</t>
  </si>
  <si>
    <t>Trophy Club of Apalachee</t>
  </si>
  <si>
    <t>Goodyear Golf Club - White (18 Holes)</t>
  </si>
  <si>
    <t>Goodyear Golf Club</t>
  </si>
  <si>
    <t>Goodyear Golf Club - Blue (18 Holes)</t>
  </si>
  <si>
    <t>Palmetto Dunes - Robert Trent Jones - Blue (18 Holes)</t>
  </si>
  <si>
    <t>Palmetto Dunes - Robert Trent Jones</t>
  </si>
  <si>
    <t>Chateau Elan Woodlands - Green (18 Holes)</t>
  </si>
  <si>
    <t>Chateau Elan Woodlands</t>
  </si>
  <si>
    <t>Palmetto Dunes - Arthur Hills - Blue (18 Holes)</t>
  </si>
  <si>
    <t>Palmetto Dunes - Arthur Hills</t>
  </si>
  <si>
    <t>Idle Hour - White (Front 9)</t>
  </si>
  <si>
    <t>Idle Hour</t>
  </si>
  <si>
    <t>Southwind Golf Course - Blue (18 Holes)</t>
  </si>
  <si>
    <t>Southwind Golf Course</t>
  </si>
  <si>
    <t>Governors Towne Club - Gold (Back 9)</t>
  </si>
  <si>
    <t>Governors Towne Club - Gold (Front 9)</t>
  </si>
  <si>
    <t>Southwind Golf Course  - Blue (Front 9)</t>
  </si>
  <si>
    <t>Southwind Golf Course </t>
  </si>
  <si>
    <t>Southwind Golf Course - Blue (Back 9)</t>
  </si>
  <si>
    <t>Cobblestone Golf Course - Blue (Front 9)</t>
  </si>
  <si>
    <t>Cobblestone Golf Course</t>
  </si>
  <si>
    <t>Cobblestone Golf Course - Blue (Back 9)</t>
  </si>
  <si>
    <t>Cobblestone Golf Course - White (Front 9)</t>
  </si>
  <si>
    <t>Cobblestone Golf Course - White (Back 9)</t>
  </si>
  <si>
    <t>Cobblestone Golf Course - Green (Front 9)</t>
  </si>
  <si>
    <t>Talamore Golf Resort - Blue (Front 9)</t>
  </si>
  <si>
    <t>Talamore Golf Resort</t>
  </si>
  <si>
    <t>Talamore Golf Resort - Blue (Back 9)</t>
  </si>
  <si>
    <t>Mid South Club - Blue (Front 9)</t>
  </si>
  <si>
    <t>Mid South Club</t>
  </si>
  <si>
    <t>Mid South Club - Blue (Back 9)</t>
  </si>
  <si>
    <t>Legacy Golf Links - Blue (Front 9)</t>
  </si>
  <si>
    <t>Legacy Golf Links</t>
  </si>
  <si>
    <t>Legacy Golf Links - Blue (Back 9)</t>
  </si>
  <si>
    <t>Fox Creek GC - White (Front 9)</t>
  </si>
  <si>
    <t>Fox Creek GC - White (Back 9)</t>
  </si>
  <si>
    <t>Tates  Creek Golf Course  - White (18 Holes)</t>
  </si>
  <si>
    <t xml:space="preserve">Tates  Creek Golf Course </t>
  </si>
  <si>
    <t>Tates Creek Golf Course - Blue (Front 9)</t>
  </si>
  <si>
    <t>Tates Creek Golf Course - Blue (Back 9)</t>
  </si>
  <si>
    <t>Reunion Country Club - Players (Front 9)</t>
  </si>
  <si>
    <t>Reunion Country Club</t>
  </si>
  <si>
    <t>Reunion Country Club - Players (Back 9)</t>
  </si>
  <si>
    <t>Cuscowilla - Burgundy (Front 9)</t>
  </si>
  <si>
    <t>Cuscowilla</t>
  </si>
  <si>
    <t>Cuscowilla - Burgundy (Back 9)</t>
  </si>
  <si>
    <t>Northgate Country Club - Blue (Front 9)</t>
  </si>
  <si>
    <t>Northgate Country Club</t>
  </si>
  <si>
    <t>Northgate Country Club - Blue (Back 9)</t>
  </si>
  <si>
    <t>Mid South Country Club - Blue/White (Front 9)</t>
  </si>
  <si>
    <t>Mid South Country Club</t>
  </si>
  <si>
    <t>Blue/White</t>
  </si>
  <si>
    <t>Mid South Country Club - Blue/White (Back 9)</t>
  </si>
  <si>
    <t>Echelon Golf Club - Gold (Front 9)</t>
  </si>
  <si>
    <t>Echelon Golf Club - Gold (Back 9)</t>
  </si>
  <si>
    <t>Bowden - White (Front 9)</t>
  </si>
  <si>
    <t>Bowden</t>
  </si>
  <si>
    <t>Bowden - White (Back 9)</t>
  </si>
  <si>
    <t>Lake Arrowhead - Blue Fox (18 Holes)</t>
  </si>
  <si>
    <t>Lake Arrowhead</t>
  </si>
  <si>
    <t>Blue Fox</t>
  </si>
  <si>
    <t>Lake Arrowhead Yacht &amp; Country Club - Blue (Front 9)</t>
  </si>
  <si>
    <t>Lake Arrowhead Yacht &amp; Country Club</t>
  </si>
  <si>
    <t>Lake Arrowhead Yacht &amp; Country Club - Blue (Back 9)</t>
  </si>
  <si>
    <t>Corica Park South - Black/Blue (18 Holes)</t>
  </si>
  <si>
    <t>Corica Park South</t>
  </si>
  <si>
    <t>Black/Blue</t>
  </si>
  <si>
    <t>Presidio GC - White (18 Holes)</t>
  </si>
  <si>
    <t>Presidio GC</t>
  </si>
  <si>
    <t>Bentwater Golf Course - White (18 Holes)</t>
  </si>
  <si>
    <t>Bentwater Golf Course</t>
  </si>
  <si>
    <t>Applewood Golf Course - White (18 Holes)</t>
  </si>
  <si>
    <t>Applewood Golf Course</t>
  </si>
  <si>
    <t>Currahee - Member (18 Holes)</t>
  </si>
  <si>
    <t>Currahee</t>
  </si>
  <si>
    <t>TPC Harding Park - Blue/White (18 Holes)</t>
  </si>
  <si>
    <t>TPC Harding Park</t>
  </si>
  <si>
    <t>TPC Harding Park - Blue (18 Holes)</t>
  </si>
  <si>
    <t>Pointe South Golf Club - White (18 Holes)</t>
  </si>
  <si>
    <t>Pointe South Golf Club</t>
  </si>
  <si>
    <t>Bridgemill Athletic Club - Gold (18 Holes)</t>
  </si>
  <si>
    <t>Bridgemill Athletic Club</t>
  </si>
  <si>
    <t>Fox Creek - White (18 Holes)</t>
  </si>
  <si>
    <t>Fox Creek</t>
  </si>
  <si>
    <t>Lake Spivey Golf Club - Gold (18 Holes)</t>
  </si>
  <si>
    <t>Lake Spivey Golf Club</t>
  </si>
  <si>
    <t>John A White - Blue (18 Holes)</t>
  </si>
  <si>
    <t>John A White</t>
  </si>
  <si>
    <t>Heatherwoode - Blue (18 Holes)</t>
  </si>
  <si>
    <t>Heatherwoode</t>
  </si>
  <si>
    <t>Legacy Golf Links at Windy Hill - Black (18 Holes)</t>
  </si>
  <si>
    <t>Legacy Golf Links at Windy Hill</t>
  </si>
  <si>
    <t>John A White - White (18 Holes)</t>
  </si>
  <si>
    <t>Northgate Country Club - Blue (18 Holes)</t>
  </si>
  <si>
    <t>Wade Hampton Golf Club - McKee (18 Holes)</t>
  </si>
  <si>
    <t>Wade Hampton Golf Club</t>
  </si>
  <si>
    <t>McKee</t>
  </si>
  <si>
    <t>San Jose Muni - Black (18 Holes)</t>
  </si>
  <si>
    <t>San Jose Muni</t>
  </si>
  <si>
    <t>San Jose Muni - Gold (18 Holes)</t>
  </si>
  <si>
    <t>San Jose Muni - Black (Front 9 twice) (18 Holes)</t>
  </si>
  <si>
    <t>Black (Front 9 twice)</t>
  </si>
  <si>
    <t>Crystal Springs - Blue (18 Holes)</t>
  </si>
  <si>
    <t>Crystal Springs</t>
  </si>
  <si>
    <t>ryanmorrissey44@gmail.com</t>
  </si>
  <si>
    <t>Shingle Creek - Blue (18 Holes)</t>
  </si>
  <si>
    <t>Shingle Creek</t>
  </si>
  <si>
    <t>jholwick7@gmail.com</t>
  </si>
  <si>
    <t>Reynolds Lake Oconee - The National - Ridge/Bluff - Tournament (18 Holes)</t>
  </si>
  <si>
    <t>Reynolds Lake Oconee - The National - Ridge/Bluff</t>
  </si>
  <si>
    <t>Tournament</t>
  </si>
  <si>
    <t>Reynolds Lake Oconee - The Oconee - Tournament (18 Holes)</t>
  </si>
  <si>
    <t>Reynolds Lake Oconee - The Oconee</t>
  </si>
  <si>
    <t>Cobblestone - Black (18 Holes)</t>
  </si>
  <si>
    <t>Harbor Town - Blue (18 Holes)</t>
  </si>
  <si>
    <t>Harbor Town</t>
  </si>
  <si>
    <t>plpproctor3@gmail.com</t>
  </si>
  <si>
    <t>Pelham Bay Golf Course - White (18 Holes)</t>
  </si>
  <si>
    <t>Pelham Bay Golf Course</t>
  </si>
  <si>
    <t>Holly Ridge Golf Links - Green/Tournament (18 Holes)</t>
  </si>
  <si>
    <t>Holly Ridge Golf Links</t>
  </si>
  <si>
    <t>Green/Tournament</t>
  </si>
  <si>
    <t>King and Prince - Old Ironside  (18 Holes)</t>
  </si>
  <si>
    <t>King and Prince</t>
  </si>
  <si>
    <t>Old Ironside </t>
  </si>
  <si>
    <t>King &amp; Prince Golf Course - Old Ironside (18 Holes)</t>
  </si>
  <si>
    <t>Oak Valley Golf Course - Blue/White (18 Holes)</t>
  </si>
  <si>
    <t>Oak Valley Golf Course</t>
  </si>
  <si>
    <t>Oak Valley Golf Course - Blue (18 Holes)</t>
  </si>
  <si>
    <t>San Jose CC - Blue (18 Holes)</t>
  </si>
  <si>
    <t>San Jose CC</t>
  </si>
  <si>
    <t>San Jose CC - White (18 Holes)</t>
  </si>
  <si>
    <t>Collins Hill Golf Club - Green (18 Holes)</t>
  </si>
  <si>
    <t>Collins Hill Golf Club</t>
  </si>
  <si>
    <t>Cuscowilla - Burgundy (18 Holes)</t>
  </si>
  <si>
    <t>Haymaker Steamboat Springs, CO - Gold (18 Holes)</t>
  </si>
  <si>
    <t>Haymaker Steamboat Springs, CO</t>
  </si>
  <si>
    <t>Sea Palms - Blue  (18 Holes)</t>
  </si>
  <si>
    <t>Sea Palms</t>
  </si>
  <si>
    <t>Blue </t>
  </si>
  <si>
    <t>Piedmont Driving Club - Medal (18 Holes)</t>
  </si>
  <si>
    <t>Piedmont Driving Club</t>
  </si>
  <si>
    <t>Medal</t>
  </si>
  <si>
    <t>Bowden - White (18 Holes)</t>
  </si>
  <si>
    <t>mastratton3@gmail.com</t>
  </si>
  <si>
    <t>Spring Valley Golf Course - Main Tees (18 Holes)</t>
  </si>
  <si>
    <t>Spring Valley Golf Course</t>
  </si>
  <si>
    <t>Main Tees</t>
  </si>
  <si>
    <t>Spring Valley GC - Blue/White Combo (18 Holes)</t>
  </si>
  <si>
    <t>Spring Valley GC</t>
  </si>
  <si>
    <t>Blue/White Combo</t>
  </si>
  <si>
    <t>McLemore Club - I (18 Holes)</t>
  </si>
  <si>
    <t>McLemore Club</t>
  </si>
  <si>
    <t>I</t>
  </si>
  <si>
    <t>McLemore Club - II (18 Holes)</t>
  </si>
  <si>
    <t>II</t>
  </si>
  <si>
    <t>McLemore Club - Member (18 Holes)</t>
  </si>
  <si>
    <t>McLemore Club - III (18 Holes)</t>
  </si>
  <si>
    <t>III</t>
  </si>
  <si>
    <t>The Golf Club Moffet Field  - White  (18 Holes)</t>
  </si>
  <si>
    <t>The Golf Club Moffet Field </t>
  </si>
  <si>
    <t>Pine Hollow  - Blue (18 Holes)</t>
  </si>
  <si>
    <t>Pine Hollow </t>
  </si>
  <si>
    <t>Bear Creek - Black (18 Holes)</t>
  </si>
  <si>
    <t>Bear Creek</t>
  </si>
  <si>
    <t>Carmel Valley Ranch Golf Course - Orange (18 Holes)</t>
  </si>
  <si>
    <t>Carmel Valley Ranch Golf Course</t>
  </si>
  <si>
    <t>Orange</t>
  </si>
  <si>
    <t>Sea Pines - Atlantic Dunes - White (18 Holes)</t>
  </si>
  <si>
    <t>Sea Pines - Atlantic Dunes</t>
  </si>
  <si>
    <t>Sea Pines - Atlantic Dunes - Blue (18 Holes)</t>
  </si>
  <si>
    <t>Memorial Park - White (18 Holes)</t>
  </si>
  <si>
    <t>Memorial Park</t>
  </si>
  <si>
    <t>The Oaks - Blue (18 Holes)</t>
  </si>
  <si>
    <t>The Oaks</t>
  </si>
  <si>
    <t>Cross Creek - Back (18 Holes)</t>
  </si>
  <si>
    <t>Cross Creek</t>
  </si>
  <si>
    <t>Back</t>
  </si>
  <si>
    <t>Del Monte Golf Course  - White  (18 Holes)</t>
  </si>
  <si>
    <t>Del Monte Golf Course </t>
  </si>
  <si>
    <t>Sea Pines - Atlantic Dunes - White (Front 9)</t>
  </si>
  <si>
    <t>Sea Pines - Atlantic Dunes - White (Back 9)</t>
  </si>
  <si>
    <t>The Quarry Golf Club (TX) - Championship (Front 9)</t>
  </si>
  <si>
    <t>The Quarry Golf Club (TX)</t>
  </si>
  <si>
    <t>The Quarry Golf Club (TX) - Championship (Back 9)</t>
  </si>
  <si>
    <t>Lakeside Golf Course - #4 (Front 9)</t>
  </si>
  <si>
    <t>#4</t>
  </si>
  <si>
    <t>Lakeside Golf Course - #4 (Back 9)</t>
  </si>
  <si>
    <t>Piedmont Driving Club - Medal (Front 9)</t>
  </si>
  <si>
    <t>Piedmont Driving Club - Medal (Back 9)</t>
  </si>
  <si>
    <t>Piedmont Driving Club - Member (Front 9)</t>
  </si>
  <si>
    <t>Piedmont Driving Club - Member (Back 9)</t>
  </si>
  <si>
    <t>Willow Springs GC - White (Front 9)</t>
  </si>
  <si>
    <t>Willow Springs GC</t>
  </si>
  <si>
    <t>Willow Springs GC - White (Back 9)</t>
  </si>
  <si>
    <t>Connemara Golf Course - White (Front 9)</t>
  </si>
  <si>
    <t>Connemara Golf Course</t>
  </si>
  <si>
    <t>Connemara Golf Course - White (Back 9)</t>
  </si>
  <si>
    <t>Connemara Golf Course - Blue (Front 9)</t>
  </si>
  <si>
    <t>Connemara Golf Course - Blue (Back 9)</t>
  </si>
  <si>
    <t>Connemara Golf Course - White (18 Holes)</t>
  </si>
  <si>
    <t>Connemara Golf Course - Blue (18 Holes)</t>
  </si>
  <si>
    <t>Piedmont Driving Club - Piedmont (Front 9)</t>
  </si>
  <si>
    <t>Piedmont</t>
  </si>
  <si>
    <t>Piedmont Driving Club - Piedmont (Back 9)</t>
  </si>
  <si>
    <t>Coal Creek Golf Course - Pick &amp; Shovel (Front 9)</t>
  </si>
  <si>
    <t>Coal Creek Golf Course</t>
  </si>
  <si>
    <t>Pick &amp; Shovel</t>
  </si>
  <si>
    <t>Coal Creek Golf Course - Pick &amp; Shovel (Back 9)</t>
  </si>
  <si>
    <t>Front 9 - The Golf Club at Moffett Field  - White  (Front 9)</t>
  </si>
  <si>
    <t>Front 9 - The Golf Club at Moffett Field </t>
  </si>
  <si>
    <t>River Pines - River (18 Holes)</t>
  </si>
  <si>
    <t>River Pines</t>
  </si>
  <si>
    <t>River</t>
  </si>
  <si>
    <t>Chastain Park Golf Course - Blue (18 Holes)</t>
  </si>
  <si>
    <t>Chastain Park Golf Course</t>
  </si>
  <si>
    <t>Chastain Park Golf Course - White (18 Holes)</t>
  </si>
  <si>
    <t>Plum Creek Golf Club - Blue (18 Holes)</t>
  </si>
  <si>
    <t>Plum Creek Golf Club</t>
  </si>
  <si>
    <t>Jekyll Island Golf Club - Great Dunes - Blue (18 Holes)</t>
  </si>
  <si>
    <t>Jekyll Island Golf Club - Great Dunes</t>
  </si>
  <si>
    <t>Jekyll Island Golf Club - Great Dunes - White (18 Holes)</t>
  </si>
  <si>
    <t>King &amp; Prince Golf Course - Live Oak (18 Holes)</t>
  </si>
  <si>
    <t>Pruneridge GC - Black (18 Holes)</t>
  </si>
  <si>
    <t>Pruneridge GC</t>
  </si>
  <si>
    <t>CC of Sapphire Valley - I/II (18 Holes)</t>
  </si>
  <si>
    <t>CC of Sapphire Valley</t>
  </si>
  <si>
    <t>I/II</t>
  </si>
  <si>
    <t>Eagle Mountain Golf Club - Green (18 Holes)</t>
  </si>
  <si>
    <t>Eagle Mountain Golf Club</t>
  </si>
  <si>
    <t>We Ko Pa - Cholla - Composite (18 Holes)</t>
  </si>
  <si>
    <t>We Ko Pa - Cholla</t>
  </si>
  <si>
    <t>Composite</t>
  </si>
  <si>
    <t>We-Ko-Pa Saguaro - Purple (18 Holes)</t>
  </si>
  <si>
    <t>We-Ko-Pa Saguaro</t>
  </si>
  <si>
    <t>Purple</t>
  </si>
  <si>
    <t>The Shores of North River GC (Stuart, FL) - White (18 Holes)</t>
  </si>
  <si>
    <t>The Shores of North River GC (Stuart, FL)</t>
  </si>
  <si>
    <t>City Club Marietta - Gold (18 Holes)</t>
  </si>
  <si>
    <t>TPC Harding Park - Blue (Front 9)</t>
  </si>
  <si>
    <t>Shipyard Golf Club (Brigantine) - Gold (9 Holes)</t>
  </si>
  <si>
    <t>Shipyard Golf Club (Brigantine)</t>
  </si>
  <si>
    <t>Shipyard Golf Club (Galleon) - Gold (9 Holes)</t>
  </si>
  <si>
    <t>Shipyard Golf Club (Galleon)</t>
  </si>
  <si>
    <t>TPC Harding Park - Blue (Back 9)</t>
  </si>
  <si>
    <t>Golden Bear at Indigo Run - Blue (Front 9)</t>
  </si>
  <si>
    <t>Golden Bear at Indigo Run</t>
  </si>
  <si>
    <t>Golden Bear at Indigo Run - Blue (Back 9)</t>
  </si>
  <si>
    <t>Chestatee Golf Club - White (Front 9)</t>
  </si>
  <si>
    <t>Chestatee Golf Club - White (Back 9)</t>
  </si>
  <si>
    <t>Stone Mountain GC - Lakemont - Blue (Front 9)</t>
  </si>
  <si>
    <t>Stone Mountain GC - Lakemont</t>
  </si>
  <si>
    <t>Stone Mountain GC - Lakemont - Blue (Back 9)</t>
  </si>
  <si>
    <t>Stone Mountain - lakemont  - White (Front 9)</t>
  </si>
  <si>
    <t>Stone Mountain - lakemont </t>
  </si>
  <si>
    <t>Stone Mountain - Lakemont - White (Back 9)</t>
  </si>
  <si>
    <t>Stone Mountain - Lakemont</t>
  </si>
  <si>
    <t>Royal Hawaiian Golf Club - Black (18 Holes)</t>
  </si>
  <si>
    <t>Royal Hawaiian Golf Club</t>
  </si>
  <si>
    <t>Southern Landings GC - White (Front 9)</t>
  </si>
  <si>
    <t>Southern Landings GC</t>
  </si>
  <si>
    <t>Southern Landings GC - White (Back 9)</t>
  </si>
  <si>
    <t>Southern Landings GC - Blue (Front 9)</t>
  </si>
  <si>
    <t>Southern Landings GC - Blue (Back 9)</t>
  </si>
  <si>
    <t>Southland - Blue (Front 9)</t>
  </si>
  <si>
    <t>Southland</t>
  </si>
  <si>
    <t>Southland - Blue (Back 9)</t>
  </si>
  <si>
    <t>Presidio - Black (18 Holes)</t>
  </si>
  <si>
    <t>Presidio</t>
  </si>
  <si>
    <t>Palmetto Dunes -Arther Hills - Blue/White (18 Holes)</t>
  </si>
  <si>
    <t>Palmetto Dunes -Arther Hills</t>
  </si>
  <si>
    <t>Palmetto Dunes - George Fazio  - Blue (18 Holes)</t>
  </si>
  <si>
    <t>Palmetto Dunes - George Fazio </t>
  </si>
  <si>
    <t>Legacy Ridge (Colorado) - Black (18 Holes)</t>
  </si>
  <si>
    <t>Legacy Ridge (Colorado)</t>
  </si>
  <si>
    <t>Forest Hills Golf Club - Jaguar (18 Holes)</t>
  </si>
  <si>
    <t>Forest Hills Golf Club</t>
  </si>
  <si>
    <t>Jaguar</t>
  </si>
  <si>
    <t>Forest Hills Golf Club - Black (18 Holes)</t>
  </si>
  <si>
    <t>Forest Hills Golf Club - White (18 Holes)</t>
  </si>
  <si>
    <t>Aiken Golf Club - Medal (18 Holes)</t>
  </si>
  <si>
    <t>Aiken Golf Club</t>
  </si>
  <si>
    <t>Wailea Golf Club Golf Course - Blue (18 Holes)</t>
  </si>
  <si>
    <t>Wailea Golf Club Golf Course</t>
  </si>
  <si>
    <t>2x Back 9 GC Moffett Field - Red (18 Holes)</t>
  </si>
  <si>
    <t>2x Back 9 GC Moffett Field</t>
  </si>
  <si>
    <t>Mount Vintage - Vintage/Independent - Blue (18 Holes)</t>
  </si>
  <si>
    <t>Mount Vintage - Vintage/Independent</t>
  </si>
  <si>
    <t>Mount Vintage (Vintage/Independent) - Black (18 Holes)</t>
  </si>
  <si>
    <t>Mount Vintage (Vintage/Independent)</t>
  </si>
  <si>
    <t>Cherokee Town &amp; Country Club - South - Blue (18 Holes)</t>
  </si>
  <si>
    <t>Mount Vintage - Vintage/Independent - White (18 Holes)</t>
  </si>
  <si>
    <t>Steel Canyon Golf Club - Black (18 Holes)</t>
  </si>
  <si>
    <t>Steel Canyon Golf Club</t>
  </si>
  <si>
    <t>Steel Canyon Golf Club - White (18 Holes)</t>
  </si>
  <si>
    <t>Forest Oaks Country Club - White (18 Holes)</t>
  </si>
  <si>
    <t>Forest Oaks Country Club</t>
  </si>
  <si>
    <t>Willow Point - White (18 Holes)</t>
  </si>
  <si>
    <t>Willow Point</t>
  </si>
  <si>
    <t>River Ridge Golf Club - Blue (18 Holes)</t>
  </si>
  <si>
    <t>River Ridge Golf Club</t>
  </si>
  <si>
    <t>Walnut Creek Golf Preserve - 3 (Front 9)</t>
  </si>
  <si>
    <t>Walnut Creek Golf Preserve</t>
  </si>
  <si>
    <t>Walnut Creek Golf Preserve - 3 (Back 9)</t>
  </si>
  <si>
    <t>Moffett Field  - White (Back 9)</t>
  </si>
  <si>
    <t>Moffett Field </t>
  </si>
  <si>
    <t>RTJ Capitol Hill - The Judge - Purple (Front 9)</t>
  </si>
  <si>
    <t>RTJ Capitol Hill - The Judge</t>
  </si>
  <si>
    <t>RTJ Capitol Hill - The Judge (back) - Purple (Back 9)</t>
  </si>
  <si>
    <t>RTJ Capitol Hill - The Judge (back)</t>
  </si>
  <si>
    <t>RTJ Capitol Hill - The Senator - Purple (Front 9)</t>
  </si>
  <si>
    <t>RTJ Capitol Hill - The Senator</t>
  </si>
  <si>
    <t>RTJ Capitol Hill - The Senator - Purple (Back 9)</t>
  </si>
  <si>
    <t>Thoroughbred Golf Club - Maroon (Front 9)</t>
  </si>
  <si>
    <t>Thoroughbred Golf Club</t>
  </si>
  <si>
    <t>Maroon</t>
  </si>
  <si>
    <t>Thoroughbred Golf Club - Maroon (Back 9)</t>
  </si>
  <si>
    <t>Thoroughbred Golf Club - Gold (Front 9)</t>
  </si>
  <si>
    <t>Thoroughbred Golf Club - Gold (Back 9)</t>
  </si>
  <si>
    <t>RTJ Cambrian Ridge - Sherling - Purple (9 Holes)</t>
  </si>
  <si>
    <t>RTJ Cambrian Ridge - Sherling</t>
  </si>
  <si>
    <t>RTJ Cambrian Ridge - Canyon - Purple (9 Holes)</t>
  </si>
  <si>
    <t>RTJ Cambrian Ridge - Canyon</t>
  </si>
  <si>
    <t>RTJ Cambrian Ridge - Loblolly - Purple (9 Holes)</t>
  </si>
  <si>
    <t>RTJ Cambrian Ridge - Loblolly</t>
  </si>
  <si>
    <t>Riverdale Dunes - Blue (Front 9)</t>
  </si>
  <si>
    <t>Riverdale Dunes</t>
  </si>
  <si>
    <t>Riverdale Dunes - Blue (Back 9)</t>
  </si>
  <si>
    <t>The Club at Crested Butte - Blue (18 Holes)</t>
  </si>
  <si>
    <t>The Club at Crested Butte</t>
  </si>
  <si>
    <t>Sky Valley - Blue (18 Holes)</t>
  </si>
  <si>
    <t>Sky Valley</t>
  </si>
  <si>
    <t>Sky Valley Country Club - Blue (Front 9)</t>
  </si>
  <si>
    <t>Sky Valley Country Club</t>
  </si>
  <si>
    <t>Sky Valley Country Club - Blue (Back 9)</t>
  </si>
  <si>
    <t>Cross Creek GC - Back? (9 Holes)</t>
  </si>
  <si>
    <t>Cross Creek GC</t>
  </si>
  <si>
    <t>Back?</t>
  </si>
  <si>
    <t>Gus Wortham - Blue (Front 9)</t>
  </si>
  <si>
    <t>Gus Wortham</t>
  </si>
  <si>
    <t>Gus Wortham - Blue (Back 9)</t>
  </si>
  <si>
    <t>Rock Barn country Club and Spa - Jackson Course - Jackson (18 Holes)</t>
  </si>
  <si>
    <t>Rock Barn country Club and Spa - Jackson Course</t>
  </si>
  <si>
    <t>Jackson</t>
  </si>
  <si>
    <t>Thoroughbred Golf Course - Maroon (18 Holes)</t>
  </si>
  <si>
    <t>Thoroughbred Golf Course</t>
  </si>
  <si>
    <t>Cherokee Town and Country Club - North - Blue (18 Holes)</t>
  </si>
  <si>
    <t>Cherokee Town and Country Club - North</t>
  </si>
  <si>
    <t>Edgewood Tahoe - Blue (18 Holes)</t>
  </si>
  <si>
    <t>Edgewood Tahoe</t>
  </si>
  <si>
    <t>Edgewood Tahoe - Blue (Front 9)</t>
  </si>
  <si>
    <t>Edgewood Tahoe - Blue (Back 9)</t>
  </si>
  <si>
    <t>Kearny Hill GC - 4 (18 Holes)</t>
  </si>
  <si>
    <t>Kearny Hill GC</t>
  </si>
  <si>
    <t>TPC of Scottsdale Champions Course - Blue (18 Holes)</t>
  </si>
  <si>
    <t>TPC of Scottsdale Champions Course</t>
  </si>
  <si>
    <t>Old Edwards - 1 (18 Holes)</t>
  </si>
  <si>
    <t>Old Edwards</t>
  </si>
  <si>
    <t>Asheboro Country Club - Blue (18 Holes)</t>
  </si>
  <si>
    <t>Asheboro Country Club</t>
  </si>
  <si>
    <t>Sharpstown - White (18 Holes)</t>
  </si>
  <si>
    <t>Sharpstown</t>
  </si>
  <si>
    <t>West Woods Sleeping Indian/Cottonwood - Iron (18 Holes)</t>
  </si>
  <si>
    <t>West Woods Sleeping Indian/Cottonwood</t>
  </si>
  <si>
    <t>Iron</t>
  </si>
  <si>
    <t>Golf Course at Moffett Field  - Red (18 Holes)</t>
  </si>
  <si>
    <t xml:space="preserve">Golf Course at Moffett Field </t>
  </si>
  <si>
    <t>Colorado National - Gold (18 Holes)</t>
  </si>
  <si>
    <t>Colorado National</t>
  </si>
  <si>
    <t>Shooting Star - Silver (18 Holes)</t>
  </si>
  <si>
    <t>Shooting Star</t>
  </si>
  <si>
    <t>Silver</t>
  </si>
  <si>
    <t>Smoke Rise - Blue (18 Holes)</t>
  </si>
  <si>
    <t>Smoke Rise</t>
  </si>
  <si>
    <t>Indian Tree (Colorado)</t>
  </si>
  <si>
    <t>Stoatin Brae - Black (18 Holes)</t>
  </si>
  <si>
    <t>Stoatin Brae</t>
  </si>
  <si>
    <t>Arcadia Bluffs - White (18 Holes)</t>
  </si>
  <si>
    <t>Arcadia Bluffs</t>
  </si>
  <si>
    <t>Grand Traverse Resort - The Bear - White (18 Holes)</t>
  </si>
  <si>
    <t>Grand Traverse Resort - The Bear</t>
  </si>
  <si>
    <t>Club Renaissance - Burgundy (18 Holes)</t>
  </si>
  <si>
    <t>Club Renaissance</t>
  </si>
  <si>
    <t>Club Renaissance - Gold (18 Holes)</t>
  </si>
  <si>
    <t>Olde Homeplace Golf Club - Black (18 Holes)</t>
  </si>
  <si>
    <t>Olde Homeplace Golf Club</t>
  </si>
  <si>
    <t>Deep Creek Golf Club - White (18 Holes)</t>
  </si>
  <si>
    <t>Deep Creek Golf Club</t>
  </si>
  <si>
    <t>Marquette Golf Club - Greywalls - Gray (18 Holes)</t>
  </si>
  <si>
    <t>Marquette Golf Club - Greywalls</t>
  </si>
  <si>
    <t>Gray</t>
  </si>
  <si>
    <t>Forest Dunes - Black - White (18 Holes)</t>
  </si>
  <si>
    <t>Forest Dunes - Black</t>
  </si>
  <si>
    <t>Horseshoe Bend CC</t>
  </si>
  <si>
    <t>Chechessee Creek Club - Back (18 Holes)</t>
  </si>
  <si>
    <t>Chechessee Creek Club</t>
  </si>
  <si>
    <t>Long Cove Club - Black (18 Holes)</t>
  </si>
  <si>
    <t>Long Cove Club</t>
  </si>
  <si>
    <t>Candler Park (x2) - Blue (18 Holes)</t>
  </si>
  <si>
    <t>Candler Park (x2)</t>
  </si>
  <si>
    <t>Pinehurst #1 - Blue (18 Holes)</t>
  </si>
  <si>
    <t>Pinehurst #1</t>
  </si>
  <si>
    <t>Pinehurst #5 - Blue (18 Holes)</t>
  </si>
  <si>
    <t>Pinehurst #5</t>
  </si>
  <si>
    <t>Legacy Ridge Colorado (back 9 composite) - Blue + Blue/Black (18 Holes)</t>
  </si>
  <si>
    <t>Legacy Ridge Colorado (back 9 composite)</t>
  </si>
  <si>
    <t>Blue + Blue/Black</t>
  </si>
  <si>
    <t>Old South [Canceled] Golf Links - Blue (18 Holes)</t>
  </si>
  <si>
    <t>Old South [Canceled] Golf Links</t>
  </si>
  <si>
    <t>Lance Creek GC - Gold (18 Holes)</t>
  </si>
  <si>
    <t>Lance Creek GC</t>
  </si>
  <si>
    <t>Lane Creek GC - Blue  (18 Holes)</t>
  </si>
  <si>
    <t>Lane Creek GC</t>
  </si>
  <si>
    <t xml:space="preserve">Blue </t>
  </si>
  <si>
    <t>Lane Creek GC - White (18 Holes)</t>
  </si>
  <si>
    <t>Lane Creek GC - Green (18 Holes)</t>
  </si>
  <si>
    <t>Horseshoe Bend CC - Gold (18 Holes)</t>
  </si>
  <si>
    <t>Kissing Tree - Red (18 Holes)</t>
  </si>
  <si>
    <t>Kissing Tree</t>
  </si>
  <si>
    <t>Quail Ridge - Blue (18 Holes)</t>
  </si>
  <si>
    <t>Quail Ridge</t>
  </si>
  <si>
    <t>Horseshoe Bend Country Club - Blue (Front 9)</t>
  </si>
  <si>
    <t>Horseshoe Bend Country Club - Blue (Back 9)</t>
  </si>
  <si>
    <t>Horseshoe Bend Country Club - Gold (Back 9)</t>
  </si>
  <si>
    <t>Hyland Hills Gold  - Blue (Front 9)</t>
  </si>
  <si>
    <t xml:space="preserve">Hyland Hills Gold </t>
  </si>
  <si>
    <t>Hyland Hills Gold - Blue (Back 9)</t>
  </si>
  <si>
    <t>Hyland Hills Gold</t>
  </si>
  <si>
    <t>Charlie Yates GC</t>
  </si>
  <si>
    <t>Alfred Tup Holmes - White (Back 9)</t>
  </si>
  <si>
    <t>Alfred Tup Holmes</t>
  </si>
  <si>
    <t>Forest Hill Golf Course - Blue (Front 9)</t>
  </si>
  <si>
    <t>Forest Hill Golf Course</t>
  </si>
  <si>
    <t>Forest Hill Golf Course - Blue (Back 9)</t>
  </si>
  <si>
    <t>Sharpstown  - White (Front 9)</t>
  </si>
  <si>
    <t xml:space="preserve">Sharpstown </t>
  </si>
  <si>
    <t>Sharpstown - White (Back 9)</t>
  </si>
  <si>
    <t>The Course at Sewanee - White (Front 9)</t>
  </si>
  <si>
    <t>The Course at Sewanee</t>
  </si>
  <si>
    <t>The Course at Sewanee - White (Back 9)</t>
  </si>
  <si>
    <t>Champions Retreat Island/Creek - Signature (18 Holes)</t>
  </si>
  <si>
    <t>Champions Retreat Island/Creek</t>
  </si>
  <si>
    <t>Signature</t>
  </si>
  <si>
    <t>Peachtree Golf Club - Medal (18 Holes)</t>
  </si>
  <si>
    <t>Peachtree Golf Club</t>
  </si>
  <si>
    <t>Legacy Ridge (Colorado) - Back 9 Composite (Blue &amp; Black) (18 Holes)</t>
  </si>
  <si>
    <t>Back 9 Composite (Blue &amp; Black)</t>
  </si>
  <si>
    <t>Van Courtland</t>
  </si>
  <si>
    <t>Wolf Creek Golf Club - Atlanta</t>
  </si>
  <si>
    <t>Scottsdale Silverado  - White (18 Holes)</t>
  </si>
  <si>
    <t xml:space="preserve">Scottsdale Silverado </t>
  </si>
  <si>
    <t>Scottsdale Silverado - White (Front 9)</t>
  </si>
  <si>
    <t>Scottsdale Silverado</t>
  </si>
  <si>
    <t>Scottsdale Silverado  - White (Back 9)</t>
  </si>
  <si>
    <t>King and Prince - Palmetto (Front 9)</t>
  </si>
  <si>
    <t>Palmetto</t>
  </si>
  <si>
    <t>King and Prince - Palmetto (Back 9)</t>
  </si>
  <si>
    <t>Southwood - Gold  (9 Holes)</t>
  </si>
  <si>
    <t>Southwood</t>
  </si>
  <si>
    <t xml:space="preserve">Gold </t>
  </si>
  <si>
    <t>Southwood - Gold (Back 9)</t>
  </si>
  <si>
    <t>Chastain Park Golf Course (North Fulton) - Blue (Front 9)</t>
  </si>
  <si>
    <t>Chastain Park Golf Course (North Fulton)</t>
  </si>
  <si>
    <t>Chastain Park Golf Course (North Fulton) - Blue (Back 9)</t>
  </si>
  <si>
    <t>Pinetree Country Club - Players (18 Holes)</t>
  </si>
  <si>
    <t>Pinetree Country Club</t>
  </si>
  <si>
    <t>Pinetree Country Club - Medal (18 Holes)</t>
  </si>
  <si>
    <t>Pinetree Country Club - Challenge (18 Holes)</t>
  </si>
  <si>
    <t>Challenge</t>
  </si>
  <si>
    <t>Pinetree Country Club - Three Up (18 Holes)</t>
  </si>
  <si>
    <t>Three Up</t>
  </si>
  <si>
    <t>Pinetree Country Club - Tradition (18 Holes)</t>
  </si>
  <si>
    <t>Tradition</t>
  </si>
  <si>
    <t>Pinetree Country Club - Club (18 Holes)</t>
  </si>
  <si>
    <t>Club</t>
  </si>
  <si>
    <t>Southern Highlands - Member (18 Holes)</t>
  </si>
  <si>
    <t>Southern Highlands</t>
  </si>
  <si>
    <t>Rio Mar - Ocean Course - God (18 Holes)</t>
  </si>
  <si>
    <t>Rio Mar - Ocean Course</t>
  </si>
  <si>
    <t>God</t>
  </si>
  <si>
    <t>Black Creek Club - Blue (18 Holes)</t>
  </si>
  <si>
    <t>Black Creek Club</t>
  </si>
  <si>
    <t>Black Creek Club - Black (18 Holes)</t>
  </si>
  <si>
    <t>Black Creek Club - White (18 Holes)</t>
  </si>
  <si>
    <t>The Course at Sewanee - White (18 Holes)</t>
  </si>
  <si>
    <t>The Course at Sewanee - Purple (18 Holes)</t>
  </si>
  <si>
    <t>Lake Hefner North - Blue (18 Holes)</t>
  </si>
  <si>
    <t>Lake Hefner North</t>
  </si>
  <si>
    <t>The Woodford Club - White (18 Holes)</t>
  </si>
  <si>
    <t>The Woodford Club</t>
  </si>
  <si>
    <t>Celebration Golf Club - Gold (18 Holes)</t>
  </si>
  <si>
    <t>Celebration Golf Club</t>
  </si>
  <si>
    <t>Eagle Trace (Colorado)</t>
  </si>
  <si>
    <t>Innsbruck Golf Club - Blue (Front 9)</t>
  </si>
  <si>
    <t>Innsbruck Golf Club</t>
  </si>
  <si>
    <t>Innsbruck Golf Club - Blue (Back 9)</t>
  </si>
  <si>
    <t>Innsbruck Golf Club - Black (Front 9)</t>
  </si>
  <si>
    <t>Innsbruck Golf Club - Black (Back 9)</t>
  </si>
  <si>
    <t>Pinehurst #4 - Blue/white (Front 9)</t>
  </si>
  <si>
    <t>Pinehurst #4</t>
  </si>
  <si>
    <t>Blue/white</t>
  </si>
  <si>
    <t>RiverPines - Blue (Front 9)</t>
  </si>
  <si>
    <t>RiverPines</t>
  </si>
  <si>
    <t>RiverPines - Blue (Back 9)</t>
  </si>
  <si>
    <t>VinnyLinks Golf Course - Blue (9 Holes)</t>
  </si>
  <si>
    <t>VinnyLinks Golf Course</t>
  </si>
  <si>
    <t>Dunwoody Country Club - Blue (Front 9)</t>
  </si>
  <si>
    <t>Dunwoody Country Club</t>
  </si>
  <si>
    <t>Dunwoody Country Club - Blue (Back 9)</t>
  </si>
  <si>
    <t>Bentwater Golf Club</t>
  </si>
  <si>
    <t>Sharpstown - Blue (Front 9)</t>
  </si>
  <si>
    <t>Sharpstown - Blue (Back 9)</t>
  </si>
  <si>
    <t>Hasentree Club - II (18 Holes)</t>
  </si>
  <si>
    <t>Hasentree Club</t>
  </si>
  <si>
    <t>Hasentree Club - III (Front 9)</t>
  </si>
  <si>
    <t>Hasentree Club - III (Back 9)</t>
  </si>
  <si>
    <t>Golf Club Menaggio Cadenabbia - Uomini Tee Standard (Yellow) (Back 9)</t>
  </si>
  <si>
    <t>Golf Club Menaggio Cadenabbia</t>
  </si>
  <si>
    <t>Uomini Tee Standard (Yellow)</t>
  </si>
  <si>
    <t>Atlanta Athletic Club: Highlands - Blue (18 Holes)</t>
  </si>
  <si>
    <t>Atlanta Athletic Club: Highlands</t>
  </si>
  <si>
    <t xml:space="preserve">Bentwater Golf Club </t>
  </si>
  <si>
    <t>Summit Club - Black (18 Holes)</t>
  </si>
  <si>
    <t>Summit Club</t>
  </si>
  <si>
    <t>Raptor Bay Golf Club - Black (back 9 double loop) (18 Holes)</t>
  </si>
  <si>
    <t>Raptor Bay Golf Club</t>
  </si>
  <si>
    <t>Black (back 9 double loop)</t>
  </si>
  <si>
    <t>Bluewater Bay Golf Club (Bay/Marsh) - Gold (18 Holes)</t>
  </si>
  <si>
    <t>Bluewater Bay Golf Club (Bay/Marsh)</t>
  </si>
  <si>
    <t>Sugar creek - White (18 Holes)</t>
  </si>
  <si>
    <t>Sugar creek</t>
  </si>
  <si>
    <t>Bentwater Golf Club - Member (18 Holes)</t>
  </si>
  <si>
    <t>Riviera Country Club - Middle (18 Holes)</t>
  </si>
  <si>
    <t>Riviera Country Club</t>
  </si>
  <si>
    <t>Middle</t>
  </si>
  <si>
    <t>Sawgrass Stadium - White (18 Holes)</t>
  </si>
  <si>
    <t>Sawgrass Stadium</t>
  </si>
  <si>
    <t>Chattahoochee GC - Players (18 Holes)</t>
  </si>
  <si>
    <t>Chattahoochee GC</t>
  </si>
  <si>
    <t>Chattahoochee GC - Blue (18 Holes)</t>
  </si>
  <si>
    <t>Dye’s Vally - Blue (18 Holes)</t>
  </si>
  <si>
    <t>Dye’s Vally</t>
  </si>
  <si>
    <t>Tobacco Road GC - Disc (18 Holes)</t>
  </si>
  <si>
    <t>Tobacco Road GC</t>
  </si>
  <si>
    <t>Disc</t>
  </si>
  <si>
    <t>CC of Gwinnett - White (18 Holes)</t>
  </si>
  <si>
    <t>CC of Gwinnett</t>
  </si>
  <si>
    <t>Big Canoe - Blue (18 Holes)</t>
  </si>
  <si>
    <t>Big Canoe</t>
  </si>
  <si>
    <t>Goshen Plantation GC - White (18 Holes)</t>
  </si>
  <si>
    <t>Goshen Plantation GC</t>
  </si>
  <si>
    <t>Olde Atlanta Golfe Clube  - Blue (18 Holes)</t>
  </si>
  <si>
    <t xml:space="preserve">Olde Atlanta Golfe Clube </t>
  </si>
  <si>
    <t>The Country Club at the Golden Nugget - 2 (18 Holes)</t>
  </si>
  <si>
    <t>The Country Club at the Golden Nugget</t>
  </si>
  <si>
    <t>2</t>
  </si>
  <si>
    <t>John A. White Golf Course - White (9 Holes)</t>
  </si>
  <si>
    <t>John A. White Golf Course</t>
  </si>
  <si>
    <t>John A. White Golf Course - Blue (9 Holes)</t>
  </si>
  <si>
    <t>Old Tabby Links - Blue (Front 9)</t>
  </si>
  <si>
    <t>Old Tabby Links</t>
  </si>
  <si>
    <t>Old Tabby Links - Blue (Back 9)</t>
  </si>
  <si>
    <t>Country Club of Hilton Head - Blue (Front 9)</t>
  </si>
  <si>
    <t>Country Club of Hilton Head</t>
  </si>
  <si>
    <t>Country Club of Hilton Head - Blue (Back 9)</t>
  </si>
  <si>
    <t>Colleton River Club - Dye Course - Blue (Front 9)</t>
  </si>
  <si>
    <t>Colleton River Club - Dye Course</t>
  </si>
  <si>
    <t>Colleton River Club - Dye Course - Blue (Back 9)</t>
  </si>
  <si>
    <t>Old Tabby Links - White (Front 9)</t>
  </si>
  <si>
    <t>Old Tabby Links - White (Back 9)</t>
  </si>
  <si>
    <t>Old Tabby Links - Light Blue (Back 9)</t>
  </si>
  <si>
    <t>Light Blue</t>
  </si>
  <si>
    <t>Country Club of Hilton Head - White (Front 9)</t>
  </si>
  <si>
    <t>Country Club of Hilton Head - White (Back 9)</t>
  </si>
  <si>
    <t>Bartram Trail GC - White (Front 9)</t>
  </si>
  <si>
    <t>Bartram Trail GC</t>
  </si>
  <si>
    <t>Bartram Trail GC - White (Back 9)</t>
  </si>
  <si>
    <t>Bartram Trail GC - Blue/White (Front 9)</t>
  </si>
  <si>
    <t>Bartram Trail GC - Blue/White (Back 9)</t>
  </si>
  <si>
    <t>Bartram Trail GC - Blue (Front 9)</t>
  </si>
  <si>
    <t>Bartram Trail GC - Blue (Back 9)</t>
  </si>
  <si>
    <t>Dyker Beach - Blue (18 Holes)</t>
  </si>
  <si>
    <t>Dyker Beach</t>
  </si>
  <si>
    <t>Bartram CG - Blue/White (18 Holes)</t>
  </si>
  <si>
    <t>Bartram CG</t>
  </si>
  <si>
    <t>Bartram Trail CG - Blue (18 Holes)</t>
  </si>
  <si>
    <t>Bartram Trail CG</t>
  </si>
  <si>
    <t>Belle Meade CC - Blue (18 Holes)</t>
  </si>
  <si>
    <t>Belle Meade CC</t>
  </si>
  <si>
    <t>Belle Mead CC - White (18 Holes)</t>
  </si>
  <si>
    <t>Belle Mead CC</t>
  </si>
  <si>
    <t>Sandestin Resort &amp; Club - Baytowne GC - Blue (18 Holes)</t>
  </si>
  <si>
    <t>Sandestin Resort &amp; Club - Baytowne GC</t>
  </si>
  <si>
    <t>La Costa Resort and Spa - Legends - Combo (18 Holes)</t>
  </si>
  <si>
    <t>La Costa Resort and Spa - Legends</t>
  </si>
  <si>
    <t>Combo</t>
  </si>
  <si>
    <t>Golf club at south hampton - White (18 Holes)</t>
  </si>
  <si>
    <t>Golf club at south hampton</t>
  </si>
  <si>
    <t>Blue Sky - Light blue (18 Holes)</t>
  </si>
  <si>
    <t>Blue Sky</t>
  </si>
  <si>
    <t>Light blue</t>
  </si>
  <si>
    <t>Jacksonville Beach - White (18 Holes)</t>
  </si>
  <si>
    <t>Jacksonville Beach</t>
  </si>
  <si>
    <t>Kiawah Island - Cougar Point - Tournament  (18 Holes)</t>
  </si>
  <si>
    <t>Kiawah Island - Cougar Point</t>
  </si>
  <si>
    <t xml:space="preserve">Tournament </t>
  </si>
  <si>
    <t>Tired Creek GC - Blue (18 Holes)</t>
  </si>
  <si>
    <t>Tired Creek GC</t>
  </si>
  <si>
    <t>Tired Creek GC - White (18 Holes)</t>
  </si>
  <si>
    <t>Sugar Creek - Blue (18 Holes)</t>
  </si>
  <si>
    <t>Sugar Creek</t>
  </si>
  <si>
    <t>Gus Wortham - White (18 Holes)</t>
  </si>
  <si>
    <t>FarmLinks - Whitetail (18 Holes)</t>
  </si>
  <si>
    <t>FarmLinks</t>
  </si>
  <si>
    <t>Whitetail</t>
  </si>
  <si>
    <t>FarmLinks - Bobcat (18 Holes)</t>
  </si>
  <si>
    <t>Bobcat</t>
  </si>
  <si>
    <t>Oxmoor Valley - Valley Course - White (18 Holes)</t>
  </si>
  <si>
    <t>Oxmoor Valley - Valley Course</t>
  </si>
  <si>
    <t>Highland Park - I (18 Holes)</t>
  </si>
  <si>
    <t>Highland Park</t>
  </si>
  <si>
    <t>Oxmoor Valley - Valley Course - Orange  (18 Holes)</t>
  </si>
  <si>
    <t xml:space="preserve">Orange </t>
  </si>
  <si>
    <t>The Standard Club - Black (18 Holes)</t>
  </si>
  <si>
    <t>The Standard Club</t>
  </si>
  <si>
    <t>Brookfield Country Club - Blue (18 Holes)</t>
  </si>
  <si>
    <t>Brookfield Country Club</t>
  </si>
  <si>
    <t>Atlanta National Golf Club</t>
  </si>
  <si>
    <t>Atlanta National Golf Club - Burgundy (Front 9)</t>
  </si>
  <si>
    <t>Atlanta National Golf Club - Burgundy (Back 9)</t>
  </si>
  <si>
    <t>Old Edwards Club</t>
  </si>
  <si>
    <t>1-2 Combo</t>
  </si>
  <si>
    <t>Legacy Ridge (Colorado) - Black (Front 9)</t>
  </si>
  <si>
    <t>Legacy Ridge (Colorado) - Black (Back 9)</t>
  </si>
  <si>
    <t>Breckenridge Golf Club (Beaver) - Blue (9 Holes)</t>
  </si>
  <si>
    <t>Breckenridge Golf Club (Beaver)</t>
  </si>
  <si>
    <t>St Andrews Old Course</t>
  </si>
  <si>
    <t>Okanagan Golf Club - Bear - Black (18 Holes)</t>
  </si>
  <si>
    <t>Okanagan Golf Club - Bear</t>
  </si>
  <si>
    <t>Okanagan Golf Club -  Quail  - Black (18 Holes)</t>
  </si>
  <si>
    <t xml:space="preserve">Okanagan Golf Club -  Quail </t>
  </si>
  <si>
    <t>The Homestead Golf Course - Black (18 Holes)</t>
  </si>
  <si>
    <t>The Homestead Golf Course</t>
  </si>
  <si>
    <t>Polo Golf &amp; Country Club - Black (18 Holes)</t>
  </si>
  <si>
    <t>Polo Golf &amp; Country Club</t>
  </si>
  <si>
    <t>Polo Golf &amp; Country Club - Joe Lee (18 Holes)</t>
  </si>
  <si>
    <t>Joe Lee</t>
  </si>
  <si>
    <t>Polo Golf &amp; Country Club - Blue (18 Holes)</t>
  </si>
  <si>
    <t>Polo Golf &amp; Country Club - White (18 Holes)</t>
  </si>
  <si>
    <t>High Hampton - IV (18 Holes)</t>
  </si>
  <si>
    <t>High Hampton</t>
  </si>
  <si>
    <t>IV</t>
  </si>
  <si>
    <t>Clovernook - Blue (18 Holes)</t>
  </si>
  <si>
    <t>Clovernook</t>
  </si>
  <si>
    <t>Applewood GC - Blue (18 Holes)</t>
  </si>
  <si>
    <t>Applewood GC</t>
  </si>
  <si>
    <t>Goshen Plantation GC - Blue (18 Holes)</t>
  </si>
  <si>
    <t>Stone Mountain Lakemont - White (18 Holes)</t>
  </si>
  <si>
    <t>Blue Ash - Black (18 Holes)</t>
  </si>
  <si>
    <t>Blue Ash</t>
  </si>
  <si>
    <t>Augusta Municipal GC - Blue (18 Holes)</t>
  </si>
  <si>
    <t>Augusta Municipal GC</t>
  </si>
  <si>
    <t>Augusta Municipal GC - White (18 Holes)</t>
  </si>
  <si>
    <t>Ashton Hills Golf Club - Blue (18 Holes)</t>
  </si>
  <si>
    <t>Ashton Hills Golf Club</t>
  </si>
  <si>
    <t>The Harvest Golf Club - Blue (18 Holes)</t>
  </si>
  <si>
    <t>The Harvest Golf Club</t>
  </si>
  <si>
    <t>Wildcat Highlands - Blue (18 Holes)</t>
  </si>
  <si>
    <t>Wildcat Highlands</t>
  </si>
  <si>
    <t>The Okanagan Golf Club  - The Bear  - Gold (18 Holes)</t>
  </si>
  <si>
    <t xml:space="preserve">The Okanagan Golf Club  - The Bear </t>
  </si>
  <si>
    <t>Old Sandwich Golf Club - Middle (18 Holes)</t>
  </si>
  <si>
    <t>Old Sandwich Golf Club</t>
  </si>
  <si>
    <t>Chateau Elan - Woodlands - Gold (18 Holes)</t>
  </si>
  <si>
    <t>Chateau Elan - Woodlands</t>
  </si>
  <si>
    <t>Chateau Elan - Chateau - Green (18 Holes)</t>
  </si>
  <si>
    <t>Chateau Elan - Chateau</t>
  </si>
  <si>
    <t>Grove xxiii - Back (18 Holes)</t>
  </si>
  <si>
    <t>Grove xxiii</t>
  </si>
  <si>
    <t>Lookout Mountain Club (Renovated) - Blue (18 Holes)</t>
  </si>
  <si>
    <t>Lookout Mountain Club (Renovated)</t>
  </si>
  <si>
    <t>Patriots Point Links - White (18 Holes)</t>
  </si>
  <si>
    <t>Patriots Point Links</t>
  </si>
  <si>
    <t>Stone Mountain Golf Club - Stonemont - Blue (18 Holes)</t>
  </si>
  <si>
    <t>Stone Mountain Golf Club - Stonemont</t>
  </si>
  <si>
    <t>Stone Mountain Golf Club - Stonemont - White (18 Holes)</t>
  </si>
  <si>
    <t>Blue Ash  - Blue (18 Holes)</t>
  </si>
  <si>
    <t xml:space="preserve">Blue Ash </t>
  </si>
  <si>
    <t>Bentwater Golf Club - Blue (Front 9)</t>
  </si>
  <si>
    <t>Bentwater Golf Club - Blue (Back 9)</t>
  </si>
  <si>
    <t>Bentwater Golf Club - White (Back 9)</t>
  </si>
  <si>
    <t>Bentwater Golf Club - Member (Front 9)</t>
  </si>
  <si>
    <t>Bentwater Golf Club - Member (Back 9)</t>
  </si>
  <si>
    <t>Palmetto Dunes - Arthur Hills - Blue / White (Front 9)</t>
  </si>
  <si>
    <t>Blue / White</t>
  </si>
  <si>
    <t>Indigo Run - Gold (Front 9)</t>
  </si>
  <si>
    <t>Indigo Run</t>
  </si>
  <si>
    <t>Candler Park Golf Course</t>
  </si>
  <si>
    <t>Peachtree Golf Club - Medal (Front 9)</t>
  </si>
  <si>
    <t>Peachtree Golf Club - Medal (Back 9)</t>
  </si>
  <si>
    <t>Indian Peaks - Blue (Front 9)</t>
  </si>
  <si>
    <t>Indian Peaks</t>
  </si>
  <si>
    <t>Indian Peaks - Blue (Back 9)</t>
  </si>
  <si>
    <t>Augusta Municipal Golf Course - White (Front 9)</t>
  </si>
  <si>
    <t>Augusta Municipal Golf Course</t>
  </si>
  <si>
    <t>Augusta Municipal Golf Course  - White (Back 9)</t>
  </si>
  <si>
    <t xml:space="preserve">Augusta Municipal Golf Course </t>
  </si>
  <si>
    <t>Augusta Municipal Golf Course  - Blue (Front 9)</t>
  </si>
  <si>
    <t>Augusta Municipal Golf Course  - Blue (Back 9)</t>
  </si>
  <si>
    <t>Sapphire national golf club - Blue (Front 9)</t>
  </si>
  <si>
    <t>Sapphire national golf club</t>
  </si>
  <si>
    <t>Sapphire National Golf Club - Blue (Back 9)</t>
  </si>
  <si>
    <t>Cobblestone  - White (18 Holes)</t>
  </si>
  <si>
    <t xml:space="preserve">Cobblestone </t>
  </si>
  <si>
    <t>Streamsong Red - Black (18 Holes)</t>
  </si>
  <si>
    <t>Streamsong Red</t>
  </si>
  <si>
    <t>Streamsong Blue - Black (18 Holes)</t>
  </si>
  <si>
    <t>Streamsong Blue</t>
  </si>
  <si>
    <t>The River Golf Club  - Blue  (18 Holes)</t>
  </si>
  <si>
    <t xml:space="preserve">The River Golf Club </t>
  </si>
  <si>
    <t>The River Golf Club - White (18 Holes)</t>
  </si>
  <si>
    <t>The River Golf Club</t>
  </si>
  <si>
    <t>Streamsong Black - Black (18 Holes)</t>
  </si>
  <si>
    <t>Streamsong Black</t>
  </si>
  <si>
    <t>Tampa TPC - Green (18 Holes)</t>
  </si>
  <si>
    <t>Tampa TPC</t>
  </si>
  <si>
    <t>Knole Park - Green (18 Holes)</t>
  </si>
  <si>
    <t>Knole Park</t>
  </si>
  <si>
    <t>Champions Retreat Creek/Bluff - Member (18 Holes)</t>
  </si>
  <si>
    <t>Champions Retreat Creek/Bluff</t>
  </si>
  <si>
    <t>Champions Retreat Creek/Bluff - Tournament  (18 Holes)</t>
  </si>
  <si>
    <t>Champions Retreat Creek/Bluff - Signature  (18 Holes)</t>
  </si>
  <si>
    <t xml:space="preserve">Signature </t>
  </si>
  <si>
    <t>Cedar Creek Golf Club - Gold (18 Holes)</t>
  </si>
  <si>
    <t>Cedar Creek Golf Club</t>
  </si>
  <si>
    <t>Cedar Creek Golf Club - Blue (18 Holes)</t>
  </si>
  <si>
    <t>Cedar Creek Golf Club - White (18 Holes)</t>
  </si>
  <si>
    <t>Cedar Creek Golf Club - Gray (18 Holes)</t>
  </si>
  <si>
    <t>Sandestin Resort - Links - Blue (18 Holes)</t>
  </si>
  <si>
    <t>Sandestin Resort - Links</t>
  </si>
  <si>
    <t>Aiken Golf Club - Middle (18 Holes)</t>
  </si>
  <si>
    <t>The Olympic Club - Ocean - Blue (18 Holes)</t>
  </si>
  <si>
    <t>The Olympic Club - Ocean</t>
  </si>
  <si>
    <t>The Olympic Club - Lakeside - White (18 Holes)</t>
  </si>
  <si>
    <t>The Olympic Club - Lakeside</t>
  </si>
  <si>
    <t>The Preserve  - Black (18 Holes)</t>
  </si>
  <si>
    <t xml:space="preserve">The Preserve </t>
  </si>
  <si>
    <t>Bentwater Golf Club - Front 9 2x - White  (18 Holes)</t>
  </si>
  <si>
    <t>Bentwater Golf Club - Front 9 2x</t>
  </si>
  <si>
    <t xml:space="preserve">White </t>
  </si>
  <si>
    <t>Briggs Ranch - Red (18 Holes)</t>
  </si>
  <si>
    <t>Briggs Ranch</t>
  </si>
  <si>
    <t>Briggs Ranch - Black (18 Holes)</t>
  </si>
  <si>
    <t>Briggs Ranch - Black/White (18 Holes)</t>
  </si>
  <si>
    <t>Black/White</t>
  </si>
  <si>
    <t>Briggs Ranch - White (18 Holes)</t>
  </si>
  <si>
    <t>Alfred Tup Holmes Front 9 Loop - Blue (18 Holes)</t>
  </si>
  <si>
    <t>Alfred Tup Holmes Front 9 Loop</t>
  </si>
  <si>
    <t>Briggs Ranch (Front 9 x2) - Black/White (18 Holes)</t>
  </si>
  <si>
    <t>Briggs Ranch (Front 9 x2)</t>
  </si>
  <si>
    <t>TPC San Antonio - Oaks - Players - Blue (18 Holes)</t>
  </si>
  <si>
    <t>TPC San Antonio - Oaks</t>
  </si>
  <si>
    <t>Players - Blue</t>
  </si>
  <si>
    <t>TPC San Antonio - Oaks - Players / Club (18 Holes)</t>
  </si>
  <si>
    <t>Players / Club</t>
  </si>
  <si>
    <t>TPC San Antonio - Oaks - Club - Green (18 Holes)</t>
  </si>
  <si>
    <t>Club - Green</t>
  </si>
  <si>
    <t>TPC San Antonio - Oaks - Club / Forward (18 Holes)</t>
  </si>
  <si>
    <t>Club / Forward</t>
  </si>
  <si>
    <t>TPC San Antonio - Oaks - Tournament / Players (18 Holes)</t>
  </si>
  <si>
    <t>Tournament / Players</t>
  </si>
  <si>
    <t>Broadlands (Colorado) - Gold (18 Holes)</t>
  </si>
  <si>
    <t>Broadlands (Colorado)</t>
  </si>
  <si>
    <t>Shoal Creek (AL) - Three Star (18 Holes)</t>
  </si>
  <si>
    <t>Shoal Creek (AL)</t>
  </si>
  <si>
    <t>Three Star</t>
  </si>
  <si>
    <t>Horseshoe Bend CC - White (18 Holes)</t>
  </si>
  <si>
    <t>Woodland Hills Golf Club - White (18 Holes)</t>
  </si>
  <si>
    <t>Woodland Hills Golf Club</t>
  </si>
  <si>
    <t>Wicker Point</t>
  </si>
  <si>
    <t>Lookout Mountain Club (Renovated) - Blue (Front 9)</t>
  </si>
  <si>
    <t>Lookout Mountain Club (Renovated) - Blue (Back 9)</t>
  </si>
  <si>
    <t>Lookout Mountain Club (Renovated) - Players (Back 9)</t>
  </si>
  <si>
    <t>Tree Farm - Middle (Front 9)</t>
  </si>
  <si>
    <t>Tree Farm</t>
  </si>
  <si>
    <t>Tree Farm - Middle (Back 9)</t>
  </si>
  <si>
    <t>Wicker Point - III (Front 9)</t>
  </si>
  <si>
    <t>Wicker Point - III (Back 9)</t>
  </si>
  <si>
    <t>Willow Point - White (Front 9)</t>
  </si>
  <si>
    <t>Willow Point - White (Back 9)</t>
  </si>
  <si>
    <t>Forest Hills Golf Course - White (Front 9)</t>
  </si>
  <si>
    <t>Forest Hills Golf Course</t>
  </si>
  <si>
    <t>Forest Hills Golf Course - White (Back 9)</t>
  </si>
  <si>
    <t>The Ridge at Castle Pines North - Grace (Front 9)</t>
  </si>
  <si>
    <t>The Ridge at Castle Pines North</t>
  </si>
  <si>
    <t>Grace</t>
  </si>
  <si>
    <t>The Ridge at Castle Pines North - Grace (Back 9)</t>
  </si>
  <si>
    <t>Burlingame  - Gold (18 Holes)</t>
  </si>
  <si>
    <t xml:space="preserve">Burlingame </t>
  </si>
  <si>
    <t>Midland Valley Golf Club - Blue (18 Holes)</t>
  </si>
  <si>
    <t>Midland Valley Golf Club</t>
  </si>
  <si>
    <t>Midland Valley Golf Club - White (18 Holes)</t>
  </si>
  <si>
    <t>Golf Club of Georgia - Lakeside</t>
  </si>
  <si>
    <t>Wyoming Golf Club</t>
  </si>
  <si>
    <t>Wolf Creek Golf Club - Atlanta - White (18 Holes)</t>
  </si>
  <si>
    <t>Madison Golf and Country Club - White (18 Holes)</t>
  </si>
  <si>
    <t>Madison Golf and Country Club</t>
  </si>
  <si>
    <t>Furry Creek Golf Club - Blue (18 Holes)</t>
  </si>
  <si>
    <t>Furry Creek Golf Club</t>
  </si>
  <si>
    <t>Aberdeen Glen Golf Course - Blue (18 Holes)</t>
  </si>
  <si>
    <t>Aberdeen Glen Golf Course</t>
  </si>
  <si>
    <t>Crosswinds Golf Club - Blue (18 Holes)</t>
  </si>
  <si>
    <t>Crosswinds Golf Club</t>
  </si>
  <si>
    <t>Southland Golf and country Club - Blue (18 Holes)</t>
  </si>
  <si>
    <t>Southland Golf and country Club</t>
  </si>
  <si>
    <t>Canal - Blue  (18 Holes)</t>
  </si>
  <si>
    <t>Canal</t>
  </si>
  <si>
    <t>Harbor Club - Green (18 Holes)</t>
  </si>
  <si>
    <t>Harbor Club</t>
  </si>
  <si>
    <t>Augusta National Golf Club</t>
  </si>
  <si>
    <t xml:space="preserve">Brown's Mill Golf Course </t>
  </si>
  <si>
    <t>Rocky Branch GC</t>
  </si>
  <si>
    <t>Mystery Valley Golf Club</t>
  </si>
  <si>
    <t>Mount Dora Golf Club</t>
  </si>
  <si>
    <t>Pointe South GC</t>
  </si>
  <si>
    <t xml:space="preserve">Pointe South Golf Club </t>
  </si>
  <si>
    <t>Pointe South Golf Club  - White (Front 9)</t>
  </si>
  <si>
    <t>Pointe South Golf Club  - White (Back 9)</t>
  </si>
  <si>
    <t>Browns Mill Golf Course</t>
  </si>
  <si>
    <t>Van courtland</t>
  </si>
  <si>
    <t xml:space="preserve">Black </t>
  </si>
  <si>
    <t xml:space="preserve">Frederica </t>
  </si>
  <si>
    <t>Country Club of Roswell</t>
  </si>
  <si>
    <t>Augusta Country Club</t>
  </si>
  <si>
    <t>Ogilvie</t>
  </si>
  <si>
    <t>Pasatiempo Golf Club</t>
  </si>
  <si>
    <t>Gold/White</t>
  </si>
  <si>
    <t>Highland Park GC</t>
  </si>
  <si>
    <t>White/blue</t>
  </si>
  <si>
    <t>Mystery Valley</t>
  </si>
  <si>
    <t xml:space="preserve">Mystery Valley </t>
  </si>
  <si>
    <t>Pebble Beach GL - Blue (Front 9)</t>
  </si>
  <si>
    <t>Pebble Beach GL</t>
  </si>
  <si>
    <t>Pebble Beach GL - Blue (Back 9)</t>
  </si>
  <si>
    <t>The Links at Spanish Bay</t>
  </si>
  <si>
    <t>Pebble Beach Golf Links</t>
  </si>
  <si>
    <t>Spyglass Hills Golf Course</t>
  </si>
  <si>
    <t>Spyglass Hill Golf Course</t>
  </si>
  <si>
    <t>Spyglass Hill Golf Course - Gold/White (Front 9)</t>
  </si>
  <si>
    <t>Spyglass Hill Golf Course - Gold/White (Back 9)</t>
  </si>
  <si>
    <t>Stoney Creek (Colorado)</t>
  </si>
  <si>
    <t>Palmetto Golf Course</t>
  </si>
  <si>
    <t>Palmetto Golf Course - Blue (18 Holes)</t>
  </si>
  <si>
    <t>Palmetto Golf Course - Gold (18 Holes)</t>
  </si>
  <si>
    <t>Palmetto Golf Course - Gold (Back 9)</t>
  </si>
  <si>
    <t>Palmetto Golf Course - Gold (Front 9)</t>
  </si>
  <si>
    <t>Palmetto Golf Course - Blue (Front 9)</t>
  </si>
  <si>
    <t>Palmetto Golf Course - Blue (Back 9)</t>
  </si>
  <si>
    <t>Crystal Falls Golf Club</t>
  </si>
  <si>
    <t>Walnut Creek (Colorado)</t>
  </si>
  <si>
    <t xml:space="preserve">Black/Blue Mixed </t>
  </si>
  <si>
    <t>Crandon Golf at Key Biscayne</t>
  </si>
  <si>
    <t>Mirimichi Golf Club</t>
  </si>
  <si>
    <t>Bali Hai Golf Club - BLACK 2016 (18 Holes)</t>
  </si>
  <si>
    <t>Bali Hai Golf Club</t>
  </si>
  <si>
    <t>BLACK 2016</t>
  </si>
  <si>
    <t>Bali Hai Golf Club - GOLD 2016 (18 Holes)</t>
  </si>
  <si>
    <t>GOLD 2016</t>
  </si>
  <si>
    <t>SILVER 2016</t>
  </si>
  <si>
    <t>Bethpage</t>
  </si>
  <si>
    <t>Hot Springs Village - Granada Golf Club</t>
  </si>
  <si>
    <t>The Manor</t>
  </si>
  <si>
    <t xml:space="preserve">Players </t>
  </si>
  <si>
    <t>The Manor - Players (Back 9)</t>
  </si>
  <si>
    <t>Donald Ross at French Lick</t>
  </si>
  <si>
    <t>Essex County Country Club</t>
  </si>
  <si>
    <t xml:space="preserve">Member </t>
  </si>
  <si>
    <t>Chimneys Golf Course</t>
  </si>
  <si>
    <t>Atlanta National</t>
  </si>
  <si>
    <t>Sarazen</t>
  </si>
  <si>
    <t>Glacier Club - Mountain</t>
  </si>
  <si>
    <t>Bulls Bay</t>
  </si>
  <si>
    <t xml:space="preserve">Bull </t>
  </si>
  <si>
    <t>Royal St. Augustine</t>
  </si>
  <si>
    <t xml:space="preserve">Royal St Augustine </t>
  </si>
  <si>
    <t>Mirror Lake Golf Club - Mountain Course</t>
  </si>
  <si>
    <t>Lost Pines Golf Club</t>
  </si>
  <si>
    <t>Trillium Links &amp; Lake Club</t>
  </si>
  <si>
    <t>Trillium</t>
  </si>
  <si>
    <t>Stono Ferry</t>
  </si>
  <si>
    <t>Lions Municipal Golf Course</t>
  </si>
  <si>
    <t>Dogwood Golf Club</t>
  </si>
  <si>
    <t>Dogwood Golf Club - White (18 Holes)</t>
  </si>
  <si>
    <t>Mountain Top</t>
  </si>
  <si>
    <t>Lundin Links - White (18 Holes)</t>
  </si>
  <si>
    <t>Lundin Links</t>
  </si>
  <si>
    <t>Elie</t>
  </si>
  <si>
    <t>Lundin Golf Club</t>
  </si>
  <si>
    <t>Yellow</t>
  </si>
  <si>
    <t>St. Andrews - Eden</t>
  </si>
  <si>
    <t>St. Andrew’s - New Course</t>
  </si>
  <si>
    <t>Gullane #2</t>
  </si>
  <si>
    <t>Gullane #1</t>
  </si>
  <si>
    <t>Crail - Craighead</t>
  </si>
  <si>
    <t>Crail - Balcomie</t>
  </si>
  <si>
    <t>Kilspindie Golf Club</t>
  </si>
  <si>
    <t>Kirkwood National - Blue (18 Holes)</t>
  </si>
  <si>
    <t>Kirkwood National</t>
  </si>
  <si>
    <t>Chastain Park Golf Course - Back (18 Holes)</t>
  </si>
  <si>
    <t>Chastain Park Golf Course - Back (Back 9)</t>
  </si>
  <si>
    <t>Chastain Park Golf Course - Back (Front 9)</t>
  </si>
  <si>
    <t>Chastain Park Golf Course - Middle (18 Holes)</t>
  </si>
  <si>
    <t>Chastain Park Golf Course - Middle (Back 9)</t>
  </si>
  <si>
    <t>Chastain Park Golf Course - Middle (Front 9)</t>
  </si>
  <si>
    <t>Countryland Golf Course - White (18 Holes)</t>
  </si>
  <si>
    <t>Countryland Golf Course - White (Back 9)</t>
  </si>
  <si>
    <t>Countryland Golf Course - White (Front 9)</t>
  </si>
  <si>
    <t>Idle Hour Club - Blue (Back 9)</t>
  </si>
  <si>
    <t>Idle Hour Club</t>
  </si>
  <si>
    <t>Idle Hour Club - Blue (Front 9)</t>
  </si>
  <si>
    <t>Idle Hour Club - Gold (Back 9)</t>
  </si>
  <si>
    <t>Idle Hour Club - Gold (Front 9)</t>
  </si>
  <si>
    <t>Idle Hour Club - Member (Back 9)</t>
  </si>
  <si>
    <t>Idle Hour Club - Member (Front 9)</t>
  </si>
  <si>
    <t>Moss Hill Golf Course - Blue (18 Holes)</t>
  </si>
  <si>
    <t>Moss Hill Golf Course</t>
  </si>
  <si>
    <t>Moss Hill Golf Course - Blue (Back 9)</t>
  </si>
  <si>
    <t>Moss Hill Golf Course - Blue (Front 9)</t>
  </si>
  <si>
    <t>Moss Hill Golf Course - White (18 Holes)</t>
  </si>
  <si>
    <t>Moss Hill Golf Course - White (Back 9)</t>
  </si>
  <si>
    <t>Moss Hill Golf Course - White (Front 9)</t>
  </si>
  <si>
    <t>Wolf Creek Golf Club - Atlanta - Black (18 Holes)</t>
  </si>
  <si>
    <t>Cherokee Run Golf Club - Black (Front 9)</t>
  </si>
  <si>
    <t>Cherokee Run Golf Club</t>
  </si>
  <si>
    <t>Cherokee Run Golf Club - Black (Back 9)</t>
  </si>
  <si>
    <t>Cherokee Run Golf Club - Blue (Front 9)</t>
  </si>
  <si>
    <t>Cherokee Run Golf Club - Blue (Back 9)</t>
  </si>
  <si>
    <t>Cherokee Run Golf Club - Augusta (Front 9)</t>
  </si>
  <si>
    <t>Augusta</t>
  </si>
  <si>
    <t>Cherokee Run Golf Club - Augusta (Back 9)</t>
  </si>
  <si>
    <t>Cherokee Run Golf Club - Black (18 Holes)</t>
  </si>
  <si>
    <t>Cherokee Run Golf Club - Blue (18 Holes)</t>
  </si>
  <si>
    <t>Cherokee Run Golf Club - Augusta (18 Holes)</t>
  </si>
  <si>
    <t>Bradshaw Farm Golf Club - Blue Course - Gold (9 Holes)</t>
  </si>
  <si>
    <t>Bradshaw Farm Golf Club - Blue Course</t>
  </si>
  <si>
    <t>Bradshaw Farm Golf Club - Blue Course - Blue (9 Holes)</t>
  </si>
  <si>
    <t>Bradshaw Farm Golf Club - Blue Course - White (9 Holes)</t>
  </si>
  <si>
    <t>Bradshaw Farm Golf Club - Red Course - Gold (9 Holes)</t>
  </si>
  <si>
    <t>Bradshaw Farm Golf Club - Red Course - White (9 Holes)</t>
  </si>
  <si>
    <t>Bradshaw Farm Golf Club - White Course - Gold (9 Holes)</t>
  </si>
  <si>
    <t>Bradshaw Farm Golf Club - White Course - White (9 Holes)</t>
  </si>
  <si>
    <t>Leaderboard Switch</t>
  </si>
  <si>
    <t>Bets Filter Toggle</t>
  </si>
  <si>
    <t>4skJXHeTTq2Hu-7rJwp2yg</t>
  </si>
  <si>
    <t>Net</t>
  </si>
  <si>
    <t>a.vQlaz7vTCut2GlRLLh4pg</t>
  </si>
  <si>
    <t>g1XuAl8ORJ6d9eesf1-Feg</t>
  </si>
  <si>
    <t>P4X0Xu2ZQ42zt2MApLdOvA</t>
  </si>
  <si>
    <t>nkzGKt8ORmShBNZxrHOVnQ</t>
  </si>
  <si>
    <t>79NP6UmHS3mSMioq7Lyctw</t>
  </si>
  <si>
    <t>ASqWaDdiTBC7wGeijVfZpA</t>
  </si>
  <si>
    <t>a.2bGfX37T56cFurLHLIOzA</t>
  </si>
  <si>
    <t>IFe-vMmhQv2EheY5d68.BA</t>
  </si>
  <si>
    <t>3r5zkPlOTUuS-miwtht67w</t>
  </si>
  <si>
    <t>feifynb2SyCQcpWgHLPilg</t>
  </si>
  <si>
    <t>1Psoe1.GTrqyZ-HylULKrQ</t>
  </si>
  <si>
    <t>CjAoddxESTixk9xG46hyBg</t>
  </si>
  <si>
    <t>axg2AY2TQEKFIToHg5aFpw</t>
  </si>
  <si>
    <t>E4PQQVC3ShGaTHTqZABteA</t>
  </si>
  <si>
    <t>7SPHILB9Syyy7MvzjGqUbQ</t>
  </si>
  <si>
    <t>011UdiPvShKnDbOo9BTQAQ</t>
  </si>
  <si>
    <t>WKduTSvkS7O4U-VQk30ntA</t>
  </si>
  <si>
    <t>RShNj8IlTrWpsCs3qcJJpA</t>
  </si>
  <si>
    <t>FqnXnPOOQ.KiMkcvbw52Dg</t>
  </si>
  <si>
    <t>pTscuA8WRmmpuk-n5h0txQ</t>
  </si>
  <si>
    <t>UMt8V7oHRdK5YpIMHd8gog</t>
  </si>
  <si>
    <t>248ofrYERsmM9WL4gukV-w</t>
  </si>
  <si>
    <t>uNyC3LxARM2P3Uf39I5XlQ</t>
  </si>
  <si>
    <t>sBozQAQPRr6-lYR3ksr3DA</t>
  </si>
  <si>
    <t>LpJ1B6DjTxy1H4mRZvq-dg</t>
  </si>
  <si>
    <t>x5vA4zJaSIm7ZL3T1sYzgQ</t>
  </si>
  <si>
    <t>Mark Boulier</t>
  </si>
  <si>
    <t>mdboulier@gmail.com</t>
  </si>
  <si>
    <t>Did not compete</t>
  </si>
  <si>
    <t>15th</t>
  </si>
  <si>
    <t>Inactive</t>
  </si>
  <si>
    <t>Christian Scholz</t>
  </si>
  <si>
    <t>cscholz6@gmail.com</t>
  </si>
  <si>
    <t>https://firebasestorage.googleapis.com/v0/b/glide-prod.appspot.com/o/img-uploads%2FGNXfNUSV91nct3RVn9zd%2F6d07c7.png?alt=media</t>
  </si>
  <si>
    <t>11th</t>
  </si>
  <si>
    <t>Teddy Ingalls</t>
  </si>
  <si>
    <t>edward.l.ingalls@gmail.com</t>
  </si>
  <si>
    <t>NH</t>
  </si>
  <si>
    <t>https://scontent-atl3-1.xx.fbcdn.net/v/t1.0-9/11870907_10101432747958529_6014134079045064189_n.jpg?_nc_cat=111&amp;_nc_ohc=UqgUVTctffsAX_mQyh_&amp;_nc_ht=scontent-atl3-1.xx&amp;oh=7d62f4d4a7966cf1c042c05c63a696d6&amp;oe=5E95E66B</t>
  </si>
  <si>
    <t>19th</t>
  </si>
  <si>
    <t>T16th</t>
  </si>
  <si>
    <t>Chris Burns</t>
  </si>
  <si>
    <t>cdburns22@gmail.com</t>
  </si>
  <si>
    <t>https://scontent-atl3-1.xx.fbcdn.net/v/t1.0-9/p960x960/69737171_4454359273402_3272608450684649472_o.jpg?_nc_cat=100&amp;_nc_ohc=byJDKLt8RhQAX-NVd3f&amp;_nc_ht=scontent-atl3-1.xx&amp;oh=c89735565d1ca2867cfb4d3817cab8c7&amp;oe=5EB2CAF0</t>
  </si>
  <si>
    <t>Matt Seston</t>
  </si>
  <si>
    <t>matt.seston@gmail.com</t>
  </si>
  <si>
    <t>https://storage.googleapis.com/glide-prod.appspot.com/uploads-v2/GNXfNUSV91nct3RVn9zd/pub/oZgyFDGnkc0roeC0Zy0y.jpeg</t>
  </si>
  <si>
    <t>14th</t>
  </si>
  <si>
    <t>Chip Proctor</t>
  </si>
  <si>
    <t>https://minervatour.files.wordpress.com/2018/06/img_2485.jpg?w=700&amp;h=</t>
  </si>
  <si>
    <t>16th</t>
  </si>
  <si>
    <t>18th</t>
  </si>
  <si>
    <t>Alan Carpenter</t>
  </si>
  <si>
    <t>acarp77@gmail.com</t>
  </si>
  <si>
    <t>https://minervatour.files.wordpress.com/2019/03/img_0903.jpg</t>
  </si>
  <si>
    <t>BJC Azalea</t>
  </si>
  <si>
    <t>ACarp77</t>
  </si>
  <si>
    <t>https://venmo.com/ACarp77</t>
  </si>
  <si>
    <t>venmo://users/4826102</t>
  </si>
  <si>
    <t>intent://venmo.com/ACarp77#Intent;package=com.venmo;scheme=https;end</t>
  </si>
  <si>
    <t>U6wv0euIS6eqgkwhbUvq.Q</t>
  </si>
  <si>
    <t>Michael Stratton</t>
  </si>
  <si>
    <t>https://storage.googleapis.com/glide-prod.appspot.com/uploads-v2/GNXfNUSV91nct3RVn9zd/pub/IJhjIVTYVAC7Mkk634kf.jpeg</t>
  </si>
  <si>
    <t>Michael-Stratton</t>
  </si>
  <si>
    <t>https://venmo.com/Michael-Stratton</t>
  </si>
  <si>
    <t>venmo://users/466142</t>
  </si>
  <si>
    <t>intent://venmo.com/Michael-Stratton#Intent;package=com.venmo;scheme=https;end</t>
  </si>
  <si>
    <t>RPaERFFOQXGDKXoEYJCRRQ</t>
  </si>
  <si>
    <t>Jay Kornder</t>
  </si>
  <si>
    <t>jaykornder@gmail.com</t>
  </si>
  <si>
    <t>https://ca.slack-edge.com/TUP1CEFM5-U01J866PHLY-5a875ddd0108-512</t>
  </si>
  <si>
    <t>2023 Member-Guest
2024 Member-Guest</t>
  </si>
  <si>
    <t>🍻🍻</t>
  </si>
  <si>
    <t>ETxetnRWREeaIU9n6BuWLQ</t>
  </si>
  <si>
    <t>https://firebasestorage.googleapis.com/v0/b/glide-prod.appspot.com/o/img-uploads%2FGNXfNUSV91nct3RVn9zd%2F26cd4b.jpeg?alt=media</t>
  </si>
  <si>
    <t>2020 Unicorn</t>
  </si>
  <si>
    <t>🦄</t>
  </si>
  <si>
    <t>Ryan-Morrissey-4</t>
  </si>
  <si>
    <t>https://venmo.com/Ryan-Morrissey-4</t>
  </si>
  <si>
    <t>venmo://users/2600925</t>
  </si>
  <si>
    <t>intent://venmo.com/Ryan-Morrissey-4#Intent;package=com.venmo;scheme=https;end</t>
  </si>
  <si>
    <t>IjdmTCl1TjO45Pz1deacjQ</t>
  </si>
  <si>
    <t>John Holwick</t>
  </si>
  <si>
    <t>https://minervatour.files.wordpress.com/2018/08/40058939_304952043612122_3077540905935175680_n.jpg</t>
  </si>
  <si>
    <t>Consolation Winner</t>
  </si>
  <si>
    <t>John-Holwick</t>
  </si>
  <si>
    <t>https://venmo.com/John-Holwick</t>
  </si>
  <si>
    <t>venmo://users/19955941</t>
  </si>
  <si>
    <t>intent://venmo.com/John-Holwick#Intent;package=com.venmo;scheme=https;end</t>
  </si>
  <si>
    <t>qe2C5cbwQomLHHLGwBmOrw</t>
  </si>
  <si>
    <t>User</t>
  </si>
  <si>
    <t>Photo 2</t>
  </si>
  <si>
    <t>Photo 3</t>
  </si>
  <si>
    <t>Bug</t>
  </si>
  <si>
    <t>members can modify other member's profil pics</t>
  </si>
  <si>
    <t>Fixed</t>
  </si>
  <si>
    <t>3.Bug</t>
  </si>
  <si>
    <t>I'm bad at golf. Please fix.</t>
  </si>
  <si>
    <t>Prolly take lessons</t>
  </si>
  <si>
    <t>4.Bug</t>
  </si>
  <si>
    <t>Feature Request</t>
  </si>
  <si>
    <t>Deeeeep integration with GameGolf</t>
  </si>
  <si>
    <t>Rejected (Integration Unavailable)</t>
  </si>
  <si>
    <t>5.Feature Request</t>
  </si>
  <si>
    <t xml:space="preserve">Season scoreboard and points for current leader board. Maybe a checkmark and X for rounds that are being used/valid versus not used/invalid. </t>
  </si>
  <si>
    <t>Accepted (pending development)</t>
  </si>
  <si>
    <t>6.Feature Request</t>
  </si>
  <si>
    <t xml:space="preserve">People can update other people's rounds. Probably a good thing so one person can insert everyone's scores, but may want to include a "last edited by" field to know who input the score and when. </t>
  </si>
  <si>
    <t>https://firebasestorage.googleapis.com/v0/b/glide-prod.appspot.com/o/img-uploads%2FGNXfNUSV91nct3RVn9zd%2F277e24.png?alt=media</t>
  </si>
  <si>
    <t>7.Bug</t>
  </si>
  <si>
    <t xml:space="preserve">Show gross score with net score in parentheses on the main leader board page. </t>
  </si>
  <si>
    <t>Released</t>
  </si>
  <si>
    <t>https://firebasestorage.googleapis.com/v0/b/glide-prod.appspot.com/o/img-uploads%2FGNXfNUSV91nct3RVn9zd%2Ffc94d0.png?alt=media</t>
  </si>
  <si>
    <t>8.Feature Request</t>
  </si>
  <si>
    <t xml:space="preserve">On the new scores page for individuals to enter scores, freeze the top of the page that has total strokes and net score on it so  you can still see it while entering later scores. </t>
  </si>
  <si>
    <t>9.Feature Request</t>
  </si>
  <si>
    <t>Looks like the round progress bar only works for 18 hole rounds. You have some finished rounds in there but the progress bar is half full</t>
  </si>
  <si>
    <t>10.Bug</t>
  </si>
  <si>
    <t xml:space="preserve">Not sure if I don't understand "Scratch" score, but it's not showing the same as the gross score. </t>
  </si>
  <si>
    <t>Added FAQ</t>
  </si>
  <si>
    <t>11.Bug</t>
  </si>
  <si>
    <t>General</t>
  </si>
  <si>
    <t>The hype video 👌🏻</t>
  </si>
  <si>
    <t>12.Feature Request</t>
  </si>
  <si>
    <t>Add number of holes and tees as selection for searching courses, took a bit to find the exact heritage course we play all the time</t>
  </si>
  <si>
    <t>fa10e72b-a442-48ee-9817-9194dc415bee</t>
  </si>
  <si>
    <t>Round recap looks different between submitting as post-mortem vs live round with overage and through holes</t>
  </si>
  <si>
    <t>Rejected (no issue with backend score)</t>
  </si>
  <si>
    <t>eca5cd26-5a80-4f48-a9f9-dbaa0e1552e7</t>
  </si>
  <si>
    <t>Add ability to submit multiple pictures related to single bug</t>
  </si>
  <si>
    <t>2fe2b248-e8aa-4164-8dd3-4a6f0582f06d</t>
  </si>
  <si>
    <t>Need to add range validation on number of holes, able to enter negative and greater than 18</t>
  </si>
  <si>
    <t>Rejected (not possible yet)</t>
  </si>
  <si>
    <t>https://firebasestorage.googleapis.com/v0/b/glide-prod.appspot.com/o/img-uploads%2FGNXfNUSV91nct3RVn9zd%2F5085ec.png?alt=media</t>
  </si>
  <si>
    <t>3bb2ec2c-ece5-4833-83af-7c7c5c4c4589</t>
  </si>
  <si>
    <t xml:space="preserve">Net and scratch standings has place and points, but not each player's score. Would like to see that to know what scores to beat. </t>
  </si>
  <si>
    <t>179aaa00-5019-48bb-bab8-520b67913176</t>
  </si>
  <si>
    <t>Ability to add tee times/courses for multiple people at once (for when a large group is playing together) and/or the ability to copy a tee time (I.e. Rob entered his Friday morning round, I can go in and just hit a Copy for Me button)</t>
  </si>
  <si>
    <t>74995404-a28a-4f6c-8624-ea854b924851</t>
  </si>
  <si>
    <t>Number of Holes</t>
  </si>
  <si>
    <t>Course Type</t>
  </si>
  <si>
    <t>Feedback</t>
  </si>
  <si>
    <t>18 Holes or 9 Holes</t>
  </si>
  <si>
    <t>Me vs Other Member</t>
  </si>
  <si>
    <t>Active/Completed</t>
  </si>
  <si>
    <t>Question</t>
  </si>
  <si>
    <t>Answer</t>
  </si>
  <si>
    <t>How is net score calculated?</t>
  </si>
  <si>
    <t>To calculate a net score which is normalized for course difficulty (yardage, hazards, etc.) and player ability (handicap), the following formula is used:  
_______________________________ 
“Net Score” (rounded to nearest stroke) = (“Gross Score” – “Course Handicap (rounded to nearest stroke)” – “Par”) 
_______________________________ 
Course handicap is calculated as follows: CH (rounded to the nearest stroke) = ((Course Slope * Player Handicap) / 113) + ("Course Rating" - "Par")</t>
  </si>
  <si>
    <t>How is scratch score calculated?</t>
  </si>
  <si>
    <t>Similar to the net score calculation, scratch score is calculated with course difficulty in mind (yardage, hazards, etc.) but not adjusted for player handicap. The following formula is used to calculate scratch score:
___________________
 Scratch Score” (rounded to nearest stroke) = (“Gross Score” - ( round("Course Rating" - "Par") - “Par”) 
___________________ 
One point related to this, you may notice that the gross score over par and scratch score are not equal. This is because scratch score is calculated as above (using rating) but gross score over par is calculated using course par. If the course par on the scorecard is not equal to the rating, you will notice gross score over par and scratch score do not match (this is expected)</t>
  </si>
  <si>
    <t>Integer</t>
  </si>
  <si>
    <t>Formatted Integer</t>
  </si>
  <si>
    <t>https://lh3.googleusercontent.com/COTyOUQBzz7721-NP8iWB2r0hTY602t2BZoCv3CThaf74uS4DiCZFHdx2ZM55bRqRCURhasYCs53gxe7EXp--HmHf2vC4ZdGfRDv6Ur1T5pp0TCNDfrxLMF6RuRppNTVwXc_wzCUnyfUMfE5Wb0sprtbUMEvwu7lqrP1xSy3Qb2K16jgzEcnW0gDMf7CT-QKxx53DN2XrWzlHScXoZu3DxQ-xJOh3kQaJpdDrbqxdmlFaGJ_ul0hVYf2Pw5qywXHKqyWXO5gfONRqT542ayJghyzPOTgXoozyUdQMTLLZpq-cZdbgSCfWQ5jT2jLfDsKvj0Q9hIdn6sRopAaS2PklXmiukNV8zRhF_Pv1YAtG84DAy2Q2ZvuX0CDzQdxUzdLvtOh1IdzEW94I93C0o4TZV-8TpsbuerOvsvlPbHOi88dBvo69BAwfsoC5CK9Wn0edOkGNIi1Q-xt4mds6vy069bl8Is5CaF8TxdtY7basUJwUb_7LvKg4ykexJ9PQt2ofkconm2_GDeYiTR9hejVP9umSvzjc1x_NPk9CFtZ_3jEa-ehKTCytbsq_k2f2j_w-bC7KFI25thQO-ULtUMgzl-nQEBAQzv2j1H-8ecpTXxOmKGYPmEVgoLSv93p8AqYb5oSTqAtWgPWfkZ_FQVSGvaReSGKUlR7TDSO-UjCG-Rx0N8inFRzds8=w116-h103-no</t>
  </si>
  <si>
    <t>https://lh3.googleusercontent.com/5KRbnsx_2ViGWdA_Fexfh5EhtAPpQRTCYJ6Rvzugdh3O-NIvEowmYGBj-6iWne6xVMWs2p7ugMqvLXA7UNdEo1UTTYMrsrMBdugd75Ht2XeLwZSBz7ikkLKuwtA54iJTZ7SCWNYmdy6KaJBjptOe5zgEWhealW2G_c5Py_3JnfqQSzBR6fZei6irv88y1dQqdc5O3Hu7ncIJdkGV5T6P03HzzcnQMUUOX5R1ZdxPQEIcRGKjOfbuaQfHJ8jQ4JChRdXBzmq5481Its-dwxu7XgUyBYk_fyyj1wT4MUS7cILMCE8zMRxouXlOie28-InCkp-bX64bkQCR_I7tnYt7iksOZji3eVW9Il0KOuD_IMdI_DFrPPnxBfY1qVg4VlE-fJhDmeOz7pzKCC5o1q--O0fNvpEZXkuAr-fpQ6lS9os3-Q0jC3Wx6U2JQcARalLElv4Pnj_jbD09S4FKpLi6zvD1z6cNvWI-ycyN5lV-95PLbxMvK6-SFKxrrvO9b7YFaRcHJhK4L7eY6hZpCpLHCe4Udv0YYItbWHssNQY3c2jfV7ZYAxPOlV_b4W1qRMkmNV2g77ix9O7QF5MjP-n25oaFaiXxSN1btua9r7kdHLevK8L-qcdk8mFQSRc9XILolxNyvwdsz8Itg-9bR-DM9bY1ndJx7lCzus2pE-GfUvd0OA_FpRJnVyQ=w116-h103-no</t>
  </si>
  <si>
    <t>https://lh3.googleusercontent.com/HDcDN9Uj0686hhy-siPcrShsS0y3dF-MUX26BO43RvCDk_gQSVZD-9y9ZF3cM__AX_pSnAjtYSw9HPTA_EMvlvWZk1L82pIdDG0zuiut_EhNe0hNqIEvVKZF-PaqigCju82Pp_ZIj8i4gaGdfHjY1-r2APCHvn9pA_XTPpzm9aFdNLN1YTd7ng4m7nzJG76suyWXGT8UrOOm7vbcnFGxWAJw8d0rEstqlwf3GMmlag1grF6gsLRHuV8EUc3LOCVqHEirXbu7trxLTxTLwkhyWJNIeiBwCrU1_VWDtKly8lg2JAARJ-F-45K_-MsibO4YGQpsGjJgNul3IlQwN2Flc7rFDqrSATE1y1fPlknL0ME82qim62pOhxAP52PRvyFxi9iCtcwphKE3Lz_jcbRPy0IMs52aMp545LljY4cwnrys6U2IDoTOWrmOegpWyYxha5G2KBB7qNeJh2TkZucuxzomztqWJfKMsBKczllJsjEWQvzn7EILaklHyYKj2nQolqIoay3J7pDfGpX8Ddefbiuxz2F49J_FqjI0woWBrZwDniNsGg5Js6ql-Pk6pJ1uGAN7FHHNu0FmYTAyYtDy1vcxpPBWgg4YZO8Acnfqn-4FqSp3-D4s0ZKes7aOUNon4ZZa2JwEfHE1VaoXZvocZGnlUm-AF4ZnVhwhQGcTYpTzGUFbbhnp8es=w116-h103-no</t>
  </si>
  <si>
    <t>https://lh3.googleusercontent.com/RDNc5rxNIte1FILkqep8AJY9AaMhdgnAF62weZRdiBeaxLx5aZZaMt9fXRN4Wjxia0fRRYqSG3pi09ZvqCQj9ih1SeL6IVKHm9Dy954-T9jvg835phwkaidCmkNtXaVPofb9rfbo61QkvhmyctRM-WYfchQFxgfVwBTvAOpUp38QWN9rib--Na31-K-7dK2DGiZH9hODYi7jf_z59RoVinAisAGVBsdMQz9xgLml6EB5KeeE2jpOcfHaMU6ul8rRj2dtO61zNgHYowYgPT5r_4MeVGZd5QrisXeUBGN2Nc3byrfMm_ZHzCQQNvJzpqS0GIn_bOtWS2m6a6-FS-iP-wMznPqiQRhGsHjwfZHI1KM6qSFB8ogdUq6DvXQd42zjG9zSqCqP4FT2H_IU-iB_n-iOu3cts7avukrIRAYmCfh-QQp1YFyR8SvQh7XbApu2JzJwcjBfJ2CVJYMz_mJpu8cZP-w30IZ3B7eLsKH46zsDg97XeuJZedt80-pYEuJbT3xrG4IKSM0yRXxwMqTRSyYsS6F6a6xFiQ0aPwRIb2xlq3YaVoq7OIrGlakhtssQWoa_bzrHhcx9-deu3RzzFTmg5Q-SJHKuQExB0ITUv3an69WN2xe6kCShkVDukkc-PNVKYXRzAQ8nd0-u16VMFJuj1iZmodXS-K6LFhZ9SCRd6wEsxMO5NBM=w116-h103-no</t>
  </si>
  <si>
    <t>https://lh3.googleusercontent.com/h8QGVGskL0bvcmNmFwVgzhBEgdYE-i2A8PWLH1SRxnE3QoB45DufVyfe8nyDsbnANxqxFl7Gx3NaIhdCtIBplSXwdcZdri2KslJ-eUPsWrc4PuIwipMA8K0Mjp7QM9lVFsEJBJGW0hIlp9rZmZyGYR-tHFYf_oxfgc7pqTg2r80ZUEQGOxXKo3oeT7pejBKwi60Ra2e6tOTFJywJqkQ4ZexiajfAdEycD3KkoiWIfZvid3V7_Bt6zbIhjzDZG58vFXQ9Dcwo-EvEV0hijxfy8I_M_EXtVmSMCD8IlbneKkacYv-rTXm0rSpb2QFAt-uW3Kb5oJYbFP8JCRQblC0cGDCXXm5lmN59dYPAT4j0AfOagsKQTM1BYKmQPH9SBtlV-5ufKwRxuUmvJOjn5JoXZzAIrqededjQ2jMm_njVAY7-aRQjsUjCtGDoAndpiS1N6kdmNmYLP9qdcPxYF5WrbO35yXRa4N5L6hwWWnGvPpmqkwJlIcD2ZN1OYtBtXNW6wACZ1gnSgdkHJU7kxLrqDin5Ook0rUj3zkQaLdA5No5Age1Be4XAcwMJPo4hCRWBtoCEZcMDHXLZiAAeHe1TJEQ43FzYomIE6LexygXL7dwe51CjLqIpZFBJpUJVsK_O5ljh9W4rPTkAOpZ5vTdnBCJBoC4wgPgUaPqS-TUsslmBrpkQHX-QJs4=w116-h103-no</t>
  </si>
  <si>
    <t>https://lh3.googleusercontent.com/Gw0a3OaF8IZhpMmoNFBGq7cDp4d5UNcyI2zXsd18YpPBu0uUakj2ZwKW035Y54olCiTQBno9_SPxARbd00F6lSZfXzu8XRHISnJsbzxOgVP1LQ0FM6eqGSp2eq-Yu-glBIJBL1iMRm0wvZJ1jFCK9PZcjGfH034I4nWpEZJq9KsVQGjODt9Zs1KT-bUT6IiYcN8yRWTHRUIfjOslsa5RofB1Wdk_J9m9Lwut_J8yYnVPh7PH9UERH-iFPtbIW-heS5qsK7og8dT9nWICgh3MV1D7exlZDwNqGxvLU8TJz4lV9QLICWp7HIfH-dA64gsxL9hec2a_dw8E7FkDuk8ZqnOvmDTVlgl6UZvRkrPXFbgzazpw8JHtNhQpsGNiG8t3T47LcXe_IS_IQtOWyovewyGTz3AlB6khhhkRUfXnCutGA13xmdK7dpmtJJrYojhvZLHYJyd7RLpbWp3iEjsinHqCoi44xYglff1ELKh-tBgYDv9rt75mCc-FUDtLx5sW6VWiRFRrMusDxa8iVR1tzsosWNzN4nPnWycPU1ZKH8KN3Grxd6BTjJW_Ywe2pH8dNE-PZFBFWnM2-rFTq4eaC5VjFHMZvFfVTHBth0EoOVZE988D70Wqsr1SgA5KdILNcFkl7rxdf16FmscKhJ8N1rX3tvvsapvo0Nm1qlZTPoZHGjAxJrF3tH0=w116-h103-no</t>
  </si>
  <si>
    <t>https://lh3.googleusercontent.com/em9wu1jc42eAX3qMlWBxT-xHbEdV3BdhIS5o8YGZsmWR858avjnBYlH_ohwJq2dl01eWfEOLk3vJYD4jxHF0EIZa7bELVaquOsNd_m-YlbgWplys0xQ8PAkGuB7aBHFxomLkXh1MHKl9pTLJr14521dAFNIHmqHBzXB-38Vlwaz3vUXRBLi5Rzez3sDCaI_WbFVGMwv4WNqaw3SBW7B0S0CWCmjuFTuoaQTr4bOWQPPMq2NxSKkkMMpPzQqXCMkwS2rJsE9gzBh5bfN-tUwdNfar_gvVSys9FwC8ti1u-U1J11jkGzMV9ZcYaUnvmLXAcZH_t0h4ZhC2Tz3IVBqYUocVAt3co2T_EGmhAyWeUo9-PSu_Qj9RwHV2Pc8N4HSC2155GdqMfxdMY3DWRQwwZPVJ30O85k9mRQggCrk9sJatgt4UvbEXbtgWituF_8BPS9JCdHcJucRL0p1OWvM_em8jd1KheIIvpeq6sJ2Aqo83LHsBR-95mkjHkfrY3ztzp5v1lg-D8Rs-kio3Un21hCDswrtzoZSKmbTP2s88CSSVucZpnd2gk_N9Nmb-Vxo42ZxfAZtHvvLLcJXt6gFcmm_OJnFenZv96jjZMLHMb1BvV_Loav7W2iL6kJuGjlC2T0xaZzxAys5X1bPHWbxOKb8f71NdzG0zNN45xXeui9Zs6TojSvW1tjc=w116-h103-no</t>
  </si>
  <si>
    <t>https://lh3.googleusercontent.com/OHSa42gN7SPbnW8K2nI_IFkCQ56K4DnKHEnwesh66xO4tYpLVy0eWoCJNT0zGCq0a2ZJ_E8WjhbQtWztSb8skukICrdRdiO6fOeCb_1DHvFFSPsGAfvSp4QS9UnQm2_sltaQZEGAL6hmDPHpRRYeekxCb2UUytHC_PzHFBYc6FUGfJDkWI-2pqd1uNoOdvBLlLOKMlesjGEo3SI1adoWnNMiQYnbffSEy7GOO-ZiiGCMPU6ofgHnWFXOfGGWs66IcHJ9r-19DsdDU_pjNfCo4voR1bY4ZlMA_L0Mgl_n2hHCA1fRk9GvbCrNPZy-L2hahbtwhR06GzOQijNhaOqxhJhyE9Ol-6WmWySCQDLP5SRNXUlWbPU0sRmQmtXb4FRSavzm1YbchUZUmvAK646L-AfblMkgkhJsOibiJYQtjaFaHTNhQs4ZazdcuSJ4e6dS4-Yty0PaleFlarn5KuP64R7Blr7DHwkEV3i0eIGWG9B3Luxin10MfiTRv2tXlzLM73U3-s8GxQf22E7v6xfYM7XqOkoE6hirW5zZK03x5D7iNCT0zWG5AZp_kMcUKH4EO5S2tSGgJRbuqy1b6SLNIgYrP7P58eoxsGajUu2NCNk1Km3smDv6FR6M7aECU3QcY_kxMce4KX0fR6SLH2LOwBOQ98S-2UtfrTKrCIBFkTcQ3GEFe-5lURk=w116-h103-no</t>
  </si>
  <si>
    <t>https://lh3.googleusercontent.com/NrTK8Lp4Nu43YoCZ6C9mi82Rt42zvfZVdELC6Q_PFa7EhATthZI76Ge4Ds1LZD0PepU4VKsGrcI6YADWkmAJ_jqOcDLsbWIWd6Pm30XjydhlrmqrA73lIosWtD7ACS_iyTFnPCS0znAn30eTTQmqeidGrRnQ5jg6O-zeHO9KGSvBakTbcGdrerQGYsetMlkR_D6-Xds5VAOAOo36pA4h8bGVy4S8bOI_IdBcHs7gfH3W1-ZHs9fOEzacPukoCFStNg2SS5FQWiP_4qCV3ydWYcMt2YEzHsDvg39RYwDBbDFeOGxU8kPE_6vLkZ07fR-vUgVg9e5upl5Y67mLBczveiE50zv4oAQRIaScPQLOxfLKos55IONDaIaIcbcPgLOWNMQK0IzZVO172uq68KZGqgAzlazppjD3eNQoMXTuC_WsgQs76DpDnRb5EPIV1Q-8ikVJzv-se8iAX2dPoZ3jTLlJLwior9i4oXPICJ6lA9JLEH3uzdk-N6ZEFshPrKYncq-9KgQ0te7qPnLoUriTX2hfy5O94lrcsxkrSrfpvPOMKE4OPKAKXV8jSySbaEDF6A87TUCEcZfDlCEhtAx_xx2Av5KZeq9YOmaAHPf6PTl9OBvJKVwVA0lNEgyC4YmiViU8ezhhcM-UP1z3NQ3Wk1zY7DICqNMbjfDa59Ae4TatBE9pxwE765o=w116-h103-no</t>
  </si>
  <si>
    <t>https://lh3.googleusercontent.com/IbX0J9mES6IZp_cpFaQRsGBXcxBkFEdLf6bK-HeAA8Pcym2Vzb7vYHmD0Wv-FW9IIn8HzFIZ1Wa19hklRg7jRxhDhxLhHmhjRvjd5qCKIOUfBAhKc0DK_rYuOcq9a2IDbEf3bpY4NhaXw-CEszMUEHACNIHcQ_UOlhwqONYQemtLH4E5rIgtGDSU_7lvhCsLhYQVUeL3axLsI0qO0BZjrntDzt9OPHothIo5tPVujfgzpH1LeQE4nVnYAe7z4mwlW68zSdyu54s9pZwXxYFn2YlxV921pDePBfd6OgEpVdtf50A604Dw7B-_wzdl75kAGdY7eZuRvSJ0o95VXws043XFJk7MGMGsSjSpG293-42j-TmfqWqqUC4a2uJ053M1LP8gvBmZW0TjJvlawkyAHFTPp1nxDCj6ZCbnB84ssu-IeoPbV087_YRJbyH33JlvlQCZ3f6SAF_0MYUBOY5CrMOJpcAnWisXmwpqFRIDGaFvxPVssQaFGj0BSkf7Ya9C6qkDVIADEdwL9e13XwfR6yMWxWTy0xhp0bAqXzGom3Y59xK3Dz2up9-IyEvVwOmAevXcDYBR5JWiD_QdNBi1FJOKpL_ob3W5a8ZxIfBU-uCzU7fMOeBo1PkyUCJQQ1NrRmCIM3nA_92KI6mxv_c2ueSU_nM2C3ViJgh-qFrJrfnElRcJ7KXeHtw=w116-h103-no</t>
  </si>
  <si>
    <t>https://lh3.googleusercontent.com/1bUgOIKdzZJ70zmkMS4rieNWgKtEpZ39oHS9Bv4O24xejG-jmHUiEjd53FVlOyrUeNhymJDYa45cRng6Kt-gxbTc6acmWSS3YLJVAIUNHtOeybccDtiXb0_Ku42gF5GSCgflVa43zBlJGxysfiMz79yZhfsfO4_1FuWv6ZvgEo5vCJ-XjgrmLQ8DocHipgEq5pU727ZcbN0brZ4UqyqGp2sbFlLrixhk-AYhs9IQF5d1Oooq7nABN8a3z-Q9rJnnU0Bw6rSA6K_1hQdS1YTlzx0FSFrn8Ah0jVMqaOqRF7IdR7lLxDUEgt1CKkLZMude9gnDutMacq5r1PrFELzn1s6sQmDq5heGkKfHqcQU4r7vLooNjxNIdLXbJ61Hq2fxwBrhvXRiCTZASwQAYNI4TkfWfgdi8vuxLoqJkOGC6YZY6k_S5pLoJFIw4RakE2fRBNZ47ut03484Vne-IMBnm8IEDXezXOBVkpwjs8xrvlRPcLldOeIaNAEieAd9twGxb1POu5y1eyQpeMFbko64HU9O3P4j2Tte1DgTDIRJKK8Y0eEpUGy9odIAIvNcYZjn66FR_81gW5uUL5On_sv2nIaYl1Mz4--p8apVQrbhMCzFDRrXiayee7NEpiLdGQF_BySRT_tpBo8m0m4PSoDbWfrKqGo-EV3qrAo3xXBzYPgA-yrJMghgDns=w116-h103-no</t>
  </si>
  <si>
    <t>https://lh3.googleusercontent.com/jBDXinTUFaGfkONsG7zA8ZJZcdkkRzB7RaHtwSjn6CAOSrWFUI1HznCWQMa_UlZecSQaOqXoUOYYt6jCyzDfe46OCrZLjol0ksorpWhdJDMGR4Q5hs8TJVnrSVnL7b87qoZT3cZuHDSOZPY8cOevx2hCWzivDHag4Z3PHIoFr1jqA1p5AhybCzxF-vbTpqTstll5-3CMas65KotGX4ExkO4SIBt-aSvqWnAaJiKMLQSYpvxLundmOi27h2bh9atcjk9ddAT1hNKS7O-AgfQIxkLtntOuHidW5VKKnnGKnClTo0r7uzk7Mp593-TIuo70YFlVSSmgdgtGwFrMeIV9gO2hFTYXkWpX3NHujmGeeiNV0qEEtxIfFqBVWtEttEgg1-XdJJ3QOfi_kHmtipteQzSF_IjCQPhhg4lizyLoEp3sn1B00_aRX_WMyBXEoIscny-Hih8bevHZevgbv-8gN_xRdE6lXVvYd4oqTfVibZe6WybyhaGZH8eA2uttm7PNeKcaEoicqTg29RcNZpXxsTQ8VSQqLl6r6PwRMP4PhA5L8FgVmWbTWL16B52ao7wtxC7CfkSGNZP5zi8qaSEHDkzM-wPVc5Nq29s5T0KG72Qq_Q5Ok-LgTz-UxC5sdzHzDvVWPT95pHGymZNMyzZdskK-SJSewrasniwEIJyle_8I9T__fTO_1G0=w116-h103-no</t>
  </si>
  <si>
    <t>https://lh3.googleusercontent.com/8lN9otcjtMfLV1bySLaw8E0wY-14NSe_J3MMV4Fse9obyt9qnpcYyHvAK6gpCPDrGFdGL8rbbp10AWX1WzdeZzWc7P4BdY56cmXFH0GZVIt8kWI36YmwsE4H-A-bE8HaJFSD2fh2xNCFnKZw8SQ8E2gTxH4tNDwcYOjXGmcri-UCIZZxn6cZf43Vx4WZEQ-0r1dYXCAb95Ig-TD_bIC6ZlM5ATkd9Bl29Kx3Uo85t2ViEHwOz93KNiZlIEgURLsoEuzWgTSCqpWYbByEf-SSV_MyvA9maFCRoEUscatcwziX31EIbAwSOCjMEDHRUDaySzvnGZdNDxHz3cljvraWtk9Hz399lTlyzIQTTOPpgSxLLyEzmTabV3B0szX95oBRLhKhbBzfyVPibpuQtstkHYWJe2OSj3gBWSTk4n-PmWe9Z9ONfrRBRzAvkg0F4_LAA9CSlkiLTPlhE3w2wAaMhkmX8fDqHuKLiF8Z4WtGpfkwW17LiHVfCwk8ISlGiriSOk46bGFB7etUcFgQlsQ9p77zRM4c8CjIy7-zbi9uIAPNX0x9jSpwnWwEO80so8CjG_ze9xNydgZjz1mRrXdziI-xICbJlGup1trBqHkH_oldI56X0ERfnRC1TphWU7EhfG-zPEmgw_jwNNp4mspI51qb9M7bubrT25Yq4nAdl7Qmvc-1mat-kVU=w116-h103-no</t>
  </si>
  <si>
    <t>https://lh3.googleusercontent.com/5XdkavJBTBkLrpsBpmiaCG73NT1CUbUbj5HWLocjaYSrKy3aO7AYxtAW212FWh8hIScVVfrtd1oEJclAJs1xXwaltZi7HcRskc7HLnju0MHpQWTeZs8S_q7aCT_RGly4cIdXA3AHIH6X_h2oESkM0Wk6F29pNoKCmux7hGlfvm9r-RSdjfzgvKkW0X6mebe2errisAoOk9XuafZBsVa7-XATCoXiRKjj43lC9WKekaPIHIxN7iGEaGRxgt2rRuXACoa_A1mqtpShP20FAa8uyeZjxBPZ4I1y2Q20x1BAqctnXS5zR8ldsO5jRaFIpiM1vY7QRpaUDnpWLh33SS_NBddr8mt2rbWK6GBU1IIZDW37hM7DQprmOJjfXushdolkmbA3BY9Ag1hFsAq-HTb0u5XKVzLhIRRn3EotRF7dYYg0e2twaQ5XHhHaCPk2WDq3Yxi15DlzSuo7XRnroGRjae25KvgzbEc-M5pxzzjaNYtoxUM-0SduBIpv0zP3wStD0xitRrg6puYOcYrTlPPbVK7xkAgRyAPDsW_Qzva7rVWSdv4QUTpFwqz6LQpL2sxNbrdwSuKKZ0UOtTQrhlesA0ksHinsZLCVd8y5kANC2iIpHIBrx2tCE68Jp9vLaAEwd2JYyFqHe3G5mlw74kruC7Z3KGrxGidTRaT61HkEd98ZBn7Wecqcr4E=w116-h103-no</t>
  </si>
  <si>
    <t>https://lh3.googleusercontent.com/2UiEpB-MHHyjFD-hbHoTuzwLsx7BkD6GsAv7pDZJ3V4YaOCd8F-TDoZS1BXCeosFNIfLX-9kL3HO4jVqxZJojXiF7JBX-62ych83MPcpC5K1QwLOHZp1l6w2Znb_I8uoBFsPjPNopLvUfu2-O41macSWm-5-RFArKAMQCO_6S3Sdy7n2QUNzV4bUBpyDLm1CFaRNbsUo9f0ih1sTlxyhb9_6IMZYy7QNS8bQQz1j8tH9Ou1qXNeraj-x-pJ_PNrTMI7I04_w2sr-Q2rg8T5A1f_bZyuYaQPH8P0qoLAaX-9P9Q6WasjH_g1-8aumReCrlLXxdIetAnRMyQGhbLJQ9i1ePSFVkymL-1WmHmtfVUC0zaNoe2EF3PTVAub_b_uRJVOcq4ueXLFpuSqObqWMoj1i7TjW2Nwwj-Vt99QAn7713JB0iBEls22GlpaCIlLNl3zGP0Bg3zwQneH78DTjED082lfK9SjwONMSD9F98gRRDg4jsGEBRsoyJ8zwgRCeLnMWr1sMBqDllwmECqFSkWoJopwN8tWuSQNhW5o5ch2kxj2prnj2FMDBTWiTcp0GmWwMNzt4hqFbreMRtgLZuO49U8n6Lr46u3GIgSwXNaDndxuRk4xB6Jfm4fVql-dAOVB9BYROCkReqWcVpS7LPCqhUaMJJaJ50hr-DKKu60fH_vi2lffIC-A=w116-h103-no</t>
  </si>
  <si>
    <t>+1</t>
  </si>
  <si>
    <t>https://lh3.googleusercontent.com/EftgLgoul-3NwbtFiD58U4Tx32l_cNyJcPx2AU4RpnVi5dno11b8fweOBEt9pBtAYbFIuoKVf7tMW4MgIiQDjCJzxPOy11sNQszfWVlGvfipDTjZk_cIklmgBl3nsjPYw-VCRz2RPBfqe4u42UZJj9Tb8uiLFHnGmXZJ3Ulx6fihEHC7VvL20jZcw_KsiPGg1o99lyS3ur_t2QtG-Trll6bsi9JT713yQR20cUhGTRXy-XM7W-C2ufjvZuDwqb0zLps15pjYvqLfX2bDkdiekashxgE5mUxN7nyK1D-hFwPer1yAovt2DCPP1kDe5Jhu3ACf72WE_6URRs3y1lrjJ-5DS1Ar-SYvhFWqy7J0o2kmC_eHz7hsID8f5tlwFpSNQrDC4jMCBxgy7BtNHGIm7SGZhulvKOa1Z4AuLeGrSSR1Ud5ikq1HU85UITiTdTQkyY_yhYc2VF0_sBCn2EpMXfHkssFDLgOd5wsJTo25tvDQj3lxXfElOxl871g0gZE0PJFAfXJBfG9V-RwmpjDkvHkFhWPTZc-oXmm5D6ckpNEynN-Lsh-v6fs-Fu4avqLxhImhovWCYNxu426Mkesehn32J0Mwa2kK19IyXKYSzNY7GFfTRh7mMHFq4f3azGz_T4iMkt-Rjcb0I1Dn2O7Of4YDaRMM29f7u1khQ_T1kowUeUZ5-iNKJGE=w116-h103-no</t>
  </si>
  <si>
    <t>https://lh3.googleusercontent.com/fL15s9YZWT9-3lgSQYNlQZhBvtqmNW7PSk9EFzEg3Ttbb5RjUIeqYrJRRq8byC0JfdKFypw319fSpnt0lZ96T1YhJNwUHyA0bEbmxeBatgsP5DEJA4lk3f9rJdEMjcQdKhgJZHLntGh-n1LSz2RF7eIWNJ9fRHTGBOtVA3pF3xriLVxc4E2yHcNfltmrX8PNF5FuTzl8LZyrxcb6_WN6R-hEtwgDaOEEb2DxzN2rBnHD_gHDMhBoPd1rgnzIA7OS7mJCrKZNVs7O8RdHdphvQ2DLWc5CsXSQib5wuD7G1wh79ikyNPWFrz5Vsx3feohG_uMAc6jJknoXzzIO8BLUtNR-LKsC4tvDaJA5J-buhY-HvR9mKZ1NWOwAgDeqBoIjmmG8Zh6yF-4oFipsTKKVYkDYnPF2cGt2CCAJvIXTzcrk8EafhKt-Mv6FOYi1ENOY0O3pqG1nyJaMC5Bm42KlUIFlmVhZ8CfOzew5au6UAxHKpwfW6lfdjgRStoQ8r4GvNiGFRbkkdN32gndotTfZOmpM7uIuU47-MtgvZYHGxlVAjAkZ1qFZjCasr02-pQKkxze0mTQDy5LFjoXggcpLSPcg_Vw1eYLz4ER3Ym4Nm2c-9K4m6qZzdJMHaVFHwTPEVSB7QDxgtXPLW08kOltIHCf7NeJOruVjuuQQHf5Dnwz_igyD_5hhGy1B=w116-h103-no</t>
  </si>
  <si>
    <t>https://lh3.googleusercontent.com/THZcN7yeOgWl7gsSwt2aShDBVAmPM6eOdoq3SvClSAFrD5CwTxJqSysd1f69wPSojH4k-1FlHKb5d9eY2z_XH6GkK7ljXFQXVlGBxVwvCKTitIBiMxjI2F0jfeW5zMSDhypUhzraCLHQUYnl-p9EGOLuQi6vF5tGcBH0KiQaVugPndjkq_gXtyjRMIl_LGEFpO51268kaVNJNKTBqX5lEuPQ1ThkGmHgw4xV_Gork-aAfzzVfZqKC4Yd9eMCtssIYq7005VJk3nuzpsUlFbu8xVaQqN6QmfJrg0u1UOO9QPz2aJKGXnM32a9Izx4HXW9fqUhF6oxhtK4BYBzXgrp6mN35yCcPdI4ZzTTobt_s4nzpPb21RL-8AQ--X590CeW576gzY3USmow524wIeKet1l6o4ME0JLju_Gq2EPsMrQl6WBnUsGJmhG7DX1EjXumhKe9u1t_uouyIVCh0tRTKLrm2NF3cls5KFRp0rEpTPoXyzRA5lLGIGoJCUvYEvYDJYcEUVeF68uo4P2Eg7Wia3nfrLh3ib8XF_CpWrsgldbnOAQAh6H5X6DytnwKZ4UN5n2k7L3RHTV25DKzTuyMYxDo9ai4mpsDqwYyrPGEQKgE_kHavJCmIOhMx55cuAOaHjenK5kDE3nuK2G0NoZE9Syc3Mk1dPDCN_Shb5L186Ci7ACE3mUdnIpE=w116-h103-no</t>
  </si>
  <si>
    <t>https://lh3.googleusercontent.com/juGN2o5etPxSnt6urSaAWnq7hLX9oDkrM9nQCzEKlWGoqqhXnRxsy7gq1swHj5fQM3pSb4-QxC171jrxNBfyK4P3w43zTymGFaCRxJmlPaNzq7g1fMUcnq1zCBYHGRxL7YLvTSMXFswe0ncTbGI2EHP1nRthf7yBQOGXtTkVCEYvrFgXZHcuxbxj7O-76UVl7SsjNs6yasmjdVt4sr4Zez7h51nI7Vh_AmNBobfF75INhSD6wKhxf5SJQ55btoGZIosaPy6tT5IbIG4L1ACycQcVVDZcR_vrerwTnXQ7UhT7cDCdr-0zS1lv_MWms1PKdPNAWCWvR2tngcJsYI10Oi0CCd7Sna7CJ8b2KTR_VHhukBHZDkNGkWOWXlIwhu0xMkqAVKzioJpBE6O8TA7ZnSQ7men_dP3ZUEWW7OUx_-e8A_I3dxbRCrstPdKdX6kHgIwOBKHZ2WIrkwzM2FXbYsO6wkWYKakMfZAmmMRiKEqdp49NMIafm8tajbVR8BJjb0NM7TGKKY5krq11A1UmDe3Ivuebmh7KrzyPz1K3Vig5SCKGjorNxpzmq3B-l2zY4XX3QSGKRs8WjjzdpZvFNffRZPzQS4Or_8L6ez7X7vlHBaZ_Lay_5KXv72eRydNodShp29JU1rODVOJ_mlgavj9CqmzVsOjWRJAl1N7TYSJUm9FPMg3g8Ok=w116-h103-no</t>
  </si>
  <si>
    <t>https://lh3.googleusercontent.com/rNXgfytG3ka-pYhP77Gpy6WIYocZxbYXs7Lr30seYWKFU6cePdQGIAlbzQsDzLZIcQ6o6_iwqOg7hPMgIfRvbH6jDR8n7t-HhFFWlSqXKGn0y6EicOXWGMKgKFFsnVsgLAM6OdkDXq3dQ6XaZlbJQpf8fsRr3WjdfTaR4jHo1WRXIy3u2D93k9Odd3WpQ2XXGhGcmZvhQ42S03LLqXM3gGdoWHxIY44Uog2NeF0GzVF11deC0-pt5bITFOW9x3zDcGamEw9-g-_5tMRdU72Y_SXExbl9XfnULnQBv47K34LB6AIWbQffe1ijujHbnYuejNWGhWoJFeuDL9qsQ3ZU_32KxL_Dq0WQWYfA1mvK5pxnjyfejAyWr4BBNOZHeC49hWZdIPdEXvA-MMr3iTnUBrsGDBe6LoqL-L47pF8KqBiBbNI5OfT_dQV_HlehAq5uZACJafB5N-cPY9ukgzdRsILIBENrXpEZDuLVkaOSCxtKW7w94NNadII4shf3_jQjQ91B_F2iH68m-16CJExvJkPxadrwN-tyLcqPPPlsEukwigcr1KTFArShHEOdKGgVhP_1Q4xxvdO2AXEtRkwlvfmupZ7CA5nfLTxYNCJOnMRFWvJKF-ScdKWfgvt_lrAu8wmST8rLkMTxc6yLGIhocP565Wdxb9nYk9e4_6nZwO5fey732wtF21M=w116-h103-no</t>
  </si>
  <si>
    <t>https://lh3.googleusercontent.com/MG1GLj-MmunyOn7RQhlSIrf01HfyQRvZYy4CcV_Rk0YdeyACJCinfYBrNm-zR3PBt59dNjJG73FSWiV5Xl-U4BuCNBnWzsilpVbLjGUYx5OvtyMM37mbcldDa3nii4XNtm0EWiOPSP8t_a9kaTInrQ13jztNlg_4iWseVCBjSqE9Std6zMXHpRHjqpojuOzbROFJ0kDfbadM3OkRBhn_78WW8UHpjggLQthoIqXi4uPgNnuwApNrkWLBQOMxmXrTryYXZxEoOkvU8Ds0tA83Wqi1QcqlypDSVGtoKub5HFDjGbPZoxw1Sxj0HzlHsJ65TmsDb7_qEQdsb-PJ8RhyetXPov8yo9LuqiBQNl6_q_m4Eqn3uh3fNEnmUIHIYazhKNSUinvtQ_UavH-8N9PBR2ZEZ8IkcI_quLndou2KVFk1ZAwqu4ox9FwZdEMUov6EruiMZSc8Bt1ZE1Wn0A80RC8erV0R8TkeQIvf-DGtTfMhOOHZOWVbykO0XtvUGaJAsSj0YmHHpfhnQ9Gcs-HwdAli1rwx9woCtqwyTm45w3uz6j70a32hoRu2-OSmQdKGRE5ys0vui4Jk2P2cnfXhPabs-7ZW0SY2D3b8pRsh7jqMOhpObX6yqmACZHbdLeUuLSRnC169JOj8Qotw3AsgAfMivO1nXOQhB_QBcqdmLt-xQD1x2o5qFgk=w116-h103-no</t>
  </si>
  <si>
    <t>https://lh3.googleusercontent.com/B52fLYAs4rr8N79pNSUoPSRVaMh4t6YYpuarsdI4wg_fREV0UODWUILwFHgsJrvcKoBUJCc7t3o45fNWoLTWZbDmMoN9lT5UZABPCUcrtjCi34kXjP__biRYzpnBYmFB9fyzd0ErnLl7F2nSupC7lD6001MW7bVHY_wMgEiRtkm64S6EwTRcoGolYMTg2T7SbGDBKiNqteSwmoNNUFy_A10xkBuafgaiVbmj8D9LyPTd7-AIlTv6mZL94F_inJa8jGTcCpYYuHf1-ICgqFx3-LSIunP1HyPnmGiRxsTZhyG2YbchPHFGLdyWc7oxzFZQ6E-kHArcVqWYx_vZrsJ7ZQ5d8AoSDCUAThgZvazMl0h0-e4O1beaALFffzjPXWSbG_B_VP9kBx0OOXK1FQSVE6_rtNPiRmSzvfII5ljRsh_KWbYajUDT-zNxX6BZWefolOf4YG1xgJcuV_c8mQTc9-g3STvPltySia6drKFd1xcZ4NEFqBAwfvvZlr1tJ9Y8vEm9P0PenTl_7v29zTrlQbuB3NjoRxBOk8ZVigsdbdBY2fABBSJuZzROyWv5s4KNvAbnRjY0ItF3H-crJRMXFR3gX2elBNY6PJVEjSxMPQUf2bCJBIjZi15BYPJZ4914e1fji3DRQQ0MVyg5eQE4WweNQP-5gEva9bdxrGiekiIg5J_-EyAuhVU=w116-h103-no</t>
  </si>
  <si>
    <t>https://lh3.googleusercontent.com/JYlEaDVzJRegIuXBD_jSTlegMYzDJNi2xCOssOINzpk4iEi9zrIX3cB4p0NHsEE5QkKZxvPX3uL246gcSpliHEc0VXN6nOQneMAny6pKKNF12aXl2o1g8gllVNGwVfie2AcSYdNPkgFSAI6oM0tDmtgjqtqNV7lZdp1Dn24HjItpsR0QCn_MCt-_PvgW__T27AYdya9TZeqGVIGlwMfXCT-hWkfRrV1VaprxGa13OJVHm9NQvwGkn9d30hohEysc0PUwxBtDnen-bFshmVLuZ49I_RWSL4_p4Gbnap4cNO9QyxLez_PLKJwuDHK9giuiQrKCQXgeSjfjmSQJVidt7Yd_wLgOFAiooqu9JfgI4iLauDc1vzun_5nGXGuwMNtKckIq9tYe0qO5JFNZcfDZfrOSgmAhbS7a0r6R0MkdMIcnFEvx8xdiXiFw217b9xRIJjUjyXFbJpzFYTZSieZHqEKWEYPmfAZn78-5hLojlDaji68rhklaL4AGBIN2ah6QJ2gTTiXVadfL8Hm7rj_hcp0_YiAO09JS0MV0-F1ZB8tbT22uR1CQ6xTJB2LNz35v-4BjBQCjLjQa86BBt-LTpd0oBpb-OufmLEwt0TTzquxxMI3q2Cpcx1HfB6xHriKNC7g2m_gUO_xHOOD9iGME4cCISTAax24r5xFo7vHFJHowSJ_PPQXqZho=w116-h103-no</t>
  </si>
  <si>
    <t>https://lh3.googleusercontent.com/oEcxNS34wDJBwXx9GDbPDbcJ0Nj4Xd-3458d1rieKm7mmg-C2yiPy9pQDPaYyz5Cm9QQwZpGk7kNVGOiTHvny0Dta-sgrkshX_61bGlnZzox6Vblex2O_X4EOOXTVYJbvUETKF1FV7nwiWffVibj4cNQwRebEincgfJgHh_r8RkKS4N0V_pFr-ApQOmGi922jQnSFzgh7i4Exwmh_g2SCUN1LNbPLX206iH0Lww9O5Jym6hfstBlcGs6WqRrhWNcSrhlLZrQ4gePUD5qXWO01ZjH5P-LaXPn18bX1mfqtOjh5xXYSXtTjZypLwaXC1NAUJci37_90_H2NVvBAbakc_Lz7vrQI_BoSkdcU5-HuSnmjAS0B38GzWIENARlmteHou5s66RcY6xyvUuOjJMBwYsCfQZ7JuiAPkjNFukm025NgYVWJLm7G3Z3-xoAyl_C8ZSsJTXbXLnedTR_zyLdHGXXDzBhQQEqVw2_D0WP2ZHe-1-42zC-LxNXByKmnGaTqV0grg-6xub1L8QhHLRDpoblESjxq6m_8Jwgsl1JPPNsY-W44gBM-qhd1OB39hyDzGcj_cONGCXvJhwu1NqjTyQdpEavrRgT82iT5KckRpa3hyuy7Qf5V5oPWDsxnCmn-5ZkWm7XOnZb10XFRORvOyL4auFlCX9TPiHCl53Er2bFwsa-ZQtynd4=w116-h103-no</t>
  </si>
  <si>
    <t>https://lh3.googleusercontent.com/mHaP7gaGDyUELVY549GL9QJuZh5cQKizK8qnl-nwJCgxqQ9SCGXxWNof2jh0tXvu1RvgKvC1E5LpGLlGqHrEBdT6czDBzA0S47dq6u3BD7j5g8mPiyPhusl2flqYKa9IRH172AytP__YNsvYL_2h32_xR4y-NNTppwaL0fau-IaFpzjPYPd9XEsYuRJxO6KevyaFKJ4SYtExXHMDvyrcuIOEnW-mHbwJeMGHfckfr-FHWZVIoisfbSYUBylrws_y5qZA1Kk5g5JYflS-yYA4_K-hoQ4Kc7lTWvpITNVFiemKd55vCtz2Zxt5WIcOs4bCqjJ3--7BgHSNnLn5Nm59Pvfb8T657lh1QTcfhbDBofaIvMoBP-DXlEke3YX-mbz83OZk-uyr-I18Q1ttSC2NmE5g3KmFmie3faBnh9XRf5NDBomwptZTE6zFUrfVzbmz6CVOQ69fKLbDs1HkLrC-nWIzw2nnfaHgkWWfrHPzdDjHdlrDU-WFS-y5pOGA9yU_EyU02yUWhBU2PJwZ_vwq3eJs54sOZVDUpgKeIt_AfFJMFMwSx1UxQDWQQQJIzfr9dTjNoUzM0v9UM8zG6Rx0od4PgDYg7kngD1tnBx4RtXJ5g6Tdj4kdqwMkHOQ524xXSIIjPUIW39hGFKGdBpXagPuDYkV4I6QO0ohY04hXHvLQznMjE9Lh-14=w116-h101-no</t>
  </si>
  <si>
    <t>https://lh3.googleusercontent.com/pjM74cHNM3hc9kHretQbeDypOgrLZWHfngsyWJZUCDhm12MsrLDuulFMWZkAOdYfvNNCwQnS3KaTQLAOeQodW8Imfvnnkr8xPL_3L2RNu-2tGaL1-ZzYAgl5SrUdzoaZv7qCbbQ7759GJgIyU6sZtFGK1VLad2oGoIAwvk8dKHqgzhx0mVpYRQRaj9chtZZu7gDj5CLPC6dgirJ8cL73EDWYn889E80e9cFmaZa0c8kBjTXe4XbfylttXMkQQ-Fj3S7yS-7qLe7n9gt8yPvQBBZkMcrbQPx07WrkuP-5NF6z5nP6_FvAacch9_zlN-Yes1QbusZTOYdiPqtHFYRVHDJWGYTtahaCOyLgXVgs8XgIT7bsUaSZKdzdym68jg08ILBqqGpOf1HnX2k7sHN9pZeTlStHj3L1G1KXQx0hBMZ0qqEhkindbtcmwKUUh6taKUwsuEFMGgv71PVR2xVbvhwT9iTrfETIC2qUf66BfLekrH-jXxcwI4oEnFRs_n9uwhYq7ujH0frmNNSgAZAyL2ytwpQ9rPIXDilY5edhxA1GBcE7BBdOaLi8hdBpaILW_3dmcsGmrAINCsNf9a089NfPdMDASn7IR4FM7RB9QGwkLCc8yajbnm1kt4EeKU0KonoBcOAJolib581UI_YrPwNfkHkLlYkA0qrFnHqX-qPAsOpPTQVUnE4=w116-h101-no</t>
  </si>
  <si>
    <t>https://lh3.googleusercontent.com/tkEa62M55PF9SoR5HX9MgaU1rPiDPgLAVJIFSeq75Nn9l2KrKj9wOBSWGpzNOwZpD74bMVkliwnyqDtXIb0SltXFEHjR5C55paUJEhNCBtZxX9_dA276fliL68-Y37Vy2Ls72CwXAVBiFv4UbyB2fnJ2XJmorAK9K57nrW3FO76Hwu88CrdZQ4XqsZbJdW8_qNTdk2N3Kldn_TvoVfoCWyxJp_3sxVUOHOVxh3nzn6mxzY0iFcPZxmhWR3u2W1R8utOBdpNS8vomd1kEvZ4f9jhqdTrAoas448Z6MkBwgJtEAeRX2n9rcPzZunlEmym_2KIwdAjuKIlYz2N5rBy6egBGDCsngSkWnWakLFlcm8xfdz4QuKrJszhs0PXpyIWoocsvOoSiZRgfv06_pgopyrpMicNtc2XaaNhd_yuVfBTm5vaPOaR8P0MMv4OTLf3tCzVkvUuaFc9ixBzpBygRT_c-szps32fpNRWItMJKEML5Ioi6iQw-qoJF2FlKZgjtc_sM3CXSfT1tSXaZCYnBeQ2Yb2cEHqDJDQF_EWM-n1xlJVkAvwaHvZeElkGHZ1SCnQyTLmeqqJrVPujXC204fHc3iZKs_pF2dYCXWzu0AvUquVAkd_ExBQVAv038vEBSnsPttuMNpd-Ftndut1WZhiOZL_oFv-XhNM6Jp5A3PKU0C0Vi9TEskT4=w116-h101-no</t>
  </si>
  <si>
    <t>https://lh3.googleusercontent.com/kOmDS7UsmtiPanVfgNyJL0iwc9P2yY3ftNQpuOub0WLs9dSOKZMZC82t3NHt_Zvn79kDge9OsIUoAGBLV5fu7HpdwQiKhBZh4E_tCU9xge9C7qGmpSfxMGhn5C2ClMWIqbhVX4b2oKCRnHyri2hBnN2LeiNMdQnk4IeE2C_ittgTx1KFAkcXc-4NdwSndTaSHRFFzORHhJ5QW8WZgmk9ppo_A4iP-61fHTqU5Z6KPoOSi_r0eoxVvV_U98tBj_-Fb3aI2KedrVVA9js58kGUtgDm2m258keFW0IqRmLbF7lyeF-ghcNzn5ehy8OnxqG3xOual8P0vsNCqgJmO-NjewDFYlY2rh9o-9IifU_NzB7QGwRffcqwpp7lQN7-g5zwxiGTOLbEPxq4bfwyJlx8ejm4wMkZWd3DCXvcZIGvhY4i36EGnaQF79mJTe5QhCZOxMGpdMg7UNcLZwJ88qHQ97v_F1XwH50TLi9MefxXhSibOgyPeWIE47nhUib00TmgDBNPHWzQ3oyfxn6Z1XsdwHyuL9XTCT-hoQlLt2jTU7j4djbMYfXLX4cv_J3946XzweGc79GnkZrByzuA2HvoqCvO0_un3pXNw-da2YZikaOuVbSDo9yGBfEL0CQj9r2XtcFiuk4VBhonH3TNLb87G7L6SbcXnCRF-hCihls7OlYHO8aGoovCCpA=w116-h101-no</t>
  </si>
  <si>
    <t>https://lh3.googleusercontent.com/ALxbPJaqw5HjvJ2W8IeJVu-alyOXIj21aVl3Hzf2d2rhEI1prwW6B8aK9R6rJ9fUzudqrbsm9S4tTZTrGk9ZUCqFbJcRk5HzTjBR84XFFN7KPmcxSLsjJYKQ_aUt3WR0iJ9hzkQsBBhmeq2WZaA-1VNMrKhJbH1ztY8j7Nqae0bVeXSo0IB03nCNudWZJQ9qD32Lkj1_2x-6a4eidKFxWW1peH0bm0Eq9Hn_QtiyNd1-Kj2Gmc7qQm8vQSDGRgD54fsfImqszK8ZalcTUiwZt5qREz83Zf1_iroAlvncyVLk15-TPqYzjydwVZuJvXoOLuau4LEFeRXGoWmVqJKhh8GX-yagoKxgUPGFNLm4oUd046rStKV0N_h9US3D1s_GI-qZ-dbdi6Va4ZQEzWm6PdlJ0ykr20v1y2IgvCPNzkkbNwsEawLyd7dsuYxG19fHVEjgJwNfwA0808m7CyhbX2NdyWNkB36wJPhJRE0nJIGcUHHedIS9-UmQpuxPK_L2rOvgkrPhjj8Yt6ErmZYqLtCBVHI-SF0vrkUZQ58zBgx1xF26a3yIDPTXyibexMDhjkuJgJ1bDHN3Gxvt24S_gkuGq7uVpkBht8xW_LTawNsOf2oQWgsByWFlODqL9zaAXFDCm8Sb8G8OsabEeKuJoU1gAf4bCI2iVFu97Jwc3XN5cZaP51u3GZc=w116-h101-no</t>
  </si>
  <si>
    <t>https://lh3.googleusercontent.com/GMQtWnxizxSgTjKEZJYHqrNQjVtLgSBQFuPPsYAwMtD8SxlAZP34_0uQc_u3V2uRvKKtZ1zMmg8oGWt8HMq3yS38r4SsBtR-Y_Vf5bttDcS7tYgWhG2tyO7k8vnWNb73Y64VJklM11yfVOQ8X7gP8-kVOvc_9BWku8IQEfHBTB2-NoOLO5ZArEmpKtqDwoamB5pDST12MpJZqK9V1X-eIky5qnrh6ZTCVPEt0qF0_Z0toS_AfBZJ_oq6OU4uJ1y0Qen3kdmzsoa-TAPfGdamBCjUXJLHb6NBHf_7-vsoEbFOi3u6e0HSvRk11lNyspMx5-N7FqpVKE0tu41a23zTqvh9LA5Y8hZX8JtfuTG_zUOiowAL0GVgZ4YnHZ5FWK4liFnyXHkWJtrIp0s3Jmivr51XcBMhYdcOdbaziMKeh4K-rnoLW3M2ibi0AHDiv8lMmYu3ZtxkWVA0NKULkbzXu9Hsdt3HICAplCzMlBBa1tjTjpusZcYLRy6lOfUlg0i6E0krV0mHm2b2UIhsvorxvHU49sSoQ_4xpzix1SfwJmIOd06wi4uf1SjS2lShAcAZap-fzOw0nEI1PdsEjg37__XQK_E1wrlXhdshIuw5gPk8EH8Fq5DEi7tx4t9uioE2IbflY1u7JJH6BXunODzm1c8GATBw_q9Y1Vn4DsK7J8gbQqJIPXums-M=w116-h101-no</t>
  </si>
  <si>
    <t>https://lh3.googleusercontent.com/v_uglbjPcVcnvWh56tj-MI8t1k1c5ipnCg_5TzWZjc_PpMwmxAQ9J0LmMPPiyd7jw65sjV0Ke5zt9RcNg53d7jmxAsfjN1eI3Lu_LEO1oK7X3UE2NbMfGiP0LCKnIjG5JM1nBui0u2u7cQSjubpmQCtIMcDC4FfRFvgnU8h-ZGQvCAxwZRfCPYpwQtYrCE1VXHedR7cRdvXznzr9aZzbWl8wIYR42vugGbWQ8qby-o1vqk2dEaFJCC8hYWhSi_pHz_WLEe50cSI3gqDJ_DC9wVqJAhETgexK7_ad73hmunVSAMkIF7zgYB2qAOhLmAiBrFIXIkkvY0_h6JTrMbjpCtfc8CYq0W11pEQFXmtZZM-7qnUfhYxw-Lziu5ybrnv9X94nspN4jSpqjfPX-NoA_Kx-tItxe06l4JUC0uTI5QOM7sdTr3TBSr2bVKPtTkQvZNg2WhQf7wWuyhAy4j9A7UI64fh_KqV_1PwgSqd9UzcB8UeFQv6GJ6SobnyBc_SZCP6JVIdSx-7kG_aK1Cw7BDn_rJJSWFM99A5KlPd9dDkCgoShK1wipTFZrsw5vWXi7uIy403moZsnUGWvXcI_uZU9jfNbglG7LAPOqkr7hCzwVsFISkaM2ZKtT8oWLZnS6NNIVy4C0sseARv-Mrzw39edt3PkOJaE5cTFMh3ip41op-oshgTWsY0=w116-h101-no</t>
  </si>
  <si>
    <t>+38</t>
  </si>
  <si>
    <t>https://lh3.googleusercontent.com/_lU18AqqYTAAv9zN84h9uggLXTdZpmd8pQ958HjOHcFX2rj2eKeDzCf2HaBRRnTDsjWFk8aT-9GJcWaEgflYxOx9_Y762nnwkJzHetkI_cJMJRJ2J7VdWfftAbEJCy0u7UobBnD3ClbepnKBsShGjvqa5phWV9hbbC11lhhXO56A8WlC1NRsz65ovm8tkUstWmJISkjm1LVPnGpjP_LHMkJrPZdH84L6pUc7oezCNIfNVY5zoDTGdefYiiOgUfIm81zA5X1K34lQlJP3N-z08z9E-2wIT4UBsQfxfFR1kW-OKmEkMCR8X6hhS7Gf_Qc10Ut9NDVoU2JTv4iE4CV-2RKrknuyz18wNa3aY6-JcBAjmNC2jxIExX1VbetSDYven9z-IkKV7gr3qtyW5UBLuWH5XGFwIl6iuSPKruxmVC5UueROj114v93VvA2n3MLGBu_ZV1gdXuvkTnltfIFLDErSvEP4qkMYPmg6_4jWRpcdf6xea5trt_tVjMcamm7u9jXvJJBKDVYn1SuiHfUWj53ecMbfVQl19swXP0UCitlDnzMmZZDxdqcTBrFp76Kaf0gzvrTwZVZpv-Lte8sarMtUwHwCC2GH4n-5wi-OIsXeF1yVPrA1YTq715ki3crQe-HcyJYXAoBlmxMgHnLUvT3PBx_BzopXbxpQKWpTbG3rhnYc4pp9dtQ=w116-h101-no</t>
  </si>
  <si>
    <t>https://lh3.googleusercontent.com/G6vuQJNg0LaIjFl9Q4zMpwXktQfPpsZMRs6yS6onGMkErm6sz23Wnc0T-8icJjQ1ieFExzeykajhEJEbjiIeFkCuUkmLTO9IQXKQCdaiYB7Sy2tawDY3gxgx6Y3JaEidfVi_4NooiFxq_IO5Ro8EXvLgsEJKUmjAcTCAK2hhpZwDJbO4m7-DcL87i4fLduajszoR6ouYDBj3qyWW5HvpJg2DOxdGks96tDdouCOtVAGDtrjKDaluOYBa_dzWbtsjeMJ2MCgN6TPbQ5Au9mOJLZuuWYq7EljvT96C9XaoHJVSqAscNuEch11Haft5Xn7MD-wOuB-3_3UH1_-PFjQT74RnaZokHe0kvB2EBlJv-IV8_rcOrbhoQAWLcdVh4Z_wNgcFGoXPlpK1CX8iQqzpx05dgy3mUMT5JL-lqf17gCAm8nCTVXb2cMQm6n1ZchNr3ZBY0bYhLkPnM9S8tsQfst-F-2nA5Ye-eLBWgwZno7k0lLCdnOHiXcEE3uwKThSol3zVJ0EUT9d5CCn9Jt3kST0MLWhTJL5EgLyg8TNG4IzGNf2tz7fOKRdZ4mx35WpSqwyGa9ZDfsTyXL9uWVlkHfnNAJCbab1nK7-Y873rULAwfsQZ2Si1kR3BaTrtKQkeNz_NuvMPhoWCDXMh-AUb60MVbjD7AknZMHRSIIv_UkEPTzQmtES7byk=w116-h101-no</t>
  </si>
  <si>
    <t>+40</t>
  </si>
  <si>
    <t>https://lh3.googleusercontent.com/mtF1KzmoXXC3CWYlVnFKiFYeneLjmKAyhmMMFsv0hM-IYezkLFvZDI5gTDQ2Y36hC4YUAvvPjpkvg7u5Hxs-O2WQw_fZzVWPMmZp-sDoXqfbo3z8rl05hyezyAcj85BXEleI_VLp5juCkjC_-vV3PWRRg4D4vXFm53CE9kKK1xiY4l3jjira9PVmZR141AvAPAs5WvW4CbqBnchd7kKc7_z_YX79aZAPioiI74qEQNSysTiqoue3KC5ZfoDx_afMHrov-OR0f3PI9oe-p9XF2DUg9f0m_2KPJqWaWC30qigC-RQl-Q10pxp5nSqwI7LevTYUMHX3RGtAE7zPUZk3_Fdxh6C_Ezf124aIDGh8veohcEtLcvUZejwq7eGk88KLkQKW_LiMZNlX-dbM1ZytMqidbRqMDUm4vNe6DnFEfqucK6WCS-T8szVCX0aj751rcp893zizg47jaJI2gKtdNzFzJfFhDzOCO6t5i-YzJee4pMug4aPVtT3S_11xT5FXcPj3uqyDlXRHjZssutDOU1T4Nb6hKFdSguIjGT85S4c1vvi0gfrBJEONZNrKyW1q3-Xk5hSiN9Z9FyiaPRpUYgD1eBv2Kt4Yw4PQexFU_NqKaraFcaPNntmtnXY0ZykwXHvROV9yWmJX_-V7dluyw6b-cQpmviTHVM8KN2gbEKQzzTdPqXPTIWI=w116-h101-no</t>
  </si>
  <si>
    <t>+41</t>
  </si>
  <si>
    <t>https://lh3.googleusercontent.com/QmueeOKHyG_7XMmJZmB45Nb2cVhIGX2pcH66pxj032g7srY7PiuSvgWoxLtq1JldQw-yhI8xk5BwZsWkecTAzeWs8BgicopapLhFTbm91hu865Npf1fKKqsy0gnEkYPyJaWYEzdQ69FWtT8mGmYpIJ4ADJaBYxtvNiHRDfPV2UEhhz4xN5RxiV5isrDfLnECZwb_DFy94EkpkWbCnoBltXpvG3ymRuGbSAYTFWLeSvH5UMb4XQF1hrxDebhiC82ahtgPqYEWk_8v7XPAnfg9NmBMhxNcAaNMD0YfkovlVv0HiFLEyo0YWsauYgYBllkN-14qEHrpi5jUSdBvlCubR9TEFdgxmrTkWcBB40CfYx9fPUrkPEWaxwka-zozEKSdG--dvNVhKN-xYUjImm0dsZRQG2MlzfeIvnouKiG6wn-8xCU5oLHtUr7s1jbv-WnqKgngkkGpKjLdv57KhoTBpr0RG7ziTPV9X-47_CinX7VZQtiaqb7OawwnvjTjq3ufcOdSoxZr-cvnwo57g193fwhlvvS_3iHBXhAE6VUu9TnR_sOBOgozJ7SM9UKJ4DrveFWkVWefp87jbbiOVkXKkmH0zyYLBKfMTJJ-sGnbIVYpc3mCux7S0Prs4To_Q7osjB2YJ4NwyU3vrasAPJJW-EsPmCl90xu8zKdZAxsALccv5JkaoFD0YV0=w116-h101-no</t>
  </si>
  <si>
    <t>+42</t>
  </si>
  <si>
    <t>https://lh3.googleusercontent.com/wPbpJqnSfU-cYFNZLlTQTdzVMum324x2VV0bWuV5eK1w3vFofgT-8jOT2za9QEtMuc8bGRRguLKmKMeAdxlqIwwtWh3aRIk0SYo1yFlpuSBO9unx3cXsoGBHxbv-16S2GDoggc9BWnHNUYl3j0t0-ONz6qWEPBPsT_N0qfGI6qxjL1SuxxAUGfhsfzQgCriKd9SGCzdH_4kUqSpHvBlDrp_JHFqzoZHU8ZJaGjzfopVCYvm9t45yiUkwm_H3SriKnQ2jasffgzyDO_IjEuz0MW7icS9bncfPv0St-OWNMAFdrX-cLmin6FdC8X4p1ic-jmiZREGRJstcXUlkHKhP03cLDJOzmjdhOJLOqPdvlVv3uDEnH9ueNcEPkJdHB2HhOIS9L3F1M84PWkQcFHncf9wT3wy0Tcews4werDAdrc44txzsKn4w-PH00p4oxtE9EbjlL972OtV3398n9599cVECujAe3bi2oZEhb6Ww4Fm42DzHbtOuDNGaFDxj3u432QrX70qXnSaVj7gIpUZ-S-ML5OljRC-cf2daQsu-c3o3aSzVKjE84_G6m_8qpy_oGxkHA-T-o_IRP7E3fmm8x_q6ydT3EEcjenVYrN9xtQawn8zKWiYDZvRlNyJnZAmOw6Z7A0hvvP0-vmGI3uZ2YaAvbZQ6pvIuQmVEMAdqc8AiF6FamPmfIcs=w116-h101-no</t>
  </si>
  <si>
    <t>https://lh3.googleusercontent.com/1r9OUMqX_zRHj0GR8bZ2J-sygsrrit7DcIQo_QoRlmxytRA5zl4otcFU4V5R7zcOCAmckSD4DQ5Fhq-4zO3EdCdz9WVcpmTUEqAcjPgnKEBLb4r1vV2qQmKcojC_k_mGHlsNPMXcR_nxVw21PC0lvQalZvNXV7KvSvCwr4Ktu8FVXykfi6TF9QWR7ADIU0-Rjs5108SM67l211BcRjycHY86TqYqIsaNg6av_mJTI8xbmbreHhqJSKqe3rOgrkubO8HK2Y3lpxGGMkwJ3VIqulV_b25uYvXEPh593H_TopV3dFCXSTeDrhyXDx44uGPQ-pgfbi_EN8AyQEndHYraMb6xu98gkZViygs4-3nyvmb63hSnUc8StY0aOMlXa3mnfOKDcxQb7Bul9ql29dmK3VfszC6xazMWGeRdEL3VerSoiMuqdGoUXvhAjYQMkV5qhxeuTzRobP_RqKCAZrf4rFEGjhfTH32_hIHdm6aBSB05d149dWTgXLxSPCy45Z83xYOvy7l3xs072pk9x_aKjPtkbin6tU7mtYEgBEaL2Z4R1JaZLT-XsBBy861yrGaI7ICRoN6GZe5MnNaOJg04xk8KAC4PIy-VzdtdaxHBh5PxY-dKooQ4ZGdYqcN7jBTQg3aW6skF2sApNu2I8K8p26hvvuBsm5dGOV2RPL9ahKxBfVY8_WVkdT8=w116-h101-no</t>
  </si>
  <si>
    <t>+44</t>
  </si>
  <si>
    <t>https://lh3.googleusercontent.com/SHUsFxZhA2-WkecOWu4bpCzeoo9E7tpNG7RBkwoRkxvW4Hy2oq__O-XKDKPWvmZ4szdhDZ22lZoL7tncOEa79owDegKC9pHQeKQzTfaK5SOzSVLk05YINGz5ZfoNYhE0gogwXqug-TOGz-iYYKxiXXPcUzenA-qiuUwXaeYUxE0vf2bqYGJEnXUq3WBt5RL8l3lWqbVw18I9JriQHsqxpIvrpsFMpTT9RIeKYwpS2xcKnEo7bwFNF2ny6ckuxVdxnTrpS3GiXYNMWc5bGSUQubVR39Ih-GRfUBZkM3P9UEr3Tg8mjWSLr7ZzQ5-z1NDoFOYypRNLrFPYLqQwDqADbzfXpqD4OEHQJaiM_P0j0sAZe1Ynkr4MgYpRQpD0s4SihAbRxTL6Oy8h6bf2LUZ2HTZrep9L4qIy8vC8uGMT9OQKVXhBTgyHblaN-MlTimzWokTCx-R9_wspBKnoK-OgOOdWecOfwW4qCzLnJtBi1ELW4UQ5I29TUG7lR7RDHlzBj2Q3lIzoWMSo7J3viHuTESkIRUjERYo6urv1-26LFIy5AABQRRnUTqA0zdUY9lIJfVyp3XmxMR_FRl271MLh6eCut93cA-I5m-g4Kr3GEw8iCYC9-82BcokulOhO9vDleVtg4SMvWkCnBWLpX2vBFloDOnUTNTZnXAlDYfDKiQTl1HwQZ7znbFc=w116-h101-no</t>
  </si>
  <si>
    <t>+45</t>
  </si>
  <si>
    <t>https://lh3.googleusercontent.com/7J5wURoWUKM2ihkyt4WjvT9wpIJFtc_H0GmTVOlajs838SdQ1U2HXG6Riro7xRw9frJluZTYTRwcTeMqoE5b2Nf0hT7r0cfC-hkcI1dB0qNzLcMxpIgHxUtruUzshee6ASILcf3SBSbxTR2namr-JoYDF5iS27ounX6XmjwNvmBLOaoqNfr6SfPS8udZPlyOQiqR1BKR1wFK-08aTiJstG37Jd69xi5R7BjjwTiwTg37SeNtkZqQouG3bn00txO3U34xphc-Q5ZXZqqJO_ZfA0I6nEz8ApD9PgjPhSYDZ96xOa-KsuMqwPpO_F9Es_5xajLlIGhm03abyoToKnAid5wC6NKiGgAdJgpKnNTX-TQxueUgF4iU-ZBJUopdgUX__eHvI0a1aKakhWLCdu6KMY2X7ql0dM2HQywvCyF86ecsbbuWeZH_sYIIrD7NEBM-cPZGZodVpECO09WH-Q8oPJ5IYzUseQd0AUuQkjAoBHlmzLbJXNl0KsGLhdPNn-6Z89P9DEHTVJ6oCRlcEWhzt0EI8mLZ0AfUwU1nze0kZnC07yA5hZLn7T8mHEnSJAcw-Qig1OLeFxskmYNbsdjE1YVQjwGSAppxIs9GnD-TQbZQIwANBaw9XQ6nJ-lP_dmv3Q0dHEvZr_iA4ie7ugFEYmGlBoFvUt-Pw-WPQNM2GFjPVO0YuALrSuU=w116-h101-no</t>
  </si>
  <si>
    <t>+46</t>
  </si>
  <si>
    <t>https://lh3.googleusercontent.com/sasLuFFyJW5ehhNHrsgV6yFEiixpkm0yFkMKdvPizamX7j2iV3EaeDbd1Ur2fU4P9B8QF9dAqFn8o_HxY2p4Z2UaV6S-Baq7UiipGXtu0f35qaBidUb_1yADj1HNXWIhVMJ-SVHafaTbJ02xIybC-TJpEvN6r-JRLTDTV4cQKiG8loUxmN--6fE5oxGR-JmIF6BdD9Fkwrgtt8ABvvxoP40P8Dddr_OF4C0J2cEe1RsejUGncaUJwMscJpwYfbHK-PLa2Oa0tewhrIigIsx-91bBHQoF3v9OrDMjKHc3Eszc9HC-93RMaIt-0NPC0FsnEvVn1Cx3r07cR0s9NUqJH6R3yvDMdR5egO2ba2bJDAFthUQj6__5WtOd4jVOLIYuy-4BZOtQSTk8mREV0C0G7FYVW_gHpLm4JKRjv46o-Y9PBaXPUj0X8L_2rQKO1PXFer0SsjStVshP_lr2hB5h1fYewj3IzF6d97l6wP6vNmJ94oLt2BGbDmKP-xMAa6E_UZEEyvG3MNZbzPSxfOfoAG9RyZmT0rz_Z3UE_w0mqiFIfoyu3s8wr7akRM-2keKK0dYIMFUO12UBQhxCLSAi9skBdR69VXzMW79-2DyeFq0b-2WN1PC8DaZQZwRvPe5Kvt56xNrjZMlXKadoHml46wzHa_hedKRu2sMlAoaOLV_HDYubjWz1WiI=w116-h101-no</t>
  </si>
  <si>
    <t>+47</t>
  </si>
  <si>
    <t>https://lh3.googleusercontent.com/veHUlKUl-CSL1DF6l1O4zHbA7CITMaFIdVbk1RiZt_om1K_16X86UBz-q8euhCG4L1J-mjpzSiGyIxp8ZyVozZXiWPX-DFaJyXswF6TJSLKO5B6Mv346mTcINOGmrUq9KGtBkRC3nlUdeyfT2oJUzy86AcRmYZV_vvE7ZldWQyW9XORRmhklPIUqQETHBaV_h1np2bx3fKi-di6H1QXfkp0N_5ecozQPY_bsFZIlok45ankReO-RaQ61nbEN3LlQch-dWUTSnU9Q1oSnHHbHD6h2W-VNN7GmeYyNK_fAwqF8vlLhXavQVBbZ5jt5vwuoBWxtwOJhoSgb7gXA4oXiB7VvG0FWooSMGh4qcN5Obr-E2qm8BzyWUdtgLGact4iN0FqDMYdGL1DzvwfyIq4L1wSjZQvgIMVimCZhqGYKnWyAyREmhjcmFT4FbRP3VMzwfgBKXWFWtFLup-wWcRy5mSKAX8StzPPjwkeEyaX_347RZ16WnyrjZhNVr6SC6ZXdZm3tcEs4hItKzM7s2srzo7-Ws7-T0T4E6ihA2v64r0EgcfJq1ONujZocYHLGYxQUSOOYCXs1u9u2T8CIY--z7dUve3HF5bhcpdLWU_6sb1yZZKBlyefOz0BQgMBn77WciAQKnrK3SajweZ7EmGAuHbWJRFc44oD1DqbAONX7WeTghmbnKwQwwMA=w116-h101-no</t>
  </si>
  <si>
    <t>+48</t>
  </si>
  <si>
    <t>https://lh3.googleusercontent.com/Vel3ZsVaiSfox_LsRQg5yNLYZ51daB6uwpyN3-Bvg2A0a3BhRpp-boAOlZyY7rU6C8HNa7mGgVDomE_MbjEAK2LZryLhh6SU1bPNJrygd3C3MPmBzPF5k7xXp2blELxaJgFE7cHD0qwu1h1w6gmFMNayequ54f_c33EKKLPyhIcb8e_JbH64Hv47EspUo0errAHmzNUGDdwZL3c_hUMmKXks9v4Er9EK94l9eC1Nj99K9EwyJBLm9YfsmWdXS3Jd_GvSo2rg4GIEj4ffpQjtDCdGL3dd9zoZRAOBW8ChYr7duaL5cSa97LOkJMXlDvl62QcNoGUMTkMvJbXmTamKO9qgG5du0wWOEJwYPQ0Eb04BqY4EfbgFLAD1aLpN3E2ND40rZumbQwDaeGJ2nm-aYlDLrpEaklDr1JbQ5QajaiKTnibGYk8DSNLoI8JV5YCpEgLpsdURVR7iK6McVcwHnk2JBBPG70DR01_mcUGuy0c8M8RvgCG8vrZui46DnxWVPnRMEy1mgPMdMqRkM7ChRAq-uGTat4B2mnELs8ZNjdmK4lId_qXIYLzep-lvqzosgRDlaspieLCqBECXnEmrSZEd8BmPbdKIY3inNUnKMTOzrCsH86MFkesKF_ziXVSeID5k3cF1J1bynZ_rffJ9TNgNI4P0kVs2leNV1ob7UzyH1_Rh9JWV-98=w116-h101-no</t>
  </si>
  <si>
    <t>+49</t>
  </si>
  <si>
    <t>https://lh3.googleusercontent.com/KWmBdtVv1DmTrIC60fWSRmUEvvEjusL462XM5gvAnggnBjaHmi8ao7VnbOVwL7kkS3lY8anFGPmYcx-S1RaHTj0SLVEOLO3BnyTm_IuoUbY8pW1MYWkAIa42MY8jb_jK_rQPDt4K2hu4OzIK9PiNUeRIZsLSWdtWbTZyrymF2JQPqNx7zrPRXkkIdPer2_MVaTmIO5xk8l3z66KCGaXr80zWj3pvPA39Bn9DQTaZyhx9h7_xMsy1RFBiR9kElNj-1_pBcySNOlbOSUaC_cT7CudOrUkW8k75rGNcspvkEeASIoygllVHCAsIaSonZqMZp8ymVvhnq3g8QzD5BzXk1qu_laAgmF6s4X6hLo1cz4IXpBQhSZUyS_ssQiLbl_0KsD-huWh-j0-lBf8Uzm4rwBzmYokwisa5qP0dGpvUdDvcM0f2ezBDmd25fGUbw3IPq4hUjtLAMmeq7LYHi7Le3Dw4XJ8vPsXi_ZclaIzSmA_LdlVi9gPHfNC4Ms_ISLTVun8OC9NG2sDPC7gk3Yfdo51VeNnLwtJ27yupbzjdvEWIWNcWziZVql4FRvQnrDfyEdPDy9lqoCEzUlqO3H9fat7EXfuJ3PXWomZoWz1fkJTGQ-qovO-IlBA9StQjUuCnfmBftKF7-xc1hHesbGbkOmTaJtb7rt74Urla8jcnp8pJYNoecxCjdGs=w116-h101-no</t>
  </si>
  <si>
    <t>+50</t>
  </si>
  <si>
    <t>https://lh3.googleusercontent.com/2LIGWIwZZbrPgRt4URxkzt-uSGKx44bDU12zbNW5z73BCm1iKt2KWRoDuPEwEaHF_1UExkEPzXbFUfGlP_BjaURMCofanQ0WMMZpHEhF9jUpchlCdY5bGKIsVLBQ3XdHjBK1DMcGMhdMNMQOZjo36qnX1kMt_QQwf-pPfSppmheQacNIeQH3j1QAKI5_gJrV95SULo3VIqwk0WN0vHrv1f8sKr3Q4qI-SLEer0S-gJOEo-AK1ixKgBAXNUqev1i67RtLx5krBWXdeQOzAcq-irwfklQ0zW2F_UvgjMqkXHfdX7y8eGIgVlkC59WnG_pUkjxp52g-m58Dh-JzgwG_q10RkWGxwTbZeVKE2enuW3CJGLkus2H8N4iQubuzv3BdDGp8TmRepU3G4URpz-mAOpSSkkqjqgB6nxv4bC2FoGLL56XcRrTbCt38tDEgxbIzqptE-EloDhOT5HJVPn5noq7orAYy6e2zAGMoiHmlg4EIt97amrucVQXN6GpkSoLcIXuKTypIQftpocgBkRpsMHQZ7TQoLud0ePQcmUx7zNgNiENv7rAs2CWaXwlSgStt8Zy-RHSxGyUxDUsEi8rRR-NbDXf11JwZkkFbgvJKPg7wrHu4v-GFRLehALQ4HZuhDG9scZgZOy1PMtr2FvoZn-HN-VF3JDCkvJyre7fHBEytni2YePrBGks=w116-h101-no</t>
  </si>
  <si>
    <t>https://lh3.googleusercontent.com/pw/ACtC-3cstnDq5i4Jp2V6biXfQE9zpHjCE5Nvuoi_vJ7mHcvp6gLP9npBuegtI3CUlKypKsC6Lfvi7RE6Uh8LdiVjS7eJVRyjqO78WXTb6y4lIJsxXOWFei4q4JDAZ0quBu7kiozAnm4cZA1g3jzZb6GN2avqHQ=w246-h204-no?authuser=0</t>
  </si>
  <si>
    <t>https://lh3.googleusercontent.com/pw/ACtC-3e7_Lel90uqUpFWHv3-3MXLnXcgoJgzA2PWYvSW3x0xdOwAWkth_iPZRtPoP6hI9HsraC-hzUDhV3MypPMzD66sii9UGTalDSFvab8YsnKDNI0WwVFL4WDTQLSLsmD6Z4LkLnvIDeWXhDYo--JVU_Qpqg=w124-h104-no?authuser=0</t>
  </si>
  <si>
    <t>https://lh3.googleusercontent.com/pw/ACtC-3f_7KGbtzgEPaHYZKu47gNR-VPJuR1SD99AlICu7pScwSK8xPfp3sb8uzJfYW_FV1hh5dI7ie4R3EZSS2mQmTbZnLly39xxsE3-2sReyYLxmDeiK2wurNq1yYzgWgYwKyeLUIpZLIGnzfmV7vKVjCEU2Q=w122-h103-no?authuser=0</t>
  </si>
  <si>
    <t>https://lh3.googleusercontent.com/pw/ACtC-3cr_7ULvVisngTX-yl4Z_R3ukjBjeNFX_UwzCx7QuLG-1FeVaCXMQ13FwYVY4cBK9qRM0IFAfk86zPvaW_1Z_oLKjHjHP_AoYK9ZLvJUEJY08Jd_ZNH2WTyXIXxQP-GqJ_C47eFNyVEvPPzj05T6ayyiw=w121-h101-no?authuser=0</t>
  </si>
  <si>
    <t>https://lh3.googleusercontent.com/pw/ACtC-3fLTo-e9wmbjdkbDjyJZhLexgrvVLWvnH3pGCNp5vty2USTPFCPfreIulqB5Xe5Ebr3Bg6kXZuWStoHL3xa7_XjVXwupCTzsqB2_7DdqClNcKyk-FAxqUSTE9GGU_jwb3dJ28ZrxJRUGXnh8gPbdk0jzQ=w121-h101-no?authuser=0</t>
  </si>
  <si>
    <t>https://lh3.googleusercontent.com/pw/ACtC-3fyiC1sNoMyOcETiefVmDXlK4RQ4GvEaID0mpXWs3uE5f2u0RZNWJylaE8LUa6Tgxyiq4vmuonJ58j0Gu_ngHYiGjpJtG4qOTtsbOTENuzAxKAMjWiy7_96ex18q1yl5RUhPN5Zr7qv705pnpbRDH92ig=w122-h102-no?authuser=0</t>
  </si>
  <si>
    <t>https://lh3.googleusercontent.com/pw/ACtC-3eKfWQ_qWN9Ri9fDZ6USCnnT8aZXH4a9c2LRwkvr-LfaDcP8xKFjh-NFC5JA3LPpDD0JNWJWmXMRswrEYJhlDc94MqpJAHwvv3Fr3vmCWyzb5kXGcFAtTiZ--qL-8xGqCIeUa8TqiiblR0EbAdS_6Oq-w=w122-h102-no?authuser=0</t>
  </si>
  <si>
    <t>https://lh3.googleusercontent.com/pw/ACtC-3eDptcJVzVTYjrcMQR9YvPiLuj76jlLRJcjIncX2lbvZ4Kn-QJWPjj_6Cw_F61NMH3A6WyHaL-xuH57Ap8UvxbCZxkSdUbAUjiGLkUVYmRcUUFCSnwTiJT96cS2cj6OAaL5LiziJ01ncd07BfnjU7shBQ=w123-h102-no?authuser=0</t>
  </si>
  <si>
    <t>https://lh3.googleusercontent.com/pw/ACtC-3eKZ__eLRQbygftKR2W3pyNy-A0R6r_DSIf9dPaRKK9n3bwviowuKyuY-OOfTiMmaH3W1fb1P0Gx5Uqs0ZCSgmWfy6amCjyS-rrnHBz4vD5vXKeXvWveiWSjXX7K89RZOrTZzmpfUz12xdJ5D_o1nAz8w=w121-h101-no?authuser=0</t>
  </si>
  <si>
    <t>https://lh3.googleusercontent.com/pw/ACtC-3cSeYSU4OL3rVkQ-xe0A2mF3VI7y6EV04lPwyerRJC1-CcQR8ZLVGEnwwbEKcIJUfb-M-1UcTGu9aAUoeYpDhjTP_VmGrv5UK2A0BH_EJlFJY5dZQY4K-bpbVBi9xzTgHxmaHrJ5xxEuKkHmQ2yxIUa4w=w121-h102-no?authuser=0</t>
  </si>
  <si>
    <t>https://lh3.googleusercontent.com/pw/ACtC-3cGKb9yc5LD3_f7JQfkliqE5VUZU_JqjjsgeaJDZ-coh8iKnlto-2c4k5F4-L4zT0zijqAb6caIH783MYtqcrIGy3JBYdWz7AaAS8FMhdVhxMqSQyeKqSmiqKvbMGoH36krR0v7C0r7b9JikWkCB_jAKw=w123-h102-no?authuser=0</t>
  </si>
  <si>
    <t>https://lh3.googleusercontent.com/pw/ACtC-3emAF-1v9iTWNFUJm9s5ZTzTMUhKhfQDsWWccQa6X07BaoxYed0jwewjwtk5JsN61IfwDXKnsaKrgYzVGkQ2kZkXluYGQbwnxDd6SNcgMVP74dcZeBW6uLkPxkjY8gqBBgNdZeiJDTazY1ZawK9IxaksQ=w121-h101-no?authuser=0</t>
  </si>
  <si>
    <t>https://lh3.googleusercontent.com/pw/ACtC-3dqdtIWoQQT-_lD-CKMFCoyMBBvc47t1skvWmKdtwkCxdp2Sso0X9S5EBVEsE_knnuDwTZvQKEzJHmIOCRWnYjlOvlYRbopI29j_9bkjsWt0aGbRgm7xN1ZuukysKX0CJwNESAntcjxeGgVmDDjhhJujw=w121-h101-no?authuser=0</t>
  </si>
  <si>
    <t>https://lh3.googleusercontent.com/pw/ACtC-3diR8fqtdAz-DCRqrR9L8tN9Ouzv5uM_ue3VFDkRw6L7M0hy0ioQLNy10KnMWRmqqW8nBaqNpBeEBD38i4y_xh9iqswCr9X0HROrCO27qLEf67jBXmmvh5Gx0yJ0IRJKRiLZvvuJupKJjJ7dmSX6xol6g=w120-h101-no?authuser=0</t>
  </si>
  <si>
    <t>https://lh3.googleusercontent.com/pw/ACtC-3eaV4664G6SpwDO_UkJHvwc64rwDCoWdlF86-ZCD1yoZdgoAFwtmfrna1tBPDfeetUI8uQvJuzUczd2I7LRVxA_bQkmy1uUo3LATY4rfz1xy7OWA26-Vyd38_LPZr_wSWsb4L0nnshUlUlvWolOYjh1wA=w122-h102-no?authuser=0</t>
  </si>
  <si>
    <t>https://lh3.googleusercontent.com/pw/ACtC-3eBtHeZPx8GuAd58GUhQnJv_ZFgIq3M4PayPn1IW7a2Kv_v4BFzKZD13YsPwTTRvflXsZSERhG6Zt46GPwd33LcpHAYGE8Xn8hYCmd0tKZLXXSe7j9crkC_aYPMXRC6gTujWEMryQXaiEW4KNgl-GUG6A=w121-h103-no?authuser=0</t>
  </si>
  <si>
    <t>https://lh3.googleusercontent.com/pw/ACtC-3eI-NBFlWxqHKBIHCK2R8hPH41rqG--5VzK9mfUKTUT54tGSmf2t3T4SsTM5t1b1hV3h49HauH-AJOGoXD1EZhqIaDFArnz6lGJromaaxydOYIBYB5YhtiAWEVrDJmMg9x8bG-veCrdED52hR7hyaAMVA=w122-h102-no?authuser=0</t>
  </si>
  <si>
    <t>https://lh3.googleusercontent.com/pw/ACtC-3ckrxFwsfhOn7PQYILy6bySF7eDYQXdmSQEwEhNMagV9iz10ISOusG5nfKKXVB9HXBc4HABL5iCrWag5We9Tw4n5uc1cEp_BaCAKjf9SYrGy3iyLWwME9eTxgOQtQsUxkrrLW1J-eHo4_REfeZpoEIL7Q=w122-h101-no?authuser=0</t>
  </si>
  <si>
    <t>https://lh3.googleusercontent.com/pw/ACtC-3cGccHLFF5c_bINc1isqk25VvkzkWonoVQHhQdXkf6iGZZ72MZD7Mh7yD_q59McndvmrBtoRgBInfl6wlU3GplUGTn_PNuJgLLdWeqP5f1nXZP1CjJnZvgtiZy8gVDT6wqc3GBNQSYcru1vJByiKWzlnA=w122-h103-no?authuser=0</t>
  </si>
  <si>
    <t>https://lh3.googleusercontent.com/pw/ACtC-3cXd8f53L7Qe2X3Ork2KuubfzK7J-L6C6VoVh4chFgnm15EA3NeBn_ivo0dTwAjwb6goYyAmgwLmt2myBdDfEHQml8onI3ZE9Zqh0wcCZnzT7TkQGj_TTiaTptfgXiwOAaxopFd13IYTxCywgRI-oTkPQ=w121-h102-no?authuser=0</t>
  </si>
  <si>
    <t>https://lh3.googleusercontent.com/pw/ACtC-3dyC5876TtB98iwNjfLWa9xt8x4JHfFTkbpnQD5LYLmdrgKexDQpNcYV5Mbrodai6Rd9u9ctg7GAc8Ls7z_Ivtw9wmcKvEQTYrvnK3-CvBqfuW5O9CjbDR-Ejql5C3CJh3HgAyuWU8mDnGoWXY6uWNaFQ=w123-h101-no?authuser=0</t>
  </si>
  <si>
    <t>https://lh3.googleusercontent.com/pw/ACtC-3ffC8_F3ZMHLfqcv7QYrjEXuqOS9iyCLGJTkmNR9RtMTBNpPpO4WZwuLhStwRgAIBuk9HgsfEanRo6BWzSzcFNfD8DxDPMrOpOQB6bUcmcOPGPkNHVaB58AihTfJHpbOLBzzouyjImvxbXjLDvJVuDuIg=w124-h103-no?authuser=0</t>
  </si>
  <si>
    <t>https://lh3.googleusercontent.com/pw/ACtC-3dqJOmOU7tzHDDfoSubIF0B7miKCkUKCUFbkUYmgBakaSHJ0XSFOWerPO1xcPy6MkOYdIpg9wqbar4rt1S1jReac5aqYF-2fcHcDNUwa-qasoIEw_IyA4y75hGs_wmpNWxOlJQkMwYnDB5TNjNiKF21Qg=w122-h101-no?authuser=0</t>
  </si>
  <si>
    <t>https://lh3.googleusercontent.com/pw/ACtC-3cIFxlWDCLt8nXDmbJ4loIAJnjlIMs3L4Ij3CG_aBZ57etepqvo8hZeLrb7kEitkrqEtXvfxyf7prCvn12W0s5E5jxeSI5MjLVJ5QVDKllXNClH_i07_4OJbp0YsblTSvzD5BkOprWnjbHKvQ6JD5nAWA=w123-h102-no?authuser=0</t>
  </si>
  <si>
    <t>https://lh3.googleusercontent.com/pw/ACtC-3d2Cmezj3tr-Kup7YkxFVt5RZrua5K0ztg2FIt5RYT1-fa_NakMzWlKDuZLUACAGI_RzuGEozaFuMj1iXOlSY2gT-lPy2Y8xuo7E9JRjz0W5zesClYcCafvW5dekEyCGxnmZZxQhC79wKNL1osuyliAKw=w121-h100-no?authuser=0</t>
  </si>
  <si>
    <t>https://lh3.googleusercontent.com/pw/ACtC-3d-7IIzxN2Z0aBbgXGuMUFo7w5AkqjreTRWlTvaBzAaklkK9__MizKpkcqS5OAs4wN3_UmEVK5ZsOG1u8Tgd_43qH5OkXuMP9KxqpeHAyvZ-gW-2VUuxkK8-TRF0tHqFjcGXH_i-hLowq2u0yCvovIWDA=w120-h101-no?authuser=0</t>
  </si>
  <si>
    <t>https://lh3.googleusercontent.com/pw/ACtC-3dDVyDISjKUlFao4GkMV-tCGuGjHTZb4TUCTIKLONhkUGg2B5UppzKHdxm0PnCO0A4-q5xkXAJrc3nbACXkzIArYLIIvlQ2Y0_jdsN4q1H5XV0nLX9ah_T4R6pjmtxcTORMTGTwr3QhBv-0pZpswDpbIQ=w123-h103-no?authuser=0</t>
  </si>
  <si>
    <t>https://lh3.googleusercontent.com/pw/ACtC-3fdGvPDC5654m3V5bv-K1BnctUzRaehu5N4VD3_1iLjNlOtOLRwVo78brICfjTwau3qmpyI1Kz6W6SZDFGF9UDIHBss4eXeDyRbYx09Dzj4cHy4N8qdxBFdpHTQWS34Zc0lWHO-VQ7BoavchvWrVQ_arQ=w123-h102-no?authuser=0</t>
  </si>
  <si>
    <t>https://lh3.googleusercontent.com/pw/ACtC-3cojANrknNCex5QxHwXq_f-Dj58dSyW_r798h4qnUK0YtSTYqggNQjQxwO5EnI1jiD6cyWmAdLVi_Dr3BO0XHCYvJEliSNCOFzBRtZ6Z_VqjatGIcBBnYcZUTNDPrHnmaRviPuCa8I8IyYdMaHHi0X_cw=w248-h170-no?authuser=0</t>
  </si>
  <si>
    <t>https://lh3.googleusercontent.com/pw/ACtC-3d_epEWMXtOQTPB45evSEPXJK-ol_AGnmbGX2HX8eJ2ylCNdU3ih10ijGwRIV3oDZ87uyWI7jCFjA6AZsvNc7dMOykLMxL11mf_lb_-rbc5xU5_R5Kc7SjsPHgJs9uy8tcUb9Ic5rjLzvvPUTSdmaizag=w246-h168-no?authuser=0</t>
  </si>
  <si>
    <t>https://lh3.googleusercontent.com/pw/ACtC-3e_yohKfOLu74j5Bc58NDtrgsq7vqvTbve2oviKCYGM95yBqA-P4XRZCmT9EOfrYI8Kb5BaMyGI4VZVbpeqK42xSsYpmjvHyjy0P3KzGqFQ7rP3A6tRoMMCN_w4b1PchM3GGyRQ52EHekaWYvHc43bvyg=w248-h166-no?authuser=0</t>
  </si>
  <si>
    <t>https://lh3.googleusercontent.com/pw/ACtC-3fuuI6XtWi8ODNiCebxuKDp77Ojrdu2462Lb0MTHyrcVrMk9-a0QR8iVvwwoX5Cy3boDWBAMdQbofgkZgDvRkBn4r1p0hQQpjLatb_t-gBGi9CD7Yo8oTBp8-dmBytNYgNna1HvHDD6naFS6ktizEuZmg=w242-h166-no?authuser=0</t>
  </si>
  <si>
    <t>https://lh3.googleusercontent.com/pw/ACtC-3e460fZp38Xr83-OvvWstRpbHAvXrARJ-G7Fnuot9pYCFQcTteg8vmO25RVzf8hzqSVjj9EF3pk2PI_XVmujlMgPkxCc7E1Uj6eQi__JuGsxLZg8f67GMl-Phv69iNNStZ70t-iuhqYgMRH8EdK6lf9cA=w242-h166-no?authuser=0</t>
  </si>
  <si>
    <t>https://lh3.googleusercontent.com/pw/ACtC-3dqCjm0aqEooN_2YIDkHMDRVLiYBNo7dsDY3ilJ2zTXHnPkAfVt3tSBqFi8rvh8Yq90s5pycOmkp-1TlVTo4KpEFqSjooPEwXDlwmCLqRu0eXQwKyU4aYeW1aVxjMiW_ndi-77UrdmQc-p9Hp6kF-vZtA=w236-h168-no?authuser=0</t>
  </si>
  <si>
    <t>https://lh3.googleusercontent.com/pw/ACtC-3fV9hLR0JxTJCXDd4ut-nGz17S_U7hD38ScnNZIhsufz9wwCA4M8s7hUd7q5AmVB2m8pVlYdtAIsxpRlvGiHA73Rks4Fh3JH9qOxPheMZmi7W97bWlY-R6m7xBKpq2S0S4uG1TbMRNcmU9W1mYfNW7wUQ=w236-h164-no?authuser=0</t>
  </si>
  <si>
    <t>https://lh3.googleusercontent.com/pw/ACtC-3eoh4l0nblewRgnE5UALXHFV9Fv8cE8NC0HQzsGYyYTUy99mowsB4SxZxFSFr1rhh9HmRZKYtGyb3hk4E2Tk8j6zNQVVIxiEE4X5zUlMCoIBWuRc1f2rnxKaig9Tb7BjWHE3f69HXicpckiICv28D91kA=w240-h164-no?authuser=0</t>
  </si>
  <si>
    <t>https://lh3.googleusercontent.com/pw/ACtC-3ezDreEYIBsJR2nT5BxLTe2wu0MN9RwsVaudj609P57L-UL3BVfuwHOZkMzH7tMczgcodry2PiQ0xhLFOH7wVIpTlHaPGfjQc4mCyQZ-gbnrdAC8P1lfhHKJeNvQMKMiRgBF3_5SR1DOygYE-4B23QYkw=w242-h162-no?authuser=0</t>
  </si>
  <si>
    <t>https://lh3.googleusercontent.com/pw/ACtC-3cL4MLCvHCJqEA4CniKS3mvWLKxV82TWX5ekyTlLf3Jc094v6X2XdBnQ5Y8FspkPFASQOjdgMHZgbrPNOSkwSBOpe327hLbKu-WtckRLAzqZ9VUEesKjmr55fnFpXOQvIb3MoH6rJ8lK6hsDf29X_n75Q=w240-h164-no?authuser=0</t>
  </si>
  <si>
    <t>https://lh3.googleusercontent.com/pw/ACtC-3cURo0Ffzp2cHcRVEcVvBgrL_HiOlkURfXH5pIMLiCf5WCBuBEBBV6iK1CY3Cu0Ny1ddPhoI6fU5DhNCdYFbmIWhB9iyGZWg9-k0DmVyWZLJsPC9LpFJP_NnXQXUGO7janFlKll4ZfBK0WdTme4gkbMoQ=w244-h166-no?authuser=0</t>
  </si>
  <si>
    <t>https://lh3.googleusercontent.com/pw/ACtC-3ejqmRXNys_i2IJ4PNRQ67R366Pp11-kAd1wLrh8yP1UozukFnWKlb-4lDgJIW2jl4tWEnyrT2RMI4ZM5aeNnOI5OMgxtvnabPW1sWafds2rX5e0Vo-aHN3s7Gnc9FTmv-LPAkk51wsqD3rFtGHvxk91A=w240-h162-no?authuser=0</t>
  </si>
  <si>
    <t>https://lh3.googleusercontent.com/pw/ACtC-3c-tiSPnp6g0UvkuWwZ3y0iY4zvQyrWn6wTSnVwtWLJT3fvk8tmKlxPoHSBXVeZWKv_Y0KxswVqobIflak5baLvwdUzmGF5W1rDvb2vRo9y-2WvBpvsadVuNv9xmGuQQF1ef_K2TZsCFoqGdDIW0HQDTQ=w242-h156-no?authuser=0</t>
  </si>
  <si>
    <t>https://lh3.googleusercontent.com/pw/ACtC-3fTqoj3knInw3WM7dNKgWwaYurAhrsgL4GoOddAUsNeY7gqgnpRaTsa38RypH1o7XtiXFEHihSxbAgv0zrVrgNimjVreSTKWhHSmIMw7pvU0N0kimcbofrhpYF4SbNBwsI3AHGXffMps27dSFCGHkAv4Q=w246-h162-no?authuser=0</t>
  </si>
  <si>
    <t>https://lh3.googleusercontent.com/pw/ACtC-3culVO0mt_42qhh6oOOPr6FnEMjmjpIpEXkQzOF7XmGbOn7RuUldj05HH0FwIF5rXEVs31V53sBNxZOxsv8c1hFp9vVc2-5YXiSsSA16rh3LdSQTyQw0ePInTP3Bm4asvVeFpI5IYhamGQxzzWs8EjeVg=w242-h160-no?authuser=0</t>
  </si>
  <si>
    <t>Time</t>
  </si>
  <si>
    <t>2019-09-19T00:14:18.654Z</t>
  </si>
  <si>
    <t>2019-09-19T01:49:08.570Z</t>
  </si>
  <si>
    <t>2019-09-19T03:03:15.554Z</t>
  </si>
  <si>
    <t>2019-09-19T13:39:19.757Z</t>
  </si>
  <si>
    <t>2019-09-20T01:05:42.954Z</t>
  </si>
  <si>
    <t>2019-09-20T01:06:30.554Z</t>
  </si>
  <si>
    <t>2019-09-20T02:05:11.255Z</t>
  </si>
  <si>
    <t>2019-09-20T03:02:40.560Z</t>
  </si>
  <si>
    <t>2019-09-20T12:30:31.453Z</t>
  </si>
  <si>
    <t>2019-09-20T12:31:02.056Z</t>
  </si>
  <si>
    <t>2019-09-20T12:31:39.155Z</t>
  </si>
  <si>
    <t>2019-09-20T12:31:45.151Z</t>
  </si>
  <si>
    <t>2019-09-20T12:32:21.756Z</t>
  </si>
  <si>
    <t>2019-09-20T12:35:09.058Z</t>
  </si>
  <si>
    <t>2019-09-20T12:35:23.457Z</t>
  </si>
  <si>
    <t>2019-09-20T12:38:05.059Z</t>
  </si>
  <si>
    <t>2019-09-20T12:58:02.162Z</t>
  </si>
  <si>
    <t>2019-09-20T13:16:35.353Z</t>
  </si>
  <si>
    <t>2019-09-20T13:26:07.755Z</t>
  </si>
  <si>
    <t>2019-09-20T23:21:41.156Z</t>
  </si>
  <si>
    <t>2019-09-20T23:41:23.457Z</t>
  </si>
  <si>
    <t>2019-09-21T17:37:48.354Z</t>
  </si>
  <si>
    <t>2019-09-22T14:39:41.555Z</t>
  </si>
  <si>
    <t>2019-09-22T22:00:41.256Z</t>
  </si>
  <si>
    <t>2019-09-23T14:23:41.153Z</t>
  </si>
  <si>
    <t>2019-09-23T14:43:02.461Z</t>
  </si>
  <si>
    <t>2019-09-26T11:32:31.057Z</t>
  </si>
  <si>
    <t>2019-10-07T18:56:11.362Z</t>
  </si>
  <si>
    <t>2019-10-10T19:50:38.452Z</t>
  </si>
  <si>
    <t>2019-10-13T02:05:27.458Z</t>
  </si>
  <si>
    <t>2019-11-12T02:22:24.846Z</t>
  </si>
  <si>
    <t>2019-12-21T23:20:54.435Z</t>
  </si>
  <si>
    <t>2020-01-01T05:52:50.136Z</t>
  </si>
  <si>
    <t>2020-01-07T19:10:17.236Z</t>
  </si>
  <si>
    <t>2020-01-08T12:46:06.745Z</t>
  </si>
  <si>
    <t>2020-01-13T03:35:25.141Z</t>
  </si>
  <si>
    <t>2020-01-16T16:14:53.434Z</t>
  </si>
  <si>
    <t>2020-02-08T00:51:21.441Z</t>
  </si>
  <si>
    <t>2020-02-08T23:20:15.241Z</t>
  </si>
  <si>
    <t>2020-02-12T01:09:29.534Z</t>
  </si>
  <si>
    <t>RDewling@gmail.com</t>
  </si>
  <si>
    <t>2020-02-18T14:47:08.533Z</t>
  </si>
  <si>
    <t>2020-02-25T19:23:55.916Z</t>
  </si>
  <si>
    <t>2020-02-28T17:16:29.649Z</t>
  </si>
  <si>
    <t>2020-02-29T22:13:23.874Z</t>
  </si>
  <si>
    <t>2020-02-29T22:16:58.065Z</t>
  </si>
  <si>
    <t>2020-03-02T02:11:15.590Z</t>
  </si>
  <si>
    <t>2020-03-03T02:31:26.919Z</t>
  </si>
  <si>
    <t>2020-03-06T21:01:25.640Z</t>
  </si>
  <si>
    <t>2020-03-09T15:00:19.534Z</t>
  </si>
  <si>
    <t>2020-03-15T13:37:12.343Z</t>
  </si>
  <si>
    <t>2020-03-15T19:29:31.138Z</t>
  </si>
  <si>
    <t>2020-03-16T20:48:18.433Z</t>
  </si>
  <si>
    <t>2020-03-22T16:59:42.532Z</t>
  </si>
  <si>
    <t>2020-03-26T19:00:28.434Z</t>
  </si>
  <si>
    <t>2020-03-28T19:33:24.928Z</t>
  </si>
  <si>
    <t>2020-03-29T12:08:41.004Z</t>
  </si>
  <si>
    <t>2020-04-07T20:30:22.793Z</t>
  </si>
  <si>
    <t>2020-04-25T15:00:10.712Z</t>
  </si>
  <si>
    <t>2020-04-28T13:34:06.227Z</t>
  </si>
  <si>
    <t>2020-05-02T00:31:49.623Z</t>
  </si>
  <si>
    <t>2020-05-03T13:42:36.630Z</t>
  </si>
  <si>
    <t>2020-05-07T22:55:39.615Z</t>
  </si>
  <si>
    <t>2020-05-09T12:44:23.563Z</t>
  </si>
  <si>
    <t>2020-05-12T00:43:32.233Z</t>
  </si>
  <si>
    <t>2020-05-12T16:07:38.440Z</t>
  </si>
  <si>
    <t>2020-06-07T14:38:49.808Z</t>
  </si>
  <si>
    <t>2020-06-11T15:33:17.258Z</t>
  </si>
  <si>
    <t>2020-06-13T14:38:03.404Z</t>
  </si>
  <si>
    <t>2020-06-29T01:11:57.680Z</t>
  </si>
  <si>
    <t>2020-07-02T23:57:37.013Z</t>
  </si>
  <si>
    <t>2020-07-02T23:58:09.462Z</t>
  </si>
  <si>
    <t>2020-07-03T17:31:21.551Z</t>
  </si>
  <si>
    <t>2020-07-07T15:12:29.175Z</t>
  </si>
  <si>
    <t>2020-07-10T02:35:45.942Z</t>
  </si>
  <si>
    <t>2020-07-10T03:36:33.485Z</t>
  </si>
  <si>
    <t>2020-07-23T21:26:00.781Z</t>
  </si>
  <si>
    <t>2020-07-24T12:58:35.322Z</t>
  </si>
  <si>
    <t>2020-07-24T12:59:34.581Z</t>
  </si>
  <si>
    <t>2020-07-24T13:05:58.529Z</t>
  </si>
  <si>
    <t>2020-07-24T13:47:11.619Z</t>
  </si>
  <si>
    <t>2020-08-02T11:38:24.761Z</t>
  </si>
  <si>
    <t>2020-08-03T20:21:22.436Z</t>
  </si>
  <si>
    <t>2020-08-09T14:32:00.984Z</t>
  </si>
  <si>
    <t>2020-08-14T19:22:18.424Z</t>
  </si>
  <si>
    <t>2020-08-17T15:03:17.430Z</t>
  </si>
  <si>
    <t>2020-09-11T04:05:43.129Z</t>
  </si>
  <si>
    <t>2020-12-23T20:41:26.041Z</t>
  </si>
  <si>
    <t>2021-01-06T17:08:32.370Z</t>
  </si>
  <si>
    <t>2021-01-15T19:57:53.561Z</t>
  </si>
  <si>
    <t>2021-03-06T07:40:55.160Z</t>
  </si>
  <si>
    <t>2021-03-07T14:37:40.438Z</t>
  </si>
  <si>
    <t>2021-03-17T23:45:17.553Z</t>
  </si>
  <si>
    <t>2021-03-26T18:49:53.568Z</t>
  </si>
  <si>
    <t>2021-04-08T00:47:05.371Z</t>
  </si>
  <si>
    <t>2021-04-24T01:37:35.220Z</t>
  </si>
  <si>
    <t>2021-04-24T17:35:31.758Z</t>
  </si>
  <si>
    <t>2021-05-02T22:40:52.362Z</t>
  </si>
  <si>
    <t>2021-05-20T08:59:09.815Z</t>
  </si>
  <si>
    <t>2021-07-03T22:10:32.976Z</t>
  </si>
  <si>
    <t>2021-10-15T17:49:46.449Z</t>
  </si>
  <si>
    <t>2021-10-17T11:39:40.107Z</t>
  </si>
  <si>
    <t>2022-01-11T18:52:24.613Z</t>
  </si>
  <si>
    <t>2022-01-17T20:07:54.373Z</t>
  </si>
  <si>
    <t>2022-01-29T01:47:16.108Z</t>
  </si>
  <si>
    <t>2022-02-16T16:33:15.975Z</t>
  </si>
  <si>
    <t>2022-02-26T14:33:31.945Z</t>
  </si>
  <si>
    <t>2022-03-01T23:41:40.276Z</t>
  </si>
  <si>
    <t>2022-03-02T12:55:03.197Z</t>
  </si>
  <si>
    <t>2022-03-02T20:36:59.669Z</t>
  </si>
  <si>
    <t>2022-03-03T18:03:58.669Z</t>
  </si>
  <si>
    <t>2022-03-04T14:49:10.135Z</t>
  </si>
  <si>
    <t>2022-03-07T17:14:05.865Z</t>
  </si>
  <si>
    <t>2022-03-07T18:08:57.009Z</t>
  </si>
  <si>
    <t>2022-03-07T18:12:43.691Z</t>
  </si>
  <si>
    <t>2022-03-07T18:23:52.436Z</t>
  </si>
  <si>
    <t>2022-03-08T23:02:37.580Z</t>
  </si>
  <si>
    <t>2022-03-10T05:20:08.793Z</t>
  </si>
  <si>
    <t>2022-03-11T18:07:22.980Z</t>
  </si>
  <si>
    <t>2022-03-11T22:23:07.825Z</t>
  </si>
  <si>
    <t>2022-03-15T19:32:32.355Z</t>
  </si>
  <si>
    <t>2022-03-16T23:52:22.388Z</t>
  </si>
  <si>
    <t>2022-03-22T00:07:46.368Z</t>
  </si>
  <si>
    <t>2022-03-29T13:50:59.278Z</t>
  </si>
  <si>
    <t>2022-04-07T00:05:02.789Z</t>
  </si>
  <si>
    <t>2022-04-07T00:06:51.485Z</t>
  </si>
  <si>
    <t>2022-04-18T11:07:25.685Z</t>
  </si>
  <si>
    <t>2022-05-13T17:06:49.391Z</t>
  </si>
  <si>
    <t>2022-05-15T17:51:39.545Z</t>
  </si>
  <si>
    <t>2022-07-22T17:52:43.583Z</t>
  </si>
  <si>
    <t>2022-07-25T15:23:51.787Z</t>
  </si>
  <si>
    <t>2022-08-07T20:52:22.968Z</t>
  </si>
  <si>
    <t>2022-08-22T15:12:08.935Z</t>
  </si>
  <si>
    <t>2022-08-23T16:51:24.038Z</t>
  </si>
  <si>
    <t>2022-08-25T12:42:32.762Z</t>
  </si>
  <si>
    <t>2022-09-26T12:48:50.519Z</t>
  </si>
  <si>
    <t>2022-10-02T14:52:47.359Z</t>
  </si>
  <si>
    <t>2022-10-02T15:58:15.414Z</t>
  </si>
  <si>
    <t>2022-10-02T18:29:32.211Z</t>
  </si>
  <si>
    <t>2022-10-02T20:02:03.912Z</t>
  </si>
  <si>
    <t>2022-10-02T20:46:57.948Z</t>
  </si>
  <si>
    <t>2022-10-22T02:11:02.410Z</t>
  </si>
  <si>
    <t>2022-12-10T23:25:10.426Z</t>
  </si>
  <si>
    <t>2022-12-27T18:02:42.067Z</t>
  </si>
  <si>
    <t>2023-01-24T20:56:07.720Z</t>
  </si>
  <si>
    <t>2023-01-24T21:31:28.617Z</t>
  </si>
  <si>
    <t>2023-01-25T00:11:53.602Z</t>
  </si>
  <si>
    <t>2023-01-26T00:29:21.744Z</t>
  </si>
  <si>
    <t>2023-02-10T14:17:59.892Z</t>
  </si>
  <si>
    <t>2023-02-16T12:22:53.045Z</t>
  </si>
  <si>
    <t>2023-02-19T14:49:32.154Z</t>
  </si>
  <si>
    <t>2023-03-06T15:23:24.431Z</t>
  </si>
  <si>
    <t>2023-03-06T15:58:01.998Z</t>
  </si>
  <si>
    <t>2023-03-06T16:56:52.786Z</t>
  </si>
  <si>
    <t>2023-03-07T01:29:34.885Z</t>
  </si>
  <si>
    <t>2023-03-11T13:47:46.201Z</t>
  </si>
  <si>
    <t>2023-03-14T12:14:32.462Z</t>
  </si>
  <si>
    <t>2023-03-15T14:55:45.461Z</t>
  </si>
  <si>
    <t>2023-03-18T18:20:30.296Z</t>
  </si>
  <si>
    <t>2023-03-24T20:42:34.306Z</t>
  </si>
  <si>
    <t>2023-03-26T17:29:17.964Z</t>
  </si>
  <si>
    <t>2023-04-04T13:42:34.608Z</t>
  </si>
  <si>
    <t>2023-04-05T14:02:35.464Z</t>
  </si>
  <si>
    <t>2023-04-05T14:03:21.950Z</t>
  </si>
  <si>
    <t>2023-04-05T14:08:25.035Z</t>
  </si>
  <si>
    <t>2023-04-05T14:10:35.599Z</t>
  </si>
  <si>
    <t>2023-04-05T14:13:32.883Z</t>
  </si>
  <si>
    <t>2023-04-05T14:18:11.841Z</t>
  </si>
  <si>
    <t>2023-04-05T15:06:41.570Z</t>
  </si>
  <si>
    <t>2023-04-05T21:26:52.906Z</t>
  </si>
  <si>
    <t>2023-04-05T21:46:19.127Z</t>
  </si>
  <si>
    <t>2023-04-06T02:15:05.651Z</t>
  </si>
  <si>
    <t>2023-04-06T15:46:36.535Z</t>
  </si>
  <si>
    <t>2023-04-07T12:05:42.985Z</t>
  </si>
  <si>
    <t>2023-04-07T12:19:14.086Z</t>
  </si>
  <si>
    <t>2023-04-08T00:10:50.697Z</t>
  </si>
  <si>
    <t>2023-04-12T22:45:34.190Z</t>
  </si>
  <si>
    <t>2023-04-24T15:50:40.917Z</t>
  </si>
  <si>
    <t>2023-04-28T20:29:39.947Z</t>
  </si>
  <si>
    <t>2023-04-28T23:00:46.261Z</t>
  </si>
  <si>
    <t>2023-05-05T15:05:53.052Z</t>
  </si>
  <si>
    <t>2023-05-09T18:11:10.646Z</t>
  </si>
  <si>
    <t>2023-05-12T22:12:04.993Z</t>
  </si>
  <si>
    <t>2023-05-13T11:27:01.908Z</t>
  </si>
  <si>
    <t>2023-05-20T01:18:29.501Z</t>
  </si>
  <si>
    <t>2023-05-29T20:09:31.930Z</t>
  </si>
  <si>
    <t>2023-06-03T19:28:26.312Z</t>
  </si>
  <si>
    <t>2023-06-13T03:45:25.483Z</t>
  </si>
  <si>
    <t>2023-06-14T00:32:50.647Z</t>
  </si>
  <si>
    <t>2023-06-20T21:07:33.004Z</t>
  </si>
  <si>
    <t>2023-07-08T19:50:59.638Z</t>
  </si>
  <si>
    <t>2023-07-11T18:29:46.245Z</t>
  </si>
  <si>
    <t>2023-07-11T18:44:51.946Z</t>
  </si>
  <si>
    <t>2023-07-11T18:47:54.901Z</t>
  </si>
  <si>
    <t>2023-07-13T00:00:17.204Z</t>
  </si>
  <si>
    <t>2023-07-13T00:05:58.963Z</t>
  </si>
  <si>
    <t>2023-07-13T19:13:54.062Z</t>
  </si>
  <si>
    <t>2023-07-14T00:17:17.971Z</t>
  </si>
  <si>
    <t>2023-07-14T02:20:41.655Z</t>
  </si>
  <si>
    <t>2023-07-14T19:26:03.491Z</t>
  </si>
  <si>
    <t>2023-07-16T16:04:48.358Z</t>
  </si>
  <si>
    <t>2023-07-19T18:39:24.990Z</t>
  </si>
  <si>
    <t>2023-07-22T18:27:53.504Z</t>
  </si>
  <si>
    <t>2023-07-22T21:32:12.429Z</t>
  </si>
  <si>
    <t>2023-07-24T03:46:06.748Z</t>
  </si>
  <si>
    <t>2023-07-30T21:53:47.642Z</t>
  </si>
  <si>
    <t>2023-08-07T21:11:44.937Z</t>
  </si>
  <si>
    <t>2023-08-12T16:32:52.521Z</t>
  </si>
  <si>
    <t>2023-09-22T01:44:02.026Z</t>
  </si>
  <si>
    <t>2023-10-22T11:51:56.309Z</t>
  </si>
  <si>
    <t>2023-11-14T00:29:45.338Z</t>
  </si>
  <si>
    <t>2024-01-01T03:42:42.119Z</t>
  </si>
  <si>
    <t>2024-01-21T17:49:10.434Z</t>
  </si>
  <si>
    <t>2024-02-15T14:15:06.284Z</t>
  </si>
  <si>
    <t>2024-02-19T00:39:02.600Z</t>
  </si>
  <si>
    <t>2024-02-22T01:39:49.155Z</t>
  </si>
  <si>
    <t>2024-02-24T15:45:29.555Z</t>
  </si>
  <si>
    <t>2024-03-01T20:53:42.448Z</t>
  </si>
  <si>
    <t>2024-03-04T18:14:03.802Z</t>
  </si>
  <si>
    <t>2024-03-04T22:34:11.847Z</t>
  </si>
  <si>
    <t>2024-03-05T18:26:45.092Z</t>
  </si>
  <si>
    <t>2024-03-06T17:25:15.408Z</t>
  </si>
  <si>
    <t>2024-03-10T16:48:01.544Z</t>
  </si>
  <si>
    <t>2024-03-16T14:30:03.645Z</t>
  </si>
  <si>
    <t>2024-03-17T00:10:03.865Z</t>
  </si>
  <si>
    <t>2024-03-17T00:10:54.273Z</t>
  </si>
  <si>
    <t>2024-03-28T20:20:30.582Z</t>
  </si>
  <si>
    <t>2024-03-30T16:56:16.646Z</t>
  </si>
  <si>
    <t>2024-04-18T18:40:38.692Z</t>
  </si>
  <si>
    <t>2024-04-24T18:46:14.745Z</t>
  </si>
  <si>
    <t>2024-04-30T13:00:25.230Z</t>
  </si>
  <si>
    <t>2024-05-04T01:42:23.385Z</t>
  </si>
  <si>
    <t>2024-05-19T14:33:43.062Z</t>
  </si>
  <si>
    <t>2024-05-27T00:22:08.304Z</t>
  </si>
  <si>
    <t>2024-06-09T01:48:18.276Z</t>
  </si>
  <si>
    <t>2024-06-10T03:00:07.332Z</t>
  </si>
  <si>
    <t>2024-06-10T13:32:39.102Z</t>
  </si>
  <si>
    <t>2024-06-15T22:54:27.758Z</t>
  </si>
  <si>
    <t>2024-07-02T13:06:47.813Z</t>
  </si>
  <si>
    <t>2024-08-17T14:20:22.358Z</t>
  </si>
  <si>
    <t>2024-09-15T02:13:34.530Z</t>
  </si>
  <si>
    <t>2024-09-18T00:32:10.074Z</t>
  </si>
  <si>
    <t>2024-10-03T16:22:50.456Z</t>
  </si>
  <si>
    <t>2024-10-20T22:38:41.602Z</t>
  </si>
  <si>
    <t>2024-10-25T14:00:04.168Z</t>
  </si>
  <si>
    <t>2024-11-23T19:56:23.639Z</t>
  </si>
  <si>
    <t>2024-12-23T18:09:41.053Z</t>
  </si>
  <si>
    <t>2025-01-25T14:24:54.894Z</t>
  </si>
  <si>
    <t>2025-01-26T18:18:49.386Z</t>
  </si>
  <si>
    <t>2025-02-15T12:31:57.306Z</t>
  </si>
  <si>
    <t>2025-03-03T18:00:31.080Z</t>
  </si>
  <si>
    <t>2025-03-03T18:01:07.176Z</t>
  </si>
  <si>
    <t>2025-03-03T18:01:48.241Z</t>
  </si>
  <si>
    <t>2025-03-03T18:02:09.873Z</t>
  </si>
  <si>
    <t>2025-03-03T19:35:17.043Z</t>
  </si>
  <si>
    <t>2025-03-03T19:58:02.418Z</t>
  </si>
  <si>
    <t>2025-03-03T20:52:03.802Z</t>
  </si>
  <si>
    <t>2025-03-03T22:21:25.801Z</t>
  </si>
  <si>
    <t>2025-03-05T21:17:37.819Z</t>
  </si>
  <si>
    <t>2025-03-08T13:43:34.329Z</t>
  </si>
  <si>
    <t>2025-03-09T17:53:02.862Z</t>
  </si>
  <si>
    <t>2025-03-15T02:03:49.502Z</t>
  </si>
  <si>
    <t>2025-03-15T18:12:03.072Z</t>
  </si>
  <si>
    <t>2025-03-20T18:12:20.891Z</t>
  </si>
  <si>
    <t>2025-03-29T12:07:49.717Z</t>
  </si>
  <si>
    <t>2025-03-29T17:57:10.598Z</t>
  </si>
  <si>
    <t>2025-03-31T05:16:58.968Z</t>
  </si>
  <si>
    <t>2025-04-07T15:36:03.294Z</t>
  </si>
  <si>
    <t>2025-04-07T16:56:26.387Z</t>
  </si>
  <si>
    <t>2025-04-07T17:54:31.329Z</t>
  </si>
  <si>
    <t>2025-04-15T17:02:31.526Z</t>
  </si>
  <si>
    <t>2025-04-26T00:57:16.732Z</t>
  </si>
  <si>
    <t>2025-05-10T18:48:53.066Z</t>
  </si>
  <si>
    <t>2025-05-23T21:35:33.436Z</t>
  </si>
  <si>
    <t>2025-06-11T23:50:41.341Z</t>
  </si>
  <si>
    <t>2025-06-15T13:42:19.477Z</t>
  </si>
  <si>
    <t>2025-06-15T14:37:26.644Z</t>
  </si>
  <si>
    <t>2025-06-15T14:40:10.405Z</t>
  </si>
  <si>
    <t>2025-06-15T18:58:43.672Z</t>
  </si>
  <si>
    <t>2025-06-16T02:26:28.075Z</t>
  </si>
  <si>
    <t>2025-06-18T01:10:58.765Z</t>
  </si>
  <si>
    <t>2025-06-19T20:43:04.158Z</t>
  </si>
  <si>
    <t>2025-06-27T12:05:01.424Z</t>
  </si>
  <si>
    <t>2025-06-30T20:55:26.063Z</t>
  </si>
  <si>
    <t>2025-07-04T00:34:40.389Z</t>
  </si>
  <si>
    <t>2025-07-06T21:29:00.670Z</t>
  </si>
  <si>
    <t>2025-07-20T01:43:18.533Z</t>
  </si>
  <si>
    <t>2025-08-18T20:34:19.170Z</t>
  </si>
  <si>
    <t>2025-08-19T18:27:31.159Z</t>
  </si>
  <si>
    <t>2025-09-30T16:09:36.373Z</t>
  </si>
  <si>
    <t>2025-12-22T17:15:29.823Z</t>
  </si>
  <si>
    <t>2026-01-19T22:30:29.420Z</t>
  </si>
  <si>
    <t>Topic</t>
  </si>
  <si>
    <t>Username</t>
  </si>
  <si>
    <t>wbPvJO2ZBVOcLDar9uyI</t>
  </si>
  <si>
    <t>Currently not available.... we can dream http://myexperience.gamegolf.com/forums/236342-feature-requests/suggestions/7229687-able-to-export-the-data-from-game-golf-via-some-ap</t>
  </si>
  <si>
    <t>f9ioBYd5TZIuRAoHUfzH</t>
  </si>
  <si>
    <t>Fixed. Now all rounds show created by and last updated by person &amp; time</t>
  </si>
  <si>
    <t>pdLR6QPXRWvF5S7ybdkn</t>
  </si>
  <si>
    <t>h3DJCmiB3yD4OH1PBw1D</t>
  </si>
  <si>
    <t>New Profile tab added where you can update your own picture (we can add more to the profile later). Members tab (view all members) no longer allows prof pic updates</t>
  </si>
  <si>
    <t>IYJwqZspzOUQUdAi3Mva</t>
  </si>
  <si>
    <t>Added this</t>
  </si>
  <si>
    <t>RZTMhsFwFqRIqODrkA8o</t>
  </si>
  <si>
    <t>Scores are adjusted based on course rating (not course par). So gross score can be different than scratch score</t>
  </si>
  <si>
    <t>YEueoDVS5mZ0lrOyFYUJ</t>
  </si>
  <si>
    <t>Think of it this way, if two players play the same course from different tees, we have to account for the difference in distance when calculating the scratch score (which the "Rating" value does) even if the course handicaps are zero. Course handicap formula = (Slope * Handicap)/113..... i.e. this is always 0 for scratch score since handicap value is 0</t>
  </si>
  <si>
    <t>mXdS6MnTqanqNpvnbTAA</t>
  </si>
  <si>
    <t>I added a FAQs page to help clarify</t>
  </si>
  <si>
    <t>9A2LDiThoL2y4ybjK6kz</t>
  </si>
  <si>
    <t>16629c5d-913b-46dd-9678-6fd530ade8a2</t>
  </si>
  <si>
    <t>Test comment</t>
  </si>
  <si>
    <t>Ei73NdBt0lWYIGcGjcZX</t>
  </si>
  <si>
    <t>Added round type as a selection which is the best we can do with the current version of Glide</t>
  </si>
  <si>
    <t>AkZRsY4dgaFuyCefoTbS</t>
  </si>
  <si>
    <t>c1de8c16-6e7c-459e-b35f-39903ed6e64d</t>
  </si>
  <si>
    <t>Bobby Jones</t>
  </si>
  <si>
    <t>Yikes</t>
  </si>
  <si>
    <t>da0GEVVLNTctgdzAdoo6</t>
  </si>
  <si>
    <t>Commish</t>
  </si>
  <si>
    <t>In the menu (top left), changed the name of the entries from "Net Standings" to "Ne Season Standings" and "Scratch Standings" to "Scratch Season Standings"</t>
  </si>
  <si>
    <t>vBkPCQpjwFrKHdHWRqAy</t>
  </si>
  <si>
    <t>Added a "Copy Round" button at the bottom of each round. Click this to copy the same course/tee &amp; tee time &amp; specify another member</t>
  </si>
  <si>
    <t>XJ78xp012F6JBZIAoRBP</t>
  </si>
  <si>
    <t>$$ GLOBAL_CHAT $$</t>
  </si>
  <si>
    <t>Is babe zaharias in here</t>
  </si>
  <si>
    <t>KYJd52oDUCT9BTPylE9z</t>
  </si>
  <si>
    <t>Tennis szn</t>
  </si>
  <si>
    <t>d93WOutxduMmnPsB8byJ</t>
  </si>
  <si>
    <t>Alexander Edson</t>
  </si>
  <si>
    <t xml:space="preserve">New app, who dis? </t>
  </si>
  <si>
    <t>DY3IJwO48Fr5awrNdpFw</t>
  </si>
  <si>
    <t>is this the membership bulletin board</t>
  </si>
  <si>
    <t>SITS Status</t>
  </si>
  <si>
    <t>SITS Effective Date</t>
  </si>
  <si>
    <t>SITS Removal Date</t>
  </si>
  <si>
    <t>Events Missed due to SITS</t>
  </si>
  <si>
    <t>Events posted</t>
  </si>
  <si>
    <t>Next Round Due</t>
  </si>
  <si>
    <t>Events missed after return to SITS</t>
  </si>
  <si>
    <t>SITS Complete</t>
  </si>
  <si>
    <t>2, 3, 4, 5, 6, 7, &amp; 8</t>
  </si>
  <si>
    <t>2 &amp; 3</t>
  </si>
  <si>
    <t>4, 5, 6, 7, &amp; 8</t>
  </si>
  <si>
    <t>2, 3, 4, 5 &amp; 6</t>
  </si>
  <si>
    <t>2, 3, 4, 5, &amp; 6</t>
  </si>
  <si>
    <t>3, 4, 5 &amp; 6</t>
  </si>
  <si>
    <t>1, 2, 3, 4, 5 &amp; 6</t>
  </si>
  <si>
    <t>2, 3, 4, &amp; 5</t>
  </si>
  <si>
    <t>Event 1 &amp; 6</t>
  </si>
  <si>
    <t>1, 2, 3 &amp; 4</t>
  </si>
  <si>
    <t>1, 2, 3, &amp; 4</t>
  </si>
  <si>
    <t>URL</t>
  </si>
  <si>
    <t>https://minervatour.files.wordpress.com/2019/08/20190818_1139270.jpg</t>
  </si>
  <si>
    <t>https://minervatour.files.wordpress.com/2019/10/img_5300.jpg</t>
  </si>
  <si>
    <t>https://minervatour.files.wordpress.com/2018/08/img_4560.jpg</t>
  </si>
  <si>
    <t>https://lh3.googleusercontent.com/pw/ABLVV85BpUrkX2bjvvrNZiZRqMg3dQlWJNOvpjG6TgysuhAF0X8OeaAcvCRFOHihHbu1fxGBjTcpReQJdRfY_70bDjfdmrUmybwi0m6BKnNDGvNDihKWcWx09-t2v9jecQ-ESUrEqhBlCI72b2v9N0-Q_mp54g=w1251-h938-s-no-gm?authuser=0</t>
  </si>
  <si>
    <t>https://lh3.googleusercontent.com/pw/ACtC-3fBZZSFgkzax8_46MCZV3AQ2J_xcmOB7M6pVgwU3G8mU4vV8a9RjNt4X30gq5UeoCyC4xJxU_SR71KGuK36-2jgLra4EY23fALaEEMDlSBPaO6ufdCM-k3t3Qgzq2RxsEHsl_4fFpA_K3JIVr38qnCTkg=w3360-h1056-no?authuser=0</t>
  </si>
  <si>
    <t>https://lh3.googleusercontent.com/pw/AMWts8AUN33XzbgXpIQK0Zu_9ukG4L6fsZ8ie0kqKIBepzPoIg2E0x98Eqhp_VJZTqYQBk9ezs5D0op5wrzHOvdOiePsduBY4ZtsfFVkWiqrJJdbO4qGSk3loF5fIvPJVOI3EHobE6uXBdKRFMOs_fDvi1twRQ=w1259-h944-s-no?authuser=0</t>
  </si>
  <si>
    <t>https://lh3.googleusercontent.com/pw/AMWts8C1Ar24hqGSuVtKWcJngs3niVPrKCHG8YD0X66HnaD311HTeNrWtudtMbQ9gsRV-1oZBO1UCYTFAXx8kAjfr_AvyYgooox73yaosObSZG8yrXbj2nccIWCE5_blDNejx9CUr7qJn-_iKok-dUGL7BMPAQ=w1560-h758-s-no?authuser=0</t>
  </si>
  <si>
    <t>https://lh3.googleusercontent.com/pw/AMWts8DOVNogsUx_RoZOry5c3qtbh11Wa9rTwQ53_RTOncGE8zM3dLAZqdmBxjGUXLzobmCNApr9-5gKNSXw1uhDv0WkyqTmyIJCwY0VagqbuHHfOR83KU0jXKjCjPDBznCO6TC2fyJJ7szdzGu8tygwAABJsA=w1259-h944-s-no?authuser=0</t>
  </si>
  <si>
    <t>https://lh3.googleusercontent.com/pw/AMWts8AWne8Pqlmnv35GxeIlMaB5JxE1dIdak3rgRKHfSpMXPoxzAxa27WuDM4rFOSt1-4TF5KKZpijsGLd_QfOMVs2KOTb8V5wGtntDyUyiB8Dj-KC8BnctUH2rIrS9TZkCukRxIIVDp7i9d3YrjZkUDrQ0wA=w1259-h944-s-no?authuser=0</t>
  </si>
  <si>
    <t>https://lh3.googleusercontent.com/pw/ABLVV85Lb0g2KHTZwBjc9EE9l94yisZxF4WAHipq3W_N9-9fcqmf--Abtg9rKD1QivfqKgwBWTFb34eQGR67ZrvCjbMoiL4jwkUdx7KC4hScIVuI_K0PuT6R2JeQjYc_vKpm6ceYVI2vB3AOIh-_cPqKumrjBw=w1251-h938-s-no-gm?authuser=0</t>
  </si>
  <si>
    <t>https://lh3.googleusercontent.com/pw/ABLVV86yArJqIcCWqZnh0Q-H03mwxomfCRCZGd_T_TMF4F5-MzXOz2UZz6UyX_d0TudIoCvVSW1IebSW1blpGMicktd8DOr0mL_doUmS4XMl9avqyIBl0p37m6MN0hoMDYcvXfFWd-fj-3wpL9bVQPqnVngVCw=w1251-h938-s-no-gm?authuser=0</t>
  </si>
  <si>
    <t>https://lh3.googleusercontent.com/pw/ABLVV84IwAehrKIuZYl0plzkP89fNRYRUfOdfhay5qslMecJvxIdDj7DhNEbo0CAJxiXHIUt79EyEI_-SqrTYmD3rxQoZnIBhU4NQiIGPXnhlJgQyQ8GNRfhyBP42Ou_kEnFrU23nwWBL3Xh3SmTXeWNDeHfBg=w1251-h938-s-no-gm?authuser=0</t>
  </si>
  <si>
    <t>https://lh3.googleusercontent.com/pw/ABLVV86s6MxHu5eHU_37idR-d2iJHonlV7jJiJ22BuoHsFxBwoNv7xKAtGlzw9JKstaA9zsnHS0RSzprd9WuFl2NRdmA8gSD_uqy4evpAiyQfTGlkkt6WvRH_9Mf_s_f89-gqw7eEG53_wTBb9dM4AQRD5z2aQ=w1251-h938-s-no-gm?authuser=0</t>
  </si>
  <si>
    <t>https://lh3.googleusercontent.com/pw/ABLVV84hS5n6vyCYdND4YhUVUlLBHEsaLXPRP0RZXYjfUZVRfJ_7HYhCBId_2-NPN4MbkfdECDXAEU0gSc74q6Bt-QtiR_cG0nf8Tj28v6crn2asBexUqfpu7NGRoCMvOqWswjujS-wp-dhH7QDcUIh07f9bJA=w1251-h938-s-no-gm?authuser=0</t>
  </si>
  <si>
    <t>https://lh3.googleusercontent.com/pw/AP1GczOIqYiCwWYaG42x9A3EsmamKuyh5gETbSygKnUm-bG48ZGL6cxmJ2x08g34BrxJsewNphzNvR9gvcv-U_R03UIDASjQwXKfhrWjhYyxtvIh5WE3LcBM4HOFSSQvYhcwp1KOND5aiYVYadfTUpSj88571w=w1245-h934-s-no-gm?authuser=0</t>
  </si>
  <si>
    <t>https://lh3.googleusercontent.com/pw/AP1GczO9K6FYugYBIbghaZuZkXQYSvToJ3pB2w9KokvxhYfS69fdtWiHSsT4P9Ttf082xB4rOP06hkSf1DziWzM7ZUu7BOHdXLVgB92kGtHeJfYuki1q4uSINI-fE3-1iQoK74kZMbjUB1wMlPPSPxxgEDB1XQ=w701-h934-s-no-gm?authuser=0</t>
  </si>
  <si>
    <t>https://lh3.googleusercontent.com/pw/AP1GczMKhZC1wG-k4vPSVAqi1MkcwOslh3p1t1Uf3z-c7MVJvhdtxWolG1IQnPhYORvCPtfpkPVmosD3OdpigLIJj_oofPJqTVlF_Al18Sc90CzzPM45KH9-ebI85jQoYoC6AknfqBu9KlRHZL1GuMD3ri-jTg=w1245-h934-s-no-gm?authuser=0</t>
  </si>
  <si>
    <t>https://lh3.googleusercontent.com/pw/AP1GczN_R-8gVD6vE3r_MhU6NdNJBxrawrf2QjvKPfKbmuupIyIBh_TzT3sCovX6ApQeg5YG0rVZvWn_M26E660_SkLuYDf30NQQLhxjuszWX7S0ofFWMdE1OlRpbmBqxrBhroWtHxyj-nkz8kPfhLQA68IiWw=w1245-h934-s-no-gm?authuser=0</t>
  </si>
  <si>
    <t>https://lh3.googleusercontent.com/pw/AP1GczPJwN2_l11hrICeNuDD-XLUUj9K_fU_bCLYiPyCu45bRpuonohoEeCN6p6SWKSLpeEJvLdPRnvoyuSgS6wuCgDXnckhAB0hnb0S23V4MjljGRVK0sP65Hz7xhZ46DilSq9MEdu8bAm9PhhdCL0UPCMeXA=w1245-h934-s-no-gm?authuser=0</t>
  </si>
  <si>
    <t>Last Automatic Refresh Initiated</t>
  </si>
  <si>
    <t>Last Manual Refresh Requested</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</si>
</sst>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quot;$&quot;#,##0.00"/>
    <numFmt numFmtId="165" formatCode="dddd&quot;, &quot;mmmm&quot; &quot;d&quot;,  at &quot;h&quot;:&quot;mm&quot;: &quot;am/pm"/>
    <numFmt numFmtId="166" formatCode="yyy-mm-ddThh:mm:ss.000Z"/>
    <numFmt numFmtId="167" formatCode="mm/dd/yyyy"/>
    <numFmt numFmtId="168" formatCode="m/d/yyyy"/>
    <numFmt numFmtId="169" formatCode="m/d/yyyy h:mm:ss am/pm"/>
    <numFmt numFmtId="170" formatCode="m&quot;/&quot;d&quot; &quot;h&quot;:&quot;mm&quot; &quot;am/pm"/>
    <numFmt numFmtId="171" formatCode="0.0"/>
    <numFmt numFmtId="172" formatCode="m/d/yyyy h:mm:ss am/pm &quot;UTC&quot;"/>
    <numFmt numFmtId="173" formatCode="m/d/yy"/>
    <numFmt numFmtId="174" formatCode="m/d"/>
  </numFmts>
  <fonts count="65">
    <font>
      <sz val="10.0"/>
      <color rgb="FF000000"/>
      <name val="Verdana"/>
      <scheme val="minor"/>
    </font>
    <font>
      <color theme="1"/>
      <name val="Verdana"/>
      <scheme val="minor"/>
    </font>
    <font>
      <b/>
      <color theme="1"/>
      <name val="Verdana"/>
      <scheme val="minor"/>
    </font>
    <font>
      <u/>
      <color rgb="FF3D4594"/>
    </font>
    <font>
      <strike/>
      <color theme="1"/>
      <name val="Verdana"/>
      <scheme val="minor"/>
    </font>
    <font>
      <u/>
      <color rgb="FF0000FF"/>
    </font>
    <font>
      <u/>
      <color rgb="FF0000FF"/>
    </font>
    <font>
      <u/>
      <color rgb="FF0000FF"/>
    </font>
    <font>
      <u/>
      <sz val="9.0"/>
      <color rgb="FF000000"/>
      <name val="&quot;Google Sans&quot;"/>
    </font>
    <font>
      <b/>
      <u/>
      <color theme="1"/>
      <name val="Arial"/>
    </font>
    <font>
      <b/>
      <u/>
      <color theme="1"/>
      <name val="Arial"/>
    </font>
    <font>
      <color theme="1"/>
      <name val="Arial"/>
    </font>
    <font>
      <sz val="11.0"/>
      <color rgb="FF000000"/>
      <name val="Inconsolata"/>
    </font>
    <font>
      <sz val="8.0"/>
      <color theme="1"/>
      <name val="Arial"/>
    </font>
    <font>
      <u/>
      <color rgb="FF0000FF"/>
    </font>
    <font>
      <sz val="11.0"/>
      <color rgb="FF000000"/>
      <name val="Calibri"/>
    </font>
    <font>
      <color rgb="FF000000"/>
      <name val="Docs-Roboto"/>
    </font>
    <font>
      <color rgb="FF000000"/>
      <name val="Roboto"/>
    </font>
    <font>
      <color rgb="FF000000"/>
      <name val="Verdana"/>
      <scheme val="minor"/>
    </font>
    <font>
      <color rgb="FFB7B7B7"/>
      <name val="Verdana"/>
      <scheme val="minor"/>
    </font>
    <font>
      <color rgb="FF233A44"/>
      <name val="Verdana"/>
    </font>
    <font>
      <color rgb="FF000000"/>
    </font>
    <font>
      <u/>
      <color rgb="FF3D4594"/>
    </font>
    <font/>
    <font>
      <u/>
      <color rgb="FFB7B7B7"/>
    </font>
    <font>
      <color rgb="FF222222"/>
      <name val="Arial"/>
    </font>
    <font>
      <sz val="11.0"/>
      <color rgb="FF333333"/>
      <name val="Proxima-nova"/>
    </font>
    <font>
      <u/>
      <color rgb="FF3D4594"/>
      <name val="Verdana"/>
      <scheme val="minor"/>
    </font>
    <font>
      <b/>
      <color theme="1"/>
      <name val="Verdana"/>
    </font>
    <font>
      <b/>
      <u/>
      <color rgb="FF3F3F3F"/>
      <name val="Arial"/>
    </font>
    <font>
      <b/>
      <u/>
      <color rgb="FF3F3F3F"/>
      <name val="Arial"/>
    </font>
    <font>
      <b/>
      <u/>
      <color rgb="FF3F3F3F"/>
      <name val="Arial"/>
    </font>
    <font>
      <color theme="1"/>
      <name val="Verdana"/>
    </font>
    <font>
      <sz val="9.0"/>
      <color rgb="FF3F3F3F"/>
      <name val="Arial"/>
    </font>
    <font>
      <sz val="7.0"/>
      <color rgb="FF3F3F3F"/>
      <name val="Arial"/>
    </font>
    <font>
      <color theme="1"/>
      <name val="Gill Sans"/>
    </font>
    <font>
      <color rgb="FFFFFFFF"/>
      <name val="Gill Sans"/>
    </font>
    <font>
      <b/>
      <color theme="1"/>
      <name val="Gill Sans"/>
    </font>
    <font>
      <b/>
      <u/>
      <color rgb="FF0000FF"/>
      <name val="Gill Sans"/>
    </font>
    <font>
      <sz val="9.0"/>
      <color rgb="FF000000"/>
      <name val="&quot;Google Sans Mono&quot;"/>
    </font>
    <font>
      <b/>
      <u/>
      <color rgb="FF0000FF"/>
      <name val="Gill Sans"/>
    </font>
    <font>
      <b/>
      <color theme="1"/>
      <name val="Arial"/>
    </font>
    <font>
      <color theme="0"/>
      <name val="Verdana"/>
      <scheme val="minor"/>
    </font>
    <font>
      <u/>
      <color rgb="FF0000FF"/>
    </font>
    <font>
      <b/>
      <sz val="18.0"/>
      <color rgb="FF000000"/>
      <name val="Gill Sans"/>
    </font>
    <font>
      <sz val="18.0"/>
      <color theme="1"/>
      <name val="Verdana"/>
      <scheme val="minor"/>
    </font>
    <font>
      <b/>
      <color rgb="FFFFFFFF"/>
      <name val="Gill Sans"/>
    </font>
    <font>
      <b/>
      <color rgb="FF000000"/>
      <name val="Gill Sans"/>
    </font>
    <font>
      <b/>
      <color rgb="FFCC0000"/>
      <name val="Gill Sans"/>
    </font>
    <font>
      <b/>
      <sz val="24.0"/>
      <color rgb="FF000000"/>
      <name val="Gill Sans"/>
    </font>
    <font>
      <color rgb="FF000000"/>
      <name val="Gill Sans"/>
    </font>
    <font>
      <u/>
      <color rgb="FF000000"/>
      <name val="Gill Sans"/>
    </font>
    <font>
      <sz val="11.0"/>
      <color theme="1"/>
      <name val="Calibri"/>
    </font>
    <font>
      <b/>
      <sz val="24.0"/>
      <color rgb="FF000000"/>
      <name val="&quot;Gill Sans&quot;"/>
    </font>
    <font>
      <sz val="11.0"/>
      <color theme="1"/>
      <name val="&quot;Gill Sans&quot;"/>
    </font>
    <font>
      <color theme="1"/>
      <name val="&quot;Gill Sans&quot;"/>
    </font>
    <font>
      <b/>
      <sz val="36.0"/>
      <color rgb="FFFF0000"/>
      <name val="Arial"/>
    </font>
    <font>
      <u/>
      <color rgb="FF3D4594"/>
      <name val="Verdana"/>
    </font>
    <font>
      <b/>
      <sz val="36.0"/>
      <color rgb="FF38761D"/>
      <name val="Arial"/>
    </font>
    <font>
      <u/>
      <color rgb="FF3D4594"/>
      <name val="Verdana"/>
    </font>
    <font>
      <u/>
      <color rgb="FF1155CC"/>
      <name val="Verdana"/>
    </font>
    <font>
      <u/>
      <color rgb="FF1155CC"/>
      <name val="Arial"/>
    </font>
    <font>
      <sz val="36.0"/>
      <color theme="1"/>
      <name val="Verdana"/>
      <scheme val="minor"/>
    </font>
    <font>
      <u/>
      <color rgb="FF1155CC"/>
    </font>
    <font>
      <u/>
      <color rgb="FF0000FF"/>
    </font>
  </fonts>
  <fills count="14">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3F3F3"/>
        <bgColor rgb="FFF3F3F3"/>
      </patternFill>
    </fill>
    <fill>
      <patternFill patternType="solid">
        <fgColor rgb="FFF5F5F5"/>
        <bgColor rgb="FFF5F5F5"/>
      </patternFill>
    </fill>
    <fill>
      <patternFill patternType="solid">
        <fgColor rgb="FFFFD966"/>
        <bgColor rgb="FFFFD966"/>
      </patternFill>
    </fill>
    <fill>
      <patternFill patternType="solid">
        <fgColor rgb="FF9900FF"/>
        <bgColor rgb="FF9900FF"/>
      </patternFill>
    </fill>
    <fill>
      <patternFill patternType="solid">
        <fgColor rgb="FFFF0000"/>
        <bgColor rgb="FFFF0000"/>
      </patternFill>
    </fill>
    <fill>
      <patternFill patternType="solid">
        <fgColor rgb="FFFFF2CC"/>
        <bgColor rgb="FFFFF2CC"/>
      </patternFill>
    </fill>
    <fill>
      <patternFill patternType="solid">
        <fgColor rgb="FFD9EAD3"/>
        <bgColor rgb="FFD9EAD3"/>
      </patternFill>
    </fill>
    <fill>
      <patternFill patternType="solid">
        <fgColor theme="1"/>
        <bgColor theme="1"/>
      </patternFill>
    </fill>
    <fill>
      <patternFill patternType="solid">
        <fgColor rgb="FF274E13"/>
        <bgColor rgb="FF274E13"/>
      </patternFill>
    </fill>
    <fill>
      <patternFill patternType="solid">
        <fgColor rgb="FFE8E7FC"/>
        <bgColor rgb="FFE8E7FC"/>
      </patternFill>
    </fill>
  </fills>
  <borders count="19">
    <border/>
    <border>
      <left style="thin">
        <color rgb="FF000000"/>
      </left>
      <right style="thin">
        <color rgb="FF000000"/>
      </right>
      <top style="thin">
        <color rgb="FF000000"/>
      </top>
      <bottom style="thin">
        <color rgb="FF000000"/>
      </bottom>
    </border>
    <border>
      <bottom style="thick">
        <color rgb="FF000000"/>
      </bottom>
    </border>
    <border>
      <top style="thick">
        <color rgb="FF000000"/>
      </top>
    </border>
    <border>
      <left style="thin">
        <color rgb="FF000000"/>
      </left>
      <top style="thin">
        <color rgb="FF000000"/>
      </top>
      <bottom style="thin">
        <color rgb="FF000000"/>
      </bottom>
    </border>
    <border>
      <left style="thin">
        <color rgb="FF000000"/>
      </left>
      <right style="thick">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ck">
        <color rgb="FF000000"/>
      </bottom>
    </border>
    <border>
      <right style="thin">
        <color rgb="FF000000"/>
      </right>
      <bottom style="thick">
        <color rgb="FF000000"/>
      </bottom>
    </border>
    <border>
      <left style="thick">
        <color rgb="FF000000"/>
      </left>
      <right style="thin">
        <color rgb="FF000000"/>
      </right>
      <top style="thin">
        <color rgb="FF000000"/>
      </top>
      <bottom style="thin">
        <color rgb="FF000000"/>
      </bottom>
    </border>
    <border>
      <left style="thin">
        <color rgb="FF000000"/>
      </left>
      <right style="thin">
        <color rgb="FF000000"/>
      </right>
    </border>
    <border>
      <left style="thick">
        <color rgb="FF000000"/>
      </left>
      <bottom style="thick">
        <color rgb="FF000000"/>
      </bottom>
    </border>
    <border>
      <left style="thick">
        <color rgb="FF000000"/>
      </left>
      <top style="thick">
        <color rgb="FF000000"/>
      </top>
    </border>
    <border>
      <left style="thick">
        <color rgb="FF000000"/>
      </left>
    </border>
    <border>
      <right style="thick">
        <color rgb="FF000000"/>
      </right>
    </border>
    <border>
      <right style="thick">
        <color rgb="FF000000"/>
      </right>
      <bottom style="thick">
        <color rgb="FF000000"/>
      </bottom>
    </border>
    <border>
      <right style="thick">
        <color rgb="FF000000"/>
      </right>
      <top style="thick">
        <color rgb="FF000000"/>
      </top>
    </border>
  </borders>
  <cellStyleXfs count="1">
    <xf borderId="0" fillId="0" fontId="0" numFmtId="0" applyAlignment="1" applyFont="1"/>
  </cellStyleXfs>
  <cellXfs count="267">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0" xfId="0" applyAlignment="1" applyFont="1">
      <alignment readingOrder="0"/>
    </xf>
    <xf borderId="0" fillId="0" fontId="1" numFmtId="166" xfId="0" applyAlignment="1" applyFont="1" applyNumberFormat="1">
      <alignment readingOrder="0"/>
    </xf>
    <xf borderId="0" fillId="2" fontId="1" numFmtId="0" xfId="0" applyFill="1" applyFont="1"/>
    <xf borderId="0" fillId="0" fontId="1" numFmtId="164" xfId="0" applyFont="1" applyNumberFormat="1"/>
    <xf borderId="0" fillId="0" fontId="1" numFmtId="0" xfId="0" applyFont="1"/>
    <xf borderId="0" fillId="2" fontId="1" numFmtId="166" xfId="0" applyFont="1" applyNumberFormat="1"/>
    <xf borderId="0" fillId="0" fontId="2" numFmtId="0" xfId="0" applyAlignment="1" applyFont="1">
      <alignment readingOrder="0"/>
    </xf>
    <xf borderId="0" fillId="0" fontId="1" numFmtId="0" xfId="0" applyAlignment="1" applyFont="1">
      <alignment readingOrder="0" shrinkToFit="0" wrapText="1"/>
    </xf>
    <xf borderId="0" fillId="2" fontId="1"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1"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shrinkToFit="0" wrapText="1"/>
    </xf>
    <xf borderId="0" fillId="0" fontId="6" numFmtId="0" xfId="0" applyAlignment="1" applyFont="1">
      <alignment readingOrder="0"/>
    </xf>
    <xf borderId="0" fillId="0" fontId="7" numFmtId="0" xfId="0" applyFont="1"/>
    <xf borderId="0" fillId="0" fontId="8" numFmtId="0" xfId="0" applyAlignment="1" applyFont="1">
      <alignment readingOrder="0"/>
    </xf>
    <xf borderId="0" fillId="0" fontId="9" numFmtId="0" xfId="0" applyAlignment="1" applyFont="1">
      <alignment readingOrder="0" shrinkToFit="0" vertical="bottom" wrapText="0"/>
    </xf>
    <xf borderId="0" fillId="0" fontId="10" numFmtId="0" xfId="0" applyAlignment="1" applyFont="1">
      <alignment horizontal="center" readingOrder="0" shrinkToFit="0" vertical="bottom" wrapText="0"/>
    </xf>
    <xf borderId="0" fillId="0" fontId="11" numFmtId="0" xfId="0" applyAlignment="1" applyFont="1">
      <alignment vertical="bottom"/>
    </xf>
    <xf borderId="0" fillId="3" fontId="12" numFmtId="0" xfId="0" applyFill="1" applyFont="1"/>
    <xf borderId="0" fillId="0" fontId="13" numFmtId="0" xfId="0" applyAlignment="1" applyFont="1">
      <alignment readingOrder="0" shrinkToFit="0" vertical="top" wrapText="0"/>
    </xf>
    <xf borderId="0" fillId="0" fontId="14" numFmtId="0" xfId="0" applyAlignment="1" applyFont="1">
      <alignment readingOrder="0"/>
    </xf>
    <xf borderId="0" fillId="0" fontId="11" numFmtId="0" xfId="0" applyAlignment="1" applyFont="1">
      <alignment horizontal="right" readingOrder="0" vertical="bottom"/>
    </xf>
    <xf borderId="0" fillId="0" fontId="15" numFmtId="0" xfId="0" applyAlignment="1" applyFont="1">
      <alignment horizontal="right" readingOrder="0" shrinkToFit="0" vertical="bottom" wrapText="0"/>
    </xf>
    <xf borderId="0" fillId="0" fontId="16" numFmtId="0" xfId="0" applyAlignment="1" applyFont="1">
      <alignment horizontal="left" readingOrder="0"/>
    </xf>
    <xf borderId="0" fillId="0" fontId="17" numFmtId="0" xfId="0" applyAlignment="1" applyFont="1">
      <alignment readingOrder="0"/>
    </xf>
    <xf borderId="0" fillId="0" fontId="18" numFmtId="0" xfId="0" applyAlignment="1" applyFont="1">
      <alignment readingOrder="0"/>
    </xf>
    <xf borderId="0" fillId="4" fontId="19" numFmtId="0" xfId="0" applyAlignment="1" applyFill="1" applyFont="1">
      <alignment readingOrder="0" shrinkToFit="0" wrapText="0"/>
    </xf>
    <xf borderId="0" fillId="0" fontId="11" numFmtId="0" xfId="0" applyAlignment="1" applyFont="1">
      <alignment horizontal="right" vertical="bottom"/>
    </xf>
    <xf borderId="0" fillId="3" fontId="20" numFmtId="0" xfId="0" applyAlignment="1" applyFont="1">
      <alignment horizontal="left" readingOrder="0"/>
    </xf>
    <xf borderId="0" fillId="0" fontId="18" numFmtId="0" xfId="0" applyAlignment="1" applyFont="1">
      <alignment readingOrder="0"/>
    </xf>
    <xf borderId="0" fillId="0" fontId="21" numFmtId="0" xfId="0" applyAlignment="1" applyFont="1">
      <alignment readingOrder="0"/>
    </xf>
    <xf borderId="0" fillId="0" fontId="17" numFmtId="0" xfId="0" applyAlignment="1" applyFont="1">
      <alignment readingOrder="0"/>
    </xf>
    <xf borderId="0" fillId="0" fontId="22" numFmtId="0" xfId="0" applyAlignment="1" applyFont="1">
      <alignment readingOrder="0"/>
    </xf>
    <xf borderId="0" fillId="0" fontId="1" numFmtId="0" xfId="0" applyAlignment="1" applyFont="1">
      <alignment readingOrder="0"/>
    </xf>
    <xf borderId="0" fillId="0" fontId="23" numFmtId="0" xfId="0" applyAlignment="1" applyFont="1">
      <alignment readingOrder="0"/>
    </xf>
    <xf borderId="0" fillId="0" fontId="18" numFmtId="0" xfId="0" applyAlignment="1" applyFont="1">
      <alignment readingOrder="0"/>
    </xf>
    <xf borderId="0" fillId="0" fontId="21" numFmtId="0" xfId="0" applyAlignment="1" applyFont="1">
      <alignment readingOrder="0"/>
    </xf>
    <xf borderId="0" fillId="4" fontId="24" numFmtId="0" xfId="0" applyAlignment="1" applyFont="1">
      <alignment readingOrder="0" shrinkToFit="0" wrapText="0"/>
    </xf>
    <xf borderId="0" fillId="3" fontId="17" numFmtId="0" xfId="0" applyAlignment="1" applyFont="1">
      <alignment readingOrder="0"/>
    </xf>
    <xf borderId="0" fillId="3" fontId="25" numFmtId="0" xfId="0" applyAlignment="1" applyFont="1">
      <alignment readingOrder="0"/>
    </xf>
    <xf borderId="0" fillId="3" fontId="26" numFmtId="0" xfId="0" applyAlignment="1" applyFont="1">
      <alignment readingOrder="0" shrinkToFit="0" wrapText="0"/>
    </xf>
    <xf borderId="0" fillId="0" fontId="27" numFmtId="0" xfId="0" applyAlignment="1" applyFont="1">
      <alignment readingOrder="0"/>
    </xf>
    <xf borderId="0" fillId="4" fontId="19" numFmtId="0" xfId="0" applyAlignment="1" applyFont="1">
      <alignment shrinkToFit="0" wrapText="0"/>
    </xf>
    <xf borderId="0" fillId="0" fontId="28" numFmtId="0" xfId="0" applyAlignment="1" applyFont="1">
      <alignment readingOrder="0" shrinkToFit="0" vertical="bottom" wrapText="0"/>
    </xf>
    <xf borderId="0" fillId="0" fontId="28" numFmtId="0" xfId="0" applyAlignment="1" applyFont="1">
      <alignment readingOrder="0" shrinkToFit="0" vertical="bottom" wrapText="0"/>
    </xf>
    <xf borderId="0" fillId="3" fontId="29" numFmtId="0" xfId="0" applyAlignment="1" applyFont="1">
      <alignment horizontal="left" readingOrder="0" vertical="bottom"/>
    </xf>
    <xf borderId="0" fillId="3" fontId="30" numFmtId="0" xfId="0" applyAlignment="1" applyFont="1">
      <alignment horizontal="right" readingOrder="0" vertical="bottom"/>
    </xf>
    <xf borderId="0" fillId="3" fontId="31" numFmtId="167" xfId="0" applyAlignment="1" applyFont="1" applyNumberFormat="1">
      <alignment horizontal="right" readingOrder="0" vertical="bottom"/>
    </xf>
    <xf borderId="0" fillId="0" fontId="32" numFmtId="0" xfId="0" applyAlignment="1" applyFont="1">
      <alignment readingOrder="0" shrinkToFit="0" vertical="bottom" wrapText="0"/>
    </xf>
    <xf borderId="0" fillId="0" fontId="32" numFmtId="167" xfId="0" applyAlignment="1" applyFont="1" applyNumberFormat="1">
      <alignment readingOrder="0" shrinkToFit="0" vertical="bottom" wrapText="0"/>
    </xf>
    <xf borderId="0" fillId="0" fontId="32" numFmtId="0" xfId="0" applyAlignment="1" applyFont="1">
      <alignment shrinkToFit="0" vertical="bottom" wrapText="0"/>
    </xf>
    <xf borderId="0" fillId="0" fontId="32" numFmtId="0" xfId="0" applyAlignment="1" applyFont="1">
      <alignment shrinkToFit="0" vertical="bottom" wrapText="0"/>
    </xf>
    <xf borderId="0" fillId="5" fontId="33" numFmtId="0" xfId="0" applyAlignment="1" applyFill="1" applyFont="1">
      <alignment horizontal="left" readingOrder="0" shrinkToFit="0" wrapText="0"/>
    </xf>
    <xf borderId="0" fillId="5" fontId="33" numFmtId="0" xfId="0" applyAlignment="1" applyFont="1">
      <alignment horizontal="right" readingOrder="0" shrinkToFit="0" wrapText="0"/>
    </xf>
    <xf borderId="0" fillId="3" fontId="33" numFmtId="0" xfId="0" applyAlignment="1" applyFont="1">
      <alignment horizontal="left" readingOrder="0" shrinkToFit="0" wrapText="0"/>
    </xf>
    <xf borderId="0" fillId="3" fontId="33" numFmtId="0" xfId="0" applyAlignment="1" applyFont="1">
      <alignment horizontal="right" readingOrder="0" shrinkToFit="0" wrapText="0"/>
    </xf>
    <xf borderId="0" fillId="0" fontId="32" numFmtId="168" xfId="0" applyAlignment="1" applyFont="1" applyNumberFormat="1">
      <alignment readingOrder="0" shrinkToFit="0" vertical="bottom" wrapText="0"/>
    </xf>
    <xf borderId="0" fillId="0" fontId="32" numFmtId="167" xfId="0" applyAlignment="1" applyFont="1" applyNumberFormat="1">
      <alignment shrinkToFit="0" vertical="bottom" wrapText="0"/>
    </xf>
    <xf borderId="0" fillId="0" fontId="32" numFmtId="168" xfId="0" applyAlignment="1" applyFont="1" applyNumberFormat="1">
      <alignment shrinkToFit="0" vertical="bottom" wrapText="0"/>
    </xf>
    <xf borderId="0" fillId="3" fontId="34" numFmtId="0" xfId="0" applyAlignment="1" applyFont="1">
      <alignment horizontal="left" readingOrder="0" shrinkToFit="0" wrapText="0"/>
    </xf>
    <xf borderId="0" fillId="0" fontId="11" numFmtId="0" xfId="0" applyAlignment="1" applyFont="1">
      <alignment readingOrder="0" shrinkToFit="0" vertical="bottom" wrapText="0"/>
    </xf>
    <xf borderId="0" fillId="3" fontId="34" numFmtId="169" xfId="0" applyAlignment="1" applyFont="1" applyNumberFormat="1">
      <alignment horizontal="left" readingOrder="0" shrinkToFit="0" wrapText="0"/>
    </xf>
    <xf borderId="0" fillId="0" fontId="11" numFmtId="0" xfId="0" applyAlignment="1" applyFont="1">
      <alignment shrinkToFit="0" vertical="bottom" wrapText="0"/>
    </xf>
    <xf borderId="1" fillId="6" fontId="35" numFmtId="0" xfId="0" applyAlignment="1" applyBorder="1" applyFill="1" applyFont="1">
      <alignment readingOrder="0"/>
    </xf>
    <xf borderId="1" fillId="6" fontId="35" numFmtId="3" xfId="0" applyAlignment="1" applyBorder="1" applyFont="1" applyNumberFormat="1">
      <alignment readingOrder="0"/>
    </xf>
    <xf borderId="1" fillId="7" fontId="36" numFmtId="0" xfId="0" applyAlignment="1" applyBorder="1" applyFill="1" applyFont="1">
      <alignment readingOrder="0"/>
    </xf>
    <xf borderId="1" fillId="6" fontId="37" numFmtId="0" xfId="0" applyAlignment="1" applyBorder="1" applyFont="1">
      <alignment readingOrder="0"/>
    </xf>
    <xf borderId="1" fillId="8" fontId="37" numFmtId="0" xfId="0" applyAlignment="1" applyBorder="1" applyFill="1" applyFont="1">
      <alignment readingOrder="0"/>
    </xf>
    <xf borderId="1" fillId="6" fontId="37" numFmtId="170" xfId="0" applyAlignment="1" applyBorder="1" applyFont="1" applyNumberFormat="1">
      <alignment readingOrder="0"/>
    </xf>
    <xf borderId="1" fillId="6" fontId="37" numFmtId="3" xfId="0" applyAlignment="1" applyBorder="1" applyFont="1" applyNumberFormat="1">
      <alignment readingOrder="0"/>
    </xf>
    <xf borderId="0" fillId="6" fontId="37" numFmtId="3" xfId="0" applyAlignment="1" applyFont="1" applyNumberFormat="1">
      <alignment readingOrder="0"/>
    </xf>
    <xf borderId="0" fillId="8" fontId="37" numFmtId="3" xfId="0" applyAlignment="1" applyFont="1" applyNumberFormat="1">
      <alignment readingOrder="0"/>
    </xf>
    <xf borderId="0" fillId="6" fontId="37" numFmtId="0" xfId="0" applyAlignment="1" applyFont="1">
      <alignment readingOrder="0"/>
    </xf>
    <xf borderId="0" fillId="6" fontId="37" numFmtId="0" xfId="0" applyAlignment="1" applyFont="1">
      <alignment readingOrder="0"/>
    </xf>
    <xf borderId="1" fillId="9" fontId="35" numFmtId="0" xfId="0" applyAlignment="1" applyBorder="1" applyFill="1" applyFont="1">
      <alignment readingOrder="0"/>
    </xf>
    <xf borderId="1" fillId="9" fontId="35" numFmtId="0" xfId="0" applyAlignment="1" applyBorder="1" applyFont="1">
      <alignment readingOrder="0"/>
    </xf>
    <xf borderId="1" fillId="9" fontId="37" numFmtId="0" xfId="0" applyAlignment="1" applyBorder="1" applyFont="1">
      <alignment readingOrder="0"/>
    </xf>
    <xf borderId="1" fillId="10" fontId="37" numFmtId="0" xfId="0" applyBorder="1" applyFill="1" applyFont="1"/>
    <xf borderId="1" fillId="10" fontId="35" numFmtId="0" xfId="0" applyAlignment="1" applyBorder="1" applyFont="1">
      <alignment horizontal="right" vertical="bottom"/>
    </xf>
    <xf borderId="1" fillId="10" fontId="37" numFmtId="0" xfId="0" applyAlignment="1" applyBorder="1" applyFont="1">
      <alignment readingOrder="0"/>
    </xf>
    <xf borderId="1" fillId="10" fontId="37" numFmtId="170" xfId="0" applyAlignment="1" applyBorder="1" applyFont="1" applyNumberFormat="1">
      <alignment readingOrder="0"/>
    </xf>
    <xf borderId="0" fillId="10" fontId="37" numFmtId="170" xfId="0" applyAlignment="1" applyFont="1" applyNumberFormat="1">
      <alignment readingOrder="0"/>
    </xf>
    <xf borderId="0" fillId="10" fontId="37" numFmtId="3" xfId="0" applyAlignment="1" applyFont="1" applyNumberFormat="1">
      <alignment readingOrder="0"/>
    </xf>
    <xf borderId="1" fillId="10" fontId="37" numFmtId="3" xfId="0" applyAlignment="1" applyBorder="1" applyFont="1" applyNumberFormat="1">
      <alignment readingOrder="0"/>
    </xf>
    <xf borderId="0" fillId="10" fontId="37" numFmtId="0" xfId="0" applyAlignment="1" applyFont="1">
      <alignment readingOrder="0"/>
    </xf>
    <xf borderId="0" fillId="9" fontId="35" numFmtId="0" xfId="0" applyAlignment="1" applyFont="1">
      <alignment readingOrder="0"/>
    </xf>
    <xf borderId="0" fillId="9" fontId="37" numFmtId="0" xfId="0" applyAlignment="1" applyFont="1">
      <alignment readingOrder="0"/>
    </xf>
    <xf borderId="0" fillId="10" fontId="37" numFmtId="0" xfId="0" applyFont="1"/>
    <xf borderId="0" fillId="10" fontId="35" numFmtId="0" xfId="0" applyAlignment="1" applyFont="1">
      <alignment horizontal="right" vertical="bottom"/>
    </xf>
    <xf borderId="0" fillId="10" fontId="37" numFmtId="0" xfId="0" applyAlignment="1" applyFont="1">
      <alignment readingOrder="0"/>
    </xf>
    <xf borderId="0" fillId="10" fontId="38" numFmtId="0" xfId="0" applyAlignment="1" applyFont="1">
      <alignment readingOrder="0"/>
    </xf>
    <xf borderId="0" fillId="10" fontId="37" numFmtId="166" xfId="0" applyAlignment="1" applyFont="1" applyNumberFormat="1">
      <alignment readingOrder="0"/>
    </xf>
    <xf borderId="0" fillId="3" fontId="12" numFmtId="0" xfId="0" applyAlignment="1" applyFont="1">
      <alignment readingOrder="0"/>
    </xf>
    <xf borderId="0" fillId="2" fontId="12" numFmtId="0" xfId="0" applyFont="1"/>
    <xf borderId="0" fillId="3" fontId="39" numFmtId="0" xfId="0" applyFont="1"/>
    <xf borderId="0" fillId="0" fontId="1" numFmtId="166" xfId="0" applyFont="1" applyNumberFormat="1"/>
    <xf borderId="0" fillId="9" fontId="35" numFmtId="0" xfId="0" applyAlignment="1" applyFont="1">
      <alignment readingOrder="0"/>
    </xf>
    <xf borderId="0" fillId="9" fontId="37" numFmtId="0" xfId="0" applyAlignment="1" applyFont="1">
      <alignment readingOrder="0"/>
    </xf>
    <xf borderId="0" fillId="9" fontId="35" numFmtId="0" xfId="0" applyFont="1"/>
    <xf borderId="0" fillId="10" fontId="37" numFmtId="0" xfId="0" applyFont="1"/>
    <xf borderId="0" fillId="10" fontId="35" numFmtId="0" xfId="0" applyAlignment="1" applyFont="1">
      <alignment horizontal="right" vertical="bottom"/>
    </xf>
    <xf borderId="0" fillId="10" fontId="40" numFmtId="0" xfId="0" applyAlignment="1" applyFont="1">
      <alignment readingOrder="0"/>
    </xf>
    <xf borderId="0" fillId="10" fontId="37" numFmtId="170" xfId="0" applyAlignment="1" applyFont="1" applyNumberFormat="1">
      <alignment readingOrder="0"/>
    </xf>
    <xf borderId="0" fillId="0" fontId="32" numFmtId="0" xfId="0" applyAlignment="1" applyFont="1">
      <alignment horizontal="right" vertical="bottom"/>
    </xf>
    <xf borderId="0" fillId="3" fontId="12" numFmtId="0" xfId="0" applyAlignment="1" applyFont="1">
      <alignment horizontal="right" vertical="bottom"/>
    </xf>
    <xf borderId="0" fillId="0" fontId="32" numFmtId="0" xfId="0" applyAlignment="1" applyFont="1">
      <alignment vertical="bottom"/>
    </xf>
    <xf borderId="0" fillId="3" fontId="32" numFmtId="0" xfId="0" applyAlignment="1" applyFont="1">
      <alignment vertical="bottom"/>
    </xf>
    <xf borderId="0" fillId="0" fontId="41" numFmtId="0" xfId="0" applyAlignment="1" applyFont="1">
      <alignment vertical="bottom"/>
    </xf>
    <xf borderId="0" fillId="0" fontId="11" numFmtId="0" xfId="0" applyAlignment="1" applyFont="1">
      <alignment horizontal="right" vertical="bottom"/>
    </xf>
    <xf borderId="0" fillId="0" fontId="11" numFmtId="0" xfId="0" applyAlignment="1" applyFont="1">
      <alignment vertical="bottom"/>
    </xf>
    <xf borderId="0" fillId="0" fontId="11" numFmtId="0" xfId="0" applyAlignment="1" applyFont="1">
      <alignment vertical="bottom"/>
    </xf>
    <xf borderId="0" fillId="0" fontId="1" numFmtId="1" xfId="0" applyFont="1" applyNumberFormat="1"/>
    <xf borderId="0" fillId="0" fontId="1" numFmtId="171" xfId="0" applyFont="1" applyNumberFormat="1"/>
    <xf borderId="0" fillId="11" fontId="42" numFmtId="0" xfId="0" applyFill="1" applyFont="1"/>
    <xf borderId="0" fillId="0" fontId="35" numFmtId="0" xfId="0" applyAlignment="1" applyFont="1">
      <alignment shrinkToFit="0" wrapText="1"/>
    </xf>
    <xf borderId="0" fillId="0" fontId="35" numFmtId="0" xfId="0" applyFont="1"/>
    <xf borderId="0" fillId="0" fontId="2" numFmtId="0" xfId="0" applyFont="1"/>
    <xf borderId="2" fillId="0" fontId="1" numFmtId="0" xfId="0" applyBorder="1" applyFont="1"/>
    <xf borderId="3" fillId="0" fontId="1" numFmtId="0" xfId="0" applyBorder="1" applyFont="1"/>
    <xf borderId="1" fillId="0" fontId="1" numFmtId="0" xfId="0" applyAlignment="1" applyBorder="1" applyFont="1">
      <alignment readingOrder="0"/>
    </xf>
    <xf borderId="4" fillId="0" fontId="1" numFmtId="0" xfId="0" applyAlignment="1" applyBorder="1" applyFont="1">
      <alignment readingOrder="0"/>
    </xf>
    <xf borderId="5" fillId="0" fontId="1" numFmtId="0" xfId="0" applyBorder="1" applyFont="1"/>
    <xf borderId="5" fillId="0" fontId="1" numFmtId="0" xfId="0" applyAlignment="1" applyBorder="1" applyFont="1">
      <alignment readingOrder="0"/>
    </xf>
    <xf borderId="1" fillId="3" fontId="12" numFmtId="0" xfId="0" applyBorder="1" applyFont="1"/>
    <xf borderId="1" fillId="0" fontId="1" numFmtId="0" xfId="0" applyBorder="1" applyFont="1"/>
    <xf borderId="1" fillId="0" fontId="43" numFmtId="0" xfId="0" applyBorder="1" applyFont="1"/>
    <xf borderId="4" fillId="0" fontId="1" numFmtId="0" xfId="0" applyBorder="1" applyFont="1"/>
    <xf borderId="6" fillId="0" fontId="1" numFmtId="0" xfId="0" applyBorder="1" applyFont="1"/>
    <xf borderId="0" fillId="3" fontId="44" numFmtId="0" xfId="0" applyAlignment="1" applyFont="1">
      <alignment horizontal="center" readingOrder="0" shrinkToFit="0" vertical="center" wrapText="1"/>
    </xf>
    <xf borderId="7" fillId="3" fontId="44" numFmtId="0" xfId="0" applyAlignment="1" applyBorder="1" applyFont="1">
      <alignment horizontal="center" readingOrder="0" shrinkToFit="0" vertical="center" wrapText="1"/>
    </xf>
    <xf borderId="8" fillId="0" fontId="23" numFmtId="0" xfId="0" applyBorder="1" applyFont="1"/>
    <xf borderId="0" fillId="0" fontId="45" numFmtId="0" xfId="0" applyFont="1"/>
    <xf borderId="0" fillId="3" fontId="46" numFmtId="0" xfId="0" applyAlignment="1" applyFont="1">
      <alignment horizontal="center" shrinkToFit="0" vertical="center" wrapText="1"/>
    </xf>
    <xf borderId="5" fillId="3" fontId="46" numFmtId="0" xfId="0" applyAlignment="1" applyBorder="1" applyFont="1">
      <alignment horizontal="left" shrinkToFit="0" vertical="center" wrapText="1"/>
    </xf>
    <xf borderId="6" fillId="3" fontId="47" numFmtId="0" xfId="0" applyAlignment="1" applyBorder="1" applyFont="1">
      <alignment horizontal="center" shrinkToFit="0" vertical="center" wrapText="1"/>
    </xf>
    <xf borderId="7" fillId="3" fontId="1" numFmtId="0" xfId="0" applyBorder="1" applyFont="1"/>
    <xf borderId="0" fillId="3" fontId="1" numFmtId="0" xfId="0" applyFont="1"/>
    <xf borderId="0" fillId="3" fontId="47" numFmtId="0" xfId="0" applyAlignment="1" applyFont="1">
      <alignment horizontal="center" shrinkToFit="0" vertical="center" wrapText="1"/>
    </xf>
    <xf borderId="5" fillId="3" fontId="47" numFmtId="0" xfId="0" applyAlignment="1" applyBorder="1" applyFont="1">
      <alignment horizontal="left" shrinkToFit="0" vertical="center" wrapText="1"/>
    </xf>
    <xf borderId="6" fillId="3" fontId="48" numFmtId="0" xfId="0" applyAlignment="1" applyBorder="1" applyFont="1">
      <alignment horizontal="center" vertical="center"/>
    </xf>
    <xf borderId="7" fillId="0" fontId="1" numFmtId="0" xfId="0" applyBorder="1" applyFont="1"/>
    <xf borderId="9" fillId="12" fontId="1" numFmtId="0" xfId="0" applyBorder="1" applyFill="1" applyFont="1"/>
    <xf borderId="10" fillId="0" fontId="23" numFmtId="0" xfId="0" applyBorder="1" applyFont="1"/>
    <xf borderId="0" fillId="3" fontId="49" numFmtId="0" xfId="0" applyAlignment="1" applyFont="1">
      <alignment horizontal="center" readingOrder="0" shrinkToFit="0" vertical="center" wrapText="1"/>
    </xf>
    <xf borderId="7" fillId="3" fontId="49" numFmtId="0" xfId="0" applyAlignment="1" applyBorder="1" applyFont="1">
      <alignment horizontal="center" readingOrder="0" shrinkToFit="0" vertical="center" wrapText="1"/>
    </xf>
    <xf borderId="0" fillId="3" fontId="46" numFmtId="0" xfId="0" applyAlignment="1" applyFont="1">
      <alignment horizontal="center" shrinkToFit="0" vertical="center" wrapText="1"/>
    </xf>
    <xf borderId="1" fillId="3" fontId="46" numFmtId="0" xfId="0" applyAlignment="1" applyBorder="1" applyFont="1">
      <alignment horizontal="center" shrinkToFit="0" vertical="center" wrapText="1"/>
    </xf>
    <xf borderId="11" fillId="3" fontId="47" numFmtId="0" xfId="0" applyAlignment="1" applyBorder="1" applyFont="1">
      <alignment horizontal="center" shrinkToFit="0" vertical="center" wrapText="1"/>
    </xf>
    <xf borderId="1" fillId="3" fontId="47" numFmtId="0" xfId="0" applyAlignment="1" applyBorder="1" applyFont="1">
      <alignment horizontal="center" shrinkToFit="0" vertical="center" wrapText="1"/>
    </xf>
    <xf borderId="1" fillId="3" fontId="47" numFmtId="0" xfId="0" applyAlignment="1" applyBorder="1" applyFont="1">
      <alignment horizontal="center" shrinkToFit="0" vertical="center" wrapText="1"/>
    </xf>
    <xf borderId="0" fillId="3" fontId="37" numFmtId="0" xfId="0" applyAlignment="1" applyFont="1">
      <alignment shrinkToFit="0" vertical="center" wrapText="1"/>
    </xf>
    <xf borderId="4" fillId="3" fontId="37" numFmtId="0" xfId="0" applyAlignment="1" applyBorder="1" applyFont="1">
      <alignment shrinkToFit="0" vertical="center" wrapText="1"/>
    </xf>
    <xf borderId="11" fillId="3" fontId="50" numFmtId="0" xfId="0" applyAlignment="1" applyBorder="1" applyFont="1">
      <alignment horizontal="center" vertical="center"/>
    </xf>
    <xf borderId="1" fillId="3" fontId="50" numFmtId="0" xfId="0" applyAlignment="1" applyBorder="1" applyFont="1">
      <alignment horizontal="center" vertical="center"/>
    </xf>
    <xf borderId="1" fillId="3" fontId="35" numFmtId="0" xfId="0" applyAlignment="1" applyBorder="1" applyFont="1">
      <alignment horizontal="center" vertical="center"/>
    </xf>
    <xf borderId="6" fillId="3" fontId="50" numFmtId="0" xfId="0" applyAlignment="1" applyBorder="1" applyFont="1">
      <alignment horizontal="center" vertical="center"/>
    </xf>
    <xf borderId="1" fillId="3" fontId="51" numFmtId="0" xfId="0" applyAlignment="1" applyBorder="1" applyFont="1">
      <alignment horizontal="center" vertical="center"/>
    </xf>
    <xf borderId="0" fillId="3" fontId="50" numFmtId="0" xfId="0" applyAlignment="1" applyFont="1">
      <alignment horizontal="center" vertical="center"/>
    </xf>
    <xf borderId="11" fillId="3" fontId="35" numFmtId="0" xfId="0" applyAlignment="1" applyBorder="1" applyFont="1">
      <alignment horizontal="center" vertical="center"/>
    </xf>
    <xf borderId="6" fillId="3" fontId="35" numFmtId="0" xfId="0" applyAlignment="1" applyBorder="1" applyFont="1">
      <alignment horizontal="center" vertical="center"/>
    </xf>
    <xf borderId="1" fillId="3" fontId="48" numFmtId="0" xfId="0" applyAlignment="1" applyBorder="1" applyFont="1">
      <alignment horizontal="center" vertical="center"/>
    </xf>
    <xf borderId="0" fillId="3" fontId="35" numFmtId="0" xfId="0" applyFont="1"/>
    <xf borderId="7" fillId="12" fontId="35" numFmtId="0" xfId="0" applyBorder="1" applyFont="1"/>
    <xf borderId="0" fillId="12" fontId="35" numFmtId="0" xfId="0" applyFont="1"/>
    <xf borderId="8" fillId="12" fontId="35" numFmtId="0" xfId="0" applyBorder="1" applyFont="1"/>
    <xf borderId="0" fillId="3" fontId="47" numFmtId="0" xfId="0" applyAlignment="1" applyFont="1">
      <alignment horizontal="center" readingOrder="0" shrinkToFit="0" vertical="center" wrapText="1"/>
    </xf>
    <xf borderId="1" fillId="3" fontId="47" numFmtId="0" xfId="0" applyAlignment="1" applyBorder="1" applyFont="1">
      <alignment horizontal="center" readingOrder="0" shrinkToFit="0" vertical="center" wrapText="1"/>
    </xf>
    <xf borderId="12" fillId="0" fontId="52" numFmtId="0" xfId="0" applyAlignment="1" applyBorder="1" applyFont="1">
      <alignment vertical="bottom"/>
    </xf>
    <xf borderId="0" fillId="0" fontId="53" numFmtId="0" xfId="0" applyAlignment="1" applyFont="1">
      <alignment horizontal="center" readingOrder="0" vertical="bottom"/>
    </xf>
    <xf borderId="0" fillId="0" fontId="52" numFmtId="0" xfId="0" applyAlignment="1" applyFont="1">
      <alignment vertical="bottom"/>
    </xf>
    <xf borderId="0" fillId="0" fontId="1" numFmtId="0" xfId="0" applyAlignment="1" applyFont="1">
      <alignment horizontal="right"/>
    </xf>
    <xf borderId="8" fillId="0" fontId="52" numFmtId="0" xfId="0" applyAlignment="1" applyBorder="1" applyFont="1">
      <alignment vertical="bottom"/>
    </xf>
    <xf borderId="12" fillId="0" fontId="52" numFmtId="0" xfId="0" applyAlignment="1" applyBorder="1" applyFont="1">
      <alignment vertical="top"/>
    </xf>
    <xf borderId="0" fillId="0" fontId="52" numFmtId="0" xfId="0" applyAlignment="1" applyFont="1">
      <alignment vertical="top"/>
    </xf>
    <xf borderId="0" fillId="0" fontId="54" numFmtId="0" xfId="0" applyAlignment="1" applyFont="1">
      <alignment readingOrder="0" vertical="top"/>
    </xf>
    <xf borderId="0" fillId="0" fontId="54" numFmtId="0" xfId="0" applyAlignment="1" applyFont="1">
      <alignment vertical="top"/>
    </xf>
    <xf borderId="0" fillId="0" fontId="52" numFmtId="0" xfId="0" applyAlignment="1" applyFont="1">
      <alignment horizontal="right" vertical="top"/>
    </xf>
    <xf borderId="0" fillId="0" fontId="1" numFmtId="0" xfId="0" applyAlignment="1" applyFont="1">
      <alignment vertical="top"/>
    </xf>
    <xf borderId="0" fillId="0" fontId="1" numFmtId="0" xfId="0" applyAlignment="1" applyFont="1">
      <alignment horizontal="right" vertical="top"/>
    </xf>
    <xf borderId="0" fillId="0" fontId="1" numFmtId="0" xfId="0" applyAlignment="1" applyFont="1">
      <alignment readingOrder="0" vertical="top"/>
    </xf>
    <xf borderId="0" fillId="0" fontId="1" numFmtId="0" xfId="0" applyAlignment="1" applyFont="1">
      <alignment horizontal="right" readingOrder="0" vertical="top"/>
    </xf>
    <xf borderId="8" fillId="0" fontId="52" numFmtId="0" xfId="0" applyAlignment="1" applyBorder="1" applyFont="1">
      <alignment vertical="top"/>
    </xf>
    <xf borderId="0" fillId="0" fontId="54" numFmtId="0" xfId="0" applyAlignment="1" applyFont="1">
      <alignment vertical="bottom"/>
    </xf>
    <xf borderId="0" fillId="0" fontId="52" numFmtId="0" xfId="0" applyAlignment="1" applyFont="1">
      <alignment horizontal="right" vertical="bottom"/>
    </xf>
    <xf borderId="2" fillId="0" fontId="54" numFmtId="0" xfId="0" applyAlignment="1" applyBorder="1" applyFont="1">
      <alignment vertical="bottom"/>
    </xf>
    <xf borderId="2" fillId="0" fontId="54" numFmtId="0" xfId="0" applyAlignment="1" applyBorder="1" applyFont="1">
      <alignment horizontal="right" readingOrder="0" vertical="bottom"/>
    </xf>
    <xf borderId="13" fillId="0" fontId="54" numFmtId="0" xfId="0" applyAlignment="1" applyBorder="1" applyFont="1">
      <alignment readingOrder="0" vertical="bottom"/>
    </xf>
    <xf borderId="0" fillId="0" fontId="1" numFmtId="0" xfId="0" applyAlignment="1" applyFont="1">
      <alignment horizontal="left" readingOrder="0"/>
    </xf>
    <xf borderId="14" fillId="0" fontId="52" numFmtId="0" xfId="0" applyAlignment="1" applyBorder="1" applyFont="1">
      <alignment vertical="bottom"/>
    </xf>
    <xf borderId="3" fillId="0" fontId="54" numFmtId="0" xfId="0" applyAlignment="1" applyBorder="1" applyFont="1">
      <alignment horizontal="center" vertical="top"/>
    </xf>
    <xf borderId="0" fillId="0" fontId="1" numFmtId="0" xfId="0" applyAlignment="1" applyFont="1">
      <alignment horizontal="right" readingOrder="0"/>
    </xf>
    <xf borderId="15" fillId="0" fontId="1" numFmtId="0" xfId="0" applyBorder="1" applyFont="1"/>
    <xf borderId="0" fillId="0" fontId="54" numFmtId="0" xfId="0" applyAlignment="1" applyFont="1">
      <alignment readingOrder="0" vertical="bottom"/>
    </xf>
    <xf borderId="16" fillId="0" fontId="52" numFmtId="0" xfId="0" applyAlignment="1" applyBorder="1" applyFont="1">
      <alignment horizontal="right" vertical="bottom"/>
    </xf>
    <xf borderId="2" fillId="0" fontId="52" numFmtId="0" xfId="0" applyAlignment="1" applyBorder="1" applyFont="1">
      <alignment vertical="bottom"/>
    </xf>
    <xf borderId="2" fillId="0" fontId="52" numFmtId="0" xfId="0" applyAlignment="1" applyBorder="1" applyFont="1">
      <alignment horizontal="right" readingOrder="0" vertical="bottom"/>
    </xf>
    <xf borderId="15" fillId="0" fontId="54" numFmtId="0" xfId="0" applyAlignment="1" applyBorder="1" applyFont="1">
      <alignment vertical="bottom"/>
    </xf>
    <xf borderId="3" fillId="0" fontId="54" numFmtId="0" xfId="0" applyAlignment="1" applyBorder="1" applyFont="1">
      <alignment vertical="bottom"/>
    </xf>
    <xf borderId="3" fillId="0" fontId="54" numFmtId="0" xfId="0" applyAlignment="1" applyBorder="1" applyFont="1">
      <alignment horizontal="right" vertical="bottom"/>
    </xf>
    <xf borderId="15" fillId="0" fontId="52" numFmtId="0" xfId="0" applyAlignment="1" applyBorder="1" applyFont="1">
      <alignment vertical="bottom"/>
    </xf>
    <xf borderId="13" fillId="0" fontId="52" numFmtId="0" xfId="0" applyAlignment="1" applyBorder="1" applyFont="1">
      <alignment vertical="bottom"/>
    </xf>
    <xf borderId="2" fillId="0" fontId="54" numFmtId="0" xfId="0" applyAlignment="1" applyBorder="1" applyFont="1">
      <alignment readingOrder="0" vertical="bottom"/>
    </xf>
    <xf borderId="2" fillId="0" fontId="1" numFmtId="0" xfId="0" applyAlignment="1" applyBorder="1" applyFont="1">
      <alignment readingOrder="0"/>
    </xf>
    <xf borderId="17" fillId="0" fontId="52" numFmtId="0" xfId="0" applyAlignment="1" applyBorder="1" applyFont="1">
      <alignment horizontal="right" readingOrder="0" vertical="bottom"/>
    </xf>
    <xf borderId="0" fillId="0" fontId="54" numFmtId="0" xfId="0" applyAlignment="1" applyFont="1">
      <alignment horizontal="right" vertical="bottom"/>
    </xf>
    <xf borderId="0" fillId="12" fontId="52" numFmtId="0" xfId="0" applyAlignment="1" applyFont="1">
      <alignment vertical="bottom"/>
    </xf>
    <xf borderId="0" fillId="0" fontId="52" numFmtId="0" xfId="0" applyAlignment="1" applyFont="1">
      <alignment horizontal="right" readingOrder="0" vertical="bottom"/>
    </xf>
    <xf borderId="18" fillId="0" fontId="52" numFmtId="0" xfId="0" applyAlignment="1" applyBorder="1" applyFont="1">
      <alignment horizontal="right" vertical="bottom"/>
    </xf>
    <xf borderId="17" fillId="0" fontId="54" numFmtId="0" xfId="0" applyAlignment="1" applyBorder="1" applyFont="1">
      <alignment horizontal="right" readingOrder="0" vertical="bottom"/>
    </xf>
    <xf borderId="2" fillId="0" fontId="52" numFmtId="0" xfId="0" applyAlignment="1" applyBorder="1" applyFont="1">
      <alignment readingOrder="0" vertical="bottom"/>
    </xf>
    <xf borderId="3" fillId="0" fontId="52" numFmtId="0" xfId="0" applyAlignment="1" applyBorder="1" applyFont="1">
      <alignment vertical="bottom"/>
    </xf>
    <xf borderId="17" fillId="0" fontId="54" numFmtId="0" xfId="0" applyAlignment="1" applyBorder="1" applyFont="1">
      <alignment horizontal="right" vertical="bottom"/>
    </xf>
    <xf borderId="17" fillId="0" fontId="52" numFmtId="0" xfId="0" applyAlignment="1" applyBorder="1" applyFont="1">
      <alignment horizontal="right" vertical="bottom"/>
    </xf>
    <xf borderId="14" fillId="0" fontId="54" numFmtId="0" xfId="0" applyAlignment="1" applyBorder="1" applyFont="1">
      <alignment vertical="bottom"/>
    </xf>
    <xf borderId="1" fillId="0" fontId="37" numFmtId="0" xfId="0" applyAlignment="1" applyBorder="1" applyFont="1">
      <alignment vertical="bottom"/>
    </xf>
    <xf borderId="6" fillId="0" fontId="37" numFmtId="0" xfId="0" applyAlignment="1" applyBorder="1" applyFont="1">
      <alignment readingOrder="0" vertical="bottom"/>
    </xf>
    <xf borderId="6" fillId="0" fontId="37" numFmtId="0" xfId="0" applyAlignment="1" applyBorder="1" applyFont="1">
      <alignment vertical="bottom"/>
    </xf>
    <xf borderId="1" fillId="0" fontId="35" numFmtId="0" xfId="0" applyAlignment="1" applyBorder="1" applyFont="1">
      <alignment readingOrder="0"/>
    </xf>
    <xf borderId="6" fillId="0" fontId="35" numFmtId="0" xfId="0" applyAlignment="1" applyBorder="1" applyFont="1">
      <alignment readingOrder="0"/>
    </xf>
    <xf borderId="1" fillId="0" fontId="35" numFmtId="0" xfId="0" applyAlignment="1" applyBorder="1" applyFont="1">
      <alignment readingOrder="0"/>
    </xf>
    <xf borderId="1" fillId="0" fontId="35" numFmtId="166" xfId="0" applyAlignment="1" applyBorder="1" applyFont="1" applyNumberFormat="1">
      <alignment readingOrder="0"/>
    </xf>
    <xf borderId="1" fillId="0" fontId="1" numFmtId="0" xfId="0" applyAlignment="1" applyBorder="1" applyFont="1">
      <alignment readingOrder="0"/>
    </xf>
    <xf borderId="1" fillId="0" fontId="1" numFmtId="166" xfId="0" applyAlignment="1" applyBorder="1" applyFont="1" applyNumberFormat="1">
      <alignment readingOrder="0"/>
    </xf>
    <xf borderId="1" fillId="13" fontId="35" numFmtId="0" xfId="0" applyAlignment="1" applyBorder="1" applyFill="1" applyFont="1">
      <alignment readingOrder="0"/>
    </xf>
    <xf borderId="1" fillId="3" fontId="35" numFmtId="0" xfId="0" applyAlignment="1" applyBorder="1" applyFont="1">
      <alignment readingOrder="0"/>
    </xf>
    <xf borderId="1" fillId="3" fontId="35" numFmtId="0" xfId="0" applyAlignment="1" applyBorder="1" applyFont="1">
      <alignment readingOrder="0"/>
    </xf>
    <xf borderId="1" fillId="13" fontId="35" numFmtId="0" xfId="0" applyAlignment="1" applyBorder="1" applyFont="1">
      <alignment readingOrder="0"/>
    </xf>
    <xf borderId="1" fillId="13" fontId="35" numFmtId="166" xfId="0" applyAlignment="1" applyBorder="1" applyFont="1" applyNumberFormat="1">
      <alignment readingOrder="0"/>
    </xf>
    <xf borderId="1" fillId="3" fontId="1" numFmtId="0" xfId="0" applyAlignment="1" applyBorder="1" applyFont="1">
      <alignment readingOrder="0"/>
    </xf>
    <xf borderId="1" fillId="3" fontId="1" numFmtId="0" xfId="0" applyAlignment="1" applyBorder="1" applyFont="1">
      <alignment readingOrder="0"/>
    </xf>
    <xf borderId="1" fillId="13" fontId="1" numFmtId="0" xfId="0" applyBorder="1" applyFont="1"/>
    <xf borderId="1" fillId="13" fontId="1" numFmtId="0" xfId="0" applyAlignment="1" applyBorder="1" applyFont="1">
      <alignment readingOrder="0"/>
    </xf>
    <xf borderId="0" fillId="3" fontId="35" numFmtId="0" xfId="0" applyAlignment="1" applyFont="1">
      <alignment readingOrder="0"/>
    </xf>
    <xf borderId="0" fillId="0" fontId="35" numFmtId="0" xfId="0" applyAlignment="1" applyFont="1">
      <alignment readingOrder="0"/>
    </xf>
    <xf borderId="0" fillId="0" fontId="35" numFmtId="0" xfId="0" applyAlignment="1" applyFont="1">
      <alignment readingOrder="0"/>
    </xf>
    <xf borderId="0" fillId="0" fontId="35" numFmtId="166" xfId="0" applyAlignment="1" applyFont="1" applyNumberFormat="1">
      <alignment readingOrder="0"/>
    </xf>
    <xf quotePrefix="1" borderId="0" fillId="0" fontId="35" numFmtId="0" xfId="0" applyAlignment="1" applyFont="1">
      <alignment readingOrder="0"/>
    </xf>
    <xf borderId="0" fillId="0" fontId="13" numFmtId="0" xfId="0" applyAlignment="1" applyFont="1">
      <alignment horizontal="center" readingOrder="0" shrinkToFit="0" vertical="top" wrapText="0"/>
    </xf>
    <xf borderId="0" fillId="0" fontId="15" numFmtId="0" xfId="0" applyAlignment="1" applyFont="1">
      <alignment readingOrder="0" shrinkToFit="0" vertical="bottom" wrapText="0"/>
    </xf>
    <xf borderId="0" fillId="0" fontId="1" numFmtId="169" xfId="0" applyFont="1" applyNumberFormat="1"/>
    <xf borderId="0" fillId="0" fontId="1" numFmtId="169" xfId="0" applyAlignment="1" applyFont="1" applyNumberFormat="1">
      <alignment readingOrder="0"/>
    </xf>
    <xf borderId="0" fillId="0" fontId="1" numFmtId="169" xfId="0" applyAlignment="1" applyFont="1" applyNumberFormat="1">
      <alignment readingOrder="0"/>
    </xf>
    <xf borderId="0" fillId="3" fontId="1" numFmtId="0" xfId="0" applyAlignment="1" applyFont="1">
      <alignment readingOrder="0"/>
    </xf>
    <xf borderId="0" fillId="0" fontId="55" numFmtId="0" xfId="0" applyAlignment="1" applyFont="1">
      <alignment horizontal="center" vertical="bottom"/>
    </xf>
    <xf borderId="0" fillId="0" fontId="55" numFmtId="0" xfId="0" applyAlignment="1" applyFont="1">
      <alignment horizontal="center"/>
    </xf>
    <xf borderId="0" fillId="0" fontId="56" numFmtId="0" xfId="0" applyAlignment="1" applyFont="1">
      <alignment horizontal="center"/>
    </xf>
    <xf borderId="1" fillId="0" fontId="57" numFmtId="0" xfId="0" applyAlignment="1" applyBorder="1" applyFont="1">
      <alignment vertical="bottom"/>
    </xf>
    <xf borderId="0" fillId="0" fontId="58" numFmtId="0" xfId="0" applyAlignment="1" applyFont="1">
      <alignment horizontal="center"/>
    </xf>
    <xf borderId="1" fillId="0" fontId="59" numFmtId="0" xfId="0" applyAlignment="1" applyBorder="1" applyFont="1">
      <alignment shrinkToFit="0" vertical="bottom" wrapText="0"/>
    </xf>
    <xf borderId="1" fillId="0" fontId="60" numFmtId="0" xfId="0" applyAlignment="1" applyBorder="1" applyFont="1">
      <alignment shrinkToFit="0" vertical="bottom" wrapText="0"/>
    </xf>
    <xf borderId="1" fillId="0" fontId="61" numFmtId="0" xfId="0" applyAlignment="1" applyBorder="1" applyFont="1">
      <alignment shrinkToFit="0" vertical="bottom" wrapText="0"/>
    </xf>
    <xf borderId="0" fillId="0" fontId="1" numFmtId="0" xfId="0" applyAlignment="1" applyFont="1">
      <alignment horizontal="center" vertical="center"/>
    </xf>
    <xf borderId="0" fillId="0" fontId="62" numFmtId="0" xfId="0" applyAlignment="1" applyFont="1">
      <alignment horizontal="center" vertical="center"/>
    </xf>
    <xf borderId="0" fillId="0" fontId="1" numFmtId="172" xfId="0" applyFont="1" applyNumberFormat="1"/>
    <xf borderId="1" fillId="0" fontId="2" numFmtId="0" xfId="0" applyAlignment="1" applyBorder="1" applyFont="1">
      <alignment readingOrder="0"/>
    </xf>
    <xf borderId="1" fillId="0" fontId="1" numFmtId="173" xfId="0" applyAlignment="1" applyBorder="1" applyFont="1" applyNumberFormat="1">
      <alignment readingOrder="0"/>
    </xf>
    <xf borderId="1" fillId="0" fontId="1" numFmtId="174" xfId="0" applyAlignment="1" applyBorder="1" applyFont="1" applyNumberFormat="1">
      <alignment readingOrder="0"/>
    </xf>
    <xf borderId="0" fillId="0" fontId="1" numFmtId="0" xfId="0" applyAlignment="1" applyFont="1">
      <alignment readingOrder="0" shrinkToFit="0" wrapText="0"/>
    </xf>
    <xf borderId="0" fillId="0" fontId="63" numFmtId="0" xfId="0" applyAlignment="1" applyFont="1">
      <alignment readingOrder="0" shrinkToFit="0" wrapText="0"/>
    </xf>
    <xf borderId="0" fillId="0" fontId="64" numFmtId="0" xfId="0" applyAlignment="1" applyFont="1">
      <alignment readingOrder="0" shrinkToFit="0" wrapText="0"/>
    </xf>
    <xf borderId="0" fillId="0" fontId="1" numFmtId="0" xfId="0" applyAlignment="1" applyFont="1">
      <alignment shrinkToFit="0" wrapText="0"/>
    </xf>
  </cellXfs>
  <cellStyles count="1">
    <cellStyle xfId="0" name="Normal" builtinId="0"/>
  </cellStyles>
  <dxfs count="12">
    <dxf>
      <font/>
      <fill>
        <patternFill patternType="none"/>
      </fill>
      <border/>
    </dxf>
    <dxf>
      <font>
        <color rgb="FF0B8043"/>
      </font>
      <fill>
        <patternFill patternType="none"/>
      </fill>
      <border/>
    </dxf>
    <dxf>
      <font>
        <color rgb="FFC53929"/>
      </font>
      <fill>
        <patternFill patternType="none"/>
      </fill>
      <border/>
    </dxf>
    <dxf>
      <font>
        <color rgb="FFFFFFFF"/>
      </font>
      <fill>
        <patternFill patternType="solid">
          <fgColor rgb="FFFFFFFF"/>
          <bgColor rgb="FFFFFFFF"/>
        </patternFill>
      </fill>
      <border/>
    </dxf>
    <dxf>
      <font>
        <b/>
        <color rgb="FFC53929"/>
      </font>
      <fill>
        <patternFill patternType="none"/>
      </fill>
      <border/>
    </dxf>
    <dxf>
      <font>
        <b/>
        <color rgb="FF0B8043"/>
      </font>
      <fill>
        <patternFill patternType="none"/>
      </fill>
      <border/>
    </dxf>
    <dxf>
      <font/>
      <fill>
        <patternFill patternType="none"/>
      </fill>
      <border/>
    </dxf>
    <dxf>
      <font>
        <color rgb="FF000000"/>
      </font>
      <fill>
        <patternFill patternType="solid">
          <fgColor rgb="FFFFFFFF"/>
          <bgColor rgb="FFFFFFFF"/>
        </patternFill>
      </fill>
      <border/>
    </dxf>
    <dxf>
      <font>
        <color rgb="FF000000"/>
      </font>
      <fill>
        <patternFill patternType="solid">
          <fgColor rgb="FFF3F3F3"/>
          <bgColor rgb="FFF3F3F3"/>
        </patternFill>
      </fill>
      <border>
        <right style="thin">
          <color rgb="FFFFFFFF"/>
        </right>
      </border>
    </dxf>
    <dxf>
      <font>
        <color rgb="FFFFFFFF"/>
      </font>
      <fill>
        <patternFill patternType="solid">
          <fgColor rgb="FF666666"/>
          <bgColor rgb="FF666666"/>
        </patternFill>
      </fill>
      <border>
        <bottom style="thin">
          <color rgb="FFFFFFFF"/>
        </bottom>
      </border>
    </dxf>
    <dxf>
      <font>
        <color rgb="FF000000"/>
      </font>
      <fill>
        <patternFill patternType="solid">
          <fgColor rgb="FFD9D9D9"/>
          <bgColor rgb="FFD9D9D9"/>
        </patternFill>
      </fill>
      <border>
        <top style="thin">
          <color rgb="FFFFFFFF"/>
        </top>
      </border>
    </dxf>
    <dxf>
      <font>
        <b/>
        <color rgb="FF000000"/>
      </font>
      <fill>
        <patternFill patternType="solid">
          <fgColor rgb="FFD9D9D9"/>
          <bgColor rgb="FFD9D9D9"/>
        </patternFill>
      </fill>
      <border>
        <top style="double">
          <color rgb="FF000000"/>
        </top>
      </border>
    </dxf>
  </dxfs>
  <tableStyles count="1">
    <tableStyle count="12" table="0" name="Google Sheets Pivot Table Style">
      <tableStyleElement dxfId="7" type="wholeTable"/>
      <tableStyleElement dxfId="8" type="firstRowSubheading"/>
      <tableStyleElement dxfId="8" type="secondRowSubheading"/>
      <tableStyleElement dxfId="8" type="thirdRowSubheading"/>
      <tableStyleElement dxfId="9" type="firstColumnSubheading"/>
      <tableStyleElement dxfId="9" type="secondColumnSubheading"/>
      <tableStyleElement dxfId="9" type="thirdColumnSubheading"/>
      <tableStyleElement dxfId="9" type="headerRow"/>
      <tableStyleElement dxfId="10" type="firstSubtotalRow"/>
      <tableStyleElement dxfId="10" type="secondSubtotalRow"/>
      <tableStyleElement dxfId="10" type="thirdSubtotalRow"/>
      <tableStyleElement dxfId="11" type="totalRow"/>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pivotCacheDefinition" Target="pivotCache/pivotCacheDefinition1.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51" Type="http://schemas.openxmlformats.org/officeDocument/2006/relationships/pivotCacheDefinition" Target="pivotCache/pivotCacheDefinition3.xml"/><Relationship Id="rId50" Type="http://schemas.openxmlformats.org/officeDocument/2006/relationships/pivotCacheDefinition" Target="pivotCache/pivotCacheDefinition2.xml"/><Relationship Id="rId53" Type="http://schemas.openxmlformats.org/officeDocument/2006/relationships/pivotCacheDefinition" Target="pivotCache/pivotCacheDefinition5.xml"/><Relationship Id="rId52" Type="http://schemas.openxmlformats.org/officeDocument/2006/relationships/pivotCacheDefinition" Target="pivotCache/pivotCacheDefinition4.xml"/><Relationship Id="rId54" Type="http://schemas.openxmlformats.org/officeDocument/2006/relationships/pivotCacheDefinition" Target="pivotCache/pivotCacheDefinition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8959A"/>
                </a:solidFill>
                <a:latin typeface="+mn-lt"/>
              </a:defRPr>
            </a:pPr>
            <a:r>
              <a:rPr b="0">
                <a:solidFill>
                  <a:srgbClr val="88959A"/>
                </a:solidFill>
                <a:latin typeface="+mn-lt"/>
              </a:rPr>
              <a:t>App Data Usage %</a:t>
            </a:r>
          </a:p>
        </c:rich>
      </c:tx>
      <c:overlay val="0"/>
    </c:title>
    <c:plotArea>
      <c:layout/>
      <c:pieChart>
        <c:varyColors val="1"/>
        <c:ser>
          <c:idx val="0"/>
          <c:order val="0"/>
          <c:dPt>
            <c:idx val="0"/>
            <c:spPr>
              <a:solidFill>
                <a:srgbClr val="00796B"/>
              </a:solidFill>
            </c:spPr>
          </c:dPt>
          <c:dPt>
            <c:idx val="1"/>
            <c:spPr>
              <a:solidFill>
                <a:srgbClr val="BF8659"/>
              </a:solidFill>
            </c:spPr>
          </c:dPt>
          <c:dPt>
            <c:idx val="2"/>
            <c:spPr>
              <a:solidFill>
                <a:srgbClr val="00435E"/>
              </a:solidFill>
            </c:spPr>
          </c:dPt>
          <c:dPt>
            <c:idx val="3"/>
            <c:spPr>
              <a:solidFill>
                <a:srgbClr val="D9563F"/>
              </a:solidFill>
            </c:spPr>
          </c:dPt>
          <c:dPt>
            <c:idx val="4"/>
            <c:spPr>
              <a:solidFill>
                <a:srgbClr val="E7BB63"/>
              </a:solidFill>
            </c:spPr>
          </c:dPt>
          <c:dPt>
            <c:idx val="5"/>
            <c:spPr>
              <a:solidFill>
                <a:srgbClr val="144CF5"/>
              </a:solidFill>
            </c:spPr>
          </c:dPt>
          <c:dPt>
            <c:idx val="6"/>
            <c:spPr>
              <a:solidFill>
                <a:srgbClr val="4DA197"/>
              </a:solidFill>
            </c:spPr>
          </c:dPt>
          <c:dPt>
            <c:idx val="7"/>
            <c:spPr>
              <a:solidFill>
                <a:srgbClr val="D2AA8B"/>
              </a:solidFill>
            </c:spPr>
          </c:dPt>
          <c:dPt>
            <c:idx val="8"/>
            <c:spPr>
              <a:solidFill>
                <a:srgbClr val="4D7B8E"/>
              </a:solidFill>
            </c:spPr>
          </c:dPt>
          <c:dPt>
            <c:idx val="9"/>
            <c:spPr>
              <a:solidFill>
                <a:srgbClr val="E48979"/>
              </a:solidFill>
            </c:spPr>
          </c:dPt>
          <c:dPt>
            <c:idx val="10"/>
            <c:spPr>
              <a:solidFill>
                <a:srgbClr val="EECF92"/>
              </a:solidFill>
            </c:spPr>
          </c:dPt>
          <c:dLbls>
            <c:showLegendKey val="0"/>
            <c:showVal val="0"/>
            <c:showCatName val="0"/>
            <c:showSerName val="0"/>
            <c:showPercent val="0"/>
            <c:showBubbleSize val="0"/>
            <c:showLeaderLines val="1"/>
          </c:dLbls>
          <c:cat>
            <c:strRef>
              <c:f>Controls!$I$2:$I$12</c:f>
            </c:strRef>
          </c:cat>
          <c:val>
            <c:numRef>
              <c:f>Controls!$J$2:$J$12</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394E57"/>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8959A"/>
                </a:solidFill>
                <a:latin typeface="+mn-lt"/>
              </a:defRPr>
            </a:pPr>
            <a:r>
              <a:rPr b="0">
                <a:solidFill>
                  <a:srgbClr val="88959A"/>
                </a:solidFill>
                <a:latin typeface="+mn-lt"/>
              </a:rPr>
              <a:t>Courses by Round Count</a:t>
            </a:r>
          </a:p>
        </c:rich>
      </c:tx>
      <c:overlay val="0"/>
    </c:title>
    <c:plotArea>
      <c:layout/>
      <c:pieChart>
        <c:varyColors val="1"/>
        <c:ser>
          <c:idx val="0"/>
          <c:order val="0"/>
          <c:dPt>
            <c:idx val="0"/>
            <c:spPr>
              <a:solidFill>
                <a:srgbClr val="00796B"/>
              </a:solidFill>
            </c:spPr>
          </c:dPt>
          <c:dPt>
            <c:idx val="1"/>
            <c:spPr>
              <a:solidFill>
                <a:srgbClr val="BF8659"/>
              </a:solidFill>
            </c:spPr>
          </c:dPt>
          <c:dPt>
            <c:idx val="2"/>
            <c:spPr>
              <a:solidFill>
                <a:srgbClr val="00435E"/>
              </a:solidFill>
            </c:spPr>
          </c:dPt>
          <c:dLbls>
            <c:showLegendKey val="0"/>
            <c:showVal val="0"/>
            <c:showCatName val="0"/>
            <c:showSerName val="0"/>
            <c:showPercent val="0"/>
            <c:showBubbleSize val="0"/>
            <c:showLeaderLines val="1"/>
          </c:dLbls>
          <c:cat>
            <c:strRef>
              <c:f>Controls!$L$2:$L$4</c:f>
            </c:strRef>
          </c:cat>
          <c:val>
            <c:numRef>
              <c:f>Controls!$M$2:$M$4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394E57"/>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88959A"/>
                </a:solidFill>
                <a:latin typeface="+mn-lt"/>
              </a:defRPr>
            </a:pPr>
            <a:r>
              <a:rPr b="0">
                <a:solidFill>
                  <a:srgbClr val="88959A"/>
                </a:solidFill>
                <a:latin typeface="+mn-lt"/>
              </a:rPr>
              <a:t>App Data Usage</a:t>
            </a:r>
          </a:p>
        </c:rich>
      </c:tx>
      <c:overlay val="0"/>
    </c:title>
    <c:plotArea>
      <c:layout/>
      <c:barChart>
        <c:barDir val="bar"/>
        <c:grouping val="stacked"/>
        <c:ser>
          <c:idx val="0"/>
          <c:order val="0"/>
          <c:tx>
            <c:strRef>
              <c:f>Controls!$I$2</c:f>
            </c:strRef>
          </c:tx>
          <c:spPr>
            <a:solidFill>
              <a:schemeClr val="accent1"/>
            </a:solidFill>
            <a:ln cmpd="sng">
              <a:solidFill>
                <a:srgbClr val="000000"/>
              </a:solidFill>
            </a:ln>
          </c:spPr>
          <c:cat>
            <c:strRef>
              <c:f>Controls!$J$1</c:f>
            </c:strRef>
          </c:cat>
          <c:val>
            <c:numRef>
              <c:f>Controls!$J$2</c:f>
              <c:numCache/>
            </c:numRef>
          </c:val>
        </c:ser>
        <c:ser>
          <c:idx val="1"/>
          <c:order val="1"/>
          <c:tx>
            <c:strRef>
              <c:f>Controls!$I$3</c:f>
            </c:strRef>
          </c:tx>
          <c:spPr>
            <a:solidFill>
              <a:schemeClr val="accent2"/>
            </a:solidFill>
            <a:ln cmpd="sng">
              <a:solidFill>
                <a:srgbClr val="000000"/>
              </a:solidFill>
            </a:ln>
          </c:spPr>
          <c:cat>
            <c:strRef>
              <c:f>Controls!$J$1</c:f>
            </c:strRef>
          </c:cat>
          <c:val>
            <c:numRef>
              <c:f>Controls!$J$3</c:f>
              <c:numCache/>
            </c:numRef>
          </c:val>
        </c:ser>
        <c:ser>
          <c:idx val="2"/>
          <c:order val="2"/>
          <c:tx>
            <c:strRef>
              <c:f>Controls!$I$4</c:f>
            </c:strRef>
          </c:tx>
          <c:spPr>
            <a:solidFill>
              <a:schemeClr val="accent3"/>
            </a:solidFill>
            <a:ln cmpd="sng">
              <a:solidFill>
                <a:srgbClr val="000000"/>
              </a:solidFill>
            </a:ln>
          </c:spPr>
          <c:cat>
            <c:strRef>
              <c:f>Controls!$J$1</c:f>
            </c:strRef>
          </c:cat>
          <c:val>
            <c:numRef>
              <c:f>Controls!$J$4</c:f>
              <c:numCache/>
            </c:numRef>
          </c:val>
        </c:ser>
        <c:ser>
          <c:idx val="3"/>
          <c:order val="3"/>
          <c:tx>
            <c:strRef>
              <c:f>Controls!$I$5</c:f>
            </c:strRef>
          </c:tx>
          <c:spPr>
            <a:solidFill>
              <a:schemeClr val="accent4"/>
            </a:solidFill>
            <a:ln cmpd="sng">
              <a:solidFill>
                <a:srgbClr val="000000"/>
              </a:solidFill>
            </a:ln>
          </c:spPr>
          <c:cat>
            <c:strRef>
              <c:f>Controls!$J$1</c:f>
            </c:strRef>
          </c:cat>
          <c:val>
            <c:numRef>
              <c:f>Controls!$J$5</c:f>
              <c:numCache/>
            </c:numRef>
          </c:val>
        </c:ser>
        <c:ser>
          <c:idx val="4"/>
          <c:order val="4"/>
          <c:tx>
            <c:strRef>
              <c:f>Controls!$I$6</c:f>
            </c:strRef>
          </c:tx>
          <c:spPr>
            <a:solidFill>
              <a:schemeClr val="accent5"/>
            </a:solidFill>
            <a:ln cmpd="sng">
              <a:solidFill>
                <a:srgbClr val="000000"/>
              </a:solidFill>
            </a:ln>
          </c:spPr>
          <c:cat>
            <c:strRef>
              <c:f>Controls!$J$1</c:f>
            </c:strRef>
          </c:cat>
          <c:val>
            <c:numRef>
              <c:f>Controls!$J$6</c:f>
              <c:numCache/>
            </c:numRef>
          </c:val>
        </c:ser>
        <c:ser>
          <c:idx val="5"/>
          <c:order val="5"/>
          <c:tx>
            <c:strRef>
              <c:f>Controls!$I$7</c:f>
            </c:strRef>
          </c:tx>
          <c:spPr>
            <a:solidFill>
              <a:schemeClr val="accent6"/>
            </a:solidFill>
            <a:ln cmpd="sng">
              <a:solidFill>
                <a:srgbClr val="000000"/>
              </a:solidFill>
            </a:ln>
          </c:spPr>
          <c:cat>
            <c:strRef>
              <c:f>Controls!$J$1</c:f>
            </c:strRef>
          </c:cat>
          <c:val>
            <c:numRef>
              <c:f>Controls!$J$7</c:f>
              <c:numCache/>
            </c:numRef>
          </c:val>
        </c:ser>
        <c:ser>
          <c:idx val="6"/>
          <c:order val="6"/>
          <c:tx>
            <c:strRef>
              <c:f>Controls!$I$8</c:f>
            </c:strRef>
          </c:tx>
          <c:spPr>
            <a:solidFill>
              <a:schemeClr val="accent1">
                <a:lumOff val="30000"/>
              </a:schemeClr>
            </a:solidFill>
            <a:ln cmpd="sng">
              <a:solidFill>
                <a:srgbClr val="000000"/>
              </a:solidFill>
            </a:ln>
          </c:spPr>
          <c:cat>
            <c:strRef>
              <c:f>Controls!$J$1</c:f>
            </c:strRef>
          </c:cat>
          <c:val>
            <c:numRef>
              <c:f>Controls!$J$8</c:f>
              <c:numCache/>
            </c:numRef>
          </c:val>
        </c:ser>
        <c:ser>
          <c:idx val="7"/>
          <c:order val="7"/>
          <c:tx>
            <c:strRef>
              <c:f>Controls!$I$9</c:f>
            </c:strRef>
          </c:tx>
          <c:spPr>
            <a:solidFill>
              <a:schemeClr val="accent2">
                <a:lumOff val="30000"/>
              </a:schemeClr>
            </a:solidFill>
            <a:ln cmpd="sng">
              <a:solidFill>
                <a:srgbClr val="000000"/>
              </a:solidFill>
            </a:ln>
          </c:spPr>
          <c:cat>
            <c:strRef>
              <c:f>Controls!$J$1</c:f>
            </c:strRef>
          </c:cat>
          <c:val>
            <c:numRef>
              <c:f>Controls!$J$9</c:f>
              <c:numCache/>
            </c:numRef>
          </c:val>
        </c:ser>
        <c:ser>
          <c:idx val="8"/>
          <c:order val="8"/>
          <c:tx>
            <c:strRef>
              <c:f>Controls!$I$10</c:f>
            </c:strRef>
          </c:tx>
          <c:spPr>
            <a:solidFill>
              <a:schemeClr val="accent3">
                <a:lumOff val="30000"/>
              </a:schemeClr>
            </a:solidFill>
            <a:ln cmpd="sng">
              <a:solidFill>
                <a:srgbClr val="000000"/>
              </a:solidFill>
            </a:ln>
          </c:spPr>
          <c:cat>
            <c:strRef>
              <c:f>Controls!$J$1</c:f>
            </c:strRef>
          </c:cat>
          <c:val>
            <c:numRef>
              <c:f>Controls!$J$10</c:f>
              <c:numCache/>
            </c:numRef>
          </c:val>
        </c:ser>
        <c:ser>
          <c:idx val="9"/>
          <c:order val="9"/>
          <c:tx>
            <c:strRef>
              <c:f>Controls!$I$11</c:f>
            </c:strRef>
          </c:tx>
          <c:spPr>
            <a:solidFill>
              <a:schemeClr val="accent4">
                <a:lumOff val="30000"/>
              </a:schemeClr>
            </a:solidFill>
            <a:ln cmpd="sng">
              <a:solidFill>
                <a:srgbClr val="000000"/>
              </a:solidFill>
            </a:ln>
          </c:spPr>
          <c:cat>
            <c:strRef>
              <c:f>Controls!$J$1</c:f>
            </c:strRef>
          </c:cat>
          <c:val>
            <c:numRef>
              <c:f>Controls!$J$11</c:f>
              <c:numCache/>
            </c:numRef>
          </c:val>
        </c:ser>
        <c:ser>
          <c:idx val="10"/>
          <c:order val="10"/>
          <c:tx>
            <c:strRef>
              <c:f>Controls!$I$12</c:f>
            </c:strRef>
          </c:tx>
          <c:spPr>
            <a:solidFill>
              <a:schemeClr val="accent5">
                <a:lumOff val="30000"/>
              </a:schemeClr>
            </a:solidFill>
            <a:ln cmpd="sng">
              <a:solidFill>
                <a:srgbClr val="000000"/>
              </a:solidFill>
            </a:ln>
          </c:spPr>
          <c:cat>
            <c:strRef>
              <c:f>Controls!$J$1</c:f>
            </c:strRef>
          </c:cat>
          <c:val>
            <c:numRef>
              <c:f>Controls!$J$12</c:f>
              <c:numCache/>
            </c:numRef>
          </c:val>
        </c:ser>
        <c:overlap val="100"/>
        <c:axId val="1101379573"/>
        <c:axId val="1790935736"/>
      </c:barChart>
      <c:catAx>
        <c:axId val="1101379573"/>
        <c:scaling>
          <c:orientation val="maxMin"/>
        </c:scaling>
        <c:delete val="0"/>
        <c:axPos val="l"/>
        <c:title>
          <c:tx>
            <c:rich>
              <a:bodyPr/>
              <a:lstStyle/>
              <a:p>
                <a:pPr lvl="0">
                  <a:defRPr b="0">
                    <a:solidFill>
                      <a:srgbClr val="233A44"/>
                    </a:solidFill>
                    <a:latin typeface="+mn-lt"/>
                  </a:defRPr>
                </a:pPr>
                <a:r>
                  <a:rPr b="0">
                    <a:solidFill>
                      <a:srgbClr val="233A44"/>
                    </a:solidFill>
                    <a:latin typeface="+mn-lt"/>
                  </a:rPr>
                  <a:t>App Data</a:t>
                </a:r>
              </a:p>
            </c:rich>
          </c:tx>
          <c:overlay val="0"/>
        </c:title>
        <c:numFmt formatCode="General" sourceLinked="1"/>
        <c:majorTickMark val="none"/>
        <c:minorTickMark val="none"/>
        <c:spPr/>
        <c:txPr>
          <a:bodyPr/>
          <a:lstStyle/>
          <a:p>
            <a:pPr lvl="0">
              <a:defRPr b="0">
                <a:solidFill>
                  <a:srgbClr val="233A44"/>
                </a:solidFill>
                <a:latin typeface="+mn-lt"/>
              </a:defRPr>
            </a:pPr>
          </a:p>
        </c:txPr>
        <c:crossAx val="1790935736"/>
      </c:catAx>
      <c:valAx>
        <c:axId val="1790935736"/>
        <c:scaling>
          <c:orientation val="minMax"/>
          <c:max val="500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233A44"/>
                    </a:solidFill>
                    <a:latin typeface="+mn-lt"/>
                  </a:defRPr>
                </a:pPr>
                <a:r>
                  <a:rPr b="0">
                    <a:solidFill>
                      <a:srgbClr val="233A44"/>
                    </a:solidFill>
                    <a:latin typeface="+mn-lt"/>
                  </a:rPr>
                  <a:t>Count</a:t>
                </a:r>
              </a:p>
            </c:rich>
          </c:tx>
          <c:overlay val="0"/>
        </c:title>
        <c:numFmt formatCode="General" sourceLinked="1"/>
        <c:majorTickMark val="none"/>
        <c:minorTickMark val="none"/>
        <c:tickLblPos val="nextTo"/>
        <c:spPr>
          <a:ln/>
        </c:spPr>
        <c:txPr>
          <a:bodyPr/>
          <a:lstStyle/>
          <a:p>
            <a:pPr lvl="0">
              <a:defRPr b="0">
                <a:solidFill>
                  <a:srgbClr val="233A44"/>
                </a:solidFill>
                <a:latin typeface="+mn-lt"/>
              </a:defRPr>
            </a:pPr>
          </a:p>
        </c:txPr>
        <c:crossAx val="1101379573"/>
        <c:crosses val="max"/>
      </c:valAx>
    </c:plotArea>
    <c:legend>
      <c:legendPos val="r"/>
      <c:overlay val="0"/>
      <c:txPr>
        <a:bodyPr/>
        <a:lstStyle/>
        <a:p>
          <a:pPr lvl="0">
            <a:defRPr b="0">
              <a:solidFill>
                <a:srgbClr val="394E57"/>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'Net Season Standings Pivot Cumu'!$A$3</c:f>
            </c:strRef>
          </c:tx>
          <c:spPr>
            <a:ln cmpd="sng">
              <a:solidFill>
                <a:srgbClr val="00796B"/>
              </a:solidFill>
            </a:ln>
          </c:spPr>
          <c:marker>
            <c:symbol val="circle"/>
            <c:size val="7"/>
            <c:spPr>
              <a:solidFill>
                <a:srgbClr val="00796B"/>
              </a:solidFill>
              <a:ln cmpd="sng">
                <a:solidFill>
                  <a:srgbClr val="00796B"/>
                </a:solidFill>
              </a:ln>
            </c:spPr>
          </c:marker>
          <c:cat>
            <c:strRef>
              <c:f>'Net Season Standings Pivot Cumu'!$B$2:$AA$2</c:f>
            </c:strRef>
          </c:cat>
          <c:val>
            <c:numRef>
              <c:f>'Net Season Standings Pivot Cumu'!$B$3:$AA$3</c:f>
              <c:numCache/>
            </c:numRef>
          </c:val>
          <c:smooth val="0"/>
        </c:ser>
        <c:ser>
          <c:idx val="1"/>
          <c:order val="1"/>
          <c:tx>
            <c:strRef>
              <c:f>'Net Season Standings Pivot Cumu'!$A$4</c:f>
            </c:strRef>
          </c:tx>
          <c:spPr>
            <a:ln cmpd="sng">
              <a:solidFill>
                <a:srgbClr val="BF8659"/>
              </a:solidFill>
            </a:ln>
          </c:spPr>
          <c:marker>
            <c:symbol val="circle"/>
            <c:size val="7"/>
            <c:spPr>
              <a:solidFill>
                <a:srgbClr val="BF8659"/>
              </a:solidFill>
              <a:ln cmpd="sng">
                <a:solidFill>
                  <a:srgbClr val="BF8659"/>
                </a:solidFill>
              </a:ln>
            </c:spPr>
          </c:marker>
          <c:cat>
            <c:strRef>
              <c:f>'Net Season Standings Pivot Cumu'!$B$2:$AA$2</c:f>
            </c:strRef>
          </c:cat>
          <c:val>
            <c:numRef>
              <c:f>'Net Season Standings Pivot Cumu'!$B$4:$AA$4</c:f>
              <c:numCache/>
            </c:numRef>
          </c:val>
          <c:smooth val="0"/>
        </c:ser>
        <c:ser>
          <c:idx val="2"/>
          <c:order val="2"/>
          <c:tx>
            <c:strRef>
              <c:f>'Net Season Standings Pivot Cumu'!$A$5</c:f>
            </c:strRef>
          </c:tx>
          <c:spPr>
            <a:ln cmpd="sng">
              <a:solidFill>
                <a:srgbClr val="00435E"/>
              </a:solidFill>
            </a:ln>
          </c:spPr>
          <c:marker>
            <c:symbol val="circle"/>
            <c:size val="7"/>
            <c:spPr>
              <a:solidFill>
                <a:srgbClr val="00435E"/>
              </a:solidFill>
              <a:ln cmpd="sng">
                <a:solidFill>
                  <a:srgbClr val="00435E"/>
                </a:solidFill>
              </a:ln>
            </c:spPr>
          </c:marker>
          <c:cat>
            <c:strRef>
              <c:f>'Net Season Standings Pivot Cumu'!$B$2:$AA$2</c:f>
            </c:strRef>
          </c:cat>
          <c:val>
            <c:numRef>
              <c:f>'Net Season Standings Pivot Cumu'!$B$5:$AA$5</c:f>
              <c:numCache/>
            </c:numRef>
          </c:val>
          <c:smooth val="0"/>
        </c:ser>
        <c:ser>
          <c:idx val="3"/>
          <c:order val="3"/>
          <c:tx>
            <c:strRef>
              <c:f>'Net Season Standings Pivot Cumu'!$A$6</c:f>
            </c:strRef>
          </c:tx>
          <c:spPr>
            <a:ln cmpd="sng">
              <a:solidFill>
                <a:srgbClr val="D9563F"/>
              </a:solidFill>
            </a:ln>
          </c:spPr>
          <c:marker>
            <c:symbol val="circle"/>
            <c:size val="7"/>
            <c:spPr>
              <a:solidFill>
                <a:srgbClr val="D9563F"/>
              </a:solidFill>
              <a:ln cmpd="sng">
                <a:solidFill>
                  <a:srgbClr val="D9563F"/>
                </a:solidFill>
              </a:ln>
            </c:spPr>
          </c:marker>
          <c:cat>
            <c:strRef>
              <c:f>'Net Season Standings Pivot Cumu'!$B$2:$AA$2</c:f>
            </c:strRef>
          </c:cat>
          <c:val>
            <c:numRef>
              <c:f>'Net Season Standings Pivot Cumu'!$B$6:$AA$6</c:f>
              <c:numCache/>
            </c:numRef>
          </c:val>
          <c:smooth val="0"/>
        </c:ser>
        <c:ser>
          <c:idx val="4"/>
          <c:order val="4"/>
          <c:tx>
            <c:strRef>
              <c:f>'Net Season Standings Pivot Cumu'!$A$7</c:f>
            </c:strRef>
          </c:tx>
          <c:spPr>
            <a:ln cmpd="sng">
              <a:solidFill>
                <a:srgbClr val="E7BB63"/>
              </a:solidFill>
            </a:ln>
          </c:spPr>
          <c:marker>
            <c:symbol val="circle"/>
            <c:size val="7"/>
            <c:spPr>
              <a:solidFill>
                <a:srgbClr val="E7BB63"/>
              </a:solidFill>
              <a:ln cmpd="sng">
                <a:solidFill>
                  <a:srgbClr val="E7BB63"/>
                </a:solidFill>
              </a:ln>
            </c:spPr>
          </c:marker>
          <c:cat>
            <c:strRef>
              <c:f>'Net Season Standings Pivot Cumu'!$B$2:$AA$2</c:f>
            </c:strRef>
          </c:cat>
          <c:val>
            <c:numRef>
              <c:f>'Net Season Standings Pivot Cumu'!$B$7:$AA$7</c:f>
              <c:numCache/>
            </c:numRef>
          </c:val>
          <c:smooth val="0"/>
        </c:ser>
        <c:ser>
          <c:idx val="5"/>
          <c:order val="5"/>
          <c:tx>
            <c:strRef>
              <c:f>'Net Season Standings Pivot Cumu'!$A$8</c:f>
            </c:strRef>
          </c:tx>
          <c:spPr>
            <a:ln cmpd="sng">
              <a:solidFill>
                <a:srgbClr val="144CF5"/>
              </a:solidFill>
            </a:ln>
          </c:spPr>
          <c:marker>
            <c:symbol val="circle"/>
            <c:size val="7"/>
            <c:spPr>
              <a:solidFill>
                <a:srgbClr val="144CF5"/>
              </a:solidFill>
              <a:ln cmpd="sng">
                <a:solidFill>
                  <a:srgbClr val="144CF5"/>
                </a:solidFill>
              </a:ln>
            </c:spPr>
          </c:marker>
          <c:cat>
            <c:strRef>
              <c:f>'Net Season Standings Pivot Cumu'!$B$2:$AA$2</c:f>
            </c:strRef>
          </c:cat>
          <c:val>
            <c:numRef>
              <c:f>'Net Season Standings Pivot Cumu'!$B$8:$AA$8</c:f>
              <c:numCache/>
            </c:numRef>
          </c:val>
          <c:smooth val="0"/>
        </c:ser>
        <c:ser>
          <c:idx val="6"/>
          <c:order val="6"/>
          <c:tx>
            <c:strRef>
              <c:f>'Net Season Standings Pivot Cumu'!$A$9</c:f>
            </c:strRef>
          </c:tx>
          <c:spPr>
            <a:ln cmpd="sng">
              <a:solidFill>
                <a:srgbClr val="4DA197"/>
              </a:solidFill>
            </a:ln>
          </c:spPr>
          <c:marker>
            <c:symbol val="circle"/>
            <c:size val="7"/>
            <c:spPr>
              <a:solidFill>
                <a:srgbClr val="4DA197"/>
              </a:solidFill>
              <a:ln cmpd="sng">
                <a:solidFill>
                  <a:srgbClr val="4DA197"/>
                </a:solidFill>
              </a:ln>
            </c:spPr>
          </c:marker>
          <c:cat>
            <c:strRef>
              <c:f>'Net Season Standings Pivot Cumu'!$B$2:$AA$2</c:f>
            </c:strRef>
          </c:cat>
          <c:val>
            <c:numRef>
              <c:f>'Net Season Standings Pivot Cumu'!$B$9:$AA$9</c:f>
              <c:numCache/>
            </c:numRef>
          </c:val>
          <c:smooth val="0"/>
        </c:ser>
        <c:ser>
          <c:idx val="7"/>
          <c:order val="7"/>
          <c:tx>
            <c:strRef>
              <c:f>'Net Season Standings Pivot Cumu'!$A$10</c:f>
            </c:strRef>
          </c:tx>
          <c:spPr>
            <a:ln cmpd="sng">
              <a:solidFill>
                <a:srgbClr val="D2AA8B"/>
              </a:solidFill>
            </a:ln>
          </c:spPr>
          <c:marker>
            <c:symbol val="circle"/>
            <c:size val="7"/>
            <c:spPr>
              <a:solidFill>
                <a:srgbClr val="D2AA8B"/>
              </a:solidFill>
              <a:ln cmpd="sng">
                <a:solidFill>
                  <a:srgbClr val="D2AA8B"/>
                </a:solidFill>
              </a:ln>
            </c:spPr>
          </c:marker>
          <c:cat>
            <c:strRef>
              <c:f>'Net Season Standings Pivot Cumu'!$B$2:$AA$2</c:f>
            </c:strRef>
          </c:cat>
          <c:val>
            <c:numRef>
              <c:f>'Net Season Standings Pivot Cumu'!$B$10:$AA$10</c:f>
              <c:numCache/>
            </c:numRef>
          </c:val>
          <c:smooth val="0"/>
        </c:ser>
        <c:ser>
          <c:idx val="8"/>
          <c:order val="8"/>
          <c:tx>
            <c:strRef>
              <c:f>'Net Season Standings Pivot Cumu'!$A$11</c:f>
            </c:strRef>
          </c:tx>
          <c:spPr>
            <a:ln cmpd="sng">
              <a:solidFill>
                <a:srgbClr val="4D7B8E"/>
              </a:solidFill>
            </a:ln>
          </c:spPr>
          <c:marker>
            <c:symbol val="circle"/>
            <c:size val="7"/>
            <c:spPr>
              <a:solidFill>
                <a:srgbClr val="4D7B8E"/>
              </a:solidFill>
              <a:ln cmpd="sng">
                <a:solidFill>
                  <a:srgbClr val="4D7B8E"/>
                </a:solidFill>
              </a:ln>
            </c:spPr>
          </c:marker>
          <c:cat>
            <c:strRef>
              <c:f>'Net Season Standings Pivot Cumu'!$B$2:$AA$2</c:f>
            </c:strRef>
          </c:cat>
          <c:val>
            <c:numRef>
              <c:f>'Net Season Standings Pivot Cumu'!$B$11:$AA$11</c:f>
              <c:numCache/>
            </c:numRef>
          </c:val>
          <c:smooth val="0"/>
        </c:ser>
        <c:ser>
          <c:idx val="9"/>
          <c:order val="9"/>
          <c:tx>
            <c:strRef>
              <c:f>'Net Season Standings Pivot Cumu'!$A$12</c:f>
            </c:strRef>
          </c:tx>
          <c:spPr>
            <a:ln cmpd="sng">
              <a:solidFill>
                <a:srgbClr val="E48979"/>
              </a:solidFill>
            </a:ln>
          </c:spPr>
          <c:marker>
            <c:symbol val="circle"/>
            <c:size val="7"/>
            <c:spPr>
              <a:solidFill>
                <a:srgbClr val="E48979"/>
              </a:solidFill>
              <a:ln cmpd="sng">
                <a:solidFill>
                  <a:srgbClr val="E48979"/>
                </a:solidFill>
              </a:ln>
            </c:spPr>
          </c:marker>
          <c:cat>
            <c:strRef>
              <c:f>'Net Season Standings Pivot Cumu'!$B$2:$AA$2</c:f>
            </c:strRef>
          </c:cat>
          <c:val>
            <c:numRef>
              <c:f>'Net Season Standings Pivot Cumu'!$B$12:$AA$12</c:f>
              <c:numCache/>
            </c:numRef>
          </c:val>
          <c:smooth val="0"/>
        </c:ser>
        <c:ser>
          <c:idx val="10"/>
          <c:order val="10"/>
          <c:tx>
            <c:strRef>
              <c:f>'Net Season Standings Pivot Cumu'!$A$13</c:f>
            </c:strRef>
          </c:tx>
          <c:spPr>
            <a:ln cmpd="sng">
              <a:solidFill>
                <a:srgbClr val="EECF92"/>
              </a:solidFill>
            </a:ln>
          </c:spPr>
          <c:marker>
            <c:symbol val="circle"/>
            <c:size val="7"/>
            <c:spPr>
              <a:solidFill>
                <a:srgbClr val="EECF92"/>
              </a:solidFill>
              <a:ln cmpd="sng">
                <a:solidFill>
                  <a:srgbClr val="EECF92"/>
                </a:solidFill>
              </a:ln>
            </c:spPr>
          </c:marker>
          <c:cat>
            <c:strRef>
              <c:f>'Net Season Standings Pivot Cumu'!$B$2:$AA$2</c:f>
            </c:strRef>
          </c:cat>
          <c:val>
            <c:numRef>
              <c:f>'Net Season Standings Pivot Cumu'!$B$13:$AA$13</c:f>
              <c:numCache/>
            </c:numRef>
          </c:val>
          <c:smooth val="0"/>
        </c:ser>
        <c:ser>
          <c:idx val="11"/>
          <c:order val="11"/>
          <c:tx>
            <c:strRef>
              <c:f>'Net Season Standings Pivot Cumu'!$A$14</c:f>
            </c:strRef>
          </c:tx>
          <c:spPr>
            <a:ln cmpd="sng">
              <a:solidFill>
                <a:srgbClr val="5B82F8"/>
              </a:solidFill>
            </a:ln>
          </c:spPr>
          <c:marker>
            <c:symbol val="circle"/>
            <c:size val="7"/>
            <c:spPr>
              <a:solidFill>
                <a:srgbClr val="5B82F8"/>
              </a:solidFill>
              <a:ln cmpd="sng">
                <a:solidFill>
                  <a:srgbClr val="5B82F8"/>
                </a:solidFill>
              </a:ln>
            </c:spPr>
          </c:marker>
          <c:cat>
            <c:strRef>
              <c:f>'Net Season Standings Pivot Cumu'!$B$2:$AA$2</c:f>
            </c:strRef>
          </c:cat>
          <c:val>
            <c:numRef>
              <c:f>'Net Season Standings Pivot Cumu'!$B$14:$AA$14</c:f>
              <c:numCache/>
            </c:numRef>
          </c:val>
          <c:smooth val="0"/>
        </c:ser>
        <c:ser>
          <c:idx val="12"/>
          <c:order val="12"/>
          <c:tx>
            <c:strRef>
              <c:f>'Net Season Standings Pivot Cumu'!$A$18</c:f>
            </c:strRef>
          </c:tx>
          <c:spPr>
            <a:ln cmpd="sng">
              <a:solidFill>
                <a:srgbClr val="99C9C4"/>
              </a:solidFill>
            </a:ln>
          </c:spPr>
          <c:marker>
            <c:symbol val="circle"/>
            <c:size val="10"/>
            <c:spPr>
              <a:solidFill>
                <a:srgbClr val="99C9C4"/>
              </a:solidFill>
              <a:ln cmpd="sng">
                <a:solidFill>
                  <a:srgbClr val="99C9C4"/>
                </a:solidFill>
              </a:ln>
            </c:spPr>
          </c:marker>
          <c:cat>
            <c:strRef>
              <c:f>'Net Season Standings Pivot Cumu'!$B$2:$AA$2</c:f>
            </c:strRef>
          </c:cat>
          <c:val>
            <c:numRef>
              <c:f>'Net Season Standings Pivot Cumu'!$B$18:$AA$18</c:f>
              <c:numCache/>
            </c:numRef>
          </c:val>
          <c:smooth val="0"/>
        </c:ser>
        <c:ser>
          <c:idx val="13"/>
          <c:order val="13"/>
          <c:tx>
            <c:strRef>
              <c:f>'Net Season Standings Pivot Cumu'!$A$19</c:f>
            </c:strRef>
          </c:tx>
          <c:spPr>
            <a:ln cmpd="sng">
              <a:solidFill>
                <a:srgbClr val="E5CFBD"/>
              </a:solidFill>
            </a:ln>
          </c:spPr>
          <c:marker>
            <c:symbol val="circle"/>
            <c:size val="10"/>
            <c:spPr>
              <a:solidFill>
                <a:srgbClr val="E5CFBD"/>
              </a:solidFill>
              <a:ln cmpd="sng">
                <a:solidFill>
                  <a:srgbClr val="E5CFBD"/>
                </a:solidFill>
              </a:ln>
            </c:spPr>
          </c:marker>
          <c:cat>
            <c:strRef>
              <c:f>'Net Season Standings Pivot Cumu'!$B$2:$AA$2</c:f>
            </c:strRef>
          </c:cat>
          <c:val>
            <c:numRef>
              <c:f>'Net Season Standings Pivot Cumu'!$B$19:$AA$19</c:f>
              <c:numCache/>
            </c:numRef>
          </c:val>
          <c:smooth val="0"/>
        </c:ser>
        <c:ser>
          <c:idx val="14"/>
          <c:order val="14"/>
          <c:tx>
            <c:strRef>
              <c:f>'Net Season Standings Pivot Cumu'!$A$15</c:f>
            </c:strRef>
          </c:tx>
          <c:spPr>
            <a:ln cmpd="sng">
              <a:solidFill>
                <a:srgbClr val="99B4BF"/>
              </a:solidFill>
            </a:ln>
          </c:spPr>
          <c:marker>
            <c:symbol val="circle"/>
            <c:size val="10"/>
            <c:spPr>
              <a:solidFill>
                <a:srgbClr val="99B4BF"/>
              </a:solidFill>
              <a:ln cmpd="sng">
                <a:solidFill>
                  <a:srgbClr val="99B4BF"/>
                </a:solidFill>
              </a:ln>
            </c:spPr>
          </c:marker>
          <c:cat>
            <c:strRef>
              <c:f>'Net Season Standings Pivot Cumu'!$B$2:$AA$2</c:f>
            </c:strRef>
          </c:cat>
          <c:val>
            <c:numRef>
              <c:f>'Net Season Standings Pivot Cumu'!$B$15:$AA$15</c:f>
              <c:numCache/>
            </c:numRef>
          </c:val>
          <c:smooth val="0"/>
        </c:ser>
        <c:axId val="1389639840"/>
        <c:axId val="1651545463"/>
      </c:lineChart>
      <c:catAx>
        <c:axId val="1389639840"/>
        <c:scaling>
          <c:orientation val="minMax"/>
        </c:scaling>
        <c:delete val="0"/>
        <c:axPos val="b"/>
        <c:title>
          <c:tx>
            <c:rich>
              <a:bodyPr/>
              <a:lstStyle/>
              <a:p>
                <a:pPr lvl="0">
                  <a:defRPr b="0">
                    <a:solidFill>
                      <a:srgbClr val="233A44"/>
                    </a:solidFill>
                    <a:latin typeface="+mn-lt"/>
                  </a:defRPr>
                </a:pPr>
                <a:r>
                  <a:rPr b="0">
                    <a:solidFill>
                      <a:srgbClr val="233A44"/>
                    </a:solidFill>
                    <a:latin typeface="+mn-lt"/>
                  </a:rPr>
                  <a:t>Event</a:t>
                </a:r>
              </a:p>
            </c:rich>
          </c:tx>
          <c:overlay val="0"/>
        </c:title>
        <c:numFmt formatCode="General" sourceLinked="1"/>
        <c:majorTickMark val="none"/>
        <c:minorTickMark val="none"/>
        <c:spPr/>
        <c:txPr>
          <a:bodyPr/>
          <a:lstStyle/>
          <a:p>
            <a:pPr lvl="0">
              <a:defRPr b="0">
                <a:solidFill>
                  <a:srgbClr val="233A44"/>
                </a:solidFill>
                <a:latin typeface="+mn-lt"/>
              </a:defRPr>
            </a:pPr>
          </a:p>
        </c:txPr>
        <c:crossAx val="1651545463"/>
      </c:catAx>
      <c:valAx>
        <c:axId val="1651545463"/>
        <c:scaling>
          <c:orientation val="minMax"/>
        </c:scaling>
        <c:delete val="0"/>
        <c:axPos val="l"/>
        <c:majorGridlines>
          <c:spPr>
            <a:ln>
              <a:solidFill>
                <a:srgbClr val="B7B7B7"/>
              </a:solidFill>
            </a:ln>
          </c:spPr>
        </c:majorGridlines>
        <c:title>
          <c:tx>
            <c:rich>
              <a:bodyPr/>
              <a:lstStyle/>
              <a:p>
                <a:pPr lvl="0">
                  <a:defRPr b="0">
                    <a:solidFill>
                      <a:srgbClr val="233A44"/>
                    </a:solidFill>
                    <a:latin typeface="+mn-lt"/>
                  </a:defRPr>
                </a:pPr>
                <a:r>
                  <a:rPr b="0">
                    <a:solidFill>
                      <a:srgbClr val="233A44"/>
                    </a:solidFill>
                    <a:latin typeface="+mn-lt"/>
                  </a:rPr>
                  <a:t>Points</a:t>
                </a:r>
              </a:p>
            </c:rich>
          </c:tx>
          <c:overlay val="0"/>
        </c:title>
        <c:numFmt formatCode="General" sourceLinked="1"/>
        <c:majorTickMark val="none"/>
        <c:minorTickMark val="none"/>
        <c:tickLblPos val="nextTo"/>
        <c:spPr>
          <a:ln/>
        </c:spPr>
        <c:txPr>
          <a:bodyPr/>
          <a:lstStyle/>
          <a:p>
            <a:pPr lvl="0">
              <a:defRPr b="0">
                <a:solidFill>
                  <a:srgbClr val="233A44"/>
                </a:solidFill>
                <a:latin typeface="+mn-lt"/>
              </a:defRPr>
            </a:pPr>
          </a:p>
        </c:txPr>
        <c:crossAx val="1389639840"/>
      </c:valAx>
    </c:plotArea>
    <c:legend>
      <c:legendPos val="r"/>
      <c:overlay val="0"/>
      <c:txPr>
        <a:bodyPr/>
        <a:lstStyle/>
        <a:p>
          <a:pPr lvl="0">
            <a:defRPr b="0">
              <a:solidFill>
                <a:srgbClr val="394E57"/>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30</xdr:row>
      <xdr:rowOff>161925</xdr:rowOff>
    </xdr:from>
    <xdr:ext cx="5791200" cy="28956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628650</xdr:colOff>
      <xdr:row>14</xdr:row>
      <xdr:rowOff>76200</xdr:rowOff>
    </xdr:from>
    <xdr:ext cx="5267325" cy="32861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962025</xdr:colOff>
      <xdr:row>14</xdr:row>
      <xdr:rowOff>76200</xdr:rowOff>
    </xdr:from>
    <xdr:ext cx="6581775" cy="32861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190500</xdr:colOff>
      <xdr:row>1</xdr:row>
      <xdr:rowOff>28575</xdr:rowOff>
    </xdr:from>
    <xdr:ext cx="6972300" cy="458152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C1816" sheet="Round History"/>
  </cacheSource>
  <cacheFields>
    <cacheField name="ID" numFmtId="0">
      <sharedItems containsBlank="1">
        <m/>
        <s v="dbc8174d-4d21-440a-9f2b-e7469708bbef"/>
        <s v="fee30541-44ae-474e-9834-ea936489e5af"/>
        <s v="4d88d8ab-c520-40cc-96ce-71ac24b2ad5a"/>
        <s v="e10c43af-5001-4b32-a994-6c609606f499"/>
        <s v="a4e40bc6-1736-4f3b-a371-b9b0d68fcd84"/>
        <s v="f86039d8-8b0e-4981-b279-941622d4978e"/>
        <s v="f543def7-9536-40d8-9061-0486f4d3e120"/>
        <s v="cb954319-53ae-4e98-a261-258c9956a78a"/>
        <s v="7848ab0b-0883-4b33-916a-e028b77899c5"/>
        <s v="5ccbc506-3ce8-4e7b-81ed-a9cf90107428"/>
        <s v="91833150-7e69-4e5c-9b4b-8a0aae53e38d"/>
        <s v="b27448c1-ca44-49ee-9721-64dd3b3122b3"/>
        <s v="9b507803-ca69-4969-a0c8-68099ccb46f2"/>
        <s v="14f9be97-6ecd-4a4d-921a-139c33209f6e"/>
        <s v="f504af0b-69a1-4891-9d22-c958b5b31b40"/>
        <s v="712fd14b-e731-49df-9bb7-388ebf0b0c69"/>
        <s v="3fcaae8a-6ad7-4ba7-a3f0-3d4dead8b86b"/>
        <s v="455c147f-3900-4bbc-a8ca-d35274d492a1"/>
        <s v="3281afd9-ea55-4ebc-aef7-bd3ce5f5fa72"/>
        <s v="91aa115e-5276-4190-bb3a-7d279d4b2a92"/>
        <s v="e123dd33-346e-44e3-b08a-c923184c6f46"/>
        <s v="92ab67e5-3913-469d-8554-b06140ea1956"/>
        <s v="9de59a39-b920-4f8b-9bc8-13198e838be7"/>
        <s v="11081d9b-6760-4914-b113-ce6068ad0dd6"/>
        <s v="4987f5c3-d4be-4dd4-9776-6df0c437237e"/>
        <s v="68cf76f4-3439-4399-8608-97009d09be49"/>
        <s v="854c50cb-6f8f-41d2-adb9-7cc6ca6655e7"/>
        <s v="b3dbb321-97c9-4c9f-afb3-bb58b21a27b2"/>
        <s v="b69a5718-523d-45b2-87a9-81356599310f"/>
        <s v="f22e453d-d5ec-4853-9d24-d8c7cff7fbd1"/>
        <s v="66d114d8-140f-43f5-af97-6c5205d8cc55"/>
        <s v="a095c0e6-2069-41aa-abdd-65cfae2ec754"/>
        <s v="e62a4215-d23a-42c3-8186-4ab53a8c7e36"/>
        <s v="022c749e-b9ba-4ed6-b48b-34f87949fa66"/>
        <s v="24c90cdc-7573-4b81-ae60-05a5981677ba"/>
        <s v="5bff8e81-a23a-4f04-99ab-f6f41de65891"/>
        <s v="5e1d15da-69b7-4cac-a482-16082f242bf9"/>
        <s v="ca748039-d4de-48ca-b198-753d897556c3"/>
        <s v="5567f765-dd5b-44f5-a810-24c54b156ad9"/>
        <s v="5044fe46-4fdc-44f5-ac89-97ae10014eb4"/>
        <s v="6b2c34f0-9267-4318-b54f-93bc7512affd"/>
        <s v="93da8a92-9769-4ff5-aa28-1380f8b0b7f8"/>
        <s v="9ee3c0b0-39f8-409e-bd6b-dd798c849f9f"/>
        <s v="7b7e4252-74c2-41a2-bc57-57586efbe651"/>
        <s v="716a1dbe-bcb3-4f49-b330-699042683afc"/>
        <s v="d6a8e216-45f8-41da-b875-bff4825eff77"/>
        <s v="f3d1efd2-6f8d-4b58-88aa-a1de90031b4d"/>
        <s v="8e1245cf-3aec-4028-8f0e-5610b9b3e13a"/>
        <s v="0f2f1cd5-f0bb-488c-8bda-d8d80fb4007c"/>
        <s v="163cfbe5-1507-45dc-8fe2-5d7cb814b51f"/>
        <s v="9e79add5-5f75-4141-9147-13e3d8c57be1"/>
        <s v="392c02bf-b8d9-4edc-951c-fb38bdc03b77"/>
        <s v="49bf7c61-3ece-4a2e-8966-2615e187bba7"/>
        <s v="5ed9d1b2-37de-4fa2-8c0c-27752403e716"/>
        <s v="79141774-ca3c-4710-8a26-4b370c9366be"/>
        <s v="e956a57e-f34c-4d4c-a434-c07573e889e9"/>
        <s v="ff2e7b1a-8a78-4a28-9a70-f0f73d780cd1"/>
        <s v="81608ef5-26bc-4a00-85db-c228c28dd1a1"/>
        <s v="a99e75aa-91fc-48f9-9e29-77769f87f2fd"/>
        <s v="d99d5f58-b1e3-4027-a766-52cdde6fde48"/>
        <s v="298028ec-1860-4056-b657-7a2e1766eb68"/>
        <s v="57cdf27d-43e3-4d8e-8301-b568b9397ee2"/>
        <s v="88aaf39b-ddf2-4a98-ba01-e62b173ba35b"/>
        <s v="d5b698e9-dd56-4cbb-878a-2c7612881653"/>
        <s v="7ee4813d-0542-4f5b-bd36-07098a366057"/>
        <s v="fe11223a-132c-48ed-8f7f-e921fb98fd0c"/>
        <s v="5cd7d82c-d9fc-4d34-bab6-92e9a97feecf"/>
        <s v="58d2252d-b1e8-4a6e-aefe-4847803f8378"/>
        <s v="fb40e7f0-36ee-4bc6-ab09-a4b26da2ac48"/>
        <s v="6bb14b2d-03d1-4efb-98ad-607724f750a3"/>
        <s v="110c4899-0902-44e9-807e-18feef9ce7b6"/>
        <s v="43dbe9bd-b7a1-4128-a5bb-876a9d85dd40"/>
        <s v="b345d7e3-c8f8-4d75-a24f-a44d1f3bcf7f"/>
        <s v="fcfd8b92-8069-45b5-99c6-d9acafbbd013"/>
        <s v="87200e6a-3b8c-497a-be4c-231183e2f083"/>
        <s v="7b9a78f8-bc45-4071-8aa3-a951775d78d8"/>
        <s v="07ebf19a-4772-48d0-bedb-535faa5421f0"/>
        <s v="5531b333-0660-4b90-b647-d0bc32688c24"/>
        <s v="896630a2-b780-46cf-a7b8-96e4a736a2e8"/>
        <s v="89342162-d31c-4e60-bb9f-dc4915623d05"/>
        <s v="a1ee6af4-3592-4b09-822e-4970f314aa7b"/>
        <s v="9056018b-3ff8-40fc-903b-a831e6a03a9d"/>
        <s v="b427e0dc-291a-4c68-8083-a0627ac36cab"/>
        <s v="11c04c8f-db4f-4914-a381-ea70039d9ad5"/>
        <s v="55554773-b63d-4a0d-9885-ac874e64a462"/>
        <s v="7168574c-83d7-4540-840d-aab49c898339"/>
        <s v="88fbdd5d-c7aa-4052-9949-3433cb0a4af3"/>
        <s v="6834bdb0-463b-4225-a478-83a9efd5b7c5"/>
        <s v="435a793e-d6cb-47ea-a5e2-f4a899e5855e"/>
        <s v="b424291e-034a-4b37-82cf-65f618b03b2f"/>
        <s v="b58beb79-5330-4441-8f85-10e1f41cc20c"/>
        <s v="ef51bc40-aad2-4c74-be94-3e500149076d"/>
        <s v="107a392d-edd8-4ad3-bd58-190e56503daf"/>
        <s v="cf53a0ea-df2e-4d10-9eaf-e8ebd1b80184"/>
        <s v="f68f4eec-04b2-42b3-820c-8d946fbf523c"/>
        <s v="76d90503-c05a-4a0b-bf62-48b87edd2205"/>
        <s v="7b7226fe-191a-4619-a9f5-49f7a8b263ee"/>
        <s v="80441f8a-5b61-401f-a9a0-9c66579b919d"/>
        <s v="440aef13-dd4c-4ae6-93c9-fc699124c8a7"/>
        <s v="66b2aad1-77b9-40b3-b0d8-6132c91f7419"/>
        <s v="5685bb62-b51a-4b2a-a4ac-e7e4a3c1ae65"/>
        <s v="1ab2409e-3d78-47f0-a1b0-8c1ceedfc2d4"/>
        <s v="4a9d80d6-a9f9-4e54-a5c4-51e8b1e1a84d"/>
        <s v="4afbdd62-5da6-46b1-af51-9749f6e0eb61"/>
        <s v="5eed7c69-c4ff-4b5b-aa67-327195dcecb3"/>
        <s v="153fa67e-d70a-4f7a-b19e-a3ac7d604e81"/>
        <s v="88a38cd3-a0d5-4abc-bec4-17c2a22afe7f"/>
        <s v="4bf6abd6-86c0-4f49-8537-235b4c778317"/>
        <s v="eeeb0f7d-1bd5-4e46-98c0-814b815f1045"/>
        <s v="c142aa64-b9cc-459c-bb19-bcad47928d5b"/>
        <s v="c61d2f10-e50d-4312-a044-435ea1ac6640"/>
        <s v="9a6d38ca-a835-40b7-87c1-63dbbd15cdb1"/>
        <s v="71574c92-48b7-4556-b26b-94f79ad6045b"/>
        <s v="90252e81-2eca-4b7f-b0d1-baf29d691eec"/>
        <s v="d7a58db1-8dd0-466e-8c03-dbf613f08c67"/>
        <s v="08c0a06c-05b1-48e3-b490-f5f1927890a9"/>
        <s v="afd961f1-a175-4d31-be81-2fac58dad59f"/>
        <s v="1147057c-0c45-4443-9dd5-41872351942e"/>
        <s v="7a62b9de-d004-4b4e-a5f0-92a099960214"/>
        <s v="8e06e8dd-dde0-4bd2-ad01-424366cde5aa"/>
        <s v="a8f1aaf9-7660-406b-8e56-c8d18caa1a4f"/>
        <s v="c0a13c9b-5284-44bc-8e77-5834d64c3ba1"/>
        <s v="8ccf6eb3-8168-401e-8244-f5bb7adc1b14"/>
        <s v="51f47fd4-23db-4544-8fa9-0a51d11eb94a"/>
        <s v="a7d5b273-6bf9-4ef4-a258-028fdc6522cd"/>
        <s v="4912cb37-82c6-4722-a3f9-5110727e1426"/>
        <s v="31f84a6b-e544-4d72-9cd1-ccf0cd3a4cee"/>
        <s v="885449cf-af22-44fb-80d1-7173f4bcb7cb"/>
        <s v="9eb418a7-ae65-44c8-9185-1d974539b9b2"/>
        <s v="caee4761-30fe-412f-a70a-2dfa660f83ae"/>
        <s v="699b887c-cef2-4c70-b6e8-103b54f46260"/>
        <s v="8f269205-3715-44de-89ab-bed3d82786d4"/>
        <s v="b7e67941-1681-4f2d-9bca-7fb91c88a526"/>
        <s v="c36ffd47-71dc-49dd-b8c7-e61c056adb1d"/>
        <s v="2f065d15-7070-442a-9b6f-7c8ebc0c15bd"/>
        <s v="b9ff1e44-f0ed-4c36-94a6-e80661ed08fe"/>
        <s v="4c4e5441-8b6a-4eb7-9807-6989dc1164f1"/>
        <s v="d972d352-5c24-42f0-a717-6722b33d5fe0"/>
        <s v="af7c486b-1a13-4195-bce1-c8d1af5736f2"/>
        <s v="7b04c68c-967a-4bf6-bf0f-1a6cdd61fda7"/>
        <s v="72025db8-d00e-400e-9fd1-8ac2b05179ed"/>
        <s v="eace4776-bd4c-4a76-8989-3e824d1b51e5"/>
        <s v="b2ceaf9e-b330-4da3-890d-8a4d9ab7445a"/>
        <s v="8af6dc24-717a-4350-a394-5ffdc5d89826"/>
        <s v="4aec25b0-d8f0-4f5b-936e-dcc120b1f0ca"/>
        <s v="b6815eb0-33b4-4626-aaa6-59c7655de903"/>
        <s v="59fbf9a0-19e4-4a69-9e66-fb250b6fa167"/>
        <s v="0b8a61e9-de32-49f6-b3c0-c8c142252826"/>
        <s v="115656aa-d3c0-4cd5-ab2d-84bc4c3935f4"/>
        <s v="7915a20f-41fc-410c-abb2-a6c58a73e287"/>
        <s v="ba41b49d-b848-4df4-b49c-be339b33413a"/>
        <s v="81de2c28-65cc-4903-8c11-ddf02a94f565"/>
        <s v="d6feb9c4-3615-4e1f-b242-190ecd773dcc"/>
        <s v="97765724-b54f-49c4-8af7-9143639432c8"/>
        <s v="6b7bb70d-5f03-44cd-9664-c4bfb8f6d740"/>
        <s v="f5b93d6f-57db-4e1a-ac6a-e01a5b44e26f"/>
        <s v="d8843d39-f85f-4922-9530-1c825d2426d0"/>
        <s v="9361e05e-94bb-41a1-b04b-0a1734bade6f"/>
        <s v="3d764ca1-1b17-4c87-a564-8cf02644f53b"/>
        <s v="16adf36e-fa1b-43c9-8b25-0f90618898ad"/>
        <s v="e655c49b-a17a-47b3-8415-1833386edfaf"/>
        <s v="16c1c17c-e63c-4818-a7ac-f9e10cc12ee7"/>
        <s v="cfa014c3-e42e-4d87-bbf8-6b706866a976"/>
        <s v="2818e38f-89c5-4645-8ac3-2e51120dc1ae"/>
        <s v="fd4bd7ea-67ff-403b-95e6-c5a06698f990"/>
        <s v="13bfa61a-65a8-429e-bb47-c63d27aa1b24"/>
        <s v="7d582a73-ed28-4734-ac98-bbdc02a74330"/>
        <s v="c5c9f5c6-cab4-4266-bc0e-da24ba28e1d5"/>
        <s v="79ff73b7-2314-4367-9c3e-1e6765ad3af5"/>
        <s v="15ee3a36-b073-4992-941d-5dd193eb35af"/>
        <s v="0f47c076-7fb8-410a-b526-228e12026fd8"/>
        <s v="affc8995-41be-46eb-b4b8-76fd7568ee1b"/>
        <s v="c8758611-77ea-434d-8212-2494c303c2d7"/>
        <s v="77d102b0-a49b-44c0-877e-84a0028820e4"/>
        <s v="8a673f22-9a9a-48ec-a090-ac5777e036c6"/>
        <s v="08451881-9d99-4026-9c02-7c3c60a352e1"/>
        <s v="08442d93-ff32-4079-a5f0-29dc28b82162"/>
        <s v="5f336939-c260-44df-becb-934228286ed0"/>
        <s v="8ddbbea8-0b13-4590-8e3e-953c6d8d0968"/>
        <s v="5c4154ec-f96d-4ca3-90ba-deab4c9091f6"/>
        <s v="0b80527a-331c-4e45-ab1c-bcfa59f58097"/>
        <s v=""/>
        <s v="22afcbf8-018a-40f0-a9b3-1751d57cf998"/>
        <s v="6af22a98-2476-46e9-a505-7687560e5756"/>
        <s v="0df8560c-5c66-42f9-b92e-478d57ec0257"/>
        <s v="01553992-5646-47e4-8564-28c3da1ea871"/>
        <s v="49e0a881-e98a-4c93-a953-6c76d6ea2915"/>
        <s v="26d87c10-1ccf-45dc-a98f-404aa04d77a8"/>
        <s v="cc273c27-8f66-4a16-9b4a-43753a76885f"/>
        <s v="e02b755f-f63a-44bf-9f9e-eafd8e9dcdc1"/>
        <s v="16c1e790-e1c1-43e2-abef-c0e111861b3a"/>
        <s v="5d61b43f-54c5-4400-abc3-440f023087df"/>
        <s v="dd993d24-4f91-41d7-bb02-8e8159895c7d"/>
        <s v="c5c3b6c1-dd03-4527-91df-5fb5ef485b23"/>
        <s v="82fd6248-2455-4126-904c-248a07e9d6c1"/>
        <s v="07504fe0-e8e9-45d4-916c-0693742cd76d"/>
        <s v="ea60d5d2-19e3-4de4-b7c1-59ade687a586"/>
        <s v="937e14d2-a1ba-4e3c-9d8e-9228c2b1f89d"/>
        <s v="d12945e9-7f3c-4664-b2d0-545e5307c482"/>
        <s v="ea49eb99-e164-4f90-95b2-0152d8417842"/>
        <s v="5ed9dfba-e197-4d48-ab20-f880910f8f27"/>
        <s v="2d80a484-99b3-489a-9dd2-269c7447bd5f"/>
        <s v="b0397546-4a30-405c-aaca-4b6297fc02f5"/>
        <s v="dbbd7bb0-0e10-4eb6-b729-40b6722753e5"/>
        <s v="8bdfd483-8219-4eac-a82d-905fb9e6a0a8"/>
        <s v="d65c9b6e-c08f-4b43-88ab-ddf2fc655186"/>
        <s v="35efdda8-598b-41a4-84a3-f9206c13fe16"/>
        <s v="4af63be3-000b-458d-9fa2-b871d2dc65dd"/>
        <s v="62c37b09-3439-4e1c-a15a-ea8881b9f0db"/>
        <s v="489524ec-91bd-407b-8ccb-e9bb215d9b33"/>
        <s v="9ad68ae7-d930-471a-aaf3-81ce130a423b"/>
        <s v="701b8ff3-9ca2-44ad-8785-6e25b688594e"/>
        <s v="3dd4547d-a7b5-427c-921b-95e5cb168310"/>
        <s v="3cb7058a-8d05-4ae9-9ae7-4c09f953a33c"/>
        <s v="e77ce0d6-ff51-4245-a41f-b3c12e432272"/>
        <s v="7f6bcb18-6df4-4feb-9694-20dd4f87823d"/>
        <s v="467afa9e-68e2-4557-99ea-19c2b324deca"/>
        <s v="db575cf3-1767-4dfc-b9b9-779354b500b6"/>
        <s v="062e5aee-fe3a-4476-8b02-451762a63649"/>
        <s v="0ad3026e-83e6-42a3-b29f-03cbfa3dbea4"/>
        <s v="73b023f0-7119-4af7-aa4b-765853bac06a"/>
        <s v="0b1631ad-aa5a-4562-8214-992e74160681"/>
        <s v="7c43a5cf-3111-45ab-b45b-e17533ff7a5e"/>
        <s v="9b801f27-d0d9-4179-a312-313231907d2e"/>
        <s v="3c623d3f-b255-41df-b217-6ae9f15e1dfd"/>
        <s v="b6c49ada-6d50-47e6-96d0-63b85dd7255b"/>
        <s v="90590d04-d85b-41c7-977c-33b4ab39890e"/>
        <s v="a1d32320-0d16-49aa-9157-79d10cded2ae"/>
        <s v="6311eba6-6a3a-4427-9a75-5b84e6f849c1"/>
        <s v="3721543a-469c-4051-9ae0-473b2f0aca07"/>
        <s v="5fc2c1af-c9d8-41fe-aa83-f65c3269aafc"/>
      </sharedItems>
    </cacheField>
    <cacheField name="Player" numFmtId="0">
      <sharedItems containsBlank="1">
        <s v="For Stats"/>
        <s v="David Mustard"/>
        <s v="Robby Dewling"/>
        <s v="Cory Arnwine"/>
        <s v="Devin Blankenship"/>
        <s v="Hastings Westphal"/>
        <s v="George Lane"/>
        <s v="Alex Edson"/>
        <s v="Blake Addleton"/>
        <s v="Grady Bunn"/>
        <s v="Ashby Foltz"/>
        <s v="Matt Davis"/>
        <s v="Marc Mastrangelo"/>
        <s v="John Richards"/>
        <s v="Bobby Ross"/>
        <s v="Nick Johnson"/>
        <s v=""/>
        <m/>
      </sharedItems>
    </cacheField>
    <cacheField name="Handicap">
      <sharedItems containsBlank="1" containsMixedTypes="1" containsNumber="1">
        <m/>
        <n v="11.3"/>
        <n v="7.3"/>
        <n v="13.7"/>
        <n v="8.7"/>
        <n v="13.9"/>
        <n v="8.6"/>
        <n v="9.5"/>
        <n v="14.6"/>
        <n v="13.6"/>
        <n v="18.1"/>
        <n v="9.1"/>
        <n v="6.8"/>
        <n v="7.1"/>
        <n v="3.7"/>
        <n v="5.7"/>
        <n v="5.5"/>
        <n v="4.7"/>
        <n v="4.3"/>
        <n v="6.9"/>
        <n v="17.7"/>
        <n v="7.8"/>
        <n v="10.9"/>
        <n v="9.8"/>
        <n v="18.2"/>
        <n v="28.8"/>
        <n v="8.9"/>
        <n v="4.0"/>
        <n v="5.4"/>
        <n v="7.2"/>
        <n v="5.6"/>
        <n v="12.8"/>
        <n v="5.1"/>
        <n v="8.1"/>
        <n v="11.6"/>
        <n v="10.7"/>
        <n v="13.0"/>
        <n v="10.8"/>
        <n v="15.8"/>
        <n v="17.9"/>
        <n v="28.7"/>
        <n v="24.7"/>
        <n v="6.7"/>
        <n v="10.0"/>
        <n v="7.6"/>
        <n v="13.1"/>
        <n v="14.2"/>
        <n v="3.2"/>
        <n v="5.0"/>
        <n v="3.9"/>
        <n v="9.0"/>
        <n v="5.9"/>
        <n v="14.3"/>
        <n v="6.3"/>
        <n v="7.9"/>
        <n v="27.1"/>
        <n v="17.8"/>
        <n v="6.4"/>
        <n v="9.2"/>
        <n v="24.6"/>
        <n v="11.8"/>
        <n v="10.4"/>
        <n v="28.1"/>
        <n v="8.4"/>
        <n v="7.5"/>
        <n v="13.8"/>
        <n v="10.3"/>
        <n v="27.6"/>
        <n v="27.5"/>
        <n v="14.5"/>
        <n v="17.3"/>
        <n v="17.6"/>
        <n v="12.9"/>
        <s v=""/>
        <n v="6.1"/>
        <n v="16.2"/>
        <n v="13.5"/>
        <n v="24.2"/>
      </sharedItems>
    </cacheField>
    <cacheField name="Round Date" numFmtId="0">
      <sharedItems containsBlank="1">
        <m/>
        <s v="3/3/25 - 2:58 PM"/>
        <s v="3/4/25 - 3:51 PM"/>
        <s v="3/4/25 - 3:06 PM"/>
        <s v="3/7/25 - 10:30 AM"/>
        <s v="3/8/25 - 6:35 AM"/>
        <s v="3/9/25 - 11:38 AM"/>
        <s v="3/14/25 - 1:47 PM"/>
        <s v="3/14/25 - 9:55 PM"/>
        <s v="3/15/25 - 9:36 AM"/>
        <s v="3/15/25 - 10:34 AM"/>
        <s v="3/15/25 - 9:53 PM"/>
        <s v="3/16/25 - 1:17 PM"/>
        <s v="3/17/25 - 2:15 PM"/>
        <s v="3/21/25 - 11:07 AM"/>
        <s v="3/23/25 - 1:53 PM"/>
        <s v="3/25/25 - 10:14 AM"/>
        <s v="3/25/25 - 12:39 PM"/>
        <s v="3/25/25 - 9:17 PM"/>
        <s v="3/25/25 - 9:18 PM"/>
        <s v="3/27/25 - 12:19 PM"/>
        <s v="3/27/25 - 5:45 PM"/>
        <s v="3/27/25 - 8:29 PM"/>
        <s v="3/28/25 - 10:32 AM"/>
        <s v="3/28/25 - 12:47 PM"/>
        <s v="3/29/25 - 1:55 PM"/>
        <s v="3/29/25 - 2:58 PM"/>
        <s v="3/29/25 - 2:59 PM"/>
        <s v="3/30/25 - 10:45 AM"/>
        <s v="3/30/25 - 11:09 AM"/>
        <s v="3/30/25 - 1:01 PM"/>
        <s v="3/30/25 - 1:47 PM"/>
        <s v="4/1/25 - 9:33 AM"/>
        <s v="4/2/25 - 6:50 PM"/>
        <s v="4/5/25 - 5:44 PM"/>
        <s v="4/5/25 - 7:38 AM"/>
        <s v="4/5/25 - 7:39 AM"/>
        <s v="4/7/25 - 4:02 PM"/>
        <s v="4/7/25 - 4:03 PM"/>
        <s v="4/8/25 - 3:03 PM"/>
        <s v="4/8/25 - 7:48 PM"/>
        <s v="4/10/25 - 11:16 AM"/>
        <s v="4/11/25 - 8:04 PM"/>
        <s v="4/11/25 - 9:39 PM"/>
        <s v="4/12/25 - 2:15 PM"/>
        <s v="4/12/25 - 2:02 PM"/>
        <s v="4/13/25 - 8:46 AM"/>
        <s v="4/13/25 - 3:32 PM"/>
        <s v="4/17/25 - 10:06 AM"/>
        <s v="4/17/25 - 5:31 PM"/>
        <s v="4/17/25 - 5:32 PM"/>
        <s v="4/17/25 - 5:33 PM"/>
        <s v="4/18/25 - 3:09 PM"/>
        <s v="4/20/25 - 12:38 PM"/>
        <s v="4/20/25 - 12:52 PM"/>
        <s v="4/19/25 - 5:37 AM"/>
        <s v="4/19/25 - 5:38 AM"/>
        <s v="4/19/25 - 8:46 PM"/>
        <s v="4/19/25 - 8:47 PM"/>
        <s v="4/19/25 - 6:16 PM"/>
        <s v="4/19/25 - 7:44 PM"/>
        <s v="4/20/25 - 5:41 AM"/>
        <s v="4/20/25 - 5:42 AM"/>
        <s v="4/20/25 - 5:54 AM"/>
        <s v="4/20/25 - 6:01 AM"/>
        <s v="4/20/25 - 2:22 PM"/>
        <s v="4/20/25 - 8:47 PM"/>
        <s v="4/24/25 - 3:34 PM"/>
        <s v="4/26/25 - 5:46 PM"/>
        <s v="4/26/25 - 6:30 PM"/>
        <s v="4/27/25 - 8:28 AM"/>
        <s v="4/27/25 - 10:18 AM"/>
        <s v="4/27/25 - 10:56 AM"/>
        <s v="4/27/25 - 11:21 AM"/>
        <s v="4/27/25 - 12:01 PM"/>
        <s v="4/27/25 - 1:34 PM"/>
        <s v="4/27/25 - 1:38 PM"/>
        <s v="4/27/25 - 9:42 PM"/>
        <s v="4/28/25 - 4:12 PM"/>
        <s v="4/28/25 - 3:14 PM"/>
        <s v="5/2/25 - 3:13 PM"/>
        <s v="5/2/25 - 4:15 PM"/>
        <s v="5/2/25 - 4:37 PM"/>
        <s v="5/2/25 - 4:39 PM"/>
        <s v="5/2/25 - 6:05 PM"/>
        <s v="5/2/25 - 6:06 PM"/>
        <s v="5/2/25 - 6:07 PM"/>
        <s v="5/2/25 - 6:08 PM"/>
        <s v="5/3/25 - 8:36 PM"/>
        <s v="5/4/25 - 3:23 PM"/>
        <s v="5/4/25 - 3:24 PM"/>
        <s v="5/10/25 - 2:15 PM"/>
        <s v="5/10/25 - 3:20 PM"/>
        <s v="5/17/25 - 5:24 PM"/>
        <s v="5/19/25 - 1:56 PM"/>
        <s v="5/16/25 - 5:04 PM"/>
        <s v="5/21/25 - 4:39 PM"/>
        <s v="5/22/25 - 3:55 PM"/>
        <s v="5/23/25 - 5:45 PM"/>
        <s v="5/23/25 - 5:00 PM"/>
        <s v="5/24/25 - 5:20 PM"/>
        <s v="5/25/25 - 1:34 PM"/>
        <s v="5/25/25 - 9:37 PM"/>
        <s v="5/26/25 - 2:22 PM"/>
        <s v="5/26/25 - 2:23 PM"/>
        <s v="5/31/25 - 11:40 AM"/>
        <s v="5/31/25 - 11:41 AM"/>
        <s v="5/31/25 - 12:44 PM"/>
        <s v="5/31/25 - 6:55 PM"/>
        <s v="6/5/25 - 7:10 AM"/>
        <s v="6/5/25 - 2:51 PM"/>
        <s v="6/5/25 - 5:50 PM"/>
        <s v="6/6/25 - 10:57 AM"/>
        <s v="6/6/25 - 10:58 AM"/>
        <s v="6/6/25 - 8:24 PM"/>
        <s v="6/6/25 - 9:26 PM"/>
        <s v="6/7/25 - 2:02 PM"/>
        <s v="6/8/25 - 12:02 PM"/>
        <s v="6/8/25 - 1:20 PM"/>
        <s v="6/11/25 - 7:21 PM"/>
        <s v="6/11/25 - 7:52 PM"/>
        <s v="6/13/25 - 2:54 PM"/>
        <s v="6/13/25 - 8:53 PM"/>
        <s v="6/15/25 - 1:41 PM"/>
        <s v="6/15/25 - 10:42 AM"/>
        <s v="6/15/25 - 2:52 PM"/>
        <s v="6/15/25 - 2:59 PM"/>
        <s v="6/15/25 - 3:44 PM"/>
        <s v="6/17/25 - 4:10 PM"/>
        <s v="6/17/25 - 9:11 PM"/>
        <s v="6/19/25 - 1:51 PM"/>
        <s v="6/19/25 - 4:05 PM"/>
        <s v="6/19/25 - 4:14 PM"/>
        <s v="6/20/25 - 11:56 AM"/>
        <s v="6/22/25 - 7:14 AM"/>
        <s v="6/23/25 - 1:58 PM"/>
        <s v="6/27/25 - 8:08 AM"/>
        <s v="6/28/25 - 6:00 PM"/>
        <s v="6/29/25 - 2:29 PM"/>
        <s v="6/29/25 - 9:03 AM"/>
        <s v="6/29/25 - 1:51 PM"/>
        <s v="6/30/25 - 5:01 PM"/>
        <s v="7/4/25 - 11:05 AM"/>
        <s v="7/1/25 - 4:07 PM"/>
        <s v="7/3/25 - 8:59 AM"/>
        <s v="7/6/25 - 8:07 PM"/>
        <s v="7/3/25 - 12:17 PM"/>
        <s v="7/3/25 - 2:07 PM"/>
        <s v="7/3/25 - 2:08 PM"/>
        <s v="7/4/25 - 12:54 PM"/>
        <s v="7/5/25 - 5:14 PM"/>
        <s v="7/5/25 - 8:15 PM"/>
        <s v="7/7/25 - 2:28 PM"/>
        <s v="7/10/25 - 9:50 AM"/>
        <s v="7/11/25 - 3:48 PM"/>
        <s v="7/13/25 - 10:29 AM"/>
        <s v="7/13/25 - 10:10 AM"/>
        <s v="7/18/25 - 5:51 AM"/>
        <s v="7/19/25 - 9:31 PM"/>
        <s v="7/19/25 - 9:43 PM"/>
        <s v="7/20/25 - 5:13 PM"/>
        <s v="7/20/25 - 8:44 PM"/>
        <s v="7/21/25 - 4:59 PM"/>
        <s v="7/27/25 - 7:13 AM"/>
        <s v="7/26/25 - 8:43 AM"/>
        <s v="7/31/25 - 9:49 PM"/>
        <s v="8/2/25 - 3:07 PM"/>
        <s v="8/2/25 - 9:19 PM"/>
        <s v="8/3/25 - 10:12 AM"/>
        <s v=""/>
        <s v="8/9/25 - 9:24 PM"/>
        <s v="8/18/25 - 8:22 AM"/>
        <s v="8/18/25 - 9:28 AM"/>
        <s v="8/18/25 - 9:34 PM"/>
        <s v="8/18/25 - 9:35 PM"/>
        <s v="8/18/25 - 9:38 PM"/>
        <s v="8/19/25 - 12:29 AM"/>
        <s v="8/19/25 - 1:58 PM"/>
        <s v="8/19/25 - 2:00 PM"/>
        <s v="8/19/25 - 2:02 PM"/>
        <s v="8/19/25 - 2:14 PM"/>
        <s v="8/19/25 - 9:42 PM"/>
        <s v="8/19/25 - 9:43 PM"/>
        <s v="8/19/25 - 9:44 PM"/>
        <s v="8/19/25 - 9:49 PM"/>
        <s v="8/20/25 - 1:15 PM"/>
        <s v="8/20/25 - 1:16 PM"/>
        <s v="8/20/25 - 1:17 PM"/>
        <s v="8/20/25 - 7:11 PM"/>
        <s v="8/20/25 - 7:12 PM"/>
        <s v="8/20/25 - 7:13 PM"/>
        <s v="8/21/25 - 2:34 PM"/>
        <s v="8/21/25 - 2:35 PM"/>
        <s v="8/21/25 - 2:36 PM"/>
        <s v="8/21/25 - 8:38 PM"/>
        <s v="8/21/25 - 8:39 PM"/>
        <s v="8/21/25 - 8:40 PM"/>
        <s v="8/22/25 - 11:47 AM"/>
        <s v="8/22/25 - 11:48 AM"/>
        <s v="8/22/25 - 9:24 PM"/>
        <s v="1/21/26 - 9:09 PM"/>
      </sharedItems>
    </cacheField>
    <cacheField name="Event">
      <sharedItems containsBlank="1" containsMixedTypes="1" containsNumber="1" containsInteger="1">
        <s v="For Stats"/>
        <n v="1.0"/>
        <n v="2.0"/>
        <n v="3.0"/>
        <n v="4.0"/>
        <n v="5.0"/>
        <n v="6.0"/>
        <n v="7.0"/>
        <n v="8.0"/>
        <n v="9.0"/>
        <n v="10.0"/>
        <n v="11.0"/>
        <n v="12.0"/>
        <s v=""/>
        <m/>
      </sharedItems>
    </cacheField>
    <cacheField name="Course" numFmtId="0">
      <sharedItems containsBlank="1">
        <m/>
        <s v="Walnut Creek Golf Preserve - 3 (18 Holes)"/>
        <s v="Wolf Creek Golf Club - Atlanta - Blue (18 Holes)"/>
        <s v="Wicker Point - III (18 Holes)"/>
        <s v="Augusta National Golf Club - Member (18 Holes)"/>
        <s v="Heritage Golf Links - Heritage/Tradition - Blue (18 Holes)"/>
        <s v="Brown's Mill Golf Course  - Blue (18 Holes)"/>
        <s v="Rocky Branch GC - Gold (18 Holes)"/>
        <s v="Legacy at Lanier - Blue (18 Holes)"/>
        <s v="Mystery Valley Golf Club - Blue (18 Holes)"/>
        <s v="Colleton River Club - Dye Course - White (Front 9)"/>
        <s v="Colleton River Club - Dye Course - White (Back 9)"/>
        <s v="Mount Dora Golf Club - White (Front 9)"/>
        <s v="Mount Dora Golf Club - White (Back 9)"/>
        <s v="Candler Park Golf Course - Blue (9 Holes)"/>
        <s v="Pointe South GC - Blue (Front 9)"/>
        <s v="Pointe South Golf Club  - Blue (Back 9)"/>
        <s v="Browns Mill Golf Course - Blue (Front 9)"/>
        <s v="Browns Mill Golf Course - Blue (Back 9)"/>
        <s v="Eagle Trace (Colorado) - Gold  (Front 9)"/>
        <s v="Eagle Trace (Colorado) - Gold (Back 9)"/>
        <s v="Heritage Golf Links - Heritage - White (9 Holes)"/>
        <s v="Heritage Golf Links - Tradition - White (9 Holes)"/>
        <s v="Horseshoe Bend Country Club - Gold (Front 9)"/>
        <s v="Van courtland - Black (Front 9)"/>
        <s v="Van courtland - Black  (Back 9)"/>
        <s v="Bobby Jones GC - Azalea - #7 Tees (9 Holes)"/>
        <s v="Mystery Valley Golf Club - White (18 Holes)"/>
        <s v="Frederica  - Frederica  (18 Holes)"/>
        <s v="The Fields Golf Club - Blue (18 Holes)"/>
        <s v="Country Club of Roswell - Blue (18 Holes)"/>
        <s v="Augusta Country Club - Ogilvie (18 Holes)"/>
        <s v="Alfred Tup Holmes GC - Blue (18 Holes)"/>
        <s v="Brookfield Country Club - Gold (18 Holes)"/>
        <s v="Eagle Trace (Colorado) - Gold  (18 Holes)"/>
        <s v="Horseshoe Bend CC - Blue (18 Holes)"/>
        <s v="Bentwater Golf Club  - White (18 Holes)"/>
        <s v="Pasatiempo Golf Club - Gold/White (Front 9)"/>
        <s v="Pasatiempo Golf Club - Gold/White (Back 9)"/>
        <s v="Highland Park GC - I (Front 9)"/>
        <s v="Highland Park GC - I (Back 9)"/>
        <s v="Sawgrass Stadium - White/blue (Back 9)"/>
        <s v="Sawgrass Stadium - Blue/white (Front 9)"/>
        <s v="Mystery Valley - Blue (Front 9)"/>
        <s v="Mystery Valley  - Blue (Back 9)"/>
        <s v="The Links at Spanish Bay - Gold (Front 9)"/>
        <s v="The Links at Spanish Bay - Gold (Back 9)"/>
        <s v="Cherokee Town &amp; Country Club - South - Blue (Front 9)"/>
        <s v="Cherokee Town &amp; Country Club - South - Blue (Back 9)"/>
        <s v="The Links at Spanish Bay - White (Front 9)"/>
        <s v="The Links at Spanish Bay - White (Back 9)"/>
        <s v="Pebble Beach Golf Links - Gold (Front 9)"/>
        <s v="Pebble Beach Golf Links - Gold (Back 9)"/>
        <s v="Spyglass Hills Golf Course - Gold (Front 9)"/>
        <s v="Spyglass Hill Golf Course - Gold (Back 9)"/>
        <s v="Pebble Beach Golf Links - Gold/White (Front 9)"/>
        <s v="Pebble Beach Golf Links - Gold/White (Back 9)"/>
        <s v="Stoney Creek (Colorado) - Black (9 Holes)"/>
        <s v="Palmetto Golf Course - White (Front 9)"/>
        <s v="Palmetto Golf Course - White (Back 9)"/>
        <s v="Bobby Jones GC - Magnolia - #6 Tees (9 Holes)"/>
        <s v="Bobby Jones GC - Magnolia - #7 Tees (9 Holes)"/>
        <s v="Charlie Yates GC - Back (9 Holes)"/>
        <s v="Crystal Falls Golf Club - Blue (18 Holes)"/>
        <s v="Walnut Creek (Colorado) - 2 (18 Holes)"/>
        <s v="Sweetens Cove GC - Blue (18 Holes)"/>
        <s v="Sweetens Cove GC - Black/Blue Mixed  (18 Holes)"/>
        <s v="Lookout Mountain Club (Renovated) - White (18 Holes)"/>
        <s v="Crandon Golf at Key Biscayne - White (18 Holes)"/>
        <s v="Mirimichi Golf Club - Gold (18 Holes)"/>
        <s v="Bobby Jones GC - Magnolia/Azalea - #7 Tees (18 Holes)"/>
        <s v="Bali Hai Golf Club - SILVER 2016 (18 Holes)"/>
        <s v="Bethpage - Black (18 Holes)"/>
        <s v="Old Edwards - 2 (18 Holes)"/>
        <s v="Heritage Golf Links - Heritage - Gold (9 Holes)"/>
        <s v="Heritage Golf Links - Tradition - Gold (9 Holes)"/>
        <s v="Hot Springs Village - Granada Golf Club - Blue/White (Front 9)"/>
        <s v="Hot Springs Village - Granada Golf Club - Blue/White (Back 9)"/>
        <s v="The Manor - Players (Front 9)"/>
        <s v="Lookout Mountain Club (Renovated) - White (Front 9)"/>
        <s v="Lookout Mountain Club (Renovated) - White (Back 9)"/>
        <s v="Bentwater Golf Club - White (Front 9)"/>
        <s v="Lookout Mountain Club (Renovated) - Players (Front 9)"/>
        <s v="Alfred Tup Holmes - Blue (Front 9)"/>
        <s v="Alfred Tup Holmes - Blue (Back 9)"/>
        <s v="Donald Ross at French Lick - Black (18 Holes)"/>
        <s v="Essex County Country Club - Member  (18 Holes)"/>
        <s v="Chimneys Golf Course - Gold (18 Holes)"/>
        <s v="Atlanta National - Sarazen (18 Holes)"/>
        <s v="Palmetto Golf Course - White (18 Holes)"/>
        <s v="Cherokee Town &amp; Country Club - South - Burgundy (18 Holes)"/>
        <s v="Glacier Club - Mountain - Gold (18 Holes)"/>
        <s v="Bulls Bay - Bull  (18 Holes)"/>
        <s v="Bentwater Golf Club  - Blue (18 Holes)"/>
        <s v="Indian Tree (Colorado) - Blue (18 Holes)"/>
        <s v="Royal St. Augustine - Gold (18 Holes)"/>
        <s v="Royal St Augustine  - Blue (18 Holes)"/>
        <s v="Mirror Lake Golf Club - Mountain Course - Gold (18 Holes)"/>
        <s v="Lost Pines Golf Club - White (18 Holes)"/>
        <s v="Trillium Links &amp; Lake Club - Trillium (18 Holes)"/>
        <s v="Stono Ferry - Gold (18 Holes)"/>
        <s v="Lions Municipal Golf Course - Blue (18 Holes)"/>
        <s v="Wyoming Golf Club - Blue/White (18 Holes)"/>
        <s v="Heritage Golf Links - Legacy/Heritage - Blue (18 Holes)"/>
        <s v="Old Edwards Club - 1-2 Combo (18 Holes)"/>
        <s v="Dogwood Golf Club - Blue (18 Holes)"/>
        <s v="The Manor - Players  (18 Holes)"/>
        <s v="Golf Club of Georgia - Lakeside - Blue (18 Holes)"/>
        <s v="Cherokee Town &amp; Country Club - North - Burgundy (18 Holes)"/>
        <s v="Van Courtland - Blue (18 Holes)"/>
        <s v="Atlanta National Golf Club - Burgundy (18 Holes)"/>
        <s v="Mountain Top - 2 (18 Holes)"/>
        <s v="Wolf Creek Golf Club - Atlanta - Gold (18 Holes)"/>
        <s v=""/>
        <s v="Echelon Golf Club - Blue (18 Holes)"/>
        <s v="Elie - White (18 Holes)"/>
        <s v="Lundin Golf Club - Yellow (18 Holes)"/>
        <s v="St. Andrews - Eden - White (18 Holes)"/>
        <s v="St. Andrew’s - New Course - Yellow (18 Holes)"/>
        <s v="St. Andrews - Eden - Black (18 Holes)"/>
        <s v="Gullane #2 - Yellow (18 Holes)"/>
        <s v="Gullane #1 - Yellow (18 Holes)"/>
        <s v="Crail - Craighead - Yellow (18 Holes)"/>
        <s v="Crail - Balcomie - White (18 Holes)"/>
        <s v="St Andrews Old Course - Blue (18 Holes)"/>
        <s v="Kilspindie Golf Club - Blue (18 Holes)"/>
      </sharedItems>
    </cacheField>
    <cacheField name="Rating">
      <sharedItems containsBlank="1" containsMixedTypes="1" containsNumber="1">
        <m/>
        <n v="69.9"/>
        <n v="71.3"/>
        <n v="71.0"/>
        <n v="70.7"/>
        <n v="69.3"/>
        <n v="71.1"/>
        <n v="71.2"/>
        <n v="71.6"/>
        <n v="35.2"/>
        <n v="35.3"/>
        <n v="33.6"/>
        <n v="32.6"/>
        <n v="30.4"/>
        <n v="34.5"/>
        <n v="35.5"/>
        <n v="35.6"/>
        <n v="34.4"/>
        <n v="32.0"/>
        <n v="36.8"/>
        <n v="33.8"/>
        <n v="35.0"/>
        <n v="35.7"/>
        <n v="70.6"/>
        <n v="71.7"/>
        <n v="72.2"/>
        <n v="72.6"/>
        <n v="70.0"/>
        <n v="72.9"/>
        <n v="71.4"/>
        <n v="69.0"/>
        <n v="34.9"/>
        <n v="32.7"/>
        <n v="36.0"/>
        <n v="36.3"/>
        <n v="37.2"/>
        <n v="34.0"/>
        <n v="34.7"/>
        <n v="36.2"/>
        <n v="37.1"/>
        <n v="36.7"/>
        <n v="36.6"/>
        <n v="36.1"/>
        <n v="29.0"/>
        <n v="34.6"/>
        <n v="30.3"/>
        <n v="72.0"/>
        <n v="71.9"/>
        <n v="71.8"/>
        <n v="69.1"/>
        <n v="74.6"/>
        <n v="35.4"/>
        <n v="37.3"/>
        <n v="70.4"/>
        <n v="73.5"/>
        <n v="70.5"/>
        <n v="69.8"/>
        <n v="68.4"/>
        <n v="72.3"/>
        <n v="71.5"/>
        <n v="70.8"/>
        <n v="70.2"/>
        <n v="70.3"/>
        <n v="73.7"/>
        <n v="72.7"/>
        <n v="73.1"/>
        <n v="66.7"/>
        <s v=""/>
        <n v="69.7"/>
        <n v="67.0"/>
      </sharedItems>
    </cacheField>
    <cacheField name="Slope">
      <sharedItems containsBlank="1" containsMixedTypes="1" containsNumber="1" containsInteger="1">
        <m/>
        <n v="125.0"/>
        <n v="138.0"/>
        <n v="132.0"/>
        <n v="121.0"/>
        <n v="136.0"/>
        <n v="126.0"/>
        <n v="127.0"/>
        <n v="135.0"/>
        <n v="116.0"/>
        <n v="113.0"/>
        <n v="100.0"/>
        <n v="120.0"/>
        <n v="122.0"/>
        <n v="119.0"/>
        <n v="128.0"/>
        <n v="130.0"/>
        <n v="140.0"/>
        <n v="139.0"/>
        <n v="124.0"/>
        <n v="133.0"/>
        <n v="141.0"/>
        <n v="147.0"/>
        <n v="144.0"/>
        <n v="129.0"/>
        <n v="131.0"/>
        <n v="143.0"/>
        <n v="142.0"/>
        <n v="85.0"/>
        <n v="123.0"/>
        <n v="108.0"/>
        <n v="149.0"/>
        <n v="145.0"/>
        <n v="137.0"/>
        <n v="118.0"/>
        <s v=""/>
      </sharedItems>
    </cacheField>
    <cacheField name="Gross Score">
      <sharedItems containsBlank="1" containsMixedTypes="1" containsNumber="1" containsInteger="1">
        <m/>
        <n v="91.0"/>
        <n v="102.0"/>
        <n v="98.0"/>
        <n v="81.0"/>
        <n v="85.0"/>
        <n v="79.0"/>
        <n v="90.0"/>
        <n v="87.0"/>
        <n v="84.0"/>
        <n v="99.0"/>
        <n v="101.0"/>
        <n v="46.0"/>
        <n v="43.0"/>
        <n v="41.0"/>
        <n v="37.0"/>
        <n v="45.0"/>
        <n v="50.0"/>
        <n v="40.0"/>
        <n v="47.0"/>
        <n v="42.0"/>
        <n v="44.0"/>
        <n v="115.0"/>
        <n v="80.0"/>
        <n v="86.0"/>
        <n v="97.0"/>
        <n v="82.0"/>
        <n v="106.0"/>
        <n v="89.0"/>
        <n v="39.0"/>
        <n v="54.0"/>
        <n v="51.0"/>
        <n v="33.0"/>
        <n v="48.0"/>
        <n v="49.0"/>
        <n v="34.0"/>
        <n v="100.0"/>
        <n v="83.0"/>
        <n v="78.0"/>
        <n v="93.0"/>
        <n v="38.0"/>
        <n v="92.0"/>
        <n v="77.0"/>
        <n v="95.0"/>
        <n v="111.0"/>
        <n v="108.0"/>
        <n v="88.0"/>
        <n v="103.0"/>
        <s v=""/>
        <n v="76.0"/>
      </sharedItems>
    </cacheField>
    <cacheField name="# of Holes">
      <sharedItems containsBlank="1" containsMixedTypes="1" containsNumber="1" containsInteger="1">
        <m/>
        <n v="18.0"/>
        <n v="9.0"/>
        <s v=""/>
      </sharedItems>
    </cacheField>
    <cacheField name="Par">
      <sharedItems containsBlank="1" containsMixedTypes="1" containsNumber="1" containsInteger="1">
        <m/>
        <n v="72.0"/>
        <n v="71.0"/>
        <n v="36.0"/>
        <n v="34.0"/>
        <n v="31.0"/>
        <n v="35.0"/>
        <n v="37.0"/>
        <n v="30.0"/>
        <n v="70.0"/>
        <s v=""/>
        <n v="69.0"/>
      </sharedItems>
    </cacheField>
    <cacheField name="Net Score">
      <sharedItems containsBlank="1" containsMixedTypes="1" containsNumber="1" containsInteger="1">
        <n v="-9.0"/>
        <n v="-8.0"/>
        <n v="-7.0"/>
        <n v="-6.0"/>
        <n v="-5.0"/>
        <n v="-4.0"/>
        <n v="-3.0"/>
        <n v="-2.0"/>
        <n v="-1.0"/>
        <n v="0.0"/>
        <n v="1.0"/>
        <n v="2.0"/>
        <n v="3.0"/>
        <n v="4.0"/>
        <n v="5.0"/>
        <n v="6.0"/>
        <n v="7.0"/>
        <n v="8.0"/>
        <n v="9.0"/>
        <n v="10.0"/>
        <n v="11.0"/>
        <n v="12.0"/>
        <n v="13.0"/>
        <n v="14.0"/>
        <n v="15.0"/>
        <n v="16.0"/>
        <n v="17.0"/>
        <n v="18.0"/>
        <n v="19.0"/>
        <n v="20.0"/>
        <m/>
        <n v="22.0"/>
        <n v="26.0"/>
        <s v=""/>
      </sharedItems>
    </cacheField>
    <cacheField name="Scratch Score">
      <sharedItems containsBlank="1" containsMixedTypes="1" containsNumber="1" containsInteger="1">
        <m/>
        <n v="21.0"/>
        <n v="31.0"/>
        <n v="27.0"/>
        <n v="10.0"/>
        <n v="20.0"/>
        <n v="19.0"/>
        <n v="16.0"/>
        <n v="13.0"/>
        <n v="28.0"/>
        <n v="30.0"/>
        <n v="7.0"/>
        <n v="9.0"/>
        <n v="11.0"/>
        <n v="14.0"/>
        <n v="4.0"/>
        <n v="12.0"/>
        <n v="8.0"/>
        <n v="5.0"/>
        <n v="-1.0"/>
        <n v="15.0"/>
        <n v="6.0"/>
        <n v="44.0"/>
        <n v="25.0"/>
        <n v="26.0"/>
        <n v="17.0"/>
        <n v="33.0"/>
        <n v="18.0"/>
        <n v="32.0"/>
        <n v="34.0"/>
        <n v="40.0"/>
        <n v="22.0"/>
        <n v="2.0"/>
        <n v="3.0"/>
        <n v="37.0"/>
        <n v="39.0"/>
        <n v="23.0"/>
        <n v="42.0"/>
        <n v="46.0"/>
        <s v=""/>
        <n v="24.0"/>
      </sharedItems>
    </cacheField>
    <cacheField name="Event Type" numFmtId="0">
      <sharedItems containsBlank="1">
        <m/>
        <s v="R18"/>
        <s v="R9"/>
        <s v="M"/>
        <s v=""/>
      </sharedItems>
    </cacheField>
    <cacheField name="Score Type" numFmtId="0">
      <sharedItems containsBlank="1">
        <m/>
        <s v=""/>
      </sharedItems>
    </cacheField>
    <cacheField name="Posted to GHIN" numFmtId="0">
      <sharedItems containsBlank="1">
        <m/>
        <s v=""/>
      </sharedItems>
    </cacheField>
    <cacheField name="Best Net Score">
      <sharedItems containsBlank="1" containsMixedTypes="1" containsNumber="1" containsInteger="1">
        <m/>
        <n v="9.0"/>
        <n v="5.0"/>
        <n v="11.0"/>
        <n v="-3.0"/>
        <n v="6.0"/>
        <n v="10.0"/>
        <n v="0.0"/>
        <n v="12.0"/>
        <n v="-2.0"/>
        <n v="2.0"/>
        <n v="1.0"/>
        <n v="3.0"/>
        <n v="-6.0"/>
        <n v="-1.0"/>
        <n v="15.0"/>
        <n v="-7.0"/>
        <n v="-5.0"/>
        <n v="7.0"/>
        <n v="-4.0"/>
        <n v="8.0"/>
        <n v="4.0"/>
        <n v="16.0"/>
        <s v=""/>
      </sharedItems>
    </cacheField>
    <cacheField name="Net Score Helper">
      <sharedItems containsBlank="1" containsMixedTypes="1" containsNumber="1">
        <m/>
        <n v="9.122"/>
        <n v="5.108"/>
        <n v="11.101"/>
        <n v="-2.873"/>
        <n v="6.118"/>
        <n v="10.113"/>
        <n v="6.109"/>
        <n v="0.121"/>
        <n v="12.103"/>
        <n v="9.11"/>
        <n v="-1.89"/>
        <n v="2.107"/>
        <n v="1.103"/>
        <n v="3.121"/>
        <n v="0.108"/>
        <n v="1.1219999999999999"/>
        <n v="0.109"/>
        <n v="1.113"/>
        <n v="-5.873"/>
        <n v="1.101"/>
        <n v="0.118"/>
        <n v="12.11"/>
        <n v="-1.873"/>
        <n v="1.109"/>
        <n v="-0.892"/>
        <n v="2.101"/>
        <n v="15.113"/>
        <n v="0.122"/>
        <n v="0.107"/>
        <n v="3.103"/>
        <n v="0.124"/>
        <n v="-1.899"/>
        <n v="-5.89"/>
        <n v="3.107"/>
        <n v="1.1179999999999999"/>
        <n v="0.127"/>
        <n v="2.122"/>
        <n v="-1.874"/>
        <n v="-1.897"/>
        <n v="-6.892"/>
        <n v="3.122"/>
        <n v="-4.887"/>
        <n v="7.103"/>
        <n v="-3.891"/>
        <n v="10.115"/>
        <n v="8.11"/>
        <n v="11.124"/>
        <n v="4.126"/>
        <n v="8.109"/>
        <n v="-0.873"/>
        <n v="11.113"/>
        <n v="0.103"/>
        <n v="-1.887"/>
        <n v="-2.899"/>
        <n v="-2.891"/>
        <n v="4.11"/>
        <n v="4.122"/>
        <n v="-1.876"/>
        <n v="2.103"/>
        <n v="5.119"/>
        <n v="-1.893"/>
        <n v="8.108"/>
        <n v="-0.891"/>
        <n v="-4.882"/>
        <n v="-3.878"/>
        <n v="2.113"/>
        <n v="8.124"/>
        <n v="-1.891"/>
        <n v="9.127"/>
        <n v="5.11"/>
        <n v="5.103"/>
        <n v="12.119"/>
        <n v="16.124"/>
        <n v="9.118"/>
        <n v="2.108"/>
        <n v="2.127"/>
        <n v="5.109"/>
        <n v="-4.897"/>
        <n v="2.118"/>
        <n v="1.108"/>
        <n v="10.11"/>
        <n v="4.118"/>
        <n v="10.103"/>
        <s v=""/>
        <n v="-1.892"/>
        <n v="-6.899"/>
        <n v="-0.885"/>
        <n v="7.109"/>
        <n v="-6.887"/>
        <n v="0.126"/>
      </sharedItems>
    </cacheField>
    <cacheField name="Initial Net Points">
      <sharedItems containsBlank="1" containsMixedTypes="1" containsNumber="1">
        <m/>
        <n v="4.0"/>
        <n v="8.0"/>
        <n v="2.0"/>
        <n v="10.0"/>
        <n v="6.0"/>
        <n v="3.0"/>
        <n v="7.0"/>
        <n v="9.0"/>
        <n v="1.0"/>
        <n v="5.0"/>
        <n v="11.0"/>
        <n v="2.3"/>
        <n v="13.3"/>
        <n v="5.3"/>
        <n v="10.3"/>
        <n v="4.3"/>
        <n v="1.3"/>
        <n v="7.3"/>
        <n v="8.3"/>
        <n v="3.3"/>
        <n v="6.3"/>
        <n v="14.6"/>
        <n v="11.6"/>
        <n v="9.6"/>
        <n v="4.6"/>
        <n v="6.6"/>
        <n v="7.6"/>
        <n v="8.6"/>
        <n v="3.6"/>
        <n v="2.6"/>
        <n v="1.6"/>
        <n v="5.6"/>
        <s v=""/>
        <n v="10.6"/>
        <n v="0.6"/>
      </sharedItems>
    </cacheField>
    <cacheField name="Final Net Points">
      <sharedItems containsBlank="1" containsMixedTypes="1" containsNumber="1">
        <m/>
        <n v="4.5"/>
        <n v="8.0"/>
        <n v="2.0"/>
        <n v="10.0"/>
        <n v="6.5"/>
        <n v="3.0"/>
        <n v="9.0"/>
        <n v="1.0"/>
        <n v="11.0"/>
        <n v="2.3"/>
        <n v="13.3"/>
        <n v="5.3"/>
        <n v="10.3"/>
        <n v="4.3"/>
        <n v="1.3"/>
        <n v="7.3"/>
        <n v="3.3"/>
        <n v="7.0"/>
        <n v="4.0"/>
        <n v="6.0"/>
        <n v="5.0"/>
        <n v="5.5"/>
        <n v="1.5"/>
        <n v="8.5"/>
        <n v="14.6"/>
        <n v="11.6"/>
        <n v="9.6"/>
        <n v="5.1"/>
        <n v="7.1"/>
        <n v="8.6"/>
        <n v="3.6"/>
        <n v="2.6"/>
        <n v="1.6"/>
        <n v="3.5"/>
        <s v=""/>
        <n v="4.6"/>
        <n v="9.1"/>
        <n v="5.6"/>
        <n v="2.1"/>
      </sharedItems>
    </cacheField>
    <cacheField name="Best Scratch Score">
      <sharedItems containsBlank="1" containsMixedTypes="1" containsNumber="1" containsInteger="1">
        <m/>
        <n v="21.0"/>
        <n v="13.0"/>
        <n v="27.0"/>
        <n v="7.0"/>
        <n v="20.0"/>
        <n v="16.0"/>
        <n v="28.0"/>
        <n v="30.0"/>
        <n v="9.0"/>
        <n v="10.0"/>
        <n v="11.0"/>
        <n v="4.0"/>
        <n v="8.0"/>
        <n v="5.0"/>
        <n v="-1.0"/>
        <n v="33.0"/>
        <n v="12.0"/>
        <n v="18.0"/>
        <n v="26.0"/>
        <n v="19.0"/>
        <n v="17.0"/>
        <n v="32.0"/>
        <n v="6.0"/>
        <n v="14.0"/>
        <n v="2.0"/>
        <n v="40.0"/>
        <n v="22.0"/>
        <n v="3.0"/>
        <n v="37.0"/>
        <n v="15.0"/>
        <n v="25.0"/>
        <n v="39.0"/>
        <n v="23.0"/>
        <n v="42.0"/>
        <n v="46.0"/>
        <n v="31.0"/>
        <s v=""/>
      </sharedItems>
    </cacheField>
    <cacheField name="Scratch Score Helper">
      <sharedItems containsBlank="1" containsMixedTypes="1" containsNumber="1">
        <m/>
        <n v="21.122"/>
        <n v="13.108"/>
        <n v="27.101"/>
        <n v="7.127"/>
        <n v="20.118"/>
        <n v="20.113"/>
        <n v="16.109"/>
        <n v="16.121"/>
        <n v="28.103"/>
        <n v="30.11"/>
        <n v="9.11"/>
        <n v="10.107"/>
        <n v="7.103"/>
        <n v="11.121"/>
        <n v="4.108"/>
        <n v="8.122"/>
        <n v="5.109"/>
        <n v="7.113"/>
        <n v="-0.873"/>
        <n v="9.101"/>
        <n v="7.118"/>
        <n v="33.11"/>
        <n v="12.109"/>
        <n v="7.108"/>
        <n v="18.101"/>
        <n v="26.113"/>
        <n v="12.122"/>
        <n v="19.107"/>
        <n v="17.103"/>
        <n v="32.124"/>
        <n v="6.101"/>
        <n v="4.11"/>
        <n v="14.107"/>
        <n v="6.109"/>
        <n v="9.118"/>
        <n v="4.127"/>
        <n v="6.122"/>
        <n v="11.126"/>
        <n v="6.113"/>
        <n v="4.103"/>
        <n v="2.108"/>
        <n v="16.122"/>
        <n v="20.103"/>
        <n v="7.109"/>
        <n v="26.115"/>
        <n v="26.11"/>
        <n v="40.124"/>
        <n v="32.126"/>
        <n v="19.109"/>
        <n v="22.113"/>
        <n v="22.107"/>
        <n v="13.103"/>
        <n v="18.118"/>
        <n v="4.113"/>
        <n v="5.101"/>
        <n v="3.109"/>
        <n v="2.127"/>
        <n v="13.11"/>
        <n v="10.122"/>
        <n v="14.124"/>
        <n v="9.103"/>
        <n v="9.127"/>
        <n v="37.119"/>
        <n v="20.107"/>
        <n v="15.108"/>
        <n v="10.109"/>
        <n v="25.126"/>
        <n v="10.118"/>
        <n v="13.113"/>
        <n v="39.124"/>
        <n v="8.109"/>
        <n v="8.108"/>
        <n v="17.101"/>
        <n v="17.127"/>
        <n v="23.113"/>
        <n v="42.119"/>
        <n v="46.124"/>
        <n v="25.118"/>
        <n v="9.108"/>
        <n v="11.127"/>
        <n v="13.109"/>
        <n v="10.103"/>
        <n v="17.118"/>
        <n v="19.11"/>
        <n v="14.122"/>
        <n v="31.11"/>
        <n v="19.118"/>
        <n v="26.103"/>
        <n v="8.127"/>
        <s v=""/>
        <n v="10.11"/>
        <n v="16.115"/>
        <n v="15.109"/>
        <n v="14.103"/>
        <n v="-0.874"/>
      </sharedItems>
    </cacheField>
    <cacheField name="Initial Scratch Points">
      <sharedItems containsBlank="1" containsMixedTypes="1" containsNumber="1">
        <m/>
        <n v="4.0"/>
        <n v="9.0"/>
        <n v="3.0"/>
        <n v="10.0"/>
        <n v="5.0"/>
        <n v="6.0"/>
        <n v="8.0"/>
        <n v="7.0"/>
        <n v="2.0"/>
        <n v="1.0"/>
        <n v="11.0"/>
        <n v="1.3"/>
        <n v="10.3"/>
        <n v="8.3"/>
        <n v="13.3"/>
        <n v="5.3"/>
        <n v="3.3"/>
        <n v="7.3"/>
        <n v="4.3"/>
        <n v="6.3"/>
        <n v="2.3"/>
        <n v="11.6"/>
        <n v="14.6"/>
        <n v="8.6"/>
        <n v="7.6"/>
        <n v="3.6"/>
        <n v="6.6"/>
        <n v="9.6"/>
        <n v="5.6"/>
        <n v="2.6"/>
        <n v="1.6"/>
        <n v="4.6"/>
        <s v=""/>
        <n v="0.6"/>
        <n v="10.6"/>
      </sharedItems>
    </cacheField>
    <cacheField name="Final Scratch Points">
      <sharedItems containsBlank="1" containsMixedTypes="1" containsNumber="1">
        <m/>
        <n v="4.0"/>
        <n v="9.0"/>
        <n v="3.0"/>
        <n v="10.0"/>
        <n v="5.5"/>
        <n v="7.5"/>
        <n v="2.0"/>
        <n v="1.0"/>
        <n v="3.5"/>
        <n v="7.0"/>
        <n v="5.0"/>
        <n v="11.0"/>
        <n v="1.3"/>
        <n v="11.8"/>
        <n v="7.8"/>
        <n v="5.3"/>
        <n v="3.3"/>
        <n v="4.3"/>
        <n v="6.3"/>
        <n v="2.3"/>
        <n v="9.5"/>
        <n v="6.0"/>
        <n v="8.0"/>
        <n v="8.5"/>
        <n v="1.5"/>
        <n v="13.1"/>
        <n v="8.1"/>
        <n v="3.6"/>
        <n v="6.6"/>
        <n v="9.6"/>
        <n v="5.6"/>
        <n v="2.6"/>
        <n v="1.6"/>
        <n v="4.6"/>
        <s v=""/>
        <n v="10.6"/>
      </sharedItems>
    </cacheField>
    <cacheField name="Total Over Par">
      <sharedItems containsBlank="1" containsMixedTypes="1" containsNumber="1" containsInteger="1">
        <m/>
        <n v="19.0"/>
        <n v="30.0"/>
        <n v="26.0"/>
        <n v="10.0"/>
        <n v="18.0"/>
        <n v="15.0"/>
        <n v="12.0"/>
        <n v="27.0"/>
        <n v="29.0"/>
        <n v="7.0"/>
        <n v="16.0"/>
        <n v="8.0"/>
        <n v="9.0"/>
        <n v="6.0"/>
        <n v="4.0"/>
        <n v="11.0"/>
        <n v="5.0"/>
        <n v="0.0"/>
        <n v="14.0"/>
        <n v="13.0"/>
        <n v="43.0"/>
        <n v="28.0"/>
        <n v="34.0"/>
        <n v="17.0"/>
        <n v="3.0"/>
        <n v="33.0"/>
        <n v="25.0"/>
        <n v="39.0"/>
        <n v="21.0"/>
        <n v="32.0"/>
        <n v="2.0"/>
        <n v="37.0"/>
        <n v="22.0"/>
        <n v="24.0"/>
        <n v="36.0"/>
        <n v="31.0"/>
        <n v="23.0"/>
        <s v=""/>
        <n v="20.0"/>
        <n v="35.0"/>
      </sharedItems>
    </cacheField>
    <cacheField name="Over Par">
      <sharedItems containsBlank="1" containsMixedTypes="1" containsNumber="1" containsInteger="1">
        <m/>
        <n v="19.0"/>
        <n v="30.0"/>
        <n v="26.0"/>
        <n v="10.0"/>
        <s v=""/>
        <n v="18.0"/>
        <n v="15.0"/>
        <n v="12.0"/>
        <n v="27.0"/>
        <n v="29.0"/>
        <n v="11.0"/>
        <n v="6.0"/>
        <n v="9.0"/>
        <n v="4.0"/>
        <n v="7.0"/>
        <n v="8.0"/>
        <n v="43.0"/>
        <n v="28.0"/>
        <n v="34.0"/>
        <n v="17.0"/>
        <n v="3.0"/>
        <n v="13.0"/>
        <n v="25.0"/>
        <n v="21.0"/>
        <n v="5.0"/>
        <n v="2.0"/>
        <n v="14.0"/>
        <n v="23.0"/>
        <n v="39.0"/>
        <n v="24.0"/>
        <n v="1.0"/>
        <n v="31.0"/>
        <n v="20.0"/>
        <n v="0.0"/>
      </sharedItems>
    </cacheField>
    <cacheField name="Thru">
      <sharedItems containsBlank="1" containsMixedTypes="1" containsNumber="1" containsInteger="1">
        <m/>
        <n v="18.0"/>
        <s v=""/>
        <n v="14.0"/>
        <n v="9.0"/>
        <n v="7.0"/>
        <n v="4.0"/>
        <n v="0.0"/>
      </sharedItems>
    </cacheField>
    <cacheField name="Display" numFmtId="0">
      <sharedItems containsBlank="1">
        <m/>
        <s v="Y"/>
        <s v=""/>
      </sharedItems>
    </cacheField>
    <cacheField name="SITS Round"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B22153" sheet="Round History"/>
  </cacheSource>
  <cacheFields>
    <cacheField name="ID" numFmtId="0">
      <sharedItems containsBlank="1">
        <m/>
        <s v="dbc8174d-4d21-440a-9f2b-e7469708bbef"/>
        <s v="fee30541-44ae-474e-9834-ea936489e5af"/>
        <s v="4d88d8ab-c520-40cc-96ce-71ac24b2ad5a"/>
        <s v="e10c43af-5001-4b32-a994-6c609606f499"/>
        <s v="a4e40bc6-1736-4f3b-a371-b9b0d68fcd84"/>
        <s v="f86039d8-8b0e-4981-b279-941622d4978e"/>
        <s v="f543def7-9536-40d8-9061-0486f4d3e120"/>
        <s v="cb954319-53ae-4e98-a261-258c9956a78a"/>
        <s v="7848ab0b-0883-4b33-916a-e028b77899c5"/>
        <s v="5ccbc506-3ce8-4e7b-81ed-a9cf90107428"/>
        <s v="91833150-7e69-4e5c-9b4b-8a0aae53e38d"/>
        <s v="b27448c1-ca44-49ee-9721-64dd3b3122b3"/>
        <s v="9b507803-ca69-4969-a0c8-68099ccb46f2"/>
        <s v="14f9be97-6ecd-4a4d-921a-139c33209f6e"/>
        <s v="f504af0b-69a1-4891-9d22-c958b5b31b40"/>
        <s v="712fd14b-e731-49df-9bb7-388ebf0b0c69"/>
        <s v="3fcaae8a-6ad7-4ba7-a3f0-3d4dead8b86b"/>
        <s v="455c147f-3900-4bbc-a8ca-d35274d492a1"/>
        <s v="3281afd9-ea55-4ebc-aef7-bd3ce5f5fa72"/>
        <s v="91aa115e-5276-4190-bb3a-7d279d4b2a92"/>
        <s v="e123dd33-346e-44e3-b08a-c923184c6f46"/>
        <s v="92ab67e5-3913-469d-8554-b06140ea1956"/>
        <s v="9de59a39-b920-4f8b-9bc8-13198e838be7"/>
        <s v="11081d9b-6760-4914-b113-ce6068ad0dd6"/>
        <s v="4987f5c3-d4be-4dd4-9776-6df0c437237e"/>
        <s v="68cf76f4-3439-4399-8608-97009d09be49"/>
        <s v="854c50cb-6f8f-41d2-adb9-7cc6ca6655e7"/>
        <s v="b3dbb321-97c9-4c9f-afb3-bb58b21a27b2"/>
        <s v="b69a5718-523d-45b2-87a9-81356599310f"/>
        <s v="f22e453d-d5ec-4853-9d24-d8c7cff7fbd1"/>
        <s v="66d114d8-140f-43f5-af97-6c5205d8cc55"/>
        <s v="a095c0e6-2069-41aa-abdd-65cfae2ec754"/>
        <s v="e62a4215-d23a-42c3-8186-4ab53a8c7e36"/>
        <s v="022c749e-b9ba-4ed6-b48b-34f87949fa66"/>
        <s v="24c90cdc-7573-4b81-ae60-05a5981677ba"/>
        <s v="5bff8e81-a23a-4f04-99ab-f6f41de65891"/>
        <s v="5e1d15da-69b7-4cac-a482-16082f242bf9"/>
        <s v="ca748039-d4de-48ca-b198-753d897556c3"/>
        <s v="5567f765-dd5b-44f5-a810-24c54b156ad9"/>
        <s v="5044fe46-4fdc-44f5-ac89-97ae10014eb4"/>
        <s v="6b2c34f0-9267-4318-b54f-93bc7512affd"/>
        <s v="93da8a92-9769-4ff5-aa28-1380f8b0b7f8"/>
        <s v="9ee3c0b0-39f8-409e-bd6b-dd798c849f9f"/>
        <s v="7b7e4252-74c2-41a2-bc57-57586efbe651"/>
        <s v="716a1dbe-bcb3-4f49-b330-699042683afc"/>
        <s v="d6a8e216-45f8-41da-b875-bff4825eff77"/>
        <s v="f3d1efd2-6f8d-4b58-88aa-a1de90031b4d"/>
        <s v="8e1245cf-3aec-4028-8f0e-5610b9b3e13a"/>
        <s v="0f2f1cd5-f0bb-488c-8bda-d8d80fb4007c"/>
        <s v="163cfbe5-1507-45dc-8fe2-5d7cb814b51f"/>
        <s v="9e79add5-5f75-4141-9147-13e3d8c57be1"/>
        <s v="392c02bf-b8d9-4edc-951c-fb38bdc03b77"/>
        <s v="49bf7c61-3ece-4a2e-8966-2615e187bba7"/>
        <s v="5ed9d1b2-37de-4fa2-8c0c-27752403e716"/>
        <s v="79141774-ca3c-4710-8a26-4b370c9366be"/>
        <s v="e956a57e-f34c-4d4c-a434-c07573e889e9"/>
        <s v="ff2e7b1a-8a78-4a28-9a70-f0f73d780cd1"/>
        <s v="81608ef5-26bc-4a00-85db-c228c28dd1a1"/>
        <s v="a99e75aa-91fc-48f9-9e29-77769f87f2fd"/>
        <s v="d99d5f58-b1e3-4027-a766-52cdde6fde48"/>
        <s v="298028ec-1860-4056-b657-7a2e1766eb68"/>
        <s v="57cdf27d-43e3-4d8e-8301-b568b9397ee2"/>
        <s v="88aaf39b-ddf2-4a98-ba01-e62b173ba35b"/>
        <s v="d5b698e9-dd56-4cbb-878a-2c7612881653"/>
        <s v="7ee4813d-0542-4f5b-bd36-07098a366057"/>
        <s v="fe11223a-132c-48ed-8f7f-e921fb98fd0c"/>
        <s v="5cd7d82c-d9fc-4d34-bab6-92e9a97feecf"/>
        <s v="58d2252d-b1e8-4a6e-aefe-4847803f8378"/>
        <s v="fb40e7f0-36ee-4bc6-ab09-a4b26da2ac48"/>
        <s v="6bb14b2d-03d1-4efb-98ad-607724f750a3"/>
        <s v="110c4899-0902-44e9-807e-18feef9ce7b6"/>
        <s v="43dbe9bd-b7a1-4128-a5bb-876a9d85dd40"/>
        <s v="b345d7e3-c8f8-4d75-a24f-a44d1f3bcf7f"/>
        <s v="fcfd8b92-8069-45b5-99c6-d9acafbbd013"/>
        <s v="87200e6a-3b8c-497a-be4c-231183e2f083"/>
        <s v="7b9a78f8-bc45-4071-8aa3-a951775d78d8"/>
        <s v="07ebf19a-4772-48d0-bedb-535faa5421f0"/>
        <s v="5531b333-0660-4b90-b647-d0bc32688c24"/>
        <s v="896630a2-b780-46cf-a7b8-96e4a736a2e8"/>
        <s v="89342162-d31c-4e60-bb9f-dc4915623d05"/>
        <s v="a1ee6af4-3592-4b09-822e-4970f314aa7b"/>
        <s v="9056018b-3ff8-40fc-903b-a831e6a03a9d"/>
        <s v="b427e0dc-291a-4c68-8083-a0627ac36cab"/>
        <s v="11c04c8f-db4f-4914-a381-ea70039d9ad5"/>
        <s v="55554773-b63d-4a0d-9885-ac874e64a462"/>
        <s v="7168574c-83d7-4540-840d-aab49c898339"/>
        <s v="88fbdd5d-c7aa-4052-9949-3433cb0a4af3"/>
        <s v="6834bdb0-463b-4225-a478-83a9efd5b7c5"/>
        <s v="435a793e-d6cb-47ea-a5e2-f4a899e5855e"/>
        <s v="b424291e-034a-4b37-82cf-65f618b03b2f"/>
        <s v="b58beb79-5330-4441-8f85-10e1f41cc20c"/>
        <s v="ef51bc40-aad2-4c74-be94-3e500149076d"/>
        <s v="107a392d-edd8-4ad3-bd58-190e56503daf"/>
        <s v="cf53a0ea-df2e-4d10-9eaf-e8ebd1b80184"/>
        <s v="f68f4eec-04b2-42b3-820c-8d946fbf523c"/>
        <s v="76d90503-c05a-4a0b-bf62-48b87edd2205"/>
        <s v="7b7226fe-191a-4619-a9f5-49f7a8b263ee"/>
        <s v="80441f8a-5b61-401f-a9a0-9c66579b919d"/>
        <s v="440aef13-dd4c-4ae6-93c9-fc699124c8a7"/>
        <s v="66b2aad1-77b9-40b3-b0d8-6132c91f7419"/>
        <s v="5685bb62-b51a-4b2a-a4ac-e7e4a3c1ae65"/>
        <s v="1ab2409e-3d78-47f0-a1b0-8c1ceedfc2d4"/>
        <s v="4a9d80d6-a9f9-4e54-a5c4-51e8b1e1a84d"/>
        <s v="4afbdd62-5da6-46b1-af51-9749f6e0eb61"/>
        <s v="5eed7c69-c4ff-4b5b-aa67-327195dcecb3"/>
        <s v="153fa67e-d70a-4f7a-b19e-a3ac7d604e81"/>
        <s v="88a38cd3-a0d5-4abc-bec4-17c2a22afe7f"/>
        <s v="4bf6abd6-86c0-4f49-8537-235b4c778317"/>
        <s v="eeeb0f7d-1bd5-4e46-98c0-814b815f1045"/>
        <s v="c142aa64-b9cc-459c-bb19-bcad47928d5b"/>
        <s v="c61d2f10-e50d-4312-a044-435ea1ac6640"/>
        <s v="9a6d38ca-a835-40b7-87c1-63dbbd15cdb1"/>
        <s v="71574c92-48b7-4556-b26b-94f79ad6045b"/>
        <s v="90252e81-2eca-4b7f-b0d1-baf29d691eec"/>
        <s v="d7a58db1-8dd0-466e-8c03-dbf613f08c67"/>
        <s v="08c0a06c-05b1-48e3-b490-f5f1927890a9"/>
        <s v="afd961f1-a175-4d31-be81-2fac58dad59f"/>
        <s v="1147057c-0c45-4443-9dd5-41872351942e"/>
        <s v="7a62b9de-d004-4b4e-a5f0-92a099960214"/>
        <s v="8e06e8dd-dde0-4bd2-ad01-424366cde5aa"/>
        <s v="a8f1aaf9-7660-406b-8e56-c8d18caa1a4f"/>
        <s v="c0a13c9b-5284-44bc-8e77-5834d64c3ba1"/>
        <s v="8ccf6eb3-8168-401e-8244-f5bb7adc1b14"/>
        <s v="51f47fd4-23db-4544-8fa9-0a51d11eb94a"/>
        <s v="a7d5b273-6bf9-4ef4-a258-028fdc6522cd"/>
        <s v="4912cb37-82c6-4722-a3f9-5110727e1426"/>
        <s v="31f84a6b-e544-4d72-9cd1-ccf0cd3a4cee"/>
        <s v="885449cf-af22-44fb-80d1-7173f4bcb7cb"/>
        <s v="9eb418a7-ae65-44c8-9185-1d974539b9b2"/>
        <s v="caee4761-30fe-412f-a70a-2dfa660f83ae"/>
        <s v="699b887c-cef2-4c70-b6e8-103b54f46260"/>
        <s v="8f269205-3715-44de-89ab-bed3d82786d4"/>
        <s v="b7e67941-1681-4f2d-9bca-7fb91c88a526"/>
        <s v="c36ffd47-71dc-49dd-b8c7-e61c056adb1d"/>
        <s v="2f065d15-7070-442a-9b6f-7c8ebc0c15bd"/>
        <s v="b9ff1e44-f0ed-4c36-94a6-e80661ed08fe"/>
        <s v="4c4e5441-8b6a-4eb7-9807-6989dc1164f1"/>
        <s v="d972d352-5c24-42f0-a717-6722b33d5fe0"/>
        <s v="af7c486b-1a13-4195-bce1-c8d1af5736f2"/>
        <s v="7b04c68c-967a-4bf6-bf0f-1a6cdd61fda7"/>
        <s v="72025db8-d00e-400e-9fd1-8ac2b05179ed"/>
        <s v="eace4776-bd4c-4a76-8989-3e824d1b51e5"/>
        <s v="b2ceaf9e-b330-4da3-890d-8a4d9ab7445a"/>
        <s v="8af6dc24-717a-4350-a394-5ffdc5d89826"/>
        <s v="4aec25b0-d8f0-4f5b-936e-dcc120b1f0ca"/>
        <s v="b6815eb0-33b4-4626-aaa6-59c7655de903"/>
        <s v="59fbf9a0-19e4-4a69-9e66-fb250b6fa167"/>
        <s v="0b8a61e9-de32-49f6-b3c0-c8c142252826"/>
        <s v="115656aa-d3c0-4cd5-ab2d-84bc4c3935f4"/>
        <s v="7915a20f-41fc-410c-abb2-a6c58a73e287"/>
        <s v="ba41b49d-b848-4df4-b49c-be339b33413a"/>
        <s v="81de2c28-65cc-4903-8c11-ddf02a94f565"/>
        <s v="d6feb9c4-3615-4e1f-b242-190ecd773dcc"/>
        <s v="97765724-b54f-49c4-8af7-9143639432c8"/>
        <s v="6b7bb70d-5f03-44cd-9664-c4bfb8f6d740"/>
        <s v="f5b93d6f-57db-4e1a-ac6a-e01a5b44e26f"/>
        <s v="d8843d39-f85f-4922-9530-1c825d2426d0"/>
        <s v="9361e05e-94bb-41a1-b04b-0a1734bade6f"/>
        <s v="3d764ca1-1b17-4c87-a564-8cf02644f53b"/>
        <s v="16adf36e-fa1b-43c9-8b25-0f90618898ad"/>
        <s v="e655c49b-a17a-47b3-8415-1833386edfaf"/>
        <s v="16c1c17c-e63c-4818-a7ac-f9e10cc12ee7"/>
        <s v="cfa014c3-e42e-4d87-bbf8-6b706866a976"/>
        <s v="2818e38f-89c5-4645-8ac3-2e51120dc1ae"/>
        <s v="fd4bd7ea-67ff-403b-95e6-c5a06698f990"/>
        <s v="13bfa61a-65a8-429e-bb47-c63d27aa1b24"/>
        <s v="7d582a73-ed28-4734-ac98-bbdc02a74330"/>
        <s v="c5c9f5c6-cab4-4266-bc0e-da24ba28e1d5"/>
        <s v="79ff73b7-2314-4367-9c3e-1e6765ad3af5"/>
        <s v="15ee3a36-b073-4992-941d-5dd193eb35af"/>
        <s v="0f47c076-7fb8-410a-b526-228e12026fd8"/>
        <s v="affc8995-41be-46eb-b4b8-76fd7568ee1b"/>
        <s v="c8758611-77ea-434d-8212-2494c303c2d7"/>
        <s v="77d102b0-a49b-44c0-877e-84a0028820e4"/>
        <s v="8a673f22-9a9a-48ec-a090-ac5777e036c6"/>
        <s v="08451881-9d99-4026-9c02-7c3c60a352e1"/>
        <s v="08442d93-ff32-4079-a5f0-29dc28b82162"/>
        <s v="5f336939-c260-44df-becb-934228286ed0"/>
        <s v="8ddbbea8-0b13-4590-8e3e-953c6d8d0968"/>
        <s v="5c4154ec-f96d-4ca3-90ba-deab4c9091f6"/>
        <s v="0b80527a-331c-4e45-ab1c-bcfa59f58097"/>
        <s v=""/>
        <s v="22afcbf8-018a-40f0-a9b3-1751d57cf998"/>
        <s v="6af22a98-2476-46e9-a505-7687560e5756"/>
        <s v="0df8560c-5c66-42f9-b92e-478d57ec0257"/>
        <s v="01553992-5646-47e4-8564-28c3da1ea871"/>
        <s v="49e0a881-e98a-4c93-a953-6c76d6ea2915"/>
        <s v="26d87c10-1ccf-45dc-a98f-404aa04d77a8"/>
        <s v="cc273c27-8f66-4a16-9b4a-43753a76885f"/>
        <s v="e02b755f-f63a-44bf-9f9e-eafd8e9dcdc1"/>
        <s v="16c1e790-e1c1-43e2-abef-c0e111861b3a"/>
        <s v="5d61b43f-54c5-4400-abc3-440f023087df"/>
        <s v="dd993d24-4f91-41d7-bb02-8e8159895c7d"/>
        <s v="c5c3b6c1-dd03-4527-91df-5fb5ef485b23"/>
        <s v="82fd6248-2455-4126-904c-248a07e9d6c1"/>
        <s v="07504fe0-e8e9-45d4-916c-0693742cd76d"/>
        <s v="ea60d5d2-19e3-4de4-b7c1-59ade687a586"/>
        <s v="937e14d2-a1ba-4e3c-9d8e-9228c2b1f89d"/>
        <s v="d12945e9-7f3c-4664-b2d0-545e5307c482"/>
        <s v="ea49eb99-e164-4f90-95b2-0152d8417842"/>
        <s v="5ed9dfba-e197-4d48-ab20-f880910f8f27"/>
        <s v="2d80a484-99b3-489a-9dd2-269c7447bd5f"/>
        <s v="b0397546-4a30-405c-aaca-4b6297fc02f5"/>
        <s v="dbbd7bb0-0e10-4eb6-b729-40b6722753e5"/>
        <s v="8bdfd483-8219-4eac-a82d-905fb9e6a0a8"/>
        <s v="d65c9b6e-c08f-4b43-88ab-ddf2fc655186"/>
        <s v="35efdda8-598b-41a4-84a3-f9206c13fe16"/>
        <s v="4af63be3-000b-458d-9fa2-b871d2dc65dd"/>
        <s v="62c37b09-3439-4e1c-a15a-ea8881b9f0db"/>
        <s v="489524ec-91bd-407b-8ccb-e9bb215d9b33"/>
        <s v="9ad68ae7-d930-471a-aaf3-81ce130a423b"/>
        <s v="701b8ff3-9ca2-44ad-8785-6e25b688594e"/>
        <s v="3dd4547d-a7b5-427c-921b-95e5cb168310"/>
        <s v="3cb7058a-8d05-4ae9-9ae7-4c09f953a33c"/>
        <s v="e77ce0d6-ff51-4245-a41f-b3c12e432272"/>
        <s v="7f6bcb18-6df4-4feb-9694-20dd4f87823d"/>
        <s v="467afa9e-68e2-4557-99ea-19c2b324deca"/>
        <s v="db575cf3-1767-4dfc-b9b9-779354b500b6"/>
        <s v="062e5aee-fe3a-4476-8b02-451762a63649"/>
        <s v="0ad3026e-83e6-42a3-b29f-03cbfa3dbea4"/>
        <s v="73b023f0-7119-4af7-aa4b-765853bac06a"/>
        <s v="0b1631ad-aa5a-4562-8214-992e74160681"/>
        <s v="7c43a5cf-3111-45ab-b45b-e17533ff7a5e"/>
        <s v="9b801f27-d0d9-4179-a312-313231907d2e"/>
        <s v="3c623d3f-b255-41df-b217-6ae9f15e1dfd"/>
        <s v="b6c49ada-6d50-47e6-96d0-63b85dd7255b"/>
        <s v="90590d04-d85b-41c7-977c-33b4ab39890e"/>
        <s v="a1d32320-0d16-49aa-9157-79d10cded2ae"/>
        <s v="6311eba6-6a3a-4427-9a75-5b84e6f849c1"/>
        <s v="3721543a-469c-4051-9ae0-473b2f0aca07"/>
        <s v="5fc2c1af-c9d8-41fe-aa83-f65c3269aafc"/>
      </sharedItems>
    </cacheField>
    <cacheField name="Player" numFmtId="0">
      <sharedItems containsBlank="1">
        <s v="For Stats"/>
        <s v="David Mustard"/>
        <s v="Robby Dewling"/>
        <s v="Cory Arnwine"/>
        <s v="Devin Blankenship"/>
        <s v="Hastings Westphal"/>
        <s v="George Lane"/>
        <s v="Alex Edson"/>
        <s v="Blake Addleton"/>
        <s v="Grady Bunn"/>
        <s v="Ashby Foltz"/>
        <s v="Matt Davis"/>
        <s v="Marc Mastrangelo"/>
        <s v="John Richards"/>
        <s v="Bobby Ross"/>
        <s v="Nick Johnson"/>
        <s v=""/>
        <m/>
      </sharedItems>
    </cacheField>
    <cacheField name="Handicap">
      <sharedItems containsBlank="1" containsMixedTypes="1" containsNumber="1">
        <m/>
        <n v="11.3"/>
        <n v="7.3"/>
        <n v="13.7"/>
        <n v="8.7"/>
        <n v="13.9"/>
        <n v="8.6"/>
        <n v="9.5"/>
        <n v="14.6"/>
        <n v="13.6"/>
        <n v="18.1"/>
        <n v="9.1"/>
        <n v="6.8"/>
        <n v="7.1"/>
        <n v="3.7"/>
        <n v="5.7"/>
        <n v="5.5"/>
        <n v="4.7"/>
        <n v="4.3"/>
        <n v="6.9"/>
        <n v="17.7"/>
        <n v="7.8"/>
        <n v="10.9"/>
        <n v="9.8"/>
        <n v="18.2"/>
        <n v="28.8"/>
        <n v="8.9"/>
        <n v="4.0"/>
        <n v="5.4"/>
        <n v="7.2"/>
        <n v="5.6"/>
        <n v="12.8"/>
        <n v="5.1"/>
        <n v="8.1"/>
        <n v="11.6"/>
        <n v="10.7"/>
        <n v="13.0"/>
        <n v="10.8"/>
        <n v="15.8"/>
        <n v="17.9"/>
        <n v="28.7"/>
        <n v="24.7"/>
        <n v="6.7"/>
        <n v="10.0"/>
        <n v="7.6"/>
        <n v="13.1"/>
        <n v="14.2"/>
        <n v="3.2"/>
        <n v="5.0"/>
        <n v="3.9"/>
        <n v="9.0"/>
        <n v="5.9"/>
        <n v="14.3"/>
        <n v="6.3"/>
        <n v="7.9"/>
        <n v="27.1"/>
        <n v="17.8"/>
        <n v="6.4"/>
        <n v="9.2"/>
        <n v="24.6"/>
        <n v="11.8"/>
        <n v="10.4"/>
        <n v="28.1"/>
        <n v="8.4"/>
        <n v="7.5"/>
        <n v="13.8"/>
        <n v="10.3"/>
        <n v="27.6"/>
        <n v="27.5"/>
        <n v="14.5"/>
        <n v="17.3"/>
        <n v="17.6"/>
        <n v="12.9"/>
        <s v=""/>
        <n v="6.1"/>
        <n v="16.2"/>
        <n v="13.5"/>
        <n v="24.2"/>
      </sharedItems>
    </cacheField>
    <cacheField name="Round Date" numFmtId="0">
      <sharedItems containsBlank="1">
        <m/>
        <s v="3/3/25 - 2:58 PM"/>
        <s v="3/4/25 - 3:51 PM"/>
        <s v="3/4/25 - 3:06 PM"/>
        <s v="3/7/25 - 10:30 AM"/>
        <s v="3/8/25 - 6:35 AM"/>
        <s v="3/9/25 - 11:38 AM"/>
        <s v="3/14/25 - 1:47 PM"/>
        <s v="3/14/25 - 9:55 PM"/>
        <s v="3/15/25 - 9:36 AM"/>
        <s v="3/15/25 - 10:34 AM"/>
        <s v="3/15/25 - 9:53 PM"/>
        <s v="3/16/25 - 1:17 PM"/>
        <s v="3/17/25 - 2:15 PM"/>
        <s v="3/21/25 - 11:07 AM"/>
        <s v="3/23/25 - 1:53 PM"/>
        <s v="3/25/25 - 10:14 AM"/>
        <s v="3/25/25 - 12:39 PM"/>
        <s v="3/25/25 - 9:17 PM"/>
        <s v="3/25/25 - 9:18 PM"/>
        <s v="3/27/25 - 12:19 PM"/>
        <s v="3/27/25 - 5:45 PM"/>
        <s v="3/27/25 - 8:29 PM"/>
        <s v="3/28/25 - 10:32 AM"/>
        <s v="3/28/25 - 12:47 PM"/>
        <s v="3/29/25 - 1:55 PM"/>
        <s v="3/29/25 - 2:58 PM"/>
        <s v="3/29/25 - 2:59 PM"/>
        <s v="3/30/25 - 10:45 AM"/>
        <s v="3/30/25 - 11:09 AM"/>
        <s v="3/30/25 - 1:01 PM"/>
        <s v="3/30/25 - 1:47 PM"/>
        <s v="4/1/25 - 9:33 AM"/>
        <s v="4/2/25 - 6:50 PM"/>
        <s v="4/5/25 - 5:44 PM"/>
        <s v="4/5/25 - 7:38 AM"/>
        <s v="4/5/25 - 7:39 AM"/>
        <s v="4/7/25 - 4:02 PM"/>
        <s v="4/7/25 - 4:03 PM"/>
        <s v="4/8/25 - 3:03 PM"/>
        <s v="4/8/25 - 7:48 PM"/>
        <s v="4/10/25 - 11:16 AM"/>
        <s v="4/11/25 - 8:04 PM"/>
        <s v="4/11/25 - 9:39 PM"/>
        <s v="4/12/25 - 2:15 PM"/>
        <s v="4/12/25 - 2:02 PM"/>
        <s v="4/13/25 - 8:46 AM"/>
        <s v="4/13/25 - 3:32 PM"/>
        <s v="4/17/25 - 10:06 AM"/>
        <s v="4/17/25 - 5:31 PM"/>
        <s v="4/17/25 - 5:32 PM"/>
        <s v="4/17/25 - 5:33 PM"/>
        <s v="4/18/25 - 3:09 PM"/>
        <s v="4/20/25 - 12:38 PM"/>
        <s v="4/20/25 - 12:52 PM"/>
        <s v="4/19/25 - 5:37 AM"/>
        <s v="4/19/25 - 5:38 AM"/>
        <s v="4/19/25 - 8:46 PM"/>
        <s v="4/19/25 - 8:47 PM"/>
        <s v="4/19/25 - 6:16 PM"/>
        <s v="4/19/25 - 7:44 PM"/>
        <s v="4/20/25 - 5:41 AM"/>
        <s v="4/20/25 - 5:42 AM"/>
        <s v="4/20/25 - 5:54 AM"/>
        <s v="4/20/25 - 6:01 AM"/>
        <s v="4/20/25 - 2:22 PM"/>
        <s v="4/20/25 - 8:47 PM"/>
        <s v="4/24/25 - 3:34 PM"/>
        <s v="4/26/25 - 5:46 PM"/>
        <s v="4/26/25 - 6:30 PM"/>
        <s v="4/27/25 - 8:28 AM"/>
        <s v="4/27/25 - 10:18 AM"/>
        <s v="4/27/25 - 10:56 AM"/>
        <s v="4/27/25 - 11:21 AM"/>
        <s v="4/27/25 - 12:01 PM"/>
        <s v="4/27/25 - 1:34 PM"/>
        <s v="4/27/25 - 1:38 PM"/>
        <s v="4/27/25 - 9:42 PM"/>
        <s v="4/28/25 - 4:12 PM"/>
        <s v="4/28/25 - 3:14 PM"/>
        <s v="5/2/25 - 3:13 PM"/>
        <s v="5/2/25 - 4:15 PM"/>
        <s v="5/2/25 - 4:37 PM"/>
        <s v="5/2/25 - 4:39 PM"/>
        <s v="5/2/25 - 6:05 PM"/>
        <s v="5/2/25 - 6:06 PM"/>
        <s v="5/2/25 - 6:07 PM"/>
        <s v="5/2/25 - 6:08 PM"/>
        <s v="5/3/25 - 8:36 PM"/>
        <s v="5/4/25 - 3:23 PM"/>
        <s v="5/4/25 - 3:24 PM"/>
        <s v="5/10/25 - 2:15 PM"/>
        <s v="5/10/25 - 3:20 PM"/>
        <s v="5/17/25 - 5:24 PM"/>
        <s v="5/19/25 - 1:56 PM"/>
        <s v="5/16/25 - 5:04 PM"/>
        <s v="5/21/25 - 4:39 PM"/>
        <s v="5/22/25 - 3:55 PM"/>
        <s v="5/23/25 - 5:45 PM"/>
        <s v="5/23/25 - 5:00 PM"/>
        <s v="5/24/25 - 5:20 PM"/>
        <s v="5/25/25 - 1:34 PM"/>
        <s v="5/25/25 - 9:37 PM"/>
        <s v="5/26/25 - 2:22 PM"/>
        <s v="5/26/25 - 2:23 PM"/>
        <s v="5/31/25 - 11:40 AM"/>
        <s v="5/31/25 - 11:41 AM"/>
        <s v="5/31/25 - 12:44 PM"/>
        <s v="5/31/25 - 6:55 PM"/>
        <s v="6/5/25 - 7:10 AM"/>
        <s v="6/5/25 - 2:51 PM"/>
        <s v="6/5/25 - 5:50 PM"/>
        <s v="6/6/25 - 10:57 AM"/>
        <s v="6/6/25 - 10:58 AM"/>
        <s v="6/6/25 - 8:24 PM"/>
        <s v="6/6/25 - 9:26 PM"/>
        <s v="6/7/25 - 2:02 PM"/>
        <s v="6/8/25 - 12:02 PM"/>
        <s v="6/8/25 - 1:20 PM"/>
        <s v="6/11/25 - 7:21 PM"/>
        <s v="6/11/25 - 7:52 PM"/>
        <s v="6/13/25 - 2:54 PM"/>
        <s v="6/13/25 - 8:53 PM"/>
        <s v="6/15/25 - 1:41 PM"/>
        <s v="6/15/25 - 10:42 AM"/>
        <s v="6/15/25 - 2:52 PM"/>
        <s v="6/15/25 - 2:59 PM"/>
        <s v="6/15/25 - 3:44 PM"/>
        <s v="6/17/25 - 4:10 PM"/>
        <s v="6/17/25 - 9:11 PM"/>
        <s v="6/19/25 - 1:51 PM"/>
        <s v="6/19/25 - 4:05 PM"/>
        <s v="6/19/25 - 4:14 PM"/>
        <s v="6/20/25 - 11:56 AM"/>
        <s v="6/22/25 - 7:14 AM"/>
        <s v="6/23/25 - 1:58 PM"/>
        <s v="6/27/25 - 8:08 AM"/>
        <s v="6/28/25 - 6:00 PM"/>
        <s v="6/29/25 - 2:29 PM"/>
        <s v="6/29/25 - 9:03 AM"/>
        <s v="6/29/25 - 1:51 PM"/>
        <s v="6/30/25 - 5:01 PM"/>
        <s v="7/4/25 - 11:05 AM"/>
        <s v="7/1/25 - 4:07 PM"/>
        <s v="7/3/25 - 8:59 AM"/>
        <s v="7/6/25 - 8:07 PM"/>
        <s v="7/3/25 - 12:17 PM"/>
        <s v="7/3/25 - 2:07 PM"/>
        <s v="7/3/25 - 2:08 PM"/>
        <s v="7/4/25 - 12:54 PM"/>
        <s v="7/5/25 - 5:14 PM"/>
        <s v="7/5/25 - 8:15 PM"/>
        <s v="7/7/25 - 2:28 PM"/>
        <s v="7/10/25 - 9:50 AM"/>
        <s v="7/11/25 - 3:48 PM"/>
        <s v="7/13/25 - 10:29 AM"/>
        <s v="7/13/25 - 10:10 AM"/>
        <s v="7/18/25 - 5:51 AM"/>
        <s v="7/19/25 - 9:31 PM"/>
        <s v="7/19/25 - 9:43 PM"/>
        <s v="7/20/25 - 5:13 PM"/>
        <s v="7/20/25 - 8:44 PM"/>
        <s v="7/21/25 - 4:59 PM"/>
        <s v="7/27/25 - 7:13 AM"/>
        <s v="7/26/25 - 8:43 AM"/>
        <s v="7/31/25 - 9:49 PM"/>
        <s v="8/2/25 - 3:07 PM"/>
        <s v="8/2/25 - 9:19 PM"/>
        <s v="8/3/25 - 10:12 AM"/>
        <s v=""/>
        <s v="8/9/25 - 9:24 PM"/>
        <s v="8/18/25 - 8:22 AM"/>
        <s v="8/18/25 - 9:28 AM"/>
        <s v="8/18/25 - 9:34 PM"/>
        <s v="8/18/25 - 9:35 PM"/>
        <s v="8/18/25 - 9:38 PM"/>
        <s v="8/19/25 - 12:29 AM"/>
        <s v="8/19/25 - 1:58 PM"/>
        <s v="8/19/25 - 2:00 PM"/>
        <s v="8/19/25 - 2:02 PM"/>
        <s v="8/19/25 - 2:14 PM"/>
        <s v="8/19/25 - 9:42 PM"/>
        <s v="8/19/25 - 9:43 PM"/>
        <s v="8/19/25 - 9:44 PM"/>
        <s v="8/19/25 - 9:49 PM"/>
        <s v="8/20/25 - 1:15 PM"/>
        <s v="8/20/25 - 1:16 PM"/>
        <s v="8/20/25 - 1:17 PM"/>
        <s v="8/20/25 - 7:11 PM"/>
        <s v="8/20/25 - 7:12 PM"/>
        <s v="8/20/25 - 7:13 PM"/>
        <s v="8/21/25 - 2:34 PM"/>
        <s v="8/21/25 - 2:35 PM"/>
        <s v="8/21/25 - 2:36 PM"/>
        <s v="8/21/25 - 8:38 PM"/>
        <s v="8/21/25 - 8:39 PM"/>
        <s v="8/21/25 - 8:40 PM"/>
        <s v="8/22/25 - 11:47 AM"/>
        <s v="8/22/25 - 11:48 AM"/>
        <s v="8/22/25 - 9:24 PM"/>
        <s v="1/21/26 - 9:09 PM"/>
      </sharedItems>
    </cacheField>
    <cacheField name="Event">
      <sharedItems containsBlank="1" containsMixedTypes="1" containsNumber="1" containsInteger="1">
        <s v="For Stats"/>
        <n v="1.0"/>
        <n v="2.0"/>
        <n v="3.0"/>
        <n v="4.0"/>
        <n v="5.0"/>
        <n v="6.0"/>
        <n v="7.0"/>
        <n v="8.0"/>
        <n v="9.0"/>
        <n v="10.0"/>
        <n v="11.0"/>
        <n v="12.0"/>
        <s v=""/>
        <m/>
      </sharedItems>
    </cacheField>
    <cacheField name="Course" numFmtId="0">
      <sharedItems containsBlank="1">
        <m/>
        <s v="Walnut Creek Golf Preserve - 3 (18 Holes)"/>
        <s v="Wolf Creek Golf Club - Atlanta - Blue (18 Holes)"/>
        <s v="Wicker Point - III (18 Holes)"/>
        <s v="Augusta National Golf Club - Member (18 Holes)"/>
        <s v="Heritage Golf Links - Heritage/Tradition - Blue (18 Holes)"/>
        <s v="Brown's Mill Golf Course  - Blue (18 Holes)"/>
        <s v="Rocky Branch GC - Gold (18 Holes)"/>
        <s v="Legacy at Lanier - Blue (18 Holes)"/>
        <s v="Mystery Valley Golf Club - Blue (18 Holes)"/>
        <s v="Colleton River Club - Dye Course - White (Front 9)"/>
        <s v="Colleton River Club - Dye Course - White (Back 9)"/>
        <s v="Mount Dora Golf Club - White (Front 9)"/>
        <s v="Mount Dora Golf Club - White (Back 9)"/>
        <s v="Candler Park Golf Course - Blue (9 Holes)"/>
        <s v="Pointe South GC - Blue (Front 9)"/>
        <s v="Pointe South Golf Club  - Blue (Back 9)"/>
        <s v="Browns Mill Golf Course - Blue (Front 9)"/>
        <s v="Browns Mill Golf Course - Blue (Back 9)"/>
        <s v="Eagle Trace (Colorado) - Gold  (Front 9)"/>
        <s v="Eagle Trace (Colorado) - Gold (Back 9)"/>
        <s v="Heritage Golf Links - Heritage - White (9 Holes)"/>
        <s v="Heritage Golf Links - Tradition - White (9 Holes)"/>
        <s v="Horseshoe Bend Country Club - Gold (Front 9)"/>
        <s v="Van courtland - Black (Front 9)"/>
        <s v="Van courtland - Black  (Back 9)"/>
        <s v="Bobby Jones GC - Azalea - #7 Tees (9 Holes)"/>
        <s v="Mystery Valley Golf Club - White (18 Holes)"/>
        <s v="Frederica  - Frederica  (18 Holes)"/>
        <s v="The Fields Golf Club - Blue (18 Holes)"/>
        <s v="Country Club of Roswell - Blue (18 Holes)"/>
        <s v="Augusta Country Club - Ogilvie (18 Holes)"/>
        <s v="Alfred Tup Holmes GC - Blue (18 Holes)"/>
        <s v="Brookfield Country Club - Gold (18 Holes)"/>
        <s v="Eagle Trace (Colorado) - Gold  (18 Holes)"/>
        <s v="Horseshoe Bend CC - Blue (18 Holes)"/>
        <s v="Bentwater Golf Club  - White (18 Holes)"/>
        <s v="Pasatiempo Golf Club - Gold/White (Front 9)"/>
        <s v="Pasatiempo Golf Club - Gold/White (Back 9)"/>
        <s v="Highland Park GC - I (Front 9)"/>
        <s v="Highland Park GC - I (Back 9)"/>
        <s v="Sawgrass Stadium - White/blue (Back 9)"/>
        <s v="Sawgrass Stadium - Blue/white (Front 9)"/>
        <s v="Mystery Valley - Blue (Front 9)"/>
        <s v="Mystery Valley  - Blue (Back 9)"/>
        <s v="The Links at Spanish Bay - Gold (Front 9)"/>
        <s v="The Links at Spanish Bay - Gold (Back 9)"/>
        <s v="Cherokee Town &amp; Country Club - South - Blue (Front 9)"/>
        <s v="Cherokee Town &amp; Country Club - South - Blue (Back 9)"/>
        <s v="The Links at Spanish Bay - White (Front 9)"/>
        <s v="The Links at Spanish Bay - White (Back 9)"/>
        <s v="Pebble Beach Golf Links - Gold (Front 9)"/>
        <s v="Pebble Beach Golf Links - Gold (Back 9)"/>
        <s v="Spyglass Hills Golf Course - Gold (Front 9)"/>
        <s v="Spyglass Hill Golf Course - Gold (Back 9)"/>
        <s v="Pebble Beach Golf Links - Gold/White (Front 9)"/>
        <s v="Pebble Beach Golf Links - Gold/White (Back 9)"/>
        <s v="Stoney Creek (Colorado) - Black (9 Holes)"/>
        <s v="Palmetto Golf Course - White (Front 9)"/>
        <s v="Palmetto Golf Course - White (Back 9)"/>
        <s v="Bobby Jones GC - Magnolia - #6 Tees (9 Holes)"/>
        <s v="Bobby Jones GC - Magnolia - #7 Tees (9 Holes)"/>
        <s v="Charlie Yates GC - Back (9 Holes)"/>
        <s v="Crystal Falls Golf Club - Blue (18 Holes)"/>
        <s v="Walnut Creek (Colorado) - 2 (18 Holes)"/>
        <s v="Sweetens Cove GC - Blue (18 Holes)"/>
        <s v="Sweetens Cove GC - Black/Blue Mixed  (18 Holes)"/>
        <s v="Lookout Mountain Club (Renovated) - White (18 Holes)"/>
        <s v="Crandon Golf at Key Biscayne - White (18 Holes)"/>
        <s v="Mirimichi Golf Club - Gold (18 Holes)"/>
        <s v="Bobby Jones GC - Magnolia/Azalea - #7 Tees (18 Holes)"/>
        <s v="Bali Hai Golf Club - SILVER 2016 (18 Holes)"/>
        <s v="Bethpage - Black (18 Holes)"/>
        <s v="Old Edwards - 2 (18 Holes)"/>
        <s v="Heritage Golf Links - Heritage - Gold (9 Holes)"/>
        <s v="Heritage Golf Links - Tradition - Gold (9 Holes)"/>
        <s v="Hot Springs Village - Granada Golf Club - Blue/White (Front 9)"/>
        <s v="Hot Springs Village - Granada Golf Club - Blue/White (Back 9)"/>
        <s v="The Manor - Players (Front 9)"/>
        <s v="Lookout Mountain Club (Renovated) - White (Front 9)"/>
        <s v="Lookout Mountain Club (Renovated) - White (Back 9)"/>
        <s v="Bentwater Golf Club - White (Front 9)"/>
        <s v="Lookout Mountain Club (Renovated) - Players (Front 9)"/>
        <s v="Alfred Tup Holmes - Blue (Front 9)"/>
        <s v="Alfred Tup Holmes - Blue (Back 9)"/>
        <s v="Donald Ross at French Lick - Black (18 Holes)"/>
        <s v="Essex County Country Club - Member  (18 Holes)"/>
        <s v="Chimneys Golf Course - Gold (18 Holes)"/>
        <s v="Atlanta National - Sarazen (18 Holes)"/>
        <s v="Palmetto Golf Course - White (18 Holes)"/>
        <s v="Cherokee Town &amp; Country Club - South - Burgundy (18 Holes)"/>
        <s v="Glacier Club - Mountain - Gold (18 Holes)"/>
        <s v="Bulls Bay - Bull  (18 Holes)"/>
        <s v="Bentwater Golf Club  - Blue (18 Holes)"/>
        <s v="Indian Tree (Colorado) - Blue (18 Holes)"/>
        <s v="Royal St. Augustine - Gold (18 Holes)"/>
        <s v="Royal St Augustine  - Blue (18 Holes)"/>
        <s v="Mirror Lake Golf Club - Mountain Course - Gold (18 Holes)"/>
        <s v="Lost Pines Golf Club - White (18 Holes)"/>
        <s v="Trillium Links &amp; Lake Club - Trillium (18 Holes)"/>
        <s v="Stono Ferry - Gold (18 Holes)"/>
        <s v="Lions Municipal Golf Course - Blue (18 Holes)"/>
        <s v="Wyoming Golf Club - Blue/White (18 Holes)"/>
        <s v="Heritage Golf Links - Legacy/Heritage - Blue (18 Holes)"/>
        <s v="Old Edwards Club - 1-2 Combo (18 Holes)"/>
        <s v="Dogwood Golf Club - Blue (18 Holes)"/>
        <s v="The Manor - Players  (18 Holes)"/>
        <s v="Golf Club of Georgia - Lakeside - Blue (18 Holes)"/>
        <s v="Cherokee Town &amp; Country Club - North - Burgundy (18 Holes)"/>
        <s v="Van Courtland - Blue (18 Holes)"/>
        <s v="Atlanta National Golf Club - Burgundy (18 Holes)"/>
        <s v="Mountain Top - 2 (18 Holes)"/>
        <s v="Wolf Creek Golf Club - Atlanta - Gold (18 Holes)"/>
        <s v=""/>
        <s v="Echelon Golf Club - Blue (18 Holes)"/>
        <s v="Elie - White (18 Holes)"/>
        <s v="Lundin Golf Club - Yellow (18 Holes)"/>
        <s v="St. Andrews - Eden - White (18 Holes)"/>
        <s v="St. Andrew’s - New Course - Yellow (18 Holes)"/>
        <s v="St. Andrews - Eden - Black (18 Holes)"/>
        <s v="Gullane #2 - Yellow (18 Holes)"/>
        <s v="Gullane #1 - Yellow (18 Holes)"/>
        <s v="Crail - Craighead - Yellow (18 Holes)"/>
        <s v="Crail - Balcomie - White (18 Holes)"/>
        <s v="St Andrews Old Course - Blue (18 Holes)"/>
        <s v="Kilspindie Golf Club - Blue (18 Holes)"/>
      </sharedItems>
    </cacheField>
    <cacheField name="Rating">
      <sharedItems containsBlank="1" containsMixedTypes="1" containsNumber="1">
        <m/>
        <n v="69.9"/>
        <n v="71.3"/>
        <n v="71.0"/>
        <n v="70.7"/>
        <n v="69.3"/>
        <n v="71.1"/>
        <n v="71.2"/>
        <n v="71.6"/>
        <n v="35.2"/>
        <n v="35.3"/>
        <n v="33.6"/>
        <n v="32.6"/>
        <n v="30.4"/>
        <n v="34.5"/>
        <n v="35.5"/>
        <n v="35.6"/>
        <n v="34.4"/>
        <n v="32.0"/>
        <n v="36.8"/>
        <n v="33.8"/>
        <n v="35.0"/>
        <n v="35.7"/>
        <n v="70.6"/>
        <n v="71.7"/>
        <n v="72.2"/>
        <n v="72.6"/>
        <n v="70.0"/>
        <n v="72.9"/>
        <n v="71.4"/>
        <n v="69.0"/>
        <n v="34.9"/>
        <n v="32.7"/>
        <n v="36.0"/>
        <n v="36.3"/>
        <n v="37.2"/>
        <n v="34.0"/>
        <n v="34.7"/>
        <n v="36.2"/>
        <n v="37.1"/>
        <n v="36.7"/>
        <n v="36.6"/>
        <n v="36.1"/>
        <n v="29.0"/>
        <n v="34.6"/>
        <n v="30.3"/>
        <n v="72.0"/>
        <n v="71.9"/>
        <n v="71.8"/>
        <n v="69.1"/>
        <n v="74.6"/>
        <n v="35.4"/>
        <n v="37.3"/>
        <n v="70.4"/>
        <n v="73.5"/>
        <n v="70.5"/>
        <n v="69.8"/>
        <n v="68.4"/>
        <n v="72.3"/>
        <n v="71.5"/>
        <n v="70.8"/>
        <n v="70.2"/>
        <n v="70.3"/>
        <n v="73.7"/>
        <n v="72.7"/>
        <n v="73.1"/>
        <n v="66.7"/>
        <s v=""/>
        <n v="69.7"/>
        <n v="67.0"/>
      </sharedItems>
    </cacheField>
    <cacheField name="Slope">
      <sharedItems containsBlank="1" containsMixedTypes="1" containsNumber="1" containsInteger="1">
        <m/>
        <n v="125.0"/>
        <n v="138.0"/>
        <n v="132.0"/>
        <n v="121.0"/>
        <n v="136.0"/>
        <n v="126.0"/>
        <n v="127.0"/>
        <n v="135.0"/>
        <n v="116.0"/>
        <n v="113.0"/>
        <n v="100.0"/>
        <n v="120.0"/>
        <n v="122.0"/>
        <n v="119.0"/>
        <n v="128.0"/>
        <n v="130.0"/>
        <n v="140.0"/>
        <n v="139.0"/>
        <n v="124.0"/>
        <n v="133.0"/>
        <n v="141.0"/>
        <n v="147.0"/>
        <n v="144.0"/>
        <n v="129.0"/>
        <n v="131.0"/>
        <n v="143.0"/>
        <n v="142.0"/>
        <n v="85.0"/>
        <n v="123.0"/>
        <n v="108.0"/>
        <n v="149.0"/>
        <n v="145.0"/>
        <n v="137.0"/>
        <n v="118.0"/>
        <s v=""/>
      </sharedItems>
    </cacheField>
    <cacheField name="Gross Score">
      <sharedItems containsBlank="1" containsMixedTypes="1" containsNumber="1" containsInteger="1">
        <m/>
        <n v="91.0"/>
        <n v="102.0"/>
        <n v="98.0"/>
        <n v="81.0"/>
        <n v="85.0"/>
        <n v="79.0"/>
        <n v="90.0"/>
        <n v="87.0"/>
        <n v="84.0"/>
        <n v="99.0"/>
        <n v="101.0"/>
        <n v="46.0"/>
        <n v="43.0"/>
        <n v="41.0"/>
        <n v="37.0"/>
        <n v="45.0"/>
        <n v="50.0"/>
        <n v="40.0"/>
        <n v="47.0"/>
        <n v="42.0"/>
        <n v="44.0"/>
        <n v="115.0"/>
        <n v="80.0"/>
        <n v="86.0"/>
        <n v="97.0"/>
        <n v="82.0"/>
        <n v="106.0"/>
        <n v="89.0"/>
        <n v="39.0"/>
        <n v="54.0"/>
        <n v="51.0"/>
        <n v="33.0"/>
        <n v="48.0"/>
        <n v="49.0"/>
        <n v="34.0"/>
        <n v="100.0"/>
        <n v="83.0"/>
        <n v="78.0"/>
        <n v="93.0"/>
        <n v="38.0"/>
        <n v="92.0"/>
        <n v="77.0"/>
        <n v="95.0"/>
        <n v="111.0"/>
        <n v="108.0"/>
        <n v="88.0"/>
        <n v="103.0"/>
        <s v=""/>
        <n v="76.0"/>
      </sharedItems>
    </cacheField>
    <cacheField name="# of Holes">
      <sharedItems containsBlank="1" containsMixedTypes="1" containsNumber="1" containsInteger="1">
        <m/>
        <n v="18.0"/>
        <n v="9.0"/>
        <s v=""/>
      </sharedItems>
    </cacheField>
    <cacheField name="Par">
      <sharedItems containsBlank="1" containsMixedTypes="1" containsNumber="1" containsInteger="1">
        <m/>
        <n v="72.0"/>
        <n v="71.0"/>
        <n v="36.0"/>
        <n v="34.0"/>
        <n v="31.0"/>
        <n v="35.0"/>
        <n v="37.0"/>
        <n v="30.0"/>
        <n v="70.0"/>
        <s v=""/>
        <n v="69.0"/>
      </sharedItems>
    </cacheField>
    <cacheField name="Net Score">
      <sharedItems containsBlank="1" containsMixedTypes="1" containsNumber="1" containsInteger="1">
        <n v="-9.0"/>
        <n v="-8.0"/>
        <n v="-7.0"/>
        <n v="-6.0"/>
        <n v="-5.0"/>
        <n v="-4.0"/>
        <n v="-3.0"/>
        <n v="-2.0"/>
        <n v="-1.0"/>
        <n v="0.0"/>
        <n v="1.0"/>
        <n v="2.0"/>
        <n v="3.0"/>
        <n v="4.0"/>
        <n v="5.0"/>
        <n v="6.0"/>
        <n v="7.0"/>
        <n v="8.0"/>
        <n v="9.0"/>
        <n v="10.0"/>
        <n v="11.0"/>
        <n v="12.0"/>
        <n v="13.0"/>
        <n v="14.0"/>
        <n v="15.0"/>
        <n v="16.0"/>
        <n v="17.0"/>
        <n v="18.0"/>
        <n v="19.0"/>
        <n v="20.0"/>
        <m/>
        <n v="22.0"/>
        <n v="26.0"/>
        <s v=""/>
      </sharedItems>
    </cacheField>
    <cacheField name="Scratch Score">
      <sharedItems containsBlank="1" containsMixedTypes="1" containsNumber="1" containsInteger="1">
        <m/>
        <n v="21.0"/>
        <n v="31.0"/>
        <n v="27.0"/>
        <n v="10.0"/>
        <n v="20.0"/>
        <n v="19.0"/>
        <n v="16.0"/>
        <n v="13.0"/>
        <n v="28.0"/>
        <n v="30.0"/>
        <n v="7.0"/>
        <n v="9.0"/>
        <n v="11.0"/>
        <n v="14.0"/>
        <n v="4.0"/>
        <n v="12.0"/>
        <n v="8.0"/>
        <n v="5.0"/>
        <n v="-1.0"/>
        <n v="15.0"/>
        <n v="6.0"/>
        <n v="44.0"/>
        <n v="25.0"/>
        <n v="26.0"/>
        <n v="17.0"/>
        <n v="33.0"/>
        <n v="18.0"/>
        <n v="32.0"/>
        <n v="34.0"/>
        <n v="40.0"/>
        <n v="22.0"/>
        <n v="2.0"/>
        <n v="3.0"/>
        <n v="37.0"/>
        <n v="39.0"/>
        <n v="23.0"/>
        <n v="42.0"/>
        <n v="46.0"/>
        <s v=""/>
        <n v="24.0"/>
      </sharedItems>
    </cacheField>
    <cacheField name="Event Type" numFmtId="0">
      <sharedItems containsBlank="1">
        <m/>
        <s v="R18"/>
        <s v="R9"/>
        <s v="M"/>
        <s v=""/>
      </sharedItems>
    </cacheField>
    <cacheField name="Score Type" numFmtId="0">
      <sharedItems containsBlank="1">
        <m/>
        <s v=""/>
      </sharedItems>
    </cacheField>
    <cacheField name="Posted to GHIN" numFmtId="0">
      <sharedItems containsBlank="1">
        <m/>
        <s v=""/>
      </sharedItems>
    </cacheField>
    <cacheField name="Best Net Score">
      <sharedItems containsBlank="1" containsMixedTypes="1" containsNumber="1" containsInteger="1">
        <m/>
        <n v="9.0"/>
        <n v="5.0"/>
        <n v="11.0"/>
        <n v="-3.0"/>
        <n v="6.0"/>
        <n v="10.0"/>
        <n v="0.0"/>
        <n v="12.0"/>
        <n v="-2.0"/>
        <n v="2.0"/>
        <n v="1.0"/>
        <n v="3.0"/>
        <n v="-6.0"/>
        <n v="-1.0"/>
        <n v="15.0"/>
        <n v="-7.0"/>
        <n v="-5.0"/>
        <n v="7.0"/>
        <n v="-4.0"/>
        <n v="8.0"/>
        <n v="4.0"/>
        <n v="16.0"/>
        <s v=""/>
      </sharedItems>
    </cacheField>
    <cacheField name="Net Score Helper">
      <sharedItems containsBlank="1" containsMixedTypes="1" containsNumber="1">
        <m/>
        <n v="9.122"/>
        <n v="5.108"/>
        <n v="11.101"/>
        <n v="-2.873"/>
        <n v="6.118"/>
        <n v="10.113"/>
        <n v="6.109"/>
        <n v="0.121"/>
        <n v="12.103"/>
        <n v="9.11"/>
        <n v="-1.89"/>
        <n v="2.107"/>
        <n v="1.103"/>
        <n v="3.121"/>
        <n v="0.108"/>
        <n v="1.1219999999999999"/>
        <n v="0.109"/>
        <n v="1.113"/>
        <n v="-5.873"/>
        <n v="1.101"/>
        <n v="0.118"/>
        <n v="12.11"/>
        <n v="-1.873"/>
        <n v="1.109"/>
        <n v="-0.892"/>
        <n v="2.101"/>
        <n v="15.113"/>
        <n v="0.122"/>
        <n v="0.107"/>
        <n v="3.103"/>
        <n v="0.124"/>
        <n v="-1.899"/>
        <n v="-5.89"/>
        <n v="3.107"/>
        <n v="1.1179999999999999"/>
        <n v="0.127"/>
        <n v="2.122"/>
        <n v="-1.874"/>
        <n v="-1.897"/>
        <n v="-6.892"/>
        <n v="3.122"/>
        <n v="-4.887"/>
        <n v="7.103"/>
        <n v="-3.891"/>
        <n v="10.115"/>
        <n v="8.11"/>
        <n v="11.124"/>
        <n v="4.126"/>
        <n v="8.109"/>
        <n v="-0.873"/>
        <n v="11.113"/>
        <n v="0.103"/>
        <n v="-1.887"/>
        <n v="-2.899"/>
        <n v="-2.891"/>
        <n v="4.11"/>
        <n v="4.122"/>
        <n v="-1.876"/>
        <n v="2.103"/>
        <n v="5.119"/>
        <n v="-1.893"/>
        <n v="8.108"/>
        <n v="-0.891"/>
        <n v="-4.882"/>
        <n v="-3.878"/>
        <n v="2.113"/>
        <n v="8.124"/>
        <n v="-1.891"/>
        <n v="9.127"/>
        <n v="5.11"/>
        <n v="5.103"/>
        <n v="12.119"/>
        <n v="16.124"/>
        <n v="9.118"/>
        <n v="2.108"/>
        <n v="2.127"/>
        <n v="5.109"/>
        <n v="-4.897"/>
        <n v="2.118"/>
        <n v="1.108"/>
        <n v="10.11"/>
        <n v="4.118"/>
        <n v="10.103"/>
        <s v=""/>
        <n v="-1.892"/>
        <n v="-6.899"/>
        <n v="-0.885"/>
        <n v="7.109"/>
        <n v="-6.887"/>
        <n v="0.126"/>
      </sharedItems>
    </cacheField>
    <cacheField name="Initial Net Points">
      <sharedItems containsBlank="1" containsMixedTypes="1" containsNumber="1">
        <m/>
        <n v="4.0"/>
        <n v="8.0"/>
        <n v="2.0"/>
        <n v="10.0"/>
        <n v="6.0"/>
        <n v="3.0"/>
        <n v="7.0"/>
        <n v="9.0"/>
        <n v="1.0"/>
        <n v="5.0"/>
        <n v="11.0"/>
        <n v="2.3"/>
        <n v="13.3"/>
        <n v="5.3"/>
        <n v="10.3"/>
        <n v="4.3"/>
        <n v="1.3"/>
        <n v="7.3"/>
        <n v="8.3"/>
        <n v="3.3"/>
        <n v="6.3"/>
        <n v="14.6"/>
        <n v="11.6"/>
        <n v="9.6"/>
        <n v="4.6"/>
        <n v="6.6"/>
        <n v="7.6"/>
        <n v="8.6"/>
        <n v="3.6"/>
        <n v="2.6"/>
        <n v="1.6"/>
        <n v="5.6"/>
        <s v=""/>
        <n v="10.6"/>
        <n v="0.6"/>
      </sharedItems>
    </cacheField>
    <cacheField name="Final Net Points">
      <sharedItems containsBlank="1" containsMixedTypes="1" containsNumber="1">
        <m/>
        <n v="4.5"/>
        <n v="8.0"/>
        <n v="2.0"/>
        <n v="10.0"/>
        <n v="6.5"/>
        <n v="3.0"/>
        <n v="9.0"/>
        <n v="1.0"/>
        <n v="11.0"/>
        <n v="2.3"/>
        <n v="13.3"/>
        <n v="5.3"/>
        <n v="10.3"/>
        <n v="4.3"/>
        <n v="1.3"/>
        <n v="7.3"/>
        <n v="3.3"/>
        <n v="7.0"/>
        <n v="4.0"/>
        <n v="6.0"/>
        <n v="5.0"/>
        <n v="5.5"/>
        <n v="1.5"/>
        <n v="8.5"/>
        <n v="14.6"/>
        <n v="11.6"/>
        <n v="9.6"/>
        <n v="5.1"/>
        <n v="7.1"/>
        <n v="8.6"/>
        <n v="3.6"/>
        <n v="2.6"/>
        <n v="1.6"/>
        <n v="3.5"/>
        <s v=""/>
        <n v="4.6"/>
        <n v="9.1"/>
        <n v="5.6"/>
        <n v="2.1"/>
      </sharedItems>
    </cacheField>
    <cacheField name="Best Scratch Score">
      <sharedItems containsBlank="1" containsMixedTypes="1" containsNumber="1" containsInteger="1">
        <m/>
        <n v="21.0"/>
        <n v="13.0"/>
        <n v="27.0"/>
        <n v="7.0"/>
        <n v="20.0"/>
        <n v="16.0"/>
        <n v="28.0"/>
        <n v="30.0"/>
        <n v="9.0"/>
        <n v="10.0"/>
        <n v="11.0"/>
        <n v="4.0"/>
        <n v="8.0"/>
        <n v="5.0"/>
        <n v="-1.0"/>
        <n v="33.0"/>
        <n v="12.0"/>
        <n v="18.0"/>
        <n v="26.0"/>
        <n v="19.0"/>
        <n v="17.0"/>
        <n v="32.0"/>
        <n v="6.0"/>
        <n v="14.0"/>
        <n v="2.0"/>
        <n v="40.0"/>
        <n v="22.0"/>
        <n v="3.0"/>
        <n v="37.0"/>
        <n v="15.0"/>
        <n v="25.0"/>
        <n v="39.0"/>
        <n v="23.0"/>
        <n v="42.0"/>
        <n v="46.0"/>
        <n v="31.0"/>
        <s v=""/>
      </sharedItems>
    </cacheField>
    <cacheField name="Scratch Score Helper">
      <sharedItems containsBlank="1" containsMixedTypes="1" containsNumber="1">
        <m/>
        <n v="21.122"/>
        <n v="13.108"/>
        <n v="27.101"/>
        <n v="7.127"/>
        <n v="20.118"/>
        <n v="20.113"/>
        <n v="16.109"/>
        <n v="16.121"/>
        <n v="28.103"/>
        <n v="30.11"/>
        <n v="9.11"/>
        <n v="10.107"/>
        <n v="7.103"/>
        <n v="11.121"/>
        <n v="4.108"/>
        <n v="8.122"/>
        <n v="5.109"/>
        <n v="7.113"/>
        <n v="-0.873"/>
        <n v="9.101"/>
        <n v="7.118"/>
        <n v="33.11"/>
        <n v="12.109"/>
        <n v="7.108"/>
        <n v="18.101"/>
        <n v="26.113"/>
        <n v="12.122"/>
        <n v="19.107"/>
        <n v="17.103"/>
        <n v="32.124"/>
        <n v="6.101"/>
        <n v="4.11"/>
        <n v="14.107"/>
        <n v="6.109"/>
        <n v="9.118"/>
        <n v="4.127"/>
        <n v="6.122"/>
        <n v="11.126"/>
        <n v="6.113"/>
        <n v="4.103"/>
        <n v="2.108"/>
        <n v="16.122"/>
        <n v="20.103"/>
        <n v="7.109"/>
        <n v="26.115"/>
        <n v="26.11"/>
        <n v="40.124"/>
        <n v="32.126"/>
        <n v="19.109"/>
        <n v="22.113"/>
        <n v="22.107"/>
        <n v="13.103"/>
        <n v="18.118"/>
        <n v="4.113"/>
        <n v="5.101"/>
        <n v="3.109"/>
        <n v="2.127"/>
        <n v="13.11"/>
        <n v="10.122"/>
        <n v="14.124"/>
        <n v="9.103"/>
        <n v="9.127"/>
        <n v="37.119"/>
        <n v="20.107"/>
        <n v="15.108"/>
        <n v="10.109"/>
        <n v="25.126"/>
        <n v="10.118"/>
        <n v="13.113"/>
        <n v="39.124"/>
        <n v="8.109"/>
        <n v="8.108"/>
        <n v="17.101"/>
        <n v="17.127"/>
        <n v="23.113"/>
        <n v="42.119"/>
        <n v="46.124"/>
        <n v="25.118"/>
        <n v="9.108"/>
        <n v="11.127"/>
        <n v="13.109"/>
        <n v="10.103"/>
        <n v="17.118"/>
        <n v="19.11"/>
        <n v="14.122"/>
        <n v="31.11"/>
        <n v="19.118"/>
        <n v="26.103"/>
        <n v="8.127"/>
        <s v=""/>
        <n v="10.11"/>
        <n v="16.115"/>
        <n v="15.109"/>
        <n v="14.103"/>
        <n v="-0.874"/>
      </sharedItems>
    </cacheField>
    <cacheField name="Initial Scratch Points">
      <sharedItems containsBlank="1" containsMixedTypes="1" containsNumber="1">
        <m/>
        <n v="4.0"/>
        <n v="9.0"/>
        <n v="3.0"/>
        <n v="10.0"/>
        <n v="5.0"/>
        <n v="6.0"/>
        <n v="8.0"/>
        <n v="7.0"/>
        <n v="2.0"/>
        <n v="1.0"/>
        <n v="11.0"/>
        <n v="1.3"/>
        <n v="10.3"/>
        <n v="8.3"/>
        <n v="13.3"/>
        <n v="5.3"/>
        <n v="3.3"/>
        <n v="7.3"/>
        <n v="4.3"/>
        <n v="6.3"/>
        <n v="2.3"/>
        <n v="11.6"/>
        <n v="14.6"/>
        <n v="8.6"/>
        <n v="7.6"/>
        <n v="3.6"/>
        <n v="6.6"/>
        <n v="9.6"/>
        <n v="5.6"/>
        <n v="2.6"/>
        <n v="1.6"/>
        <n v="4.6"/>
        <s v=""/>
        <n v="0.6"/>
        <n v="10.6"/>
      </sharedItems>
    </cacheField>
    <cacheField name="Final Scratch Points">
      <sharedItems containsBlank="1" containsMixedTypes="1" containsNumber="1">
        <m/>
        <n v="4.0"/>
        <n v="9.0"/>
        <n v="3.0"/>
        <n v="10.0"/>
        <n v="5.5"/>
        <n v="7.5"/>
        <n v="2.0"/>
        <n v="1.0"/>
        <n v="3.5"/>
        <n v="7.0"/>
        <n v="5.0"/>
        <n v="11.0"/>
        <n v="1.3"/>
        <n v="11.8"/>
        <n v="7.8"/>
        <n v="5.3"/>
        <n v="3.3"/>
        <n v="4.3"/>
        <n v="6.3"/>
        <n v="2.3"/>
        <n v="9.5"/>
        <n v="6.0"/>
        <n v="8.0"/>
        <n v="8.5"/>
        <n v="1.5"/>
        <n v="13.1"/>
        <n v="8.1"/>
        <n v="3.6"/>
        <n v="6.6"/>
        <n v="9.6"/>
        <n v="5.6"/>
        <n v="2.6"/>
        <n v="1.6"/>
        <n v="4.6"/>
        <s v=""/>
        <n v="10.6"/>
      </sharedItems>
    </cacheField>
    <cacheField name="Total Over Par">
      <sharedItems containsBlank="1" containsMixedTypes="1" containsNumber="1" containsInteger="1">
        <m/>
        <n v="19.0"/>
        <n v="30.0"/>
        <n v="26.0"/>
        <n v="10.0"/>
        <n v="18.0"/>
        <n v="15.0"/>
        <n v="12.0"/>
        <n v="27.0"/>
        <n v="29.0"/>
        <n v="7.0"/>
        <n v="16.0"/>
        <n v="8.0"/>
        <n v="9.0"/>
        <n v="6.0"/>
        <n v="4.0"/>
        <n v="11.0"/>
        <n v="5.0"/>
        <n v="0.0"/>
        <n v="14.0"/>
        <n v="13.0"/>
        <n v="43.0"/>
        <n v="28.0"/>
        <n v="34.0"/>
        <n v="17.0"/>
        <n v="3.0"/>
        <n v="33.0"/>
        <n v="25.0"/>
        <n v="39.0"/>
        <n v="21.0"/>
        <n v="32.0"/>
        <n v="2.0"/>
        <n v="37.0"/>
        <n v="22.0"/>
        <n v="24.0"/>
        <n v="36.0"/>
        <n v="31.0"/>
        <n v="23.0"/>
        <s v=""/>
        <n v="20.0"/>
        <n v="35.0"/>
      </sharedItems>
    </cacheField>
    <cacheField name="Over Par">
      <sharedItems containsBlank="1" containsMixedTypes="1" containsNumber="1" containsInteger="1">
        <m/>
        <n v="19.0"/>
        <n v="30.0"/>
        <n v="26.0"/>
        <n v="10.0"/>
        <s v=""/>
        <n v="18.0"/>
        <n v="15.0"/>
        <n v="12.0"/>
        <n v="27.0"/>
        <n v="29.0"/>
        <n v="11.0"/>
        <n v="6.0"/>
        <n v="9.0"/>
        <n v="4.0"/>
        <n v="7.0"/>
        <n v="8.0"/>
        <n v="43.0"/>
        <n v="28.0"/>
        <n v="34.0"/>
        <n v="17.0"/>
        <n v="3.0"/>
        <n v="13.0"/>
        <n v="25.0"/>
        <n v="21.0"/>
        <n v="5.0"/>
        <n v="2.0"/>
        <n v="14.0"/>
        <n v="23.0"/>
        <n v="39.0"/>
        <n v="24.0"/>
        <n v="1.0"/>
        <n v="31.0"/>
        <n v="20.0"/>
        <n v="0.0"/>
      </sharedItems>
    </cacheField>
    <cacheField name="Thru">
      <sharedItems containsBlank="1" containsMixedTypes="1" containsNumber="1" containsInteger="1">
        <m/>
        <n v="18.0"/>
        <s v=""/>
        <n v="14.0"/>
        <n v="9.0"/>
        <n v="7.0"/>
        <n v="4.0"/>
        <n v="0.0"/>
      </sharedItems>
    </cacheField>
    <cacheField name="Display" numFmtId="0">
      <sharedItems containsBlank="1">
        <m/>
        <s v="Y"/>
        <s v=""/>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24" sheet="Net + Scratch Season Standings"/>
  </cacheSource>
  <cacheFields>
    <cacheField name="Net Player" numFmtId="0">
      <sharedItems containsBlank="1">
        <s v="Alex Edson"/>
        <s v="Devin Blankenship"/>
        <s v="Robby Dewling"/>
        <s v="Hastings Westphal"/>
        <s v="Ashby Foltz"/>
        <s v="David Mustard"/>
        <s v="Cory Arnwine"/>
        <s v="John Richards"/>
        <s v="Grady Bunn"/>
        <s v="Blake Addleton"/>
        <s v="Matt Davis"/>
        <s v="George Lane"/>
        <s v="Marc Mastrangelo"/>
        <s v="Nick Johnson"/>
        <s v="Bobby Ross"/>
        <m/>
      </sharedItems>
    </cacheField>
    <cacheField name="Display" numFmtId="0">
      <sharedItems>
        <b v="1"/>
        <s v=""/>
      </sharedItems>
    </cacheField>
    <cacheField name="Net Points">
      <sharedItems containsBlank="1" containsMixedTypes="1" containsNumber="1">
        <n v="62.4"/>
        <n v="69.39999999999999"/>
        <n v="64.69999999999999"/>
        <n v="37.6"/>
        <n v="39.4"/>
        <n v="44.4"/>
        <n v="37.4"/>
        <n v="22.5"/>
        <n v="41.2"/>
        <n v="10.0"/>
        <n v="24.1"/>
        <n v="35.9"/>
        <n v="16.900000000000002"/>
        <n v="5.6"/>
        <n v="2.0"/>
        <s v=""/>
        <m/>
      </sharedItems>
    </cacheField>
    <cacheField name="Net Photo" numFmtId="0">
      <sharedItems containsBlank="1">
        <s v="https://storage.googleapis.com/glide-prod.appspot.com/uploads-v2/GNXfNUSV91nct3RVn9zd/pub/MXbvc7EbvlbCRBjsPjcA.jpg"/>
        <s v="https://storage.googleapis.com/glide-prod.appspot.com/uploads-v2/GNXfNUSV91nct3RVn9zd/pub/3IF1Dcz5QrdTlzpion8b.jpeg"/>
        <s v="https://storage.googleapis.com/glide-prod.appspot.com/uploads-v2/GNXfNUSV91nct3RVn9zd/pub/wD9y0NT35v2ch7ZEGxQP.jpeg"/>
        <s v="https://firebasestorage.googleapis.com/v0/b/glide-prod.appspot.com/o/img-uploads%2FGNXfNUSV91nct3RVn9zd%2Ffdee84.jpeg?alt=media"/>
        <s v="https://minervatour.files.wordpress.com/2019/10/img_5277.jpg"/>
        <s v="https://firebasestorage.googleapis.com/v0/b/glide-prod.appspot.com/o/img-uploads%2FGNXfNUSV91nct3RVn9zd%2F0c43b8.jpeg?alt=media"/>
        <s v="https://storage.googleapis.com/glide-prod.appspot.com/uploads-v2/GNXfNUSV91nct3RVn9zd/pub/ZVOcGslXfVNwGSOfc3Rm.jpeg"/>
        <s v="https://storage.googleapis.com/glide-prod.appspot.com/uploads-v2/GNXfNUSV91nct3RVn9zd/pub/Tk2HdqDt4NKfTiKK87oY.jpeg"/>
        <s v="https://lh3.googleusercontent.com/gQ_FaH2AF_jSJxRNubfcwX3XqG6dcE7KFTHqzUDgdA65lfy57Xnyo2e7D9_ADkXMZDwDprlQ0N8SlSm05CAfkEcLacfWCA0iqKpi5-HBqfCMD3rKMs77CSSzBgDIJPtHWC8lCOtteTiqTljHAcT1-cFtDPSLAC6ryzrYmGoAoI5BlvKRScFk1OMxT2Bz7pWyjn7fkq5GBrAkO1IuaNMgVljRyHjVn"/>
        <s v="https://firebasestorage.googleapis.com/v0/b/glide-prod.appspot.com/o/img-uploads%2FGNXfNUSV91nct3RVn9zd%2F26de63.jpeg?alt=media"/>
        <s v="https://storage.googleapis.com/glide-prod.appspot.com/uploads-v2/GNXfNUSV91nct3RVn9zd/pub/gIt90rSX4ZBQM2wvWa2B.jpeg"/>
        <s v="https://firebasestorage.googleapis.com/v0/b/glide-prod.appspot.com/o/img-uploads%2FGNXfNUSV91nct3RVn9zd%2Fb607eb.jpeg?alt=media"/>
        <s v="https://storage.googleapis.com/glide-prod.appspot.com/uploads-v2/GNXfNUSV91nct3RVn9zd/pub/AnT30ERyS1NLw6e1i8mo.jpeg"/>
        <s v="https://storage.googleapis.com/glide-prod.appspot.com/uploads-v2/GNXfNUSV91nct3RVn9zd/pub/cvpSy2z837uKSKvlZm1n.jpeg"/>
        <s v="https://firebasestorage.googleapis.com/v0/b/glide-prod.appspot.com/o/img-uploads%2FGNXfNUSV91nct3RVn9zd%2F7ede3f.jpeg?alt=media"/>
        <s v=""/>
        <m/>
      </sharedItems>
    </cacheField>
    <cacheField name="Net Rank">
      <sharedItems containsBlank="1" containsMixedTypes="1" containsNumber="1" containsInteger="1">
        <n v="3.0"/>
        <n v="1.0"/>
        <n v="2.0"/>
        <n v="7.0"/>
        <n v="6.0"/>
        <n v="4.0"/>
        <n v="8.0"/>
        <n v="11.0"/>
        <n v="5.0"/>
        <n v="13.0"/>
        <n v="10.0"/>
        <n v="9.0"/>
        <n v="12.0"/>
        <n v="14.0"/>
        <n v="15.0"/>
        <s v=""/>
        <m/>
      </sharedItems>
    </cacheField>
    <cacheField name="Formatted Net Rank" numFmtId="0">
      <sharedItems containsBlank="1">
        <s v="3rd"/>
        <s v="1st"/>
        <s v="2nd"/>
        <s v="7th"/>
        <s v="6th"/>
        <s v="4th"/>
        <s v="8th"/>
        <s v="11th"/>
        <s v="5th"/>
        <s v="13th"/>
        <s v="10th"/>
        <s v="9th"/>
        <s v="12th"/>
        <s v="14th"/>
        <s v="15th"/>
        <s v=""/>
        <m/>
      </sharedItems>
    </cacheField>
    <cacheField name="Formatted Net Points" numFmtId="0">
      <sharedItems containsBlank="1">
        <s v="62.4 points"/>
        <s v="69.4 points"/>
        <s v="64.7 points"/>
        <s v="37.6 points"/>
        <s v="39.4 points"/>
        <s v="44.4 points"/>
        <s v="37.4 points"/>
        <s v="22.5 points"/>
        <s v="41.2 points"/>
        <s v="10 points"/>
        <s v="24.1 points"/>
        <s v="35.9 points"/>
        <s v="16.9 points"/>
        <s v="5.6 points"/>
        <s v="2 points"/>
        <s v=""/>
        <m/>
      </sharedItems>
    </cacheField>
    <cacheField name="Net Rank + Points" numFmtId="0">
      <sharedItems>
        <s v="3rd | 62.4 points"/>
        <s v="1st | 69.4 points"/>
        <s v="2nd | 64.7 points"/>
        <s v="7th | 37.6 points"/>
        <s v="6th | 39.4 points"/>
        <s v="4th | 44.4 points"/>
        <s v="8th | 37.4 points"/>
        <s v="11th | 22.5 points"/>
        <s v="5th | 41.2 points"/>
        <s v="13th | 10 points"/>
        <s v="10th | 24.1 points"/>
        <s v="9th | 35.9 points"/>
        <s v="12th | 16.9 points"/>
        <s v="14th | 5.6 points"/>
        <s v="15th | 2 points"/>
        <s v=""/>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J1:Q24" sheet="Net + Scratch Season Standings"/>
  </cacheSource>
  <cacheFields>
    <cacheField name="Scratch Player" numFmtId="0">
      <sharedItems>
        <s v="Robby Dewling"/>
        <s v="Alex Edson"/>
        <s v="Devin Blankenship"/>
        <s v="John Richards"/>
        <s v="David Mustard"/>
        <s v="Grady Bunn"/>
        <s v="Ashby Foltz"/>
        <s v="Hastings Westphal"/>
        <s v="Cory Arnwine"/>
        <s v="George Lane"/>
        <s v="Blake Addleton"/>
        <s v="Matt Davis"/>
        <s v="Bobby Ross"/>
        <s v="Nick Johnson"/>
        <s v="Marc Mastrangelo"/>
        <s v=""/>
      </sharedItems>
    </cacheField>
    <cacheField name="Display" numFmtId="0">
      <sharedItems>
        <b v="1"/>
        <s v=""/>
      </sharedItems>
    </cacheField>
    <cacheField name="Scratch Points">
      <sharedItems containsMixedTypes="1" containsNumber="1">
        <n v="105.49999999999999"/>
        <n v="74.49999999999999"/>
        <n v="89.89999999999999"/>
        <n v="17.6"/>
        <n v="58.9"/>
        <n v="62.0"/>
        <n v="31.000000000000004"/>
        <n v="39.1"/>
        <n v="35.0"/>
        <n v="56.0"/>
        <n v="8.5"/>
        <n v="13.8"/>
        <n v="4.5"/>
        <n v="4.6"/>
        <n v="6.9"/>
        <s v=""/>
      </sharedItems>
    </cacheField>
    <cacheField name="Scratch Photo" numFmtId="0">
      <sharedItems>
        <s v="https://storage.googleapis.com/glide-prod.appspot.com/uploads-v2/GNXfNUSV91nct3RVn9zd/pub/wD9y0NT35v2ch7ZEGxQP.jpeg"/>
        <s v="https://storage.googleapis.com/glide-prod.appspot.com/uploads-v2/GNXfNUSV91nct3RVn9zd/pub/MXbvc7EbvlbCRBjsPjcA.jpg"/>
        <s v="https://storage.googleapis.com/glide-prod.appspot.com/uploads-v2/GNXfNUSV91nct3RVn9zd/pub/3IF1Dcz5QrdTlzpion8b.jpeg"/>
        <s v="https://storage.googleapis.com/glide-prod.appspot.com/uploads-v2/GNXfNUSV91nct3RVn9zd/pub/Tk2HdqDt4NKfTiKK87oY.jpeg"/>
        <s v="https://firebasestorage.googleapis.com/v0/b/glide-prod.appspot.com/o/img-uploads%2FGNXfNUSV91nct3RVn9zd%2F0c43b8.jpeg?alt=media"/>
        <s v="https://lh3.googleusercontent.com/gQ_FaH2AF_jSJxRNubfcwX3XqG6dcE7KFTHqzUDgdA65lfy57Xnyo2e7D9_ADkXMZDwDprlQ0N8SlSm05CAfkEcLacfWCA0iqKpi5-HBqfCMD3rKMs77CSSzBgDIJPtHWC8lCOtteTiqTljHAcT1-cFtDPSLAC6ryzrYmGoAoI5BlvKRScFk1OMxT2Bz7pWyjn7fkq5GBrAkO1IuaNMgVljRyHjVn"/>
        <s v="https://minervatour.files.wordpress.com/2019/10/img_5277.jpg"/>
        <s v="https://firebasestorage.googleapis.com/v0/b/glide-prod.appspot.com/o/img-uploads%2FGNXfNUSV91nct3RVn9zd%2Ffdee84.jpeg?alt=media"/>
        <s v="https://storage.googleapis.com/glide-prod.appspot.com/uploads-v2/GNXfNUSV91nct3RVn9zd/pub/ZVOcGslXfVNwGSOfc3Rm.jpeg"/>
        <s v="https://firebasestorage.googleapis.com/v0/b/glide-prod.appspot.com/o/img-uploads%2FGNXfNUSV91nct3RVn9zd%2Fb607eb.jpeg?alt=media"/>
        <s v="https://firebasestorage.googleapis.com/v0/b/glide-prod.appspot.com/o/img-uploads%2FGNXfNUSV91nct3RVn9zd%2F26de63.jpeg?alt=media"/>
        <s v="https://storage.googleapis.com/glide-prod.appspot.com/uploads-v2/GNXfNUSV91nct3RVn9zd/pub/gIt90rSX4ZBQM2wvWa2B.jpeg"/>
        <s v="https://firebasestorage.googleapis.com/v0/b/glide-prod.appspot.com/o/img-uploads%2FGNXfNUSV91nct3RVn9zd%2F7ede3f.jpeg?alt=media"/>
        <s v="https://storage.googleapis.com/glide-prod.appspot.com/uploads-v2/GNXfNUSV91nct3RVn9zd/pub/cvpSy2z837uKSKvlZm1n.jpeg"/>
        <s v="https://storage.googleapis.com/glide-prod.appspot.com/uploads-v2/GNXfNUSV91nct3RVn9zd/pub/AnT30ERyS1NLw6e1i8mo.jpeg"/>
        <s v=""/>
      </sharedItems>
    </cacheField>
    <cacheField name="Scratch Rank">
      <sharedItems containsMixedTypes="1" containsNumber="1" containsInteger="1">
        <n v="1.0"/>
        <n v="3.0"/>
        <n v="2.0"/>
        <n v="10.0"/>
        <n v="5.0"/>
        <n v="4.0"/>
        <n v="9.0"/>
        <n v="7.0"/>
        <n v="8.0"/>
        <n v="6.0"/>
        <n v="12.0"/>
        <n v="11.0"/>
        <n v="15.0"/>
        <n v="14.0"/>
        <n v="13.0"/>
        <s v=""/>
      </sharedItems>
    </cacheField>
    <cacheField name="Formatted Scratch Rank" numFmtId="0">
      <sharedItems>
        <s v="1st"/>
        <s v="3rd"/>
        <s v="2nd"/>
        <s v="10th"/>
        <s v="5th"/>
        <s v="4th"/>
        <s v="9th"/>
        <s v="7th"/>
        <s v="8th"/>
        <s v="6th"/>
        <s v="12th"/>
        <s v="11th"/>
        <s v="15th"/>
        <s v="14th"/>
        <s v="13th"/>
        <s v=""/>
      </sharedItems>
    </cacheField>
    <cacheField name="Formatted Scratch Points" numFmtId="0">
      <sharedItems>
        <s v="105.5 points"/>
        <s v="74.5 points"/>
        <s v="89.9 points"/>
        <s v="17.6 points"/>
        <s v="58.9 points"/>
        <s v="62 points"/>
        <s v="31. points"/>
        <s v="39.1 points"/>
        <s v="35 points"/>
        <s v="56 points"/>
        <s v="8.5 points"/>
        <s v="13.8 points"/>
        <s v="4.5 points"/>
        <s v="4.6 points"/>
        <s v="6.9 points"/>
        <s v=""/>
      </sharedItems>
    </cacheField>
    <cacheField name="Scratch Rank + Points" numFmtId="0">
      <sharedItems>
        <s v="1st | 105.5 points"/>
        <s v="3rd | 74.5 points"/>
        <s v="2nd | 89.9 points"/>
        <s v="10th | 17.6 points"/>
        <s v="5th | 58.9 points"/>
        <s v="4th | 62 points"/>
        <s v="9th | 31. points"/>
        <s v="7th | 39.1 points"/>
        <s v="8th | 35 points"/>
        <s v="6th | 56 points"/>
        <s v="12th | 8.5 points"/>
        <s v="11th | 13.8 points"/>
        <s v="15th | 4.5 points"/>
        <s v="14th | 4.6 points"/>
        <s v="13th | 6.9 points"/>
        <s v=""/>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24" sheet="Net Playoff Standings"/>
  </cacheSource>
  <cacheFields>
    <cacheField name="Net Player" numFmtId="0">
      <sharedItems containsBlank="1">
        <s v="Alex Edson"/>
        <s v="Devin Blankenship"/>
        <s v="Robby Dewling"/>
        <s v="Hastings Westphal"/>
        <s v="Ashby Foltz"/>
        <s v="David Mustard"/>
        <s v="Cory Arnwine"/>
        <s v="John Richards"/>
        <s v="Grady Bunn"/>
        <s v="Blake Addleton"/>
        <s v="Matt Davis"/>
        <s v="George Lane"/>
        <s v="Marc Mastrangelo"/>
        <s v="Nick Johnson"/>
        <s v="Bobby Ross"/>
        <m/>
      </sharedItems>
    </cacheField>
    <cacheField name="Display" numFmtId="0">
      <sharedItems>
        <b v="1"/>
        <s v=""/>
      </sharedItems>
    </cacheField>
    <cacheField name="Net Points">
      <sharedItems containsMixedTypes="1" containsNumber="1" containsInteger="1">
        <n v="0.0"/>
        <s v=""/>
      </sharedItems>
    </cacheField>
    <cacheField name="Net Photo" numFmtId="0">
      <sharedItems containsBlank="1">
        <s v="https://storage.googleapis.com/glide-prod.appspot.com/uploads-v2/GNXfNUSV91nct3RVn9zd/pub/MXbvc7EbvlbCRBjsPjcA.jpg"/>
        <s v="https://storage.googleapis.com/glide-prod.appspot.com/uploads-v2/GNXfNUSV91nct3RVn9zd/pub/3IF1Dcz5QrdTlzpion8b.jpeg"/>
        <s v="https://storage.googleapis.com/glide-prod.appspot.com/uploads-v2/GNXfNUSV91nct3RVn9zd/pub/wD9y0NT35v2ch7ZEGxQP.jpeg"/>
        <s v="https://firebasestorage.googleapis.com/v0/b/glide-prod.appspot.com/o/img-uploads%2FGNXfNUSV91nct3RVn9zd%2Ffdee84.jpeg?alt=media"/>
        <s v="https://minervatour.files.wordpress.com/2019/10/img_5277.jpg"/>
        <s v="https://firebasestorage.googleapis.com/v0/b/glide-prod.appspot.com/o/img-uploads%2FGNXfNUSV91nct3RVn9zd%2F0c43b8.jpeg?alt=media"/>
        <s v="https://storage.googleapis.com/glide-prod.appspot.com/uploads-v2/GNXfNUSV91nct3RVn9zd/pub/ZVOcGslXfVNwGSOfc3Rm.jpeg"/>
        <s v="https://storage.googleapis.com/glide-prod.appspot.com/uploads-v2/GNXfNUSV91nct3RVn9zd/pub/Tk2HdqDt4NKfTiKK87oY.jpeg"/>
        <s v="https://lh3.googleusercontent.com/gQ_FaH2AF_jSJxRNubfcwX3XqG6dcE7KFTHqzUDgdA65lfy57Xnyo2e7D9_ADkXMZDwDprlQ0N8SlSm05CAfkEcLacfWCA0iqKpi5-HBqfCMD3rKMs77CSSzBgDIJPtHWC8lCOtteTiqTljHAcT1-cFtDPSLAC6ryzrYmGoAoI5BlvKRScFk1OMxT2Bz7pWyjn7fkq5GBrAkO1IuaNMgVljRyHjVn"/>
        <s v="https://firebasestorage.googleapis.com/v0/b/glide-prod.appspot.com/o/img-uploads%2FGNXfNUSV91nct3RVn9zd%2F26de63.jpeg?alt=media"/>
        <s v="https://storage.googleapis.com/glide-prod.appspot.com/uploads-v2/GNXfNUSV91nct3RVn9zd/pub/gIt90rSX4ZBQM2wvWa2B.jpeg"/>
        <s v="https://firebasestorage.googleapis.com/v0/b/glide-prod.appspot.com/o/img-uploads%2FGNXfNUSV91nct3RVn9zd%2Fb607eb.jpeg?alt=media"/>
        <s v="https://storage.googleapis.com/glide-prod.appspot.com/uploads-v2/GNXfNUSV91nct3RVn9zd/pub/AnT30ERyS1NLw6e1i8mo.jpeg"/>
        <s v="https://storage.googleapis.com/glide-prod.appspot.com/uploads-v2/GNXfNUSV91nct3RVn9zd/pub/cvpSy2z837uKSKvlZm1n.jpeg"/>
        <s v="https://firebasestorage.googleapis.com/v0/b/glide-prod.appspot.com/o/img-uploads%2FGNXfNUSV91nct3RVn9zd%2F7ede3f.jpeg?alt=media"/>
        <s v=""/>
        <m/>
      </sharedItems>
    </cacheField>
    <cacheField name="Net Rank">
      <sharedItems containsBlank="1" containsMixedTypes="1" containsNumber="1" containsInteger="1">
        <n v="1.0"/>
        <s v=""/>
        <m/>
      </sharedItems>
    </cacheField>
    <cacheField name="Formatted Net Rank" numFmtId="0">
      <sharedItems containsBlank="1">
        <s v="1st"/>
        <s v=""/>
        <m/>
      </sharedItems>
    </cacheField>
    <cacheField name="Formatted Net Points" numFmtId="0">
      <sharedItems containsBlank="1">
        <s v="0 points"/>
        <s v=""/>
        <m/>
      </sharedItems>
    </cacheField>
    <cacheField name="Net Rank + Points" numFmtId="0">
      <sharedItems>
        <s v="1st | 0 points"/>
        <s v=""/>
      </sharedItems>
    </cacheField>
  </cacheFields>
</pivotCacheDefinition>
</file>

<file path=xl/pivotCache/pivotCacheDefinition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H1001" sheet="Scores + Points"/>
  </cacheSource>
  <cacheFields>
    <cacheField name="ID" numFmtId="0">
      <sharedItems containsBlank="1">
        <s v=""/>
        <s v="22afcbf8-018a-40f0-a9b3-1751d57cf998"/>
        <s v="6af22a98-2476-46e9-a505-7687560e5756"/>
        <s v="0df8560c-5c66-42f9-b92e-478d57ec0257"/>
        <s v="01553992-5646-47e4-8564-28c3da1ea871"/>
        <s v="49e0a881-e98a-4c93-a953-6c76d6ea2915"/>
        <s v="26d87c10-1ccf-45dc-a98f-404aa04d77a8"/>
        <s v="cc273c27-8f66-4a16-9b4a-43753a76885f"/>
        <s v="e02b755f-f63a-44bf-9f9e-eafd8e9dcdc1"/>
        <s v="16c1e790-e1c1-43e2-abef-c0e111861b3a"/>
        <s v="5d61b43f-54c5-4400-abc3-440f023087df"/>
        <s v="dd993d24-4f91-41d7-bb02-8e8159895c7d"/>
        <s v="c5c3b6c1-dd03-4527-91df-5fb5ef485b23"/>
        <s v="82fd6248-2455-4126-904c-248a07e9d6c1"/>
        <s v="07504fe0-e8e9-45d4-916c-0693742cd76d"/>
        <s v="ea60d5d2-19e3-4de4-b7c1-59ade687a586"/>
        <s v="937e14d2-a1ba-4e3c-9d8e-9228c2b1f89d"/>
        <s v="d12945e9-7f3c-4664-b2d0-545e5307c482"/>
        <s v="ea49eb99-e164-4f90-95b2-0152d8417842"/>
        <s v="5ed9dfba-e197-4d48-ab20-f880910f8f27"/>
        <s v="2d80a484-99b3-489a-9dd2-269c7447bd5f"/>
        <s v="b0397546-4a30-405c-aaca-4b6297fc02f5"/>
        <s v="dbbd7bb0-0e10-4eb6-b729-40b6722753e5"/>
        <s v="8bdfd483-8219-4eac-a82d-905fb9e6a0a8"/>
        <s v="d65c9b6e-c08f-4b43-88ab-ddf2fc655186"/>
        <s v="35efdda8-598b-41a4-84a3-f9206c13fe16"/>
        <s v="4af63be3-000b-458d-9fa2-b871d2dc65dd"/>
        <s v="62c37b09-3439-4e1c-a15a-ea8881b9f0db"/>
        <s v="489524ec-91bd-407b-8ccb-e9bb215d9b33"/>
        <s v="9ad68ae7-d930-471a-aaf3-81ce130a423b"/>
        <s v="701b8ff3-9ca2-44ad-8785-6e25b688594e"/>
        <s v="3dd4547d-a7b5-427c-921b-95e5cb168310"/>
        <s v="3cb7058a-8d05-4ae9-9ae7-4c09f953a33c"/>
        <s v="e77ce0d6-ff51-4245-a41f-b3c12e432272"/>
        <s v="7f6bcb18-6df4-4feb-9694-20dd4f87823d"/>
        <s v="467afa9e-68e2-4557-99ea-19c2b324deca"/>
        <s v="db575cf3-1767-4dfc-b9b9-779354b500b6"/>
        <s v="062e5aee-fe3a-4476-8b02-451762a63649"/>
        <s v="0ad3026e-83e6-42a3-b29f-03cbfa3dbea4"/>
        <s v="73b023f0-7119-4af7-aa4b-765853bac06a"/>
        <s v="0b1631ad-aa5a-4562-8214-992e74160681"/>
        <s v="7c43a5cf-3111-45ab-b45b-e17533ff7a5e"/>
        <s v="9b801f27-d0d9-4179-a312-313231907d2e"/>
        <s v="3c623d3f-b255-41df-b217-6ae9f15e1dfd"/>
        <s v="b6c49ada-6d50-47e6-96d0-63b85dd7255b"/>
        <s v="90590d04-d85b-41c7-977c-33b4ab39890e"/>
        <s v="a1d32320-0d16-49aa-9157-79d10cded2ae"/>
        <s v="6311eba6-6a3a-4427-9a75-5b84e6f849c1"/>
        <s v="3721543a-469c-4051-9ae0-473b2f0aca07"/>
        <s v="5fc2c1af-c9d8-41fe-aa83-f65c3269aafc"/>
        <m/>
      </sharedItems>
    </cacheField>
    <cacheField name="Player" numFmtId="0">
      <sharedItems containsBlank="1">
        <s v=""/>
        <s v="Robby Dewling"/>
        <s v="Cory Arnwine"/>
        <s v="Ashby Foltz"/>
        <s v="Bobby Ross"/>
        <s v="Alex Edson"/>
        <s v="George Lane"/>
        <s v="Grady Bunn"/>
        <s v="John Richards"/>
        <m/>
      </sharedItems>
    </cacheField>
    <cacheField name="Handicap">
      <sharedItems containsBlank="1" containsMixedTypes="1" containsNumber="1">
        <s v=""/>
        <n v="6.1"/>
        <n v="14.5"/>
        <n v="17.8"/>
        <n v="16.2"/>
        <n v="7.6"/>
        <n v="10.7"/>
        <n v="13.5"/>
        <n v="24.2"/>
        <m/>
      </sharedItems>
    </cacheField>
    <cacheField name="Round Date" numFmtId="0">
      <sharedItems containsBlank="1">
        <s v=""/>
        <s v="8/9/25 - 9:24 PM"/>
        <s v="8/18/25 - 8:22 AM"/>
        <s v="8/18/25 - 9:28 AM"/>
        <s v="8/18/25 - 9:34 PM"/>
        <s v="8/18/25 - 9:35 PM"/>
        <s v="8/18/25 - 9:38 PM"/>
        <s v="8/19/25 - 12:29 AM"/>
        <s v="8/19/25 - 1:58 PM"/>
        <s v="8/19/25 - 2:00 PM"/>
        <s v="8/19/25 - 2:02 PM"/>
        <s v="8/19/25 - 2:14 PM"/>
        <s v="8/19/25 - 9:42 PM"/>
        <s v="8/19/25 - 9:43 PM"/>
        <s v="8/19/25 - 9:44 PM"/>
        <s v="8/19/25 - 9:49 PM"/>
        <s v="8/20/25 - 1:15 PM"/>
        <s v="8/20/25 - 1:16 PM"/>
        <s v="8/20/25 - 1:17 PM"/>
        <s v="8/20/25 - 7:11 PM"/>
        <s v="8/20/25 - 7:12 PM"/>
        <s v="8/20/25 - 7:13 PM"/>
        <s v="8/21/25 - 2:34 PM"/>
        <s v="8/21/25 - 2:35 PM"/>
        <s v="8/21/25 - 2:36 PM"/>
        <s v="8/21/25 - 8:38 PM"/>
        <s v="8/21/25 - 8:39 PM"/>
        <s v="8/21/25 - 8:40 PM"/>
        <s v="8/22/25 - 11:47 AM"/>
        <s v="8/22/25 - 11:48 AM"/>
        <s v="8/22/25 - 9:24 PM"/>
        <s v="1/21/26 - 9:09 PM"/>
        <m/>
      </sharedItems>
    </cacheField>
    <cacheField name="Event">
      <sharedItems containsBlank="1" containsMixedTypes="1" containsNumber="1" containsInteger="1">
        <s v=""/>
        <n v="12.0"/>
        <m/>
      </sharedItems>
    </cacheField>
    <cacheField name="Course" numFmtId="0">
      <sharedItems containsBlank="1">
        <s v=""/>
        <s v="Echelon Golf Club - Blue (18 Holes)"/>
        <s v="Elie - White (18 Holes)"/>
        <s v="Lundin Golf Club - Yellow (18 Holes)"/>
        <s v="St. Andrews - Eden - White (18 Holes)"/>
        <s v="St. Andrew’s - New Course - Yellow (18 Holes)"/>
        <s v="St. Andrews - Eden - Black (18 Holes)"/>
        <s v="Gullane #2 - Yellow (18 Holes)"/>
        <s v="Gullane #1 - Yellow (18 Holes)"/>
        <s v="Crail - Craighead - Yellow (18 Holes)"/>
        <s v="Crail - Balcomie - White (18 Holes)"/>
        <s v="St Andrews Old Course - Blue (18 Holes)"/>
        <s v="Kilspindie Golf Club - Blue (18 Holes)"/>
        <s v="Palmetto Golf Course - White (18 Holes)"/>
        <m/>
      </sharedItems>
    </cacheField>
    <cacheField name="Rating">
      <sharedItems containsBlank="1" containsMixedTypes="1" containsNumber="1">
        <s v=""/>
        <n v="72.3"/>
        <n v="70.5"/>
        <n v="70.2"/>
        <n v="70.6"/>
        <n v="69.3"/>
        <n v="70.4"/>
        <n v="70.8"/>
        <n v="69.7"/>
        <n v="71.8"/>
        <n v="67.0"/>
        <m/>
      </sharedItems>
    </cacheField>
    <cacheField name="Slope">
      <sharedItems containsBlank="1" containsMixedTypes="1" containsNumber="1" containsInteger="1">
        <s v=""/>
        <n v="138.0"/>
        <n v="124.0"/>
        <n v="130.0"/>
        <n v="126.0"/>
        <n v="125.0"/>
        <n v="122.0"/>
        <n v="133.0"/>
        <n v="108.0"/>
        <n v="132.0"/>
        <m/>
      </sharedItems>
    </cacheField>
    <cacheField name="Projected Gross Score">
      <sharedItems containsBlank="1" containsMixedTypes="1" containsNumber="1" containsInteger="1">
        <s v=""/>
        <n v="79.0"/>
        <n v="90.0"/>
        <n v="89.0"/>
        <n v="87.0"/>
        <n v="78.0"/>
        <n v="83.0"/>
        <n v="92.0"/>
        <n v="77.0"/>
        <n v="88.0"/>
        <n v="82.0"/>
        <n v="84.0"/>
        <n v="76.0"/>
        <n v="80.0"/>
        <n v="86.0"/>
        <n v="85.0"/>
        <n v="81.0"/>
        <n v="97.0"/>
        <m/>
      </sharedItems>
    </cacheField>
    <cacheField name="# of Holes">
      <sharedItems containsBlank="1" containsMixedTypes="1" containsNumber="1" containsInteger="1">
        <s v=""/>
        <n v="18.0"/>
        <m/>
      </sharedItems>
    </cacheField>
    <cacheField name="Par">
      <sharedItems containsBlank="1" containsMixedTypes="1" containsNumber="1" containsInteger="1">
        <s v=""/>
        <n v="72.0"/>
        <n v="70.0"/>
        <n v="71.0"/>
        <n v="69.0"/>
        <m/>
      </sharedItems>
    </cacheField>
    <cacheField name="Net Score">
      <sharedItems containsBlank="1" containsMixedTypes="1" containsNumber="1" containsInteger="1">
        <s v=""/>
        <n v="9.0"/>
        <n v="4.0"/>
        <n v="-7.0"/>
        <n v="2.0"/>
        <n v="17.0"/>
        <n v="-3.0"/>
        <n v="6.0"/>
        <n v="1.0"/>
        <n v="-1.0"/>
        <n v="-5.0"/>
        <n v="-2.0"/>
        <n v="8.0"/>
        <n v="7.0"/>
        <n v="19.0"/>
        <n v="0.0"/>
        <n v="-4.0"/>
        <n v="18.0"/>
        <n v="14.0"/>
        <n v="5.0"/>
        <n v="3.0"/>
        <n v="10.0"/>
        <n v="-6.0"/>
        <m/>
      </sharedItems>
    </cacheField>
    <cacheField name="Scratch Score">
      <sharedItems containsBlank="1" containsMixedTypes="1" containsNumber="1" containsInteger="1">
        <s v=""/>
        <n v="16.0"/>
        <n v="19.0"/>
        <n v="9.0"/>
        <n v="20.0"/>
        <n v="18.0"/>
        <n v="24.0"/>
        <n v="12.0"/>
        <n v="21.0"/>
        <n v="7.0"/>
        <n v="6.0"/>
        <n v="17.0"/>
        <n v="4.0"/>
        <n v="26.0"/>
        <n v="34.0"/>
        <n v="37.0"/>
        <n v="23.0"/>
        <n v="22.0"/>
        <n v="14.0"/>
        <n v="15.0"/>
        <n v="25.0"/>
        <n v="5.0"/>
        <n v="28.0"/>
        <n v="13.0"/>
        <n v="10.0"/>
        <n v="-1.0"/>
        <m/>
      </sharedItems>
    </cacheField>
    <cacheField name="Event Type" numFmtId="0">
      <sharedItems containsBlank="1">
        <s v=""/>
        <s v="M"/>
        <m/>
      </sharedItems>
    </cacheField>
    <cacheField name="Score Type" numFmtId="0">
      <sharedItems containsString="0" containsBlank="1">
        <m/>
      </sharedItems>
    </cacheField>
    <cacheField name="Posted to GHIN" numFmtId="0">
      <sharedItems containsString="0" containsBlank="1">
        <m/>
      </sharedItems>
    </cacheField>
    <cacheField name="Best Net Score">
      <sharedItems containsBlank="1" containsMixedTypes="1" containsNumber="1" containsInteger="1">
        <m/>
        <n v="-2.0"/>
        <s v=""/>
        <n v="-7.0"/>
        <n v="-6.0"/>
        <n v="-1.0"/>
        <n v="7.0"/>
        <n v="0.0"/>
      </sharedItems>
    </cacheField>
    <cacheField name="Net Score Helper">
      <sharedItems containsBlank="1" containsMixedTypes="1" containsNumber="1">
        <m/>
        <n v="-1.892"/>
        <s v=""/>
        <n v="-6.899"/>
        <n v="-5.89"/>
        <n v="-0.885"/>
        <n v="7.109"/>
        <n v="-6.887"/>
        <n v="0.103"/>
        <n v="0.126"/>
      </sharedItems>
    </cacheField>
    <cacheField name="Initial Net Points">
      <sharedItems containsBlank="1" containsMixedTypes="1" containsNumber="1">
        <m/>
        <n v="4.6"/>
        <s v=""/>
        <n v="10.6"/>
        <n v="5.6"/>
        <n v="3.6"/>
        <n v="0.6"/>
        <n v="7.6"/>
        <n v="2.6"/>
        <n v="1.6"/>
      </sharedItems>
    </cacheField>
    <cacheField name="Initial Net Points with Minimums @ 1">
      <sharedItems containsBlank="1" containsMixedTypes="1" containsNumber="1">
        <m/>
        <n v="4.6"/>
        <s v=""/>
        <n v="10.6"/>
        <n v="5.6"/>
        <n v="3.6"/>
        <n v="1.0"/>
        <n v="7.6"/>
        <n v="2.6"/>
        <n v="1.6"/>
      </sharedItems>
    </cacheField>
    <cacheField name="Final Net Points">
      <sharedItems containsBlank="1" containsMixedTypes="1" containsNumber="1">
        <m/>
        <n v="4.6"/>
        <s v=""/>
        <n v="9.1"/>
        <n v="5.6"/>
        <n v="3.6"/>
        <n v="1.0"/>
        <n v="2.1"/>
      </sharedItems>
    </cacheField>
    <cacheField name="Best Scratch Score">
      <sharedItems containsBlank="1" containsMixedTypes="1" containsNumber="1" containsInteger="1">
        <m/>
        <n v="4.0"/>
        <s v=""/>
        <n v="9.0"/>
        <n v="10.0"/>
        <n v="16.0"/>
        <n v="15.0"/>
        <n v="14.0"/>
        <n v="-1.0"/>
      </sharedItems>
    </cacheField>
    <cacheField name="Scratch Score Helper">
      <sharedItems containsBlank="1" containsMixedTypes="1" containsNumber="1">
        <m/>
        <n v="4.108"/>
        <s v=""/>
        <n v="9.101"/>
        <n v="10.11"/>
        <n v="16.115"/>
        <n v="15.109"/>
        <n v="4.113"/>
        <n v="14.103"/>
        <n v="-0.874"/>
      </sharedItems>
    </cacheField>
    <cacheField name="Initial Scratch Points">
      <sharedItems containsBlank="1" containsMixedTypes="1" containsNumber="1">
        <m/>
        <n v="7.6"/>
        <s v=""/>
        <n v="4.6"/>
        <n v="3.6"/>
        <n v="0.6"/>
        <n v="1.6"/>
        <n v="5.6"/>
        <n v="2.6"/>
        <n v="10.6"/>
      </sharedItems>
    </cacheField>
    <cacheField name="Initial Strach Points with Minimums @ 1">
      <sharedItems containsBlank="1" containsMixedTypes="1" containsNumber="1">
        <m/>
        <n v="7.6"/>
        <s v=""/>
        <n v="4.6"/>
        <n v="3.6"/>
        <n v="1.0"/>
        <n v="1.6"/>
        <n v="5.6"/>
        <n v="2.6"/>
        <n v="10.6"/>
      </sharedItems>
    </cacheField>
    <cacheField name="Final Scratch Points">
      <sharedItems containsBlank="1" containsMixedTypes="1" containsNumber="1">
        <m/>
        <n v="6.6"/>
        <s v=""/>
        <n v="4.6"/>
        <n v="3.6"/>
        <n v="1.0"/>
        <n v="1.6"/>
        <n v="2.6"/>
        <n v="10.6"/>
      </sharedItems>
    </cacheField>
    <cacheField name="Total Over Par">
      <sharedItems containsBlank="1" containsMixedTypes="1" containsNumber="1" containsInteger="1">
        <s v=""/>
        <n v="16.0"/>
        <n v="20.0"/>
        <n v="8.0"/>
        <n v="21.0"/>
        <n v="19.0"/>
        <n v="25.0"/>
        <n v="13.0"/>
        <n v="17.0"/>
        <n v="7.0"/>
        <n v="18.0"/>
        <n v="4.0"/>
        <n v="9.0"/>
        <n v="26.0"/>
        <n v="24.0"/>
        <n v="32.0"/>
        <n v="5.0"/>
        <n v="35.0"/>
        <n v="15.0"/>
        <n v="14.0"/>
        <n v="11.0"/>
        <n v="22.0"/>
        <n v="23.0"/>
        <n v="6.0"/>
        <n v="29.0"/>
        <n v="0.0"/>
        <m/>
      </sharedItems>
    </cacheField>
    <cacheField name="Over Par">
      <sharedItems containsBlank="1" containsMixedTypes="1" containsNumber="1" containsInteger="1">
        <s v=""/>
        <n v="20.0"/>
        <n v="8.0"/>
        <n v="13.0"/>
        <n v="21.0"/>
        <n v="0.0"/>
        <m/>
      </sharedItems>
    </cacheField>
    <cacheField name="Thru">
      <sharedItems containsBlank="1" containsMixedTypes="1" containsNumber="1" containsInteger="1">
        <s v=""/>
        <n v="18.0"/>
        <n v="0.0"/>
        <m/>
      </sharedItems>
    </cacheField>
    <cacheField name="Display" numFmtId="0">
      <sharedItems containsBlank="1">
        <s v=""/>
        <s v="Y"/>
        <m/>
      </sharedItems>
    </cacheField>
    <cacheField name="Manual Gross Score">
      <sharedItems containsBlank="1" containsMixedTypes="1" containsNumber="1" containsInteger="1">
        <s v=""/>
        <n v="88.0"/>
        <n v="91.0"/>
        <n v="89.0"/>
        <n v="95.0"/>
        <n v="78.0"/>
        <n v="87.0"/>
        <n v="77.0"/>
        <n v="75.0"/>
        <n v="80.0"/>
        <n v="97.0"/>
        <n v="103.0"/>
        <n v="76.0"/>
        <n v="106.0"/>
        <n v="92.0"/>
        <n v="84.0"/>
        <n v="86.0"/>
        <n v="90.0"/>
        <n v="96.0"/>
        <n v="85.0"/>
        <n v="83.0"/>
        <n v="94.0"/>
        <n v="74.0"/>
        <n v="98.0"/>
        <n v="81.0"/>
        <m/>
      </sharedItems>
    </cacheField>
    <cacheField name="Zapier Status Change" numFmtId="0">
      <sharedItems containsBlank="1">
        <s v=""/>
        <s v="322afcbf8-018a-40f0-a9b3-1751d57cf998"/>
        <s v="36af22a98-2476-46e9-a505-7687560e5756"/>
        <s v="30df8560c-5c66-42f9-b92e-478d57ec0257"/>
        <s v="301553992-5646-47e4-8564-28c3da1ea871"/>
        <s v="349e0a881-e98a-4c93-a953-6c76d6ea2915"/>
        <s v="326d87c10-1ccf-45dc-a98f-404aa04d77a8"/>
        <s v="3cc273c27-8f66-4a16-9b4a-43753a76885f"/>
        <s v="3e02b755f-f63a-44bf-9f9e-eafd8e9dcdc1"/>
        <s v="316c1e790-e1c1-43e2-abef-c0e111861b3a"/>
        <s v="35d61b43f-54c5-4400-abc3-440f023087df"/>
        <s v="3dd993d24-4f91-41d7-bb02-8e8159895c7d"/>
        <s v="382fd6248-2455-4126-904c-248a07e9d6c1"/>
        <s v="307504fe0-e8e9-45d4-916c-0693742cd76d"/>
        <s v="3ea60d5d2-19e3-4de4-b7c1-59ade687a586"/>
        <s v="3937e14d2-a1ba-4e3c-9d8e-9228c2b1f89d"/>
        <s v="3d12945e9-7f3c-4664-b2d0-545e5307c482"/>
        <s v="3ea49eb99-e164-4f90-95b2-0152d8417842"/>
        <s v="35ed9dfba-e197-4d48-ab20-f880910f8f27"/>
        <s v="32d80a484-99b3-489a-9dd2-269c7447bd5f"/>
        <s v="3b0397546-4a30-405c-aaca-4b6297fc02f5"/>
        <s v="3dbbd7bb0-0e10-4eb6-b729-40b6722753e5"/>
        <s v="38bdfd483-8219-4eac-a82d-905fb9e6a0a8"/>
        <s v="3d65c9b6e-c08f-4b43-88ab-ddf2fc655186"/>
        <s v="335efdda8-598b-41a4-84a3-f9206c13fe16"/>
        <s v="34af63be3-000b-458d-9fa2-b871d2dc65dd"/>
        <s v="362c37b09-3439-4e1c-a15a-ea8881b9f0db"/>
        <s v="3489524ec-91bd-407b-8ccb-e9bb215d9b33"/>
        <s v="39ad68ae7-d930-471a-aaf3-81ce130a423b"/>
        <s v="3701b8ff3-9ca2-44ad-8785-6e25b688594e"/>
        <s v="33dd4547d-a7b5-427c-921b-95e5cb168310"/>
        <s v="33cb7058a-8d05-4ae9-9ae7-4c09f953a33c"/>
        <s v="3e77ce0d6-ff51-4245-a41f-b3c12e432272"/>
        <s v="37f6bcb18-6df4-4feb-9694-20dd4f87823d"/>
        <s v="3467afa9e-68e2-4557-99ea-19c2b324deca"/>
        <s v="3db575cf3-1767-4dfc-b9b9-779354b500b6"/>
        <s v="3062e5aee-fe3a-4476-8b02-451762a63649"/>
        <s v="30ad3026e-83e6-42a3-b29f-03cbfa3dbea4"/>
        <s v="373b023f0-7119-4af7-aa4b-765853bac06a"/>
        <s v="30b1631ad-aa5a-4562-8214-992e74160681"/>
        <s v="37c43a5cf-3111-45ab-b45b-e17533ff7a5e"/>
        <s v="39b801f27-d0d9-4179-a312-313231907d2e"/>
        <s v="33c623d3f-b255-41df-b217-6ae9f15e1dfd"/>
        <s v="3b6c49ada-6d50-47e6-96d0-63b85dd7255b"/>
        <s v="390590d04-d85b-41c7-977c-33b4ab39890e"/>
        <s v="33721543a-469c-4051-9ae0-473b2f0aca07"/>
        <s v="05fc2c1af-c9d8-41fe-aa83-f65c3269aafc"/>
        <m/>
      </sharedItems>
    </cacheField>
    <cacheField name="Gross (Net) or Tee Time" numFmtId="0">
      <sharedItems containsBlank="1">
        <s v=""/>
        <s v="+16(+9) Thru F"/>
        <s v="+20(+4) Thru F"/>
        <s v="+8(-7) Thru F"/>
        <s v="+21(+2) Thru F"/>
        <s v="+19(+2) Thru F"/>
        <s v="+25(+17) Thru F"/>
        <s v="+13(-3) Thru F"/>
        <s v="+21(+6) Thru F"/>
        <s v="+8(+1) Thru F"/>
        <s v="+17(-1) Thru F"/>
        <s v="+7(-5) Thru F"/>
        <s v="+18(-1) Thru F"/>
        <s v="+4(-2) Thru F"/>
        <s v="+9(-2) Thru F"/>
        <s v="+26(+8) Thru F"/>
        <s v="+24(+7) Thru F"/>
        <s v="+32(+19) Thru F"/>
        <s v="+5(E) Thru F"/>
        <s v="+5(-4) Thru F"/>
        <s v="+35(+18) Thru F"/>
        <s v="+20(+14) Thru F"/>
        <s v="+21(+7) Thru F"/>
        <s v="+13(+7) Thru F"/>
        <s v="+16(E) Thru F"/>
        <s v="+20(+2) Thru F"/>
        <s v="+15(+8) Thru F"/>
        <s v="+15(+5) Thru F"/>
        <s v="+20(+7) Thru F"/>
        <s v="+18(+3) Thru F"/>
        <s v="+14(+7) Thru F"/>
        <s v="+15(+1) Thru F"/>
        <s v="+24(+6) Thru F"/>
        <s v="+13(+2) Thru F"/>
        <s v="+11(+5) Thru F"/>
        <s v="+22(+5) Thru F"/>
        <s v="+15(E) Thru F"/>
        <s v="+5(-7) Thru F"/>
        <s v="+23(+5) Thru F"/>
        <s v="+6(-1) Thru F"/>
        <s v="+29(+10) Thru F"/>
        <s v="+14(-2) Thru F"/>
        <s v="+18(-2) Thru F"/>
        <s v="+9(-7) Thru F"/>
        <s v="+8(-6) Thru F"/>
        <s v="E(E) Thru 0"/>
        <m/>
      </sharedItems>
    </cacheField>
    <cacheField name="Total Thru with Override">
      <sharedItems containsBlank="1" containsMixedTypes="1" containsNumber="1" containsInteger="1">
        <s v=""/>
        <n v="18.0"/>
        <n v="0.0"/>
        <m/>
      </sharedItems>
    </cacheField>
    <cacheField name="NET" formula="if(min('Net Score')&gt;0, concatenate(&quot;+&quot;, min('Net Score')), (if(min('Net Score')=0, &quot;E&quot;, min('Net Score'))))" databaseField="0"/>
    <cacheField name="thru2" formula="if(and(min('Total Thru with Override')=0,min('Manual Gross Score')=0),&quot;&quot;,if(and(min('Total Thru with Override')=0,min('Manual Gross Score')&gt;0),&quot;F&quot;,if(min('Total Thru with Override')='# of Holes',&quot;F&quot;,min('Total Thru with Override'))))" databaseField="0"/>
    <cacheField name="ROUND" formula="if(sum('Total Thru with Override')&lt;=18,&quot;R1&quot;,&quot;R2&quot;)" databaseField="0"/>
    <cacheField name="SCRATCH" formula="if(min('Scratch Score')&gt;0, concatenate(&quot;+&quot;, min('Scratch Score')), (if(min('Scratch Score')=0, &quot;E&quot;, min('Scratch Score'))))" databaseField="0"/>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Event Result History" cacheId="0" dataCaption="" rowGrandTotals="0" compact="0" compactData="0">
  <location ref="A3:D114" firstHeaderRow="0" firstDataRow="3" firstDataCol="0" rowPageCount="1" colPageCount="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t="default"/>
      </items>
    </pivotField>
    <pivotField name="PLAYER" axis="axisRow" compact="0" outline="0" multipleItemSelectionAllowed="1" showAll="0" sortType="ascending">
      <items>
        <item x="0"/>
        <item x="1"/>
        <item x="2"/>
        <item x="3"/>
        <item x="4"/>
        <item x="5"/>
        <item x="6"/>
        <item x="7"/>
        <item x="8"/>
        <item x="9"/>
        <item x="10"/>
        <item x="11"/>
        <item x="12"/>
        <item x="13"/>
        <item x="14"/>
        <item x="15"/>
        <item x="16"/>
        <item x="17"/>
        <item t="default"/>
      </items>
      <autoSortScope>
        <pivotArea>
          <references>
            <reference field="4294967294">
              <x v="0"/>
            </reference>
          </references>
        </pivotArea>
      </autoSortScope>
    </pivotField>
    <pivotField name="Handica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Round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t="default"/>
      </items>
    </pivotField>
    <pivotField name="EVENT" axis="axisRow" compact="0" outline="0" multipleItemSelectionAllowed="1" showAll="0" sortType="descending" defaultSubtotal="0">
      <items>
        <item x="0"/>
        <item x="13"/>
        <item x="12"/>
        <item x="11"/>
        <item x="10"/>
        <item x="9"/>
        <item x="8"/>
        <item x="7"/>
        <item x="6"/>
        <item x="5"/>
        <item x="4"/>
        <item x="3"/>
        <item x="2"/>
        <item x="1"/>
        <item x="14"/>
      </items>
    </pivotField>
    <pivotField name="Cour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Rat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Slop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Gross 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 of Holes" compact="0" outline="0" multipleItemSelectionAllowed="1" showAll="0">
      <items>
        <item x="0"/>
        <item x="1"/>
        <item x="2"/>
        <item x="3"/>
        <item t="default"/>
      </items>
    </pivotField>
    <pivotField name="Par" compact="0" outline="0" multipleItemSelectionAllowed="1" showAll="0">
      <items>
        <item x="0"/>
        <item x="1"/>
        <item x="2"/>
        <item x="3"/>
        <item x="4"/>
        <item x="5"/>
        <item x="6"/>
        <item x="7"/>
        <item x="8"/>
        <item x="9"/>
        <item x="10"/>
        <item x="11"/>
        <item t="default"/>
      </items>
    </pivotField>
    <pivotField name="Net 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Scratch 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Event Type" compact="0" outline="0" multipleItemSelectionAllowed="1" showAll="0">
      <items>
        <item x="0"/>
        <item x="1"/>
        <item x="2"/>
        <item x="3"/>
        <item x="4"/>
        <item t="default"/>
      </items>
    </pivotField>
    <pivotField name="Score Type" compact="0" outline="0" multipleItemSelectionAllowed="1" showAll="0">
      <items>
        <item x="0"/>
        <item x="1"/>
        <item t="default"/>
      </items>
    </pivotField>
    <pivotField name="Posted to GHIN" compact="0" outline="0" multipleItemSelectionAllowed="1" showAll="0">
      <items>
        <item x="0"/>
        <item x="1"/>
        <item t="default"/>
      </items>
    </pivotField>
    <pivotField name="Best Net Scor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Net Score Help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Initial Net Poi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Final Net Point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Best Scratch 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Scratch Score Help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Initial Scratch Poi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Final Scratch Poi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Total Over P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Over P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Thru" compact="0" outline="0" multipleItemSelectionAllowed="1" showAll="0">
      <items>
        <item x="0"/>
        <item x="1"/>
        <item x="2"/>
        <item x="3"/>
        <item x="4"/>
        <item x="5"/>
        <item x="6"/>
        <item x="7"/>
        <item t="default"/>
      </items>
    </pivotField>
    <pivotField name="Display" axis="axisPage" compact="0" outline="0" multipleItemSelectionAllowed="1" showAll="0">
      <items>
        <item h="1" x="0"/>
        <item x="1"/>
        <item h="1" x="2"/>
        <item t="default"/>
      </items>
    </pivotField>
    <pivotField name="SITS Round" compact="0" outline="0" multipleItemSelectionAllowed="1" showAll="0">
      <items>
        <item x="0"/>
        <item t="default"/>
      </items>
    </pivotField>
  </pivotFields>
  <rowFields>
    <field x="4"/>
    <field x="1"/>
  </rowFields>
  <colFields>
    <field x="-2"/>
  </colFields>
  <pageFields>
    <pageField fld="27"/>
  </pageFields>
  <dataFields>
    <dataField name="NET" fld="16" subtotal="min" baseField="0"/>
    <dataField name="POINTS" fld="19" subtotal="min" baseField="0"/>
  </dataFields>
</pivotTableDefinition>
</file>

<file path=xl/pivotTables/pivotTable2.xml><?xml version="1.0" encoding="utf-8"?>
<pivotTableDefinition xmlns="http://schemas.openxmlformats.org/spreadsheetml/2006/main" name="Event Result History 2" cacheId="0" dataCaption="" rowGrandTotals="0" compact="0" compactData="0">
  <location ref="F3:I114" firstHeaderRow="0" firstDataRow="3" firstDataCol="0" rowPageCount="1" colPageCount="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t="default"/>
      </items>
    </pivotField>
    <pivotField name="PLAYER" axis="axisRow" compact="0" outline="0" multipleItemSelectionAllowed="1" showAll="0" sortType="ascending">
      <items>
        <item x="0"/>
        <item x="1"/>
        <item x="2"/>
        <item x="3"/>
        <item x="4"/>
        <item x="5"/>
        <item x="6"/>
        <item x="7"/>
        <item x="8"/>
        <item x="9"/>
        <item x="10"/>
        <item x="11"/>
        <item x="12"/>
        <item x="13"/>
        <item x="14"/>
        <item x="15"/>
        <item x="16"/>
        <item x="17"/>
        <item t="default"/>
      </items>
      <autoSortScope>
        <pivotArea>
          <references>
            <reference field="4294967294">
              <x v="0"/>
            </reference>
          </references>
        </pivotArea>
      </autoSortScope>
    </pivotField>
    <pivotField name="Handica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Round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t="default"/>
      </items>
    </pivotField>
    <pivotField name="EVENT" axis="axisRow" compact="0" outline="0" multipleItemSelectionAllowed="1" showAll="0" sortType="descending" defaultSubtotal="0">
      <items>
        <item x="0"/>
        <item x="13"/>
        <item x="12"/>
        <item x="11"/>
        <item x="10"/>
        <item x="9"/>
        <item x="8"/>
        <item x="7"/>
        <item x="6"/>
        <item x="5"/>
        <item x="4"/>
        <item x="3"/>
        <item x="2"/>
        <item x="1"/>
        <item x="14"/>
      </items>
    </pivotField>
    <pivotField name="Cour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Rat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Slop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Gross 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 of Holes" compact="0" outline="0" multipleItemSelectionAllowed="1" showAll="0">
      <items>
        <item x="0"/>
        <item x="1"/>
        <item x="2"/>
        <item x="3"/>
        <item t="default"/>
      </items>
    </pivotField>
    <pivotField name="Par" compact="0" outline="0" multipleItemSelectionAllowed="1" showAll="0">
      <items>
        <item x="0"/>
        <item x="1"/>
        <item x="2"/>
        <item x="3"/>
        <item x="4"/>
        <item x="5"/>
        <item x="6"/>
        <item x="7"/>
        <item x="8"/>
        <item x="9"/>
        <item x="10"/>
        <item x="11"/>
        <item t="default"/>
      </items>
    </pivotField>
    <pivotField name="Net 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Scratch 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Event Type" compact="0" outline="0" multipleItemSelectionAllowed="1" showAll="0">
      <items>
        <item x="0"/>
        <item x="1"/>
        <item x="2"/>
        <item x="3"/>
        <item x="4"/>
        <item t="default"/>
      </items>
    </pivotField>
    <pivotField name="Score Type" compact="0" outline="0" multipleItemSelectionAllowed="1" showAll="0">
      <items>
        <item x="0"/>
        <item x="1"/>
        <item t="default"/>
      </items>
    </pivotField>
    <pivotField name="Posted to GHIN" compact="0" outline="0" multipleItemSelectionAllowed="1" showAll="0">
      <items>
        <item x="0"/>
        <item x="1"/>
        <item t="default"/>
      </items>
    </pivotField>
    <pivotField name="Best Net 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Net Score Help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Initial Net Poi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Final Net Poi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Best Scratch Scor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Scratch Score Help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Initial Scratch Poi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Final Scratch Point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Total Over P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Over P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Thru" compact="0" outline="0" multipleItemSelectionAllowed="1" showAll="0">
      <items>
        <item x="0"/>
        <item x="1"/>
        <item x="2"/>
        <item x="3"/>
        <item x="4"/>
        <item x="5"/>
        <item x="6"/>
        <item x="7"/>
        <item t="default"/>
      </items>
    </pivotField>
    <pivotField name="Display" axis="axisPage" compact="0" outline="0" multipleItemSelectionAllowed="1" showAll="0">
      <items>
        <item h="1" x="0"/>
        <item x="1"/>
        <item h="1" x="2"/>
        <item t="default"/>
      </items>
    </pivotField>
    <pivotField name="SITS Round" compact="0" outline="0" multipleItemSelectionAllowed="1" showAll="0">
      <items>
        <item x="0"/>
        <item t="default"/>
      </items>
    </pivotField>
  </pivotFields>
  <rowFields>
    <field x="4"/>
    <field x="1"/>
  </rowFields>
  <colFields>
    <field x="-2"/>
  </colFields>
  <pageFields>
    <pageField fld="27"/>
  </pageFields>
  <dataFields>
    <dataField name="SCRATCH" fld="20" subtotal="min" baseField="0"/>
    <dataField name="POINTS" fld="23" subtotal="min" baseField="0"/>
  </dataFields>
</pivotTableDefinition>
</file>

<file path=xl/pivotTables/pivotTable3.xml><?xml version="1.0" encoding="utf-8"?>
<pivotTableDefinition xmlns="http://schemas.openxmlformats.org/spreadsheetml/2006/main" name="Season Standings Pivot" cacheId="1" dataCaption="" rowGrandTotals="0" colGrandTotals="0" compact="0" compactData="0">
  <location ref="A3:J19" firstHeaderRow="0" firstDataRow="1" firstDataCol="1" rowPageCount="1" colPageCount="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t="default"/>
      </items>
    </pivotField>
    <pivotField name="Player" axis="axisRow" compact="0" outline="0" multipleItemSelectionAllowed="1" showAll="0" sortType="descending">
      <items>
        <item x="0"/>
        <item x="1"/>
        <item x="2"/>
        <item x="3"/>
        <item x="4"/>
        <item x="5"/>
        <item x="6"/>
        <item x="7"/>
        <item x="8"/>
        <item x="9"/>
        <item x="10"/>
        <item x="11"/>
        <item x="12"/>
        <item x="13"/>
        <item x="14"/>
        <item x="15"/>
        <item x="16"/>
        <item x="17"/>
        <item t="default"/>
      </items>
      <autoSortScope>
        <pivotArea>
          <references>
            <reference field="4294967294">
              <x v="0"/>
            </reference>
          </references>
        </pivotArea>
      </autoSortScope>
    </pivotField>
    <pivotField name="Handica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Round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t="default"/>
      </items>
    </pivotField>
    <pivotField name="Event" axis="axisCol" compact="0" outline="0" multipleItemSelectionAllowed="1" showAll="0" sortType="ascending">
      <items>
        <item x="14"/>
        <item x="1"/>
        <item x="2"/>
        <item x="3"/>
        <item x="4"/>
        <item x="5"/>
        <item x="6"/>
        <item x="7"/>
        <item x="8"/>
        <item x="9"/>
        <item h="1" x="10"/>
        <item h="1" x="11"/>
        <item h="1" x="12"/>
        <item h="1" x="13"/>
        <item x="0"/>
        <item t="default"/>
      </items>
    </pivotField>
    <pivotField name="Cour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Rat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Slop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Gross 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 of Holes" compact="0" outline="0" multipleItemSelectionAllowed="1" showAll="0">
      <items>
        <item x="0"/>
        <item x="1"/>
        <item x="2"/>
        <item x="3"/>
        <item t="default"/>
      </items>
    </pivotField>
    <pivotField name="Par" compact="0" outline="0" multipleItemSelectionAllowed="1" showAll="0">
      <items>
        <item x="0"/>
        <item x="1"/>
        <item x="2"/>
        <item x="3"/>
        <item x="4"/>
        <item x="5"/>
        <item x="6"/>
        <item x="7"/>
        <item x="8"/>
        <item x="9"/>
        <item x="10"/>
        <item x="11"/>
        <item t="default"/>
      </items>
    </pivotField>
    <pivotField name="Net 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Scratch 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Event Type" compact="0" outline="0" multipleItemSelectionAllowed="1" showAll="0">
      <items>
        <item x="0"/>
        <item x="1"/>
        <item x="2"/>
        <item x="3"/>
        <item x="4"/>
        <item t="default"/>
      </items>
    </pivotField>
    <pivotField name="Score Type" compact="0" outline="0" multipleItemSelectionAllowed="1" showAll="0">
      <items>
        <item x="0"/>
        <item x="1"/>
        <item t="default"/>
      </items>
    </pivotField>
    <pivotField name="Posted to GHIN" compact="0" outline="0" multipleItemSelectionAllowed="1" showAll="0">
      <items>
        <item x="0"/>
        <item x="1"/>
        <item t="default"/>
      </items>
    </pivotField>
    <pivotField name="Best Net 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Net Score Help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Initial Net Poi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Final Net Point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Best Scratch 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Scratch Score Help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Initial Scratch Poi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Final Scratch Poi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Total Over P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Over P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Thru" compact="0" outline="0" multipleItemSelectionAllowed="1" showAll="0">
      <items>
        <item x="0"/>
        <item x="1"/>
        <item x="2"/>
        <item x="3"/>
        <item x="4"/>
        <item x="5"/>
        <item x="6"/>
        <item x="7"/>
        <item t="default"/>
      </items>
    </pivotField>
    <pivotField name="Display" axis="axisPage" compact="0" outline="0" multipleItemSelectionAllowed="1" showAll="0">
      <items>
        <item h="1" x="0"/>
        <item x="1"/>
        <item h="1" x="2"/>
        <item t="default"/>
      </items>
    </pivotField>
  </pivotFields>
  <rowFields>
    <field x="1"/>
  </rowFields>
  <colFields>
    <field x="4"/>
  </colFields>
  <pageFields>
    <pageField fld="27"/>
  </pageFields>
  <dataFields>
    <dataField name="MAX of Final Net Points" fld="19" subtotal="max" baseField="0"/>
  </dataFields>
</pivotTableDefinition>
</file>

<file path=xl/pivotTables/pivotTable4.xml><?xml version="1.0" encoding="utf-8"?>
<pivotTableDefinition xmlns="http://schemas.openxmlformats.org/spreadsheetml/2006/main" name="Season Standings Pivot 2" cacheId="1" dataCaption="" rowGrandTotals="0" colGrandTotals="0" compact="0" compactData="0">
  <location ref="A26:M42" firstHeaderRow="0" firstDataRow="1" firstDataCol="1" rowPageCount="1" colPageCount="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t="default"/>
      </items>
    </pivotField>
    <pivotField name="Player" axis="axisRow" compact="0" outline="0" multipleItemSelectionAllowed="1" showAll="0" sortType="descending">
      <items>
        <item x="0"/>
        <item x="1"/>
        <item x="2"/>
        <item x="3"/>
        <item x="4"/>
        <item x="5"/>
        <item x="6"/>
        <item x="7"/>
        <item x="8"/>
        <item x="9"/>
        <item x="10"/>
        <item x="11"/>
        <item x="12"/>
        <item x="13"/>
        <item x="14"/>
        <item x="15"/>
        <item x="16"/>
        <item x="17"/>
        <item t="default"/>
      </items>
      <autoSortScope>
        <pivotArea>
          <references>
            <reference field="4294967294">
              <x v="0"/>
            </reference>
          </references>
        </pivotArea>
      </autoSortScope>
    </pivotField>
    <pivotField name="Handica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Round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t="default"/>
      </items>
    </pivotField>
    <pivotField name="Event" axis="axisCol" compact="0" outline="0" multipleItemSelectionAllowed="1" showAll="0" sortType="ascending">
      <items>
        <item x="14"/>
        <item x="1"/>
        <item x="2"/>
        <item x="3"/>
        <item x="4"/>
        <item x="5"/>
        <item x="6"/>
        <item x="7"/>
        <item x="8"/>
        <item x="9"/>
        <item x="10"/>
        <item x="11"/>
        <item x="12"/>
        <item x="13"/>
        <item x="0"/>
        <item t="default"/>
      </items>
    </pivotField>
    <pivotField name="Cour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Rat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Slop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Gross 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 of Holes" compact="0" outline="0" multipleItemSelectionAllowed="1" showAll="0">
      <items>
        <item x="0"/>
        <item x="1"/>
        <item x="2"/>
        <item x="3"/>
        <item t="default"/>
      </items>
    </pivotField>
    <pivotField name="Par" compact="0" outline="0" multipleItemSelectionAllowed="1" showAll="0">
      <items>
        <item x="0"/>
        <item x="1"/>
        <item x="2"/>
        <item x="3"/>
        <item x="4"/>
        <item x="5"/>
        <item x="6"/>
        <item x="7"/>
        <item x="8"/>
        <item x="9"/>
        <item x="10"/>
        <item x="11"/>
        <item t="default"/>
      </items>
    </pivotField>
    <pivotField name="Net 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Scratch 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Event Type" compact="0" outline="0" multipleItemSelectionAllowed="1" showAll="0">
      <items>
        <item x="0"/>
        <item x="1"/>
        <item x="2"/>
        <item x="3"/>
        <item x="4"/>
        <item t="default"/>
      </items>
    </pivotField>
    <pivotField name="Score Type" compact="0" outline="0" multipleItemSelectionAllowed="1" showAll="0">
      <items>
        <item x="0"/>
        <item x="1"/>
        <item t="default"/>
      </items>
    </pivotField>
    <pivotField name="Posted to GHIN" compact="0" outline="0" multipleItemSelectionAllowed="1" showAll="0">
      <items>
        <item x="0"/>
        <item x="1"/>
        <item t="default"/>
      </items>
    </pivotField>
    <pivotField name="Best Net 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Net Score Help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Initial Net Poi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Final Net Poi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Best Scratch 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Scratch Score Help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Initial Scratch Poi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Final Scratch Point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Total Over P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Over P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Thru" compact="0" outline="0" multipleItemSelectionAllowed="1" showAll="0">
      <items>
        <item x="0"/>
        <item x="1"/>
        <item x="2"/>
        <item x="3"/>
        <item x="4"/>
        <item x="5"/>
        <item x="6"/>
        <item x="7"/>
        <item t="default"/>
      </items>
    </pivotField>
    <pivotField name="Display" axis="axisPage" compact="0" outline="0" multipleItemSelectionAllowed="1" showAll="0">
      <items>
        <item h="1" x="0"/>
        <item x="1"/>
        <item h="1" x="2"/>
        <item t="default"/>
      </items>
    </pivotField>
  </pivotFields>
  <rowFields>
    <field x="1"/>
  </rowFields>
  <colFields>
    <field x="4"/>
  </colFields>
  <pageFields>
    <pageField fld="27"/>
  </pageFields>
  <dataFields>
    <dataField name="MAX of Final Scratch Points" fld="23" subtotal="max" baseField="0"/>
  </dataFields>
</pivotTableDefinition>
</file>

<file path=xl/pivotTables/pivotTable5.xml><?xml version="1.0" encoding="utf-8"?>
<pivotTableDefinition xmlns="http://schemas.openxmlformats.org/spreadsheetml/2006/main" name="Formatted Season Standings" cacheId="2" dataCaption="" rowGrandTotals="0" compact="0" compactData="0">
  <location ref="B4:C19" firstHeaderRow="0" firstDataRow="1" firstDataCol="0" rowPageCount="1" colPageCount="1"/>
  <pivotFields>
    <pivotField name="Net Player" axis="axisRow" compact="0" outline="0" multipleItemSelectionAllowed="1" showAll="0" sortType="descending">
      <items>
        <item x="0"/>
        <item x="1"/>
        <item x="2"/>
        <item x="3"/>
        <item x="4"/>
        <item x="5"/>
        <item x="6"/>
        <item x="7"/>
        <item x="8"/>
        <item x="9"/>
        <item x="10"/>
        <item x="11"/>
        <item x="12"/>
        <item x="13"/>
        <item x="14"/>
        <item x="15"/>
        <item t="default"/>
      </items>
      <autoSortScope>
        <pivotArea>
          <references>
            <reference field="4294967294">
              <x v="0"/>
            </reference>
          </references>
        </pivotArea>
      </autoSortScope>
    </pivotField>
    <pivotField name="Display" axis="axisPage" compact="0" outline="0" multipleItemSelectionAllowed="1" showAll="0">
      <items>
        <item x="0"/>
        <item h="1" x="1"/>
        <item t="default"/>
      </items>
    </pivotField>
    <pivotField name="Net Points" dataField="1" compact="0" outline="0" multipleItemSelectionAllowed="1" showAll="0">
      <items>
        <item x="0"/>
        <item x="1"/>
        <item x="2"/>
        <item x="3"/>
        <item x="4"/>
        <item x="5"/>
        <item x="6"/>
        <item x="7"/>
        <item x="8"/>
        <item x="9"/>
        <item x="10"/>
        <item x="11"/>
        <item x="12"/>
        <item x="13"/>
        <item x="14"/>
        <item x="15"/>
        <item x="16"/>
        <item t="default"/>
      </items>
    </pivotField>
    <pivotField name="Net Photo" compact="0" outline="0" multipleItemSelectionAllowed="1" showAll="0">
      <items>
        <item x="0"/>
        <item x="1"/>
        <item x="2"/>
        <item x="3"/>
        <item x="4"/>
        <item x="5"/>
        <item x="6"/>
        <item x="7"/>
        <item x="8"/>
        <item x="9"/>
        <item x="10"/>
        <item x="11"/>
        <item x="12"/>
        <item x="13"/>
        <item x="14"/>
        <item x="15"/>
        <item x="16"/>
        <item t="default"/>
      </items>
    </pivotField>
    <pivotField name="Net Rank" compact="0" outline="0" multipleItemSelectionAllowed="1" showAll="0">
      <items>
        <item x="0"/>
        <item x="1"/>
        <item x="2"/>
        <item x="3"/>
        <item x="4"/>
        <item x="5"/>
        <item x="6"/>
        <item x="7"/>
        <item x="8"/>
        <item x="9"/>
        <item x="10"/>
        <item x="11"/>
        <item x="12"/>
        <item x="13"/>
        <item x="14"/>
        <item x="15"/>
        <item x="16"/>
        <item t="default"/>
      </items>
    </pivotField>
    <pivotField name="Formatted Net Rank" compact="0" outline="0" multipleItemSelectionAllowed="1" showAll="0">
      <items>
        <item x="0"/>
        <item x="1"/>
        <item x="2"/>
        <item x="3"/>
        <item x="4"/>
        <item x="5"/>
        <item x="6"/>
        <item x="7"/>
        <item x="8"/>
        <item x="9"/>
        <item x="10"/>
        <item x="11"/>
        <item x="12"/>
        <item x="13"/>
        <item x="14"/>
        <item x="15"/>
        <item x="16"/>
        <item t="default"/>
      </items>
    </pivotField>
    <pivotField name="Formatted Net Points" compact="0" outline="0" multipleItemSelectionAllowed="1" showAll="0">
      <items>
        <item x="0"/>
        <item x="1"/>
        <item x="2"/>
        <item x="3"/>
        <item x="4"/>
        <item x="5"/>
        <item x="6"/>
        <item x="7"/>
        <item x="8"/>
        <item x="9"/>
        <item x="10"/>
        <item x="11"/>
        <item x="12"/>
        <item x="13"/>
        <item x="14"/>
        <item x="15"/>
        <item x="16"/>
        <item t="default"/>
      </items>
    </pivotField>
    <pivotField name="Net Rank + Points" compact="0" outline="0" multipleItemSelectionAllowed="1" showAll="0">
      <items>
        <item x="0"/>
        <item x="1"/>
        <item x="2"/>
        <item x="3"/>
        <item x="4"/>
        <item x="5"/>
        <item x="6"/>
        <item x="7"/>
        <item x="8"/>
        <item x="9"/>
        <item x="10"/>
        <item x="11"/>
        <item x="12"/>
        <item x="13"/>
        <item x="14"/>
        <item x="15"/>
        <item t="default"/>
      </items>
    </pivotField>
  </pivotFields>
  <rowFields>
    <field x="0"/>
  </rowFields>
  <pageFields>
    <pageField fld="1"/>
  </pageFields>
  <dataFields>
    <dataField name="POINTS" fld="2" baseField="0"/>
  </dataFields>
</pivotTableDefinition>
</file>

<file path=xl/pivotTables/pivotTable6.xml><?xml version="1.0" encoding="utf-8"?>
<pivotTableDefinition xmlns="http://schemas.openxmlformats.org/spreadsheetml/2006/main" name="Formatted Season Standings 2" cacheId="3" dataCaption="" rowGrandTotals="0" compact="0" compactData="0">
  <location ref="E4:F19" firstHeaderRow="0" firstDataRow="1" firstDataCol="0" rowPageCount="1" colPageCount="1"/>
  <pivotFields>
    <pivotField name="Scratch Player" axis="axisRow" compact="0" outline="0" multipleItemSelectionAllowed="1" showAll="0" sortType="descending">
      <items>
        <item x="0"/>
        <item x="1"/>
        <item x="2"/>
        <item x="3"/>
        <item x="4"/>
        <item x="5"/>
        <item x="6"/>
        <item x="7"/>
        <item x="8"/>
        <item x="9"/>
        <item x="10"/>
        <item x="11"/>
        <item x="12"/>
        <item x="13"/>
        <item x="14"/>
        <item x="15"/>
        <item t="default"/>
      </items>
      <autoSortScope>
        <pivotArea>
          <references>
            <reference field="4294967294">
              <x v="0"/>
            </reference>
          </references>
        </pivotArea>
      </autoSortScope>
    </pivotField>
    <pivotField name="Display" axis="axisPage" compact="0" outline="0" multipleItemSelectionAllowed="1" showAll="0">
      <items>
        <item x="0"/>
        <item h="1" x="1"/>
        <item t="default"/>
      </items>
    </pivotField>
    <pivotField name="Scratch Points" dataField="1" compact="0" outline="0" multipleItemSelectionAllowed="1" showAll="0">
      <items>
        <item x="0"/>
        <item x="1"/>
        <item x="2"/>
        <item x="3"/>
        <item x="4"/>
        <item x="5"/>
        <item x="6"/>
        <item x="7"/>
        <item x="8"/>
        <item x="9"/>
        <item x="10"/>
        <item x="11"/>
        <item x="12"/>
        <item x="13"/>
        <item x="14"/>
        <item x="15"/>
        <item t="default"/>
      </items>
    </pivotField>
    <pivotField name="Scratch Photo" compact="0" outline="0" multipleItemSelectionAllowed="1" showAll="0">
      <items>
        <item x="0"/>
        <item x="1"/>
        <item x="2"/>
        <item x="3"/>
        <item x="4"/>
        <item x="5"/>
        <item x="6"/>
        <item x="7"/>
        <item x="8"/>
        <item x="9"/>
        <item x="10"/>
        <item x="11"/>
        <item x="12"/>
        <item x="13"/>
        <item x="14"/>
        <item x="15"/>
        <item t="default"/>
      </items>
    </pivotField>
    <pivotField name="Scratch Rank" compact="0" outline="0" multipleItemSelectionAllowed="1" showAll="0">
      <items>
        <item x="0"/>
        <item x="1"/>
        <item x="2"/>
        <item x="3"/>
        <item x="4"/>
        <item x="5"/>
        <item x="6"/>
        <item x="7"/>
        <item x="8"/>
        <item x="9"/>
        <item x="10"/>
        <item x="11"/>
        <item x="12"/>
        <item x="13"/>
        <item x="14"/>
        <item x="15"/>
        <item t="default"/>
      </items>
    </pivotField>
    <pivotField name="Formatted Scratch Rank" compact="0" outline="0" multipleItemSelectionAllowed="1" showAll="0">
      <items>
        <item x="0"/>
        <item x="1"/>
        <item x="2"/>
        <item x="3"/>
        <item x="4"/>
        <item x="5"/>
        <item x="6"/>
        <item x="7"/>
        <item x="8"/>
        <item x="9"/>
        <item x="10"/>
        <item x="11"/>
        <item x="12"/>
        <item x="13"/>
        <item x="14"/>
        <item x="15"/>
        <item t="default"/>
      </items>
    </pivotField>
    <pivotField name="Formatted Scratch Points" compact="0" outline="0" multipleItemSelectionAllowed="1" showAll="0">
      <items>
        <item x="0"/>
        <item x="1"/>
        <item x="2"/>
        <item x="3"/>
        <item x="4"/>
        <item x="5"/>
        <item x="6"/>
        <item x="7"/>
        <item x="8"/>
        <item x="9"/>
        <item x="10"/>
        <item x="11"/>
        <item x="12"/>
        <item x="13"/>
        <item x="14"/>
        <item x="15"/>
        <item t="default"/>
      </items>
    </pivotField>
    <pivotField name="Scratch Rank + Points" compact="0" outline="0" multipleItemSelectionAllowed="1" showAll="0">
      <items>
        <item x="0"/>
        <item x="1"/>
        <item x="2"/>
        <item x="3"/>
        <item x="4"/>
        <item x="5"/>
        <item x="6"/>
        <item x="7"/>
        <item x="8"/>
        <item x="9"/>
        <item x="10"/>
        <item x="11"/>
        <item x="12"/>
        <item x="13"/>
        <item x="14"/>
        <item x="15"/>
        <item t="default"/>
      </items>
    </pivotField>
  </pivotFields>
  <rowFields>
    <field x="0"/>
  </rowFields>
  <pageFields>
    <pageField fld="1"/>
  </pageFields>
  <dataFields>
    <dataField name="POINTS" fld="2" baseField="0"/>
  </dataFields>
</pivotTableDefinition>
</file>

<file path=xl/pivotTables/pivotTable7.xml><?xml version="1.0" encoding="utf-8"?>
<pivotTableDefinition xmlns="http://schemas.openxmlformats.org/spreadsheetml/2006/main" name="Formatted Playoff Standings" cacheId="4" dataCaption="" rowGrandTotals="0" compact="0" compactData="0">
  <location ref="B4:C19" firstHeaderRow="0" firstDataRow="1" firstDataCol="0" rowPageCount="1" colPageCount="1"/>
  <pivotFields>
    <pivotField name="Net Player" axis="axisRow" compact="0" outline="0" multipleItemSelectionAllowed="1" showAll="0" sortType="descending">
      <items>
        <item x="0"/>
        <item x="1"/>
        <item x="2"/>
        <item x="3"/>
        <item x="4"/>
        <item x="5"/>
        <item x="6"/>
        <item x="7"/>
        <item x="8"/>
        <item x="9"/>
        <item x="10"/>
        <item x="11"/>
        <item x="12"/>
        <item x="13"/>
        <item x="14"/>
        <item x="15"/>
        <item t="default"/>
      </items>
      <autoSortScope>
        <pivotArea>
          <references>
            <reference field="4294967294">
              <x v="0"/>
            </reference>
          </references>
        </pivotArea>
      </autoSortScope>
    </pivotField>
    <pivotField name="Display" axis="axisPage" compact="0" outline="0" multipleItemSelectionAllowed="1" showAll="0">
      <items>
        <item x="0"/>
        <item h="1" x="1"/>
        <item t="default"/>
      </items>
    </pivotField>
    <pivotField name="Net Points" dataField="1" compact="0" outline="0" multipleItemSelectionAllowed="1" showAll="0">
      <items>
        <item x="0"/>
        <item x="1"/>
        <item t="default"/>
      </items>
    </pivotField>
    <pivotField name="Net Photo" compact="0" outline="0" multipleItemSelectionAllowed="1" showAll="0">
      <items>
        <item x="0"/>
        <item x="1"/>
        <item x="2"/>
        <item x="3"/>
        <item x="4"/>
        <item x="5"/>
        <item x="6"/>
        <item x="7"/>
        <item x="8"/>
        <item x="9"/>
        <item x="10"/>
        <item x="11"/>
        <item x="12"/>
        <item x="13"/>
        <item x="14"/>
        <item x="15"/>
        <item x="16"/>
        <item t="default"/>
      </items>
    </pivotField>
    <pivotField name="Net Rank" compact="0" outline="0" multipleItemSelectionAllowed="1" showAll="0">
      <items>
        <item x="0"/>
        <item x="1"/>
        <item x="2"/>
        <item t="default"/>
      </items>
    </pivotField>
    <pivotField name="Formatted Net Rank" compact="0" outline="0" multipleItemSelectionAllowed="1" showAll="0">
      <items>
        <item x="0"/>
        <item x="1"/>
        <item x="2"/>
        <item t="default"/>
      </items>
    </pivotField>
    <pivotField name="Formatted Net Points" compact="0" outline="0" multipleItemSelectionAllowed="1" showAll="0">
      <items>
        <item x="0"/>
        <item x="1"/>
        <item x="2"/>
        <item t="default"/>
      </items>
    </pivotField>
    <pivotField name="Net Rank + Points" compact="0" outline="0" multipleItemSelectionAllowed="1" showAll="0">
      <items>
        <item x="0"/>
        <item x="1"/>
        <item t="default"/>
      </items>
    </pivotField>
  </pivotFields>
  <rowFields>
    <field x="0"/>
  </rowFields>
  <pageFields>
    <pageField fld="1"/>
  </pageFields>
  <dataFields>
    <dataField name="POINTS" fld="2" baseField="0"/>
  </dataFields>
</pivotTableDefinition>
</file>

<file path=xl/pivotTables/pivotTable8.xml><?xml version="1.0" encoding="utf-8"?>
<pivotTableDefinition xmlns="http://schemas.openxmlformats.org/spreadsheetml/2006/main" name="Unicorn" cacheId="1" dataCaption="" rowGrandTotals="0" colGrandTotals="0" compact="0" compactData="0">
  <location ref="A3:M19" firstHeaderRow="0" firstDataRow="1" firstDataCol="1" rowPageCount="1" colPageCount="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t="default"/>
      </items>
    </pivotField>
    <pivotField name="Player" axis="axisRow" compact="0" outline="0" multipleItemSelectionAllowed="1" showAll="0" sortType="descending">
      <items>
        <item x="0"/>
        <item x="1"/>
        <item x="2"/>
        <item x="3"/>
        <item x="4"/>
        <item x="5"/>
        <item x="6"/>
        <item x="7"/>
        <item x="8"/>
        <item x="9"/>
        <item x="10"/>
        <item x="11"/>
        <item x="12"/>
        <item x="13"/>
        <item x="14"/>
        <item x="15"/>
        <item x="16"/>
        <item x="17"/>
        <item t="default"/>
      </items>
      <autoSortScope>
        <pivotArea>
          <references>
            <reference field="4294967294">
              <x v="0"/>
            </reference>
          </references>
        </pivotArea>
      </autoSortScope>
    </pivotField>
    <pivotField name="Handica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t="default"/>
      </items>
    </pivotField>
    <pivotField name="Round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t="default"/>
      </items>
    </pivotField>
    <pivotField name="Event" axis="axisCol" compact="0" outline="0" multipleItemSelectionAllowed="1" showAll="0" sortType="ascending">
      <items>
        <item x="14"/>
        <item x="1"/>
        <item x="2"/>
        <item x="3"/>
        <item x="4"/>
        <item x="5"/>
        <item x="6"/>
        <item x="7"/>
        <item x="8"/>
        <item x="9"/>
        <item x="10"/>
        <item x="11"/>
        <item x="12"/>
        <item x="13"/>
        <item x="0"/>
        <item t="default"/>
      </items>
    </pivotField>
    <pivotField name="Cours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t="default"/>
      </items>
    </pivotField>
    <pivotField name="Rat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name="Slop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Gross 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 of Holes" compact="0" outline="0" multipleItemSelectionAllowed="1" showAll="0">
      <items>
        <item x="0"/>
        <item x="1"/>
        <item x="2"/>
        <item x="3"/>
        <item t="default"/>
      </items>
    </pivotField>
    <pivotField name="Par" compact="0" outline="0" multipleItemSelectionAllowed="1" showAll="0">
      <items>
        <item x="0"/>
        <item x="1"/>
        <item x="2"/>
        <item x="3"/>
        <item x="4"/>
        <item x="5"/>
        <item x="6"/>
        <item x="7"/>
        <item x="8"/>
        <item x="9"/>
        <item x="10"/>
        <item x="11"/>
        <item t="default"/>
      </items>
    </pivotField>
    <pivotField name="Net 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Scratch 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Event Type" compact="0" outline="0" multipleItemSelectionAllowed="1" showAll="0">
      <items>
        <item x="0"/>
        <item x="1"/>
        <item x="2"/>
        <item x="3"/>
        <item x="4"/>
        <item t="default"/>
      </items>
    </pivotField>
    <pivotField name="Score Type" compact="0" outline="0" multipleItemSelectionAllowed="1" showAll="0">
      <items>
        <item x="0"/>
        <item x="1"/>
        <item t="default"/>
      </items>
    </pivotField>
    <pivotField name="Posted to GHIN" compact="0" outline="0" multipleItemSelectionAllowed="1" showAll="0">
      <items>
        <item x="0"/>
        <item x="1"/>
        <item t="default"/>
      </items>
    </pivotField>
    <pivotField name="Best Net 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Net Score Help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t="default"/>
      </items>
    </pivotField>
    <pivotField name="Initial Net Poi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Final Net Point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Best Scratch 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Scratch Score Help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Initial Scratch Poi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Final Scratch Poi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Total Over P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Over P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Thru" compact="0" outline="0" multipleItemSelectionAllowed="1" showAll="0">
      <items>
        <item x="0"/>
        <item x="1"/>
        <item x="2"/>
        <item x="3"/>
        <item x="4"/>
        <item x="5"/>
        <item x="6"/>
        <item x="7"/>
        <item t="default"/>
      </items>
    </pivotField>
    <pivotField name="Display" axis="axisPage" compact="0" outline="0" multipleItemSelectionAllowed="1" showAll="0">
      <items>
        <item h="1" x="0"/>
        <item x="1"/>
        <item h="1" x="2"/>
        <item t="default"/>
      </items>
    </pivotField>
  </pivotFields>
  <rowFields>
    <field x="1"/>
  </rowFields>
  <colFields>
    <field x="4"/>
  </colFields>
  <pageFields>
    <pageField fld="27"/>
  </pageFields>
  <dataFields>
    <dataField name="MAX of Final Net Points" fld="19" subtotal="max" baseField="0"/>
  </dataFields>
</pivotTableDefinition>
</file>

<file path=xl/pivotTables/pivotTable9.xml><?xml version="1.0" encoding="utf-8"?>
<pivotTableDefinition xmlns="http://schemas.openxmlformats.org/spreadsheetml/2006/main" name="Net Leaderboard" cacheId="5" dataCaption="" rowGrandTotals="0" compact="0" compactData="0">
  <location ref="B4:M12" firstHeaderRow="0" firstDataRow="2" firstDataCol="0" rowPageCount="1" colPageCount="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Player" axis="axisRow" compact="0" outline="0" multipleItemSelectionAllowed="1" showAll="0" sortType="ascending">
      <items>
        <item x="0"/>
        <item x="1"/>
        <item x="2"/>
        <item x="3"/>
        <item x="4"/>
        <item x="5"/>
        <item x="6"/>
        <item x="7"/>
        <item x="8"/>
        <item x="9"/>
        <item t="default"/>
      </items>
      <autoSortScope>
        <pivotArea>
          <references>
            <reference field="4294967294">
              <x v="3"/>
            </reference>
          </references>
        </pivotArea>
      </autoSortScope>
    </pivotField>
    <pivotField name="Handicap" dataField="1" compact="0" outline="0" multipleItemSelectionAllowed="1" showAll="0">
      <items>
        <item x="0"/>
        <item x="1"/>
        <item x="2"/>
        <item x="3"/>
        <item x="4"/>
        <item x="5"/>
        <item x="6"/>
        <item x="7"/>
        <item x="8"/>
        <item x="9"/>
        <item t="default"/>
      </items>
    </pivotField>
    <pivotField name="Round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Event" compact="0" outline="0" multipleItemSelectionAllowed="1" showAll="0">
      <items>
        <item x="0"/>
        <item x="1"/>
        <item x="2"/>
        <item t="default"/>
      </items>
    </pivotField>
    <pivotField name="Course" compact="0" outline="0" multipleItemSelectionAllowed="1" showAll="0">
      <items>
        <item x="0"/>
        <item x="1"/>
        <item x="2"/>
        <item x="3"/>
        <item x="4"/>
        <item x="5"/>
        <item x="6"/>
        <item x="7"/>
        <item x="8"/>
        <item x="9"/>
        <item x="10"/>
        <item x="11"/>
        <item x="12"/>
        <item x="13"/>
        <item x="14"/>
        <item t="default"/>
      </items>
    </pivotField>
    <pivotField name="Rating" compact="0" outline="0" multipleItemSelectionAllowed="1" showAll="0">
      <items>
        <item x="0"/>
        <item x="1"/>
        <item x="2"/>
        <item x="3"/>
        <item x="4"/>
        <item x="5"/>
        <item x="6"/>
        <item x="7"/>
        <item x="8"/>
        <item x="9"/>
        <item x="10"/>
        <item x="11"/>
        <item t="default"/>
      </items>
    </pivotField>
    <pivotField name="Slope" compact="0" outline="0" multipleItemSelectionAllowed="1" showAll="0">
      <items>
        <item x="0"/>
        <item x="1"/>
        <item x="2"/>
        <item x="3"/>
        <item x="4"/>
        <item x="5"/>
        <item x="6"/>
        <item x="7"/>
        <item x="8"/>
        <item x="9"/>
        <item x="10"/>
        <item t="default"/>
      </items>
    </pivotField>
    <pivotField name="Projected Gross Score" compact="0" outline="0" multipleItemSelectionAllowed="1" showAll="0">
      <items>
        <item x="0"/>
        <item x="1"/>
        <item x="2"/>
        <item x="3"/>
        <item x="4"/>
        <item x="5"/>
        <item x="6"/>
        <item x="7"/>
        <item x="8"/>
        <item x="9"/>
        <item x="10"/>
        <item x="11"/>
        <item x="12"/>
        <item x="13"/>
        <item x="14"/>
        <item x="15"/>
        <item x="16"/>
        <item x="17"/>
        <item x="18"/>
        <item t="default"/>
      </items>
    </pivotField>
    <pivotField name="# of Holes" dataField="1" compact="0" outline="0" multipleItemSelectionAllowed="1" showAll="0">
      <items>
        <item x="0"/>
        <item x="1"/>
        <item x="2"/>
        <item t="default"/>
      </items>
    </pivotField>
    <pivotField name="Par" compact="0" outline="0" multipleItemSelectionAllowed="1" showAll="0">
      <items>
        <item x="0"/>
        <item x="1"/>
        <item x="2"/>
        <item x="3"/>
        <item x="4"/>
        <item x="5"/>
        <item t="default"/>
      </items>
    </pivotField>
    <pivotField name="Net 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Scratch 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Event Type" compact="0" outline="0" multipleItemSelectionAllowed="1" showAll="0">
      <items>
        <item x="0"/>
        <item x="1"/>
        <item x="2"/>
        <item t="default"/>
      </items>
    </pivotField>
    <pivotField name="Score Type" compact="0" outline="0" multipleItemSelectionAllowed="1" showAll="0">
      <items>
        <item x="0"/>
        <item t="default"/>
      </items>
    </pivotField>
    <pivotField name="Posted to GHIN" compact="0" outline="0" multipleItemSelectionAllowed="1" showAll="0">
      <items>
        <item x="0"/>
        <item t="default"/>
      </items>
    </pivotField>
    <pivotField name="Best Net Score" dataField="1" compact="0" outline="0" multipleItemSelectionAllowed="1" showAll="0">
      <items>
        <item x="0"/>
        <item x="1"/>
        <item x="2"/>
        <item x="3"/>
        <item x="4"/>
        <item x="5"/>
        <item x="6"/>
        <item x="7"/>
        <item t="default"/>
      </items>
    </pivotField>
    <pivotField name="Net Score Helper" compact="0" outline="0" multipleItemSelectionAllowed="1" showAll="0">
      <items>
        <item x="0"/>
        <item x="1"/>
        <item x="2"/>
        <item x="3"/>
        <item x="4"/>
        <item x="5"/>
        <item x="6"/>
        <item x="7"/>
        <item x="8"/>
        <item x="9"/>
        <item t="default"/>
      </items>
    </pivotField>
    <pivotField name="Initial Net Points" compact="0" outline="0" multipleItemSelectionAllowed="1" showAll="0">
      <items>
        <item x="0"/>
        <item x="1"/>
        <item x="2"/>
        <item x="3"/>
        <item x="4"/>
        <item x="5"/>
        <item x="6"/>
        <item x="7"/>
        <item x="8"/>
        <item x="9"/>
        <item t="default"/>
      </items>
    </pivotField>
    <pivotField name="Initial Net Points with Minimums @ 1" compact="0" outline="0" multipleItemSelectionAllowed="1" showAll="0">
      <items>
        <item x="0"/>
        <item x="1"/>
        <item x="2"/>
        <item x="3"/>
        <item x="4"/>
        <item x="5"/>
        <item x="6"/>
        <item x="7"/>
        <item x="8"/>
        <item x="9"/>
        <item t="default"/>
      </items>
    </pivotField>
    <pivotField name="Final Net Points" dataField="1" compact="0" outline="0" multipleItemSelectionAllowed="1" showAll="0">
      <items>
        <item x="0"/>
        <item x="1"/>
        <item x="2"/>
        <item x="3"/>
        <item x="4"/>
        <item x="5"/>
        <item x="6"/>
        <item x="7"/>
        <item t="default"/>
      </items>
    </pivotField>
    <pivotField name="Best Scratch Score" compact="0" outline="0" multipleItemSelectionAllowed="1" showAll="0">
      <items>
        <item x="0"/>
        <item x="1"/>
        <item x="2"/>
        <item x="3"/>
        <item x="4"/>
        <item x="5"/>
        <item x="6"/>
        <item x="7"/>
        <item x="8"/>
        <item t="default"/>
      </items>
    </pivotField>
    <pivotField name="Scratch Score Helper" compact="0" outline="0" multipleItemSelectionAllowed="1" showAll="0">
      <items>
        <item x="0"/>
        <item x="1"/>
        <item x="2"/>
        <item x="3"/>
        <item x="4"/>
        <item x="5"/>
        <item x="6"/>
        <item x="7"/>
        <item x="8"/>
        <item x="9"/>
        <item t="default"/>
      </items>
    </pivotField>
    <pivotField name="Initial Scratch Points" compact="0" outline="0" multipleItemSelectionAllowed="1" showAll="0">
      <items>
        <item x="0"/>
        <item x="1"/>
        <item x="2"/>
        <item x="3"/>
        <item x="4"/>
        <item x="5"/>
        <item x="6"/>
        <item x="7"/>
        <item x="8"/>
        <item x="9"/>
        <item t="default"/>
      </items>
    </pivotField>
    <pivotField name="Initial Strach Points with Minimums @ 1" compact="0" outline="0" multipleItemSelectionAllowed="1" showAll="0">
      <items>
        <item x="0"/>
        <item x="1"/>
        <item x="2"/>
        <item x="3"/>
        <item x="4"/>
        <item x="5"/>
        <item x="6"/>
        <item x="7"/>
        <item x="8"/>
        <item x="9"/>
        <item t="default"/>
      </items>
    </pivotField>
    <pivotField name="Final Scratch Points" compact="0" outline="0" multipleItemSelectionAllowed="1" showAll="0">
      <items>
        <item x="0"/>
        <item x="1"/>
        <item x="2"/>
        <item x="3"/>
        <item x="4"/>
        <item x="5"/>
        <item x="6"/>
        <item x="7"/>
        <item x="8"/>
        <item t="default"/>
      </items>
    </pivotField>
    <pivotField name="Total Over Pa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Over Par" dataField="1" compact="0" outline="0" multipleItemSelectionAllowed="1" showAll="0">
      <items>
        <item x="0"/>
        <item x="1"/>
        <item x="2"/>
        <item x="3"/>
        <item x="4"/>
        <item x="5"/>
        <item x="6"/>
        <item t="default"/>
      </items>
    </pivotField>
    <pivotField name="Thru" dataField="1" compact="0" outline="0" multipleItemSelectionAllowed="1" showAll="0">
      <items>
        <item x="0"/>
        <item x="1"/>
        <item x="2"/>
        <item x="3"/>
        <item t="default"/>
      </items>
    </pivotField>
    <pivotField name="Display" axis="axisPage" compact="0" outline="0" multipleItemSelectionAllowed="1" showAll="0">
      <items>
        <item h="1" x="0"/>
        <item x="1"/>
        <item h="1" x="2"/>
        <item t="default"/>
      </items>
    </pivotField>
    <pivotField name="Manual Gross Scor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Zapier Status Chan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Gross (Net) or Tee 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Total Thru with Override" compact="0" outline="0" multipleItemSelectionAllowed="1" showAll="0">
      <items>
        <item x="0"/>
        <item x="1"/>
        <item x="2"/>
        <item x="3"/>
        <item t="default"/>
      </items>
    </pivotField>
    <pivotField dataField="1" compact="0" outline="0" subtotalTop="0" dragToRow="0" dragToCol="0" dragToPage="0" showAll="0" includeNewItemsInFilter="1" defaultSubtotal="0"/>
    <pivotField dataField="1" compact="0" outline="0" subtotalTop="0" dragToRow="0" dragToCol="0" dragToPage="0" showAll="0" includeNewItemsInFilter="1" defaultSubtotal="0"/>
    <pivotField dataField="1" compact="0" outline="0" subtotalTop="0" dragToRow="0" dragToCol="0" dragToPage="0" showAll="0" includeNewItemsInFilter="1" defaultSubtotal="0"/>
    <pivotField compact="0" outline="0" subtotalTop="0" dragToRow="0" dragToCol="0" dragToPage="0" showAll="0" includeNewItemsInFilter="1" defaultSubtotal="0"/>
  </pivotFields>
  <rowFields>
    <field x="1"/>
  </rowFields>
  <colFields>
    <field x="-2"/>
  </colFields>
  <pageFields>
    <pageField fld="29"/>
  </pageFields>
  <dataFields>
    <dataField name="SUM of NET" fld="34" baseField="0"/>
    <dataField name="SUM of thru2" fld="35" baseField="0"/>
    <dataField name="SUM of ROUND" fld="36" baseField="0"/>
    <dataField name="MIN of Best Net Score" fld="16" subtotal="min" baseField="0"/>
    <dataField name="MIN of Thru" fld="28" subtotal="min" baseField="0"/>
    <dataField name="MIN of Over Par" fld="27" subtotal="min" baseField="0"/>
    <dataField name="MIN of Handicap" fld="2" subtotal="min" baseField="0"/>
    <dataField name="MIN of Total Over Par" fld="26" subtotal="min" baseField="0"/>
    <dataField name="MIN of Manual Gross Score" fld="30" subtotal="min" baseField="0"/>
    <dataField name="MIN of # of Holes" fld="9" subtotal="min" baseField="0"/>
    <dataField name="POINTS" fld="20" subtotal="max" baseField="0"/>
  </dataFields>
  <pivotTableStyleInfo name="Google Sheets Pivot Table Style" showRowHeaders="1" showColHeaders="1" showLastColumn="1"/>
</pivotTableDefinition>
</file>

<file path=xl/pivotTables/pivotTable10.xml><?xml version="1.0" encoding="utf-8"?>
<pivotTableDefinition xmlns="http://schemas.openxmlformats.org/spreadsheetml/2006/main" name="Scratch Leaderboard" cacheId="5" dataCaption="" rowGrandTotals="0" compact="0" compactData="0">
  <location ref="B4:M12" firstHeaderRow="0" firstDataRow="2" firstDataCol="0" rowPageCount="1" colPageCount="1"/>
  <pivotFields>
    <pivotField name="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Player" axis="axisRow" compact="0" outline="0" multipleItemSelectionAllowed="1" showAll="0" sortType="ascending">
      <items>
        <item x="0"/>
        <item x="1"/>
        <item x="2"/>
        <item x="3"/>
        <item x="4"/>
        <item x="5"/>
        <item x="6"/>
        <item x="7"/>
        <item x="8"/>
        <item x="9"/>
        <item t="default"/>
      </items>
      <autoSortScope>
        <pivotArea>
          <references>
            <reference field="4294967294">
              <x v="3"/>
            </reference>
          </references>
        </pivotArea>
      </autoSortScope>
    </pivotField>
    <pivotField name="Handicap" dataField="1" compact="0" outline="0" multipleItemSelectionAllowed="1" showAll="0">
      <items>
        <item x="0"/>
        <item x="1"/>
        <item x="2"/>
        <item x="3"/>
        <item x="4"/>
        <item x="5"/>
        <item x="6"/>
        <item x="7"/>
        <item x="8"/>
        <item x="9"/>
        <item t="default"/>
      </items>
    </pivotField>
    <pivotField name="Round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name="Event" compact="0" outline="0" multipleItemSelectionAllowed="1" showAll="0">
      <items>
        <item x="0"/>
        <item x="1"/>
        <item x="2"/>
        <item t="default"/>
      </items>
    </pivotField>
    <pivotField name="Course" compact="0" outline="0" multipleItemSelectionAllowed="1" showAll="0">
      <items>
        <item x="0"/>
        <item x="1"/>
        <item x="2"/>
        <item x="3"/>
        <item x="4"/>
        <item x="5"/>
        <item x="6"/>
        <item x="7"/>
        <item x="8"/>
        <item x="9"/>
        <item x="10"/>
        <item x="11"/>
        <item x="12"/>
        <item x="13"/>
        <item x="14"/>
        <item t="default"/>
      </items>
    </pivotField>
    <pivotField name="Rating" compact="0" outline="0" multipleItemSelectionAllowed="1" showAll="0">
      <items>
        <item x="0"/>
        <item x="1"/>
        <item x="2"/>
        <item x="3"/>
        <item x="4"/>
        <item x="5"/>
        <item x="6"/>
        <item x="7"/>
        <item x="8"/>
        <item x="9"/>
        <item x="10"/>
        <item x="11"/>
        <item t="default"/>
      </items>
    </pivotField>
    <pivotField name="Slope" compact="0" outline="0" multipleItemSelectionAllowed="1" showAll="0">
      <items>
        <item x="0"/>
        <item x="1"/>
        <item x="2"/>
        <item x="3"/>
        <item x="4"/>
        <item x="5"/>
        <item x="6"/>
        <item x="7"/>
        <item x="8"/>
        <item x="9"/>
        <item x="10"/>
        <item t="default"/>
      </items>
    </pivotField>
    <pivotField name="Projected Gross Score" compact="0" outline="0" multipleItemSelectionAllowed="1" showAll="0">
      <items>
        <item x="0"/>
        <item x="1"/>
        <item x="2"/>
        <item x="3"/>
        <item x="4"/>
        <item x="5"/>
        <item x="6"/>
        <item x="7"/>
        <item x="8"/>
        <item x="9"/>
        <item x="10"/>
        <item x="11"/>
        <item x="12"/>
        <item x="13"/>
        <item x="14"/>
        <item x="15"/>
        <item x="16"/>
        <item x="17"/>
        <item x="18"/>
        <item t="default"/>
      </items>
    </pivotField>
    <pivotField name="# of Holes" dataField="1" compact="0" outline="0" multipleItemSelectionAllowed="1" showAll="0">
      <items>
        <item x="0"/>
        <item x="1"/>
        <item x="2"/>
        <item t="default"/>
      </items>
    </pivotField>
    <pivotField name="Par" compact="0" outline="0" multipleItemSelectionAllowed="1" showAll="0">
      <items>
        <item x="0"/>
        <item x="1"/>
        <item x="2"/>
        <item x="3"/>
        <item x="4"/>
        <item x="5"/>
        <item t="default"/>
      </items>
    </pivotField>
    <pivotField name="Net 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Scratch Sco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Event Type" compact="0" outline="0" multipleItemSelectionAllowed="1" showAll="0">
      <items>
        <item x="0"/>
        <item x="1"/>
        <item x="2"/>
        <item t="default"/>
      </items>
    </pivotField>
    <pivotField name="Score Type" compact="0" outline="0" multipleItemSelectionAllowed="1" showAll="0">
      <items>
        <item x="0"/>
        <item t="default"/>
      </items>
    </pivotField>
    <pivotField name="Posted to GHIN" compact="0" outline="0" multipleItemSelectionAllowed="1" showAll="0">
      <items>
        <item x="0"/>
        <item t="default"/>
      </items>
    </pivotField>
    <pivotField name="Best Net Score" compact="0" outline="0" multipleItemSelectionAllowed="1" showAll="0">
      <items>
        <item x="0"/>
        <item x="1"/>
        <item x="2"/>
        <item x="3"/>
        <item x="4"/>
        <item x="5"/>
        <item x="6"/>
        <item x="7"/>
        <item t="default"/>
      </items>
    </pivotField>
    <pivotField name="Net Score Helper" compact="0" outline="0" multipleItemSelectionAllowed="1" showAll="0">
      <items>
        <item x="0"/>
        <item x="1"/>
        <item x="2"/>
        <item x="3"/>
        <item x="4"/>
        <item x="5"/>
        <item x="6"/>
        <item x="7"/>
        <item x="8"/>
        <item x="9"/>
        <item t="default"/>
      </items>
    </pivotField>
    <pivotField name="Initial Net Points" compact="0" outline="0" multipleItemSelectionAllowed="1" showAll="0">
      <items>
        <item x="0"/>
        <item x="1"/>
        <item x="2"/>
        <item x="3"/>
        <item x="4"/>
        <item x="5"/>
        <item x="6"/>
        <item x="7"/>
        <item x="8"/>
        <item x="9"/>
        <item t="default"/>
      </items>
    </pivotField>
    <pivotField name="Initial Net Points with Minimums @ 1" compact="0" outline="0" multipleItemSelectionAllowed="1" showAll="0">
      <items>
        <item x="0"/>
        <item x="1"/>
        <item x="2"/>
        <item x="3"/>
        <item x="4"/>
        <item x="5"/>
        <item x="6"/>
        <item x="7"/>
        <item x="8"/>
        <item x="9"/>
        <item t="default"/>
      </items>
    </pivotField>
    <pivotField name="Final Net Points" compact="0" outline="0" multipleItemSelectionAllowed="1" showAll="0">
      <items>
        <item x="0"/>
        <item x="1"/>
        <item x="2"/>
        <item x="3"/>
        <item x="4"/>
        <item x="5"/>
        <item x="6"/>
        <item x="7"/>
        <item t="default"/>
      </items>
    </pivotField>
    <pivotField name="Best Scratch Score" dataField="1" compact="0" outline="0" multipleItemSelectionAllowed="1" showAll="0">
      <items>
        <item x="0"/>
        <item x="1"/>
        <item x="2"/>
        <item x="3"/>
        <item x="4"/>
        <item x="5"/>
        <item x="6"/>
        <item x="7"/>
        <item x="8"/>
        <item t="default"/>
      </items>
    </pivotField>
    <pivotField name="Scratch Score Helper" compact="0" outline="0" multipleItemSelectionAllowed="1" showAll="0">
      <items>
        <item x="0"/>
        <item x="1"/>
        <item x="2"/>
        <item x="3"/>
        <item x="4"/>
        <item x="5"/>
        <item x="6"/>
        <item x="7"/>
        <item x="8"/>
        <item x="9"/>
        <item t="default"/>
      </items>
    </pivotField>
    <pivotField name="Initial Scratch Points" compact="0" outline="0" multipleItemSelectionAllowed="1" showAll="0">
      <items>
        <item x="0"/>
        <item x="1"/>
        <item x="2"/>
        <item x="3"/>
        <item x="4"/>
        <item x="5"/>
        <item x="6"/>
        <item x="7"/>
        <item x="8"/>
        <item x="9"/>
        <item t="default"/>
      </items>
    </pivotField>
    <pivotField name="Initial Strach Points with Minimums @ 1" compact="0" outline="0" multipleItemSelectionAllowed="1" showAll="0">
      <items>
        <item x="0"/>
        <item x="1"/>
        <item x="2"/>
        <item x="3"/>
        <item x="4"/>
        <item x="5"/>
        <item x="6"/>
        <item x="7"/>
        <item x="8"/>
        <item x="9"/>
        <item t="default"/>
      </items>
    </pivotField>
    <pivotField name="Final Scratch Points" dataField="1" compact="0" outline="0" multipleItemSelectionAllowed="1" showAll="0">
      <items>
        <item x="0"/>
        <item x="1"/>
        <item x="2"/>
        <item x="3"/>
        <item x="4"/>
        <item x="5"/>
        <item x="6"/>
        <item x="7"/>
        <item x="8"/>
        <item t="default"/>
      </items>
    </pivotField>
    <pivotField name="Total Over Pa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Over Par" dataField="1" compact="0" outline="0" multipleItemSelectionAllowed="1" showAll="0">
      <items>
        <item x="0"/>
        <item x="1"/>
        <item x="2"/>
        <item x="3"/>
        <item x="4"/>
        <item x="5"/>
        <item x="6"/>
        <item t="default"/>
      </items>
    </pivotField>
    <pivotField name="Thru" dataField="1" compact="0" outline="0" multipleItemSelectionAllowed="1" showAll="0">
      <items>
        <item x="0"/>
        <item x="1"/>
        <item x="2"/>
        <item x="3"/>
        <item t="default"/>
      </items>
    </pivotField>
    <pivotField name="Display" axis="axisPage" compact="0" outline="0" multipleItemSelectionAllowed="1" showAll="0">
      <items>
        <item h="1" x="0"/>
        <item x="1"/>
        <item h="1" x="2"/>
        <item t="default"/>
      </items>
    </pivotField>
    <pivotField name="Manual Gross Scor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Zapier Status Chan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name="Gross (Net) or Tee Ti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Total Thru with Override" compact="0" outline="0" multipleItemSelectionAllowed="1" showAll="0">
      <items>
        <item x="0"/>
        <item x="1"/>
        <item x="2"/>
        <item x="3"/>
        <item t="default"/>
      </items>
    </pivotField>
    <pivotField compact="0" outline="0" subtotalTop="0" dragToRow="0" dragToCol="0" dragToPage="0" showAll="0" includeNewItemsInFilter="1" defaultSubtotal="0"/>
    <pivotField dataField="1" compact="0" outline="0" subtotalTop="0" dragToRow="0" dragToCol="0" dragToPage="0" showAll="0" includeNewItemsInFilter="1" defaultSubtotal="0"/>
    <pivotField dataField="1" compact="0" outline="0" subtotalTop="0" dragToRow="0" dragToCol="0" dragToPage="0" showAll="0" includeNewItemsInFilter="1" defaultSubtotal="0"/>
    <pivotField dataField="1" compact="0" outline="0" subtotalTop="0" dragToRow="0" dragToCol="0" dragToPage="0" showAll="0" includeNewItemsInFilter="1" defaultSubtotal="0"/>
  </pivotFields>
  <rowFields>
    <field x="1"/>
  </rowFields>
  <colFields>
    <field x="-2"/>
  </colFields>
  <pageFields>
    <pageField fld="29"/>
  </pageFields>
  <dataFields>
    <dataField name="SUM of SCRATCH" fld="37" baseField="0"/>
    <dataField name="SUM of thru2" fld="35" baseField="0"/>
    <dataField name="SUM of ROUND" fld="36" baseField="0"/>
    <dataField name="MIN of Best Scratch Score" fld="21" subtotal="min" baseField="0"/>
    <dataField name="MIN of Thru" fld="28" subtotal="min" baseField="0"/>
    <dataField name="MIN of Over Par" fld="27" subtotal="min" baseField="0"/>
    <dataField name="MIN of Handicap" fld="2" subtotal="min" baseField="0"/>
    <dataField name="MIN of Total Over Par" fld="26" subtotal="min" baseField="0"/>
    <dataField name="MIN of Manual Gross Score" fld="30" subtotal="min" baseField="0"/>
    <dataField name="MIN of # of Holes" fld="9" subtotal="min" baseField="0"/>
    <dataField name="POINTS" fld="25" subtotal="max" baseField="0"/>
  </dataFields>
  <pivotTableStyleInfo name="Google Sheets Pivot Table Style" showRowHeaders="1" showColHeaders="1" showLastColumn="1"/>
</pivotTableDefinition>
</file>

<file path=xl/theme/theme1.xml><?xml version="1.0" encoding="utf-8"?>
<a:theme xmlns:a="http://schemas.openxmlformats.org/drawingml/2006/main" xmlns:r="http://schemas.openxmlformats.org/officeDocument/2006/relationships" name="Sheets">
  <a:themeElements>
    <a:clrScheme name="Sheets">
      <a:dk1>
        <a:srgbClr val="233A44"/>
      </a:dk1>
      <a:lt1>
        <a:srgbClr val="FFFFFF"/>
      </a:lt1>
      <a:dk2>
        <a:srgbClr val="233A44"/>
      </a:dk2>
      <a:lt2>
        <a:srgbClr val="FFFFFF"/>
      </a:lt2>
      <a:accent1>
        <a:srgbClr val="00796B"/>
      </a:accent1>
      <a:accent2>
        <a:srgbClr val="BF8659"/>
      </a:accent2>
      <a:accent3>
        <a:srgbClr val="00435E"/>
      </a:accent3>
      <a:accent4>
        <a:srgbClr val="D9563F"/>
      </a:accent4>
      <a:accent5>
        <a:srgbClr val="E7BB63"/>
      </a:accent5>
      <a:accent6>
        <a:srgbClr val="144CF5"/>
      </a:accent6>
      <a:hlink>
        <a:srgbClr val="3D4594"/>
      </a:hlink>
      <a:folHlink>
        <a:srgbClr val="3D4594"/>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lh3.googleusercontent.com/pw/AP1GczPqLBJkUhINRnD14ITdLiz8wH_diUPDC04OnVlzlXNUWr-TLTtGzoUgCQwGNw_oRDtwFbL0qWwmOp8SUSkOjFwCEjjDz5BqSw9eQ5MWAt5suPldsLGM7mg5WsW_YB3zCRJC7HLR_kffa0CUSGBLWA5QZw=w839-h602-s-no-gm?authuser=0" TargetMode="External"/><Relationship Id="rId3" Type="http://schemas.openxmlformats.org/officeDocument/2006/relationships/drawing" Target="../drawings/drawing3.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1" Type="http://schemas.openxmlformats.org/officeDocument/2006/relationships/hyperlink" Target="https://www.youtube.com/watch?v=_HRq64thRKg" TargetMode="External"/><Relationship Id="rId10" Type="http://schemas.openxmlformats.org/officeDocument/2006/relationships/hyperlink" Target="https://teamlocker.squadlocker.com/" TargetMode="External"/><Relationship Id="rId13" Type="http://schemas.openxmlformats.org/officeDocument/2006/relationships/hyperlink" Target="https://lh3.googleusercontent.com/rYzdcO5hQoGhN3vKr6uRn9EKAJex_PukesqJMwDiAZIJg4gfGw-YAnfEazIh8EF7TGEEIMCZ6zL0lCUj5maaIHGjtRDgjKqhrGL091QBzove_wFUZ8sYcPfy6hMBhWDcbqeFPi_7Yez6_gtz3NJAhWpjE98jlKCZktuJDSVmnTKxSQFNobgfAYRozhQfq0e2GigTxtH3wsxqhB9sTYElFxp0x1MzijECE250YukoWWI68CMQZeHPGm179a6_a-2yuEDsjYHCqbY0N4_jsS1llw8kFfsTfB9nbfoEb5ZRsh3BqBKPLqrt_Lm-D8f4lPYgGfD-uHoCnAWj_zsyeWNBxQD5pkvYeltE2ZHyj_G23ll6ixaBOfSUIHwMRJx67_F_kKxmRHbfCEbpLMkwvLGtPKIUj8O05U8BK51Rk2ANEEH7uTSLRx5QN2nq1mqySQZNmTCo8HflE3w56oObG5K1r-VCAasAhYJIEuAGp-ix6H82meKn8fCAy1PY6yCHA1PkiEprRueB7M88G5UsXo9KftCDBzeuvl9M_RYZdp1nOnFHuAmv1hl0f1RQv9wD5ci5hC25_rUNas46TNBCwEzefciW2ZWa3oaeuPM5WKAHN6XlcTwawO7WY9NDkxJIhhyz7Nwg6mZiYyGZQH8dew_tL8w_lqDjSjJ1CGU6GOxquc_hIXn8bcUA3DnW3BIvyzUYrCryy4P5fS-FPnLRvc8zOe-mr_7uCpFKcvFmMmfkzaJQwbbNTGGZfM2M=w3310-h1536-no" TargetMode="External"/><Relationship Id="rId12" Type="http://schemas.openxmlformats.org/officeDocument/2006/relationships/hyperlink" Target="https://join.slack.com/t/minervagolfclub/shared_invite/enQtOTYwMzk2MzI0NDgyLWEzYTI3YjZhYWJlNDllNTA1YTIyOTM0MWI1ZDNkOTcxNTllYWJmZDQwYmJiNTk4YTkzNGUwZTQ2NDhhZTViZGY" TargetMode="External"/><Relationship Id="rId1" Type="http://schemas.openxmlformats.org/officeDocument/2006/relationships/hyperlink" Target="https://lh3.googleusercontent.com/e_MgqK4-JHYTWRZFI8DXHiDneYfOF6u3ym0BS4AJ8hmgQQ5K9oSutD6migdiwQsUqtK_UI2RndYhwyw7RMVDe4AUwX86WnXpPSfBVWri8tfbx-Hz4KnsY0s2vdW0XtuIOQWi3r48h0GF4ABtBojiWiat5f74w1kOpswa-jv7mNB7kKIMPxoti5HfaLsFa_w5ZncLB_Var_x52iup6EeAdoPDY3m1jN5CJSDKohz6S3CV1j_XeQ9MyaA5jDwBnshME6mMJT1kmY6GVNL_LoOo_yYRcKIzN8vld2NQxOmPcJwMxZH0QkIfGBGAeReDfpgC4-fIo2elq7hpfpxReaUtpOWOMAzgrKU-y9plKXqCU-sOXX5y8hduqnfPmTL8Vl2Nmf7PW4fARzATCUcYEweDsy_2nE6fuwpbTL2r0v280fqCub1JYd7QligcZvFWJ-unKZL0HydpBJXpORAmUos0vjeHSCo_MkO1b0v8TpGRWdxQ-cJOL08W8Np-THCTvlT8321DXxFpyVy2qzR09UjyMoAgHuvjlC-1o-hhKmGhYmMgV892ahhsaA-jJ7Ny3q6T_88hciBI64UdtzOlwvGRR_S6ZzDOu3uJdXokZcP_QCm59ystfDC4Y3FwsLvDm76V-MtlZJpGnKuEhJLCodBElZBVdPKyc6px5Gg2TIGiYVeBkTb5tXSiMRBRV7-_YsZgxGlpfd1AOvepHNgGmcyXrKqiV2udfukZ8RNfCXOmB4XEm3jR=w1440-h700-no" TargetMode="External"/><Relationship Id="rId2" Type="http://schemas.openxmlformats.org/officeDocument/2006/relationships/hyperlink" Target="https://minervatour.wordpress.com/leaderboard/" TargetMode="External"/><Relationship Id="rId3" Type="http://schemas.openxmlformats.org/officeDocument/2006/relationships/hyperlink" Target="https://minervatour.wordpress.com/leaderboard/live_event_results/" TargetMode="External"/><Relationship Id="rId4" Type="http://schemas.openxmlformats.org/officeDocument/2006/relationships/hyperlink" Target="https://minervatour.wordpress.com/photos/" TargetMode="External"/><Relationship Id="rId9" Type="http://schemas.openxmlformats.org/officeDocument/2006/relationships/hyperlink" Target="https://venmo.com/code?user_id=1122664177467392174" TargetMode="External"/><Relationship Id="rId15" Type="http://schemas.openxmlformats.org/officeDocument/2006/relationships/hyperlink" Target="https://zapier.com/app/dashboard" TargetMode="External"/><Relationship Id="rId14" Type="http://schemas.openxmlformats.org/officeDocument/2006/relationships/hyperlink" Target="https://lh3.googleusercontent.com/pw/AMWts8D0Vykj3F1_p2OewS34q7GS_mwJzVy1QXbCcMtnzUSgjQ1owij00Az6GjtGfAwHTh7Tsv-imxmP1dFpFKnOyndWitW4Qj7PgB60se75fIP7zUp_LiNIrDCpHQU6uA8MZ2mG01Aj7p0jtrnEe8k1cvJKCg=w1822-h1822-s-no?authuser=0" TargetMode="External"/><Relationship Id="rId16" Type="http://schemas.openxmlformats.org/officeDocument/2006/relationships/drawing" Target="../drawings/drawing4.xml"/><Relationship Id="rId5" Type="http://schemas.openxmlformats.org/officeDocument/2006/relationships/hyperlink" Target="https://minervatour.wordpress.com/?page_id=5" TargetMode="External"/><Relationship Id="rId6" Type="http://schemas.openxmlformats.org/officeDocument/2006/relationships/hyperlink" Target="https://minervatour.wordpress.com/schedule/" TargetMode="External"/><Relationship Id="rId7" Type="http://schemas.openxmlformats.org/officeDocument/2006/relationships/hyperlink" Target="https://www.youtube.com/watch?v=x7VnZXs99xQ" TargetMode="External"/><Relationship Id="rId8" Type="http://schemas.openxmlformats.org/officeDocument/2006/relationships/hyperlink" Target="https://ncrdb.usga.org/NCRDB/"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storage.googleapis.com/glide-prod.appspot.com/uploads-v2/GNXfNUSV91nct3RVn9zd/pub/Tk2HdqDt4NKfTiKK87oY.jpeg" TargetMode="External"/><Relationship Id="rId42" Type="http://schemas.openxmlformats.org/officeDocument/2006/relationships/hyperlink" Target="https://venmo.com/johnrichards" TargetMode="External"/><Relationship Id="rId41" Type="http://schemas.openxmlformats.org/officeDocument/2006/relationships/hyperlink" Target="http://ncrdb.usga.org/" TargetMode="External"/><Relationship Id="rId44" Type="http://schemas.openxmlformats.org/officeDocument/2006/relationships/hyperlink" Target="https://venmo.com/Bobby-Ross" TargetMode="External"/><Relationship Id="rId43" Type="http://schemas.openxmlformats.org/officeDocument/2006/relationships/hyperlink" Target="http://ncrdb.usga.org/" TargetMode="External"/><Relationship Id="rId46" Type="http://schemas.openxmlformats.org/officeDocument/2006/relationships/hyperlink" Target="http://ncrdb.usga.org/" TargetMode="External"/><Relationship Id="rId45" Type="http://schemas.openxmlformats.org/officeDocument/2006/relationships/hyperlink" Target="https://firebasestorage.googleapis.com/v0/b/glide-prod.appspot.com/o/img-uploads%2FGNXfNUSV91nct3RVn9zd%2Ffdee84.jpeg?alt=media" TargetMode="External"/><Relationship Id="rId1" Type="http://schemas.openxmlformats.org/officeDocument/2006/relationships/hyperlink" Target="https://firebasestorage.googleapis.com/v0/b/glide-prod.appspot.com/o/img-uploads%2FGNXfNUSV91nct3RVn9zd%2F26de63.jpeg?alt=media" TargetMode="External"/><Relationship Id="rId2" Type="http://schemas.openxmlformats.org/officeDocument/2006/relationships/hyperlink" Target="http://ncrdb.usga.org/" TargetMode="External"/><Relationship Id="rId3" Type="http://schemas.openxmlformats.org/officeDocument/2006/relationships/hyperlink" Target="https://venmo.com/Blake-Addleton" TargetMode="External"/><Relationship Id="rId4" Type="http://schemas.openxmlformats.org/officeDocument/2006/relationships/hyperlink" Target="https://storage.googleapis.com/glide-prod.appspot.com/uploads-v2/GNXfNUSV91nct3RVn9zd/pub/ZVOcGslXfVNwGSOfc3Rm.jpeg" TargetMode="External"/><Relationship Id="rId9" Type="http://schemas.openxmlformats.org/officeDocument/2006/relationships/hyperlink" Target="https://venmo.com/Grady-Bunn" TargetMode="External"/><Relationship Id="rId48" Type="http://schemas.openxmlformats.org/officeDocument/2006/relationships/hyperlink" Target="https://venmo.com/Val-Westphal" TargetMode="External"/><Relationship Id="rId47" Type="http://schemas.openxmlformats.org/officeDocument/2006/relationships/hyperlink" Target="https://cdn3.iconfinder.com/data/icons/business-631/50/54-512.png" TargetMode="External"/><Relationship Id="rId49" Type="http://schemas.openxmlformats.org/officeDocument/2006/relationships/hyperlink" Target="https://minervatour.files.wordpress.com/2019/03/img_4492.jpg?w=478&amp;h=&amp;zoom=2" TargetMode="External"/><Relationship Id="rId5" Type="http://schemas.openxmlformats.org/officeDocument/2006/relationships/hyperlink" Target="http://ncrdb.usga.org/" TargetMode="External"/><Relationship Id="rId6" Type="http://schemas.openxmlformats.org/officeDocument/2006/relationships/hyperlink" Target="https://venmo.com/carnwine" TargetMode="External"/><Relationship Id="rId7" Type="http://schemas.openxmlformats.org/officeDocument/2006/relationships/hyperlink" Target="https://lh3.googleusercontent.com/gQ_FaH2AF_jSJxRNubfcwX3XqG6dcE7KFTHqzUDgdA65lfy57Xnyo2e7D9_ADkXMZDwDprlQ0N8SlSm05CAfkEcLacfWCA0iqKpi5-HBqfCMD3rKMs77CSSzBgDIJPtHWC8lCOtteTiqTljHAcT1-cFtDPSLAC6ryzrYmGoAoI5BlvKRScFk1OMxT2Bz7pWyjn7fkq5GBrAkO1IuaNMgVljRyHjVn3j4j-oL8pGhycJUFlz1nuyea1eDCSU4IwYOfCGfLzodUa4OwrJmuf6CodGiJCB5VR6MYxBUylhMQYa5E-KczOv0t11ByK7uOpvrKtoTdi3tqJvaWgVC0nTYAMlVv7e5sH6_p8vg7h41LS898KW48eXRhJFrAGO2OzZeiy-xOyfD6hxeZ0flReFuhDSrrxF-X-EOf3dMk0FFIcO3TMNC2dzAGzhmpOUwNWKPidDdV_0I2k3dvG7Dguy5auAKUDTJgjgpetzcK5KElhRL-ZdNA6s39BoQgHpB7hsJsw2DZfT2_4ftVj4a-CN6iJdHTdb8QMjIAzCxDiUFlaDUXPHsUo1O8mt6ISJfruKOjsoClx4lDsa_J3M6Bu6h6rojA-_Vu7bbIWAGYFOafxWG3Xq9cqTcI2DGtkLFQg646TzUbrVkNyEGW0xTZxdRUKl7re6bW-F9JbDnigcq-d1XKLtY6P-l7sKdDxo9e-Q9nxMbMaItT4Bio7fNSvFa8gUDuTD_WHt9rtrljgqiOhmxX6Gr=w1250-h937-no" TargetMode="External"/><Relationship Id="rId8" Type="http://schemas.openxmlformats.org/officeDocument/2006/relationships/hyperlink" Target="http://ncrdb.usga.org/" TargetMode="External"/><Relationship Id="rId31" Type="http://schemas.openxmlformats.org/officeDocument/2006/relationships/hyperlink" Target="http://ncrdb.usga.org/" TargetMode="External"/><Relationship Id="rId30" Type="http://schemas.openxmlformats.org/officeDocument/2006/relationships/hyperlink" Target="https://firebasestorage.googleapis.com/v0/b/glide-prod.appspot.com/o/img-uploads%2FGNXfNUSV91nct3RVn9zd%2Fb607eb.jpeg?alt=media" TargetMode="External"/><Relationship Id="rId33" Type="http://schemas.openxmlformats.org/officeDocument/2006/relationships/hyperlink" Target="https://storage.googleapis.com/glide-prod.appspot.com/uploads-v2/GNXfNUSV91nct3RVn9zd/pub/AnT30ERyS1NLw6e1i8mo.jpeg" TargetMode="External"/><Relationship Id="rId32" Type="http://schemas.openxmlformats.org/officeDocument/2006/relationships/hyperlink" Target="https://venmo.com/George-Lane" TargetMode="External"/><Relationship Id="rId35" Type="http://schemas.openxmlformats.org/officeDocument/2006/relationships/hyperlink" Target="https://venmo.com/Marc-Mastrangelo" TargetMode="External"/><Relationship Id="rId34" Type="http://schemas.openxmlformats.org/officeDocument/2006/relationships/hyperlink" Target="http://ncrdb.usga.org/" TargetMode="External"/><Relationship Id="rId37" Type="http://schemas.openxmlformats.org/officeDocument/2006/relationships/hyperlink" Target="https://firebasestorage.googleapis.com/v0/b/glide-prod.appspot.com/o/img-uploads%2FGNXfNUSV91nct3RVn9zd%2F0c43b8.jpeg?alt=media" TargetMode="External"/><Relationship Id="rId36" Type="http://schemas.openxmlformats.org/officeDocument/2006/relationships/hyperlink" Target="http://0kgihn87qyeamcvazve.bw" TargetMode="External"/><Relationship Id="rId39" Type="http://schemas.openxmlformats.org/officeDocument/2006/relationships/hyperlink" Target="https://venmo.com/Charlotte-Mustard" TargetMode="External"/><Relationship Id="rId38" Type="http://schemas.openxmlformats.org/officeDocument/2006/relationships/hyperlink" Target="http://ncrdb.usga.org/" TargetMode="External"/><Relationship Id="rId61" Type="http://schemas.openxmlformats.org/officeDocument/2006/relationships/drawing" Target="../drawings/drawing5.xml"/><Relationship Id="rId20" Type="http://schemas.openxmlformats.org/officeDocument/2006/relationships/hyperlink" Target="https://storage.googleapis.com/glide-prod.appspot.com/uploads-v2/GNXfNUSV91nct3RVn9zd/pub/MXbvc7EbvlbCRBjsPjcA.jpg" TargetMode="External"/><Relationship Id="rId22" Type="http://schemas.openxmlformats.org/officeDocument/2006/relationships/hyperlink" Target="https://venmo.com/Alex-Edson" TargetMode="External"/><Relationship Id="rId21" Type="http://schemas.openxmlformats.org/officeDocument/2006/relationships/hyperlink" Target="http://ncrdb.usga.org/" TargetMode="External"/><Relationship Id="rId24" Type="http://schemas.openxmlformats.org/officeDocument/2006/relationships/hyperlink" Target="http://ncrdb.usga.org/" TargetMode="External"/><Relationship Id="rId23" Type="http://schemas.openxmlformats.org/officeDocument/2006/relationships/hyperlink" Target="https://minervatour.files.wordpress.com/2019/10/img_5277.jpg" TargetMode="External"/><Relationship Id="rId60" Type="http://schemas.openxmlformats.org/officeDocument/2006/relationships/hyperlink" Target="https://venmo.com/" TargetMode="External"/><Relationship Id="rId26" Type="http://schemas.openxmlformats.org/officeDocument/2006/relationships/hyperlink" Target="https://venmo.com/ashbyfoltz" TargetMode="External"/><Relationship Id="rId25" Type="http://schemas.openxmlformats.org/officeDocument/2006/relationships/hyperlink" Target="https://cdn3.iconfinder.com/data/icons/business-631/50/54-512.png" TargetMode="External"/><Relationship Id="rId28" Type="http://schemas.openxmlformats.org/officeDocument/2006/relationships/hyperlink" Target="http://ncrdb.usga.org/" TargetMode="External"/><Relationship Id="rId27" Type="http://schemas.openxmlformats.org/officeDocument/2006/relationships/hyperlink" Target="https://storage.googleapis.com/glide-prod.appspot.com/uploads-v2/GNXfNUSV91nct3RVn9zd/pub/cvpSy2z837uKSKvlZm1n.jpeg" TargetMode="External"/><Relationship Id="rId29" Type="http://schemas.openxmlformats.org/officeDocument/2006/relationships/hyperlink" Target="https://venmo.com/Nick-Johnson" TargetMode="External"/><Relationship Id="rId51" Type="http://schemas.openxmlformats.org/officeDocument/2006/relationships/hyperlink" Target="https://venmo.com/Zack-Taylor-1" TargetMode="External"/><Relationship Id="rId50" Type="http://schemas.openxmlformats.org/officeDocument/2006/relationships/hyperlink" Target="http://ncrdb.usga.org/" TargetMode="External"/><Relationship Id="rId53" Type="http://schemas.openxmlformats.org/officeDocument/2006/relationships/hyperlink" Target="http://ncrdb.usga.org/" TargetMode="External"/><Relationship Id="rId52" Type="http://schemas.openxmlformats.org/officeDocument/2006/relationships/hyperlink" Target="https://storage.googleapis.com/glide-prod.appspot.com/uploads-v2/GNXfNUSV91nct3RVn9zd/pub/3IF1Dcz5QrdTlzpion8b.jpeg" TargetMode="External"/><Relationship Id="rId11" Type="http://schemas.openxmlformats.org/officeDocument/2006/relationships/hyperlink" Target="http://ncrdb.usga.org/" TargetMode="External"/><Relationship Id="rId55" Type="http://schemas.openxmlformats.org/officeDocument/2006/relationships/hyperlink" Target="https://lh3.googleusercontent.com/pw/AP1GczOlTxwPpjvglsYR6B0r2-TBnLRnyfdUcF32EvLVlEADtDz_6wIOkLczpPDSiOzkuPbKclhqy0DipfukCyD0lCmsG4HIYsHS78j3EQekQniI9XDh8XPXUvR-gd9CPktBx8yUk2mbqYFaQE-poffErs3uqQ=w644-h934-s-no-gm?authuser=0" TargetMode="External"/><Relationship Id="rId10" Type="http://schemas.openxmlformats.org/officeDocument/2006/relationships/hyperlink" Target="https://minervatour.files.wordpress.com/2019/08/img_2701.jpg" TargetMode="External"/><Relationship Id="rId54" Type="http://schemas.openxmlformats.org/officeDocument/2006/relationships/hyperlink" Target="https://venmo.com/" TargetMode="External"/><Relationship Id="rId13" Type="http://schemas.openxmlformats.org/officeDocument/2006/relationships/hyperlink" Target="https://storage.googleapis.com/glide-prod.appspot.com/uploads-v2/GNXfNUSV91nct3RVn9zd/pub/gIt90rSX4ZBQM2wvWa2B.jpeg" TargetMode="External"/><Relationship Id="rId57" Type="http://schemas.openxmlformats.org/officeDocument/2006/relationships/hyperlink" Target="https://venmo.com/" TargetMode="External"/><Relationship Id="rId12" Type="http://schemas.openxmlformats.org/officeDocument/2006/relationships/hyperlink" Target="https://venmo.com/Rburnsgt" TargetMode="External"/><Relationship Id="rId56" Type="http://schemas.openxmlformats.org/officeDocument/2006/relationships/hyperlink" Target="http://ncrdb.usga.org/" TargetMode="External"/><Relationship Id="rId15" Type="http://schemas.openxmlformats.org/officeDocument/2006/relationships/hyperlink" Target="https://venmo.com/mattdavis66" TargetMode="External"/><Relationship Id="rId59" Type="http://schemas.openxmlformats.org/officeDocument/2006/relationships/hyperlink" Target="http://ncrdb.usga.org/" TargetMode="External"/><Relationship Id="rId14" Type="http://schemas.openxmlformats.org/officeDocument/2006/relationships/hyperlink" Target="http://ncrdb.usga.org/" TargetMode="External"/><Relationship Id="rId58" Type="http://schemas.openxmlformats.org/officeDocument/2006/relationships/hyperlink" Target="https://storage.googleapis.com/glide-prod.appspot.com/uploads-v2/GNXfNUSV91nct3RVn9zd/pub/rpwwzvzI6V08QdD0rba1.jpeg" TargetMode="External"/><Relationship Id="rId17" Type="http://schemas.openxmlformats.org/officeDocument/2006/relationships/hyperlink" Target="http://ncrdb.usga.org/" TargetMode="External"/><Relationship Id="rId16" Type="http://schemas.openxmlformats.org/officeDocument/2006/relationships/hyperlink" Target="https://storage.googleapis.com/glide-prod.appspot.com/uploads-v2/GNXfNUSV91nct3RVn9zd/pub/wD9y0NT35v2ch7ZEGxQP.jpeg" TargetMode="External"/><Relationship Id="rId19" Type="http://schemas.openxmlformats.org/officeDocument/2006/relationships/hyperlink" Target="https://venmo.com/Robby-Dewling" TargetMode="External"/><Relationship Id="rId18" Type="http://schemas.openxmlformats.org/officeDocument/2006/relationships/hyperlink" Target="https://cdn3.iconfinder.com/data/icons/business-631/50/54-512.png"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40" Type="http://schemas.openxmlformats.org/officeDocument/2006/relationships/hyperlink" Target="https://firebasestorage.googleapis.com/v0/b/glide-prod.appspot.com/o/img-uploads%2FGNXfNUSV91nct3RVn9zd%2Fb607eb.jpeg?alt=media" TargetMode="External"/><Relationship Id="rId42" Type="http://schemas.openxmlformats.org/officeDocument/2006/relationships/hyperlink" Target="http://ncrdb.usga.org/" TargetMode="External"/><Relationship Id="rId41" Type="http://schemas.openxmlformats.org/officeDocument/2006/relationships/hyperlink" Target="https://lh3.googleusercontent.com/x0ix3S7bpMOabPeZRXBg0nEImQtplRA1q3eQ8YUWtTOrF32DwhWCDhQ3GjiBI9rmOrAex1Cfa2vMCJY0SjO4ABjsKMOu0ohQfugUsj4BA3XXuqHI_oH6zc7pKasqpWzBfn4M9CJ-zDffT4pfvdokIeu20pNTpJ4N6wHzYeyTpjhI9T6BsAA20CZfJ2g_c0QQZBG1wXoAmw-BRe2R48tVePkuLMOm5Zow2wPA-GfbVYz4dsl7Lq5gYz5Vq8js3ZjUXQgCeps_W-_xyMvjg3FPvbKFa5Cp6xrhYfKXE8Pq7hpofwuchGM6jim3yis0NcalLFBa8c70PSRcJJRmz7RPakSpqXfihxuvIUkpsftCOtPZtwX4tGKTBNnq4Q-fryTV80RL4V1RYhomZIAnNtBR3mTTOJiXLC_FXj8y_CmpD-pFvMIsT1nuc2qLW-FUjpQiZ9IKyAQmgwVPYT-IiLX-MYxrO5lyz5y-YX_brmFrtR5vPPVlAoSW2TB42e7ga_0oQQGC_cn28wG-aLU8HsV3qZg7OJ3VvblsTtpn7x0JJxM1t9ixP4RdDO4Gch7dh6ud_xDdop8_chrGk5SEVh_lT2XHT4iLIPsUo24PeHL_Ik6fCRx3Srv8_mYqftJqii2onn6HybEUOAIlBZgu38gDxLjc9_yfxTYSCjgNSp8zFw5tpj9LH5h0-6I=w116-h103-no" TargetMode="External"/><Relationship Id="rId44" Type="http://schemas.openxmlformats.org/officeDocument/2006/relationships/hyperlink" Target="https://lh3.googleusercontent.com/mwzfWboHuX08dPbEgEhoSj8FGRPFt6dI3Hih5DWbYLezU-_QVwYCc5as8_zGrlMKvTKhj-vQ2s-Z9O6BAEaVMdu3DULUGVRmE3FNnWyNsQuOKEJHWcp5Ym0D1yAMXwwDhCAwNdPYlGcSQ3xto67QiOPS7UbiMcFvAnQggvZmZSSxYAD54-nIBhiHPMHNr3kkOJOpLZJgmeFy1wmKWQuWjidx3qWoZfciG_x1ptiNwvo_6gnp47wT3Iz_-j6ebOw4b6TPwm5oNY2LmNyZGxmh3cYFAfhULAzgg55TPdWozlIg_gB6mv9bAwHyhE9l3_0XD6RX-avIDZHkPc1K34PDxmUW5ZF2ySeYTz-5srLjIwYNg8YI9k_poBeHVBTfDjOpKDbEVFry4_7bicelGuRiQ07hshMTs4VufYdMp5U0nZMy8D3aBYfIMoYOupxOEgDv7YXE9tw7ziULjOH1C--cPLL3tCGc04CltlDrIKwS6IK-zzg7758ZEHy33gJ1X7-XpAvWKrzg6y3yJZb3Hj8KVLC5KllQL8I-VZy4zzhmC0rCMb3A-dY5QsYtw30p9Vo5Rkftn9y_Mu2K3-BnPfMk366SDwNAxMY9wbg78paAHwVm8xVzsYJY-pLFpD-qGgiCMxxE7DB_P5JO5cgW-HZTiTd_limy5XIxof9rzrxnHjgPV47T6JanQCc=w116-h103-no" TargetMode="External"/><Relationship Id="rId43" Type="http://schemas.openxmlformats.org/officeDocument/2006/relationships/hyperlink" Target="https://minervatour.files.wordpress.com/2019/10/img_5277.jpg" TargetMode="External"/><Relationship Id="rId46" Type="http://schemas.openxmlformats.org/officeDocument/2006/relationships/hyperlink" Target="https://firebasestorage.googleapis.com/v0/b/glide-prod.appspot.com/o/img-uploads%2FGNXfNUSV91nct3RVn9zd%2F7ede3f.jpeg?alt=media" TargetMode="External"/><Relationship Id="rId45" Type="http://schemas.openxmlformats.org/officeDocument/2006/relationships/hyperlink" Target="http://ncrdb.usga.org/" TargetMode="External"/><Relationship Id="rId107" Type="http://schemas.openxmlformats.org/officeDocument/2006/relationships/hyperlink" Target="https://lh3.googleusercontent.com/Xq4CqLEu4NPhnQxopkOXNzg87Nk34O-TjIWjI8Y1j4C8dyEigSztrK3jQDfs0WLALBvNE_E9HUwKPmhv16d1aWeulgQNe6Nt2lMAvlFB_maKj9Lx37DeWQcB-ChkZqIw0jW9_OWuPS2ZDGPjNqozmKH_-zH5zrCbgseJByRYFJAJhnFI-Mk3WcFjmvsEHa_fLl0pgiBbvlhHHGZ9jhFbouJEUdq5WHNFMlgzUqneLZvbYZoEKSZ_IVLL64ppz2M4_DRu2bRjVEtU_DhT4DaSruv2nLHsucbH6sn3ETcFjQ3WSt6CKmz8im-UK0NI3fo02YoVRsRN5W7PnwQQbNIStnEqwvYnfeB4-OsuJuAK2I5GV9MTyGcnJEMBCi9hq9v_zHXBZkNBPqWm8bjsnL5gqkcb3stAZxdg_O8PqSfIKFv5KSkR71g6YKe6HgY8XtBN2Yho4agxCsSjcCNSlRZsliwoML69lGqJeSnmMGrJ3hYu45AFKRY5rFEhhid_ageQRbnfXDnp9_g6T-hg3_lRRTdXAFpZYNc6mwahxHJOGzoMzy3XgTVWrVP8Q2ABDEGxsvpJPw8Jm7wCN-Uk48pcETE5GwBYTZggp6Gw5MHS9yl8lKTVyGwXcAPW-BM-itteOyPe2fmyKYc2H5WrIezXN3biW8H27GXS4SZRYRoKw828zmbjSsamVTZT=w116-h102-no" TargetMode="External"/><Relationship Id="rId106" Type="http://schemas.openxmlformats.org/officeDocument/2006/relationships/hyperlink" Target="https://firebasestorage.googleapis.com/v0/b/glide-prod.appspot.com/o/img-uploads%2FGNXfNUSV91nct3RVn9zd%2F7ede3f.jpeg?alt=media" TargetMode="External"/><Relationship Id="rId105" Type="http://schemas.openxmlformats.org/officeDocument/2006/relationships/hyperlink" Target="http://ncrdb.usga.org/" TargetMode="External"/><Relationship Id="rId104" Type="http://schemas.openxmlformats.org/officeDocument/2006/relationships/hyperlink" Target="https://lh3.googleusercontent.com/Xq4CqLEu4NPhnQxopkOXNzg87Nk34O-TjIWjI8Y1j4C8dyEigSztrK3jQDfs0WLALBvNE_E9HUwKPmhv16d1aWeulgQNe6Nt2lMAvlFB_maKj9Lx37DeWQcB-ChkZqIw0jW9_OWuPS2ZDGPjNqozmKH_-zH5zrCbgseJByRYFJAJhnFI-Mk3WcFjmvsEHa_fLl0pgiBbvlhHHGZ9jhFbouJEUdq5WHNFMlgzUqneLZvbYZoEKSZ_IVLL64ppz2M4_DRu2bRjVEtU_DhT4DaSruv2nLHsucbH6sn3ETcFjQ3WSt6CKmz8im-UK0NI3fo02YoVRsRN5W7PnwQQbNIStnEqwvYnfeB4-OsuJuAK2I5GV9MTyGcnJEMBCi9hq9v_zHXBZkNBPqWm8bjsnL5gqkcb3stAZxdg_O8PqSfIKFv5KSkR71g6YKe6HgY8XtBN2Yho4agxCsSjcCNSlRZsliwoML69lGqJeSnmMGrJ3hYu45AFKRY5rFEhhid_ageQRbnfXDnp9_g6T-hg3_lRRTdXAFpZYNc6mwahxHJOGzoMzy3XgTVWrVP8Q2ABDEGxsvpJPw8Jm7wCN-Uk48pcETE5GwBYTZggp6Gw5MHS9yl8lKTVyGwXcAPW-BM-itteOyPe2fmyKYc2H5WrIezXN3biW8H27GXS4SZRYRoKw828zmbjSsamVTZT=w116-h102-no" TargetMode="External"/><Relationship Id="rId109" Type="http://schemas.openxmlformats.org/officeDocument/2006/relationships/hyperlink" Target="https://lh3.googleusercontent.com/gQ_FaH2AF_jSJxRNubfcwX3XqG6dcE7KFTHqzUDgdA65lfy57Xnyo2e7D9_ADkXMZDwDprlQ0N8SlSm05CAfkEcLacfWCA0iqKpi5-HBqfCMD3rKMs77CSSzBgDIJPtHWC8lCOtteTiqTljHAcT1-cFtDPSLAC6ryzrYmGoAoI5BlvKRScFk1OMxT2Bz7pWyjn7fkq5GBrAkO1IuaNMgVljRyHjVn3j4j-oL8pGhycJUFlz1nuyea1eDCSU4IwYOfCGfLzodUa4OwrJmuf6CodGiJCB5VR6MYxBUylhMQYa5E-KczOv0t11ByK7uOpvrKtoTdi3tqJvaWgVC0nTYAMlVv7e5sH6_p8vg7h41LS898KW48eXRhJFrAGO2OzZeiy-xOyfD6hxeZ0flReFuhDSrrxF-X-EOf3dMk0FFIcO3TMNC2dzAGzhmpOUwNWKPidDdV_0I2k3dvG7Dguy5auAKUDTJgjgpetzcK5KElhRL-ZdNA6s39BoQgHpB7hsJsw2DZfT2_4ftVj4a-CN6iJdHTdb8QMjIAzCxDiUFlaDUXPHsUo1O8mt6ISJfruKOjsoClx4lDsa_J3M6Bu6h6rojA-_Vu7bbIWAGYFOafxWG3Xq9cqTcI2DGtkLFQg646TzUbrVkNyEGW0xTZxdRUKl7re6bW-F9JbDnigcq-d1XKLtY6P-l7sKdDxo9e-Q9nxMbMaItT4Bio7fNSvFa8gUDuTD_WHt9rtrljgqiOhmxX6Gr=w1250-h937-no" TargetMode="External"/><Relationship Id="rId108" Type="http://schemas.openxmlformats.org/officeDocument/2006/relationships/hyperlink" Target="http://ncrdb.usga.org/" TargetMode="External"/><Relationship Id="rId48" Type="http://schemas.openxmlformats.org/officeDocument/2006/relationships/hyperlink" Target="http://ncrdb.usga.org/" TargetMode="External"/><Relationship Id="rId47" Type="http://schemas.openxmlformats.org/officeDocument/2006/relationships/hyperlink" Target="https://lh3.googleusercontent.com/s0I2GHIWa-qPdvl-BGseLVUkyx3UelIkqGC2O8P-wkBIhAsQl1HMR8KsRcCbzsATJ4EkWyJbrMtvDBng6KLJ3GC3hmJyjxLEQKZwdWjunWlsu_Q7sCzvUWx891xSFa_lpfDvU060hG0KgaV-6K_IVcv3d_NsrPTil13l4jWE9zb0tDW0_IELsbkGHJ3mmA9_NbkBT3FuEtIcstEScyMGxMmLy6Pbhy727rOrZ0ca8_C90PFaR1YoLcId5LXrHYAIRKCuqzha2MvvadBWR5hJ_zkTIWClkBZSwydcWLdY0LXdoEBA89ANikv6XU5IcQ8DIJHlCzKb-7ncnn-6zovGWvI4vbewyu1W6iiAS1CZ3uXlAiybxqsBbTh_xbcLbLek8RTYxyvOIvLwrklWnvWR9XWXgLufR_7i6rFgS8WlW0EEZT12yMZmz7kS5IMDoBMDvf3pjY0replPA11agPQw6xKuD7fusQLn9NEd4vOizn08tAAjtdeLNttEkRrymbEkNe-aNz83_o1lXk2iOIuL8_0vgkX0nTwtZa-Ac9nP-zanLlcMJuBv2-xI2HyG3V9cphPPQKvSvXuDVJoxJvd6cQOvIXhSpK8DaLt9sPcu4-QCeufLoFh6_IsodWzYsUQihzcMs3CMVNbub-eLXqkpu2hNVf4ZbEMwSag2z4LYbxJvqn3JkU1GhFI=w116-h103-no" TargetMode="External"/><Relationship Id="rId49" Type="http://schemas.openxmlformats.org/officeDocument/2006/relationships/hyperlink" Target="https://storage.googleapis.com/glide-prod.appspot.com/uploads-v2/GNXfNUSV91nct3RVn9zd/pub/ZVOcGslXfVNwGSOfc3Rm.jpeg" TargetMode="External"/><Relationship Id="rId103" Type="http://schemas.openxmlformats.org/officeDocument/2006/relationships/hyperlink" Target="https://storage.googleapis.com/glide-prod.appspot.com/uploads-v2/GNXfNUSV91nct3RVn9zd/pub/wD9y0NT35v2ch7ZEGxQP.jpeg" TargetMode="External"/><Relationship Id="rId102" Type="http://schemas.openxmlformats.org/officeDocument/2006/relationships/hyperlink" Target="http://ncrdb.usga.org/" TargetMode="External"/><Relationship Id="rId101" Type="http://schemas.openxmlformats.org/officeDocument/2006/relationships/hyperlink" Target="https://lh3.googleusercontent.com/wXx5aO2MitxNB5djH3t6tQ5qanOQLB2REHjUtBXGFtgKXmXD03ezp4rgby-1tFUVAbse9f5ScSZc71nI0g2qCi9Cay7PKhEa4e-mLVWXYYeEkid4MqrRFAXwCst3P7k3GyJlEHagAc8rXRTdDMFGIXw0hhNh4Je8M2JpPcS7qyIgNoZ3IlJnPAB2jLcF3zP9RlXtPhRQ-Ly9FS6J_7L0Bh5sivSzUWCz9ILpGMRfP6sbKpzOHK2aZn1-uipLAWuulVv9j9wpHxAcvmYUpeI6Dl9n59qOzkMea9ED25YlCpn1S-kj_tFs_7USxkTlld-i6qmYqpCj_o5pCdNYE7Rcn5bRf9AnJkbbQR9s7M1ZsoMqi2w4yzhJ8WumUWLRy_A_AQdM7EYNQZJCep-bPyg-ejqMNxmoT1Zrbx-1C_cvrCe5T4nbJF1Z1reiCyC_CgR37Uvt8kPfBtRdXWZxsb-mXFwT7mdtj9H8ohmAuM2oCm8Jwat1fpkhpFrmRcrYodWAJZx6xAmGHTsekpFV40Fvr1gFOwdn90bDuHofViSoepYiaq1WLK8o6sEEn0ATIOVCxZjl1UdhC6U22GMeChfJfJ8BPL_EsESYmE3wHMNdKTHzG1g0BYS9Xu1jfdG8PxNq9U1Vm3GU6R6hHUaELyw_YObN0SSPkgpH8esf4k1583EbAA2A9W4ONStn=w116-h102-no" TargetMode="External"/><Relationship Id="rId100" Type="http://schemas.openxmlformats.org/officeDocument/2006/relationships/hyperlink" Target="https://firebasestorage.googleapis.com/v0/b/glide-prod.appspot.com/o/img-uploads%2FGNXfNUSV91nct3RVn9zd%2Fb607eb.jpeg?alt=media" TargetMode="External"/><Relationship Id="rId31" Type="http://schemas.openxmlformats.org/officeDocument/2006/relationships/hyperlink" Target="https://firebasestorage.googleapis.com/v0/b/glide-prod.appspot.com/o/img-uploads%2FGNXfNUSV91nct3RVn9zd%2Fb607eb.jpeg?alt=media" TargetMode="External"/><Relationship Id="rId30" Type="http://schemas.openxmlformats.org/officeDocument/2006/relationships/hyperlink" Target="http://ncrdb.usga.org/" TargetMode="External"/><Relationship Id="rId33" Type="http://schemas.openxmlformats.org/officeDocument/2006/relationships/hyperlink" Target="http://ncrdb.usga.org/" TargetMode="External"/><Relationship Id="rId32" Type="http://schemas.openxmlformats.org/officeDocument/2006/relationships/hyperlink" Target="https://lh3.googleusercontent.com/Ic-NM2pPcYVokMRc6R2DIFUy4lMvGrTrLFW-PcP7MTLTloyJdovjG0Gjx4BKZ5XYHYyaDnhBcYPPuUQplWfA9KwCqmN3f0ASBPjRXJY8HoxgFYRfAnLbgiFEE0tw2F-Ej7Doo0Y5eTwwLd5r0c7-aDS_yh3KluTJbiSNVxbuzybPiBfRCVcslk90Ml9kEczo1cSijcK31obbogieSBhiY0eUSidlHSMAYtxG5B_eJVoM62HO8Xxf9v5Dgco8WbfmipZWMBDnDMzfKJU3DbimKx1uYdMwW-V8--xdlR-HfwUhIil-TWixeDyyvmIusmNRtO7lo2JZsWqp3tqWWRdfaNjMDsOi81e_Q5gB-8D6OdZgGCIh6vR39Pc_ImN30dP9YIeugXhnwlr2A6KN3ZAEypFo7VbHt2ZW4lZG7ngtCefbty6N7fepEEfsdUUeye2Q5TYyGz8-wc_BrcHYGxfe12cX61Z4KHRnQlzBz_tH07oV8Q5dQr0A3CEc5UZ2iji2RdOVmQEfg1_N8MealuFDvVrvH2PaQw_sb_YUAhY0RlHoRk1rmc7MamBtVmksqW9XOhdDBPdamrU8eYRMZ7kT7TKGMm_BMQ3rweAfIVstggBFKTw59wu9-vLD-s5SwzEtgonq9qB4y-tk7ZEYyiX0LFBpjFC7huSv_kiTrkbPYWAC8DyM_AvMLNQ=w116-h103-no" TargetMode="External"/><Relationship Id="rId35" Type="http://schemas.openxmlformats.org/officeDocument/2006/relationships/hyperlink" Target="https://lh3.googleusercontent.com/y79LG6IOyNlVI4nffsIu4kI94A0lbmxdi17sZmagyGBM9juhotJIZKgEmCBQ5C6BbuOQynHSrWnhIXR2m9uqHLciIKN2MrW9qbGJyoudCFhpHWtdBTvr-4MZ91EmiAxZo-GLDbymXRZwcNv_4Xx93GIstPTH4x6D4b-eBTuBlH_cMPeKJib5TV0JXyI9l3bReZxhIr7Hr8R4sspZ3z0N5ggeS1646Nh1YTgVyOt76WNYZ7X4P3VNRcYlqSV1yAb6UI4gglnSJ7eJiB3_oQzoCkS95Yv1iwlJcPZokLGVsmMNRugyTGVq5tE5VfB_Dk2UuJPCz8zRm4519cvKV2rULEzDrMc8ExWBi486KOB6ILkTZ17wfSom6dp2awhc1RFxXEWo7hvoYir_JjZyBOgTaqT2QCnNpynOfK8VjCfw8z8rqE-Pdn6z-9wnXKbvolaV4iFENkO_RSjcmm2QgI8BmSzsCioYESsgVYbVlQ9L9oQ-U6K99A1Xbj3F5SGs4Hb2fzqT37cDyzLr7cDeciH-d7Y_yY2MkILh73v3IjJikE66jgVVxBDqrK_Vqqnc-NYzz0jCpKGxIoE3h2-VWCUSmVohoFhCLJacUX-CGyCzDechjKtn9h1jcpE_gXm9lolhadIiGRv41PRR3IYH2vhh4A7QQ_x9E29hO6RPPlRy8ygFeDLiYAeHqUU=w116-h103-no" TargetMode="External"/><Relationship Id="rId34" Type="http://schemas.openxmlformats.org/officeDocument/2006/relationships/hyperlink" Target="https://minervatour.files.wordpress.com/2019/10/img_5277.jpg" TargetMode="External"/><Relationship Id="rId37" Type="http://schemas.openxmlformats.org/officeDocument/2006/relationships/hyperlink" Target="https://storage.googleapis.com/glide-prod.appspot.com/uploads-v2/GNXfNUSV91nct3RVn9zd/pub/wD9y0NT35v2ch7ZEGxQP.jpeg" TargetMode="External"/><Relationship Id="rId36" Type="http://schemas.openxmlformats.org/officeDocument/2006/relationships/hyperlink" Target="http://ncrdb.usga.org/" TargetMode="External"/><Relationship Id="rId39" Type="http://schemas.openxmlformats.org/officeDocument/2006/relationships/hyperlink" Target="http://ncrdb.usga.org/" TargetMode="External"/><Relationship Id="rId38" Type="http://schemas.openxmlformats.org/officeDocument/2006/relationships/hyperlink" Target="https://lh3.googleusercontent.com/x0ix3S7bpMOabPeZRXBg0nEImQtplRA1q3eQ8YUWtTOrF32DwhWCDhQ3GjiBI9rmOrAex1Cfa2vMCJY0SjO4ABjsKMOu0ohQfugUsj4BA3XXuqHI_oH6zc7pKasqpWzBfn4M9CJ-zDffT4pfvdokIeu20pNTpJ4N6wHzYeyTpjhI9T6BsAA20CZfJ2g_c0QQZBG1wXoAmw-BRe2R48tVePkuLMOm5Zow2wPA-GfbVYz4dsl7Lq5gYz5Vq8js3ZjUXQgCeps_W-_xyMvjg3FPvbKFa5Cp6xrhYfKXE8Pq7hpofwuchGM6jim3yis0NcalLFBa8c70PSRcJJRmz7RPakSpqXfihxuvIUkpsftCOtPZtwX4tGKTBNnq4Q-fryTV80RL4V1RYhomZIAnNtBR3mTTOJiXLC_FXj8y_CmpD-pFvMIsT1nuc2qLW-FUjpQiZ9IKyAQmgwVPYT-IiLX-MYxrO5lyz5y-YX_brmFrtR5vPPVlAoSW2TB42e7ga_0oQQGC_cn28wG-aLU8HsV3qZg7OJ3VvblsTtpn7x0JJxM1t9ixP4RdDO4Gch7dh6ud_xDdop8_chrGk5SEVh_lT2XHT4iLIPsUo24PeHL_Ik6fCRx3Srv8_mYqftJqii2onn6HybEUOAIlBZgu38gDxLjc9_yfxTYSCjgNSp8zFw5tpj9LH5h0-6I=w116-h103-no" TargetMode="External"/><Relationship Id="rId20" Type="http://schemas.openxmlformats.org/officeDocument/2006/relationships/hyperlink" Target="https://lh3.googleusercontent.com/tX5Isztzx1OoFrPJNQkRfEEnBALLLhljVk1z80zv_uyBL4aMbZVnqpDtitxxFPM7ba47NULJ4nGCG0AhgY9x6tILqDQKPVzT9XDkSA9CjnZlAQFccDnkUBUVlPVIJJyRAWW6vZ5315R_bTfRcxvv9814_fdU_FoSYaHqA87EMkoFWL27VhQTPrTIdI6SQZwLsOt0sc97iUhA2lL0NWlKYcXxM0xYQc7MJXXNK_LR2KoAMG05NjpkcqB4nDfm0NxdQnroQcn0IJDf2cyBirOAi8gBCxJwHKcpBxUTBHO158-65jMwmKZa7Fs8UKOvS_vUG8PUYEVSOIwKuOqUbOc7eXZkYqnub1LQgwMTyq3-ISnSSNcT70q7EcyesVlLM4YV6FZpEWSThmXLfvakkpeLPnLnrnoS3qBTH_84BaJG9OdJxQ28nzkPYXQPgjRBkClUzctGVqfDB2pQvQplUu7kTktEdiHSDj1N9OJ9AXggg9NT-pMMGWmI78GDuxT2vtOXMzr35y-jupJPeR4F6o2_ryCqIZmCJNBJgOCw3cpnv3BYyW0vQFEEUZQiL4N2UtYGs8KX-P_wV_0UlokPGH4JSFvjrpAhEREzun9Yb5GmUWPmuC1mcUHwz6BPxWxpn9ky0igAIwttMcsrUvMBrSoTfGbqXYfasTOCnzmKcsY96UxDDpWdqCVE5Cg=w116-h103-no" TargetMode="External"/><Relationship Id="rId22" Type="http://schemas.openxmlformats.org/officeDocument/2006/relationships/hyperlink" Target="https://storage.googleapis.com/glide-prod.appspot.com/uploads-v2/GNXfNUSV91nct3RVn9zd/pub/ZVOcGslXfVNwGSOfc3Rm.jpeg" TargetMode="External"/><Relationship Id="rId21" Type="http://schemas.openxmlformats.org/officeDocument/2006/relationships/hyperlink" Target="http://ncrdb.usga.org/" TargetMode="External"/><Relationship Id="rId24" Type="http://schemas.openxmlformats.org/officeDocument/2006/relationships/hyperlink" Target="http://ncrdb.usga.org/" TargetMode="External"/><Relationship Id="rId23" Type="http://schemas.openxmlformats.org/officeDocument/2006/relationships/hyperlink" Target="https://lh3.googleusercontent.com/Gi7veismj6d99JVt7CQrjL0XTY-r5QRbgyXKckj4F2gupO4EAQeQawfhwK3671nOmSkDxfUGY3sagxYRSrxS4ZD1FNF6zc8P2axGqE7EBKRiAfn7aVVq7tqUieBE4jMdMdMDCbrpiP1JmyzVYdpNiUiG5aSIEYO4M1J_0ymq_YKvWWeGdfBGfk5Kf5k7X-IlDG2FhNMzPw7K0oi1vP5CMr5d1scyhhMEkwV0o_L3-dgG-4dpvwy2omZYIWjRKSSqcxRCcNe04H8dkTLZ7W47ZIL-3XPNI6RXID5cai4FbWkrhq94i7kkk6_B8uYAcVd61_8zfBH0DpBeryEoDnzjuzDj3BeZTavzyb8JBiUdalZKT6cQdoj-JN0Dycm01uT5VVaS6nz81JPy49BEhXJSREV53uq6ZGhECMsDGERamAsUSiMMDHi4Fsfe36LajOyFXsldFOBgN4Q7X5IC29SGRqL2FgEe2fu7XjEjy_YPkJd1AVc816_jKa4HjfA63dq9wBFgJAZFYZYY7OPfhhj5J7hdSrW6H4fAqPNcfC_eYV_cgQjzqZ4IgA8mKYQKyKNpYynZ3vFjKqKlfpaRVe8LqRkG6hoEJ6n94TVVueRRRxw0qTV9c04zmjlgzNO0AM4JO5Dk_b2t2C-EETotBzLQcGqvjQX8FL_lLYhdPlhO6LNdB58HNKEOcXJ_=w116-h103-no" TargetMode="External"/><Relationship Id="rId129" Type="http://schemas.openxmlformats.org/officeDocument/2006/relationships/hyperlink" Target="http://ncrdb.usga.org/" TargetMode="External"/><Relationship Id="rId128" Type="http://schemas.openxmlformats.org/officeDocument/2006/relationships/hyperlink" Target="https://lh3.googleusercontent.com/x0ix3S7bpMOabPeZRXBg0nEImQtplRA1q3eQ8YUWtTOrF32DwhWCDhQ3GjiBI9rmOrAex1Cfa2vMCJY0SjO4ABjsKMOu0ohQfugUsj4BA3XXuqHI_oH6zc7pKasqpWzBfn4M9CJ-zDffT4pfvdokIeu20pNTpJ4N6wHzYeyTpjhI9T6BsAA20CZfJ2g_c0QQZBG1wXoAmw-BRe2R48tVePkuLMOm5Zow2wPA-GfbVYz4dsl7Lq5gYz5Vq8js3ZjUXQgCeps_W-_xyMvjg3FPvbKFa5Cp6xrhYfKXE8Pq7hpofwuchGM6jim3yis0NcalLFBa8c70PSRcJJRmz7RPakSpqXfihxuvIUkpsftCOtPZtwX4tGKTBNnq4Q-fryTV80RL4V1RYhomZIAnNtBR3mTTOJiXLC_FXj8y_CmpD-pFvMIsT1nuc2qLW-FUjpQiZ9IKyAQmgwVPYT-IiLX-MYxrO5lyz5y-YX_brmFrtR5vPPVlAoSW2TB42e7ga_0oQQGC_cn28wG-aLU8HsV3qZg7OJ3VvblsTtpn7x0JJxM1t9ixP4RdDO4Gch7dh6ud_xDdop8_chrGk5SEVh_lT2XHT4iLIPsUo24PeHL_Ik6fCRx3Srv8_mYqftJqii2onn6HybEUOAIlBZgu38gDxLjc9_yfxTYSCjgNSp8zFw5tpj9LH5h0-6I=w116-h103-no" TargetMode="External"/><Relationship Id="rId127" Type="http://schemas.openxmlformats.org/officeDocument/2006/relationships/hyperlink" Target="https://minervatour.files.wordpress.com/2019/10/img_5277.jpg" TargetMode="External"/><Relationship Id="rId126" Type="http://schemas.openxmlformats.org/officeDocument/2006/relationships/hyperlink" Target="http://ncrdb.usga.org/" TargetMode="External"/><Relationship Id="rId26" Type="http://schemas.openxmlformats.org/officeDocument/2006/relationships/hyperlink" Target="https://lh3.googleusercontent.com/tXy0O0LwConoBkdb4wz_YoG_IEPZfDqZaoIDpGZa5CKtCmLmp2m71LbcF8YmiREiuCeOTIHDVTMw9ukeELSKzkHpe6Tnzv8GGoqqLRz_OzkYzSzlGlbVTnatXkvoOqtb9ewJpjyJ9vZFXND4tWRo9Fp1-teBc0O26J_EUhCkbkwjrUgwkZJ8kTNwRkXyojoOJUyExq-zLSMp9XfdiMPYcVcX-BGMUeuytjeJRH8JbyGg1Zuq4sdTcjSd0vGF4le4Ahkf03P2jn4FsfIzVQ3dPjbzePO8kfJVmSLrgi_UnYvLWfNeeonYS1ZXjKs8DombNrdZNj6UXt73utGXVAIK8pH8f15jMtX1RZdNqZ014Awmd0P32v8g2WZ7X_PCAe3eDKqPHSh9UCFgzcuTP97PcMWt5_HQv7VUqqQvCUfCRQWlcgbUdiq5rI5hLD7VnkA8Ul69Hez2lFM2B9FY3rdyZYjrZ-Vq52OPhUe8XNHaYRUWshyjplJjT2kcFs74Bs7ihIoJ-UwJVQdCOqwEEKeYRtQygGAf_IyNCLInI2OpKTw-lY-UOSZTz10f9R9u0RvtWv5LolPzMztNeHcPdq8TzanctW1yQRntXIKXJycEGNEJxOPMoy2ggRWRG6T1ce0BaL7Lk12smXw8Txql7ih_6AmS95k1S7n6XutAkcoY88h1VQ-0WCFP6mM=w116-h103-no" TargetMode="External"/><Relationship Id="rId121" Type="http://schemas.openxmlformats.org/officeDocument/2006/relationships/hyperlink" Target="https://minervatour.files.wordpress.com/2019/10/img_5277.jpg" TargetMode="External"/><Relationship Id="rId25" Type="http://schemas.openxmlformats.org/officeDocument/2006/relationships/hyperlink" Target="https://storage.googleapis.com/glide-prod.appspot.com/uploads-v2/GNXfNUSV91nct3RVn9zd/pub/wD9y0NT35v2ch7ZEGxQP.jpeg" TargetMode="External"/><Relationship Id="rId120" Type="http://schemas.openxmlformats.org/officeDocument/2006/relationships/hyperlink" Target="http://ncrdb.usga.org/" TargetMode="External"/><Relationship Id="rId28" Type="http://schemas.openxmlformats.org/officeDocument/2006/relationships/hyperlink" Target="https://firebasestorage.googleapis.com/v0/b/glide-prod.appspot.com/o/img-uploads%2FGNXfNUSV91nct3RVn9zd%2F7ede3f.jpeg?alt=media" TargetMode="External"/><Relationship Id="rId27" Type="http://schemas.openxmlformats.org/officeDocument/2006/relationships/hyperlink" Target="http://ncrdb.usga.org/" TargetMode="External"/><Relationship Id="rId125" Type="http://schemas.openxmlformats.org/officeDocument/2006/relationships/hyperlink" Target="https://lh3.googleusercontent.com/x0ix3S7bpMOabPeZRXBg0nEImQtplRA1q3eQ8YUWtTOrF32DwhWCDhQ3GjiBI9rmOrAex1Cfa2vMCJY0SjO4ABjsKMOu0ohQfugUsj4BA3XXuqHI_oH6zc7pKasqpWzBfn4M9CJ-zDffT4pfvdokIeu20pNTpJ4N6wHzYeyTpjhI9T6BsAA20CZfJ2g_c0QQZBG1wXoAmw-BRe2R48tVePkuLMOm5Zow2wPA-GfbVYz4dsl7Lq5gYz5Vq8js3ZjUXQgCeps_W-_xyMvjg3FPvbKFa5Cp6xrhYfKXE8Pq7hpofwuchGM6jim3yis0NcalLFBa8c70PSRcJJRmz7RPakSpqXfihxuvIUkpsftCOtPZtwX4tGKTBNnq4Q-fryTV80RL4V1RYhomZIAnNtBR3mTTOJiXLC_FXj8y_CmpD-pFvMIsT1nuc2qLW-FUjpQiZ9IKyAQmgwVPYT-IiLX-MYxrO5lyz5y-YX_brmFrtR5vPPVlAoSW2TB42e7ga_0oQQGC_cn28wG-aLU8HsV3qZg7OJ3VvblsTtpn7x0JJxM1t9ixP4RdDO4Gch7dh6ud_xDdop8_chrGk5SEVh_lT2XHT4iLIPsUo24PeHL_Ik6fCRx3Srv8_mYqftJqii2onn6HybEUOAIlBZgu38gDxLjc9_yfxTYSCjgNSp8zFw5tpj9LH5h0-6I=w116-h103-no" TargetMode="External"/><Relationship Id="rId29" Type="http://schemas.openxmlformats.org/officeDocument/2006/relationships/hyperlink" Target="https://lh3.googleusercontent.com/y79LG6IOyNlVI4nffsIu4kI94A0lbmxdi17sZmagyGBM9juhotJIZKgEmCBQ5C6BbuOQynHSrWnhIXR2m9uqHLciIKN2MrW9qbGJyoudCFhpHWtdBTvr-4MZ91EmiAxZo-GLDbymXRZwcNv_4Xx93GIstPTH4x6D4b-eBTuBlH_cMPeKJib5TV0JXyI9l3bReZxhIr7Hr8R4sspZ3z0N5ggeS1646Nh1YTgVyOt76WNYZ7X4P3VNRcYlqSV1yAb6UI4gglnSJ7eJiB3_oQzoCkS95Yv1iwlJcPZokLGVsmMNRugyTGVq5tE5VfB_Dk2UuJPCz8zRm4519cvKV2rULEzDrMc8ExWBi486KOB6ILkTZ17wfSom6dp2awhc1RFxXEWo7hvoYir_JjZyBOgTaqT2QCnNpynOfK8VjCfw8z8rqE-Pdn6z-9wnXKbvolaV4iFENkO_RSjcmm2QgI8BmSzsCioYESsgVYbVlQ9L9oQ-U6K99A1Xbj3F5SGs4Hb2fzqT37cDyzLr7cDeciH-d7Y_yY2MkILh73v3IjJikE66jgVVxBDqrK_Vqqnc-NYzz0jCpKGxIoE3h2-VWCUSmVohoFhCLJacUX-CGyCzDechjKtn9h1jcpE_gXm9lolhadIiGRv41PRR3IYH2vhh4A7QQ_x9E29hO6RPPlRy8ygFeDLiYAeHqUU=w116-h103-no" TargetMode="External"/><Relationship Id="rId124" Type="http://schemas.openxmlformats.org/officeDocument/2006/relationships/hyperlink" Target="https://storage.googleapis.com/glide-prod.appspot.com/uploads-v2/GNXfNUSV91nct3RVn9zd/pub/ZVOcGslXfVNwGSOfc3Rm.jpeg" TargetMode="External"/><Relationship Id="rId123" Type="http://schemas.openxmlformats.org/officeDocument/2006/relationships/hyperlink" Target="http://ncrdb.usga.org/" TargetMode="External"/><Relationship Id="rId122" Type="http://schemas.openxmlformats.org/officeDocument/2006/relationships/hyperlink" Target="https://lh3.googleusercontent.com/5ZlbW3TKdjJFToqMJgLuB2Rh55eAQZeql2fkbPHtH-0MzHMpgUMsjd6qBLkLUU5WonSzJ2i3La4_P0gy9b2bMntKwMDsITsY7920TIzFZE2ns5Poyu_HfVprP9TkHTQDT0syYK6iyBmIpvvzR5zxUxSRWfjY9ZlRWUieV1RwNh4ROY2-V7AtyY-pV2AfOpkrfpezVc_KgIVpUrT5Lo2_hRbfrFsOeFmv6vD9ftrdFRlBWLAbrWPIuAuews7tLnYJa275nka-iwBQknWMTMjlUc2cbIDwq_pM3EJkko-rILrmBwwDne6Asy8YNf382Cu15P0ZGg6GLrV1cgND4of3FRwRartF4azpghz77F0rh_-EW58yJM6nnY16RME8ky8v-3m_2WBabofDN6c0kADOObcXkrn3b8k2EfEUf5zen4_p4dZIF6UlaZOFMlEpYrh-L5uomXezcQNSXzgxlmkXVUnNg4RLgervQHO8Qo_aisaDwKlielwij7mkpmzvQ2o4JpBUumBL0e2yN5NLHJothNtUkyVEPEzSMlTj45_-6kgacUjgnAEE4uT4FImI2WjsIUI_Q3Mf9Rs5LCrMkcmRqGzBxHpmwOAp9H9qkwigMmAPrCrAk41z4URik0tjoOSKMTproiwWqfIgVhnP9X4pxDY9CpOGIpcDB1UXxeMBbwxeBaliQOYjnjUs=w116-h103-no" TargetMode="External"/><Relationship Id="rId95" Type="http://schemas.openxmlformats.org/officeDocument/2006/relationships/hyperlink" Target="https://lh3.googleusercontent.com/tXy0O0LwConoBkdb4wz_YoG_IEPZfDqZaoIDpGZa5CKtCmLmp2m71LbcF8YmiREiuCeOTIHDVTMw9ukeELSKzkHpe6Tnzv8GGoqqLRz_OzkYzSzlGlbVTnatXkvoOqtb9ewJpjyJ9vZFXND4tWRo9Fp1-teBc0O26J_EUhCkbkwjrUgwkZJ8kTNwRkXyojoOJUyExq-zLSMp9XfdiMPYcVcX-BGMUeuytjeJRH8JbyGg1Zuq4sdTcjSd0vGF4le4Ahkf03P2jn4FsfIzVQ3dPjbzePO8kfJVmSLrgi_UnYvLWfNeeonYS1ZXjKs8DombNrdZNj6UXt73utGXVAIK8pH8f15jMtX1RZdNqZ014Awmd0P32v8g2WZ7X_PCAe3eDKqPHSh9UCFgzcuTP97PcMWt5_HQv7VUqqQvCUfCRQWlcgbUdiq5rI5hLD7VnkA8Ul69Hez2lFM2B9FY3rdyZYjrZ-Vq52OPhUe8XNHaYRUWshyjplJjT2kcFs74Bs7ihIoJ-UwJVQdCOqwEEKeYRtQygGAf_IyNCLInI2OpKTw-lY-UOSZTz10f9R9u0RvtWv5LolPzMztNeHcPdq8TzanctW1yQRntXIKXJycEGNEJxOPMoy2ggRWRG6T1ce0BaL7Lk12smXw8Txql7ih_6AmS95k1S7n6XutAkcoY88h1VQ-0WCFP6mM=w116-h103-no" TargetMode="External"/><Relationship Id="rId94" Type="http://schemas.openxmlformats.org/officeDocument/2006/relationships/hyperlink" Target="https://lh3.googleusercontent.com/gQ_FaH2AF_jSJxRNubfcwX3XqG6dcE7KFTHqzUDgdA65lfy57Xnyo2e7D9_ADkXMZDwDprlQ0N8SlSm05CAfkEcLacfWCA0iqKpi5-HBqfCMD3rKMs77CSSzBgDIJPtHWC8lCOtteTiqTljHAcT1-cFtDPSLAC6ryzrYmGoAoI5BlvKRScFk1OMxT2Bz7pWyjn7fkq5GBrAkO1IuaNMgVljRyHjVn3j4j-oL8pGhycJUFlz1nuyea1eDCSU4IwYOfCGfLzodUa4OwrJmuf6CodGiJCB5VR6MYxBUylhMQYa5E-KczOv0t11ByK7uOpvrKtoTdi3tqJvaWgVC0nTYAMlVv7e5sH6_p8vg7h41LS898KW48eXRhJFrAGO2OzZeiy-xOyfD6hxeZ0flReFuhDSrrxF-X-EOf3dMk0FFIcO3TMNC2dzAGzhmpOUwNWKPidDdV_0I2k3dvG7Dguy5auAKUDTJgjgpetzcK5KElhRL-ZdNA6s39BoQgHpB7hsJsw2DZfT2_4ftVj4a-CN6iJdHTdb8QMjIAzCxDiUFlaDUXPHsUo1O8mt6ISJfruKOjsoClx4lDsa_J3M6Bu6h6rojA-_Vu7bbIWAGYFOafxWG3Xq9cqTcI2DGtkLFQg646TzUbrVkNyEGW0xTZxdRUKl7re6bW-F9JbDnigcq-d1XKLtY6P-l7sKdDxo9e-Q9nxMbMaItT4Bio7fNSvFa8gUDuTD_WHt9rtrljgqiOhmxX6Gr=w1250-h937-no" TargetMode="External"/><Relationship Id="rId97" Type="http://schemas.openxmlformats.org/officeDocument/2006/relationships/hyperlink" Target="https://minervatour.files.wordpress.com/2019/10/img_5277.jpg" TargetMode="External"/><Relationship Id="rId96" Type="http://schemas.openxmlformats.org/officeDocument/2006/relationships/hyperlink" Target="http://ncrdb.usga.org/" TargetMode="External"/><Relationship Id="rId11" Type="http://schemas.openxmlformats.org/officeDocument/2006/relationships/hyperlink" Target="https://lh3.googleusercontent.com/wXx5aO2MitxNB5djH3t6tQ5qanOQLB2REHjUtBXGFtgKXmXD03ezp4rgby-1tFUVAbse9f5ScSZc71nI0g2qCi9Cay7PKhEa4e-mLVWXYYeEkid4MqrRFAXwCst3P7k3GyJlEHagAc8rXRTdDMFGIXw0hhNh4Je8M2JpPcS7qyIgNoZ3IlJnPAB2jLcF3zP9RlXtPhRQ-Ly9FS6J_7L0Bh5sivSzUWCz9ILpGMRfP6sbKpzOHK2aZn1-uipLAWuulVv9j9wpHxAcvmYUpeI6Dl9n59qOzkMea9ED25YlCpn1S-kj_tFs_7USxkTlld-i6qmYqpCj_o5pCdNYE7Rcn5bRf9AnJkbbQR9s7M1ZsoMqi2w4yzhJ8WumUWLRy_A_AQdM7EYNQZJCep-bPyg-ejqMNxmoT1Zrbx-1C_cvrCe5T4nbJF1Z1reiCyC_CgR37Uvt8kPfBtRdXWZxsb-mXFwT7mdtj9H8ohmAuM2oCm8Jwat1fpkhpFrmRcrYodWAJZx6xAmGHTsekpFV40Fvr1gFOwdn90bDuHofViSoepYiaq1WLK8o6sEEn0ATIOVCxZjl1UdhC6U22GMeChfJfJ8BPL_EsESYmE3wHMNdKTHzG1g0BYS9Xu1jfdG8PxNq9U1Vm3GU6R6hHUaELyw_YObN0SSPkgpH8esf4k1583EbAA2A9W4ONStn=w116-h102-no" TargetMode="External"/><Relationship Id="rId99" Type="http://schemas.openxmlformats.org/officeDocument/2006/relationships/hyperlink" Target="http://ncrdb.usga.org/" TargetMode="External"/><Relationship Id="rId10" Type="http://schemas.openxmlformats.org/officeDocument/2006/relationships/hyperlink" Target="https://minervatour.files.wordpress.com/2019/10/img_5277.jpg" TargetMode="External"/><Relationship Id="rId98" Type="http://schemas.openxmlformats.org/officeDocument/2006/relationships/hyperlink" Target="https://lh3.googleusercontent.com/Gi7veismj6d99JVt7CQrjL0XTY-r5QRbgyXKckj4F2gupO4EAQeQawfhwK3671nOmSkDxfUGY3sagxYRSrxS4ZD1FNF6zc8P2axGqE7EBKRiAfn7aVVq7tqUieBE4jMdMdMDCbrpiP1JmyzVYdpNiUiG5aSIEYO4M1J_0ymq_YKvWWeGdfBGfk5Kf5k7X-IlDG2FhNMzPw7K0oi1vP5CMr5d1scyhhMEkwV0o_L3-dgG-4dpvwy2omZYIWjRKSSqcxRCcNe04H8dkTLZ7W47ZIL-3XPNI6RXID5cai4FbWkrhq94i7kkk6_B8uYAcVd61_8zfBH0DpBeryEoDnzjuzDj3BeZTavzyb8JBiUdalZKT6cQdoj-JN0Dycm01uT5VVaS6nz81JPy49BEhXJSREV53uq6ZGhECMsDGERamAsUSiMMDHi4Fsfe36LajOyFXsldFOBgN4Q7X5IC29SGRqL2FgEe2fu7XjEjy_YPkJd1AVc816_jKa4HjfA63dq9wBFgJAZFYZYY7OPfhhj5J7hdSrW6H4fAqPNcfC_eYV_cgQjzqZ4IgA8mKYQKyKNpYynZ3vFjKqKlfpaRVe8LqRkG6hoEJ6n94TVVueRRRxw0qTV9c04zmjlgzNO0AM4JO5Dk_b2t2C-EETotBzLQcGqvjQX8FL_lLYhdPlhO6LNdB58HNKEOcXJ_=w116-h103-no" TargetMode="External"/><Relationship Id="rId13" Type="http://schemas.openxmlformats.org/officeDocument/2006/relationships/hyperlink" Target="https://firebasestorage.googleapis.com/v0/b/glide-prod.appspot.com/o/img-uploads%2FGNXfNUSV91nct3RVn9zd%2F7ede3f.jpeg?alt=media" TargetMode="External"/><Relationship Id="rId12" Type="http://schemas.openxmlformats.org/officeDocument/2006/relationships/hyperlink" Target="http://ncrdb.usga.org/" TargetMode="External"/><Relationship Id="rId91" Type="http://schemas.openxmlformats.org/officeDocument/2006/relationships/hyperlink" Target="https://storage.googleapis.com/glide-prod.appspot.com/uploads-v2/GNXfNUSV91nct3RVn9zd/pub/MXbvc7EbvlbCRBjsPjcA.jpg" TargetMode="External"/><Relationship Id="rId90" Type="http://schemas.openxmlformats.org/officeDocument/2006/relationships/hyperlink" Target="http://ncrdb.usga.org/" TargetMode="External"/><Relationship Id="rId93" Type="http://schemas.openxmlformats.org/officeDocument/2006/relationships/hyperlink" Target="http://ncrdb.usga.org/" TargetMode="External"/><Relationship Id="rId92" Type="http://schemas.openxmlformats.org/officeDocument/2006/relationships/hyperlink" Target="https://lh3.googleusercontent.com/s0I2GHIWa-qPdvl-BGseLVUkyx3UelIkqGC2O8P-wkBIhAsQl1HMR8KsRcCbzsATJ4EkWyJbrMtvDBng6KLJ3GC3hmJyjxLEQKZwdWjunWlsu_Q7sCzvUWx891xSFa_lpfDvU060hG0KgaV-6K_IVcv3d_NsrPTil13l4jWE9zb0tDW0_IELsbkGHJ3mmA9_NbkBT3FuEtIcstEScyMGxMmLy6Pbhy727rOrZ0ca8_C90PFaR1YoLcId5LXrHYAIRKCuqzha2MvvadBWR5hJ_zkTIWClkBZSwydcWLdY0LXdoEBA89ANikv6XU5IcQ8DIJHlCzKb-7ncnn-6zovGWvI4vbewyu1W6iiAS1CZ3uXlAiybxqsBbTh_xbcLbLek8RTYxyvOIvLwrklWnvWR9XWXgLufR_7i6rFgS8WlW0EEZT12yMZmz7kS5IMDoBMDvf3pjY0replPA11agPQw6xKuD7fusQLn9NEd4vOizn08tAAjtdeLNttEkRrymbEkNe-aNz83_o1lXk2iOIuL8_0vgkX0nTwtZa-Ac9nP-zanLlcMJuBv2-xI2HyG3V9cphPPQKvSvXuDVJoxJvd6cQOvIXhSpK8DaLt9sPcu4-QCeufLoFh6_IsodWzYsUQihzcMs3CMVNbub-eLXqkpu2hNVf4ZbEMwSag2z4LYbxJvqn3JkU1GhFI=w116-h103-no" TargetMode="External"/><Relationship Id="rId118" Type="http://schemas.openxmlformats.org/officeDocument/2006/relationships/hyperlink" Target="https://storage.googleapis.com/glide-prod.appspot.com/uploads-v2/GNXfNUSV91nct3RVn9zd/pub/wD9y0NT35v2ch7ZEGxQP.jpeg" TargetMode="External"/><Relationship Id="rId117" Type="http://schemas.openxmlformats.org/officeDocument/2006/relationships/hyperlink" Target="http://ncrdb.usga.org/" TargetMode="External"/><Relationship Id="rId116" Type="http://schemas.openxmlformats.org/officeDocument/2006/relationships/hyperlink" Target="https://lh3.googleusercontent.com/Xq4CqLEu4NPhnQxopkOXNzg87Nk34O-TjIWjI8Y1j4C8dyEigSztrK3jQDfs0WLALBvNE_E9HUwKPmhv16d1aWeulgQNe6Nt2lMAvlFB_maKj9Lx37DeWQcB-ChkZqIw0jW9_OWuPS2ZDGPjNqozmKH_-zH5zrCbgseJByRYFJAJhnFI-Mk3WcFjmvsEHa_fLl0pgiBbvlhHHGZ9jhFbouJEUdq5WHNFMlgzUqneLZvbYZoEKSZ_IVLL64ppz2M4_DRu2bRjVEtU_DhT4DaSruv2nLHsucbH6sn3ETcFjQ3WSt6CKmz8im-UK0NI3fo02YoVRsRN5W7PnwQQbNIStnEqwvYnfeB4-OsuJuAK2I5GV9MTyGcnJEMBCi9hq9v_zHXBZkNBPqWm8bjsnL5gqkcb3stAZxdg_O8PqSfIKFv5KSkR71g6YKe6HgY8XtBN2Yho4agxCsSjcCNSlRZsliwoML69lGqJeSnmMGrJ3hYu45AFKRY5rFEhhid_ageQRbnfXDnp9_g6T-hg3_lRRTdXAFpZYNc6mwahxHJOGzoMzy3XgTVWrVP8Q2ABDEGxsvpJPw8Jm7wCN-Uk48pcETE5GwBYTZggp6Gw5MHS9yl8lKTVyGwXcAPW-BM-itteOyPe2fmyKYc2H5WrIezXN3biW8H27GXS4SZRYRoKw828zmbjSsamVTZT=w116-h102-no" TargetMode="External"/><Relationship Id="rId115" Type="http://schemas.openxmlformats.org/officeDocument/2006/relationships/hyperlink" Target="https://firebasestorage.googleapis.com/v0/b/glide-prod.appspot.com/o/img-uploads%2FGNXfNUSV91nct3RVn9zd%2F7ede3f.jpeg?alt=media" TargetMode="External"/><Relationship Id="rId119" Type="http://schemas.openxmlformats.org/officeDocument/2006/relationships/hyperlink" Target="https://lh3.googleusercontent.com/y79LG6IOyNlVI4nffsIu4kI94A0lbmxdi17sZmagyGBM9juhotJIZKgEmCBQ5C6BbuOQynHSrWnhIXR2m9uqHLciIKN2MrW9qbGJyoudCFhpHWtdBTvr-4MZ91EmiAxZo-GLDbymXRZwcNv_4Xx93GIstPTH4x6D4b-eBTuBlH_cMPeKJib5TV0JXyI9l3bReZxhIr7Hr8R4sspZ3z0N5ggeS1646Nh1YTgVyOt76WNYZ7X4P3VNRcYlqSV1yAb6UI4gglnSJ7eJiB3_oQzoCkS95Yv1iwlJcPZokLGVsmMNRugyTGVq5tE5VfB_Dk2UuJPCz8zRm4519cvKV2rULEzDrMc8ExWBi486KOB6ILkTZ17wfSom6dp2awhc1RFxXEWo7hvoYir_JjZyBOgTaqT2QCnNpynOfK8VjCfw8z8rqE-Pdn6z-9wnXKbvolaV4iFENkO_RSjcmm2QgI8BmSzsCioYESsgVYbVlQ9L9oQ-U6K99A1Xbj3F5SGs4Hb2fzqT37cDyzLr7cDeciH-d7Y_yY2MkILh73v3IjJikE66jgVVxBDqrK_Vqqnc-NYzz0jCpKGxIoE3h2-VWCUSmVohoFhCLJacUX-CGyCzDechjKtn9h1jcpE_gXm9lolhadIiGRv41PRR3IYH2vhh4A7QQ_x9E29hO6RPPlRy8ygFeDLiYAeHqUU=w116-h103-no" TargetMode="External"/><Relationship Id="rId15" Type="http://schemas.openxmlformats.org/officeDocument/2006/relationships/hyperlink" Target="http://ncrdb.usga.org/" TargetMode="External"/><Relationship Id="rId110" Type="http://schemas.openxmlformats.org/officeDocument/2006/relationships/hyperlink" Target="https://lh3.googleusercontent.com/QG1aIdUSDImQrtI7DLJap9XYjNgx1ajuEgWzl3ZzKARNR-Un6cFp8Ko63sAVuUxXlh4ZYSu0T2akQQx-nI67usFPhS5dUYuNQX9jUMcjHQM2eevGXkV-1DKg_rbxlAikK6qn3nwYPk_3a27vEVc9canRX5mn5he1Dmpp5EL_y2Gi6am3kH1684HbQxXxIUvmadxjo0TDdZs3nnf9mQwJ16rdspybKV3vpKhVG8JSDW1icF0wTm03Ij3p6WAkBLoqo_jFarA1aF57xrTfT1AVJYqzgGK2wTFV365k422dvYgqHCTUXOaq8iKHCuOefKL0IOLvncPkxzl2n0CpPhNSHUTO9RNhwD3GW7IFWvtNlz0JcqIs4PTZgL0iTWc0am6OuQmd4n2DoGQax3Dzj--xva-dHRPN3gJs8DydnfAPDIR5Pqtfbk7-uSYZBruJhUJuJG0Ywdw5UessTrsvaBgNBDEKXVTVOn5bjOZDz9Kw4_eGZRyB4Wbcgv9Sn5VVDqPkxY1jY198gZMbXKvVJBLSYiecla7ZYVAOf6-yrp7kq1V_iF4P94TCMChogvb-DspOheh8bokK-yom_eftavFt5XYmZ7aAERT-k4EnBPmdK2TK2BAA6IA4oyk8P-1-qToCuWQw_dFPjaxrTN5fED4miEd9r7NptJgpaQTwXG3X2GHkw4p6LqaUvm8=w116-h103-no" TargetMode="External"/><Relationship Id="rId14" Type="http://schemas.openxmlformats.org/officeDocument/2006/relationships/hyperlink" Target="https://lh3.googleusercontent.com/wXx5aO2MitxNB5djH3t6tQ5qanOQLB2REHjUtBXGFtgKXmXD03ezp4rgby-1tFUVAbse9f5ScSZc71nI0g2qCi9Cay7PKhEa4e-mLVWXYYeEkid4MqrRFAXwCst3P7k3GyJlEHagAc8rXRTdDMFGIXw0hhNh4Je8M2JpPcS7qyIgNoZ3IlJnPAB2jLcF3zP9RlXtPhRQ-Ly9FS6J_7L0Bh5sivSzUWCz9ILpGMRfP6sbKpzOHK2aZn1-uipLAWuulVv9j9wpHxAcvmYUpeI6Dl9n59qOzkMea9ED25YlCpn1S-kj_tFs_7USxkTlld-i6qmYqpCj_o5pCdNYE7Rcn5bRf9AnJkbbQR9s7M1ZsoMqi2w4yzhJ8WumUWLRy_A_AQdM7EYNQZJCep-bPyg-ejqMNxmoT1Zrbx-1C_cvrCe5T4nbJF1Z1reiCyC_CgR37Uvt8kPfBtRdXWZxsb-mXFwT7mdtj9H8ohmAuM2oCm8Jwat1fpkhpFrmRcrYodWAJZx6xAmGHTsekpFV40Fvr1gFOwdn90bDuHofViSoepYiaq1WLK8o6sEEn0ATIOVCxZjl1UdhC6U22GMeChfJfJ8BPL_EsESYmE3wHMNdKTHzG1g0BYS9Xu1jfdG8PxNq9U1Vm3GU6R6hHUaELyw_YObN0SSPkgpH8esf4k1583EbAA2A9W4ONStn=w116-h102-no" TargetMode="External"/><Relationship Id="rId17" Type="http://schemas.openxmlformats.org/officeDocument/2006/relationships/hyperlink" Target="https://lh3.googleusercontent.com/SovAg0t0zByaah0O2LBG7X8ZgHdm1Rnr8iq0Yot6CC74iLKZgm-7UR7jnvzqr14OTS-0L-G1PSoEfP2gBvHgkQ9ojAvtKOuYwHOj5tXNst6hqSdtInLV74pR0EzlrpV2oCjVAHgHVPl9EynsvYKoa7lzAhW-NbkqkQkg_SfXZ8zahfrtg9BkF0y3A3gA9LTuu2enEgz61mBVM-4I-cNzUXiwLjNWDYXE4ljcTR2T-x0caUr4wuXpMeVP5RBApdCo2tq2cLeTQtHV-YyKMJxKz2X4sVv-hvNRcN7ejYqV2qepaWE6erOPQ3TKChzBIwAB1gcTqt8coJ_hQMEK0gFIe8OtY-j_UCEozQwTGuJh3aoG8sa01-fk-fSHr1hOQvbrQMkbJTMiZNrZBzAjxDjlXYwry7SS03g5tom3b-WL_e_B6cdkDd6oT-xjHN2-3BlrBFkGblVGORc95gSP9_0rvmtnocHbl3imyQijOlYD742zYjYSDmt8hBItXesObR6y19j6ycZQdzthafRXcAeNQpvlZqkhJ7Pb-jn2B7IAyKouK2z9pvy6WJY2I61xMTPwPx69zXLmxD5hKL76QzasmA4bLmPkFfMRskS0behOb9_O0OWY64oLOlraiuIrUEbo07sstA7wD75xuQFW0Z9dCEBoxx-WpvKIc2DVIZpFg1g1cPUqrTBfUes=w116-h103-no" TargetMode="External"/><Relationship Id="rId16" Type="http://schemas.openxmlformats.org/officeDocument/2006/relationships/hyperlink" Target="https://storage.googleapis.com/glide-prod.appspot.com/uploads-v2/GNXfNUSV91nct3RVn9zd/pub/MXbvc7EbvlbCRBjsPjcA.jpg" TargetMode="External"/><Relationship Id="rId19" Type="http://schemas.openxmlformats.org/officeDocument/2006/relationships/hyperlink" Target="https://storage.googleapis.com/glide-prod.appspot.com/uploads-v2/GNXfNUSV91nct3RVn9zd/pub/ZVOcGslXfVNwGSOfc3Rm.jpeg" TargetMode="External"/><Relationship Id="rId114" Type="http://schemas.openxmlformats.org/officeDocument/2006/relationships/hyperlink" Target="http://ncrdb.usga.org/" TargetMode="External"/><Relationship Id="rId18" Type="http://schemas.openxmlformats.org/officeDocument/2006/relationships/hyperlink" Target="http://ncrdb.usga.org/" TargetMode="External"/><Relationship Id="rId113" Type="http://schemas.openxmlformats.org/officeDocument/2006/relationships/hyperlink" Target="https://lh3.googleusercontent.com/9IxIsPmI2L6ehbUx31jaId8YTx4Uf04R_OGSMAVzF4INV-PxuqGsf-Sj-EzNFF_EIJm_SsuGYrBSEdd2hOvIRfG8ORY2isaExX6YzEme5hI5jp-puAG6cRzaqXXA4Wbar8i1Atm4xhIldLSfaHb5jRJXdx6MCy1YBMZZXkx4DSoxgGec4kMEB7BJmtShIwYq9AOOcGWiqLoNfobwu42U8d4rgiEGgEnM7NI9Z_wTHp9Hw3Zd9pR3AgZfwPgZWueD5Be_E9m-qqNK2PAmqueSlD1JDlK5QCFWgjsNMHSYuA2z3Ul_-qT0sdAosGuxo-KJBod9J8LaTrYiEqGfQ55CtdiZw9wUGqNpzzNzmCOSNSe74sMHDVreudqowdE65JmvsbwNC5POWlFe8W50qHARP4wO8HB3ZzQRe1IbfkLOtX1HCVPjcFD0lRjH7Ix4X8O-g9_2UaFbCubLH9SByBFEwLd-UY6c4bynOJGFpyp_838VOhTA5Ubkkb15yrI-uRm5zgNloWU3iOGoKmjkYKOzM6b3gJtmLuBa3MzyoPRWjuLLL-_2vSv4hshSwapR06rR-NCywdgm_1JpICRhOCbRKJ1twztIlpyKYkELf47oi1xSz-SZ7R-j71YBg0nHVM9pcDB_byRKNPzL4I8YPnHGQvz6O7yrwGE0mRgSaHEHiM3EQN1aRDIxzQo=w116-h103-no" TargetMode="External"/><Relationship Id="rId112" Type="http://schemas.openxmlformats.org/officeDocument/2006/relationships/hyperlink" Target="https://firebasestorage.googleapis.com/v0/b/glide-prod.appspot.com/o/img-uploads%2FGNXfNUSV91nct3RVn9zd%2Fb607eb.jpeg?alt=media" TargetMode="External"/><Relationship Id="rId111" Type="http://schemas.openxmlformats.org/officeDocument/2006/relationships/hyperlink" Target="http://ncrdb.usga.org/" TargetMode="External"/><Relationship Id="rId84" Type="http://schemas.openxmlformats.org/officeDocument/2006/relationships/hyperlink" Target="http://ncrdb.usga.org/" TargetMode="External"/><Relationship Id="rId83" Type="http://schemas.openxmlformats.org/officeDocument/2006/relationships/hyperlink" Target="https://lh3.googleusercontent.com/Xq4CqLEu4NPhnQxopkOXNzg87Nk34O-TjIWjI8Y1j4C8dyEigSztrK3jQDfs0WLALBvNE_E9HUwKPmhv16d1aWeulgQNe6Nt2lMAvlFB_maKj9Lx37DeWQcB-ChkZqIw0jW9_OWuPS2ZDGPjNqozmKH_-zH5zrCbgseJByRYFJAJhnFI-Mk3WcFjmvsEHa_fLl0pgiBbvlhHHGZ9jhFbouJEUdq5WHNFMlgzUqneLZvbYZoEKSZ_IVLL64ppz2M4_DRu2bRjVEtU_DhT4DaSruv2nLHsucbH6sn3ETcFjQ3WSt6CKmz8im-UK0NI3fo02YoVRsRN5W7PnwQQbNIStnEqwvYnfeB4-OsuJuAK2I5GV9MTyGcnJEMBCi9hq9v_zHXBZkNBPqWm8bjsnL5gqkcb3stAZxdg_O8PqSfIKFv5KSkR71g6YKe6HgY8XtBN2Yho4agxCsSjcCNSlRZsliwoML69lGqJeSnmMGrJ3hYu45AFKRY5rFEhhid_ageQRbnfXDnp9_g6T-hg3_lRRTdXAFpZYNc6mwahxHJOGzoMzy3XgTVWrVP8Q2ABDEGxsvpJPw8Jm7wCN-Uk48pcETE5GwBYTZggp6Gw5MHS9yl8lKTVyGwXcAPW-BM-itteOyPe2fmyKYc2H5WrIezXN3biW8H27GXS4SZRYRoKw828zmbjSsamVTZT=w116-h102-no" TargetMode="External"/><Relationship Id="rId86" Type="http://schemas.openxmlformats.org/officeDocument/2006/relationships/hyperlink" Target="https://lh3.googleusercontent.com/s0I2GHIWa-qPdvl-BGseLVUkyx3UelIkqGC2O8P-wkBIhAsQl1HMR8KsRcCbzsATJ4EkWyJbrMtvDBng6KLJ3GC3hmJyjxLEQKZwdWjunWlsu_Q7sCzvUWx891xSFa_lpfDvU060hG0KgaV-6K_IVcv3d_NsrPTil13l4jWE9zb0tDW0_IELsbkGHJ3mmA9_NbkBT3FuEtIcstEScyMGxMmLy6Pbhy727rOrZ0ca8_C90PFaR1YoLcId5LXrHYAIRKCuqzha2MvvadBWR5hJ_zkTIWClkBZSwydcWLdY0LXdoEBA89ANikv6XU5IcQ8DIJHlCzKb-7ncnn-6zovGWvI4vbewyu1W6iiAS1CZ3uXlAiybxqsBbTh_xbcLbLek8RTYxyvOIvLwrklWnvWR9XWXgLufR_7i6rFgS8WlW0EEZT12yMZmz7kS5IMDoBMDvf3pjY0replPA11agPQw6xKuD7fusQLn9NEd4vOizn08tAAjtdeLNttEkRrymbEkNe-aNz83_o1lXk2iOIuL8_0vgkX0nTwtZa-Ac9nP-zanLlcMJuBv2-xI2HyG3V9cphPPQKvSvXuDVJoxJvd6cQOvIXhSpK8DaLt9sPcu4-QCeufLoFh6_IsodWzYsUQihzcMs3CMVNbub-eLXqkpu2hNVf4ZbEMwSag2z4LYbxJvqn3JkU1GhFI=w116-h103-no" TargetMode="External"/><Relationship Id="rId85" Type="http://schemas.openxmlformats.org/officeDocument/2006/relationships/hyperlink" Target="https://lh3.googleusercontent.com/gQ_FaH2AF_jSJxRNubfcwX3XqG6dcE7KFTHqzUDgdA65lfy57Xnyo2e7D9_ADkXMZDwDprlQ0N8SlSm05CAfkEcLacfWCA0iqKpi5-HBqfCMD3rKMs77CSSzBgDIJPtHWC8lCOtteTiqTljHAcT1-cFtDPSLAC6ryzrYmGoAoI5BlvKRScFk1OMxT2Bz7pWyjn7fkq5GBrAkO1IuaNMgVljRyHjVn3j4j-oL8pGhycJUFlz1nuyea1eDCSU4IwYOfCGfLzodUa4OwrJmuf6CodGiJCB5VR6MYxBUylhMQYa5E-KczOv0t11ByK7uOpvrKtoTdi3tqJvaWgVC0nTYAMlVv7e5sH6_p8vg7h41LS898KW48eXRhJFrAGO2OzZeiy-xOyfD6hxeZ0flReFuhDSrrxF-X-EOf3dMk0FFIcO3TMNC2dzAGzhmpOUwNWKPidDdV_0I2k3dvG7Dguy5auAKUDTJgjgpetzcK5KElhRL-ZdNA6s39BoQgHpB7hsJsw2DZfT2_4ftVj4a-CN6iJdHTdb8QMjIAzCxDiUFlaDUXPHsUo1O8mt6ISJfruKOjsoClx4lDsa_J3M6Bu6h6rojA-_Vu7bbIWAGYFOafxWG3Xq9cqTcI2DGtkLFQg646TzUbrVkNyEGW0xTZxdRUKl7re6bW-F9JbDnigcq-d1XKLtY6P-l7sKdDxo9e-Q9nxMbMaItT4Bio7fNSvFa8gUDuTD_WHt9rtrljgqiOhmxX6Gr=w1250-h937-no" TargetMode="External"/><Relationship Id="rId88" Type="http://schemas.openxmlformats.org/officeDocument/2006/relationships/hyperlink" Target="https://storage.googleapis.com/glide-prod.appspot.com/uploads-v2/GNXfNUSV91nct3RVn9zd/pub/ZVOcGslXfVNwGSOfc3Rm.jpeg" TargetMode="External"/><Relationship Id="rId87" Type="http://schemas.openxmlformats.org/officeDocument/2006/relationships/hyperlink" Target="http://ncrdb.usga.org/" TargetMode="External"/><Relationship Id="rId89" Type="http://schemas.openxmlformats.org/officeDocument/2006/relationships/hyperlink" Target="https://lh3.googleusercontent.com/JjATGugKKHpWtvwGvmGIV3t7kFTXRhkQT7zW4KIZ6R1WW7eHipi1JdFJ5PmD2vrH0D9Dp8lJ9aX7x_2Gc2-D5lrJfeEXepLUmf1WVz3Dju2D3Zd6FZlN7cE22zgpWkUc4iPL77TnSLfWuJ2rIHjqLn-3gjxwVd1kGIlIQl9UN4AeMYs0uS1YRa-WQhAT-M6NdxmBky1_PHnO7nN0wdgcSdcDIjjxRIHfeN7FC5IVI-CaTUsqZokK5vidAti-IvIyG8Uw2kk6IOGp5oKh0EPj2ADkyN-1CmeKU8aieyUk-V0845Ck4wUKJteWI91073AdhFGmgxKd3Hjlzc-Np-Ge9r61-1x6NJEbBVXj8AKpITPSbByhbGPg8h93yIYEReSvf0PxXhKqrj7g8HLQ07Lo07glkkfGx1LDLeiUg8UBKPSl7t9HLDKbutD525SYdw_2zhaF9qWFmpNn42yQuXgB2Mka_wdZP-XekipNSSvE7qz4Z5jDHt8OTmVwbW_Q4f11voiL5DEfwJ6dAvO0G_qM4MwvkehlcOuujY1AeiI_5O-7mOUME6wzDo9t3swjdKVc5Hi6QvbgsitnipDmc21JulEDgenFy9__IysMWLkPDmQFWwZrBik2-MOpfZlWE7T2Jv494_CI5khguyD9rAY7i0miWwQotQvwb_6jascRCMiTEqD5pBzyC0M=w116-h103-no" TargetMode="External"/><Relationship Id="rId80" Type="http://schemas.openxmlformats.org/officeDocument/2006/relationships/hyperlink" Target="https://lh3.googleusercontent.com/mwzfWboHuX08dPbEgEhoSj8FGRPFt6dI3Hih5DWbYLezU-_QVwYCc5as8_zGrlMKvTKhj-vQ2s-Z9O6BAEaVMdu3DULUGVRmE3FNnWyNsQuOKEJHWcp5Ym0D1yAMXwwDhCAwNdPYlGcSQ3xto67QiOPS7UbiMcFvAnQggvZmZSSxYAD54-nIBhiHPMHNr3kkOJOpLZJgmeFy1wmKWQuWjidx3qWoZfciG_x1ptiNwvo_6gnp47wT3Iz_-j6ebOw4b6TPwm5oNY2LmNyZGxmh3cYFAfhULAzgg55TPdWozlIg_gB6mv9bAwHyhE9l3_0XD6RX-avIDZHkPc1K34PDxmUW5ZF2ySeYTz-5srLjIwYNg8YI9k_poBeHVBTfDjOpKDbEVFry4_7bicelGuRiQ07hshMTs4VufYdMp5U0nZMy8D3aBYfIMoYOupxOEgDv7YXE9tw7ziULjOH1C--cPLL3tCGc04CltlDrIKwS6IK-zzg7758ZEHy33gJ1X7-XpAvWKrzg6y3yJZb3Hj8KVLC5KllQL8I-VZy4zzhmC0rCMb3A-dY5QsYtw30p9Vo5Rkftn9y_Mu2K3-BnPfMk366SDwNAxMY9wbg78paAHwVm8xVzsYJY-pLFpD-qGgiCMxxE7DB_P5JO5cgW-HZTiTd_limy5XIxof9rzrxnHjgPV47T6JanQCc=w116-h103-no" TargetMode="External"/><Relationship Id="rId82" Type="http://schemas.openxmlformats.org/officeDocument/2006/relationships/hyperlink" Target="https://firebasestorage.googleapis.com/v0/b/glide-prod.appspot.com/o/img-uploads%2FGNXfNUSV91nct3RVn9zd%2Fb607eb.jpeg?alt=media" TargetMode="External"/><Relationship Id="rId81" Type="http://schemas.openxmlformats.org/officeDocument/2006/relationships/hyperlink" Target="http://ncrdb.usga.org/" TargetMode="External"/><Relationship Id="rId1" Type="http://schemas.openxmlformats.org/officeDocument/2006/relationships/hyperlink" Target="https://storage.googleapis.com/glide-prod.appspot.com/uploads-v2/GNXfNUSV91nct3RVn9zd/pub/wD9y0NT35v2ch7ZEGxQP.jpeg" TargetMode="External"/><Relationship Id="rId2" Type="http://schemas.openxmlformats.org/officeDocument/2006/relationships/hyperlink" Target="https://lh3.googleusercontent.com/Y1BGH5wfNUq_6FALjd6GJM9u9uoPOYcyGex1XAxsRdOzIPEnKzIoymBsuWd3FnkIh1sADPvhnLckSPvau475e1Frgdztu2vmyrBE4g0InPaiSlscKMyL02ub1dmA-77T2qpA9WSb20TUT5avXawNU2UnKg740z--El6KHjPP6dKkKWpzzl8aUvQYtHm7RQDjqtpLfljwkHHqfewL5Oo2pcKfbxq41gA-3e-4qvSABiUn5zXFnWZOmGyuqNPXZ36dzqs74uZvxaLVCXDLflg4lnu6iKwW3a8vZkaNBhp5wJQvNKtv2kPvSksFNazb94cwWZSQj_WqsaFE9otVXlC18dycsPOYW4O2jvB5h5QYhUVryYQcdQ1VOpdb5e5shlb4oTeMgtQ6nWd_nARV_v0xk3wUqQI3pvtN_fxeWuS5sHdlwpDAiOpq9tIAeLdIm2gn_OauOAcrx0qc0eBPETSvtbpLBhMjkFxATYQnRenQaIW-yGsvyPz2qx__oS3VHgHgG1IprArR_3qS8QsSrlTQwaXJDsoWSVIsP5QRY-DgzBvTpcYFa9nZMGDuIp-R_Qn0EJvxyyofz79nLB0LrHPJQOwOvg0NBThMsbMevzMmIOAAjofOchigr46t_y63ajVNT1PqB7KBAfPgoDtGUlqyzsXQcUor1RJlTV9FnHIHEdPJ79qYPRZvPO2C=w116-h103-no" TargetMode="External"/><Relationship Id="rId3" Type="http://schemas.openxmlformats.org/officeDocument/2006/relationships/hyperlink" Target="http://ncrdb.usga.org/" TargetMode="External"/><Relationship Id="rId4" Type="http://schemas.openxmlformats.org/officeDocument/2006/relationships/hyperlink" Target="https://storage.googleapis.com/glide-prod.appspot.com/uploads-v2/GNXfNUSV91nct3RVn9zd/pub/ZVOcGslXfVNwGSOfc3Rm.jpeg" TargetMode="External"/><Relationship Id="rId9" Type="http://schemas.openxmlformats.org/officeDocument/2006/relationships/hyperlink" Target="http://ncrdb.usga.org/" TargetMode="External"/><Relationship Id="rId5" Type="http://schemas.openxmlformats.org/officeDocument/2006/relationships/hyperlink" Target="https://lh3.googleusercontent.com/X9NboRI9tXpfX4phhLZVYexHVnQAJBEoc0hBQVGKHHqWBul-E9E_TgJvwHNjt7LQjZOFV-9kYbZ9XphA5rbyC7zyZNjaUVjEiOENCW7vMoC5MjbgxAilXTyc9CYSOAgrCUmmmMYTIggYHJQkbY4dFSEXBJ8CIKUtRqX_CzpCKLlVG4kp_4eVVYlZaKU_7YQXUIjVGwzH0ZxJF315f5lY0iVnSlj606BU3XEz-vbOY0jk2h0oHdwfrDebb19DXndyl5kwTSXapNeSVWdutJIvhOdHtWBCieEJqW7gB_NWYdSTsAAB-IXNdV27cGYjCywVvoDNtxe4Phb0twHtHJqAPGIl2u7xMd72IQ5QQD9UQPmwgI4u2vk7jvwA9agTu-xLOfYMXkvrDlwWdkSQl_Yw3IcN90qVXfi0k7_AbklUTfOi3-S9IWFUXtgy1Cgt_E6yQB7-PBZyDo19DoW5vHtfmqBb8T5E8P2QzmB5dRpfgMAe8TO9PWZngokrrJVizc8BdIuEHJ2wTTcIHDuurywX6XICUy1ef5WWp6pYmVEVslCCFL4xczkTi4vwT_tiaKGQVEt0rJ-4U26ZsICBHFRTocCAmN_qsmdCmgzI_u7Gsyr4glyhOh6p_uDTGA-1kx12K_Qc_mq-ASZkVZLc8KM0LlHGSumasNaXYDqnV5Bvq0FGCfp2vgwvOd4=w116-h103-no" TargetMode="External"/><Relationship Id="rId6" Type="http://schemas.openxmlformats.org/officeDocument/2006/relationships/hyperlink" Target="http://ncrdb.usga.org/" TargetMode="External"/><Relationship Id="rId7" Type="http://schemas.openxmlformats.org/officeDocument/2006/relationships/hyperlink" Target="https://storage.googleapis.com/glide-prod.appspot.com/uploads-v2/GNXfNUSV91nct3RVn9zd/pub/ZVOcGslXfVNwGSOfc3Rm.jpeg" TargetMode="External"/><Relationship Id="rId8" Type="http://schemas.openxmlformats.org/officeDocument/2006/relationships/hyperlink" Target="https://lh3.googleusercontent.com/9IxIsPmI2L6ehbUx31jaId8YTx4Uf04R_OGSMAVzF4INV-PxuqGsf-Sj-EzNFF_EIJm_SsuGYrBSEdd2hOvIRfG8ORY2isaExX6YzEme5hI5jp-puAG6cRzaqXXA4Wbar8i1Atm4xhIldLSfaHb5jRJXdx6MCy1YBMZZXkx4DSoxgGec4kMEB7BJmtShIwYq9AOOcGWiqLoNfobwu42U8d4rgiEGgEnM7NI9Z_wTHp9Hw3Zd9pR3AgZfwPgZWueD5Be_E9m-qqNK2PAmqueSlD1JDlK5QCFWgjsNMHSYuA2z3Ul_-qT0sdAosGuxo-KJBod9J8LaTrYiEqGfQ55CtdiZw9wUGqNpzzNzmCOSNSe74sMHDVreudqowdE65JmvsbwNC5POWlFe8W50qHARP4wO8HB3ZzQRe1IbfkLOtX1HCVPjcFD0lRjH7Ix4X8O-g9_2UaFbCubLH9SByBFEwLd-UY6c4bynOJGFpyp_838VOhTA5Ubkkb15yrI-uRm5zgNloWU3iOGoKmjkYKOzM6b3gJtmLuBa3MzyoPRWjuLLL-_2vSv4hshSwapR06rR-NCywdgm_1JpICRhOCbRKJ1twztIlpyKYkELf47oi1xSz-SZ7R-j71YBg0nHVM9pcDB_byRKNPzL4I8YPnHGQvz6O7yrwGE0mRgSaHEHiM3EQN1aRDIxzQo=w116-h103-no" TargetMode="External"/><Relationship Id="rId73" Type="http://schemas.openxmlformats.org/officeDocument/2006/relationships/hyperlink" Target="https://firebasestorage.googleapis.com/v0/b/glide-prod.appspot.com/o/img-uploads%2FGNXfNUSV91nct3RVn9zd%2F7ede3f.jpeg?alt=media" TargetMode="External"/><Relationship Id="rId72" Type="http://schemas.openxmlformats.org/officeDocument/2006/relationships/hyperlink" Target="http://ncrdb.usga.org/" TargetMode="External"/><Relationship Id="rId75" Type="http://schemas.openxmlformats.org/officeDocument/2006/relationships/hyperlink" Target="http://ncrdb.usga.org/" TargetMode="External"/><Relationship Id="rId74" Type="http://schemas.openxmlformats.org/officeDocument/2006/relationships/hyperlink" Target="https://lh3.googleusercontent.com/QG1aIdUSDImQrtI7DLJap9XYjNgx1ajuEgWzl3ZzKARNR-Un6cFp8Ko63sAVuUxXlh4ZYSu0T2akQQx-nI67usFPhS5dUYuNQX9jUMcjHQM2eevGXkV-1DKg_rbxlAikK6qn3nwYPk_3a27vEVc9canRX5mn5he1Dmpp5EL_y2Gi6am3kH1684HbQxXxIUvmadxjo0TDdZs3nnf9mQwJ16rdspybKV3vpKhVG8JSDW1icF0wTm03Ij3p6WAkBLoqo_jFarA1aF57xrTfT1AVJYqzgGK2wTFV365k422dvYgqHCTUXOaq8iKHCuOefKL0IOLvncPkxzl2n0CpPhNSHUTO9RNhwD3GW7IFWvtNlz0JcqIs4PTZgL0iTWc0am6OuQmd4n2DoGQax3Dzj--xva-dHRPN3gJs8DydnfAPDIR5Pqtfbk7-uSYZBruJhUJuJG0Ywdw5UessTrsvaBgNBDEKXVTVOn5bjOZDz9Kw4_eGZRyB4Wbcgv9Sn5VVDqPkxY1jY198gZMbXKvVJBLSYiecla7ZYVAOf6-yrp7kq1V_iF4P94TCMChogvb-DspOheh8bokK-yom_eftavFt5XYmZ7aAERT-k4EnBPmdK2TK2BAA6IA4oyk8P-1-qToCuWQw_dFPjaxrTN5fED4miEd9r7NptJgpaQTwXG3X2GHkw4p6LqaUvm8=w116-h103-no" TargetMode="External"/><Relationship Id="rId77" Type="http://schemas.openxmlformats.org/officeDocument/2006/relationships/hyperlink" Target="https://lh3.googleusercontent.com/wXx5aO2MitxNB5djH3t6tQ5qanOQLB2REHjUtBXGFtgKXmXD03ezp4rgby-1tFUVAbse9f5ScSZc71nI0g2qCi9Cay7PKhEa4e-mLVWXYYeEkid4MqrRFAXwCst3P7k3GyJlEHagAc8rXRTdDMFGIXw0hhNh4Je8M2JpPcS7qyIgNoZ3IlJnPAB2jLcF3zP9RlXtPhRQ-Ly9FS6J_7L0Bh5sivSzUWCz9ILpGMRfP6sbKpzOHK2aZn1-uipLAWuulVv9j9wpHxAcvmYUpeI6Dl9n59qOzkMea9ED25YlCpn1S-kj_tFs_7USxkTlld-i6qmYqpCj_o5pCdNYE7Rcn5bRf9AnJkbbQR9s7M1ZsoMqi2w4yzhJ8WumUWLRy_A_AQdM7EYNQZJCep-bPyg-ejqMNxmoT1Zrbx-1C_cvrCe5T4nbJF1Z1reiCyC_CgR37Uvt8kPfBtRdXWZxsb-mXFwT7mdtj9H8ohmAuM2oCm8Jwat1fpkhpFrmRcrYodWAJZx6xAmGHTsekpFV40Fvr1gFOwdn90bDuHofViSoepYiaq1WLK8o6sEEn0ATIOVCxZjl1UdhC6U22GMeChfJfJ8BPL_EsESYmE3wHMNdKTHzG1g0BYS9Xu1jfdG8PxNq9U1Vm3GU6R6hHUaELyw_YObN0SSPkgpH8esf4k1583EbAA2A9W4ONStn=w116-h102-no" TargetMode="External"/><Relationship Id="rId76" Type="http://schemas.openxmlformats.org/officeDocument/2006/relationships/hyperlink" Target="https://minervatour.files.wordpress.com/2019/10/img_5277.jpg" TargetMode="External"/><Relationship Id="rId79" Type="http://schemas.openxmlformats.org/officeDocument/2006/relationships/hyperlink" Target="https://storage.googleapis.com/glide-prod.appspot.com/uploads-v2/GNXfNUSV91nct3RVn9zd/pub/MXbvc7EbvlbCRBjsPjcA.jpg" TargetMode="External"/><Relationship Id="rId78" Type="http://schemas.openxmlformats.org/officeDocument/2006/relationships/hyperlink" Target="http://ncrdb.usga.org/" TargetMode="External"/><Relationship Id="rId71" Type="http://schemas.openxmlformats.org/officeDocument/2006/relationships/hyperlink" Target="https://lh3.googleusercontent.com/s0I2GHIWa-qPdvl-BGseLVUkyx3UelIkqGC2O8P-wkBIhAsQl1HMR8KsRcCbzsATJ4EkWyJbrMtvDBng6KLJ3GC3hmJyjxLEQKZwdWjunWlsu_Q7sCzvUWx891xSFa_lpfDvU060hG0KgaV-6K_IVcv3d_NsrPTil13l4jWE9zb0tDW0_IELsbkGHJ3mmA9_NbkBT3FuEtIcstEScyMGxMmLy6Pbhy727rOrZ0ca8_C90PFaR1YoLcId5LXrHYAIRKCuqzha2MvvadBWR5hJ_zkTIWClkBZSwydcWLdY0LXdoEBA89ANikv6XU5IcQ8DIJHlCzKb-7ncnn-6zovGWvI4vbewyu1W6iiAS1CZ3uXlAiybxqsBbTh_xbcLbLek8RTYxyvOIvLwrklWnvWR9XWXgLufR_7i6rFgS8WlW0EEZT12yMZmz7kS5IMDoBMDvf3pjY0replPA11agPQw6xKuD7fusQLn9NEd4vOizn08tAAjtdeLNttEkRrymbEkNe-aNz83_o1lXk2iOIuL8_0vgkX0nTwtZa-Ac9nP-zanLlcMJuBv2-xI2HyG3V9cphPPQKvSvXuDVJoxJvd6cQOvIXhSpK8DaLt9sPcu4-QCeufLoFh6_IsodWzYsUQihzcMs3CMVNbub-eLXqkpu2hNVf4ZbEMwSag2z4LYbxJvqn3JkU1GhFI=w116-h103-no" TargetMode="External"/><Relationship Id="rId70" Type="http://schemas.openxmlformats.org/officeDocument/2006/relationships/hyperlink" Target="https://storage.googleapis.com/glide-prod.appspot.com/uploads-v2/GNXfNUSV91nct3RVn9zd/pub/wD9y0NT35v2ch7ZEGxQP.jpeg" TargetMode="External"/><Relationship Id="rId139" Type="http://schemas.openxmlformats.org/officeDocument/2006/relationships/drawing" Target="../drawings/drawing7.xml"/><Relationship Id="rId138" Type="http://schemas.openxmlformats.org/officeDocument/2006/relationships/hyperlink" Target="http://ncrdb.usga.org/" TargetMode="External"/><Relationship Id="rId137" Type="http://schemas.openxmlformats.org/officeDocument/2006/relationships/hyperlink" Target="https://lh3.googleusercontent.com/QG1aIdUSDImQrtI7DLJap9XYjNgx1ajuEgWzl3ZzKARNR-Un6cFp8Ko63sAVuUxXlh4ZYSu0T2akQQx-nI67usFPhS5dUYuNQX9jUMcjHQM2eevGXkV-1DKg_rbxlAikK6qn3nwYPk_3a27vEVc9canRX5mn5he1Dmpp5EL_y2Gi6am3kH1684HbQxXxIUvmadxjo0TDdZs3nnf9mQwJ16rdspybKV3vpKhVG8JSDW1icF0wTm03Ij3p6WAkBLoqo_jFarA1aF57xrTfT1AVJYqzgGK2wTFV365k422dvYgqHCTUXOaq8iKHCuOefKL0IOLvncPkxzl2n0CpPhNSHUTO9RNhwD3GW7IFWvtNlz0JcqIs4PTZgL0iTWc0am6OuQmd4n2DoGQax3Dzj--xva-dHRPN3gJs8DydnfAPDIR5Pqtfbk7-uSYZBruJhUJuJG0Ywdw5UessTrsvaBgNBDEKXVTVOn5bjOZDz9Kw4_eGZRyB4Wbcgv9Sn5VVDqPkxY1jY198gZMbXKvVJBLSYiecla7ZYVAOf6-yrp7kq1V_iF4P94TCMChogvb-DspOheh8bokK-yom_eftavFt5XYmZ7aAERT-k4EnBPmdK2TK2BAA6IA4oyk8P-1-qToCuWQw_dFPjaxrTN5fED4miEd9r7NptJgpaQTwXG3X2GHkw4p6LqaUvm8=w116-h103-no" TargetMode="External"/><Relationship Id="rId132" Type="http://schemas.openxmlformats.org/officeDocument/2006/relationships/hyperlink" Target="http://ncrdb.usga.org/" TargetMode="External"/><Relationship Id="rId131" Type="http://schemas.openxmlformats.org/officeDocument/2006/relationships/hyperlink" Target="https://lh3.googleusercontent.com/9IxIsPmI2L6ehbUx31jaId8YTx4Uf04R_OGSMAVzF4INV-PxuqGsf-Sj-EzNFF_EIJm_SsuGYrBSEdd2hOvIRfG8ORY2isaExX6YzEme5hI5jp-puAG6cRzaqXXA4Wbar8i1Atm4xhIldLSfaHb5jRJXdx6MCy1YBMZZXkx4DSoxgGec4kMEB7BJmtShIwYq9AOOcGWiqLoNfobwu42U8d4rgiEGgEnM7NI9Z_wTHp9Hw3Zd9pR3AgZfwPgZWueD5Be_E9m-qqNK2PAmqueSlD1JDlK5QCFWgjsNMHSYuA2z3Ul_-qT0sdAosGuxo-KJBod9J8LaTrYiEqGfQ55CtdiZw9wUGqNpzzNzmCOSNSe74sMHDVreudqowdE65JmvsbwNC5POWlFe8W50qHARP4wO8HB3ZzQRe1IbfkLOtX1HCVPjcFD0lRjH7Ix4X8O-g9_2UaFbCubLH9SByBFEwLd-UY6c4bynOJGFpyp_838VOhTA5Ubkkb15yrI-uRm5zgNloWU3iOGoKmjkYKOzM6b3gJtmLuBa3MzyoPRWjuLLL-_2vSv4hshSwapR06rR-NCywdgm_1JpICRhOCbRKJ1twztIlpyKYkELf47oi1xSz-SZ7R-j71YBg0nHVM9pcDB_byRKNPzL4I8YPnHGQvz6O7yrwGE0mRgSaHEHiM3EQN1aRDIxzQo=w116-h103-no" TargetMode="External"/><Relationship Id="rId130" Type="http://schemas.openxmlformats.org/officeDocument/2006/relationships/hyperlink" Target="https://storage.googleapis.com/glide-prod.appspot.com/uploads-v2/GNXfNUSV91nct3RVn9zd/pub/ZVOcGslXfVNwGSOfc3Rm.jpeg" TargetMode="External"/><Relationship Id="rId136" Type="http://schemas.openxmlformats.org/officeDocument/2006/relationships/hyperlink" Target="https://storage.googleapis.com/glide-prod.appspot.com/uploads-v2/GNXfNUSV91nct3RVn9zd/pub/Tk2HdqDt4NKfTiKK87oY.jpeg" TargetMode="External"/><Relationship Id="rId135" Type="http://schemas.openxmlformats.org/officeDocument/2006/relationships/hyperlink" Target="http://ncrdb.usga.org/" TargetMode="External"/><Relationship Id="rId134" Type="http://schemas.openxmlformats.org/officeDocument/2006/relationships/hyperlink" Target="https://lh3.googleusercontent.com/UQsWyyjXDahAoi0-dUjLydrmTagUIWbVRnnkfNRrTRXFWLMijYvyE0pe0vKrDEX-1Krp8Idke2NitfKN0Vc6YDwoL8WSPksZf83pRqYX69cthgrHzztLv96r2Z54cLPwavWQPnHHIaE2xTSDtKYwNxwKkovw5QmOt5XkiyADziQUj1jjPai-3cgabCuR40I3-W35Vwj9Qm6BET5z-w8Kh8Mcckjx_hiUHjcZXPqg0FWmU7gc57ypjTICD-SjyVIdlCW6GoT2Z9udMYs3dMHnzq9LqjjRhJ-dtVfqwSFP3TInuJocfw9duSnkKYyZNaO1XhfOjWKna_LSuLcRixxiPpdcnDw4mGN7z0xQ8YfejChslUKRoPHtjdlgfrOCmEossRVN3DAh_knsNjemoEQ9l3rI-nououxXS8UDkUoNKOVu16fesD4mn24WAUPsvEd0kRdTUPcpB7lRxSbq9fRHqlnJeInw8I5-ITm0br88GixyJMNMaFuhzpJfboQcg1GogbmZa9FU2vjyJOgNDEpFdnM73uOp_s907Lk1o89xl1tP9oFtiuBexGBPM0FprJG8g1U-jv7JUB1PoUJAA3flOx1SGzOmhVvOITA_pE-cQqREfDTsqZkheAwGeEuHNtmXwxUnd2GVKYgzSvDTqQ6dyMGUtPqAkLsGCm6Zqky1TZfnxy09sqSOiqU=w116-h103-no" TargetMode="External"/><Relationship Id="rId133" Type="http://schemas.openxmlformats.org/officeDocument/2006/relationships/hyperlink" Target="https://minervatour.files.wordpress.com/2019/10/img_5277.jpg" TargetMode="External"/><Relationship Id="rId62" Type="http://schemas.openxmlformats.org/officeDocument/2006/relationships/hyperlink" Target="https://lh3.googleusercontent.com/Gi7veismj6d99JVt7CQrjL0XTY-r5QRbgyXKckj4F2gupO4EAQeQawfhwK3671nOmSkDxfUGY3sagxYRSrxS4ZD1FNF6zc8P2axGqE7EBKRiAfn7aVVq7tqUieBE4jMdMdMDCbrpiP1JmyzVYdpNiUiG5aSIEYO4M1J_0ymq_YKvWWeGdfBGfk5Kf5k7X-IlDG2FhNMzPw7K0oi1vP5CMr5d1scyhhMEkwV0o_L3-dgG-4dpvwy2omZYIWjRKSSqcxRCcNe04H8dkTLZ7W47ZIL-3XPNI6RXID5cai4FbWkrhq94i7kkk6_B8uYAcVd61_8zfBH0DpBeryEoDnzjuzDj3BeZTavzyb8JBiUdalZKT6cQdoj-JN0Dycm01uT5VVaS6nz81JPy49BEhXJSREV53uq6ZGhECMsDGERamAsUSiMMDHi4Fsfe36LajOyFXsldFOBgN4Q7X5IC29SGRqL2FgEe2fu7XjEjy_YPkJd1AVc816_jKa4HjfA63dq9wBFgJAZFYZYY7OPfhhj5J7hdSrW6H4fAqPNcfC_eYV_cgQjzqZ4IgA8mKYQKyKNpYynZ3vFjKqKlfpaRVe8LqRkG6hoEJ6n94TVVueRRRxw0qTV9c04zmjlgzNO0AM4JO5Dk_b2t2C-EETotBzLQcGqvjQX8FL_lLYhdPlhO6LNdB58HNKEOcXJ_=w116-h103-no" TargetMode="External"/><Relationship Id="rId61" Type="http://schemas.openxmlformats.org/officeDocument/2006/relationships/hyperlink" Target="https://firebasestorage.googleapis.com/v0/b/glide-prod.appspot.com/o/img-uploads%2FGNXfNUSV91nct3RVn9zd%2F7ede3f.jpeg?alt=media" TargetMode="External"/><Relationship Id="rId64" Type="http://schemas.openxmlformats.org/officeDocument/2006/relationships/hyperlink" Target="https://storage.googleapis.com/glide-prod.appspot.com/uploads-v2/GNXfNUSV91nct3RVn9zd/pub/MXbvc7EbvlbCRBjsPjcA.jpg" TargetMode="External"/><Relationship Id="rId63" Type="http://schemas.openxmlformats.org/officeDocument/2006/relationships/hyperlink" Target="http://ncrdb.usga.org/" TargetMode="External"/><Relationship Id="rId66" Type="http://schemas.openxmlformats.org/officeDocument/2006/relationships/hyperlink" Target="http://ncrdb.usga.org/" TargetMode="External"/><Relationship Id="rId65" Type="http://schemas.openxmlformats.org/officeDocument/2006/relationships/hyperlink" Target="https://lh3.googleusercontent.com/9nOlp5WehSBv53Zow5IqmL3oJlXmGUQFTlamtcw9UwippooNhWCOQKkxg1VLDEEQ-N85--CLMSoRGBUg45peEevQMq9gVJ4vs1EuVLb6zUW-NGDCogtkHNX3ZrkIrFvA7kVQppoU57NAZTC_BcEfzSWdp_RwWBoX4MjyRB99SXjWlb88P9MIIJVErfsnJo406eOrEZH9Ye89-yWTa6spGGQ539nD0UTF9YUmNPWJsM1GoEGNjHcjT4V8txboUjIe8Jb7abCwO4oiWSw7uzEX7K3pIyASVNlFmeFINhr2Ltw_T1djeVJ4KxwRGHHcs5n8G8f-pnfZlT2MJhmLaLLtMdHFiu4AOCRHPIjcsNsLoqF-ePQIHLP9Did5AnwGNs4g7Wi9Gc6SjpTpig8QfmwYHRKAWwqz1bzodEVE9LRzYOyySooFKryYxzcl-uHu7c0i55gdHaRd2_1cGKEGF4ha-YWmAT2V8-bIG32ZgrPWVw-sVfoxvVgUz-MtDYBy4yHLyFbmQ0jKvXKUhiEhKEuvGV1xdnhdGXBSMmID_LR6AEe4hSsJPSN5EBjFjPJ-JGq7gcWyfoWxVhPfPwQ7j-n3mYkUzQDzayr4-vRvmejxSP2KTQ0bskXsAMRL5fK_GdQMz9bSCS8uRLv6xPp0qma8WCAEB1wL7kxAQUUKykws9ejMWLKIfPAq_lo=w116-h103-no" TargetMode="External"/><Relationship Id="rId68" Type="http://schemas.openxmlformats.org/officeDocument/2006/relationships/hyperlink" Target="https://lh3.googleusercontent.com/s0I2GHIWa-qPdvl-BGseLVUkyx3UelIkqGC2O8P-wkBIhAsQl1HMR8KsRcCbzsATJ4EkWyJbrMtvDBng6KLJ3GC3hmJyjxLEQKZwdWjunWlsu_Q7sCzvUWx891xSFa_lpfDvU060hG0KgaV-6K_IVcv3d_NsrPTil13l4jWE9zb0tDW0_IELsbkGHJ3mmA9_NbkBT3FuEtIcstEScyMGxMmLy6Pbhy727rOrZ0ca8_C90PFaR1YoLcId5LXrHYAIRKCuqzha2MvvadBWR5hJ_zkTIWClkBZSwydcWLdY0LXdoEBA89ANikv6XU5IcQ8DIJHlCzKb-7ncnn-6zovGWvI4vbewyu1W6iiAS1CZ3uXlAiybxqsBbTh_xbcLbLek8RTYxyvOIvLwrklWnvWR9XWXgLufR_7i6rFgS8WlW0EEZT12yMZmz7kS5IMDoBMDvf3pjY0replPA11agPQw6xKuD7fusQLn9NEd4vOizn08tAAjtdeLNttEkRrymbEkNe-aNz83_o1lXk2iOIuL8_0vgkX0nTwtZa-Ac9nP-zanLlcMJuBv2-xI2HyG3V9cphPPQKvSvXuDVJoxJvd6cQOvIXhSpK8DaLt9sPcu4-QCeufLoFh6_IsodWzYsUQihzcMs3CMVNbub-eLXqkpu2hNVf4ZbEMwSag2z4LYbxJvqn3JkU1GhFI=w116-h103-no" TargetMode="External"/><Relationship Id="rId67" Type="http://schemas.openxmlformats.org/officeDocument/2006/relationships/hyperlink" Target="https://storage.googleapis.com/glide-prod.appspot.com/uploads-v2/GNXfNUSV91nct3RVn9zd/pub/ZVOcGslXfVNwGSOfc3Rm.jpeg" TargetMode="External"/><Relationship Id="rId60" Type="http://schemas.openxmlformats.org/officeDocument/2006/relationships/hyperlink" Target="http://ncrdb.usga.org/" TargetMode="External"/><Relationship Id="rId69" Type="http://schemas.openxmlformats.org/officeDocument/2006/relationships/hyperlink" Target="http://ncrdb.usga.org/" TargetMode="External"/><Relationship Id="rId51" Type="http://schemas.openxmlformats.org/officeDocument/2006/relationships/hyperlink" Target="http://ncrdb.usga.org/" TargetMode="External"/><Relationship Id="rId50" Type="http://schemas.openxmlformats.org/officeDocument/2006/relationships/hyperlink" Target="https://lh3.googleusercontent.com/RH_kLfxOD7-oACYVWb_nCAPbk_Fpdp4p9bvFtxHQaJ-OSfhinw72uSIlu_abwGWOw5oQPECD-nNrDFWjA7iCC2wzDdAOujyCWtgDM1h51k_1Pqm5uazH4OXkNfuQDYpJ1cv9B1kO-JulDLTB3jFHBltqbV5dbXTkqAppCnhTJ55VLeSkYTf05Ni3EOdzBaHEZXw4dBrgcXTwopu1zQJbWx5gNYyqENDKdlAbsStGU1MHWJm4jrHtLvcfYIlAgWvA5KM-Ov4uuVopYZmNx05lqRLlfAkKbVE-uTVotePo5vpRi1Yu8C8AHSPar0RQBryU3B9_IxqNwlwCYeoJ85FGhyEHH4GRRgRteEdhPVQaKSizBbIYsHa5gu0LSZ0Y94zURXgO_V_yjx4sqzehaX4NQsp6xRlhyXrs4SMJYp4wyfd2KOvduxoxdz80gqeH8-bTw6NVsmX4A65wGOtaTwgvEAaiqqSQcWN5KBmr-mTVEt4nY5IuTwZL6HPumqwIPZzAJkwCs-OUkFIPmWp-wBVjHthEOJJAPEQ5YbrXr4GOfbY0YVVmMQojaumNFGyfwsUtPifDV4HESnVKJd9i3sbkUqaltQwd8DqKdAQNDUrIUbEnUUne6h6_Idz-OUWlfl3Z0IyRE1NYCCg6MoBcII8AAr0nJGMsWR3d1frDFu-2G7mNvZ935Quc7nY=w116-h103-no" TargetMode="External"/><Relationship Id="rId53" Type="http://schemas.openxmlformats.org/officeDocument/2006/relationships/hyperlink" Target="https://lh3.googleusercontent.com/QG1aIdUSDImQrtI7DLJap9XYjNgx1ajuEgWzl3ZzKARNR-Un6cFp8Ko63sAVuUxXlh4ZYSu0T2akQQx-nI67usFPhS5dUYuNQX9jUMcjHQM2eevGXkV-1DKg_rbxlAikK6qn3nwYPk_3a27vEVc9canRX5mn5he1Dmpp5EL_y2Gi6am3kH1684HbQxXxIUvmadxjo0TDdZs3nnf9mQwJ16rdspybKV3vpKhVG8JSDW1icF0wTm03Ij3p6WAkBLoqo_jFarA1aF57xrTfT1AVJYqzgGK2wTFV365k422dvYgqHCTUXOaq8iKHCuOefKL0IOLvncPkxzl2n0CpPhNSHUTO9RNhwD3GW7IFWvtNlz0JcqIs4PTZgL0iTWc0am6OuQmd4n2DoGQax3Dzj--xva-dHRPN3gJs8DydnfAPDIR5Pqtfbk7-uSYZBruJhUJuJG0Ywdw5UessTrsvaBgNBDEKXVTVOn5bjOZDz9Kw4_eGZRyB4Wbcgv9Sn5VVDqPkxY1jY198gZMbXKvVJBLSYiecla7ZYVAOf6-yrp7kq1V_iF4P94TCMChogvb-DspOheh8bokK-yom_eftavFt5XYmZ7aAERT-k4EnBPmdK2TK2BAA6IA4oyk8P-1-qToCuWQw_dFPjaxrTN5fED4miEd9r7NptJgpaQTwXG3X2GHkw4p6LqaUvm8=w116-h103-no" TargetMode="External"/><Relationship Id="rId52" Type="http://schemas.openxmlformats.org/officeDocument/2006/relationships/hyperlink" Target="https://storage.googleapis.com/glide-prod.appspot.com/uploads-v2/GNXfNUSV91nct3RVn9zd/pub/wD9y0NT35v2ch7ZEGxQP.jpeg" TargetMode="External"/><Relationship Id="rId55" Type="http://schemas.openxmlformats.org/officeDocument/2006/relationships/hyperlink" Target="https://firebasestorage.googleapis.com/v0/b/glide-prod.appspot.com/o/img-uploads%2FGNXfNUSV91nct3RVn9zd%2Fb607eb.jpeg?alt=media" TargetMode="External"/><Relationship Id="rId54" Type="http://schemas.openxmlformats.org/officeDocument/2006/relationships/hyperlink" Target="http://ncrdb.usga.org/" TargetMode="External"/><Relationship Id="rId57" Type="http://schemas.openxmlformats.org/officeDocument/2006/relationships/hyperlink" Target="http://ncrdb.usga.org/" TargetMode="External"/><Relationship Id="rId56" Type="http://schemas.openxmlformats.org/officeDocument/2006/relationships/hyperlink" Target="https://lh3.googleusercontent.com/nm1UICpOwowR9uSM_FVlFGQvmIThvdr_Mwl_rEqO_qHeHrPy-Y6ab_Jw8cafEQP7g50Flf2bWgB9XznPDVvGnuD8_hlmZqLu118Q8EDJA_n-QYye_DWVnIakp5mqPpUl9yvoPuApLKk3uM1dYkSQ33Jg566F0PFaytMF6OnBe_IHT1_xUYcPx4niqQV_mESSzRqRRNXgNFduUauy08qwkAJG0hdT698hSjufnHL0U2ijB8tHTbTGA4Owp6IEUnA6pfZHGN0ZryWv2gZfn5loW5HxqRDmsFyB_EgI8gviaKcTtv6gAl_-910oMyTJwgy855VKXi0BlDzUiSfGiq7RLd3yWyycPUZoTEywp8LK_xRPTr19MST-ZlJgNt3JHsPRq0bA8UZcd2MFOnyQL1uru6ZkO9vwf9DfVQGWKVNLCWzwFnle3MEdsgZhmyj4JjQgWPIy6IYEYdfqWBHLLNcznVnNTBM3dNa1oGGfNdGzopi-7vMvjZM9_ZH2kdYWfWVPWc85XXPXSWPMsLV67c0oGj2pbJYIH8sgyJdmaOnPlsXVsk32jTqAGlcjohtBoqEzlHH-0wnkC8_F1sOn2qVYVguqpop7b9Sb5jGnKFYsZG_bOMJVNbcyyQJ4fEoH7B6T86RdR78vqbAf-sS2gss3Oof7NlL0gXzeCSmax2MwsehA3h72N5NYp9E=w116-h103-no" TargetMode="External"/><Relationship Id="rId59" Type="http://schemas.openxmlformats.org/officeDocument/2006/relationships/hyperlink" Target="https://lh3.googleusercontent.com/6AFr-fS0Ls6fnKfKN23w6OgrVMWFP-IA3kwTnCtnxvE8tSB5saQeN_WW8Flf49uMeDn0c9wkO2lv3AerCj7YEYnF5LEIS3RcU1joxAGrhE5hlopwRk1BtcN6GrMZAO1i0EmteELuUcxSUm3OVyPHmnvRL-YvRtfd5SssFkeQN3qXvNBh5aAohwA4repF4DYXM0HlOUkcw2rCDUQ1qwJgO0oWbVPLt_7ATijxGWgyXU9IlKgU-tRXXxbarU_WV10nu1-6ZKm2oFaNCscu7MONAN1LTAe2X7RHuZXlZ3jZPALFD624TsBGcwejbedyFe24Fk5g8k1PuKi9lTwKf-WcL7rFKzOiXuxWroEh0Xqtr1Vo5FpSiYsbBcqde6p_Gzeie3MNj7LRv3jjfgmXtqux4uHVehJ0zUJG-BXIBGb0FqCUgtfuAszu70BvtVnb7nArXwYS49x6KO05z06ghxQV0kTevkceQjQiC1H9V8-Vl3PMrUCaeBBmmseex9E0AGsusAfvFS7leIbChXovTatHkxfrGEUPD0wW9YdRLxSos8YCwx8Wn7n88l0YoC8as5aU25q63g879W0Vg67U9cVhcFZ-cGOMe_rdI_dun-czQKKfSDTiVDPs2aUlvEK-bJ2HHCVYOPxx0efNH62VNTjF0lFfkHWb0Ld7JCnRufnnbBCO4pB9sTIjeXM=w116-h103-no" TargetMode="External"/><Relationship Id="rId58" Type="http://schemas.openxmlformats.org/officeDocument/2006/relationships/hyperlink" Target="https://minervatour.files.wordpress.com/2019/10/img_5277.jpg"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storage.googleapis.com/glide-prod.appspot.com/uploads-v2/GNXfNUSV91nct3RVn9zd/pub/MXbvc7EbvlbCRBjsPjcA.jpg" TargetMode="External"/><Relationship Id="rId2" Type="http://schemas.openxmlformats.org/officeDocument/2006/relationships/hyperlink" Target="https://lh3.googleusercontent.com/QG1aIdUSDImQrtI7DLJap9XYjNgx1ajuEgWzl3ZzKARNR-Un6cFp8Ko63sAVuUxXlh4ZYSu0T2akQQx-nI67usFPhS5dUYuNQX9jUMcjHQM2eevGXkV-1DKg_rbxlAikK6qn3nwYPk_3a27vEVc9canRX5mn5he1Dmpp5EL_y2Gi6am3kH1684HbQxXxIUvmadxjo0TDdZs3nnf9mQwJ16rdspybKV3vpKhVG8JSDW1icF0wTm03Ij3p6WAkBLoqo_jFarA1aF57xrTfT1AVJYqzgGK2wTFV365k422dvYgqHCTUXOaq8iKHCuOefKL0IOLvncPkxzl2n0CpPhNSHUTO9RNhwD3GW7IFWvtNlz0JcqIs4PTZgL0iTWc0am6OuQmd4n2DoGQax3Dzj--xva-dHRPN3gJs8DydnfAPDIR5Pqtfbk7-uSYZBruJhUJuJG0Ywdw5UessTrsvaBgNBDEKXVTVOn5bjOZDz9Kw4_eGZRyB4Wbcgv9Sn5VVDqPkxY1jY198gZMbXKvVJBLSYiecla7ZYVAOf6-yrp7kq1V_iF4P94TCMChogvb-DspOheh8bokK-yom_eftavFt5XYmZ7aAERT-k4EnBPmdK2TK2BAA6IA4oyk8P-1-qToCuWQw_dFPjaxrTN5fED4miEd9r7NptJgpaQTwXG3X2GHkw4p6LqaUvm8=w116-h103-no" TargetMode="External"/><Relationship Id="rId3" Type="http://schemas.openxmlformats.org/officeDocument/2006/relationships/hyperlink" Target="http://ncrdb.usga.org/" TargetMode="External"/><Relationship Id="rId4" Type="http://schemas.openxmlformats.org/officeDocument/2006/relationships/hyperlink" Target="https://storage.googleapis.com/glide-prod.appspot.com/uploads-v2/GNXfNUSV91nct3RVn9zd/pub/wD9y0NT35v2ch7ZEGxQP.jpeg" TargetMode="External"/><Relationship Id="rId5" Type="http://schemas.openxmlformats.org/officeDocument/2006/relationships/hyperlink" Target="https://lh3.googleusercontent.com/tXy0O0LwConoBkdb4wz_YoG_IEPZfDqZaoIDpGZa5CKtCmLmp2m71LbcF8YmiREiuCeOTIHDVTMw9ukeELSKzkHpe6Tnzv8GGoqqLRz_OzkYzSzlGlbVTnatXkvoOqtb9ewJpjyJ9vZFXND4tWRo9Fp1-teBc0O26J_EUhCkbkwjrUgwkZJ8kTNwRkXyojoOJUyExq-zLSMp9XfdiMPYcVcX-BGMUeuytjeJRH8JbyGg1Zuq4sdTcjSd0vGF4le4Ahkf03P2jn4FsfIzVQ3dPjbzePO8kfJVmSLrgi_UnYvLWfNeeonYS1ZXjKs8DombNrdZNj6UXt73utGXVAIK8pH8f15jMtX1RZdNqZ014Awmd0P32v8g2WZ7X_PCAe3eDKqPHSh9UCFgzcuTP97PcMWt5_HQv7VUqqQvCUfCRQWlcgbUdiq5rI5hLD7VnkA8Ul69Hez2lFM2B9FY3rdyZYjrZ-Vq52OPhUe8XNHaYRUWshyjplJjT2kcFs74Bs7ihIoJ-UwJVQdCOqwEEKeYRtQygGAf_IyNCLInI2OpKTw-lY-UOSZTz10f9R9u0RvtWv5LolPzMztNeHcPdq8TzanctW1yQRntXIKXJycEGNEJxOPMoy2ggRWRG6T1ce0BaL7Lk12smXw8Txql7ih_6AmS95k1S7n6XutAkcoY88h1VQ-0WCFP6mM=w116-h103-no" TargetMode="External"/><Relationship Id="rId6" Type="http://schemas.openxmlformats.org/officeDocument/2006/relationships/hyperlink" Target="http://ncrdb.usga.org/" TargetMode="External"/><Relationship Id="rId7"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pivotTable" Target="../pivotTables/pivotTable4.xml"/><Relationship Id="rId3"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pivotTable" Target="../pivotTables/pivotTable6.xml"/><Relationship Id="rId3"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pivotTable" Target="../pivotTables/pivotTable8.xml"/><Relationship Id="rId2"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pivotTable" Target="../pivotTables/pivotTable10.xml"/><Relationship Id="rId2"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40" Type="http://schemas.openxmlformats.org/officeDocument/2006/relationships/hyperlink" Target="https://storage.googleapis.com/glide-prod.appspot.com/uploads-v2/GNXfNUSV91nct3RVn9zd/pub/rpwwzvzI6V08QdD0rba1.jpeg" TargetMode="External"/><Relationship Id="rId42" Type="http://schemas.openxmlformats.org/officeDocument/2006/relationships/drawing" Target="../drawings/drawing33.xml"/><Relationship Id="rId41" Type="http://schemas.openxmlformats.org/officeDocument/2006/relationships/hyperlink" Target="http://ncrdb.usga.org/" TargetMode="External"/><Relationship Id="rId31" Type="http://schemas.openxmlformats.org/officeDocument/2006/relationships/hyperlink" Target="https://firebasestorage.googleapis.com/v0/b/glide-prod.appspot.com/o/img-uploads%2FGNXfNUSV91nct3RVn9zd%2Ffdee84.jpeg?alt=media" TargetMode="External"/><Relationship Id="rId30" Type="http://schemas.openxmlformats.org/officeDocument/2006/relationships/hyperlink" Target="http://ncrdb.usga.org/" TargetMode="External"/><Relationship Id="rId33" Type="http://schemas.openxmlformats.org/officeDocument/2006/relationships/hyperlink" Target="https://cdn3.iconfinder.com/data/icons/business-631/50/54-512.png" TargetMode="External"/><Relationship Id="rId32" Type="http://schemas.openxmlformats.org/officeDocument/2006/relationships/hyperlink" Target="http://ncrdb.usga.org/" TargetMode="External"/><Relationship Id="rId35" Type="http://schemas.openxmlformats.org/officeDocument/2006/relationships/hyperlink" Target="http://ncrdb.usga.org/" TargetMode="External"/><Relationship Id="rId34" Type="http://schemas.openxmlformats.org/officeDocument/2006/relationships/hyperlink" Target="https://minervatour.files.wordpress.com/2019/03/img_4492.jpg?w=478&amp;h=&amp;zoom=2" TargetMode="External"/><Relationship Id="rId37" Type="http://schemas.openxmlformats.org/officeDocument/2006/relationships/hyperlink" Target="http://ncrdb.usga.org/" TargetMode="External"/><Relationship Id="rId36" Type="http://schemas.openxmlformats.org/officeDocument/2006/relationships/hyperlink" Target="https://storage.googleapis.com/glide-prod.appspot.com/uploads-v2/GNXfNUSV91nct3RVn9zd/pub/3IF1Dcz5QrdTlzpion8b.jpeg" TargetMode="External"/><Relationship Id="rId39" Type="http://schemas.openxmlformats.org/officeDocument/2006/relationships/hyperlink" Target="http://ncrdb.usga.org/" TargetMode="External"/><Relationship Id="rId38" Type="http://schemas.openxmlformats.org/officeDocument/2006/relationships/hyperlink" Target="https://lh3.googleusercontent.com/pw/AP1GczOlTxwPpjvglsYR6B0r2-TBnLRnyfdUcF32EvLVlEADtDz_6wIOkLczpPDSiOzkuPbKclhqy0DipfukCyD0lCmsG4HIYsHS78j3EQekQniI9XDh8XPXUvR-gd9CPktBx8yUk2mbqYFaQE-poffErs3uqQ=w644-h934-s-no-gm?authuser=0" TargetMode="External"/><Relationship Id="rId20" Type="http://schemas.openxmlformats.org/officeDocument/2006/relationships/hyperlink" Target="http://ncrdb.usga.org/" TargetMode="External"/><Relationship Id="rId22" Type="http://schemas.openxmlformats.org/officeDocument/2006/relationships/hyperlink" Target="http://ncrdb.usga.org/" TargetMode="External"/><Relationship Id="rId21" Type="http://schemas.openxmlformats.org/officeDocument/2006/relationships/hyperlink" Target="https://firebasestorage.googleapis.com/v0/b/glide-prod.appspot.com/o/img-uploads%2FGNXfNUSV91nct3RVn9zd%2Fb607eb.jpeg?alt=media" TargetMode="External"/><Relationship Id="rId24" Type="http://schemas.openxmlformats.org/officeDocument/2006/relationships/hyperlink" Target="http://ncrdb.usga.org/" TargetMode="External"/><Relationship Id="rId23" Type="http://schemas.openxmlformats.org/officeDocument/2006/relationships/hyperlink" Target="https://storage.googleapis.com/glide-prod.appspot.com/uploads-v2/GNXfNUSV91nct3RVn9zd/pub/AnT30ERyS1NLw6e1i8mo.jpeg" TargetMode="External"/><Relationship Id="rId26" Type="http://schemas.openxmlformats.org/officeDocument/2006/relationships/hyperlink" Target="http://ncrdb.usga.org/" TargetMode="External"/><Relationship Id="rId25" Type="http://schemas.openxmlformats.org/officeDocument/2006/relationships/hyperlink" Target="https://firebasestorage.googleapis.com/v0/b/glide-prod.appspot.com/o/img-uploads%2FGNXfNUSV91nct3RVn9zd%2F0c43b8.jpeg?alt=media" TargetMode="External"/><Relationship Id="rId28" Type="http://schemas.openxmlformats.org/officeDocument/2006/relationships/hyperlink" Target="http://ncrdb.usga.org/" TargetMode="External"/><Relationship Id="rId27" Type="http://schemas.openxmlformats.org/officeDocument/2006/relationships/hyperlink" Target="https://storage.googleapis.com/glide-prod.appspot.com/uploads-v2/GNXfNUSV91nct3RVn9zd/pub/Tk2HdqDt4NKfTiKK87oY.jpeg" TargetMode="External"/><Relationship Id="rId29" Type="http://schemas.openxmlformats.org/officeDocument/2006/relationships/hyperlink" Target="https://firebasestorage.googleapis.com/v0/b/glide-prod.appspot.com/o/img-uploads%2FGNXfNUSV91nct3RVn9zd%2F7ede3f.jpeg?alt=media" TargetMode="External"/><Relationship Id="rId11" Type="http://schemas.openxmlformats.org/officeDocument/2006/relationships/hyperlink" Target="https://storage.googleapis.com/glide-prod.appspot.com/uploads-v2/GNXfNUSV91nct3RVn9zd/pub/wD9y0NT35v2ch7ZEGxQP.jpeg" TargetMode="External"/><Relationship Id="rId10" Type="http://schemas.openxmlformats.org/officeDocument/2006/relationships/hyperlink" Target="http://ncrdb.usga.org/" TargetMode="External"/><Relationship Id="rId13" Type="http://schemas.openxmlformats.org/officeDocument/2006/relationships/hyperlink" Target="https://cdn3.iconfinder.com/data/icons/business-631/50/54-512.png" TargetMode="External"/><Relationship Id="rId12" Type="http://schemas.openxmlformats.org/officeDocument/2006/relationships/hyperlink" Target="http://ncrdb.usga.org/" TargetMode="External"/><Relationship Id="rId15" Type="http://schemas.openxmlformats.org/officeDocument/2006/relationships/hyperlink" Target="http://ncrdb.usga.org/" TargetMode="External"/><Relationship Id="rId14" Type="http://schemas.openxmlformats.org/officeDocument/2006/relationships/hyperlink" Target="https://storage.googleapis.com/glide-prod.appspot.com/uploads-v2/GNXfNUSV91nct3RVn9zd/pub/MXbvc7EbvlbCRBjsPjcA.jpg" TargetMode="External"/><Relationship Id="rId17" Type="http://schemas.openxmlformats.org/officeDocument/2006/relationships/hyperlink" Target="http://ncrdb.usga.org/" TargetMode="External"/><Relationship Id="rId16" Type="http://schemas.openxmlformats.org/officeDocument/2006/relationships/hyperlink" Target="https://minervatour.files.wordpress.com/2019/10/img_5277.jpg" TargetMode="External"/><Relationship Id="rId19" Type="http://schemas.openxmlformats.org/officeDocument/2006/relationships/hyperlink" Target="https://storage.googleapis.com/glide-prod.appspot.com/uploads-v2/GNXfNUSV91nct3RVn9zd/pub/cvpSy2z837uKSKvlZm1n.jpeg" TargetMode="External"/><Relationship Id="rId18" Type="http://schemas.openxmlformats.org/officeDocument/2006/relationships/hyperlink" Target="https://cdn3.iconfinder.com/data/icons/business-631/50/54-512.png" TargetMode="External"/><Relationship Id="rId1" Type="http://schemas.openxmlformats.org/officeDocument/2006/relationships/hyperlink" Target="https://firebasestorage.googleapis.com/v0/b/glide-prod.appspot.com/o/img-uploads%2FGNXfNUSV91nct3RVn9zd%2F26de63.jpeg?alt=media" TargetMode="External"/><Relationship Id="rId2" Type="http://schemas.openxmlformats.org/officeDocument/2006/relationships/hyperlink" Target="http://ncrdb.usga.org/" TargetMode="External"/><Relationship Id="rId3" Type="http://schemas.openxmlformats.org/officeDocument/2006/relationships/hyperlink" Target="https://storage.googleapis.com/glide-prod.appspot.com/uploads-v2/GNXfNUSV91nct3RVn9zd/pub/ZVOcGslXfVNwGSOfc3Rm.jpeg" TargetMode="External"/><Relationship Id="rId4" Type="http://schemas.openxmlformats.org/officeDocument/2006/relationships/hyperlink" Target="http://ncrdb.usga.org/" TargetMode="External"/><Relationship Id="rId9" Type="http://schemas.openxmlformats.org/officeDocument/2006/relationships/hyperlink" Target="https://storage.googleapis.com/glide-prod.appspot.com/uploads-v2/GNXfNUSV91nct3RVn9zd/pub/gIt90rSX4ZBQM2wvWa2B.jpeg" TargetMode="External"/><Relationship Id="rId5" Type="http://schemas.openxmlformats.org/officeDocument/2006/relationships/hyperlink" Target="https://lh3.googleusercontent.com/gQ_FaH2AF_jSJxRNubfcwX3XqG6dcE7KFTHqzUDgdA65lfy57Xnyo2e7D9_ADkXMZDwDprlQ0N8SlSm05CAfkEcLacfWCA0iqKpi5-HBqfCMD3rKMs77CSSzBgDIJPtHWC8lCOtteTiqTljHAcT1-cFtDPSLAC6ryzrYmGoAoI5BlvKRScFk1OMxT2Bz7pWyjn7fkq5GBrAkO1IuaNMgVljRyHjVn3j4j-oL8pGhycJUFlz1nuyea1eDCSU4IwYOfCGfLzodUa4OwrJmuf6CodGiJCB5VR6MYxBUylhMQYa5E-KczOv0t11ByK7uOpvrKtoTdi3tqJvaWgVC0nTYAMlVv7e5sH6_p8vg7h41LS898KW48eXRhJFrAGO2OzZeiy-xOyfD6hxeZ0flReFuhDSrrxF-X-EOf3dMk0FFIcO3TMNC2dzAGzhmpOUwNWKPidDdV_0I2k3dvG7Dguy5auAKUDTJgjgpetzcK5KElhRL-ZdNA6s39BoQgHpB7hsJsw2DZfT2_4ftVj4a-CN6iJdHTdb8QMjIAzCxDiUFlaDUXPHsUo1O8mt6ISJfruKOjsoClx4lDsa_J3M6Bu6h6rojA-_Vu7bbIWAGYFOafxWG3Xq9cqTcI2DGtkLFQg646TzUbrVkNyEGW0xTZxdRUKl7re6bW-F9JbDnigcq-d1XKLtY6P-l7sKdDxo9e-Q9nxMbMaItT4Bio7fNSvFa8gUDuTD_WHt9rtrljgqiOhmxX6Gr=w1250-h937-no" TargetMode="External"/><Relationship Id="rId6" Type="http://schemas.openxmlformats.org/officeDocument/2006/relationships/hyperlink" Target="http://ncrdb.usga.org/" TargetMode="External"/><Relationship Id="rId7" Type="http://schemas.openxmlformats.org/officeDocument/2006/relationships/hyperlink" Target="https://minervatour.files.wordpress.com/2019/08/img_2701.jpg" TargetMode="External"/><Relationship Id="rId8" Type="http://schemas.openxmlformats.org/officeDocument/2006/relationships/hyperlink" Target="http://ncrdb.usga.org/" TargetMode="External"/></Relationships>
</file>

<file path=xl/worksheets/_rels/sheet34.xml.rels><?xml version="1.0" encoding="UTF-8" standalone="yes"?><Relationships xmlns="http://schemas.openxmlformats.org/package/2006/relationships"><Relationship Id="rId20" Type="http://schemas.openxmlformats.org/officeDocument/2006/relationships/drawing" Target="../drawings/drawing34.xml"/><Relationship Id="rId11" Type="http://schemas.openxmlformats.org/officeDocument/2006/relationships/hyperlink" Target="https://ca.slack-edge.com/TUP1CEFM5-U01J866PHLY-5a875ddd0108-512" TargetMode="External"/><Relationship Id="rId10" Type="http://schemas.openxmlformats.org/officeDocument/2006/relationships/hyperlink" Target="https://venmo.com/Michael-Stratton" TargetMode="External"/><Relationship Id="rId13" Type="http://schemas.openxmlformats.org/officeDocument/2006/relationships/hyperlink" Target="https://venmo.com/" TargetMode="External"/><Relationship Id="rId12" Type="http://schemas.openxmlformats.org/officeDocument/2006/relationships/hyperlink" Target="http://ncrdb.usga.org/" TargetMode="External"/><Relationship Id="rId15" Type="http://schemas.openxmlformats.org/officeDocument/2006/relationships/hyperlink" Target="http://ncrdb.usga.org/" TargetMode="External"/><Relationship Id="rId14" Type="http://schemas.openxmlformats.org/officeDocument/2006/relationships/hyperlink" Target="https://firebasestorage.googleapis.com/v0/b/glide-prod.appspot.com/o/img-uploads%2FGNXfNUSV91nct3RVn9zd%2F26cd4b.jpeg?alt=media" TargetMode="External"/><Relationship Id="rId17" Type="http://schemas.openxmlformats.org/officeDocument/2006/relationships/hyperlink" Target="https://minervatour.files.wordpress.com/2018/08/40058939_304952043612122_3077540905935175680_n.jpg" TargetMode="External"/><Relationship Id="rId16" Type="http://schemas.openxmlformats.org/officeDocument/2006/relationships/hyperlink" Target="https://venmo.com/Ryan-Morrissey-4" TargetMode="External"/><Relationship Id="rId19" Type="http://schemas.openxmlformats.org/officeDocument/2006/relationships/hyperlink" Target="https://venmo.com/John-Holwick" TargetMode="External"/><Relationship Id="rId18" Type="http://schemas.openxmlformats.org/officeDocument/2006/relationships/hyperlink" Target="http://ncrdb.usga.org/" TargetMode="External"/><Relationship Id="rId1" Type="http://schemas.openxmlformats.org/officeDocument/2006/relationships/hyperlink" Target="https://scontent-atl3-1.xx.fbcdn.net/v/t1.0-9/11870907_10101432747958529_6014134079045064189_n.jpg?_nc_cat=111&amp;_nc_ohc=UqgUVTctffsAX_mQyh_&amp;_nc_ht=scontent-atl3-1.xx&amp;oh=7d62f4d4a7966cf1c042c05c63a696d6&amp;oe=5E95E66B" TargetMode="External"/><Relationship Id="rId2" Type="http://schemas.openxmlformats.org/officeDocument/2006/relationships/hyperlink" Target="https://scontent-atl3-1.xx.fbcdn.net/v/t1.0-9/p960x960/69737171_4454359273402_3272608450684649472_o.jpg?_nc_cat=100&amp;_nc_ohc=byJDKLt8RhQAX-NVd3f&amp;_nc_ht=scontent-atl3-1.xx&amp;oh=c89735565d1ca2867cfb4d3817cab8c7&amp;oe=5EB2CAF0" TargetMode="External"/><Relationship Id="rId3" Type="http://schemas.openxmlformats.org/officeDocument/2006/relationships/hyperlink" Target="https://minervatour.files.wordpress.com/2019/03/img_0903.jpg" TargetMode="External"/><Relationship Id="rId4" Type="http://schemas.openxmlformats.org/officeDocument/2006/relationships/hyperlink" Target="http://ncrdb.usga.org/" TargetMode="External"/><Relationship Id="rId9" Type="http://schemas.openxmlformats.org/officeDocument/2006/relationships/hyperlink" Target="http://ncrdb.usga.org/" TargetMode="External"/><Relationship Id="rId5" Type="http://schemas.openxmlformats.org/officeDocument/2006/relationships/hyperlink" Target="https://venmo.com/ACarp77" TargetMode="External"/><Relationship Id="rId6" Type="http://schemas.openxmlformats.org/officeDocument/2006/relationships/hyperlink" Target="http://ncrdb.usga.org/" TargetMode="External"/><Relationship Id="rId7" Type="http://schemas.openxmlformats.org/officeDocument/2006/relationships/hyperlink" Target="https://venmo.com/" TargetMode="External"/><Relationship Id="rId8" Type="http://schemas.openxmlformats.org/officeDocument/2006/relationships/hyperlink" Target="https://storage.googleapis.com/glide-prod.appspot.com/uploads-v2/GNXfNUSV91nct3RVn9zd/pub/IJhjIVTYVAC7Mkk634kf.jpeg" TargetMode="Externa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https://firebasestorage.googleapis.com/v0/b/glide-prod.appspot.com/o/img-uploads%2FGNXfNUSV91nct3RVn9zd%2F277e24.png?alt=media" TargetMode="External"/><Relationship Id="rId2" Type="http://schemas.openxmlformats.org/officeDocument/2006/relationships/hyperlink" Target="https://firebasestorage.googleapis.com/v0/b/glide-prod.appspot.com/o/img-uploads%2FGNXfNUSV91nct3RVn9zd%2Ffc94d0.png?alt=media" TargetMode="External"/><Relationship Id="rId3" Type="http://schemas.openxmlformats.org/officeDocument/2006/relationships/hyperlink" Target="https://firebasestorage.googleapis.com/v0/b/glide-prod.appspot.com/o/img-uploads%2FGNXfNUSV91nct3RVn9zd%2F5085ec.png?alt=media" TargetMode="External"/><Relationship Id="rId4"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40" Type="http://schemas.openxmlformats.org/officeDocument/2006/relationships/hyperlink" Target="https://lh3.googleusercontent.com/SovAg0t0zByaah0O2LBG7X8ZgHdm1Rnr8iq0Yot6CC74iLKZgm-7UR7jnvzqr14OTS-0L-G1PSoEfP2gBvHgkQ9ojAvtKOuYwHOj5tXNst6hqSdtInLV74pR0EzlrpV2oCjVAHgHVPl9EynsvYKoa7lzAhW-NbkqkQkg_SfXZ8zahfrtg9BkF0y3A3gA9LTuu2enEgz61mBVM-4I-cNzUXiwLjNWDYXE4ljcTR2T-x0caUr4wuXpMeVP5RBApdCo2tq2cLeTQtHV-YyKMJxKz2X4sVv-hvNRcN7ejYqV2qepaWE6erOPQ3TKChzBIwAB1gcTqt8coJ_hQMEK0gFIe8OtY-j_UCEozQwTGuJh3aoG8sa01-fk-fSHr1hOQvbrQMkbJTMiZNrZBzAjxDjlXYwry7SS03g5tom3b-WL_e_B6cdkDd6oT-xjHN2-3BlrBFkGblVGORc95gSP9_0rvmtnocHbl3imyQijOlYD742zYjYSDmt8hBItXesObR6y19j6ycZQdzthafRXcAeNQpvlZqkhJ7Pb-jn2B7IAyKouK2z9pvy6WJY2I61xMTPwPx69zXLmxD5hKL76QzasmA4bLmPkFfMRskS0behOb9_O0OWY64oLOlraiuIrUEbo07sstA7wD75xuQFW0Z9dCEBoxx-WpvKIc2DVIZpFg1g1cPUqrTBfUes=w116-h103-no" TargetMode="External"/><Relationship Id="rId42" Type="http://schemas.openxmlformats.org/officeDocument/2006/relationships/hyperlink" Target="https://lh3.googleusercontent.com/RH_kLfxOD7-oACYVWb_nCAPbk_Fpdp4p9bvFtxHQaJ-OSfhinw72uSIlu_abwGWOw5oQPECD-nNrDFWjA7iCC2wzDdAOujyCWtgDM1h51k_1Pqm5uazH4OXkNfuQDYpJ1cv9B1kO-JulDLTB3jFHBltqbV5dbXTkqAppCnhTJ55VLeSkYTf05Ni3EOdzBaHEZXw4dBrgcXTwopu1zQJbWx5gNYyqENDKdlAbsStGU1MHWJm4jrHtLvcfYIlAgWvA5KM-Ov4uuVopYZmNx05lqRLlfAkKbVE-uTVotePo5vpRi1Yu8C8AHSPar0RQBryU3B9_IxqNwlwCYeoJ85FGhyEHH4GRRgRteEdhPVQaKSizBbIYsHa5gu0LSZ0Y94zURXgO_V_yjx4sqzehaX4NQsp6xRlhyXrs4SMJYp4wyfd2KOvduxoxdz80gqeH8-bTw6NVsmX4A65wGOtaTwgvEAaiqqSQcWN5KBmr-mTVEt4nY5IuTwZL6HPumqwIPZzAJkwCs-OUkFIPmWp-wBVjHthEOJJAPEQ5YbrXr4GOfbY0YVVmMQojaumNFGyfwsUtPifDV4HESnVKJd9i3sbkUqaltQwd8DqKdAQNDUrIUbEnUUne6h6_Idz-OUWlfl3Z0IyRE1NYCCg6MoBcII8AAr0nJGMsWR3d1frDFu-2G7mNvZ935Quc7nY=w116-h103-no" TargetMode="External"/><Relationship Id="rId41" Type="http://schemas.openxmlformats.org/officeDocument/2006/relationships/hyperlink" Target="https://lh3.googleusercontent.com/6AFr-fS0Ls6fnKfKN23w6OgrVMWFP-IA3kwTnCtnxvE8tSB5saQeN_WW8Flf49uMeDn0c9wkO2lv3AerCj7YEYnF5LEIS3RcU1joxAGrhE5hlopwRk1BtcN6GrMZAO1i0EmteELuUcxSUm3OVyPHmnvRL-YvRtfd5SssFkeQN3qXvNBh5aAohwA4repF4DYXM0HlOUkcw2rCDUQ1qwJgO0oWbVPLt_7ATijxGWgyXU9IlKgU-tRXXxbarU_WV10nu1-6ZKm2oFaNCscu7MONAN1LTAe2X7RHuZXlZ3jZPALFD624TsBGcwejbedyFe24Fk5g8k1PuKi9lTwKf-WcL7rFKzOiXuxWroEh0Xqtr1Vo5FpSiYsbBcqde6p_Gzeie3MNj7LRv3jjfgmXtqux4uHVehJ0zUJG-BXIBGb0FqCUgtfuAszu70BvtVnb7nArXwYS49x6KO05z06ghxQV0kTevkceQjQiC1H9V8-Vl3PMrUCaeBBmmseex9E0AGsusAfvFS7leIbChXovTatHkxfrGEUPD0wW9YdRLxSos8YCwx8Wn7n88l0YoC8as5aU25q63g879W0Vg67U9cVhcFZ-cGOMe_rdI_dun-czQKKfSDTiVDPs2aUlvEK-bJ2HHCVYOPxx0efNH62VNTjF0lFfkHWb0Ld7JCnRufnnbBCO4pB9sTIjeXM=w116-h103-no" TargetMode="External"/><Relationship Id="rId44" Type="http://schemas.openxmlformats.org/officeDocument/2006/relationships/hyperlink" Target="https://lh3.googleusercontent.com/fL15s9YZWT9-3lgSQYNlQZhBvtqmNW7PSk9EFzEg3Ttbb5RjUIeqYrJRRq8byC0JfdKFypw319fSpnt0lZ96T1YhJNwUHyA0bEbmxeBatgsP5DEJA4lk3f9rJdEMjcQdKhgJZHLntGh-n1LSz2RF7eIWNJ9fRHTGBOtVA3pF3xriLVxc4E2yHcNfltmrX8PNF5FuTzl8LZyrxcb6_WN6R-hEtwgDaOEEb2DxzN2rBnHD_gHDMhBoPd1rgnzIA7OS7mJCrKZNVs7O8RdHdphvQ2DLWc5CsXSQib5wuD7G1wh79ikyNPWFrz5Vsx3feohG_uMAc6jJknoXzzIO8BLUtNR-LKsC4tvDaJA5J-buhY-HvR9mKZ1NWOwAgDeqBoIjmmG8Zh6yF-4oFipsTKKVYkDYnPF2cGt2CCAJvIXTzcrk8EafhKt-Mv6FOYi1ENOY0O3pqG1nyJaMC5Bm42KlUIFlmVhZ8CfOzew5au6UAxHKpwfW6lfdjgRStoQ8r4GvNiGFRbkkdN32gndotTfZOmpM7uIuU47-MtgvZYHGxlVAjAkZ1qFZjCasr02-pQKkxze0mTQDy5LFjoXggcpLSPcg_Vw1eYLz4ER3Ym4Nm2c-9K4m6qZzdJMHaVFHwTPEVSB7QDxgtXPLW08kOltIHCf7NeJOruVjuuQQHf5Dnwz_igyD_5hhGy1B=w116-h103-no" TargetMode="External"/><Relationship Id="rId43" Type="http://schemas.openxmlformats.org/officeDocument/2006/relationships/hyperlink" Target="https://lh3.googleusercontent.com/EftgLgoul-3NwbtFiD58U4Tx32l_cNyJcPx2AU4RpnVi5dno11b8fweOBEt9pBtAYbFIuoKVf7tMW4MgIiQDjCJzxPOy11sNQszfWVlGvfipDTjZk_cIklmgBl3nsjPYw-VCRz2RPBfqe4u42UZJj9Tb8uiLFHnGmXZJ3Ulx6fihEHC7VvL20jZcw_KsiPGg1o99lyS3ur_t2QtG-Trll6bsi9JT713yQR20cUhGTRXy-XM7W-C2ufjvZuDwqb0zLps15pjYvqLfX2bDkdiekashxgE5mUxN7nyK1D-hFwPer1yAovt2DCPP1kDe5Jhu3ACf72WE_6URRs3y1lrjJ-5DS1Ar-SYvhFWqy7J0o2kmC_eHz7hsID8f5tlwFpSNQrDC4jMCBxgy7BtNHGIm7SGZhulvKOa1Z4AuLeGrSSR1Ud5ikq1HU85UITiTdTQkyY_yhYc2VF0_sBCn2EpMXfHkssFDLgOd5wsJTo25tvDQj3lxXfElOxl871g0gZE0PJFAfXJBfG9V-RwmpjDkvHkFhWPTZc-oXmm5D6ckpNEynN-Lsh-v6fs-Fu4avqLxhImhovWCYNxu426Mkesehn32J0Mwa2kK19IyXKYSzNY7GFfTRh7mMHFq4f3azGz_T4iMkt-Rjcb0I1Dn2O7Of4YDaRMM29f7u1khQ_T1kowUeUZ5-iNKJGE=w116-h103-no" TargetMode="External"/><Relationship Id="rId46" Type="http://schemas.openxmlformats.org/officeDocument/2006/relationships/hyperlink" Target="https://lh3.googleusercontent.com/THZcN7yeOgWl7gsSwt2aShDBVAmPM6eOdoq3SvClSAFrD5CwTxJqSysd1f69wPSojH4k-1FlHKb5d9eY2z_XH6GkK7ljXFQXVlGBxVwvCKTitIBiMxjI2F0jfeW5zMSDhypUhzraCLHQUYnl-p9EGOLuQi6vF5tGcBH0KiQaVugPndjkq_gXtyjRMIl_LGEFpO51268kaVNJNKTBqX5lEuPQ1ThkGmHgw4xV_Gork-aAfzzVfZqKC4Yd9eMCtssIYq7005VJk3nuzpsUlFbu8xVaQqN6QmfJrg0u1UOO9QPz2aJKGXnM32a9Izx4HXW9fqUhF6oxhtK4BYBzXgrp6mN35yCcPdI4ZzTTobt_s4nzpPb21RL-8AQ--X590CeW576gzY3USmow524wIeKet1l6o4ME0JLju_Gq2EPsMrQl6WBnUsGJmhG7DX1EjXumhKe9u1t_uouyIVCh0tRTKLrm2NF3cls5KFRp0rEpTPoXyzRA5lLGIGoJCUvYEvYDJYcEUVeF68uo4P2Eg7Wia3nfrLh3ib8XF_CpWrsgldbnOAQAh6H5X6DytnwKZ4UN5n2k7L3RHTV25DKzTuyMYxDo9ai4mpsDqwYyrPGEQKgE_kHavJCmIOhMx55cuAOaHjenK5kDE3nuK2G0NoZE9Syc3Mk1dPDCN_Shb5L186Ci7ACE3mUdnIpE=w116-h103-no" TargetMode="External"/><Relationship Id="rId45" Type="http://schemas.openxmlformats.org/officeDocument/2006/relationships/hyperlink" Target="https://lh3.googleusercontent.com/3xyDZ7TS4O2SDR58AecMJRHMeDONv01vDQ42Jok_k4uKRU4x0sipaWM4pBjDXIPgdGQE4TxjnZ8waEGvF79xiM93bH3TS_PyYALdbTF5Jb0lM6Au77ZfqIN69Kqi-C8MMMNAVRJ32SgAisyr0Gp83cjvMWK_JYkerEoOs-PM_1005iJY4UnAdwfvLEZqdF3CPDveUUMKamxqsYJ4xt-x0Y1Qoht7C5vNcR_T9To7pDty6nAmYS3rMf3f1ygq9BchXsysoEzbu_RQKYNen1MrVgGRQ1Uerw-4rssqLkuGk_sixTBnt-FdRceVAG8qxBM7Z8qraQXujIO9zLPxJGZE6NgHZFfkkf39ErFiJ0oCYmsvSxQHV6WEhU8phRUQ1fk6forkkpD6YPCtxmv1b1Em3406Vik-RGxnwdOk6bBIZmcKUpR8iG956PXmxJKLZN1zrh_aJUcpM7YuZOAcODj4vEvkyS_vR8BsDjjfMYMTHBBD7KusL48GZqe2J0NnVnyeoVzSk98RAi5wKiPYBqCvpRaTlaNOwDvyLiplbp727k9oeyOKs6jnRvnWfPNxEMOtVau4o94IPrO687P0YOeg_84BWz1s_iLbTC3-utK5IRdciWRfcdkIBYy738AMEHd44u03sV8y4X1StIQCSIK0jnAzXEsS8FRn3ZckspWyqy9iPTIJeuacnWY=w116-h103-no" TargetMode="External"/><Relationship Id="rId107" Type="http://schemas.openxmlformats.org/officeDocument/2006/relationships/hyperlink" Target="https://lh3.googleusercontent.com/pw/ACtC-3dqCjm0aqEooN_2YIDkHMDRVLiYBNo7dsDY3ilJ2zTXHnPkAfVt3tSBqFi8rvh8Yq90s5pycOmkp-1TlVTo4KpEFqSjooPEwXDlwmCLqRu0eXQwKyU4aYeW1aVxjMiW_ndi-77UrdmQc-p9Hp6kF-vZtA=w236-h168-no?authuser=0" TargetMode="External"/><Relationship Id="rId106" Type="http://schemas.openxmlformats.org/officeDocument/2006/relationships/hyperlink" Target="https://lh3.googleusercontent.com/pw/ACtC-3e460fZp38Xr83-OvvWstRpbHAvXrARJ-G7Fnuot9pYCFQcTteg8vmO25RVzf8hzqSVjj9EF3pk2PI_XVmujlMgPkxCc7E1Uj6eQi__JuGsxLZg8f67GMl-Phv69iNNStZ70t-iuhqYgMRH8EdK6lf9cA=w242-h166-no?authuser=0" TargetMode="External"/><Relationship Id="rId105" Type="http://schemas.openxmlformats.org/officeDocument/2006/relationships/hyperlink" Target="https://lh3.googleusercontent.com/pw/ACtC-3fuuI6XtWi8ODNiCebxuKDp77Ojrdu2462Lb0MTHyrcVrMk9-a0QR8iVvwwoX5Cy3boDWBAMdQbofgkZgDvRkBn4r1p0hQQpjLatb_t-gBGi9CD7Yo8oTBp8-dmBytNYgNna1HvHDD6naFS6ktizEuZmg=w242-h166-no?authuser=0" TargetMode="External"/><Relationship Id="rId104" Type="http://schemas.openxmlformats.org/officeDocument/2006/relationships/hyperlink" Target="https://lh3.googleusercontent.com/pw/ACtC-3e_yohKfOLu74j5Bc58NDtrgsq7vqvTbve2oviKCYGM95yBqA-P4XRZCmT9EOfrYI8Kb5BaMyGI4VZVbpeqK42xSsYpmjvHyjy0P3KzGqFQ7rP3A6tRoMMCN_w4b1PchM3GGyRQ52EHekaWYvHc43bvyg=w248-h166-no?authuser=0" TargetMode="External"/><Relationship Id="rId109" Type="http://schemas.openxmlformats.org/officeDocument/2006/relationships/hyperlink" Target="https://lh3.googleusercontent.com/pw/ACtC-3eoh4l0nblewRgnE5UALXHFV9Fv8cE8NC0HQzsGYyYTUy99mowsB4SxZxFSFr1rhh9HmRZKYtGyb3hk4E2Tk8j6zNQVVIxiEE4X5zUlMCoIBWuRc1f2rnxKaig9Tb7BjWHE3f69HXicpckiICv28D91kA=w240-h164-no?authuser=0" TargetMode="External"/><Relationship Id="rId108" Type="http://schemas.openxmlformats.org/officeDocument/2006/relationships/hyperlink" Target="https://lh3.googleusercontent.com/pw/ACtC-3fV9hLR0JxTJCXDd4ut-nGz17S_U7hD38ScnNZIhsufz9wwCA4M8s7hUd7q5AmVB2m8pVlYdtAIsxpRlvGiHA73Rks4Fh3JH9qOxPheMZmi7W97bWlY-R6m7xBKpq2S0S4uG1TbMRNcmU9W1mYfNW7wUQ=w236-h164-no?authuser=0" TargetMode="External"/><Relationship Id="rId48" Type="http://schemas.openxmlformats.org/officeDocument/2006/relationships/hyperlink" Target="https://lh3.googleusercontent.com/rNXgfytG3ka-pYhP77Gpy6WIYocZxbYXs7Lr30seYWKFU6cePdQGIAlbzQsDzLZIcQ6o6_iwqOg7hPMgIfRvbH6jDR8n7t-HhFFWlSqXKGn0y6EicOXWGMKgKFFsnVsgLAM6OdkDXq3dQ6XaZlbJQpf8fsRr3WjdfTaR4jHo1WRXIy3u2D93k9Odd3WpQ2XXGhGcmZvhQ42S03LLqXM3gGdoWHxIY44Uog2NeF0GzVF11deC0-pt5bITFOW9x3zDcGamEw9-g-_5tMRdU72Y_SXExbl9XfnULnQBv47K34LB6AIWbQffe1ijujHbnYuejNWGhWoJFeuDL9qsQ3ZU_32KxL_Dq0WQWYfA1mvK5pxnjyfejAyWr4BBNOZHeC49hWZdIPdEXvA-MMr3iTnUBrsGDBe6LoqL-L47pF8KqBiBbNI5OfT_dQV_HlehAq5uZACJafB5N-cPY9ukgzdRsILIBENrXpEZDuLVkaOSCxtKW7w94NNadII4shf3_jQjQ91B_F2iH68m-16CJExvJkPxadrwN-tyLcqPPPlsEukwigcr1KTFArShHEOdKGgVhP_1Q4xxvdO2AXEtRkwlvfmupZ7CA5nfLTxYNCJOnMRFWvJKF-ScdKWfgvt_lrAu8wmST8rLkMTxc6yLGIhocP565Wdxb9nYk9e4_6nZwO5fey732wtF21M=w116-h103-no" TargetMode="External"/><Relationship Id="rId47" Type="http://schemas.openxmlformats.org/officeDocument/2006/relationships/hyperlink" Target="https://lh3.googleusercontent.com/juGN2o5etPxSnt6urSaAWnq7hLX9oDkrM9nQCzEKlWGoqqhXnRxsy7gq1swHj5fQM3pSb4-QxC171jrxNBfyK4P3w43zTymGFaCRxJmlPaNzq7g1fMUcnq1zCBYHGRxL7YLvTSMXFswe0ncTbGI2EHP1nRthf7yBQOGXtTkVCEYvrFgXZHcuxbxj7O-76UVl7SsjNs6yasmjdVt4sr4Zez7h51nI7Vh_AmNBobfF75INhSD6wKhxf5SJQ55btoGZIosaPy6tT5IbIG4L1ACycQcVVDZcR_vrerwTnXQ7UhT7cDCdr-0zS1lv_MWms1PKdPNAWCWvR2tngcJsYI10Oi0CCd7Sna7CJ8b2KTR_VHhukBHZDkNGkWOWXlIwhu0xMkqAVKzioJpBE6O8TA7ZnSQ7men_dP3ZUEWW7OUx_-e8A_I3dxbRCrstPdKdX6kHgIwOBKHZ2WIrkwzM2FXbYsO6wkWYKakMfZAmmMRiKEqdp49NMIafm8tajbVR8BJjb0NM7TGKKY5krq11A1UmDe3Ivuebmh7KrzyPz1K3Vig5SCKGjorNxpzmq3B-l2zY4XX3QSGKRs8WjjzdpZvFNffRZPzQS4Or_8L6ez7X7vlHBaZ_Lay_5KXv72eRydNodShp29JU1rODVOJ_mlgavj9CqmzVsOjWRJAl1N7TYSJUm9FPMg3g8Ok=w116-h103-no" TargetMode="External"/><Relationship Id="rId49" Type="http://schemas.openxmlformats.org/officeDocument/2006/relationships/hyperlink" Target="https://lh3.googleusercontent.com/1PlIK2OwNqVrRXZzaxuBCUE9hg-ULy-BhCMoPktJHLjdR2Ub6eXsJnylhR8GfJjKFKaQugAdLuLfKMg2iswpL83WrJdHz86HOvBkQCtViuWwxJE7-vrRYeHUSpJeSCh-SlygRodonWH3moRE3Gi2y_MD7coIToQ5XAwv-PMEggIjFNMqR2eNRnoAxgrSKhzkP0hHPdSGTlR32OTau2mseXSMwDIyQEEq2_CJqVZggQOilzKOzskdv_ks1c6lypRArp--DucIQOOjlF9iJxCeGVI2Lso_S4KeDV3UIRsvwiT9jl4MVSFYRw2GSiAsmncMD3eyBGYkAVPmEd4v2e7ROiWFewYJXtK_2JiLJWMdWc3X_9dyCK8quRyPwIJjL5fahlm3fFMPrp7SY9Aa6jh6kWcPOBpHLmABjnKBnlJFZ93KDBLoceYk2-jAvMntlJL5Gt5oMR9nQCN0i_qE6XXSDpTV96CUuzLExGlPdK_JGIo_sKR2ZPWnFMxjNwHAH62lGbkUHIWwuqgmGvfFrDc8hPD3xnYJGOElKWxzbm-eMu429Ce8MbeLlO_hwk6l1K5H2_4YNiN8Ehi3EgZ7o4bPFGWFmOtjYuz8ybKQlO6PDvjTVsMzjlpzy-wAykwUOfDMNUp0jkBQEVf-r6WGZ2msQeT2FP0bZs-CSscy6_ZrrdtCOB6RBs7EWMU=w116-h103-no" TargetMode="External"/><Relationship Id="rId103" Type="http://schemas.openxmlformats.org/officeDocument/2006/relationships/hyperlink" Target="https://lh3.googleusercontent.com/pw/ACtC-3d_epEWMXtOQTPB45evSEPXJK-ol_AGnmbGX2HX8eJ2ylCNdU3ih10ijGwRIV3oDZ87uyWI7jCFjA6AZsvNc7dMOykLMxL11mf_lb_-rbc5xU5_R5Kc7SjsPHgJs9uy8tcUb9Ic5rjLzvvPUTSdmaizag=w246-h168-no?authuser=0" TargetMode="External"/><Relationship Id="rId102" Type="http://schemas.openxmlformats.org/officeDocument/2006/relationships/hyperlink" Target="https://lh3.googleusercontent.com/pw/ACtC-3cojANrknNCex5QxHwXq_f-Dj58dSyW_r798h4qnUK0YtSTYqggNQjQxwO5EnI1jiD6cyWmAdLVi_Dr3BO0XHCYvJEliSNCOFzBRtZ6Z_VqjatGIcBBnYcZUTNDPrHnmaRviPuCa8I8IyYdMaHHi0X_cw=w248-h170-no?authuser=0" TargetMode="External"/><Relationship Id="rId101" Type="http://schemas.openxmlformats.org/officeDocument/2006/relationships/hyperlink" Target="https://lh3.googleusercontent.com/pw/ACtC-3fdGvPDC5654m3V5bv-K1BnctUzRaehu5N4VD3_1iLjNlOtOLRwVo78brICfjTwau3qmpyI1Kz6W6SZDFGF9UDIHBss4eXeDyRbYx09Dzj4cHy4N8qdxBFdpHTQWS34Zc0lWHO-VQ7BoavchvWrVQ_arQ=w123-h102-no?authuser=0" TargetMode="External"/><Relationship Id="rId100" Type="http://schemas.openxmlformats.org/officeDocument/2006/relationships/hyperlink" Target="https://lh3.googleusercontent.com/pw/ACtC-3dDVyDISjKUlFao4GkMV-tCGuGjHTZb4TUCTIKLONhkUGg2B5UppzKHdxm0PnCO0A4-q5xkXAJrc3nbACXkzIArYLIIvlQ2Y0_jdsN4q1H5XV0nLX9ah_T4R6pjmtxcTORMTGTwr3QhBv-0pZpswDpbIQ=w123-h103-no?authuser=0" TargetMode="External"/><Relationship Id="rId31" Type="http://schemas.openxmlformats.org/officeDocument/2006/relationships/hyperlink" Target="https://lh3.googleusercontent.com/mwzfWboHuX08dPbEgEhoSj8FGRPFt6dI3Hih5DWbYLezU-_QVwYCc5as8_zGrlMKvTKhj-vQ2s-Z9O6BAEaVMdu3DULUGVRmE3FNnWyNsQuOKEJHWcp5Ym0D1yAMXwwDhCAwNdPYlGcSQ3xto67QiOPS7UbiMcFvAnQggvZmZSSxYAD54-nIBhiHPMHNr3kkOJOpLZJgmeFy1wmKWQuWjidx3qWoZfciG_x1ptiNwvo_6gnp47wT3Iz_-j6ebOw4b6TPwm5oNY2LmNyZGxmh3cYFAfhULAzgg55TPdWozlIg_gB6mv9bAwHyhE9l3_0XD6RX-avIDZHkPc1K34PDxmUW5ZF2ySeYTz-5srLjIwYNg8YI9k_poBeHVBTfDjOpKDbEVFry4_7bicelGuRiQ07hshMTs4VufYdMp5U0nZMy8D3aBYfIMoYOupxOEgDv7YXE9tw7ziULjOH1C--cPLL3tCGc04CltlDrIKwS6IK-zzg7758ZEHy33gJ1X7-XpAvWKrzg6y3yJZb3Hj8KVLC5KllQL8I-VZy4zzhmC0rCMb3A-dY5QsYtw30p9Vo5Rkftn9y_Mu2K3-BnPfMk366SDwNAxMY9wbg78paAHwVm8xVzsYJY-pLFpD-qGgiCMxxE7DB_P5JO5cgW-HZTiTd_limy5XIxof9rzrxnHjgPV47T6JanQCc=w116-h103-no" TargetMode="External"/><Relationship Id="rId30" Type="http://schemas.openxmlformats.org/officeDocument/2006/relationships/hyperlink" Target="https://lh3.googleusercontent.com/s0I2GHIWa-qPdvl-BGseLVUkyx3UelIkqGC2O8P-wkBIhAsQl1HMR8KsRcCbzsATJ4EkWyJbrMtvDBng6KLJ3GC3hmJyjxLEQKZwdWjunWlsu_Q7sCzvUWx891xSFa_lpfDvU060hG0KgaV-6K_IVcv3d_NsrPTil13l4jWE9zb0tDW0_IELsbkGHJ3mmA9_NbkBT3FuEtIcstEScyMGxMmLy6Pbhy727rOrZ0ca8_C90PFaR1YoLcId5LXrHYAIRKCuqzha2MvvadBWR5hJ_zkTIWClkBZSwydcWLdY0LXdoEBA89ANikv6XU5IcQ8DIJHlCzKb-7ncnn-6zovGWvI4vbewyu1W6iiAS1CZ3uXlAiybxqsBbTh_xbcLbLek8RTYxyvOIvLwrklWnvWR9XWXgLufR_7i6rFgS8WlW0EEZT12yMZmz7kS5IMDoBMDvf3pjY0replPA11agPQw6xKuD7fusQLn9NEd4vOizn08tAAjtdeLNttEkRrymbEkNe-aNz83_o1lXk2iOIuL8_0vgkX0nTwtZa-Ac9nP-zanLlcMJuBv2-xI2HyG3V9cphPPQKvSvXuDVJoxJvd6cQOvIXhSpK8DaLt9sPcu4-QCeufLoFh6_IsodWzYsUQihzcMs3CMVNbub-eLXqkpu2hNVf4ZbEMwSag2z4LYbxJvqn3JkU1GhFI=w116-h103-no" TargetMode="External"/><Relationship Id="rId33" Type="http://schemas.openxmlformats.org/officeDocument/2006/relationships/hyperlink" Target="https://lh3.googleusercontent.com/5ZlbW3TKdjJFToqMJgLuB2Rh55eAQZeql2fkbPHtH-0MzHMpgUMsjd6qBLkLUU5WonSzJ2i3La4_P0gy9b2bMntKwMDsITsY7920TIzFZE2ns5Poyu_HfVprP9TkHTQDT0syYK6iyBmIpvvzR5zxUxSRWfjY9ZlRWUieV1RwNh4ROY2-V7AtyY-pV2AfOpkrfpezVc_KgIVpUrT5Lo2_hRbfrFsOeFmv6vD9ftrdFRlBWLAbrWPIuAuews7tLnYJa275nka-iwBQknWMTMjlUc2cbIDwq_pM3EJkko-rILrmBwwDne6Asy8YNf382Cu15P0ZGg6GLrV1cgND4of3FRwRartF4azpghz77F0rh_-EW58yJM6nnY16RME8ky8v-3m_2WBabofDN6c0kADOObcXkrn3b8k2EfEUf5zen4_p4dZIF6UlaZOFMlEpYrh-L5uomXezcQNSXzgxlmkXVUnNg4RLgervQHO8Qo_aisaDwKlielwij7mkpmzvQ2o4JpBUumBL0e2yN5NLHJothNtUkyVEPEzSMlTj45_-6kgacUjgnAEE4uT4FImI2WjsIUI_Q3Mf9Rs5LCrMkcmRqGzBxHpmwOAp9H9qkwigMmAPrCrAk41z4URik0tjoOSKMTproiwWqfIgVhnP9X4pxDY9CpOGIpcDB1UXxeMBbwxeBaliQOYjnjUs=w116-h103-no" TargetMode="External"/><Relationship Id="rId32" Type="http://schemas.openxmlformats.org/officeDocument/2006/relationships/hyperlink" Target="https://lh3.googleusercontent.com/Y1BGH5wfNUq_6FALjd6GJM9u9uoPOYcyGex1XAxsRdOzIPEnKzIoymBsuWd3FnkIh1sADPvhnLckSPvau475e1Frgdztu2vmyrBE4g0InPaiSlscKMyL02ub1dmA-77T2qpA9WSb20TUT5avXawNU2UnKg740z--El6KHjPP6dKkKWpzzl8aUvQYtHm7RQDjqtpLfljwkHHqfewL5Oo2pcKfbxq41gA-3e-4qvSABiUn5zXFnWZOmGyuqNPXZ36dzqs74uZvxaLVCXDLflg4lnu6iKwW3a8vZkaNBhp5wJQvNKtv2kPvSksFNazb94cwWZSQj_WqsaFE9otVXlC18dycsPOYW4O2jvB5h5QYhUVryYQcdQ1VOpdb5e5shlb4oTeMgtQ6nWd_nARV_v0xk3wUqQI3pvtN_fxeWuS5sHdlwpDAiOpq9tIAeLdIm2gn_OauOAcrx0qc0eBPETSvtbpLBhMjkFxATYQnRenQaIW-yGsvyPz2qx__oS3VHgHgG1IprArR_3qS8QsSrlTQwaXJDsoWSVIsP5QRY-DgzBvTpcYFa9nZMGDuIp-R_Qn0EJvxyyofz79nLB0LrHPJQOwOvg0NBThMsbMevzMmIOAAjofOchigr46t_y63ajVNT1PqB7KBAfPgoDtGUlqyzsXQcUor1RJlTV9FnHIHEdPJ79qYPRZvPO2C=w116-h103-no" TargetMode="External"/><Relationship Id="rId35" Type="http://schemas.openxmlformats.org/officeDocument/2006/relationships/hyperlink" Target="https://lh3.googleusercontent.com/d6XgkJYgYBB3KRLMb7bCiLX5DedLwt9ycSBejXeKkvaK_60xnWDLzGjcNs2XAF5MmnTCtQ6x03tyzfnUhBNr5IMxh_n2Z9u2YsG5qH8ihx0E7a5NiD4IsNlf4LkTZgVdWHzzzBNSnKzmiU-TMVXGUTKUs9BVmY5hHcin0dy0uYxkK5l8bSIz6KJ8TYx-zve9Z-Ys0wTxLy_KfXqETmSHUUdRYpe4HQ1gOG0eWGECi6eWJSPoHELPhQ4ArFb1yVS5n8CqrFM6ili8d7dNEyB-F90VUexs6_zpWBQrKxEiynQEgXdy2Kis4iGQof0JAIFvF1ATL69UAcKsx6mez8VCfwIQlTpvnKAbtUkR0iOJn4VVl46iMuORgiCHEi5749vTjqG_lEYA_j4LqmfXwJ3C9mv8M7vn6lj2z_IAc_Q9eCNDvMtT9kKvJc5wfNi8_X5thA2Bayfgqi5FcOJhCvnzZquqCu9HqsrcwkqdK0kK4nIrVdyjC3FkIqDsqF65SKOUU0TeL9NweDfDnDjA_Tco48WkgE52_3ZEqhIghii6cY-Adhb_wKPS5Xk-LPjC4nzFxX6LVLlsZ9llLHXqjrlcsPyS4imXcxVT95_w-XKh3zVjoQuRZ756VzjdX_yPVMYih8hzX1lHAOoeSEPayOu7KU9WWMXs5JL6sPq3FshQY-Ig2yIyhMlWQE8v=w116-h103-no" TargetMode="External"/><Relationship Id="rId34" Type="http://schemas.openxmlformats.org/officeDocument/2006/relationships/hyperlink" Target="https://lh3.googleusercontent.com/f6LT_lgvoBwAyCd1sOsB9IYSw2qg3QHVyMWdO_7_wfTeDbkpoWIy6Dwt5WV-TwMkw2biER9MNxYwfQb74buf2sGfjItNh4fRVvuCi-3KNGWhTGNnZEQ85TAU7r2D_erZpQQrocEExyUTY0aj7AkkuDB0xPZeQBG3-bQsf0yeaZLk0uSkPpXWhifH47EUhLPgDgVi2JbpcW-V2LuRm9PmQJOREntVMpnUSnjwtJe6xqOEgkliHM7x2MvBQw6Upj6NiJBZP_PkjIaJWz5WMeDcZJ_sOa78_SLcPO7N9CG14YNG2bk9LTFd2a5qGceZtm1fmxr1faYJKP6RiiwrskYiMMUFvIXntjRnPQ-uWYPlYXlW5Oekp3X-yX5Fqs_zNTir9GMzhkpBBdBX-35IF1aiht4loB-ydzjwouQ8ihdupP4_VQd9yDTFB3766Bg49Shza4bfhMgod0H0KJkbkqZq3w1X0D1ChC40j07bqI2PskwsMRl1WM5NaZA5GJzC-VWYxJAWgvBq1k_bWFVjsn52HMqkRglBh5YBE9-vu1SpOgC-m6GGNc8th3p0ISxNd4ERocUdSo9seYcLY5Uy8s8AeJDi6bT5cUr0K6f5Gl74zN2LQ8yANlWdq4ruSgXFT6FctCmRpuyzklRH963LGip6-hv37WNRh4kaPk0fyOhQJHmNhLLTKyb238Q=w116-h103-no" TargetMode="External"/><Relationship Id="rId37" Type="http://schemas.openxmlformats.org/officeDocument/2006/relationships/hyperlink" Target="https://lh3.googleusercontent.com/9nOlp5WehSBv53Zow5IqmL3oJlXmGUQFTlamtcw9UwippooNhWCOQKkxg1VLDEEQ-N85--CLMSoRGBUg45peEevQMq9gVJ4vs1EuVLb6zUW-NGDCogtkHNX3ZrkIrFvA7kVQppoU57NAZTC_BcEfzSWdp_RwWBoX4MjyRB99SXjWlb88P9MIIJVErfsnJo406eOrEZH9Ye89-yWTa6spGGQ539nD0UTF9YUmNPWJsM1GoEGNjHcjT4V8txboUjIe8Jb7abCwO4oiWSw7uzEX7K3pIyASVNlFmeFINhr2Ltw_T1djeVJ4KxwRGHHcs5n8G8f-pnfZlT2MJhmLaLLtMdHFiu4AOCRHPIjcsNsLoqF-ePQIHLP9Did5AnwGNs4g7Wi9Gc6SjpTpig8QfmwYHRKAWwqz1bzodEVE9LRzYOyySooFKryYxzcl-uHu7c0i55gdHaRd2_1cGKEGF4ha-YWmAT2V8-bIG32ZgrPWVw-sVfoxvVgUz-MtDYBy4yHLyFbmQ0jKvXKUhiEhKEuvGV1xdnhdGXBSMmID_LR6AEe4hSsJPSN5EBjFjPJ-JGq7gcWyfoWxVhPfPwQ7j-n3mYkUzQDzayr4-vRvmejxSP2KTQ0bskXsAMRL5fK_GdQMz9bSCS8uRLv6xPp0qma8WCAEB1wL7kxAQUUKykws9ejMWLKIfPAq_lo=w116-h103-no" TargetMode="External"/><Relationship Id="rId36" Type="http://schemas.openxmlformats.org/officeDocument/2006/relationships/hyperlink" Target="https://lh3.googleusercontent.com/jptbJqYhCxwFeCuY14_90wOb97T61dzw7P5PBtUxI-rkP7fxTr86iDn1JZUsiE-ke_2PEZsUpweDhJm2ZurNfyS85r06LjQ_bTc7NNRB1POtzApg0xmvnNl_uDXaJ4eGjBaIJEPxPXCkyavf-fuRT6BooF5dSrtrwfo78qS8P-KglwEWQL5oldD3W8-e0vZHRCsWn-W4A91yPFrwoIT-UupOSFzvEx-7K-kgtW0z4rYe-I-vfa1HPv8nnB6lmm5wiylgfUbGYpJPuBjkbQKk-j9qlyPNeyoKD2ndFZamAYrzLpP9Z5fABdbuQeULX8mPV0OJvRcrM-vgAo6kxLV1CSUtidpdiKZuweWYC7YbeGLYuut4ywSV_yUqVVUGZR6_23eQWRAOs00V98UgUWEeapqINvnB_wn9m5XUTTFAgiGx09qj6WiOeNHWqzfboGQV54iJ0r_-IyU8iIVVkeZi2deunipY0VFPQX5JkxK28UDZycyDMfVdI3meEtddT9Ysz6FKq-tRgMFjSY6Ep7YP7XJUfHhZ8TOHxlqrE5he-W1ILcRimYIHLUlZ6rQEcj7P8_gxe1Nj-W0dLF5x_88q8ty-Fp3I_uwU1EsqJfTF6QS_4tsDYVwh00gBHJ2fjT-vjUMu7XkV7yOxI6Jzw9uPE5hWNc2XD7tWVJqKJ38Da407xi0nVBZsm_o=w116-h103-no" TargetMode="External"/><Relationship Id="rId39" Type="http://schemas.openxmlformats.org/officeDocument/2006/relationships/hyperlink" Target="https://lh3.googleusercontent.com/IHhjPiObjOiqEIKaTt1tAztxwlNXNStIglnCz7c2n6R899H6caVXziZ_Oh1Cz0bbkQssTyXtO5ehokhkK3AnGC71zbz-G5VeA3IIdfrwPL4Fwdz0q9dJ1Pt7l06iVQR26Zznj3U901Uy3_C2KSrQW6x9SCyBIsenodL6uJrM05OIdv8BuiYO0rDuhkZOVI0BRgFPINyRQ4Rm_Qe-rm-ZgK3_H7KglCQh9p9RpktLWZHPBNr15rSIO5wlREncSVeZQdtVMJHnfd_kEvjLaiwPyUHaNz8755G0byrIHkRn3VfSiQE7hJm7MP3W8U3K5XPX0q6Bv5YHe9xaXwPfxgezINh2wE_rOrm_CKptsw1HyZEudCcb6jrbiF-R3ZCncULGEzoFzSj_iV11JtwAuzg92T6RsUGZ95_5VmBpFuIsxue2KMZviur6UygGN70opoxrCpiddlESbbO8NiI-TLIxfJsG9KLUuqrCvvUMK8b3dNODrw3ZfzcyZHbHgBL_s7Csho61uiQsdUApLSE_XuGcV55BXHOgGrbIsxiKdsAJr8FmiHYgENIAcXGcMQ7nolYNzvfetT0Q_0xdK6AHiG3oDaTAIRD6OLIRTIFBQrp3I1l7os4FEYfX6sMgoJymYYs4PE46caODJ_sloSQZi_lKDV59lP-TV8gLOt0pvn382bRk4s9-xw5bH2s=w116-h103-no" TargetMode="External"/><Relationship Id="rId38" Type="http://schemas.openxmlformats.org/officeDocument/2006/relationships/hyperlink" Target="https://lh3.googleusercontent.com/a9V4lF1ycMxxjPmIgy902ZSmPzOU_YmG-VkvT0e2wsKQuNGA7kcey1B8ybdIWnKztRT4-nv4QkS6Oxxokhw99rprpiQDmy8qP82g6T_UxzgzBCMs4jv-EMbzEx6qor9f_uSsJjFaL0cxlt9IueSONwkJhXDaYfn5VWnaXleI6muOrYr_bqimUymKHVaXfWD_ig0TaiDIiQLFfo0KkCA0ZfxXHSOsAODXvfBJAOWMkg-OZwneSH28e9c4BQ8CZkPMBrKu5OqJqrzowsOH-SBOL3LfHH4HXrw5PODn8hl1qqA1hzOs4pQXD-v0O6XSddiMKV3rW-KQ-rxmqZHJkzhW9YRgCinyMX3dChByM21uWHa4jwOMHU1GVdCnras2sFouya0hDEjkVm48QljCbZYdxh4Mh51hzYR9OVbzXhoXXMjkLARIp0fjVqr4nzUW_ClHDiuS0fsnTALHs2lPAJLCCI_nlFy2RRtrwtsH0Bc9zjyn3AZGBvhLqixTBSiF7zjWOWhGRE3qA2ESPzcaBEaif3cqxK0eyGmcGCJ0jPFQ4lj9ZFSM3jQwD1qWTGGVqB1KWuzeiBMchfV_bZz5VEArI5COBkVpw8wCLFRpRX3CEf5Qp7CPBdBgMqbdz9KR_lNLeRWXe9NJXzZc41RIYs-AztiBmLGPNYLGwCSjNvjqT12Yiqq_f7vYylg=w116-h103-no" TargetMode="External"/><Relationship Id="rId20" Type="http://schemas.openxmlformats.org/officeDocument/2006/relationships/hyperlink" Target="https://lh3.googleusercontent.com/tX5Isztzx1OoFrPJNQkRfEEnBALLLhljVk1z80zv_uyBL4aMbZVnqpDtitxxFPM7ba47NULJ4nGCG0AhgY9x6tILqDQKPVzT9XDkSA9CjnZlAQFccDnkUBUVlPVIJJyRAWW6vZ5315R_bTfRcxvv9814_fdU_FoSYaHqA87EMkoFWL27VhQTPrTIdI6SQZwLsOt0sc97iUhA2lL0NWlKYcXxM0xYQc7MJXXNK_LR2KoAMG05NjpkcqB4nDfm0NxdQnroQcn0IJDf2cyBirOAi8gBCxJwHKcpBxUTBHO158-65jMwmKZa7Fs8UKOvS_vUG8PUYEVSOIwKuOqUbOc7eXZkYqnub1LQgwMTyq3-ISnSSNcT70q7EcyesVlLM4YV6FZpEWSThmXLfvakkpeLPnLnrnoS3qBTH_84BaJG9OdJxQ28nzkPYXQPgjRBkClUzctGVqfDB2pQvQplUu7kTktEdiHSDj1N9OJ9AXggg9NT-pMMGWmI78GDuxT2vtOXMzr35y-jupJPeR4F6o2_ryCqIZmCJNBJgOCw3cpnv3BYyW0vQFEEUZQiL4N2UtYGs8KX-P_wV_0UlokPGH4JSFvjrpAhEREzun9Yb5GmUWPmuC1mcUHwz6BPxWxpn9ky0igAIwttMcsrUvMBrSoTfGbqXYfasTOCnzmKcsY96UxDDpWdqCVE5Cg=w116-h103-no" TargetMode="External"/><Relationship Id="rId22" Type="http://schemas.openxmlformats.org/officeDocument/2006/relationships/hyperlink" Target="https://lh3.googleusercontent.com/y79LG6IOyNlVI4nffsIu4kI94A0lbmxdi17sZmagyGBM9juhotJIZKgEmCBQ5C6BbuOQynHSrWnhIXR2m9uqHLciIKN2MrW9qbGJyoudCFhpHWtdBTvr-4MZ91EmiAxZo-GLDbymXRZwcNv_4Xx93GIstPTH4x6D4b-eBTuBlH_cMPeKJib5TV0JXyI9l3bReZxhIr7Hr8R4sspZ3z0N5ggeS1646Nh1YTgVyOt76WNYZ7X4P3VNRcYlqSV1yAb6UI4gglnSJ7eJiB3_oQzoCkS95Yv1iwlJcPZokLGVsmMNRugyTGVq5tE5VfB_Dk2UuJPCz8zRm4519cvKV2rULEzDrMc8ExWBi486KOB6ILkTZ17wfSom6dp2awhc1RFxXEWo7hvoYir_JjZyBOgTaqT2QCnNpynOfK8VjCfw8z8rqE-Pdn6z-9wnXKbvolaV4iFENkO_RSjcmm2QgI8BmSzsCioYESsgVYbVlQ9L9oQ-U6K99A1Xbj3F5SGs4Hb2fzqT37cDyzLr7cDeciH-d7Y_yY2MkILh73v3IjJikE66jgVVxBDqrK_Vqqnc-NYzz0jCpKGxIoE3h2-VWCUSmVohoFhCLJacUX-CGyCzDechjKtn9h1jcpE_gXm9lolhadIiGRv41PRR3IYH2vhh4A7QQ_x9E29hO6RPPlRy8ygFeDLiYAeHqUU=w116-h103-no" TargetMode="External"/><Relationship Id="rId21" Type="http://schemas.openxmlformats.org/officeDocument/2006/relationships/hyperlink" Target="https://lh3.googleusercontent.com/x0ix3S7bpMOabPeZRXBg0nEImQtplRA1q3eQ8YUWtTOrF32DwhWCDhQ3GjiBI9rmOrAex1Cfa2vMCJY0SjO4ABjsKMOu0ohQfugUsj4BA3XXuqHI_oH6zc7pKasqpWzBfn4M9CJ-zDffT4pfvdokIeu20pNTpJ4N6wHzYeyTpjhI9T6BsAA20CZfJ2g_c0QQZBG1wXoAmw-BRe2R48tVePkuLMOm5Zow2wPA-GfbVYz4dsl7Lq5gYz5Vq8js3ZjUXQgCeps_W-_xyMvjg3FPvbKFa5Cp6xrhYfKXE8Pq7hpofwuchGM6jim3yis0NcalLFBa8c70PSRcJJRmz7RPakSpqXfihxuvIUkpsftCOtPZtwX4tGKTBNnq4Q-fryTV80RL4V1RYhomZIAnNtBR3mTTOJiXLC_FXj8y_CmpD-pFvMIsT1nuc2qLW-FUjpQiZ9IKyAQmgwVPYT-IiLX-MYxrO5lyz5y-YX_brmFrtR5vPPVlAoSW2TB42e7ga_0oQQGC_cn28wG-aLU8HsV3qZg7OJ3VvblsTtpn7x0JJxM1t9ixP4RdDO4Gch7dh6ud_xDdop8_chrGk5SEVh_lT2XHT4iLIPsUo24PeHL_Ik6fCRx3Srv8_mYqftJqii2onn6HybEUOAIlBZgu38gDxLjc9_yfxTYSCjgNSp8zFw5tpj9LH5h0-6I=w116-h103-no" TargetMode="External"/><Relationship Id="rId24" Type="http://schemas.openxmlformats.org/officeDocument/2006/relationships/hyperlink" Target="https://lh3.googleusercontent.com/tXy0O0LwConoBkdb4wz_YoG_IEPZfDqZaoIDpGZa5CKtCmLmp2m71LbcF8YmiREiuCeOTIHDVTMw9ukeELSKzkHpe6Tnzv8GGoqqLRz_OzkYzSzlGlbVTnatXkvoOqtb9ewJpjyJ9vZFXND4tWRo9Fp1-teBc0O26J_EUhCkbkwjrUgwkZJ8kTNwRkXyojoOJUyExq-zLSMp9XfdiMPYcVcX-BGMUeuytjeJRH8JbyGg1Zuq4sdTcjSd0vGF4le4Ahkf03P2jn4FsfIzVQ3dPjbzePO8kfJVmSLrgi_UnYvLWfNeeonYS1ZXjKs8DombNrdZNj6UXt73utGXVAIK8pH8f15jMtX1RZdNqZ014Awmd0P32v8g2WZ7X_PCAe3eDKqPHSh9UCFgzcuTP97PcMWt5_HQv7VUqqQvCUfCRQWlcgbUdiq5rI5hLD7VnkA8Ul69Hez2lFM2B9FY3rdyZYjrZ-Vq52OPhUe8XNHaYRUWshyjplJjT2kcFs74Bs7ihIoJ-UwJVQdCOqwEEKeYRtQygGAf_IyNCLInI2OpKTw-lY-UOSZTz10f9R9u0RvtWv5LolPzMztNeHcPdq8TzanctW1yQRntXIKXJycEGNEJxOPMoy2ggRWRG6T1ce0BaL7Lk12smXw8Txql7ih_6AmS95k1S7n6XutAkcoY88h1VQ-0WCFP6mM=w116-h103-no" TargetMode="External"/><Relationship Id="rId23" Type="http://schemas.openxmlformats.org/officeDocument/2006/relationships/hyperlink" Target="https://lh3.googleusercontent.com/QG1aIdUSDImQrtI7DLJap9XYjNgx1ajuEgWzl3ZzKARNR-Un6cFp8Ko63sAVuUxXlh4ZYSu0T2akQQx-nI67usFPhS5dUYuNQX9jUMcjHQM2eevGXkV-1DKg_rbxlAikK6qn3nwYPk_3a27vEVc9canRX5mn5he1Dmpp5EL_y2Gi6am3kH1684HbQxXxIUvmadxjo0TDdZs3nnf9mQwJ16rdspybKV3vpKhVG8JSDW1icF0wTm03Ij3p6WAkBLoqo_jFarA1aF57xrTfT1AVJYqzgGK2wTFV365k422dvYgqHCTUXOaq8iKHCuOefKL0IOLvncPkxzl2n0CpPhNSHUTO9RNhwD3GW7IFWvtNlz0JcqIs4PTZgL0iTWc0am6OuQmd4n2DoGQax3Dzj--xva-dHRPN3gJs8DydnfAPDIR5Pqtfbk7-uSYZBruJhUJuJG0Ywdw5UessTrsvaBgNBDEKXVTVOn5bjOZDz9Kw4_eGZRyB4Wbcgv9Sn5VVDqPkxY1jY198gZMbXKvVJBLSYiecla7ZYVAOf6-yrp7kq1V_iF4P94TCMChogvb-DspOheh8bokK-yom_eftavFt5XYmZ7aAERT-k4EnBPmdK2TK2BAA6IA4oyk8P-1-qToCuWQw_dFPjaxrTN5fED4miEd9r7NptJgpaQTwXG3X2GHkw4p6LqaUvm8=w116-h103-no" TargetMode="External"/><Relationship Id="rId26" Type="http://schemas.openxmlformats.org/officeDocument/2006/relationships/hyperlink" Target="https://lh3.googleusercontent.com/JjATGugKKHpWtvwGvmGIV3t7kFTXRhkQT7zW4KIZ6R1WW7eHipi1JdFJ5PmD2vrH0D9Dp8lJ9aX7x_2Gc2-D5lrJfeEXepLUmf1WVz3Dju2D3Zd6FZlN7cE22zgpWkUc4iPL77TnSLfWuJ2rIHjqLn-3gjxwVd1kGIlIQl9UN4AeMYs0uS1YRa-WQhAT-M6NdxmBky1_PHnO7nN0wdgcSdcDIjjxRIHfeN7FC5IVI-CaTUsqZokK5vidAti-IvIyG8Uw2kk6IOGp5oKh0EPj2ADkyN-1CmeKU8aieyUk-V0845Ck4wUKJteWI91073AdhFGmgxKd3Hjlzc-Np-Ge9r61-1x6NJEbBVXj8AKpITPSbByhbGPg8h93yIYEReSvf0PxXhKqrj7g8HLQ07Lo07glkkfGx1LDLeiUg8UBKPSl7t9HLDKbutD525SYdw_2zhaF9qWFmpNn42yQuXgB2Mka_wdZP-XekipNSSvE7qz4Z5jDHt8OTmVwbW_Q4f11voiL5DEfwJ6dAvO0G_qM4MwvkehlcOuujY1AeiI_5O-7mOUME6wzDo9t3swjdKVc5Hi6QvbgsitnipDmc21JulEDgenFy9__IysMWLkPDmQFWwZrBik2-MOpfZlWE7T2Jv494_CI5khguyD9rAY7i0miWwQotQvwb_6jascRCMiTEqD5pBzyC0M=w116-h103-no" TargetMode="External"/><Relationship Id="rId25" Type="http://schemas.openxmlformats.org/officeDocument/2006/relationships/hyperlink" Target="https://lh3.googleusercontent.com/wXx5aO2MitxNB5djH3t6tQ5qanOQLB2REHjUtBXGFtgKXmXD03ezp4rgby-1tFUVAbse9f5ScSZc71nI0g2qCi9Cay7PKhEa4e-mLVWXYYeEkid4MqrRFAXwCst3P7k3GyJlEHagAc8rXRTdDMFGIXw0hhNh4Je8M2JpPcS7qyIgNoZ3IlJnPAB2jLcF3zP9RlXtPhRQ-Ly9FS6J_7L0Bh5sivSzUWCz9ILpGMRfP6sbKpzOHK2aZn1-uipLAWuulVv9j9wpHxAcvmYUpeI6Dl9n59qOzkMea9ED25YlCpn1S-kj_tFs_7USxkTlld-i6qmYqpCj_o5pCdNYE7Rcn5bRf9AnJkbbQR9s7M1ZsoMqi2w4yzhJ8WumUWLRy_A_AQdM7EYNQZJCep-bPyg-ejqMNxmoT1Zrbx-1C_cvrCe5T4nbJF1Z1reiCyC_CgR37Uvt8kPfBtRdXWZxsb-mXFwT7mdtj9H8ohmAuM2oCm8Jwat1fpkhpFrmRcrYodWAJZx6xAmGHTsekpFV40Fvr1gFOwdn90bDuHofViSoepYiaq1WLK8o6sEEn0ATIOVCxZjl1UdhC6U22GMeChfJfJ8BPL_EsESYmE3wHMNdKTHzG1g0BYS9Xu1jfdG8PxNq9U1Vm3GU6R6hHUaELyw_YObN0SSPkgpH8esf4k1583EbAA2A9W4ONStn=w116-h102-no" TargetMode="External"/><Relationship Id="rId28" Type="http://schemas.openxmlformats.org/officeDocument/2006/relationships/hyperlink" Target="https://lh3.googleusercontent.com/Xq4CqLEu4NPhnQxopkOXNzg87Nk34O-TjIWjI8Y1j4C8dyEigSztrK3jQDfs0WLALBvNE_E9HUwKPmhv16d1aWeulgQNe6Nt2lMAvlFB_maKj9Lx37DeWQcB-ChkZqIw0jW9_OWuPS2ZDGPjNqozmKH_-zH5zrCbgseJByRYFJAJhnFI-Mk3WcFjmvsEHa_fLl0pgiBbvlhHHGZ9jhFbouJEUdq5WHNFMlgzUqneLZvbYZoEKSZ_IVLL64ppz2M4_DRu2bRjVEtU_DhT4DaSruv2nLHsucbH6sn3ETcFjQ3WSt6CKmz8im-UK0NI3fo02YoVRsRN5W7PnwQQbNIStnEqwvYnfeB4-OsuJuAK2I5GV9MTyGcnJEMBCi9hq9v_zHXBZkNBPqWm8bjsnL5gqkcb3stAZxdg_O8PqSfIKFv5KSkR71g6YKe6HgY8XtBN2Yho4agxCsSjcCNSlRZsliwoML69lGqJeSnmMGrJ3hYu45AFKRY5rFEhhid_ageQRbnfXDnp9_g6T-hg3_lRRTdXAFpZYNc6mwahxHJOGzoMzy3XgTVWrVP8Q2ABDEGxsvpJPw8Jm7wCN-Uk48pcETE5GwBYTZggp6Gw5MHS9yl8lKTVyGwXcAPW-BM-itteOyPe2fmyKYc2H5WrIezXN3biW8H27GXS4SZRYRoKw828zmbjSsamVTZT=w116-h102-no" TargetMode="External"/><Relationship Id="rId27" Type="http://schemas.openxmlformats.org/officeDocument/2006/relationships/hyperlink" Target="https://lh3.googleusercontent.com/X9NboRI9tXpfX4phhLZVYexHVnQAJBEoc0hBQVGKHHqWBul-E9E_TgJvwHNjt7LQjZOFV-9kYbZ9XphA5rbyC7zyZNjaUVjEiOENCW7vMoC5MjbgxAilXTyc9CYSOAgrCUmmmMYTIggYHJQkbY4dFSEXBJ8CIKUtRqX_CzpCKLlVG4kp_4eVVYlZaKU_7YQXUIjVGwzH0ZxJF315f5lY0iVnSlj606BU3XEz-vbOY0jk2h0oHdwfrDebb19DXndyl5kwTSXapNeSVWdutJIvhOdHtWBCieEJqW7gB_NWYdSTsAAB-IXNdV27cGYjCywVvoDNtxe4Phb0twHtHJqAPGIl2u7xMd72IQ5QQD9UQPmwgI4u2vk7jvwA9agTu-xLOfYMXkvrDlwWdkSQl_Yw3IcN90qVXfi0k7_AbklUTfOi3-S9IWFUXtgy1Cgt_E6yQB7-PBZyDo19DoW5vHtfmqBb8T5E8P2QzmB5dRpfgMAe8TO9PWZngokrrJVizc8BdIuEHJ2wTTcIHDuurywX6XICUy1ef5WWp6pYmVEVslCCFL4xczkTi4vwT_tiaKGQVEt0rJ-4U26ZsICBHFRTocCAmN_qsmdCmgzI_u7Gsyr4glyhOh6p_uDTGA-1kx12K_Qc_mq-ASZkVZLc8KM0LlHGSumasNaXYDqnV5Bvq0FGCfp2vgwvOd4=w116-h103-no" TargetMode="External"/><Relationship Id="rId29" Type="http://schemas.openxmlformats.org/officeDocument/2006/relationships/hyperlink" Target="https://lh3.googleusercontent.com/Gi7veismj6d99JVt7CQrjL0XTY-r5QRbgyXKckj4F2gupO4EAQeQawfhwK3671nOmSkDxfUGY3sagxYRSrxS4ZD1FNF6zc8P2axGqE7EBKRiAfn7aVVq7tqUieBE4jMdMdMDCbrpiP1JmyzVYdpNiUiG5aSIEYO4M1J_0ymq_YKvWWeGdfBGfk5Kf5k7X-IlDG2FhNMzPw7K0oi1vP5CMr5d1scyhhMEkwV0o_L3-dgG-4dpvwy2omZYIWjRKSSqcxRCcNe04H8dkTLZ7W47ZIL-3XPNI6RXID5cai4FbWkrhq94i7kkk6_B8uYAcVd61_8zfBH0DpBeryEoDnzjuzDj3BeZTavzyb8JBiUdalZKT6cQdoj-JN0Dycm01uT5VVaS6nz81JPy49BEhXJSREV53uq6ZGhECMsDGERamAsUSiMMDHi4Fsfe36LajOyFXsldFOBgN4Q7X5IC29SGRqL2FgEe2fu7XjEjy_YPkJd1AVc816_jKa4HjfA63dq9wBFgJAZFYZYY7OPfhhj5J7hdSrW6H4fAqPNcfC_eYV_cgQjzqZ4IgA8mKYQKyKNpYynZ3vFjKqKlfpaRVe8LqRkG6hoEJ6n94TVVueRRRxw0qTV9c04zmjlgzNO0AM4JO5Dk_b2t2C-EETotBzLQcGqvjQX8FL_lLYhdPlhO6LNdB58HNKEOcXJ_=w116-h103-no" TargetMode="External"/><Relationship Id="rId95" Type="http://schemas.openxmlformats.org/officeDocument/2006/relationships/hyperlink" Target="https://lh3.googleusercontent.com/pw/ACtC-3ffC8_F3ZMHLfqcv7QYrjEXuqOS9iyCLGJTkmNR9RtMTBNpPpO4WZwuLhStwRgAIBuk9HgsfEanRo6BWzSzcFNfD8DxDPMrOpOQB6bUcmcOPGPkNHVaB58AihTfJHpbOLBzzouyjImvxbXjLDvJVuDuIg=w124-h103-no?authuser=0" TargetMode="External"/><Relationship Id="rId94" Type="http://schemas.openxmlformats.org/officeDocument/2006/relationships/hyperlink" Target="https://lh3.googleusercontent.com/pw/ACtC-3dyC5876TtB98iwNjfLWa9xt8x4JHfFTkbpnQD5LYLmdrgKexDQpNcYV5Mbrodai6Rd9u9ctg7GAc8Ls7z_Ivtw9wmcKvEQTYrvnK3-CvBqfuW5O9CjbDR-Ejql5C3CJh3HgAyuWU8mDnGoWXY6uWNaFQ=w123-h101-no?authuser=0" TargetMode="External"/><Relationship Id="rId97" Type="http://schemas.openxmlformats.org/officeDocument/2006/relationships/hyperlink" Target="https://lh3.googleusercontent.com/pw/ACtC-3cIFxlWDCLt8nXDmbJ4loIAJnjlIMs3L4Ij3CG_aBZ57etepqvo8hZeLrb7kEitkrqEtXvfxyf7prCvn12W0s5E5jxeSI5MjLVJ5QVDKllXNClH_i07_4OJbp0YsblTSvzD5BkOprWnjbHKvQ6JD5nAWA=w123-h102-no?authuser=0" TargetMode="External"/><Relationship Id="rId96" Type="http://schemas.openxmlformats.org/officeDocument/2006/relationships/hyperlink" Target="https://lh3.googleusercontent.com/pw/ACtC-3dqJOmOU7tzHDDfoSubIF0B7miKCkUKCUFbkUYmgBakaSHJ0XSFOWerPO1xcPy6MkOYdIpg9wqbar4rt1S1jReac5aqYF-2fcHcDNUwa-qasoIEw_IyA4y75hGs_wmpNWxOlJQkMwYnDB5TNjNiKF21Qg=w122-h101-no?authuser=0" TargetMode="External"/><Relationship Id="rId11" Type="http://schemas.openxmlformats.org/officeDocument/2006/relationships/hyperlink" Target="https://lh3.googleusercontent.com/1bUgOIKdzZJ70zmkMS4rieNWgKtEpZ39oHS9Bv4O24xejG-jmHUiEjd53FVlOyrUeNhymJDYa45cRng6Kt-gxbTc6acmWSS3YLJVAIUNHtOeybccDtiXb0_Ku42gF5GSCgflVa43zBlJGxysfiMz79yZhfsfO4_1FuWv6ZvgEo5vCJ-XjgrmLQ8DocHipgEq5pU727ZcbN0brZ4UqyqGp2sbFlLrixhk-AYhs9IQF5d1Oooq7nABN8a3z-Q9rJnnU0Bw6rSA6K_1hQdS1YTlzx0FSFrn8Ah0jVMqaOqRF7IdR7lLxDUEgt1CKkLZMude9gnDutMacq5r1PrFELzn1s6sQmDq5heGkKfHqcQU4r7vLooNjxNIdLXbJ61Hq2fxwBrhvXRiCTZASwQAYNI4TkfWfgdi8vuxLoqJkOGC6YZY6k_S5pLoJFIw4RakE2fRBNZ47ut03484Vne-IMBnm8IEDXezXOBVkpwjs8xrvlRPcLldOeIaNAEieAd9twGxb1POu5y1eyQpeMFbko64HU9O3P4j2Tte1DgTDIRJKK8Y0eEpUGy9odIAIvNcYZjn66FR_81gW5uUL5On_sv2nIaYl1Mz4--p8apVQrbhMCzFDRrXiayee7NEpiLdGQF_BySRT_tpBo8m0m4PSoDbWfrKqGo-EV3qrAo3xXBzYPgA-yrJMghgDns=w116-h103-no" TargetMode="External"/><Relationship Id="rId99" Type="http://schemas.openxmlformats.org/officeDocument/2006/relationships/hyperlink" Target="https://lh3.googleusercontent.com/pw/ACtC-3d-7IIzxN2Z0aBbgXGuMUFo7w5AkqjreTRWlTvaBzAaklkK9__MizKpkcqS5OAs4wN3_UmEVK5ZsOG1u8Tgd_43qH5OkXuMP9KxqpeHAyvZ-gW-2VUuxkK8-TRF0tHqFjcGXH_i-hLowq2u0yCvovIWDA=w120-h101-no?authuser=0" TargetMode="External"/><Relationship Id="rId10" Type="http://schemas.openxmlformats.org/officeDocument/2006/relationships/hyperlink" Target="https://lh3.googleusercontent.com/IbX0J9mES6IZp_cpFaQRsGBXcxBkFEdLf6bK-HeAA8Pcym2Vzb7vYHmD0Wv-FW9IIn8HzFIZ1Wa19hklRg7jRxhDhxLhHmhjRvjd5qCKIOUfBAhKc0DK_rYuOcq9a2IDbEf3bpY4NhaXw-CEszMUEHACNIHcQ_UOlhwqONYQemtLH4E5rIgtGDSU_7lvhCsLhYQVUeL3axLsI0qO0BZjrntDzt9OPHothIo5tPVujfgzpH1LeQE4nVnYAe7z4mwlW68zSdyu54s9pZwXxYFn2YlxV921pDePBfd6OgEpVdtf50A604Dw7B-_wzdl75kAGdY7eZuRvSJ0o95VXws043XFJk7MGMGsSjSpG293-42j-TmfqWqqUC4a2uJ053M1LP8gvBmZW0TjJvlawkyAHFTPp1nxDCj6ZCbnB84ssu-IeoPbV087_YRJbyH33JlvlQCZ3f6SAF_0MYUBOY5CrMOJpcAnWisXmwpqFRIDGaFvxPVssQaFGj0BSkf7Ya9C6qkDVIADEdwL9e13XwfR6yMWxWTy0xhp0bAqXzGom3Y59xK3Dz2up9-IyEvVwOmAevXcDYBR5JWiD_QdNBi1FJOKpL_ob3W5a8ZxIfBU-uCzU7fMOeBo1PkyUCJQQ1NrRmCIM3nA_92KI6mxv_c2ueSU_nM2C3ViJgh-qFrJrfnElRcJ7KXeHtw=w116-h103-no" TargetMode="External"/><Relationship Id="rId98" Type="http://schemas.openxmlformats.org/officeDocument/2006/relationships/hyperlink" Target="https://lh3.googleusercontent.com/pw/ACtC-3d2Cmezj3tr-Kup7YkxFVt5RZrua5K0ztg2FIt5RYT1-fa_NakMzWlKDuZLUACAGI_RzuGEozaFuMj1iXOlSY2gT-lPy2Y8xuo7E9JRjz0W5zesClYcCafvW5dekEyCGxnmZZxQhC79wKNL1osuyliAKw=w121-h100-no?authuser=0" TargetMode="External"/><Relationship Id="rId13" Type="http://schemas.openxmlformats.org/officeDocument/2006/relationships/hyperlink" Target="https://lh3.googleusercontent.com/8lN9otcjtMfLV1bySLaw8E0wY-14NSe_J3MMV4Fse9obyt9qnpcYyHvAK6gpCPDrGFdGL8rbbp10AWX1WzdeZzWc7P4BdY56cmXFH0GZVIt8kWI36YmwsE4H-A-bE8HaJFSD2fh2xNCFnKZw8SQ8E2gTxH4tNDwcYOjXGmcri-UCIZZxn6cZf43Vx4WZEQ-0r1dYXCAb95Ig-TD_bIC6ZlM5ATkd9Bl29Kx3Uo85t2ViEHwOz93KNiZlIEgURLsoEuzWgTSCqpWYbByEf-SSV_MyvA9maFCRoEUscatcwziX31EIbAwSOCjMEDHRUDaySzvnGZdNDxHz3cljvraWtk9Hz399lTlyzIQTTOPpgSxLLyEzmTabV3B0szX95oBRLhKhbBzfyVPibpuQtstkHYWJe2OSj3gBWSTk4n-PmWe9Z9ONfrRBRzAvkg0F4_LAA9CSlkiLTPlhE3w2wAaMhkmX8fDqHuKLiF8Z4WtGpfkwW17LiHVfCwk8ISlGiriSOk46bGFB7etUcFgQlsQ9p77zRM4c8CjIy7-zbi9uIAPNX0x9jSpwnWwEO80so8CjG_ze9xNydgZjz1mRrXdziI-xICbJlGup1trBqHkH_oldI56X0ERfnRC1TphWU7EhfG-zPEmgw_jwNNp4mspI51qb9M7bubrT25Yq4nAdl7Qmvc-1mat-kVU=w116-h103-no" TargetMode="External"/><Relationship Id="rId12" Type="http://schemas.openxmlformats.org/officeDocument/2006/relationships/hyperlink" Target="https://lh3.googleusercontent.com/jBDXinTUFaGfkONsG7zA8ZJZcdkkRzB7RaHtwSjn6CAOSrWFUI1HznCWQMa_UlZecSQaOqXoUOYYt6jCyzDfe46OCrZLjol0ksorpWhdJDMGR4Q5hs8TJVnrSVnL7b87qoZT3cZuHDSOZPY8cOevx2hCWzivDHag4Z3PHIoFr1jqA1p5AhybCzxF-vbTpqTstll5-3CMas65KotGX4ExkO4SIBt-aSvqWnAaJiKMLQSYpvxLundmOi27h2bh9atcjk9ddAT1hNKS7O-AgfQIxkLtntOuHidW5VKKnnGKnClTo0r7uzk7Mp593-TIuo70YFlVSSmgdgtGwFrMeIV9gO2hFTYXkWpX3NHujmGeeiNV0qEEtxIfFqBVWtEttEgg1-XdJJ3QOfi_kHmtipteQzSF_IjCQPhhg4lizyLoEp3sn1B00_aRX_WMyBXEoIscny-Hih8bevHZevgbv-8gN_xRdE6lXVvYd4oqTfVibZe6WybyhaGZH8eA2uttm7PNeKcaEoicqTg29RcNZpXxsTQ8VSQqLl6r6PwRMP4PhA5L8FgVmWbTWL16B52ao7wtxC7CfkSGNZP5zi8qaSEHDkzM-wPVc5Nq29s5T0KG72Qq_Q5Ok-LgTz-UxC5sdzHzDvVWPT95pHGymZNMyzZdskK-SJSewrasniwEIJyle_8I9T__fTO_1G0=w116-h103-no" TargetMode="External"/><Relationship Id="rId91" Type="http://schemas.openxmlformats.org/officeDocument/2006/relationships/hyperlink" Target="https://lh3.googleusercontent.com/pw/ACtC-3ckrxFwsfhOn7PQYILy6bySF7eDYQXdmSQEwEhNMagV9iz10ISOusG5nfKKXVB9HXBc4HABL5iCrWag5We9Tw4n5uc1cEp_BaCAKjf9SYrGy3iyLWwME9eTxgOQtQsUxkrrLW1J-eHo4_REfeZpoEIL7Q=w122-h101-no?authuser=0" TargetMode="External"/><Relationship Id="rId90" Type="http://schemas.openxmlformats.org/officeDocument/2006/relationships/hyperlink" Target="https://lh3.googleusercontent.com/pw/ACtC-3eI-NBFlWxqHKBIHCK2R8hPH41rqG--5VzK9mfUKTUT54tGSmf2t3T4SsTM5t1b1hV3h49HauH-AJOGoXD1EZhqIaDFArnz6lGJromaaxydOYIBYB5YhtiAWEVrDJmMg9x8bG-veCrdED52hR7hyaAMVA=w122-h102-no?authuser=0" TargetMode="External"/><Relationship Id="rId93" Type="http://schemas.openxmlformats.org/officeDocument/2006/relationships/hyperlink" Target="https://lh3.googleusercontent.com/pw/ACtC-3cXd8f53L7Qe2X3Ork2KuubfzK7J-L6C6VoVh4chFgnm15EA3NeBn_ivo0dTwAjwb6goYyAmgwLmt2myBdDfEHQml8onI3ZE9Zqh0wcCZnzT7TkQGj_TTiaTptfgXiwOAaxopFd13IYTxCywgRI-oTkPQ=w121-h102-no?authuser=0" TargetMode="External"/><Relationship Id="rId92" Type="http://schemas.openxmlformats.org/officeDocument/2006/relationships/hyperlink" Target="https://lh3.googleusercontent.com/pw/ACtC-3cGccHLFF5c_bINc1isqk25VvkzkWonoVQHhQdXkf6iGZZ72MZD7Mh7yD_q59McndvmrBtoRgBInfl6wlU3GplUGTn_PNuJgLLdWeqP5f1nXZP1CjJnZvgtiZy8gVDT6wqc3GBNQSYcru1vJByiKWzlnA=w122-h103-no?authuser=0" TargetMode="External"/><Relationship Id="rId117" Type="http://schemas.openxmlformats.org/officeDocument/2006/relationships/drawing" Target="../drawings/drawing39.xml"/><Relationship Id="rId116" Type="http://schemas.openxmlformats.org/officeDocument/2006/relationships/hyperlink" Target="https://lh3.googleusercontent.com/pw/ACtC-3culVO0mt_42qhh6oOOPr6FnEMjmjpIpEXkQzOF7XmGbOn7RuUldj05HH0FwIF5rXEVs31V53sBNxZOxsv8c1hFp9vVc2-5YXiSsSA16rh3LdSQTyQw0ePInTP3Bm4asvVeFpI5IYhamGQxzzWs8EjeVg=w242-h160-no?authuser=0" TargetMode="External"/><Relationship Id="rId115" Type="http://schemas.openxmlformats.org/officeDocument/2006/relationships/hyperlink" Target="https://lh3.googleusercontent.com/pw/ACtC-3fTqoj3knInw3WM7dNKgWwaYurAhrsgL4GoOddAUsNeY7gqgnpRaTsa38RypH1o7XtiXFEHihSxbAgv0zrVrgNimjVreSTKWhHSmIMw7pvU0N0kimcbofrhpYF4SbNBwsI3AHGXffMps27dSFCGHkAv4Q=w246-h162-no?authuser=0" TargetMode="External"/><Relationship Id="rId15" Type="http://schemas.openxmlformats.org/officeDocument/2006/relationships/hyperlink" Target="https://lh3.googleusercontent.com/2UiEpB-MHHyjFD-hbHoTuzwLsx7BkD6GsAv7pDZJ3V4YaOCd8F-TDoZS1BXCeosFNIfLX-9kL3HO4jVqxZJojXiF7JBX-62ych83MPcpC5K1QwLOHZp1l6w2Znb_I8uoBFsPjPNopLvUfu2-O41macSWm-5-RFArKAMQCO_6S3Sdy7n2QUNzV4bUBpyDLm1CFaRNbsUo9f0ih1sTlxyhb9_6IMZYy7QNS8bQQz1j8tH9Ou1qXNeraj-x-pJ_PNrTMI7I04_w2sr-Q2rg8T5A1f_bZyuYaQPH8P0qoLAaX-9P9Q6WasjH_g1-8aumReCrlLXxdIetAnRMyQGhbLJQ9i1ePSFVkymL-1WmHmtfVUC0zaNoe2EF3PTVAub_b_uRJVOcq4ueXLFpuSqObqWMoj1i7TjW2Nwwj-Vt99QAn7713JB0iBEls22GlpaCIlLNl3zGP0Bg3zwQneH78DTjED082lfK9SjwONMSD9F98gRRDg4jsGEBRsoyJ8zwgRCeLnMWr1sMBqDllwmECqFSkWoJopwN8tWuSQNhW5o5ch2kxj2prnj2FMDBTWiTcp0GmWwMNzt4hqFbreMRtgLZuO49U8n6Lr46u3GIgSwXNaDndxuRk4xB6Jfm4fVql-dAOVB9BYROCkReqWcVpS7LPCqhUaMJJaJ50hr-DKKu60fH_vi2lffIC-A=w116-h103-no" TargetMode="External"/><Relationship Id="rId110" Type="http://schemas.openxmlformats.org/officeDocument/2006/relationships/hyperlink" Target="https://lh3.googleusercontent.com/pw/ACtC-3ezDreEYIBsJR2nT5BxLTe2wu0MN9RwsVaudj609P57L-UL3BVfuwHOZkMzH7tMczgcodry2PiQ0xhLFOH7wVIpTlHaPGfjQc4mCyQZ-gbnrdAC8P1lfhHKJeNvQMKMiRgBF3_5SR1DOygYE-4B23QYkw=w242-h162-no?authuser=0" TargetMode="External"/><Relationship Id="rId14" Type="http://schemas.openxmlformats.org/officeDocument/2006/relationships/hyperlink" Target="https://lh3.googleusercontent.com/5XdkavJBTBkLrpsBpmiaCG73NT1CUbUbj5HWLocjaYSrKy3aO7AYxtAW212FWh8hIScVVfrtd1oEJclAJs1xXwaltZi7HcRskc7HLnju0MHpQWTeZs8S_q7aCT_RGly4cIdXA3AHIH6X_h2oESkM0Wk6F29pNoKCmux7hGlfvm9r-RSdjfzgvKkW0X6mebe2errisAoOk9XuafZBsVa7-XATCoXiRKjj43lC9WKekaPIHIxN7iGEaGRxgt2rRuXACoa_A1mqtpShP20FAa8uyeZjxBPZ4I1y2Q20x1BAqctnXS5zR8ldsO5jRaFIpiM1vY7QRpaUDnpWLh33SS_NBddr8mt2rbWK6GBU1IIZDW37hM7DQprmOJjfXushdolkmbA3BY9Ag1hFsAq-HTb0u5XKVzLhIRRn3EotRF7dYYg0e2twaQ5XHhHaCPk2WDq3Yxi15DlzSuo7XRnroGRjae25KvgzbEc-M5pxzzjaNYtoxUM-0SduBIpv0zP3wStD0xitRrg6puYOcYrTlPPbVK7xkAgRyAPDsW_Qzva7rVWSdv4QUTpFwqz6LQpL2sxNbrdwSuKKZ0UOtTQrhlesA0ksHinsZLCVd8y5kANC2iIpHIBrx2tCE68Jp9vLaAEwd2JYyFqHe3G5mlw74kruC7Z3KGrxGidTRaT61HkEd98ZBn7Wecqcr4E=w116-h103-no" TargetMode="External"/><Relationship Id="rId17" Type="http://schemas.openxmlformats.org/officeDocument/2006/relationships/hyperlink" Target="https://lh3.googleusercontent.com/UQsWyyjXDahAoi0-dUjLydrmTagUIWbVRnnkfNRrTRXFWLMijYvyE0pe0vKrDEX-1Krp8Idke2NitfKN0Vc6YDwoL8WSPksZf83pRqYX69cthgrHzztLv96r2Z54cLPwavWQPnHHIaE2xTSDtKYwNxwKkovw5QmOt5XkiyADziQUj1jjPai-3cgabCuR40I3-W35Vwj9Qm6BET5z-w8Kh8Mcckjx_hiUHjcZXPqg0FWmU7gc57ypjTICD-SjyVIdlCW6GoT2Z9udMYs3dMHnzq9LqjjRhJ-dtVfqwSFP3TInuJocfw9duSnkKYyZNaO1XhfOjWKna_LSuLcRixxiPpdcnDw4mGN7z0xQ8YfejChslUKRoPHtjdlgfrOCmEossRVN3DAh_knsNjemoEQ9l3rI-nououxXS8UDkUoNKOVu16fesD4mn24WAUPsvEd0kRdTUPcpB7lRxSbq9fRHqlnJeInw8I5-ITm0br88GixyJMNMaFuhzpJfboQcg1GogbmZa9FU2vjyJOgNDEpFdnM73uOp_s907Lk1o89xl1tP9oFtiuBexGBPM0FprJG8g1U-jv7JUB1PoUJAA3flOx1SGzOmhVvOITA_pE-cQqREfDTsqZkheAwGeEuHNtmXwxUnd2GVKYgzSvDTqQ6dyMGUtPqAkLsGCm6Zqky1TZfnxy09sqSOiqU=w116-h103-no" TargetMode="External"/><Relationship Id="rId16" Type="http://schemas.openxmlformats.org/officeDocument/2006/relationships/hyperlink" Target="https://lh3.googleusercontent.com/9IxIsPmI2L6ehbUx31jaId8YTx4Uf04R_OGSMAVzF4INV-PxuqGsf-Sj-EzNFF_EIJm_SsuGYrBSEdd2hOvIRfG8ORY2isaExX6YzEme5hI5jp-puAG6cRzaqXXA4Wbar8i1Atm4xhIldLSfaHb5jRJXdx6MCy1YBMZZXkx4DSoxgGec4kMEB7BJmtShIwYq9AOOcGWiqLoNfobwu42U8d4rgiEGgEnM7NI9Z_wTHp9Hw3Zd9pR3AgZfwPgZWueD5Be_E9m-qqNK2PAmqueSlD1JDlK5QCFWgjsNMHSYuA2z3Ul_-qT0sdAosGuxo-KJBod9J8LaTrYiEqGfQ55CtdiZw9wUGqNpzzNzmCOSNSe74sMHDVreudqowdE65JmvsbwNC5POWlFe8W50qHARP4wO8HB3ZzQRe1IbfkLOtX1HCVPjcFD0lRjH7Ix4X8O-g9_2UaFbCubLH9SByBFEwLd-UY6c4bynOJGFpyp_838VOhTA5Ubkkb15yrI-uRm5zgNloWU3iOGoKmjkYKOzM6b3gJtmLuBa3MzyoPRWjuLLL-_2vSv4hshSwapR06rR-NCywdgm_1JpICRhOCbRKJ1twztIlpyKYkELf47oi1xSz-SZ7R-j71YBg0nHVM9pcDB_byRKNPzL4I8YPnHGQvz6O7yrwGE0mRgSaHEHiM3EQN1aRDIxzQo=w116-h103-no" TargetMode="External"/><Relationship Id="rId19" Type="http://schemas.openxmlformats.org/officeDocument/2006/relationships/hyperlink" Target="https://lh3.googleusercontent.com/nm1UICpOwowR9uSM_FVlFGQvmIThvdr_Mwl_rEqO_qHeHrPy-Y6ab_Jw8cafEQP7g50Flf2bWgB9XznPDVvGnuD8_hlmZqLu118Q8EDJA_n-QYye_DWVnIakp5mqPpUl9yvoPuApLKk3uM1dYkSQ33Jg566F0PFaytMF6OnBe_IHT1_xUYcPx4niqQV_mESSzRqRRNXgNFduUauy08qwkAJG0hdT698hSjufnHL0U2ijB8tHTbTGA4Owp6IEUnA6pfZHGN0ZryWv2gZfn5loW5HxqRDmsFyB_EgI8gviaKcTtv6gAl_-910oMyTJwgy855VKXi0BlDzUiSfGiq7RLd3yWyycPUZoTEywp8LK_xRPTr19MST-ZlJgNt3JHsPRq0bA8UZcd2MFOnyQL1uru6ZkO9vwf9DfVQGWKVNLCWzwFnle3MEdsgZhmyj4JjQgWPIy6IYEYdfqWBHLLNcznVnNTBM3dNa1oGGfNdGzopi-7vMvjZM9_ZH2kdYWfWVPWc85XXPXSWPMsLV67c0oGj2pbJYIH8sgyJdmaOnPlsXVsk32jTqAGlcjohtBoqEzlHH-0wnkC8_F1sOn2qVYVguqpop7b9Sb5jGnKFYsZG_bOMJVNbcyyQJ4fEoH7B6T86RdR78vqbAf-sS2gss3Oof7NlL0gXzeCSmax2MwsehA3h72N5NYp9E=w116-h103-no" TargetMode="External"/><Relationship Id="rId114" Type="http://schemas.openxmlformats.org/officeDocument/2006/relationships/hyperlink" Target="https://lh3.googleusercontent.com/pw/ACtC-3c-tiSPnp6g0UvkuWwZ3y0iY4zvQyrWn6wTSnVwtWLJT3fvk8tmKlxPoHSBXVeZWKv_Y0KxswVqobIflak5baLvwdUzmGF5W1rDvb2vRo9y-2WvBpvsadVuNv9xmGuQQF1ef_K2TZsCFoqGdDIW0HQDTQ=w242-h156-no?authuser=0" TargetMode="External"/><Relationship Id="rId18" Type="http://schemas.openxmlformats.org/officeDocument/2006/relationships/hyperlink" Target="https://lh3.googleusercontent.com/Ic-NM2pPcYVokMRc6R2DIFUy4lMvGrTrLFW-PcP7MTLTloyJdovjG0Gjx4BKZ5XYHYyaDnhBcYPPuUQplWfA9KwCqmN3f0ASBPjRXJY8HoxgFYRfAnLbgiFEE0tw2F-Ej7Doo0Y5eTwwLd5r0c7-aDS_yh3KluTJbiSNVxbuzybPiBfRCVcslk90Ml9kEczo1cSijcK31obbogieSBhiY0eUSidlHSMAYtxG5B_eJVoM62HO8Xxf9v5Dgco8WbfmipZWMBDnDMzfKJU3DbimKx1uYdMwW-V8--xdlR-HfwUhIil-TWixeDyyvmIusmNRtO7lo2JZsWqp3tqWWRdfaNjMDsOi81e_Q5gB-8D6OdZgGCIh6vR39Pc_ImN30dP9YIeugXhnwlr2A6KN3ZAEypFo7VbHt2ZW4lZG7ngtCefbty6N7fepEEfsdUUeye2Q5TYyGz8-wc_BrcHYGxfe12cX61Z4KHRnQlzBz_tH07oV8Q5dQr0A3CEc5UZ2iji2RdOVmQEfg1_N8MealuFDvVrvH2PaQw_sb_YUAhY0RlHoRk1rmc7MamBtVmksqW9XOhdDBPdamrU8eYRMZ7kT7TKGMm_BMQ3rweAfIVstggBFKTw59wu9-vLD-s5SwzEtgonq9qB4y-tk7ZEYyiX0LFBpjFC7huSv_kiTrkbPYWAC8DyM_AvMLNQ=w116-h103-no" TargetMode="External"/><Relationship Id="rId113" Type="http://schemas.openxmlformats.org/officeDocument/2006/relationships/hyperlink" Target="https://lh3.googleusercontent.com/pw/ACtC-3ejqmRXNys_i2IJ4PNRQ67R366Pp11-kAd1wLrh8yP1UozukFnWKlb-4lDgJIW2jl4tWEnyrT2RMI4ZM5aeNnOI5OMgxtvnabPW1sWafds2rX5e0Vo-aHN3s7Gnc9FTmv-LPAkk51wsqD3rFtGHvxk91A=w240-h162-no?authuser=0" TargetMode="External"/><Relationship Id="rId112" Type="http://schemas.openxmlformats.org/officeDocument/2006/relationships/hyperlink" Target="https://lh3.googleusercontent.com/pw/ACtC-3cURo0Ffzp2cHcRVEcVvBgrL_HiOlkURfXH5pIMLiCf5WCBuBEBBV6iK1CY3Cu0Ny1ddPhoI6fU5DhNCdYFbmIWhB9iyGZWg9-k0DmVyWZLJsPC9LpFJP_NnXQXUGO7janFlKll4ZfBK0WdTme4gkbMoQ=w244-h166-no?authuser=0" TargetMode="External"/><Relationship Id="rId111" Type="http://schemas.openxmlformats.org/officeDocument/2006/relationships/hyperlink" Target="https://lh3.googleusercontent.com/pw/ACtC-3cL4MLCvHCJqEA4CniKS3mvWLKxV82TWX5ekyTlLf3Jc094v6X2XdBnQ5Y8FspkPFASQOjdgMHZgbrPNOSkwSBOpe327hLbKu-WtckRLAzqZ9VUEesKjmr55fnFpXOQvIb3MoH6rJ8lK6hsDf29X_n75Q=w240-h164-no?authuser=0" TargetMode="External"/><Relationship Id="rId84" Type="http://schemas.openxmlformats.org/officeDocument/2006/relationships/hyperlink" Target="https://lh3.googleusercontent.com/pw/ACtC-3cGKb9yc5LD3_f7JQfkliqE5VUZU_JqjjsgeaJDZ-coh8iKnlto-2c4k5F4-L4zT0zijqAb6caIH783MYtqcrIGy3JBYdWz7AaAS8FMhdVhxMqSQyeKqSmiqKvbMGoH36krR0v7C0r7b9JikWkCB_jAKw=w123-h102-no?authuser=0" TargetMode="External"/><Relationship Id="rId83" Type="http://schemas.openxmlformats.org/officeDocument/2006/relationships/hyperlink" Target="https://lh3.googleusercontent.com/pw/ACtC-3cSeYSU4OL3rVkQ-xe0A2mF3VI7y6EV04lPwyerRJC1-CcQR8ZLVGEnwwbEKcIJUfb-M-1UcTGu9aAUoeYpDhjTP_VmGrv5UK2A0BH_EJlFJY5dZQY4K-bpbVBi9xzTgHxmaHrJ5xxEuKkHmQ2yxIUa4w=w121-h102-no?authuser=0" TargetMode="External"/><Relationship Id="rId86" Type="http://schemas.openxmlformats.org/officeDocument/2006/relationships/hyperlink" Target="https://lh3.googleusercontent.com/pw/ACtC-3dqdtIWoQQT-_lD-CKMFCoyMBBvc47t1skvWmKdtwkCxdp2Sso0X9S5EBVEsE_knnuDwTZvQKEzJHmIOCRWnYjlOvlYRbopI29j_9bkjsWt0aGbRgm7xN1ZuukysKX0CJwNESAntcjxeGgVmDDjhhJujw=w121-h101-no?authuser=0" TargetMode="External"/><Relationship Id="rId85" Type="http://schemas.openxmlformats.org/officeDocument/2006/relationships/hyperlink" Target="https://lh3.googleusercontent.com/pw/ACtC-3emAF-1v9iTWNFUJm9s5ZTzTMUhKhfQDsWWccQa6X07BaoxYed0jwewjwtk5JsN61IfwDXKnsaKrgYzVGkQ2kZkXluYGQbwnxDd6SNcgMVP74dcZeBW6uLkPxkjY8gqBBgNdZeiJDTazY1ZawK9IxaksQ=w121-h101-no?authuser=0" TargetMode="External"/><Relationship Id="rId88" Type="http://schemas.openxmlformats.org/officeDocument/2006/relationships/hyperlink" Target="https://lh3.googleusercontent.com/pw/ACtC-3eaV4664G6SpwDO_UkJHvwc64rwDCoWdlF86-ZCD1yoZdgoAFwtmfrna1tBPDfeetUI8uQvJuzUczd2I7LRVxA_bQkmy1uUo3LATY4rfz1xy7OWA26-Vyd38_LPZr_wSWsb4L0nnshUlUlvWolOYjh1wA=w122-h102-no?authuser=0" TargetMode="External"/><Relationship Id="rId87" Type="http://schemas.openxmlformats.org/officeDocument/2006/relationships/hyperlink" Target="https://lh3.googleusercontent.com/pw/ACtC-3diR8fqtdAz-DCRqrR9L8tN9Ouzv5uM_ue3VFDkRw6L7M0hy0ioQLNy10KnMWRmqqW8nBaqNpBeEBD38i4y_xh9iqswCr9X0HROrCO27qLEf67jBXmmvh5Gx0yJ0IRJKRiLZvvuJupKJjJ7dmSX6xol6g=w120-h101-no?authuser=0" TargetMode="External"/><Relationship Id="rId89" Type="http://schemas.openxmlformats.org/officeDocument/2006/relationships/hyperlink" Target="https://lh3.googleusercontent.com/pw/ACtC-3eBtHeZPx8GuAd58GUhQnJv_ZFgIq3M4PayPn1IW7a2Kv_v4BFzKZD13YsPwTTRvflXsZSERhG6Zt46GPwd33LcpHAYGE8Xn8hYCmd0tKZLXXSe7j9crkC_aYPMXRC6gTujWEMryQXaiEW4KNgl-GUG6A=w121-h103-no?authuser=0" TargetMode="External"/><Relationship Id="rId80" Type="http://schemas.openxmlformats.org/officeDocument/2006/relationships/hyperlink" Target="https://lh3.googleusercontent.com/pw/ACtC-3eKfWQ_qWN9Ri9fDZ6USCnnT8aZXH4a9c2LRwkvr-LfaDcP8xKFjh-NFC5JA3LPpDD0JNWJWmXMRswrEYJhlDc94MqpJAHwvv3Fr3vmCWyzb5kXGcFAtTiZ--qL-8xGqCIeUa8TqiiblR0EbAdS_6Oq-w=w122-h102-no?authuser=0" TargetMode="External"/><Relationship Id="rId82" Type="http://schemas.openxmlformats.org/officeDocument/2006/relationships/hyperlink" Target="https://lh3.googleusercontent.com/pw/ACtC-3eKZ__eLRQbygftKR2W3pyNy-A0R6r_DSIf9dPaRKK9n3bwviowuKyuY-OOfTiMmaH3W1fb1P0Gx5Uqs0ZCSgmWfy6amCjyS-rrnHBz4vD5vXKeXvWveiWSjXX7K89RZOrTZzmpfUz12xdJ5D_o1nAz8w=w121-h101-no?authuser=0" TargetMode="External"/><Relationship Id="rId81" Type="http://schemas.openxmlformats.org/officeDocument/2006/relationships/hyperlink" Target="https://lh3.googleusercontent.com/pw/ACtC-3eDptcJVzVTYjrcMQR9YvPiLuj76jlLRJcjIncX2lbvZ4Kn-QJWPjj_6Cw_F61NMH3A6WyHaL-xuH57Ap8UvxbCZxkSdUbAUjiGLkUVYmRcUUFCSnwTiJT96cS2cj6OAaL5LiziJ01ncd07BfnjU7shBQ=w123-h102-no?authuser=0" TargetMode="External"/><Relationship Id="rId1" Type="http://schemas.openxmlformats.org/officeDocument/2006/relationships/hyperlink" Target="https://lh3.googleusercontent.com/COTyOUQBzz7721-NP8iWB2r0hTY602t2BZoCv3CThaf74uS4DiCZFHdx2ZM55bRqRCURhasYCs53gxe7EXp--HmHf2vC4ZdGfRDv6Ur1T5pp0TCNDfrxLMF6RuRppNTVwXc_wzCUnyfUMfE5Wb0sprtbUMEvwu7lqrP1xSy3Qb2K16jgzEcnW0gDMf7CT-QKxx53DN2XrWzlHScXoZu3DxQ-xJOh3kQaJpdDrbqxdmlFaGJ_ul0hVYf2Pw5qywXHKqyWXO5gfONRqT542ayJghyzPOTgXoozyUdQMTLLZpq-cZdbgSCfWQ5jT2jLfDsKvj0Q9hIdn6sRopAaS2PklXmiukNV8zRhF_Pv1YAtG84DAy2Q2ZvuX0CDzQdxUzdLvtOh1IdzEW94I93C0o4TZV-8TpsbuerOvsvlPbHOi88dBvo69BAwfsoC5CK9Wn0edOkGNIi1Q-xt4mds6vy069bl8Is5CaF8TxdtY7basUJwUb_7LvKg4ykexJ9PQt2ofkconm2_GDeYiTR9hejVP9umSvzjc1x_NPk9CFtZ_3jEa-ehKTCytbsq_k2f2j_w-bC7KFI25thQO-ULtUMgzl-nQEBAQzv2j1H-8ecpTXxOmKGYPmEVgoLSv93p8AqYb5oSTqAtWgPWfkZ_FQVSGvaReSGKUlR7TDSO-UjCG-Rx0N8inFRzds8=w116-h103-no" TargetMode="External"/><Relationship Id="rId2" Type="http://schemas.openxmlformats.org/officeDocument/2006/relationships/hyperlink" Target="https://lh3.googleusercontent.com/5KRbnsx_2ViGWdA_Fexfh5EhtAPpQRTCYJ6Rvzugdh3O-NIvEowmYGBj-6iWne6xVMWs2p7ugMqvLXA7UNdEo1UTTYMrsrMBdugd75Ht2XeLwZSBz7ikkLKuwtA54iJTZ7SCWNYmdy6KaJBjptOe5zgEWhealW2G_c5Py_3JnfqQSzBR6fZei6irv88y1dQqdc5O3Hu7ncIJdkGV5T6P03HzzcnQMUUOX5R1ZdxPQEIcRGKjOfbuaQfHJ8jQ4JChRdXBzmq5481Its-dwxu7XgUyBYk_fyyj1wT4MUS7cILMCE8zMRxouXlOie28-InCkp-bX64bkQCR_I7tnYt7iksOZji3eVW9Il0KOuD_IMdI_DFrPPnxBfY1qVg4VlE-fJhDmeOz7pzKCC5o1q--O0fNvpEZXkuAr-fpQ6lS9os3-Q0jC3Wx6U2JQcARalLElv4Pnj_jbD09S4FKpLi6zvD1z6cNvWI-ycyN5lV-95PLbxMvK6-SFKxrrvO9b7YFaRcHJhK4L7eY6hZpCpLHCe4Udv0YYItbWHssNQY3c2jfV7ZYAxPOlV_b4W1qRMkmNV2g77ix9O7QF5MjP-n25oaFaiXxSN1btua9r7kdHLevK8L-qcdk8mFQSRc9XILolxNyvwdsz8Itg-9bR-DM9bY1ndJx7lCzus2pE-GfUvd0OA_FpRJnVyQ=w116-h103-no" TargetMode="External"/><Relationship Id="rId3" Type="http://schemas.openxmlformats.org/officeDocument/2006/relationships/hyperlink" Target="https://lh3.googleusercontent.com/HDcDN9Uj0686hhy-siPcrShsS0y3dF-MUX26BO43RvCDk_gQSVZD-9y9ZF3cM__AX_pSnAjtYSw9HPTA_EMvlvWZk1L82pIdDG0zuiut_EhNe0hNqIEvVKZF-PaqigCju82Pp_ZIj8i4gaGdfHjY1-r2APCHvn9pA_XTPpzm9aFdNLN1YTd7ng4m7nzJG76suyWXGT8UrOOm7vbcnFGxWAJw8d0rEstqlwf3GMmlag1grF6gsLRHuV8EUc3LOCVqHEirXbu7trxLTxTLwkhyWJNIeiBwCrU1_VWDtKly8lg2JAARJ-F-45K_-MsibO4YGQpsGjJgNul3IlQwN2Flc7rFDqrSATE1y1fPlknL0ME82qim62pOhxAP52PRvyFxi9iCtcwphKE3Lz_jcbRPy0IMs52aMp545LljY4cwnrys6U2IDoTOWrmOegpWyYxha5G2KBB7qNeJh2TkZucuxzomztqWJfKMsBKczllJsjEWQvzn7EILaklHyYKj2nQolqIoay3J7pDfGpX8Ddefbiuxz2F49J_FqjI0woWBrZwDniNsGg5Js6ql-Pk6pJ1uGAN7FHHNu0FmYTAyYtDy1vcxpPBWgg4YZO8Acnfqn-4FqSp3-D4s0ZKes7aOUNon4ZZa2JwEfHE1VaoXZvocZGnlUm-AF4ZnVhwhQGcTYpTzGUFbbhnp8es=w116-h103-no" TargetMode="External"/><Relationship Id="rId4" Type="http://schemas.openxmlformats.org/officeDocument/2006/relationships/hyperlink" Target="https://lh3.googleusercontent.com/RDNc5rxNIte1FILkqep8AJY9AaMhdgnAF62weZRdiBeaxLx5aZZaMt9fXRN4Wjxia0fRRYqSG3pi09ZvqCQj9ih1SeL6IVKHm9Dy954-T9jvg835phwkaidCmkNtXaVPofb9rfbo61QkvhmyctRM-WYfchQFxgfVwBTvAOpUp38QWN9rib--Na31-K-7dK2DGiZH9hODYi7jf_z59RoVinAisAGVBsdMQz9xgLml6EB5KeeE2jpOcfHaMU6ul8rRj2dtO61zNgHYowYgPT5r_4MeVGZd5QrisXeUBGN2Nc3byrfMm_ZHzCQQNvJzpqS0GIn_bOtWS2m6a6-FS-iP-wMznPqiQRhGsHjwfZHI1KM6qSFB8ogdUq6DvXQd42zjG9zSqCqP4FT2H_IU-iB_n-iOu3cts7avukrIRAYmCfh-QQp1YFyR8SvQh7XbApu2JzJwcjBfJ2CVJYMz_mJpu8cZP-w30IZ3B7eLsKH46zsDg97XeuJZedt80-pYEuJbT3xrG4IKSM0yRXxwMqTRSyYsS6F6a6xFiQ0aPwRIb2xlq3YaVoq7OIrGlakhtssQWoa_bzrHhcx9-deu3RzzFTmg5Q-SJHKuQExB0ITUv3an69WN2xe6kCShkVDukkc-PNVKYXRzAQ8nd0-u16VMFJuj1iZmodXS-K6LFhZ9SCRd6wEsxMO5NBM=w116-h103-no" TargetMode="External"/><Relationship Id="rId9" Type="http://schemas.openxmlformats.org/officeDocument/2006/relationships/hyperlink" Target="https://lh3.googleusercontent.com/NrTK8Lp4Nu43YoCZ6C9mi82Rt42zvfZVdELC6Q_PFa7EhATthZI76Ge4Ds1LZD0PepU4VKsGrcI6YADWkmAJ_jqOcDLsbWIWd6Pm30XjydhlrmqrA73lIosWtD7ACS_iyTFnPCS0znAn30eTTQmqeidGrRnQ5jg6O-zeHO9KGSvBakTbcGdrerQGYsetMlkR_D6-Xds5VAOAOo36pA4h8bGVy4S8bOI_IdBcHs7gfH3W1-ZHs9fOEzacPukoCFStNg2SS5FQWiP_4qCV3ydWYcMt2YEzHsDvg39RYwDBbDFeOGxU8kPE_6vLkZ07fR-vUgVg9e5upl5Y67mLBczveiE50zv4oAQRIaScPQLOxfLKos55IONDaIaIcbcPgLOWNMQK0IzZVO172uq68KZGqgAzlazppjD3eNQoMXTuC_WsgQs76DpDnRb5EPIV1Q-8ikVJzv-se8iAX2dPoZ3jTLlJLwior9i4oXPICJ6lA9JLEH3uzdk-N6ZEFshPrKYncq-9KgQ0te7qPnLoUriTX2hfy5O94lrcsxkrSrfpvPOMKE4OPKAKXV8jSySbaEDF6A87TUCEcZfDlCEhtAx_xx2Av5KZeq9YOmaAHPf6PTl9OBvJKVwVA0lNEgyC4YmiViU8ezhhcM-UP1z3NQ3Wk1zY7DICqNMbjfDa59Ae4TatBE9pxwE765o=w116-h103-no" TargetMode="External"/><Relationship Id="rId5" Type="http://schemas.openxmlformats.org/officeDocument/2006/relationships/hyperlink" Target="https://lh3.googleusercontent.com/h8QGVGskL0bvcmNmFwVgzhBEgdYE-i2A8PWLH1SRxnE3QoB45DufVyfe8nyDsbnANxqxFl7Gx3NaIhdCtIBplSXwdcZdri2KslJ-eUPsWrc4PuIwipMA8K0Mjp7QM9lVFsEJBJGW0hIlp9rZmZyGYR-tHFYf_oxfgc7pqTg2r80ZUEQGOxXKo3oeT7pejBKwi60Ra2e6tOTFJywJqkQ4ZexiajfAdEycD3KkoiWIfZvid3V7_Bt6zbIhjzDZG58vFXQ9Dcwo-EvEV0hijxfy8I_M_EXtVmSMCD8IlbneKkacYv-rTXm0rSpb2QFAt-uW3Kb5oJYbFP8JCRQblC0cGDCXXm5lmN59dYPAT4j0AfOagsKQTM1BYKmQPH9SBtlV-5ufKwRxuUmvJOjn5JoXZzAIrqededjQ2jMm_njVAY7-aRQjsUjCtGDoAndpiS1N6kdmNmYLP9qdcPxYF5WrbO35yXRa4N5L6hwWWnGvPpmqkwJlIcD2ZN1OYtBtXNW6wACZ1gnSgdkHJU7kxLrqDin5Ook0rUj3zkQaLdA5No5Age1Be4XAcwMJPo4hCRWBtoCEZcMDHXLZiAAeHe1TJEQ43FzYomIE6LexygXL7dwe51CjLqIpZFBJpUJVsK_O5ljh9W4rPTkAOpZ5vTdnBCJBoC4wgPgUaPqS-TUsslmBrpkQHX-QJs4=w116-h103-no" TargetMode="External"/><Relationship Id="rId6" Type="http://schemas.openxmlformats.org/officeDocument/2006/relationships/hyperlink" Target="https://lh3.googleusercontent.com/Gw0a3OaF8IZhpMmoNFBGq7cDp4d5UNcyI2zXsd18YpPBu0uUakj2ZwKW035Y54olCiTQBno9_SPxARbd00F6lSZfXzu8XRHISnJsbzxOgVP1LQ0FM6eqGSp2eq-Yu-glBIJBL1iMRm0wvZJ1jFCK9PZcjGfH034I4nWpEZJq9KsVQGjODt9Zs1KT-bUT6IiYcN8yRWTHRUIfjOslsa5RofB1Wdk_J9m9Lwut_J8yYnVPh7PH9UERH-iFPtbIW-heS5qsK7og8dT9nWICgh3MV1D7exlZDwNqGxvLU8TJz4lV9QLICWp7HIfH-dA64gsxL9hec2a_dw8E7FkDuk8ZqnOvmDTVlgl6UZvRkrPXFbgzazpw8JHtNhQpsGNiG8t3T47LcXe_IS_IQtOWyovewyGTz3AlB6khhhkRUfXnCutGA13xmdK7dpmtJJrYojhvZLHYJyd7RLpbWp3iEjsinHqCoi44xYglff1ELKh-tBgYDv9rt75mCc-FUDtLx5sW6VWiRFRrMusDxa8iVR1tzsosWNzN4nPnWycPU1ZKH8KN3Grxd6BTjJW_Ywe2pH8dNE-PZFBFWnM2-rFTq4eaC5VjFHMZvFfVTHBth0EoOVZE988D70Wqsr1SgA5KdILNcFkl7rxdf16FmscKhJ8N1rX3tvvsapvo0Nm1qlZTPoZHGjAxJrF3tH0=w116-h103-no" TargetMode="External"/><Relationship Id="rId7" Type="http://schemas.openxmlformats.org/officeDocument/2006/relationships/hyperlink" Target="https://lh3.googleusercontent.com/em9wu1jc42eAX3qMlWBxT-xHbEdV3BdhIS5o8YGZsmWR858avjnBYlH_ohwJq2dl01eWfEOLk3vJYD4jxHF0EIZa7bELVaquOsNd_m-YlbgWplys0xQ8PAkGuB7aBHFxomLkXh1MHKl9pTLJr14521dAFNIHmqHBzXB-38Vlwaz3vUXRBLi5Rzez3sDCaI_WbFVGMwv4WNqaw3SBW7B0S0CWCmjuFTuoaQTr4bOWQPPMq2NxSKkkMMpPzQqXCMkwS2rJsE9gzBh5bfN-tUwdNfar_gvVSys9FwC8ti1u-U1J11jkGzMV9ZcYaUnvmLXAcZH_t0h4ZhC2Tz3IVBqYUocVAt3co2T_EGmhAyWeUo9-PSu_Qj9RwHV2Pc8N4HSC2155GdqMfxdMY3DWRQwwZPVJ30O85k9mRQggCrk9sJatgt4UvbEXbtgWituF_8BPS9JCdHcJucRL0p1OWvM_em8jd1KheIIvpeq6sJ2Aqo83LHsBR-95mkjHkfrY3ztzp5v1lg-D8Rs-kio3Un21hCDswrtzoZSKmbTP2s88CSSVucZpnd2gk_N9Nmb-Vxo42ZxfAZtHvvLLcJXt6gFcmm_OJnFenZv96jjZMLHMb1BvV_Loav7W2iL6kJuGjlC2T0xaZzxAys5X1bPHWbxOKb8f71NdzG0zNN45xXeui9Zs6TojSvW1tjc=w116-h103-no" TargetMode="External"/><Relationship Id="rId8" Type="http://schemas.openxmlformats.org/officeDocument/2006/relationships/hyperlink" Target="https://lh3.googleusercontent.com/OHSa42gN7SPbnW8K2nI_IFkCQ56K4DnKHEnwesh66xO4tYpLVy0eWoCJNT0zGCq0a2ZJ_E8WjhbQtWztSb8skukICrdRdiO6fOeCb_1DHvFFSPsGAfvSp4QS9UnQm2_sltaQZEGAL6hmDPHpRRYeekxCb2UUytHC_PzHFBYc6FUGfJDkWI-2pqd1uNoOdvBLlLOKMlesjGEo3SI1adoWnNMiQYnbffSEy7GOO-ZiiGCMPU6ofgHnWFXOfGGWs66IcHJ9r-19DsdDU_pjNfCo4voR1bY4ZlMA_L0Mgl_n2hHCA1fRk9GvbCrNPZy-L2hahbtwhR06GzOQijNhaOqxhJhyE9Ol-6WmWySCQDLP5SRNXUlWbPU0sRmQmtXb4FRSavzm1YbchUZUmvAK646L-AfblMkgkhJsOibiJYQtjaFaHTNhQs4ZazdcuSJ4e6dS4-Yty0PaleFlarn5KuP64R7Blr7DHwkEV3i0eIGWG9B3Luxin10MfiTRv2tXlzLM73U3-s8GxQf22E7v6xfYM7XqOkoE6hirW5zZK03x5D7iNCT0zWG5AZp_kMcUKH4EO5S2tSGgJRbuqy1b6SLNIgYrP7P58eoxsGajUu2NCNk1Km3smDv6FR6M7aECU3QcY_kxMce4KX0fR6SLH2LOwBOQ98S-2UtfrTKrCIBFkTcQ3GEFe-5lURk=w116-h103-no" TargetMode="External"/><Relationship Id="rId73" Type="http://schemas.openxmlformats.org/officeDocument/2006/relationships/hyperlink" Target="https://lh3.googleusercontent.com/2LIGWIwZZbrPgRt4URxkzt-uSGKx44bDU12zbNW5z73BCm1iKt2KWRoDuPEwEaHF_1UExkEPzXbFUfGlP_BjaURMCofanQ0WMMZpHEhF9jUpchlCdY5bGKIsVLBQ3XdHjBK1DMcGMhdMNMQOZjo36qnX1kMt_QQwf-pPfSppmheQacNIeQH3j1QAKI5_gJrV95SULo3VIqwk0WN0vHrv1f8sKr3Q4qI-SLEer0S-gJOEo-AK1ixKgBAXNUqev1i67RtLx5krBWXdeQOzAcq-irwfklQ0zW2F_UvgjMqkXHfdX7y8eGIgVlkC59WnG_pUkjxp52g-m58Dh-JzgwG_q10RkWGxwTbZeVKE2enuW3CJGLkus2H8N4iQubuzv3BdDGp8TmRepU3G4URpz-mAOpSSkkqjqgB6nxv4bC2FoGLL56XcRrTbCt38tDEgxbIzqptE-EloDhOT5HJVPn5noq7orAYy6e2zAGMoiHmlg4EIt97amrucVQXN6GpkSoLcIXuKTypIQftpocgBkRpsMHQZ7TQoLud0ePQcmUx7zNgNiENv7rAs2CWaXwlSgStt8Zy-RHSxGyUxDUsEi8rRR-NbDXf11JwZkkFbgvJKPg7wrHu4v-GFRLehALQ4HZuhDG9scZgZOy1PMtr2FvoZn-HN-VF3JDCkvJyre7fHBEytni2YePrBGks=w116-h101-no" TargetMode="External"/><Relationship Id="rId72" Type="http://schemas.openxmlformats.org/officeDocument/2006/relationships/hyperlink" Target="https://lh3.googleusercontent.com/KWmBdtVv1DmTrIC60fWSRmUEvvEjusL462XM5gvAnggnBjaHmi8ao7VnbOVwL7kkS3lY8anFGPmYcx-S1RaHTj0SLVEOLO3BnyTm_IuoUbY8pW1MYWkAIa42MY8jb_jK_rQPDt4K2hu4OzIK9PiNUeRIZsLSWdtWbTZyrymF2JQPqNx7zrPRXkkIdPer2_MVaTmIO5xk8l3z66KCGaXr80zWj3pvPA39Bn9DQTaZyhx9h7_xMsy1RFBiR9kElNj-1_pBcySNOlbOSUaC_cT7CudOrUkW8k75rGNcspvkEeASIoygllVHCAsIaSonZqMZp8ymVvhnq3g8QzD5BzXk1qu_laAgmF6s4X6hLo1cz4IXpBQhSZUyS_ssQiLbl_0KsD-huWh-j0-lBf8Uzm4rwBzmYokwisa5qP0dGpvUdDvcM0f2ezBDmd25fGUbw3IPq4hUjtLAMmeq7LYHi7Le3Dw4XJ8vPsXi_ZclaIzSmA_LdlVi9gPHfNC4Ms_ISLTVun8OC9NG2sDPC7gk3Yfdo51VeNnLwtJ27yupbzjdvEWIWNcWziZVql4FRvQnrDfyEdPDy9lqoCEzUlqO3H9fat7EXfuJ3PXWomZoWz1fkJTGQ-qovO-IlBA9StQjUuCnfmBftKF7-xc1hHesbGbkOmTaJtb7rt74Urla8jcnp8pJYNoecxCjdGs=w116-h101-no" TargetMode="External"/><Relationship Id="rId75" Type="http://schemas.openxmlformats.org/officeDocument/2006/relationships/hyperlink" Target="https://lh3.googleusercontent.com/pw/ACtC-3e7_Lel90uqUpFWHv3-3MXLnXcgoJgzA2PWYvSW3x0xdOwAWkth_iPZRtPoP6hI9HsraC-hzUDhV3MypPMzD66sii9UGTalDSFvab8YsnKDNI0WwVFL4WDTQLSLsmD6Z4LkLnvIDeWXhDYo--JVU_Qpqg=w124-h104-no?authuser=0" TargetMode="External"/><Relationship Id="rId74" Type="http://schemas.openxmlformats.org/officeDocument/2006/relationships/hyperlink" Target="https://lh3.googleusercontent.com/pw/ACtC-3cstnDq5i4Jp2V6biXfQE9zpHjCE5Nvuoi_vJ7mHcvp6gLP9npBuegtI3CUlKypKsC6Lfvi7RE6Uh8LdiVjS7eJVRyjqO78WXTb6y4lIJsxXOWFei4q4JDAZ0quBu7kiozAnm4cZA1g3jzZb6GN2avqHQ=w246-h204-no?authuser=0" TargetMode="External"/><Relationship Id="rId77" Type="http://schemas.openxmlformats.org/officeDocument/2006/relationships/hyperlink" Target="https://lh3.googleusercontent.com/pw/ACtC-3cr_7ULvVisngTX-yl4Z_R3ukjBjeNFX_UwzCx7QuLG-1FeVaCXMQ13FwYVY4cBK9qRM0IFAfk86zPvaW_1Z_oLKjHjHP_AoYK9ZLvJUEJY08Jd_ZNH2WTyXIXxQP-GqJ_C47eFNyVEvPPzj05T6ayyiw=w121-h101-no?authuser=0" TargetMode="External"/><Relationship Id="rId76" Type="http://schemas.openxmlformats.org/officeDocument/2006/relationships/hyperlink" Target="https://lh3.googleusercontent.com/pw/ACtC-3f_7KGbtzgEPaHYZKu47gNR-VPJuR1SD99AlICu7pScwSK8xPfp3sb8uzJfYW_FV1hh5dI7ie4R3EZSS2mQmTbZnLly39xxsE3-2sReyYLxmDeiK2wurNq1yYzgWgYwKyeLUIpZLIGnzfmV7vKVjCEU2Q=w122-h103-no?authuser=0" TargetMode="External"/><Relationship Id="rId79" Type="http://schemas.openxmlformats.org/officeDocument/2006/relationships/hyperlink" Target="https://lh3.googleusercontent.com/pw/ACtC-3fyiC1sNoMyOcETiefVmDXlK4RQ4GvEaID0mpXWs3uE5f2u0RZNWJylaE8LUa6Tgxyiq4vmuonJ58j0Gu_ngHYiGjpJtG4qOTtsbOTENuzAxKAMjWiy7_96ex18q1yl5RUhPN5Zr7qv705pnpbRDH92ig=w122-h102-no?authuser=0" TargetMode="External"/><Relationship Id="rId78" Type="http://schemas.openxmlformats.org/officeDocument/2006/relationships/hyperlink" Target="https://lh3.googleusercontent.com/pw/ACtC-3fLTo-e9wmbjdkbDjyJZhLexgrvVLWvnH3pGCNp5vty2USTPFCPfreIulqB5Xe5Ebr3Bg6kXZuWStoHL3xa7_XjVXwupCTzsqB2_7DdqClNcKyk-FAxqUSTE9GGU_jwb3dJ28ZrxJRUGXnh8gPbdk0jzQ=w121-h101-no?authuser=0" TargetMode="External"/><Relationship Id="rId71" Type="http://schemas.openxmlformats.org/officeDocument/2006/relationships/hyperlink" Target="https://lh3.googleusercontent.com/Vel3ZsVaiSfox_LsRQg5yNLYZ51daB6uwpyN3-Bvg2A0a3BhRpp-boAOlZyY7rU6C8HNa7mGgVDomE_MbjEAK2LZryLhh6SU1bPNJrygd3C3MPmBzPF5k7xXp2blELxaJgFE7cHD0qwu1h1w6gmFMNayequ54f_c33EKKLPyhIcb8e_JbH64Hv47EspUo0errAHmzNUGDdwZL3c_hUMmKXks9v4Er9EK94l9eC1Nj99K9EwyJBLm9YfsmWdXS3Jd_GvSo2rg4GIEj4ffpQjtDCdGL3dd9zoZRAOBW8ChYr7duaL5cSa97LOkJMXlDvl62QcNoGUMTkMvJbXmTamKO9qgG5du0wWOEJwYPQ0Eb04BqY4EfbgFLAD1aLpN3E2ND40rZumbQwDaeGJ2nm-aYlDLrpEaklDr1JbQ5QajaiKTnibGYk8DSNLoI8JV5YCpEgLpsdURVR7iK6McVcwHnk2JBBPG70DR01_mcUGuy0c8M8RvgCG8vrZui46DnxWVPnRMEy1mgPMdMqRkM7ChRAq-uGTat4B2mnELs8ZNjdmK4lId_qXIYLzep-lvqzosgRDlaspieLCqBECXnEmrSZEd8BmPbdKIY3inNUnKMTOzrCsH86MFkesKF_ziXVSeID5k3cF1J1bynZ_rffJ9TNgNI4P0kVs2leNV1ob7UzyH1_Rh9JWV-98=w116-h101-no" TargetMode="External"/><Relationship Id="rId70" Type="http://schemas.openxmlformats.org/officeDocument/2006/relationships/hyperlink" Target="https://lh3.googleusercontent.com/veHUlKUl-CSL1DF6l1O4zHbA7CITMaFIdVbk1RiZt_om1K_16X86UBz-q8euhCG4L1J-mjpzSiGyIxp8ZyVozZXiWPX-DFaJyXswF6TJSLKO5B6Mv346mTcINOGmrUq9KGtBkRC3nlUdeyfT2oJUzy86AcRmYZV_vvE7ZldWQyW9XORRmhklPIUqQETHBaV_h1np2bx3fKi-di6H1QXfkp0N_5ecozQPY_bsFZIlok45ankReO-RaQ61nbEN3LlQch-dWUTSnU9Q1oSnHHbHD6h2W-VNN7GmeYyNK_fAwqF8vlLhXavQVBbZ5jt5vwuoBWxtwOJhoSgb7gXA4oXiB7VvG0FWooSMGh4qcN5Obr-E2qm8BzyWUdtgLGact4iN0FqDMYdGL1DzvwfyIq4L1wSjZQvgIMVimCZhqGYKnWyAyREmhjcmFT4FbRP3VMzwfgBKXWFWtFLup-wWcRy5mSKAX8StzPPjwkeEyaX_347RZ16WnyrjZhNVr6SC6ZXdZm3tcEs4hItKzM7s2srzo7-Ws7-T0T4E6ihA2v64r0EgcfJq1ONujZocYHLGYxQUSOOYCXs1u9u2T8CIY--z7dUve3HF5bhcpdLWU_6sb1yZZKBlyefOz0BQgMBn77WciAQKnrK3SajweZ7EmGAuHbWJRFc44oD1DqbAONX7WeTghmbnKwQwwMA=w116-h101-no" TargetMode="External"/><Relationship Id="rId62" Type="http://schemas.openxmlformats.org/officeDocument/2006/relationships/hyperlink" Target="https://lh3.googleusercontent.com/G6vuQJNg0LaIjFl9Q4zMpwXktQfPpsZMRs6yS6onGMkErm6sz23Wnc0T-8icJjQ1ieFExzeykajhEJEbjiIeFkCuUkmLTO9IQXKQCdaiYB7Sy2tawDY3gxgx6Y3JaEidfVi_4NooiFxq_IO5Ro8EXvLgsEJKUmjAcTCAK2hhpZwDJbO4m7-DcL87i4fLduajszoR6ouYDBj3qyWW5HvpJg2DOxdGks96tDdouCOtVAGDtrjKDaluOYBa_dzWbtsjeMJ2MCgN6TPbQ5Au9mOJLZuuWYq7EljvT96C9XaoHJVSqAscNuEch11Haft5Xn7MD-wOuB-3_3UH1_-PFjQT74RnaZokHe0kvB2EBlJv-IV8_rcOrbhoQAWLcdVh4Z_wNgcFGoXPlpK1CX8iQqzpx05dgy3mUMT5JL-lqf17gCAm8nCTVXb2cMQm6n1ZchNr3ZBY0bYhLkPnM9S8tsQfst-F-2nA5Ye-eLBWgwZno7k0lLCdnOHiXcEE3uwKThSol3zVJ0EUT9d5CCn9Jt3kST0MLWhTJL5EgLyg8TNG4IzGNf2tz7fOKRdZ4mx35WpSqwyGa9ZDfsTyXL9uWVlkHfnNAJCbab1nK7-Y873rULAwfsQZ2Si1kR3BaTrtKQkeNz_NuvMPhoWCDXMh-AUb60MVbjD7AknZMHRSIIv_UkEPTzQmtES7byk=w116-h101-no" TargetMode="External"/><Relationship Id="rId61" Type="http://schemas.openxmlformats.org/officeDocument/2006/relationships/hyperlink" Target="https://lh3.googleusercontent.com/_lU18AqqYTAAv9zN84h9uggLXTdZpmd8pQ958HjOHcFX2rj2eKeDzCf2HaBRRnTDsjWFk8aT-9GJcWaEgflYxOx9_Y762nnwkJzHetkI_cJMJRJ2J7VdWfftAbEJCy0u7UobBnD3ClbepnKBsShGjvqa5phWV9hbbC11lhhXO56A8WlC1NRsz65ovm8tkUstWmJISkjm1LVPnGpjP_LHMkJrPZdH84L6pUc7oezCNIfNVY5zoDTGdefYiiOgUfIm81zA5X1K34lQlJP3N-z08z9E-2wIT4UBsQfxfFR1kW-OKmEkMCR8X6hhS7Gf_Qc10Ut9NDVoU2JTv4iE4CV-2RKrknuyz18wNa3aY6-JcBAjmNC2jxIExX1VbetSDYven9z-IkKV7gr3qtyW5UBLuWH5XGFwIl6iuSPKruxmVC5UueROj114v93VvA2n3MLGBu_ZV1gdXuvkTnltfIFLDErSvEP4qkMYPmg6_4jWRpcdf6xea5trt_tVjMcamm7u9jXvJJBKDVYn1SuiHfUWj53ecMbfVQl19swXP0UCitlDnzMmZZDxdqcTBrFp76Kaf0gzvrTwZVZpv-Lte8sarMtUwHwCC2GH4n-5wi-OIsXeF1yVPrA1YTq715ki3crQe-HcyJYXAoBlmxMgHnLUvT3PBx_BzopXbxpQKWpTbG3rhnYc4pp9dtQ=w116-h101-no" TargetMode="External"/><Relationship Id="rId64" Type="http://schemas.openxmlformats.org/officeDocument/2006/relationships/hyperlink" Target="https://lh3.googleusercontent.com/QmueeOKHyG_7XMmJZmB45Nb2cVhIGX2pcH66pxj032g7srY7PiuSvgWoxLtq1JldQw-yhI8xk5BwZsWkecTAzeWs8BgicopapLhFTbm91hu865Npf1fKKqsy0gnEkYPyJaWYEzdQ69FWtT8mGmYpIJ4ADJaBYxtvNiHRDfPV2UEhhz4xN5RxiV5isrDfLnECZwb_DFy94EkpkWbCnoBltXpvG3ymRuGbSAYTFWLeSvH5UMb4XQF1hrxDebhiC82ahtgPqYEWk_8v7XPAnfg9NmBMhxNcAaNMD0YfkovlVv0HiFLEyo0YWsauYgYBllkN-14qEHrpi5jUSdBvlCubR9TEFdgxmrTkWcBB40CfYx9fPUrkPEWaxwka-zozEKSdG--dvNVhKN-xYUjImm0dsZRQG2MlzfeIvnouKiG6wn-8xCU5oLHtUr7s1jbv-WnqKgngkkGpKjLdv57KhoTBpr0RG7ziTPV9X-47_CinX7VZQtiaqb7OawwnvjTjq3ufcOdSoxZr-cvnwo57g193fwhlvvS_3iHBXhAE6VUu9TnR_sOBOgozJ7SM9UKJ4DrveFWkVWefp87jbbiOVkXKkmH0zyYLBKfMTJJ-sGnbIVYpc3mCux7S0Prs4To_Q7osjB2YJ4NwyU3vrasAPJJW-EsPmCl90xu8zKdZAxsALccv5JkaoFD0YV0=w116-h101-no" TargetMode="External"/><Relationship Id="rId63" Type="http://schemas.openxmlformats.org/officeDocument/2006/relationships/hyperlink" Target="https://lh3.googleusercontent.com/mtF1KzmoXXC3CWYlVnFKiFYeneLjmKAyhmMMFsv0hM-IYezkLFvZDI5gTDQ2Y36hC4YUAvvPjpkvg7u5Hxs-O2WQw_fZzVWPMmZp-sDoXqfbo3z8rl05hyezyAcj85BXEleI_VLp5juCkjC_-vV3PWRRg4D4vXFm53CE9kKK1xiY4l3jjira9PVmZR141AvAPAs5WvW4CbqBnchd7kKc7_z_YX79aZAPioiI74qEQNSysTiqoue3KC5ZfoDx_afMHrov-OR0f3PI9oe-p9XF2DUg9f0m_2KPJqWaWC30qigC-RQl-Q10pxp5nSqwI7LevTYUMHX3RGtAE7zPUZk3_Fdxh6C_Ezf124aIDGh8veohcEtLcvUZejwq7eGk88KLkQKW_LiMZNlX-dbM1ZytMqidbRqMDUm4vNe6DnFEfqucK6WCS-T8szVCX0aj751rcp893zizg47jaJI2gKtdNzFzJfFhDzOCO6t5i-YzJee4pMug4aPVtT3S_11xT5FXcPj3uqyDlXRHjZssutDOU1T4Nb6hKFdSguIjGT85S4c1vvi0gfrBJEONZNrKyW1q3-Xk5hSiN9Z9FyiaPRpUYgD1eBv2Kt4Yw4PQexFU_NqKaraFcaPNntmtnXY0ZykwXHvROV9yWmJX_-V7dluyw6b-cQpmviTHVM8KN2gbEKQzzTdPqXPTIWI=w116-h101-no" TargetMode="External"/><Relationship Id="rId66" Type="http://schemas.openxmlformats.org/officeDocument/2006/relationships/hyperlink" Target="https://lh3.googleusercontent.com/1r9OUMqX_zRHj0GR8bZ2J-sygsrrit7DcIQo_QoRlmxytRA5zl4otcFU4V5R7zcOCAmckSD4DQ5Fhq-4zO3EdCdz9WVcpmTUEqAcjPgnKEBLb4r1vV2qQmKcojC_k_mGHlsNPMXcR_nxVw21PC0lvQalZvNXV7KvSvCwr4Ktu8FVXykfi6TF9QWR7ADIU0-Rjs5108SM67l211BcRjycHY86TqYqIsaNg6av_mJTI8xbmbreHhqJSKqe3rOgrkubO8HK2Y3lpxGGMkwJ3VIqulV_b25uYvXEPh593H_TopV3dFCXSTeDrhyXDx44uGPQ-pgfbi_EN8AyQEndHYraMb6xu98gkZViygs4-3nyvmb63hSnUc8StY0aOMlXa3mnfOKDcxQb7Bul9ql29dmK3VfszC6xazMWGeRdEL3VerSoiMuqdGoUXvhAjYQMkV5qhxeuTzRobP_RqKCAZrf4rFEGjhfTH32_hIHdm6aBSB05d149dWTgXLxSPCy45Z83xYOvy7l3xs072pk9x_aKjPtkbin6tU7mtYEgBEaL2Z4R1JaZLT-XsBBy861yrGaI7ICRoN6GZe5MnNaOJg04xk8KAC4PIy-VzdtdaxHBh5PxY-dKooQ4ZGdYqcN7jBTQg3aW6skF2sApNu2I8K8p26hvvuBsm5dGOV2RPL9ahKxBfVY8_WVkdT8=w116-h101-no" TargetMode="External"/><Relationship Id="rId65" Type="http://schemas.openxmlformats.org/officeDocument/2006/relationships/hyperlink" Target="https://lh3.googleusercontent.com/wPbpJqnSfU-cYFNZLlTQTdzVMum324x2VV0bWuV5eK1w3vFofgT-8jOT2za9QEtMuc8bGRRguLKmKMeAdxlqIwwtWh3aRIk0SYo1yFlpuSBO9unx3cXsoGBHxbv-16S2GDoggc9BWnHNUYl3j0t0-ONz6qWEPBPsT_N0qfGI6qxjL1SuxxAUGfhsfzQgCriKd9SGCzdH_4kUqSpHvBlDrp_JHFqzoZHU8ZJaGjzfopVCYvm9t45yiUkwm_H3SriKnQ2jasffgzyDO_IjEuz0MW7icS9bncfPv0St-OWNMAFdrX-cLmin6FdC8X4p1ic-jmiZREGRJstcXUlkHKhP03cLDJOzmjdhOJLOqPdvlVv3uDEnH9ueNcEPkJdHB2HhOIS9L3F1M84PWkQcFHncf9wT3wy0Tcews4werDAdrc44txzsKn4w-PH00p4oxtE9EbjlL972OtV3398n9599cVECujAe3bi2oZEhb6Ww4Fm42DzHbtOuDNGaFDxj3u432QrX70qXnSaVj7gIpUZ-S-ML5OljRC-cf2daQsu-c3o3aSzVKjE84_G6m_8qpy_oGxkHA-T-o_IRP7E3fmm8x_q6ydT3EEcjenVYrN9xtQawn8zKWiYDZvRlNyJnZAmOw6Z7A0hvvP0-vmGI3uZ2YaAvbZQ6pvIuQmVEMAdqc8AiF6FamPmfIcs=w116-h101-no" TargetMode="External"/><Relationship Id="rId68" Type="http://schemas.openxmlformats.org/officeDocument/2006/relationships/hyperlink" Target="https://lh3.googleusercontent.com/7J5wURoWUKM2ihkyt4WjvT9wpIJFtc_H0GmTVOlajs838SdQ1U2HXG6Riro7xRw9frJluZTYTRwcTeMqoE5b2Nf0hT7r0cfC-hkcI1dB0qNzLcMxpIgHxUtruUzshee6ASILcf3SBSbxTR2namr-JoYDF5iS27ounX6XmjwNvmBLOaoqNfr6SfPS8udZPlyOQiqR1BKR1wFK-08aTiJstG37Jd69xi5R7BjjwTiwTg37SeNtkZqQouG3bn00txO3U34xphc-Q5ZXZqqJO_ZfA0I6nEz8ApD9PgjPhSYDZ96xOa-KsuMqwPpO_F9Es_5xajLlIGhm03abyoToKnAid5wC6NKiGgAdJgpKnNTX-TQxueUgF4iU-ZBJUopdgUX__eHvI0a1aKakhWLCdu6KMY2X7ql0dM2HQywvCyF86ecsbbuWeZH_sYIIrD7NEBM-cPZGZodVpECO09WH-Q8oPJ5IYzUseQd0AUuQkjAoBHlmzLbJXNl0KsGLhdPNn-6Z89P9DEHTVJ6oCRlcEWhzt0EI8mLZ0AfUwU1nze0kZnC07yA5hZLn7T8mHEnSJAcw-Qig1OLeFxskmYNbsdjE1YVQjwGSAppxIs9GnD-TQbZQIwANBaw9XQ6nJ-lP_dmv3Q0dHEvZr_iA4ie7ugFEYmGlBoFvUt-Pw-WPQNM2GFjPVO0YuALrSuU=w116-h101-no" TargetMode="External"/><Relationship Id="rId67" Type="http://schemas.openxmlformats.org/officeDocument/2006/relationships/hyperlink" Target="https://lh3.googleusercontent.com/SHUsFxZhA2-WkecOWu4bpCzeoo9E7tpNG7RBkwoRkxvW4Hy2oq__O-XKDKPWvmZ4szdhDZ22lZoL7tncOEa79owDegKC9pHQeKQzTfaK5SOzSVLk05YINGz5ZfoNYhE0gogwXqug-TOGz-iYYKxiXXPcUzenA-qiuUwXaeYUxE0vf2bqYGJEnXUq3WBt5RL8l3lWqbVw18I9JriQHsqxpIvrpsFMpTT9RIeKYwpS2xcKnEo7bwFNF2ny6ckuxVdxnTrpS3GiXYNMWc5bGSUQubVR39Ih-GRfUBZkM3P9UEr3Tg8mjWSLr7ZzQ5-z1NDoFOYypRNLrFPYLqQwDqADbzfXpqD4OEHQJaiM_P0j0sAZe1Ynkr4MgYpRQpD0s4SihAbRxTL6Oy8h6bf2LUZ2HTZrep9L4qIy8vC8uGMT9OQKVXhBTgyHblaN-MlTimzWokTCx-R9_wspBKnoK-OgOOdWecOfwW4qCzLnJtBi1ELW4UQ5I29TUG7lR7RDHlzBj2Q3lIzoWMSo7J3viHuTESkIRUjERYo6urv1-26LFIy5AABQRRnUTqA0zdUY9lIJfVyp3XmxMR_FRl271MLh6eCut93cA-I5m-g4Kr3GEw8iCYC9-82BcokulOhO9vDleVtg4SMvWkCnBWLpX2vBFloDOnUTNTZnXAlDYfDKiQTl1HwQZ7znbFc=w116-h101-no" TargetMode="External"/><Relationship Id="rId60" Type="http://schemas.openxmlformats.org/officeDocument/2006/relationships/hyperlink" Target="https://lh3.googleusercontent.com/v_uglbjPcVcnvWh56tj-MI8t1k1c5ipnCg_5TzWZjc_PpMwmxAQ9J0LmMPPiyd7jw65sjV0Ke5zt9RcNg53d7jmxAsfjN1eI3Lu_LEO1oK7X3UE2NbMfGiP0LCKnIjG5JM1nBui0u2u7cQSjubpmQCtIMcDC4FfRFvgnU8h-ZGQvCAxwZRfCPYpwQtYrCE1VXHedR7cRdvXznzr9aZzbWl8wIYR42vugGbWQ8qby-o1vqk2dEaFJCC8hYWhSi_pHz_WLEe50cSI3gqDJ_DC9wVqJAhETgexK7_ad73hmunVSAMkIF7zgYB2qAOhLmAiBrFIXIkkvY0_h6JTrMbjpCtfc8CYq0W11pEQFXmtZZM-7qnUfhYxw-Lziu5ybrnv9X94nspN4jSpqjfPX-NoA_Kx-tItxe06l4JUC0uTI5QOM7sdTr3TBSr2bVKPtTkQvZNg2WhQf7wWuyhAy4j9A7UI64fh_KqV_1PwgSqd9UzcB8UeFQv6GJ6SobnyBc_SZCP6JVIdSx-7kG_aK1Cw7BDn_rJJSWFM99A5KlPd9dDkCgoShK1wipTFZrsw5vWXi7uIy403moZsnUGWvXcI_uZU9jfNbglG7LAPOqkr7hCzwVsFISkaM2ZKtT8oWLZnS6NNIVy4C0sseARv-Mrzw39edt3PkOJaE5cTFMh3ip41op-oshgTWsY0=w116-h101-no" TargetMode="External"/><Relationship Id="rId69" Type="http://schemas.openxmlformats.org/officeDocument/2006/relationships/hyperlink" Target="https://lh3.googleusercontent.com/sasLuFFyJW5ehhNHrsgV6yFEiixpkm0yFkMKdvPizamX7j2iV3EaeDbd1Ur2fU4P9B8QF9dAqFn8o_HxY2p4Z2UaV6S-Baq7UiipGXtu0f35qaBidUb_1yADj1HNXWIhVMJ-SVHafaTbJ02xIybC-TJpEvN6r-JRLTDTV4cQKiG8loUxmN--6fE5oxGR-JmIF6BdD9Fkwrgtt8ABvvxoP40P8Dddr_OF4C0J2cEe1RsejUGncaUJwMscJpwYfbHK-PLa2Oa0tewhrIigIsx-91bBHQoF3v9OrDMjKHc3Eszc9HC-93RMaIt-0NPC0FsnEvVn1Cx3r07cR0s9NUqJH6R3yvDMdR5egO2ba2bJDAFthUQj6__5WtOd4jVOLIYuy-4BZOtQSTk8mREV0C0G7FYVW_gHpLm4JKRjv46o-Y9PBaXPUj0X8L_2rQKO1PXFer0SsjStVshP_lr2hB5h1fYewj3IzF6d97l6wP6vNmJ94oLt2BGbDmKP-xMAa6E_UZEEyvG3MNZbzPSxfOfoAG9RyZmT0rz_Z3UE_w0mqiFIfoyu3s8wr7akRM-2keKK0dYIMFUO12UBQhxCLSAi9skBdR69VXzMW79-2DyeFq0b-2WN1PC8DaZQZwRvPe5Kvt56xNrjZMlXKadoHml46wzHa_hedKRu2sMlAoaOLV_HDYubjWz1WiI=w116-h101-no" TargetMode="External"/><Relationship Id="rId51" Type="http://schemas.openxmlformats.org/officeDocument/2006/relationships/hyperlink" Target="https://lh3.googleusercontent.com/B52fLYAs4rr8N79pNSUoPSRVaMh4t6YYpuarsdI4wg_fREV0UODWUILwFHgsJrvcKoBUJCc7t3o45fNWoLTWZbDmMoN9lT5UZABPCUcrtjCi34kXjP__biRYzpnBYmFB9fyzd0ErnLl7F2nSupC7lD6001MW7bVHY_wMgEiRtkm64S6EwTRcoGolYMTg2T7SbGDBKiNqteSwmoNNUFy_A10xkBuafgaiVbmj8D9LyPTd7-AIlTv6mZL94F_inJa8jGTcCpYYuHf1-ICgqFx3-LSIunP1HyPnmGiRxsTZhyG2YbchPHFGLdyWc7oxzFZQ6E-kHArcVqWYx_vZrsJ7ZQ5d8AoSDCUAThgZvazMl0h0-e4O1beaALFffzjPXWSbG_B_VP9kBx0OOXK1FQSVE6_rtNPiRmSzvfII5ljRsh_KWbYajUDT-zNxX6BZWefolOf4YG1xgJcuV_c8mQTc9-g3STvPltySia6drKFd1xcZ4NEFqBAwfvvZlr1tJ9Y8vEm9P0PenTl_7v29zTrlQbuB3NjoRxBOk8ZVigsdbdBY2fABBSJuZzROyWv5s4KNvAbnRjY0ItF3H-crJRMXFR3gX2elBNY6PJVEjSxMPQUf2bCJBIjZi15BYPJZ4914e1fji3DRQQ0MVyg5eQE4WweNQP-5gEva9bdxrGiekiIg5J_-EyAuhVU=w116-h103-no" TargetMode="External"/><Relationship Id="rId50" Type="http://schemas.openxmlformats.org/officeDocument/2006/relationships/hyperlink" Target="https://lh3.googleusercontent.com/MG1GLj-MmunyOn7RQhlSIrf01HfyQRvZYy4CcV_Rk0YdeyACJCinfYBrNm-zR3PBt59dNjJG73FSWiV5Xl-U4BuCNBnWzsilpVbLjGUYx5OvtyMM37mbcldDa3nii4XNtm0EWiOPSP8t_a9kaTInrQ13jztNlg_4iWseVCBjSqE9Std6zMXHpRHjqpojuOzbROFJ0kDfbadM3OkRBhn_78WW8UHpjggLQthoIqXi4uPgNnuwApNrkWLBQOMxmXrTryYXZxEoOkvU8Ds0tA83Wqi1QcqlypDSVGtoKub5HFDjGbPZoxw1Sxj0HzlHsJ65TmsDb7_qEQdsb-PJ8RhyetXPov8yo9LuqiBQNl6_q_m4Eqn3uh3fNEnmUIHIYazhKNSUinvtQ_UavH-8N9PBR2ZEZ8IkcI_quLndou2KVFk1ZAwqu4ox9FwZdEMUov6EruiMZSc8Bt1ZE1Wn0A80RC8erV0R8TkeQIvf-DGtTfMhOOHZOWVbykO0XtvUGaJAsSj0YmHHpfhnQ9Gcs-HwdAli1rwx9woCtqwyTm45w3uz6j70a32hoRu2-OSmQdKGRE5ys0vui4Jk2P2cnfXhPabs-7ZW0SY2D3b8pRsh7jqMOhpObX6yqmACZHbdLeUuLSRnC169JOj8Qotw3AsgAfMivO1nXOQhB_QBcqdmLt-xQD1x2o5qFgk=w116-h103-no" TargetMode="External"/><Relationship Id="rId53" Type="http://schemas.openxmlformats.org/officeDocument/2006/relationships/hyperlink" Target="https://lh3.googleusercontent.com/oEcxNS34wDJBwXx9GDbPDbcJ0Nj4Xd-3458d1rieKm7mmg-C2yiPy9pQDPaYyz5Cm9QQwZpGk7kNVGOiTHvny0Dta-sgrkshX_61bGlnZzox6Vblex2O_X4EOOXTVYJbvUETKF1FV7nwiWffVibj4cNQwRebEincgfJgHh_r8RkKS4N0V_pFr-ApQOmGi922jQnSFzgh7i4Exwmh_g2SCUN1LNbPLX206iH0Lww9O5Jym6hfstBlcGs6WqRrhWNcSrhlLZrQ4gePUD5qXWO01ZjH5P-LaXPn18bX1mfqtOjh5xXYSXtTjZypLwaXC1NAUJci37_90_H2NVvBAbakc_Lz7vrQI_BoSkdcU5-HuSnmjAS0B38GzWIENARlmteHou5s66RcY6xyvUuOjJMBwYsCfQZ7JuiAPkjNFukm025NgYVWJLm7G3Z3-xoAyl_C8ZSsJTXbXLnedTR_zyLdHGXXDzBhQQEqVw2_D0WP2ZHe-1-42zC-LxNXByKmnGaTqV0grg-6xub1L8QhHLRDpoblESjxq6m_8Jwgsl1JPPNsY-W44gBM-qhd1OB39hyDzGcj_cONGCXvJhwu1NqjTyQdpEavrRgT82iT5KckRpa3hyuy7Qf5V5oPWDsxnCmn-5ZkWm7XOnZb10XFRORvOyL4auFlCX9TPiHCl53Er2bFwsa-ZQtynd4=w116-h103-no" TargetMode="External"/><Relationship Id="rId52" Type="http://schemas.openxmlformats.org/officeDocument/2006/relationships/hyperlink" Target="https://lh3.googleusercontent.com/JYlEaDVzJRegIuXBD_jSTlegMYzDJNi2xCOssOINzpk4iEi9zrIX3cB4p0NHsEE5QkKZxvPX3uL246gcSpliHEc0VXN6nOQneMAny6pKKNF12aXl2o1g8gllVNGwVfie2AcSYdNPkgFSAI6oM0tDmtgjqtqNV7lZdp1Dn24HjItpsR0QCn_MCt-_PvgW__T27AYdya9TZeqGVIGlwMfXCT-hWkfRrV1VaprxGa13OJVHm9NQvwGkn9d30hohEysc0PUwxBtDnen-bFshmVLuZ49I_RWSL4_p4Gbnap4cNO9QyxLez_PLKJwuDHK9giuiQrKCQXgeSjfjmSQJVidt7Yd_wLgOFAiooqu9JfgI4iLauDc1vzun_5nGXGuwMNtKckIq9tYe0qO5JFNZcfDZfrOSgmAhbS7a0r6R0MkdMIcnFEvx8xdiXiFw217b9xRIJjUjyXFbJpzFYTZSieZHqEKWEYPmfAZn78-5hLojlDaji68rhklaL4AGBIN2ah6QJ2gTTiXVadfL8Hm7rj_hcp0_YiAO09JS0MV0-F1ZB8tbT22uR1CQ6xTJB2LNz35v-4BjBQCjLjQa86BBt-LTpd0oBpb-OufmLEwt0TTzquxxMI3q2Cpcx1HfB6xHriKNC7g2m_gUO_xHOOD9iGME4cCISTAax24r5xFo7vHFJHowSJ_PPQXqZho=w116-h103-no" TargetMode="External"/><Relationship Id="rId55" Type="http://schemas.openxmlformats.org/officeDocument/2006/relationships/hyperlink" Target="https://lh3.googleusercontent.com/pjM74cHNM3hc9kHretQbeDypOgrLZWHfngsyWJZUCDhm12MsrLDuulFMWZkAOdYfvNNCwQnS3KaTQLAOeQodW8Imfvnnkr8xPL_3L2RNu-2tGaL1-ZzYAgl5SrUdzoaZv7qCbbQ7759GJgIyU6sZtFGK1VLad2oGoIAwvk8dKHqgzhx0mVpYRQRaj9chtZZu7gDj5CLPC6dgirJ8cL73EDWYn889E80e9cFmaZa0c8kBjTXe4XbfylttXMkQQ-Fj3S7yS-7qLe7n9gt8yPvQBBZkMcrbQPx07WrkuP-5NF6z5nP6_FvAacch9_zlN-Yes1QbusZTOYdiPqtHFYRVHDJWGYTtahaCOyLgXVgs8XgIT7bsUaSZKdzdym68jg08ILBqqGpOf1HnX2k7sHN9pZeTlStHj3L1G1KXQx0hBMZ0qqEhkindbtcmwKUUh6taKUwsuEFMGgv71PVR2xVbvhwT9iTrfETIC2qUf66BfLekrH-jXxcwI4oEnFRs_n9uwhYq7ujH0frmNNSgAZAyL2ytwpQ9rPIXDilY5edhxA1GBcE7BBdOaLi8hdBpaILW_3dmcsGmrAINCsNf9a089NfPdMDASn7IR4FM7RB9QGwkLCc8yajbnm1kt4EeKU0KonoBcOAJolib581UI_YrPwNfkHkLlYkA0qrFnHqX-qPAsOpPTQVUnE4=w116-h101-no" TargetMode="External"/><Relationship Id="rId54" Type="http://schemas.openxmlformats.org/officeDocument/2006/relationships/hyperlink" Target="https://lh3.googleusercontent.com/mHaP7gaGDyUELVY549GL9QJuZh5cQKizK8qnl-nwJCgxqQ9SCGXxWNof2jh0tXvu1RvgKvC1E5LpGLlGqHrEBdT6czDBzA0S47dq6u3BD7j5g8mPiyPhusl2flqYKa9IRH172AytP__YNsvYL_2h32_xR4y-NNTppwaL0fau-IaFpzjPYPd9XEsYuRJxO6KevyaFKJ4SYtExXHMDvyrcuIOEnW-mHbwJeMGHfckfr-FHWZVIoisfbSYUBylrws_y5qZA1Kk5g5JYflS-yYA4_K-hoQ4Kc7lTWvpITNVFiemKd55vCtz2Zxt5WIcOs4bCqjJ3--7BgHSNnLn5Nm59Pvfb8T657lh1QTcfhbDBofaIvMoBP-DXlEke3YX-mbz83OZk-uyr-I18Q1ttSC2NmE5g3KmFmie3faBnh9XRf5NDBomwptZTE6zFUrfVzbmz6CVOQ69fKLbDs1HkLrC-nWIzw2nnfaHgkWWfrHPzdDjHdlrDU-WFS-y5pOGA9yU_EyU02yUWhBU2PJwZ_vwq3eJs54sOZVDUpgKeIt_AfFJMFMwSx1UxQDWQQQJIzfr9dTjNoUzM0v9UM8zG6Rx0od4PgDYg7kngD1tnBx4RtXJ5g6Tdj4kdqwMkHOQ524xXSIIjPUIW39hGFKGdBpXagPuDYkV4I6QO0ohY04hXHvLQznMjE9Lh-14=w116-h101-no" TargetMode="External"/><Relationship Id="rId57" Type="http://schemas.openxmlformats.org/officeDocument/2006/relationships/hyperlink" Target="https://lh3.googleusercontent.com/kOmDS7UsmtiPanVfgNyJL0iwc9P2yY3ftNQpuOub0WLs9dSOKZMZC82t3NHt_Zvn79kDge9OsIUoAGBLV5fu7HpdwQiKhBZh4E_tCU9xge9C7qGmpSfxMGhn5C2ClMWIqbhVX4b2oKCRnHyri2hBnN2LeiNMdQnk4IeE2C_ittgTx1KFAkcXc-4NdwSndTaSHRFFzORHhJ5QW8WZgmk9ppo_A4iP-61fHTqU5Z6KPoOSi_r0eoxVvV_U98tBj_-Fb3aI2KedrVVA9js58kGUtgDm2m258keFW0IqRmLbF7lyeF-ghcNzn5ehy8OnxqG3xOual8P0vsNCqgJmO-NjewDFYlY2rh9o-9IifU_NzB7QGwRffcqwpp7lQN7-g5zwxiGTOLbEPxq4bfwyJlx8ejm4wMkZWd3DCXvcZIGvhY4i36EGnaQF79mJTe5QhCZOxMGpdMg7UNcLZwJ88qHQ97v_F1XwH50TLi9MefxXhSibOgyPeWIE47nhUib00TmgDBNPHWzQ3oyfxn6Z1XsdwHyuL9XTCT-hoQlLt2jTU7j4djbMYfXLX4cv_J3946XzweGc79GnkZrByzuA2HvoqCvO0_un3pXNw-da2YZikaOuVbSDo9yGBfEL0CQj9r2XtcFiuk4VBhonH3TNLb87G7L6SbcXnCRF-hCihls7OlYHO8aGoovCCpA=w116-h101-no" TargetMode="External"/><Relationship Id="rId56" Type="http://schemas.openxmlformats.org/officeDocument/2006/relationships/hyperlink" Target="https://lh3.googleusercontent.com/tkEa62M55PF9SoR5HX9MgaU1rPiDPgLAVJIFSeq75Nn9l2KrKj9wOBSWGpzNOwZpD74bMVkliwnyqDtXIb0SltXFEHjR5C55paUJEhNCBtZxX9_dA276fliL68-Y37Vy2Ls72CwXAVBiFv4UbyB2fnJ2XJmorAK9K57nrW3FO76Hwu88CrdZQ4XqsZbJdW8_qNTdk2N3Kldn_TvoVfoCWyxJp_3sxVUOHOVxh3nzn6mxzY0iFcPZxmhWR3u2W1R8utOBdpNS8vomd1kEvZ4f9jhqdTrAoas448Z6MkBwgJtEAeRX2n9rcPzZunlEmym_2KIwdAjuKIlYz2N5rBy6egBGDCsngSkWnWakLFlcm8xfdz4QuKrJszhs0PXpyIWoocsvOoSiZRgfv06_pgopyrpMicNtc2XaaNhd_yuVfBTm5vaPOaR8P0MMv4OTLf3tCzVkvUuaFc9ixBzpBygRT_c-szps32fpNRWItMJKEML5Ioi6iQw-qoJF2FlKZgjtc_sM3CXSfT1tSXaZCYnBeQ2Yb2cEHqDJDQF_EWM-n1xlJVkAvwaHvZeElkGHZ1SCnQyTLmeqqJrVPujXC204fHc3iZKs_pF2dYCXWzu0AvUquVAkd_ExBQVAv038vEBSnsPttuMNpd-Ftndut1WZhiOZL_oFv-XhNM6Jp5A3PKU0C0Vi9TEskT4=w116-h101-no" TargetMode="External"/><Relationship Id="rId59" Type="http://schemas.openxmlformats.org/officeDocument/2006/relationships/hyperlink" Target="https://lh3.googleusercontent.com/GMQtWnxizxSgTjKEZJYHqrNQjVtLgSBQFuPPsYAwMtD8SxlAZP34_0uQc_u3V2uRvKKtZ1zMmg8oGWt8HMq3yS38r4SsBtR-Y_Vf5bttDcS7tYgWhG2tyO7k8vnWNb73Y64VJklM11yfVOQ8X7gP8-kVOvc_9BWku8IQEfHBTB2-NoOLO5ZArEmpKtqDwoamB5pDST12MpJZqK9V1X-eIky5qnrh6ZTCVPEt0qF0_Z0toS_AfBZJ_oq6OU4uJ1y0Qen3kdmzsoa-TAPfGdamBCjUXJLHb6NBHf_7-vsoEbFOi3u6e0HSvRk11lNyspMx5-N7FqpVKE0tu41a23zTqvh9LA5Y8hZX8JtfuTG_zUOiowAL0GVgZ4YnHZ5FWK4liFnyXHkWJtrIp0s3Jmivr51XcBMhYdcOdbaziMKeh4K-rnoLW3M2ibi0AHDiv8lMmYu3ZtxkWVA0NKULkbzXu9Hsdt3HICAplCzMlBBa1tjTjpusZcYLRy6lOfUlg0i6E0krV0mHm2b2UIhsvorxvHU49sSoQ_4xpzix1SfwJmIOd06wi4uf1SjS2lShAcAZap-fzOw0nEI1PdsEjg37__XQK_E1wrlXhdshIuw5gPk8EH8Fq5DEi7tx4t9uioE2IbflY1u7JJH6BXunODzm1c8GATBw_q9Y1Vn4DsK7J8gbQqJIPXums-M=w116-h101-no" TargetMode="External"/><Relationship Id="rId58" Type="http://schemas.openxmlformats.org/officeDocument/2006/relationships/hyperlink" Target="https://lh3.googleusercontent.com/ALxbPJaqw5HjvJ2W8IeJVu-alyOXIj21aVl3Hzf2d2rhEI1prwW6B8aK9R6rJ9fUzudqrbsm9S4tTZTrGk9ZUCqFbJcRk5HzTjBR84XFFN7KPmcxSLsjJYKQ_aUt3WR0iJ9hzkQsBBhmeq2WZaA-1VNMrKhJbH1ztY8j7Nqae0bVeXSo0IB03nCNudWZJQ9qD32Lkj1_2x-6a4eidKFxWW1peH0bm0Eq9Hn_QtiyNd1-Kj2Gmc7qQm8vQSDGRgD54fsfImqszK8ZalcTUiwZt5qREz83Zf1_iroAlvncyVLk15-TPqYzjydwVZuJvXoOLuau4LEFeRXGoWmVqJKhh8GX-yagoKxgUPGFNLm4oUd046rStKV0N_h9US3D1s_GI-qZ-dbdi6Va4ZQEzWm6PdlJ0ykr20v1y2IgvCPNzkkbNwsEawLyd7dsuYxG19fHVEjgJwNfwA0808m7CyhbX2NdyWNkB36wJPhJRE0nJIGcUHHedIS9-UmQpuxPK_L2rOvgkrPhjj8Yt6ErmZYqLtCBVHI-SF0vrkUZQ58zBgx1xF26a3yIDPTXyibexMDhjkuJgJ1bDHN3Gxvt24S_gkuGq7uVpkBht8xW_LTawNsOf2oQWgsByWFlODqL9zaAXFDCm8Sb8G8OsabEeKuJoU1gAf4bCI2iVFu97Jwc3XN5cZaP51u3GZc=w116-h101-no" TargetMode="Externa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20" Type="http://schemas.openxmlformats.org/officeDocument/2006/relationships/hyperlink" Target="https://lh3.googleusercontent.com/pw/AP1GczN_R-8gVD6vE3r_MhU6NdNJBxrawrf2QjvKPfKbmuupIyIBh_TzT3sCovX6ApQeg5YG0rVZvWn_M26E660_SkLuYDf30NQQLhxjuszWX7S0ofFWMdE1OlRpbmBqxrBhroWtHxyj-nkz8kPfhLQA68IiWw=w1245-h934-s-no-gm?authuser=0" TargetMode="External"/><Relationship Id="rId22" Type="http://schemas.openxmlformats.org/officeDocument/2006/relationships/drawing" Target="../drawings/drawing43.xml"/><Relationship Id="rId21" Type="http://schemas.openxmlformats.org/officeDocument/2006/relationships/hyperlink" Target="https://lh3.googleusercontent.com/pw/AP1GczPJwN2_l11hrICeNuDD-XLUUj9K_fU_bCLYiPyCu45bRpuonohoEeCN6p6SWKSLpeEJvLdPRnvoyuSgS6wuCgDXnckhAB0hnb0S23V4MjljGRVK0sP65Hz7xhZ46DilSq9MEdu8bAm9PhhdCL0UPCMeXA=w1245-h934-s-no-gm?authuser=0" TargetMode="External"/><Relationship Id="rId11" Type="http://schemas.openxmlformats.org/officeDocument/2006/relationships/hyperlink" Target="https://lh3.googleusercontent.com/pw/AMWts8AWne8Pqlmnv35GxeIlMaB5JxE1dIdak3rgRKHfSpMXPoxzAxa27WuDM4rFOSt1-4TF5KKZpijsGLd_QfOMVs2KOTb8V5wGtntDyUyiB8Dj-KC8BnctUH2rIrS9TZkCukRxIIVDp7i9d3YrjZkUDrQ0wA=w1259-h944-s-no?authuser=0" TargetMode="External"/><Relationship Id="rId10" Type="http://schemas.openxmlformats.org/officeDocument/2006/relationships/hyperlink" Target="https://lh3.googleusercontent.com/pw/AMWts8DOVNogsUx_RoZOry5c3qtbh11Wa9rTwQ53_RTOncGE8zM3dLAZqdmBxjGUXLzobmCNApr9-5gKNSXw1uhDv0WkyqTmyIJCwY0VagqbuHHfOR83KU0jXKjCjPDBznCO6TC2fyJJ7szdzGu8tygwAABJsA=w1259-h944-s-no?authuser=0" TargetMode="External"/><Relationship Id="rId13" Type="http://schemas.openxmlformats.org/officeDocument/2006/relationships/hyperlink" Target="https://lh3.googleusercontent.com/pw/ABLVV86yArJqIcCWqZnh0Q-H03mwxomfCRCZGd_T_TMF4F5-MzXOz2UZz6UyX_d0TudIoCvVSW1IebSW1blpGMicktd8DOr0mL_doUmS4XMl9avqyIBl0p37m6MN0hoMDYcvXfFWd-fj-3wpL9bVQPqnVngVCw=w1251-h938-s-no-gm?authuser=0" TargetMode="External"/><Relationship Id="rId12" Type="http://schemas.openxmlformats.org/officeDocument/2006/relationships/hyperlink" Target="https://lh3.googleusercontent.com/pw/ABLVV85Lb0g2KHTZwBjc9EE9l94yisZxF4WAHipq3W_N9-9fcqmf--Abtg9rKD1QivfqKgwBWTFb34eQGR67ZrvCjbMoiL4jwkUdx7KC4hScIVuI_K0PuT6R2JeQjYc_vKpm6ceYVI2vB3AOIh-_cPqKumrjBw=w1251-h938-s-no-gm?authuser=0" TargetMode="External"/><Relationship Id="rId15" Type="http://schemas.openxmlformats.org/officeDocument/2006/relationships/hyperlink" Target="https://lh3.googleusercontent.com/pw/ABLVV86s6MxHu5eHU_37idR-d2iJHonlV7jJiJ22BuoHsFxBwoNv7xKAtGlzw9JKstaA9zsnHS0RSzprd9WuFl2NRdmA8gSD_uqy4evpAiyQfTGlkkt6WvRH_9Mf_s_f89-gqw7eEG53_wTBb9dM4AQRD5z2aQ=w1251-h938-s-no-gm?authuser=0" TargetMode="External"/><Relationship Id="rId14" Type="http://schemas.openxmlformats.org/officeDocument/2006/relationships/hyperlink" Target="https://lh3.googleusercontent.com/pw/ABLVV84IwAehrKIuZYl0plzkP89fNRYRUfOdfhay5qslMecJvxIdDj7DhNEbo0CAJxiXHIUt79EyEI_-SqrTYmD3rxQoZnIBhU4NQiIGPXnhlJgQyQ8GNRfhyBP42Ou_kEnFrU23nwWBL3Xh3SmTXeWNDeHfBg=w1251-h938-s-no-gm?authuser=0" TargetMode="External"/><Relationship Id="rId17" Type="http://schemas.openxmlformats.org/officeDocument/2006/relationships/hyperlink" Target="https://lh3.googleusercontent.com/pw/AP1GczOIqYiCwWYaG42x9A3EsmamKuyh5gETbSygKnUm-bG48ZGL6cxmJ2x08g34BrxJsewNphzNvR9gvcv-U_R03UIDASjQwXKfhrWjhYyxtvIh5WE3LcBM4HOFSSQvYhcwp1KOND5aiYVYadfTUpSj88571w=w1245-h934-s-no-gm?authuser=0" TargetMode="External"/><Relationship Id="rId16" Type="http://schemas.openxmlformats.org/officeDocument/2006/relationships/hyperlink" Target="https://lh3.googleusercontent.com/pw/ABLVV84hS5n6vyCYdND4YhUVUlLBHEsaLXPRP0RZXYjfUZVRfJ_7HYhCBId_2-NPN4MbkfdECDXAEU0gSc74q6Bt-QtiR_cG0nf8Tj28v6crn2asBexUqfpu7NGRoCMvOqWswjujS-wp-dhH7QDcUIh07f9bJA=w1251-h938-s-no-gm?authuser=0" TargetMode="External"/><Relationship Id="rId19" Type="http://schemas.openxmlformats.org/officeDocument/2006/relationships/hyperlink" Target="https://lh3.googleusercontent.com/pw/AP1GczMKhZC1wG-k4vPSVAqi1MkcwOslh3p1t1Uf3z-c7MVJvhdtxWolG1IQnPhYORvCPtfpkPVmosD3OdpigLIJj_oofPJqTVlF_Al18Sc90CzzPM45KH9-ebI85jQoYoC6AknfqBu9KlRHZL1GuMD3ri-jTg=w1245-h934-s-no-gm?authuser=0" TargetMode="External"/><Relationship Id="rId18" Type="http://schemas.openxmlformats.org/officeDocument/2006/relationships/hyperlink" Target="https://lh3.googleusercontent.com/pw/AP1GczO9K6FYugYBIbghaZuZkXQYSvToJ3pB2w9KokvxhYfS69fdtWiHSsT4P9Ttf082xB4rOP06hkSf1DziWzM7ZUu7BOHdXLVgB92kGtHeJfYuki1q4uSINI-fE3-1iQoK74kZMbjUB1wMlPPSPxxgEDB1XQ=w701-h934-s-no-gm?authuser=0" TargetMode="External"/><Relationship Id="rId1" Type="http://schemas.openxmlformats.org/officeDocument/2006/relationships/hyperlink" Target="https://lh3.googleusercontent.com/e_MgqK4-JHYTWRZFI8DXHiDneYfOF6u3ym0BS4AJ8hmgQQ5K9oSutD6migdiwQsUqtK_UI2RndYhwyw7RMVDe4AUwX86WnXpPSfBVWri8tfbx-Hz4KnsY0s2vdW0XtuIOQWi3r48h0GF4ABtBojiWiat5f74w1kOpswa-jv7mNB7kKIMPxoti5HfaLsFa_w5ZncLB_Var_x52iup6EeAdoPDY3m1jN5CJSDKohz6S3CV1j_XeQ9MyaA5jDwBnshME6mMJT1kmY6GVNL_LoOo_yYRcKIzN8vld2NQxOmPcJwMxZH0QkIfGBGAeReDfpgC4-fIo2elq7hpfpxReaUtpOWOMAzgrKU-y9plKXqCU-sOXX5y8hduqnfPmTL8Vl2Nmf7PW4fARzATCUcYEweDsy_2nE6fuwpbTL2r0v280fqCub1JYd7QligcZvFWJ-unKZL0HydpBJXpORAmUos0vjeHSCo_MkO1b0v8TpGRWdxQ-cJOL08W8Np-THCTvlT8321DXxFpyVy2qzR09UjyMoAgHuvjlC-1o-hhKmGhYmMgV892ahhsaA-jJ7Ny3q6T_88hciBI64UdtzOlwvGRR_S6ZzDOu3uJdXokZcP_QCm59ystfDC4Y3FwsLvDm76V-MtlZJpGnKuEhJLCodBElZBVdPKyc6px5Gg2TIGiYVeBkTb5tXSiMRBRV7-_YsZgxGlpfd1AOvepHNgGmcyXrKqiV2udfukZ8RNfCXOmB4XEm3jR=w1440-h700-no" TargetMode="External"/><Relationship Id="rId2" Type="http://schemas.openxmlformats.org/officeDocument/2006/relationships/hyperlink" Target="https://minervatour.files.wordpress.com/2019/08/20190818_1139270.jpg" TargetMode="External"/><Relationship Id="rId3" Type="http://schemas.openxmlformats.org/officeDocument/2006/relationships/hyperlink" Target="https://minervatour.files.wordpress.com/2019/10/img_5300.jpg" TargetMode="External"/><Relationship Id="rId4" Type="http://schemas.openxmlformats.org/officeDocument/2006/relationships/hyperlink" Target="https://minervatour.files.wordpress.com/2018/08/img_4560.jpg" TargetMode="External"/><Relationship Id="rId9" Type="http://schemas.openxmlformats.org/officeDocument/2006/relationships/hyperlink" Target="https://lh3.googleusercontent.com/pw/AMWts8C1Ar24hqGSuVtKWcJngs3niVPrKCHG8YD0X66HnaD311HTeNrWtudtMbQ9gsRV-1oZBO1UCYTFAXx8kAjfr_AvyYgooox73yaosObSZG8yrXbj2nccIWCE5_blDNejx9CUr7qJn-_iKok-dUGL7BMPAQ=w1560-h758-s-no?authuser=0" TargetMode="External"/><Relationship Id="rId5" Type="http://schemas.openxmlformats.org/officeDocument/2006/relationships/hyperlink" Target="https://minervatour.files.wordpress.com/2019/03/img_0903.jpg" TargetMode="External"/><Relationship Id="rId6" Type="http://schemas.openxmlformats.org/officeDocument/2006/relationships/hyperlink" Target="https://lh3.googleusercontent.com/pw/ABLVV85BpUrkX2bjvvrNZiZRqMg3dQlWJNOvpjG6TgysuhAF0X8OeaAcvCRFOHihHbu1fxGBjTcpReQJdRfY_70bDjfdmrUmybwi0m6BKnNDGvNDihKWcWx09-t2v9jecQ-ESUrEqhBlCI72b2v9N0-Q_mp54g=w1251-h938-s-no-gm?authuser=0" TargetMode="External"/><Relationship Id="rId7" Type="http://schemas.openxmlformats.org/officeDocument/2006/relationships/hyperlink" Target="https://lh3.googleusercontent.com/pw/ACtC-3fBZZSFgkzax8_46MCZV3AQ2J_xcmOB7M6pVgwU3G8mU4vV8a9RjNt4X30gq5UeoCyC4xJxU_SR71KGuK36-2jgLra4EY23fALaEEMDlSBPaO6ufdCM-k3t3Qgzq2RxsEHsl_4fFpA_K3JIVr38qnCTkg=w3360-h1056-no?authuser=0" TargetMode="External"/><Relationship Id="rId8" Type="http://schemas.openxmlformats.org/officeDocument/2006/relationships/hyperlink" Target="https://lh3.googleusercontent.com/pw/AMWts8AUN33XzbgXpIQK0Zu_9ukG4L6fsZ8ie0kqKIBepzPoIg2E0x98Eqhp_VJZTqYQBk9ezs5D0op5wrzHOvdOiePsduBY4ZtsfFVkWiqrJJdbO4qGSk3loF5fIvPJVOI3EHobE6uXBdKRFMOs_fDvi1twRQ=w1259-h944-s-no?authuser=0" TargetMode="Externa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4" max="4" width="13.78"/>
    <col customWidth="1" min="5" max="5" width="12.78"/>
    <col customWidth="1" min="6" max="6" width="14.56"/>
    <col customWidth="1" min="10" max="10" width="17.44"/>
  </cols>
  <sheetData>
    <row r="1">
      <c r="A1" s="1" t="s">
        <v>0</v>
      </c>
      <c r="B1" s="1" t="s">
        <v>1</v>
      </c>
      <c r="C1" s="1" t="s">
        <v>2</v>
      </c>
      <c r="D1" s="1" t="s">
        <v>3</v>
      </c>
      <c r="E1" s="1" t="s">
        <v>4</v>
      </c>
      <c r="F1" s="2" t="s">
        <v>5</v>
      </c>
      <c r="G1" s="3" t="s">
        <v>6</v>
      </c>
      <c r="H1" s="4" t="s">
        <v>7</v>
      </c>
      <c r="I1" s="1" t="s">
        <v>8</v>
      </c>
      <c r="J1" s="1" t="s">
        <v>9</v>
      </c>
      <c r="K1" s="1" t="s">
        <v>10</v>
      </c>
      <c r="L1" s="1" t="s">
        <v>11</v>
      </c>
      <c r="M1" s="4" t="s">
        <v>12</v>
      </c>
      <c r="N1" s="2" t="s">
        <v>13</v>
      </c>
    </row>
    <row r="2">
      <c r="A2" s="4"/>
      <c r="B2" s="4"/>
      <c r="C2" s="5"/>
      <c r="D2" s="4"/>
      <c r="E2" s="4"/>
      <c r="F2" s="4"/>
      <c r="G2" s="5"/>
      <c r="H2" s="4" t="b">
        <v>0</v>
      </c>
      <c r="I2" s="6" t="str">
        <f t="array" ref="I2:I10">if(len(E2:E10)=0,"",if(E2:E10&gt;=0,"+" &amp; E2:E10,E2:E10))</f>
        <v/>
      </c>
      <c r="J2" s="6" t="str">
        <f t="array" ref="J2:J10">if(len(F2:F10)=0,"",if(F2:F10&gt;=0,"$" &amp; F2:F10,F2:F10))</f>
        <v/>
      </c>
      <c r="K2" s="6" t="str">
        <f t="array" ref="K2:K10">IF(LEN(A2:A10) = 0, "", TEXT(G2:G10,"DDD M/D/YY - H:MM AM/PM"))</f>
        <v/>
      </c>
      <c r="L2" s="6" t="str">
        <f t="array" ref="L2:L10">IF(LEN(A2:A10) = 0, "", vlookup(B2:B10,Profile!B$2:J10,9,false))</f>
        <v/>
      </c>
      <c r="M2" s="6"/>
      <c r="N2" s="7"/>
    </row>
    <row r="3">
      <c r="C3" s="5"/>
      <c r="G3" s="5"/>
      <c r="I3" s="6" t="s">
        <v>14</v>
      </c>
      <c r="J3" s="6" t="s">
        <v>14</v>
      </c>
      <c r="K3" s="6" t="s">
        <v>14</v>
      </c>
      <c r="L3" s="6" t="s">
        <v>14</v>
      </c>
      <c r="M3" s="6"/>
      <c r="N3" s="7"/>
    </row>
    <row r="4">
      <c r="A4" s="8" t="s">
        <v>15</v>
      </c>
      <c r="B4" s="8" t="s">
        <v>16</v>
      </c>
      <c r="C4" s="5">
        <v>44216.68962805555</v>
      </c>
      <c r="D4" s="8" t="s">
        <v>17</v>
      </c>
      <c r="E4" s="8">
        <v>100.0</v>
      </c>
      <c r="F4" s="8">
        <v>5.0</v>
      </c>
      <c r="G4" s="5">
        <v>44225.33333333333</v>
      </c>
      <c r="H4" s="8" t="b">
        <v>1</v>
      </c>
      <c r="I4" s="6" t="s">
        <v>18</v>
      </c>
      <c r="J4" s="6" t="s">
        <v>19</v>
      </c>
      <c r="K4" s="6" t="s">
        <v>20</v>
      </c>
      <c r="L4" s="6" t="s">
        <v>21</v>
      </c>
      <c r="M4" s="6" t="b">
        <v>1</v>
      </c>
      <c r="N4" s="7">
        <v>1.0</v>
      </c>
    </row>
    <row r="5">
      <c r="A5" s="8" t="s">
        <v>22</v>
      </c>
      <c r="B5" s="8" t="s">
        <v>23</v>
      </c>
      <c r="C5" s="5">
        <v>44216.73638716435</v>
      </c>
      <c r="D5" s="8" t="s">
        <v>24</v>
      </c>
      <c r="E5" s="8">
        <v>100.0</v>
      </c>
      <c r="F5" s="8">
        <v>5.0</v>
      </c>
      <c r="G5" s="5">
        <v>44218.25</v>
      </c>
      <c r="H5" s="8" t="b">
        <v>1</v>
      </c>
      <c r="I5" s="6" t="s">
        <v>18</v>
      </c>
      <c r="J5" s="6" t="s">
        <v>19</v>
      </c>
      <c r="K5" s="6" t="s">
        <v>25</v>
      </c>
      <c r="L5" s="6" t="s">
        <v>26</v>
      </c>
      <c r="M5" s="6" t="b">
        <v>1</v>
      </c>
      <c r="N5" s="7"/>
    </row>
    <row r="6">
      <c r="A6" s="8" t="s">
        <v>27</v>
      </c>
      <c r="B6" s="8" t="s">
        <v>28</v>
      </c>
      <c r="C6" s="5">
        <v>44224.85331200231</v>
      </c>
      <c r="D6" s="8" t="s">
        <v>29</v>
      </c>
      <c r="E6" s="8">
        <v>235.0</v>
      </c>
      <c r="F6" s="8">
        <v>15.0</v>
      </c>
      <c r="G6" s="5">
        <v>44226.35416666667</v>
      </c>
      <c r="H6" s="8" t="b">
        <v>1</v>
      </c>
      <c r="I6" s="6" t="s">
        <v>30</v>
      </c>
      <c r="J6" s="6" t="s">
        <v>31</v>
      </c>
      <c r="K6" s="6" t="s">
        <v>32</v>
      </c>
      <c r="L6" s="6" t="s">
        <v>33</v>
      </c>
      <c r="M6" s="6" t="b">
        <v>1</v>
      </c>
      <c r="N6" s="7"/>
    </row>
    <row r="7">
      <c r="A7" s="8" t="s">
        <v>34</v>
      </c>
      <c r="B7" s="8" t="s">
        <v>35</v>
      </c>
      <c r="C7" s="5">
        <v>44224.85495736111</v>
      </c>
      <c r="D7" s="8" t="s">
        <v>36</v>
      </c>
      <c r="E7" s="8">
        <v>100.0</v>
      </c>
      <c r="F7" s="8">
        <v>10.0</v>
      </c>
      <c r="G7" s="5">
        <v>44224.99861111111</v>
      </c>
      <c r="H7" s="8" t="b">
        <v>1</v>
      </c>
      <c r="I7" s="6" t="s">
        <v>18</v>
      </c>
      <c r="J7" s="6" t="s">
        <v>37</v>
      </c>
      <c r="K7" s="6" t="s">
        <v>38</v>
      </c>
      <c r="L7" s="6" t="s">
        <v>39</v>
      </c>
      <c r="M7" s="6" t="b">
        <v>0</v>
      </c>
      <c r="N7" s="7"/>
    </row>
    <row r="8">
      <c r="C8" s="5"/>
      <c r="G8" s="5"/>
      <c r="I8" s="6" t="s">
        <v>14</v>
      </c>
      <c r="J8" s="6" t="s">
        <v>14</v>
      </c>
      <c r="K8" s="6" t="s">
        <v>14</v>
      </c>
      <c r="L8" s="6" t="s">
        <v>14</v>
      </c>
      <c r="M8" s="6"/>
      <c r="N8" s="7"/>
    </row>
    <row r="9">
      <c r="A9" s="8" t="s">
        <v>40</v>
      </c>
      <c r="B9" s="8" t="s">
        <v>28</v>
      </c>
      <c r="C9" s="5">
        <v>44272.80401506944</v>
      </c>
      <c r="D9" s="8" t="s">
        <v>41</v>
      </c>
      <c r="E9" s="8">
        <v>200.0</v>
      </c>
      <c r="F9" s="8">
        <v>35.0</v>
      </c>
      <c r="G9" s="5">
        <v>44274.333333333336</v>
      </c>
      <c r="H9" s="8" t="b">
        <v>1</v>
      </c>
      <c r="I9" s="6" t="s">
        <v>42</v>
      </c>
      <c r="J9" s="6" t="s">
        <v>43</v>
      </c>
      <c r="K9" s="9" t="s">
        <v>44</v>
      </c>
      <c r="L9" s="6" t="s">
        <v>33</v>
      </c>
      <c r="M9" s="6" t="b">
        <v>1</v>
      </c>
      <c r="N9" s="7">
        <v>10.0</v>
      </c>
    </row>
    <row r="10">
      <c r="A10" s="8" t="s">
        <v>45</v>
      </c>
      <c r="B10" s="8" t="s">
        <v>28</v>
      </c>
      <c r="C10" s="5">
        <v>44273.75417909722</v>
      </c>
      <c r="D10" s="8" t="s">
        <v>46</v>
      </c>
      <c r="E10" s="8">
        <v>300.0</v>
      </c>
      <c r="F10" s="8">
        <v>30.0</v>
      </c>
      <c r="G10" s="5">
        <v>44274.29166666667</v>
      </c>
      <c r="H10" s="8" t="b">
        <v>1</v>
      </c>
      <c r="I10" s="6" t="s">
        <v>47</v>
      </c>
      <c r="J10" s="6" t="s">
        <v>48</v>
      </c>
      <c r="K10" s="6" t="s">
        <v>49</v>
      </c>
      <c r="L10" s="6" t="s">
        <v>33</v>
      </c>
      <c r="M10" s="6" t="b">
        <v>1</v>
      </c>
      <c r="N10" s="7">
        <v>10.0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3" max="3" width="58.11"/>
    <col customWidth="1" min="4" max="4" width="12.67"/>
    <col customWidth="1" min="5" max="5" width="13.11"/>
    <col customWidth="1" min="7" max="7" width="25.11"/>
  </cols>
  <sheetData>
    <row r="1">
      <c r="A1" s="1" t="s">
        <v>50</v>
      </c>
      <c r="B1" s="1" t="s">
        <v>0</v>
      </c>
      <c r="C1" s="1" t="s">
        <v>3</v>
      </c>
      <c r="D1" s="2" t="s">
        <v>51</v>
      </c>
      <c r="E1" s="1" t="s">
        <v>52</v>
      </c>
      <c r="F1" s="1" t="s">
        <v>53</v>
      </c>
      <c r="G1" s="1" t="s">
        <v>54</v>
      </c>
      <c r="H1" s="1" t="s">
        <v>55</v>
      </c>
      <c r="I1" s="4" t="s">
        <v>12</v>
      </c>
    </row>
    <row r="2">
      <c r="A2" s="4" t="s">
        <v>15</v>
      </c>
      <c r="B2" s="4" t="s">
        <v>56</v>
      </c>
      <c r="C2" s="4" t="s">
        <v>17</v>
      </c>
      <c r="D2" s="4">
        <v>1.0</v>
      </c>
      <c r="E2" s="4">
        <v>100.0</v>
      </c>
      <c r="F2" s="4" t="s">
        <v>16</v>
      </c>
      <c r="G2" s="5">
        <v>44216.73240800926</v>
      </c>
      <c r="H2" s="4" t="s">
        <v>23</v>
      </c>
      <c r="I2" s="4" t="b">
        <v>0</v>
      </c>
    </row>
    <row r="3">
      <c r="A3" s="4" t="s">
        <v>22</v>
      </c>
      <c r="B3" s="4" t="s">
        <v>57</v>
      </c>
      <c r="C3" s="4" t="s">
        <v>24</v>
      </c>
      <c r="D3" s="4">
        <v>1.0</v>
      </c>
      <c r="E3" s="4">
        <v>100.0</v>
      </c>
      <c r="F3" s="4" t="s">
        <v>23</v>
      </c>
      <c r="G3" s="5">
        <v>44217.50116890046</v>
      </c>
      <c r="H3" s="4" t="s">
        <v>16</v>
      </c>
      <c r="I3" s="4" t="b">
        <v>1</v>
      </c>
    </row>
    <row r="4">
      <c r="A4" s="4" t="s">
        <v>34</v>
      </c>
      <c r="B4" s="4" t="s">
        <v>58</v>
      </c>
      <c r="C4" s="4" t="s">
        <v>36</v>
      </c>
      <c r="D4" s="4">
        <v>10.0</v>
      </c>
      <c r="E4" s="4">
        <v>100.0</v>
      </c>
      <c r="F4" s="4" t="s">
        <v>35</v>
      </c>
      <c r="G4" s="5">
        <v>44224.85679157407</v>
      </c>
      <c r="H4" s="4" t="s">
        <v>59</v>
      </c>
      <c r="I4" s="4" t="b">
        <v>0</v>
      </c>
    </row>
    <row r="5">
      <c r="A5" s="4" t="s">
        <v>40</v>
      </c>
      <c r="B5" s="4" t="s">
        <v>60</v>
      </c>
      <c r="C5" s="4" t="s">
        <v>41</v>
      </c>
      <c r="D5" s="4">
        <v>10.0</v>
      </c>
      <c r="E5" s="4">
        <v>200.0</v>
      </c>
      <c r="F5" s="4" t="s">
        <v>28</v>
      </c>
      <c r="G5" s="5">
        <v>44272.83274724537</v>
      </c>
      <c r="H5" s="4" t="s">
        <v>16</v>
      </c>
      <c r="I5" s="4" t="b">
        <v>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14.78"/>
    <col customWidth="1" min="2" max="2" width="22.33"/>
    <col customWidth="1" min="9" max="9" width="24.56"/>
    <col customWidth="1" min="12" max="12" width="18.67"/>
    <col customWidth="1" min="19" max="19" width="15.11"/>
    <col customWidth="1" min="22" max="22" width="24.56"/>
  </cols>
  <sheetData>
    <row r="1">
      <c r="A1" s="10" t="s">
        <v>61</v>
      </c>
      <c r="B1" s="11"/>
      <c r="C1" s="1" t="s">
        <v>62</v>
      </c>
      <c r="E1" s="10" t="s">
        <v>63</v>
      </c>
      <c r="I1" s="10" t="s">
        <v>64</v>
      </c>
      <c r="J1" s="10" t="s">
        <v>65</v>
      </c>
      <c r="L1" s="1" t="s">
        <v>66</v>
      </c>
      <c r="M1" s="1" t="s">
        <v>65</v>
      </c>
      <c r="N1" s="1" t="s">
        <v>67</v>
      </c>
      <c r="O1" s="1" t="s">
        <v>68</v>
      </c>
      <c r="P1" s="1" t="s">
        <v>69</v>
      </c>
      <c r="Q1" s="1" t="s">
        <v>70</v>
      </c>
      <c r="R1" s="1" t="s">
        <v>71</v>
      </c>
      <c r="S1" s="1" t="s">
        <v>72</v>
      </c>
      <c r="T1" s="1" t="s">
        <v>73</v>
      </c>
      <c r="U1" s="1">
        <v>1.0</v>
      </c>
      <c r="V1" s="1" t="s">
        <v>74</v>
      </c>
      <c r="W1" s="1" t="s">
        <v>75</v>
      </c>
    </row>
    <row r="2">
      <c r="A2" s="10" t="s">
        <v>76</v>
      </c>
      <c r="B2" s="1" t="s">
        <v>77</v>
      </c>
      <c r="C2" s="1" t="s">
        <v>78</v>
      </c>
      <c r="E2" s="1" t="s">
        <v>79</v>
      </c>
      <c r="I2" s="1" t="s">
        <v>80</v>
      </c>
      <c r="J2" s="8">
        <f t="array" ref="J2">COUNTA(Courses!$A$3:$A1001)</f>
        <v>794</v>
      </c>
      <c r="L2" s="1" t="s">
        <v>81</v>
      </c>
      <c r="M2" s="8">
        <f t="array" ref="M2">COUNTIF(Courses!$K$3:$K1001,"=0")</f>
        <v>659</v>
      </c>
      <c r="N2" s="1" t="s">
        <v>82</v>
      </c>
      <c r="O2" s="1" t="s">
        <v>83</v>
      </c>
      <c r="P2" s="1" t="s">
        <v>84</v>
      </c>
      <c r="Q2" s="1" t="s">
        <v>85</v>
      </c>
      <c r="S2" s="12">
        <v>12.0</v>
      </c>
      <c r="T2" s="1">
        <v>3.0</v>
      </c>
      <c r="V2" s="13" t="s">
        <v>86</v>
      </c>
      <c r="W2" s="1">
        <v>0.95</v>
      </c>
    </row>
    <row r="3">
      <c r="A3" s="10" t="s">
        <v>87</v>
      </c>
      <c r="B3" s="1">
        <v>12.0</v>
      </c>
      <c r="C3" s="1" t="s">
        <v>88</v>
      </c>
      <c r="E3" s="1" t="s">
        <v>89</v>
      </c>
      <c r="I3" s="1" t="s">
        <v>90</v>
      </c>
      <c r="J3" s="8">
        <f t="array" ref="J3">COUNTA('Current Event Scores'!$A$2:$A1001)</f>
        <v>51</v>
      </c>
      <c r="L3" s="1" t="s">
        <v>91</v>
      </c>
      <c r="M3" s="8">
        <f t="array" ref="M3">COUNTIF(Courses!$K$3:$K1001,"=1")</f>
        <v>81</v>
      </c>
    </row>
    <row r="4">
      <c r="C4" s="1" t="s">
        <v>77</v>
      </c>
      <c r="E4" s="1" t="s">
        <v>92</v>
      </c>
      <c r="I4" s="1" t="s">
        <v>93</v>
      </c>
      <c r="J4" s="8">
        <f t="array" ref="J4">COUNTA('Net + Scratch Season Standings'!$A$2:$A1001)</f>
        <v>15</v>
      </c>
      <c r="L4" s="1" t="s">
        <v>94</v>
      </c>
      <c r="M4" s="8">
        <f t="array" ref="M4">COUNTIF(Courses!$K$3:$K1001,"&gt;1")</f>
        <v>43</v>
      </c>
    </row>
    <row r="5">
      <c r="C5" s="1" t="s">
        <v>95</v>
      </c>
      <c r="E5" s="1" t="s">
        <v>96</v>
      </c>
      <c r="I5" s="1" t="s">
        <v>97</v>
      </c>
      <c r="J5" s="8">
        <f t="array" ref="J5">COUNTA('Scratch Season Standings'!$A$2:$A1001)</f>
        <v>15</v>
      </c>
    </row>
    <row r="6">
      <c r="E6" s="1" t="s">
        <v>98</v>
      </c>
      <c r="I6" s="1" t="s">
        <v>99</v>
      </c>
      <c r="J6" s="8">
        <f t="array" ref="J6">COUNTA(Profile!$B$3:$B1001)</f>
        <v>22</v>
      </c>
    </row>
    <row r="7">
      <c r="E7" s="1" t="s">
        <v>100</v>
      </c>
      <c r="I7" s="1" t="s">
        <v>101</v>
      </c>
      <c r="J7" s="8">
        <f t="array" ref="J7">COUNTA(Home!$B$2:$B1001)</f>
        <v>1</v>
      </c>
    </row>
    <row r="8">
      <c r="E8" s="1" t="s">
        <v>102</v>
      </c>
      <c r="I8" s="1" t="s">
        <v>103</v>
      </c>
      <c r="J8" s="8">
        <f t="array" ref="J8">COUNTA('Net Leaderboard'!$B$3:$B1001)</f>
        <v>8</v>
      </c>
    </row>
    <row r="9">
      <c r="E9" s="1" t="s">
        <v>104</v>
      </c>
      <c r="I9" s="1" t="s">
        <v>105</v>
      </c>
      <c r="J9" s="8">
        <f t="array" ref="J9">COUNTA('Scratch Leaderboard'!$B$3:B1001)</f>
        <v>8</v>
      </c>
    </row>
    <row r="10">
      <c r="E10" s="14" t="s">
        <v>106</v>
      </c>
      <c r="I10" s="1" t="s">
        <v>107</v>
      </c>
      <c r="J10" s="8">
        <f t="array" ref="J10">COUNTA(FAQ!$A$2:A1001)</f>
        <v>2</v>
      </c>
    </row>
    <row r="11">
      <c r="E11" s="14" t="s">
        <v>108</v>
      </c>
      <c r="I11" s="1" t="s">
        <v>109</v>
      </c>
      <c r="J11" s="8">
        <f t="array" ref="J11">COUNTA('Score Images'!$A$2:A1001)</f>
        <v>116</v>
      </c>
    </row>
    <row r="12">
      <c r="I12" s="1" t="s">
        <v>110</v>
      </c>
      <c r="J12" s="8">
        <f t="array" ref="J12">COUNTA(Types!$B$2:B1001)</f>
        <v>4</v>
      </c>
    </row>
    <row r="13">
      <c r="I13" s="10" t="s">
        <v>111</v>
      </c>
      <c r="J13" s="8">
        <f>SUM(J2:J12)</f>
        <v>1036</v>
      </c>
    </row>
  </sheetData>
  <hyperlinks>
    <hyperlink r:id="rId2" ref="V2"/>
  </hyperlinks>
  <drawing r:id="rId3"/>
  <legacy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25.11"/>
    <col customWidth="1" min="10" max="10" width="22.22"/>
    <col customWidth="1" min="11" max="11" width="30.89"/>
    <col customWidth="1" min="12" max="13" width="25.11"/>
  </cols>
  <sheetData>
    <row r="1">
      <c r="A1" s="1" t="s">
        <v>112</v>
      </c>
      <c r="B1" s="1" t="s">
        <v>113</v>
      </c>
      <c r="C1" s="1" t="s">
        <v>114</v>
      </c>
      <c r="D1" s="1" t="s">
        <v>115</v>
      </c>
      <c r="E1" s="1" t="s">
        <v>116</v>
      </c>
      <c r="F1" s="1" t="s">
        <v>117</v>
      </c>
      <c r="G1" s="1" t="s">
        <v>118</v>
      </c>
      <c r="H1" s="1" t="s">
        <v>119</v>
      </c>
      <c r="I1" s="1" t="s">
        <v>120</v>
      </c>
      <c r="J1" s="1" t="s">
        <v>121</v>
      </c>
      <c r="K1" s="1" t="s">
        <v>122</v>
      </c>
      <c r="L1" s="1" t="s">
        <v>123</v>
      </c>
      <c r="M1" s="1" t="s">
        <v>124</v>
      </c>
      <c r="N1" s="1" t="s">
        <v>125</v>
      </c>
      <c r="O1" s="1" t="s">
        <v>126</v>
      </c>
      <c r="P1" s="1" t="s">
        <v>127</v>
      </c>
      <c r="Q1" s="1" t="s">
        <v>128</v>
      </c>
      <c r="R1" s="1" t="s">
        <v>129</v>
      </c>
      <c r="S1" s="1" t="s">
        <v>130</v>
      </c>
      <c r="U1" s="1" t="s">
        <v>131</v>
      </c>
      <c r="V1" s="1" t="s">
        <v>132</v>
      </c>
      <c r="W1" s="1" t="s">
        <v>133</v>
      </c>
      <c r="X1" s="11" t="s">
        <v>134</v>
      </c>
      <c r="Y1" s="1" t="s">
        <v>87</v>
      </c>
      <c r="Z1" s="1" t="s">
        <v>135</v>
      </c>
      <c r="AA1" s="4" t="s">
        <v>136</v>
      </c>
      <c r="AB1" s="1" t="s">
        <v>137</v>
      </c>
    </row>
    <row r="2" ht="63.75" customHeight="1">
      <c r="A2" s="15" t="s">
        <v>14</v>
      </c>
      <c r="B2" s="11" t="s">
        <v>138</v>
      </c>
      <c r="C2" s="11" t="s">
        <v>139</v>
      </c>
      <c r="D2" s="11" t="s">
        <v>140</v>
      </c>
      <c r="E2" s="16" t="s">
        <v>141</v>
      </c>
      <c r="F2" s="16" t="s">
        <v>142</v>
      </c>
      <c r="G2" s="16" t="s">
        <v>143</v>
      </c>
      <c r="H2" s="16" t="s">
        <v>144</v>
      </c>
      <c r="I2" s="16" t="s">
        <v>145</v>
      </c>
      <c r="J2" s="17"/>
      <c r="K2" s="16" t="s">
        <v>146</v>
      </c>
      <c r="L2" s="16" t="s">
        <v>147</v>
      </c>
      <c r="M2" s="16" t="s">
        <v>148</v>
      </c>
      <c r="N2" s="16" t="s">
        <v>149</v>
      </c>
      <c r="O2" s="16" t="s">
        <v>150</v>
      </c>
      <c r="P2" s="18" t="s">
        <v>151</v>
      </c>
      <c r="Q2" s="16" t="s">
        <v>152</v>
      </c>
      <c r="R2" s="11" t="s">
        <v>153</v>
      </c>
      <c r="S2" s="18" t="s">
        <v>154</v>
      </c>
      <c r="T2" s="17"/>
      <c r="U2" s="13" t="s">
        <v>155</v>
      </c>
      <c r="V2" s="18" t="s">
        <v>156</v>
      </c>
      <c r="W2" s="8">
        <f>randbetween(1,21)</f>
        <v>9</v>
      </c>
      <c r="X2" s="19" t="str">
        <f>vlookup(W2,Photos!A2:B77,2,false)</f>
        <v>https://lh3.googleusercontent.com/pw/AMWts8C1Ar24hqGSuVtKWcJngs3niVPrKCHG8YD0X66HnaD311HTeNrWtudtMbQ9gsRV-1oZBO1UCYTFAXx8kAjfr_AvyYgooox73yaosObSZG8yrXbj2nccIWCE5_blDNejx9CUr7qJn-_iKok-dUGL7BMPAQ=w1560-h758-s-no?authuser=0</v>
      </c>
      <c r="Y2" s="17">
        <f>Controls!B3</f>
        <v>12</v>
      </c>
      <c r="Z2" s="17" t="str">
        <f>Controls!B2</f>
        <v>M</v>
      </c>
      <c r="AA2" s="17" t="b">
        <v>1</v>
      </c>
      <c r="AB2" s="20" t="str">
        <f>Controls!V2</f>
        <v>https://lh3.googleusercontent.com/pw/AP1GczPqLBJkUhINRnD14ITdLiz8wH_diUPDC04OnVlzlXNUWr-TLTtGzoUgCQwGNw_oRDtwFbL0qWwmOp8SUSkOjFwCEjjDz5BqSw9eQ5MWAt5suPldsLGM7mg5WsW_YB3zCRJC7HLR_kffa0CUSGBLWA5QZw=w839-h602-s-no-gm?authuser=0</v>
      </c>
      <c r="AC2" s="11"/>
      <c r="AD2" s="11"/>
    </row>
    <row r="3">
      <c r="B3" s="1"/>
    </row>
  </sheetData>
  <hyperlinks>
    <hyperlink r:id="rId1" ref="E2"/>
    <hyperlink r:id="rId2" ref="F2"/>
    <hyperlink r:id="rId3" ref="G2"/>
    <hyperlink r:id="rId4" ref="H2"/>
    <hyperlink r:id="rId5" ref="I2"/>
    <hyperlink r:id="rId6" ref="K2"/>
    <hyperlink r:id="rId7" ref="L2"/>
    <hyperlink r:id="rId8" ref="M2"/>
    <hyperlink r:id="rId9" ref="N2"/>
    <hyperlink r:id="rId10" location="/lockers/minerva-golf-club?_k=aryzas" ref="O2"/>
    <hyperlink r:id="rId11" ref="P2"/>
    <hyperlink r:id="rId12" ref="Q2"/>
    <hyperlink r:id="rId13" ref="S2"/>
    <hyperlink r:id="rId14" ref="U2"/>
    <hyperlink r:id="rId15" ref="V2"/>
  </hyperlinks>
  <drawing r:id="rId1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2" max="2" width="18.89"/>
    <col customWidth="1" min="4" max="4" width="12.44"/>
    <col customWidth="1" min="5" max="5" width="11.56"/>
    <col customWidth="1" min="10" max="10" width="16.22"/>
    <col customWidth="1" min="15" max="15" width="14.56"/>
    <col customWidth="1" min="17" max="17" width="25.22"/>
    <col customWidth="1" min="19" max="19" width="13.44"/>
    <col customWidth="1" min="21" max="21" width="16.22"/>
    <col customWidth="1" min="22" max="23" width="29.33"/>
    <col customWidth="1" min="24" max="24" width="24.44"/>
  </cols>
  <sheetData>
    <row r="1">
      <c r="A1" s="21" t="s">
        <v>11</v>
      </c>
      <c r="B1" s="21" t="s">
        <v>157</v>
      </c>
      <c r="C1" s="22" t="s">
        <v>158</v>
      </c>
      <c r="D1" s="1" t="s">
        <v>159</v>
      </c>
      <c r="E1" s="1" t="s">
        <v>160</v>
      </c>
      <c r="F1" s="1" t="s">
        <v>161</v>
      </c>
      <c r="G1" s="1" t="s">
        <v>162</v>
      </c>
      <c r="H1" s="1" t="s">
        <v>163</v>
      </c>
      <c r="I1" s="1" t="s">
        <v>164</v>
      </c>
      <c r="J1" s="1" t="s">
        <v>165</v>
      </c>
      <c r="K1" s="1" t="s">
        <v>166</v>
      </c>
      <c r="L1" s="23" t="s">
        <v>167</v>
      </c>
      <c r="M1" s="1" t="s">
        <v>168</v>
      </c>
      <c r="N1" s="1" t="s">
        <v>169</v>
      </c>
      <c r="O1" s="1" t="s">
        <v>170</v>
      </c>
      <c r="P1" s="1" t="s">
        <v>171</v>
      </c>
      <c r="Q1" s="1" t="s">
        <v>172</v>
      </c>
      <c r="R1" s="1" t="s">
        <v>173</v>
      </c>
      <c r="S1" s="1" t="s">
        <v>174</v>
      </c>
      <c r="T1" s="1" t="s">
        <v>175</v>
      </c>
      <c r="U1" s="1" t="s">
        <v>176</v>
      </c>
      <c r="V1" s="1" t="s">
        <v>177</v>
      </c>
      <c r="W1" s="1" t="s">
        <v>178</v>
      </c>
      <c r="X1" s="1" t="s">
        <v>179</v>
      </c>
      <c r="Y1" s="1" t="s">
        <v>180</v>
      </c>
      <c r="Z1" s="1" t="s">
        <v>181</v>
      </c>
      <c r="AA1" s="1" t="s">
        <v>182</v>
      </c>
      <c r="AC1" s="4" t="s">
        <v>183</v>
      </c>
      <c r="AD1" s="1" t="s">
        <v>184</v>
      </c>
      <c r="AE1" s="1" t="s">
        <v>185</v>
      </c>
      <c r="AF1" s="1" t="s">
        <v>186</v>
      </c>
    </row>
    <row r="2">
      <c r="A2" s="24"/>
      <c r="E2" s="8" t="str">
        <f t="array" ref="E2:E1005">IF(LEN(C2:C1005) = 0, "",if((C2:C1005) = "NH", "NH", round(C2:C1005/2,1)))</f>
        <v/>
      </c>
      <c r="J2" s="8" t="str">
        <f t="array" ref="J2:J1005">if(len(B2:B1005)=0,"",A2:A1005)</f>
        <v/>
      </c>
      <c r="N2" s="8" t="str">
        <f t="array" ref="N2:N1005">if(len(A2:A1005)=0,"",if(Controls!B2="R9","9 Holes","18 Holes"))</f>
        <v/>
      </c>
      <c r="O2" s="8" t="str">
        <f t="array" ref="O2:O1005">if(len(A2:A1005)=0,"","http://ncrdb.usga.org/")</f>
        <v/>
      </c>
      <c r="V2" s="1"/>
      <c r="W2" s="1" t="str">
        <f t="array" ref="W2:W1005">IF(LEN(A2:A1005)=0,"","https://venmo.com/" &amp; V2:V1005)</f>
        <v/>
      </c>
      <c r="X2" s="1" t="str">
        <f t="array" ref="X2:X1005">IF(LEN(A2:A1005)=0,"","venmo://users/")</f>
        <v/>
      </c>
      <c r="Y2" s="1"/>
      <c r="Z2" s="1" t="str">
        <f t="array" ref="Z2:Z1005">IF(LEN(A2:A1005)=0,"",X2:X1005 &amp; Y2:Y1005)</f>
        <v/>
      </c>
      <c r="AA2" s="1" t="str">
        <f t="array" ref="AA2:AA1005">IF(LEN(A2:A1005)=0,"","intent://venmo.com/" &amp; V2:V1005 &amp; "#Intent;package=com.venmo;scheme=https;end")</f>
        <v/>
      </c>
      <c r="AB2" s="1"/>
      <c r="AC2" s="1"/>
      <c r="AD2" s="1"/>
      <c r="AE2" s="1"/>
      <c r="AF2" s="1"/>
      <c r="AG2" s="1"/>
      <c r="AH2" s="1"/>
      <c r="AI2" s="1"/>
      <c r="AJ2" s="1"/>
      <c r="AK2" s="1"/>
      <c r="AL2" s="1"/>
      <c r="AM2" s="1"/>
      <c r="AN2" s="1"/>
      <c r="AO2" s="1"/>
      <c r="AP2" s="1"/>
    </row>
    <row r="3">
      <c r="A3" s="25" t="s">
        <v>187</v>
      </c>
      <c r="B3" s="25" t="s">
        <v>188</v>
      </c>
      <c r="C3" s="25">
        <f>if(len(B3)=0,"",vlookup(B3,'GG Handicap Import'!$A$2:$E$199,5,false))</f>
        <v>14.4</v>
      </c>
      <c r="E3" s="8">
        <v>7.2</v>
      </c>
      <c r="F3" s="26" t="s">
        <v>189</v>
      </c>
      <c r="J3" s="8" t="s">
        <v>187</v>
      </c>
      <c r="K3" s="1" t="s">
        <v>190</v>
      </c>
      <c r="L3" s="27">
        <v>121.0</v>
      </c>
      <c r="M3" s="28">
        <v>1.0274849E7</v>
      </c>
      <c r="N3" s="8" t="s">
        <v>191</v>
      </c>
      <c r="O3" s="19" t="s">
        <v>192</v>
      </c>
      <c r="P3" s="11"/>
      <c r="T3" s="1" t="s">
        <v>193</v>
      </c>
      <c r="U3" s="1" t="s">
        <v>138</v>
      </c>
      <c r="V3" s="29" t="s">
        <v>194</v>
      </c>
      <c r="W3" s="30" t="s">
        <v>195</v>
      </c>
      <c r="X3" s="31" t="s">
        <v>196</v>
      </c>
      <c r="Y3" s="1">
        <v>1254324.0</v>
      </c>
      <c r="Z3" s="8" t="s">
        <v>197</v>
      </c>
      <c r="AA3" s="8" t="s">
        <v>198</v>
      </c>
      <c r="AB3" s="1" t="s">
        <v>190</v>
      </c>
      <c r="AC3" s="32" t="s">
        <v>199</v>
      </c>
    </row>
    <row r="4">
      <c r="A4" s="25" t="s">
        <v>200</v>
      </c>
      <c r="B4" s="25" t="s">
        <v>201</v>
      </c>
      <c r="C4" s="25">
        <f>if(len(B4)=0,"",vlookup(B4,'GG Handicap Import'!$A$2:$E$199,5,false))</f>
        <v>14.5</v>
      </c>
      <c r="E4" s="8">
        <v>7.3</v>
      </c>
      <c r="F4" s="26" t="s">
        <v>202</v>
      </c>
      <c r="G4" s="1" t="s">
        <v>203</v>
      </c>
      <c r="H4" s="1" t="s">
        <v>204</v>
      </c>
      <c r="I4" s="1" t="s">
        <v>205</v>
      </c>
      <c r="J4" s="8" t="s">
        <v>200</v>
      </c>
      <c r="K4" s="1" t="s">
        <v>190</v>
      </c>
      <c r="L4" s="33">
        <v>101.0</v>
      </c>
      <c r="M4" s="28">
        <v>2348489.0</v>
      </c>
      <c r="N4" s="8" t="s">
        <v>191</v>
      </c>
      <c r="O4" s="19" t="s">
        <v>192</v>
      </c>
      <c r="P4" s="11"/>
      <c r="Q4" s="1" t="s">
        <v>206</v>
      </c>
      <c r="R4" s="34" t="s">
        <v>207</v>
      </c>
      <c r="T4" s="34" t="s">
        <v>208</v>
      </c>
      <c r="U4" s="1" t="s">
        <v>209</v>
      </c>
      <c r="V4" s="35" t="s">
        <v>210</v>
      </c>
      <c r="W4" s="36" t="s">
        <v>211</v>
      </c>
      <c r="X4" s="31" t="s">
        <v>196</v>
      </c>
      <c r="Y4" s="1">
        <v>531884.0</v>
      </c>
      <c r="Z4" s="8" t="s">
        <v>212</v>
      </c>
      <c r="AA4" s="8" t="s">
        <v>213</v>
      </c>
      <c r="AB4" s="1" t="s">
        <v>190</v>
      </c>
      <c r="AC4" s="32" t="s">
        <v>214</v>
      </c>
    </row>
    <row r="5">
      <c r="A5" s="25" t="s">
        <v>215</v>
      </c>
      <c r="B5" s="25" t="s">
        <v>216</v>
      </c>
      <c r="C5" s="25">
        <f>if(len(B5)=0,"",vlookup(B5,'GG Handicap Import'!$A$2:$E$199,5,false))</f>
        <v>13.5</v>
      </c>
      <c r="E5" s="8">
        <v>6.8</v>
      </c>
      <c r="F5" s="18" t="s">
        <v>217</v>
      </c>
      <c r="G5" s="1" t="s">
        <v>218</v>
      </c>
      <c r="H5" s="1" t="s">
        <v>219</v>
      </c>
      <c r="I5" s="1" t="s">
        <v>220</v>
      </c>
      <c r="J5" s="8" t="s">
        <v>215</v>
      </c>
      <c r="K5" s="1" t="s">
        <v>190</v>
      </c>
      <c r="L5" s="33">
        <v>103.0</v>
      </c>
      <c r="M5" s="28">
        <v>2348690.0</v>
      </c>
      <c r="N5" s="8" t="s">
        <v>191</v>
      </c>
      <c r="O5" s="19" t="s">
        <v>192</v>
      </c>
      <c r="Q5" s="1" t="s">
        <v>221</v>
      </c>
      <c r="R5" s="1" t="s">
        <v>222</v>
      </c>
      <c r="T5" s="34" t="s">
        <v>223</v>
      </c>
      <c r="U5" s="1" t="s">
        <v>224</v>
      </c>
      <c r="V5" s="37" t="s">
        <v>225</v>
      </c>
      <c r="W5" s="37" t="s">
        <v>226</v>
      </c>
      <c r="X5" s="31" t="s">
        <v>196</v>
      </c>
      <c r="Y5" s="1">
        <v>461096.0</v>
      </c>
      <c r="Z5" s="8" t="s">
        <v>227</v>
      </c>
      <c r="AA5" s="8" t="s">
        <v>228</v>
      </c>
      <c r="AB5" s="1" t="s">
        <v>190</v>
      </c>
      <c r="AC5" s="32" t="s">
        <v>229</v>
      </c>
    </row>
    <row r="6">
      <c r="A6" s="25" t="s">
        <v>39</v>
      </c>
      <c r="B6" s="25" t="s">
        <v>35</v>
      </c>
      <c r="C6" s="25">
        <f>if(len(B6)=0,"",vlookup(B6,'GG Handicap Import'!$A$2:$E$199,5,false))</f>
        <v>19.2</v>
      </c>
      <c r="E6" s="8">
        <v>9.6</v>
      </c>
      <c r="F6" s="18" t="s">
        <v>230</v>
      </c>
      <c r="G6" s="1" t="s">
        <v>231</v>
      </c>
      <c r="H6" s="1" t="s">
        <v>232</v>
      </c>
      <c r="I6" s="1" t="s">
        <v>233</v>
      </c>
      <c r="J6" s="8" t="s">
        <v>39</v>
      </c>
      <c r="K6" s="1" t="s">
        <v>190</v>
      </c>
      <c r="L6" s="33">
        <v>105.0</v>
      </c>
      <c r="M6" s="28">
        <v>2348566.0</v>
      </c>
      <c r="N6" s="8" t="s">
        <v>191</v>
      </c>
      <c r="O6" s="19" t="s">
        <v>192</v>
      </c>
      <c r="Q6" s="1" t="s">
        <v>234</v>
      </c>
      <c r="R6" s="1" t="s">
        <v>235</v>
      </c>
      <c r="T6" s="34" t="s">
        <v>236</v>
      </c>
      <c r="U6" s="1" t="s">
        <v>237</v>
      </c>
      <c r="V6" s="37" t="s">
        <v>238</v>
      </c>
      <c r="W6" s="37" t="s">
        <v>239</v>
      </c>
      <c r="X6" s="31" t="s">
        <v>196</v>
      </c>
      <c r="Y6" s="1">
        <v>446949.0</v>
      </c>
      <c r="Z6" s="8" t="s">
        <v>240</v>
      </c>
      <c r="AA6" s="8" t="s">
        <v>241</v>
      </c>
      <c r="AB6" s="1" t="s">
        <v>190</v>
      </c>
      <c r="AC6" s="32" t="s">
        <v>242</v>
      </c>
    </row>
    <row r="7">
      <c r="A7" s="25" t="s">
        <v>243</v>
      </c>
      <c r="B7" s="25" t="s">
        <v>244</v>
      </c>
      <c r="C7" s="25">
        <f>if(len(B7)=0,"",vlookup(B7,'GG Handicap Import'!$A$2:$E$199,5,false))</f>
        <v>17.3</v>
      </c>
      <c r="E7" s="8">
        <v>8.7</v>
      </c>
      <c r="F7" s="38" t="s">
        <v>245</v>
      </c>
      <c r="H7" s="1" t="s">
        <v>246</v>
      </c>
      <c r="I7" s="1" t="s">
        <v>246</v>
      </c>
      <c r="J7" s="8" t="s">
        <v>243</v>
      </c>
      <c r="K7" s="1" t="s">
        <v>190</v>
      </c>
      <c r="L7" s="33">
        <v>107.0</v>
      </c>
      <c r="M7" s="28">
        <v>2357070.0</v>
      </c>
      <c r="N7" s="8" t="s">
        <v>191</v>
      </c>
      <c r="O7" s="19" t="s">
        <v>192</v>
      </c>
      <c r="Q7" s="1" t="s">
        <v>247</v>
      </c>
      <c r="R7" s="1" t="s">
        <v>248</v>
      </c>
      <c r="T7" s="34" t="s">
        <v>249</v>
      </c>
      <c r="U7" s="1" t="s">
        <v>250</v>
      </c>
      <c r="V7" s="37" t="s">
        <v>251</v>
      </c>
      <c r="W7" s="37" t="s">
        <v>252</v>
      </c>
      <c r="X7" s="31" t="s">
        <v>196</v>
      </c>
      <c r="Y7" s="1">
        <v>370401.0</v>
      </c>
      <c r="Z7" s="8" t="s">
        <v>253</v>
      </c>
      <c r="AA7" s="8" t="s">
        <v>254</v>
      </c>
      <c r="AB7" s="1" t="s">
        <v>190</v>
      </c>
      <c r="AC7" s="32" t="s">
        <v>255</v>
      </c>
    </row>
    <row r="8">
      <c r="A8" s="25" t="s">
        <v>21</v>
      </c>
      <c r="B8" s="25" t="s">
        <v>16</v>
      </c>
      <c r="C8" s="25">
        <f>if(len(B8)=0,"",vlookup(B8,'GG Handicap Import'!$A$2:$E$199,5,false))</f>
        <v>6.1</v>
      </c>
      <c r="D8" s="8" t="s">
        <v>256</v>
      </c>
      <c r="E8" s="8">
        <v>3.1</v>
      </c>
      <c r="F8" s="26" t="s">
        <v>257</v>
      </c>
      <c r="G8" s="1" t="s">
        <v>258</v>
      </c>
      <c r="H8" s="1" t="s">
        <v>220</v>
      </c>
      <c r="I8" s="1" t="s">
        <v>218</v>
      </c>
      <c r="J8" s="8" t="s">
        <v>21</v>
      </c>
      <c r="K8" s="1" t="s">
        <v>190</v>
      </c>
      <c r="L8" s="33">
        <v>108.0</v>
      </c>
      <c r="M8" s="28">
        <v>2348438.0</v>
      </c>
      <c r="N8" s="8" t="s">
        <v>191</v>
      </c>
      <c r="O8" s="19" t="s">
        <v>192</v>
      </c>
      <c r="P8" s="18" t="s">
        <v>259</v>
      </c>
      <c r="Q8" s="1" t="s">
        <v>260</v>
      </c>
      <c r="R8" s="1" t="s">
        <v>261</v>
      </c>
      <c r="T8" s="1" t="s">
        <v>262</v>
      </c>
      <c r="U8" s="1" t="s">
        <v>263</v>
      </c>
      <c r="V8" s="39" t="s">
        <v>264</v>
      </c>
      <c r="W8" s="40" t="s">
        <v>265</v>
      </c>
      <c r="X8" s="31" t="s">
        <v>196</v>
      </c>
      <c r="Y8" s="1">
        <v>254183.0</v>
      </c>
      <c r="Z8" s="8" t="s">
        <v>266</v>
      </c>
      <c r="AA8" s="8" t="s">
        <v>267</v>
      </c>
      <c r="AB8" s="1" t="s">
        <v>190</v>
      </c>
      <c r="AC8" s="32" t="s">
        <v>268</v>
      </c>
    </row>
    <row r="9">
      <c r="A9" s="25" t="s">
        <v>26</v>
      </c>
      <c r="B9" s="25" t="s">
        <v>23</v>
      </c>
      <c r="C9" s="25">
        <f>if(len(B9)=0,"",vlookup(B9,'GG Handicap Import'!$A$2:$E$199,5,false))</f>
        <v>7.6</v>
      </c>
      <c r="E9" s="8">
        <v>3.8</v>
      </c>
      <c r="F9" s="26" t="s">
        <v>269</v>
      </c>
      <c r="H9" s="1" t="s">
        <v>218</v>
      </c>
      <c r="I9" s="1" t="s">
        <v>231</v>
      </c>
      <c r="J9" s="8" t="s">
        <v>26</v>
      </c>
      <c r="K9" s="1" t="s">
        <v>190</v>
      </c>
      <c r="L9" s="33">
        <v>109.0</v>
      </c>
      <c r="M9" s="28">
        <v>2357064.0</v>
      </c>
      <c r="N9" s="8" t="s">
        <v>191</v>
      </c>
      <c r="O9" s="19" t="s">
        <v>192</v>
      </c>
      <c r="Q9" s="1" t="s">
        <v>270</v>
      </c>
      <c r="R9" s="1" t="s">
        <v>271</v>
      </c>
      <c r="T9" s="34" t="s">
        <v>272</v>
      </c>
      <c r="U9" s="1" t="s">
        <v>273</v>
      </c>
      <c r="V9" s="37" t="s">
        <v>274</v>
      </c>
      <c r="W9" s="37" t="s">
        <v>275</v>
      </c>
      <c r="X9" s="31" t="s">
        <v>196</v>
      </c>
      <c r="Y9" s="1">
        <v>1180653.0</v>
      </c>
      <c r="Z9" s="8" t="s">
        <v>276</v>
      </c>
      <c r="AA9" s="8" t="s">
        <v>277</v>
      </c>
      <c r="AB9" s="1" t="s">
        <v>190</v>
      </c>
      <c r="AC9" s="32" t="s">
        <v>278</v>
      </c>
    </row>
    <row r="10">
      <c r="A10" s="25" t="s">
        <v>33</v>
      </c>
      <c r="B10" s="25" t="s">
        <v>28</v>
      </c>
      <c r="C10" s="25">
        <f>if(len(B10)=0,"",vlookup(B10,'GG Handicap Import'!$A$2:$E$199,5,false))</f>
        <v>17.8</v>
      </c>
      <c r="E10" s="8">
        <v>8.9</v>
      </c>
      <c r="F10" s="18" t="s">
        <v>279</v>
      </c>
      <c r="G10" s="1" t="s">
        <v>280</v>
      </c>
      <c r="H10" s="1" t="s">
        <v>205</v>
      </c>
      <c r="I10" s="1" t="s">
        <v>258</v>
      </c>
      <c r="J10" s="8" t="s">
        <v>33</v>
      </c>
      <c r="K10" s="1" t="s">
        <v>190</v>
      </c>
      <c r="L10" s="33">
        <v>110.0</v>
      </c>
      <c r="M10" s="28">
        <v>2348481.0</v>
      </c>
      <c r="N10" s="8" t="s">
        <v>191</v>
      </c>
      <c r="O10" s="19" t="s">
        <v>192</v>
      </c>
      <c r="P10" s="18" t="s">
        <v>259</v>
      </c>
      <c r="Q10" s="1" t="s">
        <v>281</v>
      </c>
      <c r="R10" s="1" t="s">
        <v>282</v>
      </c>
      <c r="T10" s="1" t="s">
        <v>283</v>
      </c>
      <c r="U10" s="1" t="s">
        <v>284</v>
      </c>
      <c r="V10" s="37" t="s">
        <v>285</v>
      </c>
      <c r="W10" s="37" t="s">
        <v>286</v>
      </c>
      <c r="X10" s="31" t="s">
        <v>196</v>
      </c>
      <c r="Y10" s="1">
        <v>262782.0</v>
      </c>
      <c r="Z10" s="8" t="s">
        <v>287</v>
      </c>
      <c r="AA10" s="8" t="s">
        <v>288</v>
      </c>
      <c r="AB10" s="1" t="s">
        <v>190</v>
      </c>
      <c r="AC10" s="32" t="s">
        <v>289</v>
      </c>
    </row>
    <row r="11">
      <c r="E11" s="8" t="s">
        <v>14</v>
      </c>
      <c r="J11" s="8" t="s">
        <v>14</v>
      </c>
      <c r="N11" s="8" t="s">
        <v>14</v>
      </c>
      <c r="O11" s="8" t="s">
        <v>14</v>
      </c>
      <c r="W11" s="8" t="s">
        <v>14</v>
      </c>
      <c r="X11" s="8" t="s">
        <v>14</v>
      </c>
      <c r="Z11" s="8" t="s">
        <v>14</v>
      </c>
      <c r="AA11" s="8" t="s">
        <v>14</v>
      </c>
    </row>
    <row r="12">
      <c r="A12" s="25" t="s">
        <v>290</v>
      </c>
      <c r="B12" s="25" t="s">
        <v>291</v>
      </c>
      <c r="C12" s="25">
        <f>if(len(B12)=0,"",vlookup(B12,'GG Handicap Import'!$A$2:$E$199,5,false))</f>
        <v>28.6</v>
      </c>
      <c r="E12" s="8">
        <v>14.3</v>
      </c>
      <c r="F12" s="38" t="s">
        <v>292</v>
      </c>
      <c r="J12" s="8" t="s">
        <v>290</v>
      </c>
      <c r="K12" s="1" t="s">
        <v>190</v>
      </c>
      <c r="L12" s="33">
        <v>119.0</v>
      </c>
      <c r="M12" s="28">
        <v>1.0275275E7</v>
      </c>
      <c r="N12" s="8" t="s">
        <v>191</v>
      </c>
      <c r="O12" s="19" t="s">
        <v>192</v>
      </c>
      <c r="Q12" s="1" t="s">
        <v>293</v>
      </c>
      <c r="R12" s="34" t="s">
        <v>294</v>
      </c>
      <c r="T12" s="1" t="s">
        <v>295</v>
      </c>
      <c r="V12" s="41" t="s">
        <v>296</v>
      </c>
      <c r="W12" s="42" t="s">
        <v>297</v>
      </c>
      <c r="X12" s="31" t="s">
        <v>196</v>
      </c>
      <c r="Y12" s="1">
        <v>83159.0</v>
      </c>
      <c r="Z12" s="8" t="s">
        <v>298</v>
      </c>
      <c r="AA12" s="8" t="s">
        <v>299</v>
      </c>
      <c r="AB12" s="1" t="s">
        <v>190</v>
      </c>
      <c r="AC12" s="32" t="s">
        <v>300</v>
      </c>
    </row>
    <row r="13">
      <c r="A13" s="25" t="s">
        <v>301</v>
      </c>
      <c r="B13" s="25" t="s">
        <v>302</v>
      </c>
      <c r="C13" s="25">
        <f>if(len(B13)=0,"",vlookup(B13,'GG Handicap Import'!$A$2:$E$199,5,false))</f>
        <v>10.7</v>
      </c>
      <c r="E13" s="8">
        <v>5.4</v>
      </c>
      <c r="F13" s="19" t="s">
        <v>303</v>
      </c>
      <c r="H13" s="1" t="s">
        <v>233</v>
      </c>
      <c r="I13" s="1" t="s">
        <v>280</v>
      </c>
      <c r="J13" s="8" t="s">
        <v>301</v>
      </c>
      <c r="K13" s="1" t="s">
        <v>190</v>
      </c>
      <c r="L13" s="33">
        <v>113.0</v>
      </c>
      <c r="M13" s="28">
        <v>2699107.0</v>
      </c>
      <c r="N13" s="8" t="s">
        <v>191</v>
      </c>
      <c r="O13" s="19" t="s">
        <v>192</v>
      </c>
      <c r="Q13" s="1" t="s">
        <v>304</v>
      </c>
      <c r="R13" s="1" t="s">
        <v>305</v>
      </c>
      <c r="V13" s="37" t="s">
        <v>306</v>
      </c>
      <c r="W13" s="37" t="s">
        <v>307</v>
      </c>
      <c r="X13" s="31" t="s">
        <v>196</v>
      </c>
      <c r="Y13" s="1">
        <v>469077.0</v>
      </c>
      <c r="Z13" s="8" t="s">
        <v>308</v>
      </c>
      <c r="AA13" s="8" t="s">
        <v>309</v>
      </c>
      <c r="AB13" s="1" t="s">
        <v>190</v>
      </c>
      <c r="AC13" s="32" t="s">
        <v>310</v>
      </c>
    </row>
    <row r="14">
      <c r="A14" s="25" t="s">
        <v>311</v>
      </c>
      <c r="B14" s="25" t="s">
        <v>312</v>
      </c>
      <c r="C14" s="25">
        <f>if(len(B14)=0,"",vlookup(B14,'GG Handicap Import'!$A$2:$E$199,5,false))</f>
        <v>27.3</v>
      </c>
      <c r="E14" s="8">
        <v>13.7</v>
      </c>
      <c r="F14" s="26" t="s">
        <v>313</v>
      </c>
      <c r="J14" s="8" t="s">
        <v>311</v>
      </c>
      <c r="K14" s="1" t="s">
        <v>190</v>
      </c>
      <c r="L14" s="27">
        <v>124.0</v>
      </c>
      <c r="M14" s="28">
        <v>1.0477569E7</v>
      </c>
      <c r="N14" s="8" t="s">
        <v>191</v>
      </c>
      <c r="O14" s="19" t="s">
        <v>192</v>
      </c>
      <c r="Q14" s="1" t="s">
        <v>314</v>
      </c>
      <c r="R14" s="1" t="s">
        <v>315</v>
      </c>
      <c r="V14" s="41" t="s">
        <v>316</v>
      </c>
      <c r="W14" s="42" t="s">
        <v>317</v>
      </c>
      <c r="X14" s="31" t="s">
        <v>196</v>
      </c>
      <c r="Y14" s="1">
        <v>2576643.0</v>
      </c>
      <c r="Z14" s="8" t="s">
        <v>318</v>
      </c>
      <c r="AA14" s="8" t="s">
        <v>319</v>
      </c>
      <c r="AB14" s="1" t="s">
        <v>190</v>
      </c>
      <c r="AC14" s="43" t="s">
        <v>320</v>
      </c>
    </row>
    <row r="15">
      <c r="E15" s="8" t="s">
        <v>14</v>
      </c>
      <c r="J15" s="8" t="s">
        <v>14</v>
      </c>
      <c r="N15" s="8" t="s">
        <v>14</v>
      </c>
      <c r="O15" s="8" t="s">
        <v>14</v>
      </c>
      <c r="W15" s="8" t="s">
        <v>14</v>
      </c>
      <c r="X15" s="8" t="s">
        <v>14</v>
      </c>
      <c r="Z15" s="8" t="s">
        <v>14</v>
      </c>
      <c r="AA15" s="8" t="s">
        <v>14</v>
      </c>
    </row>
    <row r="16">
      <c r="A16" s="25" t="s">
        <v>321</v>
      </c>
      <c r="B16" s="25" t="s">
        <v>322</v>
      </c>
      <c r="C16" s="25">
        <f>if(len(B16)=0,"",vlookup(B16,'GG Handicap Import'!$A$2:$E$199,5,false))</f>
        <v>10.6</v>
      </c>
      <c r="E16" s="8">
        <v>5.3</v>
      </c>
      <c r="F16" s="26" t="s">
        <v>323</v>
      </c>
      <c r="J16" s="8" t="s">
        <v>321</v>
      </c>
      <c r="K16" s="1" t="s">
        <v>190</v>
      </c>
      <c r="L16" s="27">
        <v>122.0</v>
      </c>
      <c r="M16" s="28">
        <v>2155192.0</v>
      </c>
      <c r="N16" s="8" t="s">
        <v>191</v>
      </c>
      <c r="O16" s="19" t="s">
        <v>192</v>
      </c>
      <c r="Q16" s="1" t="s">
        <v>324</v>
      </c>
      <c r="R16" s="44" t="s">
        <v>236</v>
      </c>
      <c r="V16" s="37" t="s">
        <v>325</v>
      </c>
      <c r="W16" s="37" t="s">
        <v>326</v>
      </c>
      <c r="X16" s="31" t="s">
        <v>196</v>
      </c>
      <c r="Y16" s="1">
        <v>1.5137483E7</v>
      </c>
      <c r="Z16" s="8" t="s">
        <v>327</v>
      </c>
      <c r="AA16" s="8" t="s">
        <v>328</v>
      </c>
      <c r="AB16" s="1" t="s">
        <v>190</v>
      </c>
      <c r="AC16" s="32" t="s">
        <v>329</v>
      </c>
    </row>
    <row r="17">
      <c r="A17" s="25" t="s">
        <v>330</v>
      </c>
      <c r="B17" s="25" t="s">
        <v>59</v>
      </c>
      <c r="C17" s="25">
        <f>if(len(B17)=0,"",vlookup(B17,'GG Handicap Import'!$A$2:$E$199,5,false))</f>
        <v>24.2</v>
      </c>
      <c r="E17" s="8">
        <v>12.1</v>
      </c>
      <c r="F17" s="26" t="s">
        <v>331</v>
      </c>
      <c r="J17" s="8" t="s">
        <v>330</v>
      </c>
      <c r="K17" s="1" t="s">
        <v>190</v>
      </c>
      <c r="L17" s="27">
        <v>126.0</v>
      </c>
      <c r="M17" s="28">
        <v>1.0662253E7</v>
      </c>
      <c r="N17" s="8" t="s">
        <v>191</v>
      </c>
      <c r="O17" s="19" t="s">
        <v>192</v>
      </c>
      <c r="Q17" s="1" t="s">
        <v>332</v>
      </c>
      <c r="R17" s="1" t="s">
        <v>333</v>
      </c>
      <c r="V17" s="37" t="s">
        <v>334</v>
      </c>
      <c r="W17" s="37" t="s">
        <v>335</v>
      </c>
      <c r="X17" s="31" t="s">
        <v>196</v>
      </c>
      <c r="Y17" s="1">
        <v>213962.0</v>
      </c>
      <c r="Z17" s="8" t="s">
        <v>336</v>
      </c>
      <c r="AA17" s="8" t="s">
        <v>337</v>
      </c>
      <c r="AB17" s="1" t="s">
        <v>190</v>
      </c>
      <c r="AC17" s="32" t="s">
        <v>338</v>
      </c>
    </row>
    <row r="18">
      <c r="A18" s="25" t="s">
        <v>339</v>
      </c>
      <c r="B18" s="25" t="s">
        <v>340</v>
      </c>
      <c r="C18" s="25">
        <f>if(len(B18)=0,"",vlookup(B18,'GG Handicap Import'!$A$2:$E$199,5,false))</f>
        <v>16.2</v>
      </c>
      <c r="E18" s="8">
        <v>8.1</v>
      </c>
      <c r="F18" s="8" t="s">
        <v>341</v>
      </c>
      <c r="G18" s="1" t="s">
        <v>205</v>
      </c>
      <c r="H18" s="1" t="s">
        <v>280</v>
      </c>
      <c r="I18" s="1" t="s">
        <v>203</v>
      </c>
      <c r="J18" s="8" t="s">
        <v>339</v>
      </c>
      <c r="K18" s="1" t="s">
        <v>190</v>
      </c>
      <c r="L18" s="33">
        <v>115.0</v>
      </c>
      <c r="M18" s="28">
        <v>2348449.0</v>
      </c>
      <c r="N18" s="8" t="s">
        <v>191</v>
      </c>
      <c r="O18" s="19" t="s">
        <v>192</v>
      </c>
      <c r="Q18" s="1" t="s">
        <v>342</v>
      </c>
      <c r="R18" s="1" t="s">
        <v>343</v>
      </c>
      <c r="V18" s="35" t="s">
        <v>344</v>
      </c>
      <c r="W18" s="36" t="s">
        <v>345</v>
      </c>
      <c r="X18" s="31" t="s">
        <v>196</v>
      </c>
      <c r="Y18" s="1">
        <v>3192633.0</v>
      </c>
      <c r="Z18" s="8" t="s">
        <v>346</v>
      </c>
      <c r="AA18" s="8" t="s">
        <v>347</v>
      </c>
      <c r="AB18" s="1" t="s">
        <v>190</v>
      </c>
      <c r="AC18" s="32" t="s">
        <v>348</v>
      </c>
    </row>
    <row r="19">
      <c r="C19" s="25" t="str">
        <f>if(len(B19)=0,"",vlookup(B19,'GG Handicap Import'!$A$2:$E$199,5,false))</f>
        <v/>
      </c>
      <c r="E19" s="8" t="s">
        <v>14</v>
      </c>
      <c r="J19" s="8" t="s">
        <v>14</v>
      </c>
      <c r="N19" s="8" t="s">
        <v>14</v>
      </c>
      <c r="O19" s="8" t="s">
        <v>14</v>
      </c>
      <c r="W19" s="8" t="s">
        <v>14</v>
      </c>
      <c r="X19" s="8" t="s">
        <v>14</v>
      </c>
      <c r="Z19" s="8" t="s">
        <v>14</v>
      </c>
      <c r="AA19" s="8" t="s">
        <v>14</v>
      </c>
    </row>
    <row r="20">
      <c r="A20" s="25" t="s">
        <v>349</v>
      </c>
      <c r="B20" s="25" t="s">
        <v>350</v>
      </c>
      <c r="C20" s="25">
        <f>if(len(B20)=0,"",vlookup(B20,'GG Handicap Import'!$A$2:$E$199,5,false))</f>
        <v>12.9</v>
      </c>
      <c r="E20" s="8">
        <v>6.5</v>
      </c>
      <c r="F20" s="19" t="s">
        <v>351</v>
      </c>
      <c r="H20" s="1" t="s">
        <v>258</v>
      </c>
      <c r="I20" s="1" t="s">
        <v>204</v>
      </c>
      <c r="J20" s="8" t="s">
        <v>349</v>
      </c>
      <c r="K20" s="1" t="s">
        <v>190</v>
      </c>
      <c r="L20" s="33">
        <v>118.0</v>
      </c>
      <c r="M20" s="45">
        <v>2530813.0</v>
      </c>
      <c r="N20" s="8" t="s">
        <v>191</v>
      </c>
      <c r="O20" s="19" t="s">
        <v>192</v>
      </c>
      <c r="P20" s="18" t="s">
        <v>259</v>
      </c>
      <c r="Q20" s="1" t="s">
        <v>352</v>
      </c>
      <c r="R20" s="1" t="s">
        <v>193</v>
      </c>
      <c r="V20" s="35" t="s">
        <v>353</v>
      </c>
      <c r="W20" s="36" t="s">
        <v>354</v>
      </c>
      <c r="X20" s="31" t="s">
        <v>196</v>
      </c>
      <c r="Y20" s="1">
        <v>264192.0</v>
      </c>
      <c r="Z20" s="8" t="s">
        <v>355</v>
      </c>
      <c r="AA20" s="8" t="s">
        <v>356</v>
      </c>
      <c r="AB20" s="1" t="s">
        <v>190</v>
      </c>
      <c r="AC20" s="32" t="s">
        <v>357</v>
      </c>
    </row>
    <row r="21">
      <c r="A21" s="25" t="s">
        <v>358</v>
      </c>
      <c r="B21" s="25" t="s">
        <v>359</v>
      </c>
      <c r="C21" s="25">
        <f>if(len(B21)=0,"",vlookup(B21,'GG Handicap Import'!$A$2:$E$199,5,false))</f>
        <v>10.4</v>
      </c>
      <c r="E21" s="8">
        <v>5.2</v>
      </c>
      <c r="F21" s="38" t="s">
        <v>360</v>
      </c>
      <c r="J21" s="8" t="s">
        <v>358</v>
      </c>
      <c r="K21" s="1" t="s">
        <v>190</v>
      </c>
      <c r="L21" s="27">
        <v>125.0</v>
      </c>
      <c r="M21" s="45">
        <v>3198866.0</v>
      </c>
      <c r="N21" s="8" t="s">
        <v>191</v>
      </c>
      <c r="O21" s="19" t="s">
        <v>192</v>
      </c>
      <c r="Q21" s="1" t="s">
        <v>361</v>
      </c>
      <c r="R21" s="8" t="s">
        <v>249</v>
      </c>
      <c r="V21" s="35" t="s">
        <v>362</v>
      </c>
      <c r="W21" s="36" t="s">
        <v>363</v>
      </c>
      <c r="X21" s="31" t="s">
        <v>196</v>
      </c>
      <c r="Y21" s="1">
        <v>811104.0</v>
      </c>
      <c r="Z21" s="8" t="s">
        <v>364</v>
      </c>
      <c r="AA21" s="8" t="s">
        <v>365</v>
      </c>
      <c r="AB21" s="1" t="s">
        <v>190</v>
      </c>
      <c r="AC21" s="32" t="s">
        <v>366</v>
      </c>
    </row>
    <row r="22">
      <c r="A22" s="25" t="s">
        <v>367</v>
      </c>
      <c r="B22" s="25" t="s">
        <v>368</v>
      </c>
      <c r="C22" s="25">
        <f>if(len(B22)=0,"",vlookup(B22,'GG Handicap Import'!$A$2:$E$199,5,false))</f>
        <v>6.7</v>
      </c>
      <c r="E22" s="8">
        <v>3.4</v>
      </c>
      <c r="F22" s="38" t="s">
        <v>369</v>
      </c>
      <c r="J22" s="8" t="s">
        <v>367</v>
      </c>
      <c r="K22" s="1" t="s">
        <v>190</v>
      </c>
      <c r="L22" s="27">
        <v>127.0</v>
      </c>
      <c r="M22" s="45">
        <v>1.0239037E7</v>
      </c>
      <c r="N22" s="8" t="s">
        <v>191</v>
      </c>
      <c r="O22" s="19" t="s">
        <v>192</v>
      </c>
      <c r="Q22" s="1" t="s">
        <v>370</v>
      </c>
      <c r="R22" s="1" t="s">
        <v>371</v>
      </c>
      <c r="V22" s="35"/>
      <c r="W22" s="36" t="s">
        <v>372</v>
      </c>
      <c r="X22" s="31" t="s">
        <v>196</v>
      </c>
      <c r="Y22" s="1"/>
      <c r="Z22" s="8" t="s">
        <v>196</v>
      </c>
      <c r="AA22" s="8" t="s">
        <v>373</v>
      </c>
      <c r="AB22" s="1"/>
      <c r="AC22" s="32" t="s">
        <v>374</v>
      </c>
    </row>
    <row r="23">
      <c r="A23" s="25" t="s">
        <v>375</v>
      </c>
      <c r="B23" s="25" t="s">
        <v>376</v>
      </c>
      <c r="C23" s="25">
        <f>if(len(B23)=0,"",vlookup(B23,'GG Handicap Import'!$A$2:$E$199,5,false))</f>
        <v>16.6</v>
      </c>
      <c r="E23" s="8">
        <v>8.3</v>
      </c>
      <c r="F23" s="13" t="s">
        <v>377</v>
      </c>
      <c r="J23" s="8" t="s">
        <v>375</v>
      </c>
      <c r="K23" s="1" t="s">
        <v>190</v>
      </c>
      <c r="L23" s="27"/>
      <c r="M23" s="46">
        <v>1.0256142E7</v>
      </c>
      <c r="N23" s="8" t="s">
        <v>191</v>
      </c>
      <c r="O23" s="19" t="s">
        <v>192</v>
      </c>
      <c r="V23" s="35"/>
      <c r="W23" s="36" t="s">
        <v>372</v>
      </c>
      <c r="X23" s="31" t="s">
        <v>196</v>
      </c>
      <c r="Z23" s="8" t="s">
        <v>196</v>
      </c>
      <c r="AA23" s="8" t="s">
        <v>373</v>
      </c>
      <c r="AC23" s="32" t="s">
        <v>378</v>
      </c>
    </row>
    <row r="24">
      <c r="A24" s="25" t="s">
        <v>379</v>
      </c>
      <c r="B24" s="25" t="s">
        <v>380</v>
      </c>
      <c r="C24" s="25">
        <f>if(len(B24)=0,"",vlookup(B24,'GG Handicap Import'!$A$2:$E$199,5,false))</f>
        <v>32.4</v>
      </c>
      <c r="E24" s="8">
        <v>16.2</v>
      </c>
      <c r="F24" s="38" t="s">
        <v>381</v>
      </c>
      <c r="J24" s="8" t="s">
        <v>379</v>
      </c>
      <c r="K24" s="1" t="s">
        <v>190</v>
      </c>
      <c r="L24" s="27"/>
      <c r="M24" s="45"/>
      <c r="N24" s="8" t="s">
        <v>191</v>
      </c>
      <c r="O24" s="19" t="s">
        <v>192</v>
      </c>
      <c r="V24" s="35"/>
      <c r="W24" s="36" t="s">
        <v>372</v>
      </c>
      <c r="X24" s="31" t="s">
        <v>196</v>
      </c>
      <c r="Y24" s="1"/>
      <c r="Z24" s="8" t="s">
        <v>196</v>
      </c>
      <c r="AA24" s="8" t="s">
        <v>373</v>
      </c>
      <c r="AB24" s="1"/>
      <c r="AC24" s="32" t="s">
        <v>382</v>
      </c>
    </row>
    <row r="25">
      <c r="C25" s="25" t="str">
        <f>if(len(B25)=0,"",vlookup(B25,'GG Handicap Import'!$A$2:$E$199,5,false))</f>
        <v/>
      </c>
      <c r="E25" s="8" t="s">
        <v>14</v>
      </c>
      <c r="J25" s="8" t="s">
        <v>14</v>
      </c>
      <c r="N25" s="8" t="s">
        <v>14</v>
      </c>
      <c r="O25" s="8" t="s">
        <v>14</v>
      </c>
      <c r="W25" s="8" t="s">
        <v>14</v>
      </c>
      <c r="X25" s="8" t="s">
        <v>14</v>
      </c>
      <c r="Z25" s="8" t="s">
        <v>14</v>
      </c>
      <c r="AA25" s="8" t="s">
        <v>14</v>
      </c>
    </row>
    <row r="26">
      <c r="A26" s="25"/>
      <c r="B26" s="25"/>
      <c r="C26" s="25" t="str">
        <f>if(len(B26)=0,"",vlookup(B26,'GG Handicap Import'!$A$2:$E$199,5,false))</f>
        <v/>
      </c>
      <c r="E26" s="8" t="s">
        <v>14</v>
      </c>
      <c r="F26" s="47"/>
      <c r="J26" s="8" t="s">
        <v>14</v>
      </c>
      <c r="L26" s="27"/>
      <c r="M26" s="45"/>
      <c r="N26" s="8" t="s">
        <v>14</v>
      </c>
      <c r="O26" s="8" t="s">
        <v>14</v>
      </c>
      <c r="V26" s="35"/>
      <c r="W26" s="35" t="s">
        <v>14</v>
      </c>
      <c r="X26" s="31" t="s">
        <v>14</v>
      </c>
      <c r="Z26" s="8" t="s">
        <v>14</v>
      </c>
      <c r="AA26" s="8" t="s">
        <v>14</v>
      </c>
      <c r="AC26" s="32"/>
    </row>
    <row r="27">
      <c r="A27" s="25"/>
      <c r="C27" s="25" t="str">
        <f>if(len(B27)=0,"",vlookup(B27,'GG Handicap Import'!$A$2:$E$199,5,false))</f>
        <v/>
      </c>
      <c r="E27" s="8" t="s">
        <v>14</v>
      </c>
      <c r="J27" s="8" t="s">
        <v>14</v>
      </c>
      <c r="N27" s="8" t="s">
        <v>14</v>
      </c>
      <c r="O27" s="8" t="s">
        <v>14</v>
      </c>
      <c r="W27" s="8" t="s">
        <v>14</v>
      </c>
      <c r="X27" s="8" t="s">
        <v>14</v>
      </c>
      <c r="Z27" s="8" t="s">
        <v>14</v>
      </c>
      <c r="AA27" s="8" t="s">
        <v>14</v>
      </c>
    </row>
    <row r="28">
      <c r="A28" s="25"/>
      <c r="C28" s="25" t="str">
        <f>if(len(B28)=0,"",vlookup(B28,'GG Handicap Import'!$A$2:$E$199,5,false))</f>
        <v/>
      </c>
      <c r="E28" s="8" t="s">
        <v>14</v>
      </c>
      <c r="J28" s="8" t="s">
        <v>14</v>
      </c>
      <c r="N28" s="8" t="s">
        <v>14</v>
      </c>
      <c r="O28" s="8" t="s">
        <v>14</v>
      </c>
      <c r="W28" s="8" t="s">
        <v>14</v>
      </c>
      <c r="X28" s="8" t="s">
        <v>14</v>
      </c>
      <c r="Z28" s="8" t="s">
        <v>14</v>
      </c>
      <c r="AA28" s="8" t="s">
        <v>14</v>
      </c>
    </row>
    <row r="29">
      <c r="A29" s="25"/>
      <c r="C29" s="25" t="str">
        <f>if(len(B29)=0,"",vlookup(B29,'GG Handicap Import'!$A$2:$E$199,5,false))</f>
        <v/>
      </c>
      <c r="E29" s="8" t="s">
        <v>14</v>
      </c>
      <c r="J29" s="8" t="s">
        <v>14</v>
      </c>
      <c r="N29" s="8" t="s">
        <v>14</v>
      </c>
      <c r="O29" s="8" t="s">
        <v>14</v>
      </c>
      <c r="W29" s="8" t="s">
        <v>14</v>
      </c>
      <c r="X29" s="8" t="s">
        <v>14</v>
      </c>
      <c r="Z29" s="8" t="s">
        <v>14</v>
      </c>
      <c r="AA29" s="8" t="s">
        <v>14</v>
      </c>
    </row>
    <row r="30">
      <c r="A30" s="25"/>
      <c r="C30" s="25" t="str">
        <f>if(len(B30)=0,"",vlookup(B30,'GG Handicap Import'!$A$2:$E$199,5,false))</f>
        <v/>
      </c>
      <c r="E30" s="8" t="s">
        <v>14</v>
      </c>
      <c r="J30" s="8" t="s">
        <v>14</v>
      </c>
      <c r="N30" s="8" t="s">
        <v>14</v>
      </c>
      <c r="O30" s="8" t="s">
        <v>14</v>
      </c>
      <c r="W30" s="8" t="s">
        <v>14</v>
      </c>
      <c r="X30" s="8" t="s">
        <v>14</v>
      </c>
      <c r="Z30" s="8" t="s">
        <v>14</v>
      </c>
      <c r="AA30" s="8" t="s">
        <v>14</v>
      </c>
    </row>
    <row r="31">
      <c r="A31" s="25"/>
      <c r="C31" s="25" t="str">
        <f>if(len(B31)=0,"",vlookup(B31,'GG Handicap Import'!$A$2:$E$199,5,false))</f>
        <v/>
      </c>
      <c r="E31" s="8" t="s">
        <v>14</v>
      </c>
      <c r="J31" s="8" t="s">
        <v>14</v>
      </c>
      <c r="N31" s="8" t="s">
        <v>14</v>
      </c>
      <c r="O31" s="8" t="s">
        <v>14</v>
      </c>
      <c r="W31" s="8" t="s">
        <v>14</v>
      </c>
      <c r="X31" s="8" t="s">
        <v>14</v>
      </c>
      <c r="Z31" s="8" t="s">
        <v>14</v>
      </c>
      <c r="AA31" s="8" t="s">
        <v>14</v>
      </c>
    </row>
    <row r="32">
      <c r="A32" s="25"/>
      <c r="C32" s="25" t="str">
        <f>if(len(B32)=0,"",vlookup(B32,'GG Handicap Import'!$A$2:$E$199,5,false))</f>
        <v/>
      </c>
      <c r="E32" s="8" t="s">
        <v>14</v>
      </c>
      <c r="J32" s="8" t="s">
        <v>14</v>
      </c>
      <c r="N32" s="8" t="s">
        <v>14</v>
      </c>
      <c r="O32" s="8" t="s">
        <v>14</v>
      </c>
      <c r="W32" s="8" t="s">
        <v>14</v>
      </c>
      <c r="X32" s="8" t="s">
        <v>14</v>
      </c>
      <c r="Z32" s="8" t="s">
        <v>14</v>
      </c>
      <c r="AA32" s="8" t="s">
        <v>14</v>
      </c>
    </row>
    <row r="33">
      <c r="A33" s="25"/>
      <c r="C33" s="25" t="str">
        <f>if(len(B33)=0,"",vlookup(B33,'GG Handicap Import'!$A$2:$E$199,5,false))</f>
        <v/>
      </c>
      <c r="E33" s="8" t="s">
        <v>14</v>
      </c>
      <c r="J33" s="8" t="s">
        <v>14</v>
      </c>
      <c r="N33" s="8" t="s">
        <v>14</v>
      </c>
      <c r="O33" s="8" t="s">
        <v>14</v>
      </c>
      <c r="W33" s="8" t="s">
        <v>14</v>
      </c>
      <c r="X33" s="8" t="s">
        <v>14</v>
      </c>
      <c r="Z33" s="8" t="s">
        <v>14</v>
      </c>
      <c r="AA33" s="8" t="s">
        <v>14</v>
      </c>
    </row>
    <row r="34">
      <c r="A34" s="25"/>
      <c r="C34" s="25" t="str">
        <f>if(len(B34)=0,"",vlookup(B34,'GG Handicap Import'!$A$2:$E$199,5,false))</f>
        <v/>
      </c>
      <c r="E34" s="8" t="s">
        <v>14</v>
      </c>
      <c r="J34" s="8" t="s">
        <v>14</v>
      </c>
      <c r="N34" s="8" t="s">
        <v>14</v>
      </c>
      <c r="O34" s="8" t="s">
        <v>14</v>
      </c>
      <c r="W34" s="8" t="s">
        <v>14</v>
      </c>
      <c r="X34" s="8" t="s">
        <v>14</v>
      </c>
      <c r="Z34" s="8" t="s">
        <v>14</v>
      </c>
      <c r="AA34" s="8" t="s">
        <v>14</v>
      </c>
    </row>
    <row r="35">
      <c r="A35" s="25"/>
      <c r="C35" s="25" t="str">
        <f>if(len(B35)=0,"",vlookup(B35,'GG Handicap Import'!$A$2:$E$199,5,false))</f>
        <v/>
      </c>
      <c r="E35" s="8" t="s">
        <v>14</v>
      </c>
      <c r="J35" s="8" t="s">
        <v>14</v>
      </c>
      <c r="N35" s="8" t="s">
        <v>14</v>
      </c>
      <c r="O35" s="8" t="s">
        <v>14</v>
      </c>
      <c r="W35" s="8" t="s">
        <v>14</v>
      </c>
      <c r="X35" s="8" t="s">
        <v>14</v>
      </c>
      <c r="Z35" s="8" t="s">
        <v>14</v>
      </c>
      <c r="AA35" s="8" t="s">
        <v>14</v>
      </c>
    </row>
    <row r="36">
      <c r="A36" s="25"/>
      <c r="C36" s="25" t="str">
        <f>if(len(B36)=0,"",vlookup(B36,'GG Handicap Import'!$A$2:$E$199,5,false))</f>
        <v/>
      </c>
      <c r="E36" s="8" t="s">
        <v>14</v>
      </c>
      <c r="J36" s="8" t="s">
        <v>14</v>
      </c>
      <c r="N36" s="8" t="s">
        <v>14</v>
      </c>
      <c r="O36" s="8" t="s">
        <v>14</v>
      </c>
      <c r="W36" s="8" t="s">
        <v>14</v>
      </c>
      <c r="X36" s="8" t="s">
        <v>14</v>
      </c>
      <c r="Z36" s="8" t="s">
        <v>14</v>
      </c>
      <c r="AA36" s="8" t="s">
        <v>14</v>
      </c>
    </row>
    <row r="37">
      <c r="A37" s="25"/>
      <c r="C37" s="25" t="str">
        <f>if(len(B37)=0,"",vlookup(B37,'GG Handicap Import'!$A$2:$E$199,5,false))</f>
        <v/>
      </c>
      <c r="E37" s="8" t="s">
        <v>14</v>
      </c>
      <c r="J37" s="8" t="s">
        <v>14</v>
      </c>
      <c r="N37" s="8" t="s">
        <v>14</v>
      </c>
      <c r="O37" s="8" t="s">
        <v>14</v>
      </c>
      <c r="W37" s="8" t="s">
        <v>14</v>
      </c>
      <c r="X37" s="8" t="s">
        <v>14</v>
      </c>
      <c r="Z37" s="8" t="s">
        <v>14</v>
      </c>
      <c r="AA37" s="8" t="s">
        <v>14</v>
      </c>
    </row>
    <row r="38">
      <c r="A38" s="25"/>
      <c r="C38" s="25" t="str">
        <f>if(len(B38)=0,"",vlookup(B38,'GG Handicap Import'!$A$2:$E$199,5,false))</f>
        <v/>
      </c>
      <c r="E38" s="8" t="s">
        <v>14</v>
      </c>
      <c r="J38" s="8" t="s">
        <v>14</v>
      </c>
      <c r="N38" s="8" t="s">
        <v>14</v>
      </c>
      <c r="O38" s="8" t="s">
        <v>14</v>
      </c>
      <c r="W38" s="8" t="s">
        <v>14</v>
      </c>
      <c r="X38" s="8" t="s">
        <v>14</v>
      </c>
      <c r="Z38" s="8" t="s">
        <v>14</v>
      </c>
      <c r="AA38" s="8" t="s">
        <v>14</v>
      </c>
    </row>
    <row r="39">
      <c r="A39" s="25"/>
      <c r="C39" s="25" t="str">
        <f>if(len(B39)=0,"",vlookup(B39,'GG Handicap Import'!$A$2:$E$199,5,false))</f>
        <v/>
      </c>
      <c r="E39" s="8" t="s">
        <v>14</v>
      </c>
      <c r="J39" s="8" t="s">
        <v>14</v>
      </c>
      <c r="N39" s="8" t="s">
        <v>14</v>
      </c>
      <c r="O39" s="8" t="s">
        <v>14</v>
      </c>
      <c r="W39" s="8" t="s">
        <v>14</v>
      </c>
      <c r="X39" s="8" t="s">
        <v>14</v>
      </c>
      <c r="Z39" s="8" t="s">
        <v>14</v>
      </c>
      <c r="AA39" s="8" t="s">
        <v>14</v>
      </c>
    </row>
    <row r="40">
      <c r="C40" s="25" t="str">
        <f>if(len(B40)=0,"",vlookup(B40,'GG Handicap Import'!$A$2:$E$199,5,false))</f>
        <v/>
      </c>
      <c r="E40" s="8" t="s">
        <v>14</v>
      </c>
      <c r="J40" s="8" t="s">
        <v>14</v>
      </c>
      <c r="N40" s="8" t="s">
        <v>14</v>
      </c>
      <c r="O40" s="8" t="s">
        <v>14</v>
      </c>
      <c r="W40" s="8" t="s">
        <v>14</v>
      </c>
      <c r="X40" s="8" t="s">
        <v>14</v>
      </c>
      <c r="Z40" s="8" t="s">
        <v>14</v>
      </c>
      <c r="AA40" s="8" t="s">
        <v>14</v>
      </c>
    </row>
    <row r="41">
      <c r="C41" s="25" t="str">
        <f>if(len(B41)=0,"",vlookup(B41,'GG Handicap Import'!$A$2:$E$199,5,false))</f>
        <v/>
      </c>
      <c r="E41" s="8" t="s">
        <v>14</v>
      </c>
      <c r="J41" s="8" t="s">
        <v>14</v>
      </c>
      <c r="N41" s="8" t="s">
        <v>14</v>
      </c>
      <c r="O41" s="8" t="s">
        <v>14</v>
      </c>
      <c r="W41" s="8" t="s">
        <v>14</v>
      </c>
      <c r="X41" s="8" t="s">
        <v>14</v>
      </c>
      <c r="Z41" s="8" t="s">
        <v>14</v>
      </c>
      <c r="AA41" s="8" t="s">
        <v>14</v>
      </c>
    </row>
    <row r="42">
      <c r="C42" s="25" t="str">
        <f>if(len(B42)=0,"",vlookup(B42,'GG Handicap Import'!$A$2:$E$199,5,false))</f>
        <v/>
      </c>
      <c r="E42" s="8" t="s">
        <v>14</v>
      </c>
      <c r="J42" s="8" t="s">
        <v>14</v>
      </c>
      <c r="N42" s="8" t="s">
        <v>14</v>
      </c>
      <c r="O42" s="8" t="s">
        <v>14</v>
      </c>
      <c r="W42" s="8" t="s">
        <v>14</v>
      </c>
      <c r="X42" s="8" t="s">
        <v>14</v>
      </c>
      <c r="Z42" s="8" t="s">
        <v>14</v>
      </c>
      <c r="AA42" s="8" t="s">
        <v>14</v>
      </c>
    </row>
    <row r="43">
      <c r="C43" s="25" t="str">
        <f>if(len(B43)=0,"",vlookup(B43,'GG Handicap Import'!$A$2:$E$199,5,false))</f>
        <v/>
      </c>
      <c r="E43" s="8" t="s">
        <v>14</v>
      </c>
      <c r="J43" s="8" t="s">
        <v>14</v>
      </c>
      <c r="N43" s="8" t="s">
        <v>14</v>
      </c>
      <c r="O43" s="8" t="s">
        <v>14</v>
      </c>
      <c r="W43" s="8" t="s">
        <v>14</v>
      </c>
      <c r="X43" s="8" t="s">
        <v>14</v>
      </c>
      <c r="Z43" s="8" t="s">
        <v>14</v>
      </c>
      <c r="AA43" s="8" t="s">
        <v>14</v>
      </c>
    </row>
    <row r="44">
      <c r="C44" s="25" t="str">
        <f>if(len(B44)=0,"",vlookup(B44,'GG Handicap Import'!$A$2:$E$199,5,false))</f>
        <v/>
      </c>
      <c r="E44" s="8" t="s">
        <v>14</v>
      </c>
      <c r="J44" s="8" t="s">
        <v>14</v>
      </c>
      <c r="N44" s="8" t="s">
        <v>14</v>
      </c>
      <c r="O44" s="8" t="s">
        <v>14</v>
      </c>
      <c r="W44" s="8" t="s">
        <v>14</v>
      </c>
      <c r="X44" s="8" t="s">
        <v>14</v>
      </c>
      <c r="Z44" s="8" t="s">
        <v>14</v>
      </c>
      <c r="AA44" s="8" t="s">
        <v>14</v>
      </c>
    </row>
    <row r="45">
      <c r="C45" s="25" t="str">
        <f>if(len(B45)=0,"",vlookup(B45,'GG Handicap Import'!$A$2:$E$199,5,false))</f>
        <v/>
      </c>
      <c r="E45" s="8" t="s">
        <v>14</v>
      </c>
      <c r="J45" s="8" t="s">
        <v>14</v>
      </c>
      <c r="N45" s="8" t="s">
        <v>14</v>
      </c>
      <c r="O45" s="8" t="s">
        <v>14</v>
      </c>
      <c r="W45" s="8" t="s">
        <v>14</v>
      </c>
      <c r="X45" s="8" t="s">
        <v>14</v>
      </c>
      <c r="Z45" s="8" t="s">
        <v>14</v>
      </c>
      <c r="AA45" s="8" t="s">
        <v>14</v>
      </c>
    </row>
    <row r="46">
      <c r="C46" s="25" t="str">
        <f>if(len(B46)=0,"",vlookup(B46,'GG Handicap Import'!$A$2:$E$199,5,false))</f>
        <v/>
      </c>
      <c r="E46" s="8" t="s">
        <v>14</v>
      </c>
      <c r="J46" s="8" t="s">
        <v>14</v>
      </c>
      <c r="N46" s="8" t="s">
        <v>14</v>
      </c>
      <c r="O46" s="8" t="s">
        <v>14</v>
      </c>
      <c r="W46" s="8" t="s">
        <v>14</v>
      </c>
      <c r="X46" s="8" t="s">
        <v>14</v>
      </c>
      <c r="Z46" s="8" t="s">
        <v>14</v>
      </c>
      <c r="AA46" s="8" t="s">
        <v>14</v>
      </c>
    </row>
    <row r="47">
      <c r="C47" s="25" t="str">
        <f>if(len(B47)=0,"",vlookup(B47,'GG Handicap Import'!$A$2:$E$199,5,false))</f>
        <v/>
      </c>
      <c r="E47" s="8" t="s">
        <v>14</v>
      </c>
      <c r="J47" s="8" t="s">
        <v>14</v>
      </c>
      <c r="N47" s="8" t="s">
        <v>14</v>
      </c>
      <c r="O47" s="8" t="s">
        <v>14</v>
      </c>
      <c r="W47" s="8" t="s">
        <v>14</v>
      </c>
      <c r="X47" s="8" t="s">
        <v>14</v>
      </c>
      <c r="Z47" s="8" t="s">
        <v>14</v>
      </c>
      <c r="AA47" s="8" t="s">
        <v>14</v>
      </c>
    </row>
    <row r="48">
      <c r="C48" s="25" t="str">
        <f>if(len(B48)=0,"",vlookup(B48,'GG Handicap Import'!$A$2:$E$199,5,false))</f>
        <v/>
      </c>
      <c r="E48" s="8" t="s">
        <v>14</v>
      </c>
      <c r="J48" s="8" t="s">
        <v>14</v>
      </c>
      <c r="N48" s="8" t="s">
        <v>14</v>
      </c>
      <c r="O48" s="8" t="s">
        <v>14</v>
      </c>
      <c r="W48" s="8" t="s">
        <v>14</v>
      </c>
      <c r="X48" s="8" t="s">
        <v>14</v>
      </c>
      <c r="Z48" s="8" t="s">
        <v>14</v>
      </c>
      <c r="AA48" s="8" t="s">
        <v>14</v>
      </c>
    </row>
    <row r="49">
      <c r="C49" s="25" t="str">
        <f>if(len(B49)=0,"",vlookup(B49,'GG Handicap Import'!$A$2:$E$199,5,false))</f>
        <v/>
      </c>
      <c r="E49" s="8" t="s">
        <v>14</v>
      </c>
      <c r="J49" s="8" t="s">
        <v>14</v>
      </c>
      <c r="N49" s="8" t="s">
        <v>14</v>
      </c>
      <c r="O49" s="8" t="s">
        <v>14</v>
      </c>
      <c r="W49" s="8" t="s">
        <v>14</v>
      </c>
      <c r="X49" s="8" t="s">
        <v>14</v>
      </c>
      <c r="Z49" s="8" t="s">
        <v>14</v>
      </c>
      <c r="AA49" s="8" t="s">
        <v>14</v>
      </c>
    </row>
    <row r="50">
      <c r="C50" s="25" t="str">
        <f>if(len(B50)=0,"",vlookup(B50,'GG Handicap Import'!$A$2:$E$199,5,false))</f>
        <v/>
      </c>
      <c r="E50" s="8" t="s">
        <v>14</v>
      </c>
      <c r="J50" s="8" t="s">
        <v>14</v>
      </c>
      <c r="N50" s="8" t="s">
        <v>14</v>
      </c>
      <c r="O50" s="8" t="s">
        <v>14</v>
      </c>
      <c r="W50" s="8" t="s">
        <v>14</v>
      </c>
      <c r="X50" s="8" t="s">
        <v>14</v>
      </c>
      <c r="Z50" s="8" t="s">
        <v>14</v>
      </c>
      <c r="AA50" s="8" t="s">
        <v>14</v>
      </c>
    </row>
    <row r="51">
      <c r="C51" s="25" t="str">
        <f>if(len(B51)=0,"",vlookup(B51,'GG Handicap Import'!$A$2:$E$199,5,false))</f>
        <v/>
      </c>
      <c r="E51" s="8" t="s">
        <v>14</v>
      </c>
      <c r="J51" s="8" t="s">
        <v>14</v>
      </c>
      <c r="N51" s="8" t="s">
        <v>14</v>
      </c>
      <c r="O51" s="8" t="s">
        <v>14</v>
      </c>
      <c r="W51" s="8" t="s">
        <v>14</v>
      </c>
      <c r="X51" s="8" t="s">
        <v>14</v>
      </c>
      <c r="Z51" s="8" t="s">
        <v>14</v>
      </c>
      <c r="AA51" s="8" t="s">
        <v>14</v>
      </c>
    </row>
    <row r="52">
      <c r="C52" s="25" t="str">
        <f>if(len(B52)=0,"",vlookup(B52,'GG Handicap Import'!$A$2:$E$199,5,false))</f>
        <v/>
      </c>
      <c r="E52" s="8" t="s">
        <v>14</v>
      </c>
      <c r="J52" s="8" t="s">
        <v>14</v>
      </c>
      <c r="N52" s="8" t="s">
        <v>14</v>
      </c>
      <c r="O52" s="8" t="s">
        <v>14</v>
      </c>
      <c r="W52" s="8" t="s">
        <v>14</v>
      </c>
      <c r="X52" s="8" t="s">
        <v>14</v>
      </c>
      <c r="Z52" s="8" t="s">
        <v>14</v>
      </c>
      <c r="AA52" s="8" t="s">
        <v>14</v>
      </c>
    </row>
    <row r="53">
      <c r="C53" s="25" t="str">
        <f>if(len(B53)=0,"",vlookup(B53,'GG Handicap Import'!$A$2:$E$199,5,false))</f>
        <v/>
      </c>
      <c r="E53" s="8" t="s">
        <v>14</v>
      </c>
      <c r="J53" s="8" t="s">
        <v>14</v>
      </c>
      <c r="N53" s="8" t="s">
        <v>14</v>
      </c>
      <c r="O53" s="8" t="s">
        <v>14</v>
      </c>
      <c r="W53" s="8" t="s">
        <v>14</v>
      </c>
      <c r="X53" s="8" t="s">
        <v>14</v>
      </c>
      <c r="Z53" s="8" t="s">
        <v>14</v>
      </c>
      <c r="AA53" s="8" t="s">
        <v>14</v>
      </c>
    </row>
    <row r="54">
      <c r="C54" s="25" t="str">
        <f>if(len(B54)=0,"",vlookup(B54,'GG Handicap Import'!$A$2:$E$199,5,false))</f>
        <v/>
      </c>
      <c r="E54" s="8" t="s">
        <v>14</v>
      </c>
      <c r="J54" s="8" t="s">
        <v>14</v>
      </c>
      <c r="N54" s="8" t="s">
        <v>14</v>
      </c>
      <c r="O54" s="8" t="s">
        <v>14</v>
      </c>
      <c r="W54" s="8" t="s">
        <v>14</v>
      </c>
      <c r="X54" s="8" t="s">
        <v>14</v>
      </c>
      <c r="Z54" s="8" t="s">
        <v>14</v>
      </c>
      <c r="AA54" s="8" t="s">
        <v>14</v>
      </c>
    </row>
    <row r="55">
      <c r="C55" s="25" t="str">
        <f>if(len(B55)=0,"",vlookup(B55,'GG Handicap Import'!$A$2:$E$199,5,false))</f>
        <v/>
      </c>
      <c r="E55" s="8" t="s">
        <v>14</v>
      </c>
      <c r="J55" s="8" t="s">
        <v>14</v>
      </c>
      <c r="N55" s="8" t="s">
        <v>14</v>
      </c>
      <c r="O55" s="8" t="s">
        <v>14</v>
      </c>
      <c r="W55" s="8" t="s">
        <v>14</v>
      </c>
      <c r="X55" s="8" t="s">
        <v>14</v>
      </c>
      <c r="Z55" s="8" t="s">
        <v>14</v>
      </c>
      <c r="AA55" s="8" t="s">
        <v>14</v>
      </c>
    </row>
    <row r="56">
      <c r="C56" s="25" t="str">
        <f>if(len(B56)=0,"",vlookup(B56,'GG Handicap Import'!$A$2:$E$199,5,false))</f>
        <v/>
      </c>
      <c r="E56" s="8" t="s">
        <v>14</v>
      </c>
      <c r="J56" s="8" t="s">
        <v>14</v>
      </c>
      <c r="N56" s="8" t="s">
        <v>14</v>
      </c>
      <c r="O56" s="8" t="s">
        <v>14</v>
      </c>
      <c r="W56" s="8" t="s">
        <v>14</v>
      </c>
      <c r="X56" s="8" t="s">
        <v>14</v>
      </c>
      <c r="Z56" s="8" t="s">
        <v>14</v>
      </c>
      <c r="AA56" s="8" t="s">
        <v>14</v>
      </c>
    </row>
    <row r="57">
      <c r="C57" s="25" t="str">
        <f>if(len(B57)=0,"",vlookup(B57,'GG Handicap Import'!$A$2:$E$199,5,false))</f>
        <v/>
      </c>
      <c r="E57" s="8" t="s">
        <v>14</v>
      </c>
      <c r="J57" s="8" t="s">
        <v>14</v>
      </c>
      <c r="N57" s="8" t="s">
        <v>14</v>
      </c>
      <c r="O57" s="8" t="s">
        <v>14</v>
      </c>
      <c r="W57" s="8" t="s">
        <v>14</v>
      </c>
      <c r="X57" s="8" t="s">
        <v>14</v>
      </c>
      <c r="Z57" s="8" t="s">
        <v>14</v>
      </c>
      <c r="AA57" s="8" t="s">
        <v>14</v>
      </c>
    </row>
    <row r="58">
      <c r="C58" s="25" t="str">
        <f>if(len(B58)=0,"",vlookup(B58,'GG Handicap Import'!$A$2:$E$199,5,false))</f>
        <v/>
      </c>
      <c r="E58" s="8" t="s">
        <v>14</v>
      </c>
      <c r="J58" s="8" t="s">
        <v>14</v>
      </c>
      <c r="N58" s="8" t="s">
        <v>14</v>
      </c>
      <c r="O58" s="8" t="s">
        <v>14</v>
      </c>
      <c r="W58" s="8" t="s">
        <v>14</v>
      </c>
      <c r="X58" s="8" t="s">
        <v>14</v>
      </c>
      <c r="Z58" s="8" t="s">
        <v>14</v>
      </c>
      <c r="AA58" s="8" t="s">
        <v>14</v>
      </c>
    </row>
    <row r="59">
      <c r="C59" s="25" t="str">
        <f>if(len(B59)=0,"",vlookup(B59,'GG Handicap Import'!$A$2:$E$199,5,false))</f>
        <v/>
      </c>
      <c r="E59" s="8" t="s">
        <v>14</v>
      </c>
      <c r="J59" s="8" t="s">
        <v>14</v>
      </c>
      <c r="N59" s="8" t="s">
        <v>14</v>
      </c>
      <c r="O59" s="8" t="s">
        <v>14</v>
      </c>
      <c r="W59" s="8" t="s">
        <v>14</v>
      </c>
      <c r="X59" s="8" t="s">
        <v>14</v>
      </c>
      <c r="Z59" s="8" t="s">
        <v>14</v>
      </c>
      <c r="AA59" s="8" t="s">
        <v>14</v>
      </c>
    </row>
    <row r="60">
      <c r="C60" s="25" t="str">
        <f>if(len(B60)=0,"",vlookup(B60,'GG Handicap Import'!$A$2:$E$199,5,false))</f>
        <v/>
      </c>
      <c r="E60" s="8" t="s">
        <v>14</v>
      </c>
      <c r="J60" s="8" t="s">
        <v>14</v>
      </c>
      <c r="N60" s="8" t="s">
        <v>14</v>
      </c>
      <c r="O60" s="8" t="s">
        <v>14</v>
      </c>
      <c r="W60" s="8" t="s">
        <v>14</v>
      </c>
      <c r="X60" s="8" t="s">
        <v>14</v>
      </c>
      <c r="Z60" s="8" t="s">
        <v>14</v>
      </c>
      <c r="AA60" s="8" t="s">
        <v>14</v>
      </c>
    </row>
    <row r="61">
      <c r="C61" s="25" t="str">
        <f>if(len(B61)=0,"",vlookup(B61,'GG Handicap Import'!$A$2:$E$199,5,false))</f>
        <v/>
      </c>
      <c r="E61" s="8" t="s">
        <v>14</v>
      </c>
      <c r="J61" s="8" t="s">
        <v>14</v>
      </c>
      <c r="N61" s="8" t="s">
        <v>14</v>
      </c>
      <c r="O61" s="8" t="s">
        <v>14</v>
      </c>
      <c r="W61" s="8" t="s">
        <v>14</v>
      </c>
      <c r="X61" s="8" t="s">
        <v>14</v>
      </c>
      <c r="Z61" s="8" t="s">
        <v>14</v>
      </c>
      <c r="AA61" s="8" t="s">
        <v>14</v>
      </c>
    </row>
    <row r="62">
      <c r="C62" s="25" t="str">
        <f>if(len(B62)=0,"",vlookup(B62,'GG Handicap Import'!$A$2:$E$199,5,false))</f>
        <v/>
      </c>
      <c r="E62" s="8" t="s">
        <v>14</v>
      </c>
      <c r="J62" s="8" t="s">
        <v>14</v>
      </c>
      <c r="N62" s="8" t="s">
        <v>14</v>
      </c>
      <c r="O62" s="8" t="s">
        <v>14</v>
      </c>
      <c r="W62" s="8" t="s">
        <v>14</v>
      </c>
      <c r="X62" s="8" t="s">
        <v>14</v>
      </c>
      <c r="Z62" s="8" t="s">
        <v>14</v>
      </c>
      <c r="AA62" s="8" t="s">
        <v>14</v>
      </c>
    </row>
    <row r="63">
      <c r="C63" s="25" t="str">
        <f>if(len(B63)=0,"",vlookup(B63,'GG Handicap Import'!$A$2:$E$199,5,false))</f>
        <v/>
      </c>
      <c r="E63" s="8" t="s">
        <v>14</v>
      </c>
      <c r="J63" s="8" t="s">
        <v>14</v>
      </c>
      <c r="N63" s="8" t="s">
        <v>14</v>
      </c>
      <c r="O63" s="8" t="s">
        <v>14</v>
      </c>
      <c r="W63" s="8" t="s">
        <v>14</v>
      </c>
      <c r="X63" s="8" t="s">
        <v>14</v>
      </c>
      <c r="Z63" s="8" t="s">
        <v>14</v>
      </c>
      <c r="AA63" s="8" t="s">
        <v>14</v>
      </c>
    </row>
    <row r="64">
      <c r="E64" s="8" t="s">
        <v>14</v>
      </c>
      <c r="J64" s="8" t="s">
        <v>14</v>
      </c>
      <c r="N64" s="8" t="s">
        <v>14</v>
      </c>
      <c r="O64" s="8" t="s">
        <v>14</v>
      </c>
      <c r="W64" s="8" t="s">
        <v>14</v>
      </c>
      <c r="X64" s="8" t="s">
        <v>14</v>
      </c>
      <c r="Z64" s="8" t="s">
        <v>14</v>
      </c>
      <c r="AA64" s="8" t="s">
        <v>14</v>
      </c>
    </row>
    <row r="65">
      <c r="E65" s="8" t="s">
        <v>14</v>
      </c>
      <c r="J65" s="8" t="s">
        <v>14</v>
      </c>
      <c r="N65" s="8" t="s">
        <v>14</v>
      </c>
      <c r="O65" s="8" t="s">
        <v>14</v>
      </c>
      <c r="W65" s="8" t="s">
        <v>14</v>
      </c>
      <c r="X65" s="8" t="s">
        <v>14</v>
      </c>
      <c r="Z65" s="8" t="s">
        <v>14</v>
      </c>
      <c r="AA65" s="8" t="s">
        <v>14</v>
      </c>
    </row>
    <row r="66">
      <c r="E66" s="8" t="s">
        <v>14</v>
      </c>
      <c r="J66" s="8" t="s">
        <v>14</v>
      </c>
      <c r="N66" s="8" t="s">
        <v>14</v>
      </c>
      <c r="O66" s="8" t="s">
        <v>14</v>
      </c>
      <c r="W66" s="8" t="s">
        <v>14</v>
      </c>
      <c r="X66" s="8" t="s">
        <v>14</v>
      </c>
      <c r="Z66" s="8" t="s">
        <v>14</v>
      </c>
      <c r="AA66" s="8" t="s">
        <v>14</v>
      </c>
    </row>
    <row r="67">
      <c r="E67" s="8" t="s">
        <v>14</v>
      </c>
      <c r="J67" s="8" t="s">
        <v>14</v>
      </c>
      <c r="N67" s="8" t="s">
        <v>14</v>
      </c>
      <c r="O67" s="8" t="s">
        <v>14</v>
      </c>
      <c r="W67" s="8" t="s">
        <v>14</v>
      </c>
      <c r="X67" s="8" t="s">
        <v>14</v>
      </c>
      <c r="Z67" s="8" t="s">
        <v>14</v>
      </c>
      <c r="AA67" s="8" t="s">
        <v>14</v>
      </c>
    </row>
    <row r="68">
      <c r="E68" s="8" t="s">
        <v>14</v>
      </c>
      <c r="J68" s="8" t="s">
        <v>14</v>
      </c>
      <c r="N68" s="8" t="s">
        <v>14</v>
      </c>
      <c r="O68" s="8" t="s">
        <v>14</v>
      </c>
      <c r="W68" s="8" t="s">
        <v>14</v>
      </c>
      <c r="X68" s="8" t="s">
        <v>14</v>
      </c>
      <c r="Z68" s="8" t="s">
        <v>14</v>
      </c>
      <c r="AA68" s="8" t="s">
        <v>14</v>
      </c>
    </row>
    <row r="69">
      <c r="E69" s="8" t="s">
        <v>14</v>
      </c>
      <c r="J69" s="8" t="s">
        <v>14</v>
      </c>
      <c r="N69" s="8" t="s">
        <v>14</v>
      </c>
      <c r="O69" s="8" t="s">
        <v>14</v>
      </c>
      <c r="W69" s="8" t="s">
        <v>14</v>
      </c>
      <c r="X69" s="8" t="s">
        <v>14</v>
      </c>
      <c r="Z69" s="8" t="s">
        <v>14</v>
      </c>
      <c r="AA69" s="8" t="s">
        <v>14</v>
      </c>
    </row>
    <row r="70">
      <c r="E70" s="8" t="s">
        <v>14</v>
      </c>
      <c r="J70" s="8" t="s">
        <v>14</v>
      </c>
      <c r="N70" s="8" t="s">
        <v>14</v>
      </c>
      <c r="O70" s="8" t="s">
        <v>14</v>
      </c>
      <c r="W70" s="8" t="s">
        <v>14</v>
      </c>
      <c r="X70" s="8" t="s">
        <v>14</v>
      </c>
      <c r="Z70" s="8" t="s">
        <v>14</v>
      </c>
      <c r="AA70" s="8" t="s">
        <v>14</v>
      </c>
    </row>
    <row r="71">
      <c r="E71" s="8" t="s">
        <v>14</v>
      </c>
      <c r="J71" s="8" t="s">
        <v>14</v>
      </c>
      <c r="N71" s="8" t="s">
        <v>14</v>
      </c>
      <c r="O71" s="8" t="s">
        <v>14</v>
      </c>
      <c r="W71" s="8" t="s">
        <v>14</v>
      </c>
      <c r="X71" s="8" t="s">
        <v>14</v>
      </c>
      <c r="Z71" s="8" t="s">
        <v>14</v>
      </c>
      <c r="AA71" s="8" t="s">
        <v>14</v>
      </c>
    </row>
    <row r="72">
      <c r="E72" s="8" t="s">
        <v>14</v>
      </c>
      <c r="J72" s="8" t="s">
        <v>14</v>
      </c>
      <c r="N72" s="8" t="s">
        <v>14</v>
      </c>
      <c r="O72" s="8" t="s">
        <v>14</v>
      </c>
      <c r="W72" s="8" t="s">
        <v>14</v>
      </c>
      <c r="X72" s="8" t="s">
        <v>14</v>
      </c>
      <c r="Z72" s="8" t="s">
        <v>14</v>
      </c>
      <c r="AA72" s="8" t="s">
        <v>14</v>
      </c>
    </row>
    <row r="73">
      <c r="E73" s="8" t="s">
        <v>14</v>
      </c>
      <c r="J73" s="8" t="s">
        <v>14</v>
      </c>
      <c r="N73" s="8" t="s">
        <v>14</v>
      </c>
      <c r="O73" s="8" t="s">
        <v>14</v>
      </c>
      <c r="W73" s="8" t="s">
        <v>14</v>
      </c>
      <c r="X73" s="8" t="s">
        <v>14</v>
      </c>
      <c r="Z73" s="8" t="s">
        <v>14</v>
      </c>
      <c r="AA73" s="8" t="s">
        <v>14</v>
      </c>
    </row>
    <row r="74">
      <c r="E74" s="8" t="s">
        <v>14</v>
      </c>
      <c r="J74" s="8" t="s">
        <v>14</v>
      </c>
      <c r="N74" s="8" t="s">
        <v>14</v>
      </c>
      <c r="O74" s="8" t="s">
        <v>14</v>
      </c>
      <c r="W74" s="8" t="s">
        <v>14</v>
      </c>
      <c r="X74" s="8" t="s">
        <v>14</v>
      </c>
      <c r="Z74" s="8" t="s">
        <v>14</v>
      </c>
      <c r="AA74" s="8" t="s">
        <v>14</v>
      </c>
    </row>
    <row r="75">
      <c r="E75" s="8" t="s">
        <v>14</v>
      </c>
      <c r="J75" s="8" t="s">
        <v>14</v>
      </c>
      <c r="N75" s="8" t="s">
        <v>14</v>
      </c>
      <c r="O75" s="8" t="s">
        <v>14</v>
      </c>
      <c r="W75" s="8" t="s">
        <v>14</v>
      </c>
      <c r="X75" s="8" t="s">
        <v>14</v>
      </c>
      <c r="Z75" s="8" t="s">
        <v>14</v>
      </c>
      <c r="AA75" s="8" t="s">
        <v>14</v>
      </c>
    </row>
    <row r="76">
      <c r="E76" s="8" t="s">
        <v>14</v>
      </c>
      <c r="J76" s="8" t="s">
        <v>14</v>
      </c>
      <c r="N76" s="8" t="s">
        <v>14</v>
      </c>
      <c r="O76" s="8" t="s">
        <v>14</v>
      </c>
      <c r="W76" s="8" t="s">
        <v>14</v>
      </c>
      <c r="X76" s="8" t="s">
        <v>14</v>
      </c>
      <c r="Z76" s="8" t="s">
        <v>14</v>
      </c>
      <c r="AA76" s="8" t="s">
        <v>14</v>
      </c>
    </row>
    <row r="77">
      <c r="E77" s="8" t="s">
        <v>14</v>
      </c>
      <c r="J77" s="8" t="s">
        <v>14</v>
      </c>
      <c r="N77" s="8" t="s">
        <v>14</v>
      </c>
      <c r="O77" s="8" t="s">
        <v>14</v>
      </c>
      <c r="W77" s="8" t="s">
        <v>14</v>
      </c>
      <c r="X77" s="8" t="s">
        <v>14</v>
      </c>
      <c r="Z77" s="8" t="s">
        <v>14</v>
      </c>
      <c r="AA77" s="8" t="s">
        <v>14</v>
      </c>
    </row>
    <row r="78">
      <c r="E78" s="8" t="s">
        <v>14</v>
      </c>
      <c r="J78" s="8" t="s">
        <v>14</v>
      </c>
      <c r="N78" s="8" t="s">
        <v>14</v>
      </c>
      <c r="O78" s="8" t="s">
        <v>14</v>
      </c>
      <c r="W78" s="8" t="s">
        <v>14</v>
      </c>
      <c r="X78" s="8" t="s">
        <v>14</v>
      </c>
      <c r="Z78" s="8" t="s">
        <v>14</v>
      </c>
      <c r="AA78" s="8" t="s">
        <v>14</v>
      </c>
    </row>
    <row r="79">
      <c r="E79" s="8" t="s">
        <v>14</v>
      </c>
      <c r="J79" s="8" t="s">
        <v>14</v>
      </c>
      <c r="N79" s="8" t="s">
        <v>14</v>
      </c>
      <c r="O79" s="8" t="s">
        <v>14</v>
      </c>
      <c r="W79" s="8" t="s">
        <v>14</v>
      </c>
      <c r="X79" s="8" t="s">
        <v>14</v>
      </c>
      <c r="Z79" s="8" t="s">
        <v>14</v>
      </c>
      <c r="AA79" s="8" t="s">
        <v>14</v>
      </c>
    </row>
    <row r="80">
      <c r="E80" s="8" t="s">
        <v>14</v>
      </c>
      <c r="J80" s="8" t="s">
        <v>14</v>
      </c>
      <c r="N80" s="8" t="s">
        <v>14</v>
      </c>
      <c r="O80" s="8" t="s">
        <v>14</v>
      </c>
      <c r="W80" s="8" t="s">
        <v>14</v>
      </c>
      <c r="X80" s="8" t="s">
        <v>14</v>
      </c>
      <c r="Z80" s="8" t="s">
        <v>14</v>
      </c>
      <c r="AA80" s="8" t="s">
        <v>14</v>
      </c>
    </row>
    <row r="81">
      <c r="E81" s="8" t="s">
        <v>14</v>
      </c>
      <c r="J81" s="8" t="s">
        <v>14</v>
      </c>
      <c r="N81" s="8" t="s">
        <v>14</v>
      </c>
      <c r="O81" s="8" t="s">
        <v>14</v>
      </c>
      <c r="W81" s="8" t="s">
        <v>14</v>
      </c>
      <c r="X81" s="8" t="s">
        <v>14</v>
      </c>
      <c r="Z81" s="8" t="s">
        <v>14</v>
      </c>
      <c r="AA81" s="8" t="s">
        <v>14</v>
      </c>
    </row>
    <row r="82">
      <c r="E82" s="8" t="s">
        <v>14</v>
      </c>
      <c r="J82" s="8" t="s">
        <v>14</v>
      </c>
      <c r="N82" s="8" t="s">
        <v>14</v>
      </c>
      <c r="O82" s="8" t="s">
        <v>14</v>
      </c>
      <c r="W82" s="8" t="s">
        <v>14</v>
      </c>
      <c r="X82" s="8" t="s">
        <v>14</v>
      </c>
      <c r="Z82" s="8" t="s">
        <v>14</v>
      </c>
      <c r="AA82" s="8" t="s">
        <v>14</v>
      </c>
    </row>
    <row r="83">
      <c r="E83" s="8" t="s">
        <v>14</v>
      </c>
      <c r="J83" s="8" t="s">
        <v>14</v>
      </c>
      <c r="N83" s="8" t="s">
        <v>14</v>
      </c>
      <c r="O83" s="8" t="s">
        <v>14</v>
      </c>
      <c r="W83" s="8" t="s">
        <v>14</v>
      </c>
      <c r="X83" s="8" t="s">
        <v>14</v>
      </c>
      <c r="Z83" s="8" t="s">
        <v>14</v>
      </c>
      <c r="AA83" s="8" t="s">
        <v>14</v>
      </c>
    </row>
    <row r="84">
      <c r="E84" s="8" t="s">
        <v>14</v>
      </c>
      <c r="J84" s="8" t="s">
        <v>14</v>
      </c>
      <c r="N84" s="8" t="s">
        <v>14</v>
      </c>
      <c r="O84" s="8" t="s">
        <v>14</v>
      </c>
      <c r="W84" s="8" t="s">
        <v>14</v>
      </c>
      <c r="X84" s="8" t="s">
        <v>14</v>
      </c>
      <c r="Z84" s="8" t="s">
        <v>14</v>
      </c>
      <c r="AA84" s="8" t="s">
        <v>14</v>
      </c>
    </row>
    <row r="85">
      <c r="E85" s="8" t="s">
        <v>14</v>
      </c>
      <c r="J85" s="8" t="s">
        <v>14</v>
      </c>
      <c r="N85" s="8" t="s">
        <v>14</v>
      </c>
      <c r="O85" s="8" t="s">
        <v>14</v>
      </c>
      <c r="W85" s="8" t="s">
        <v>14</v>
      </c>
      <c r="X85" s="8" t="s">
        <v>14</v>
      </c>
      <c r="Z85" s="8" t="s">
        <v>14</v>
      </c>
      <c r="AA85" s="8" t="s">
        <v>14</v>
      </c>
    </row>
    <row r="86">
      <c r="E86" s="8" t="s">
        <v>14</v>
      </c>
      <c r="J86" s="8" t="s">
        <v>14</v>
      </c>
      <c r="N86" s="8" t="s">
        <v>14</v>
      </c>
      <c r="O86" s="8" t="s">
        <v>14</v>
      </c>
      <c r="W86" s="8" t="s">
        <v>14</v>
      </c>
      <c r="X86" s="8" t="s">
        <v>14</v>
      </c>
      <c r="Z86" s="8" t="s">
        <v>14</v>
      </c>
      <c r="AA86" s="8" t="s">
        <v>14</v>
      </c>
    </row>
    <row r="87">
      <c r="E87" s="8" t="s">
        <v>14</v>
      </c>
      <c r="J87" s="8" t="s">
        <v>14</v>
      </c>
      <c r="N87" s="8" t="s">
        <v>14</v>
      </c>
      <c r="O87" s="8" t="s">
        <v>14</v>
      </c>
      <c r="W87" s="8" t="s">
        <v>14</v>
      </c>
      <c r="X87" s="8" t="s">
        <v>14</v>
      </c>
      <c r="Z87" s="8" t="s">
        <v>14</v>
      </c>
      <c r="AA87" s="8" t="s">
        <v>14</v>
      </c>
    </row>
    <row r="88">
      <c r="E88" s="8" t="s">
        <v>14</v>
      </c>
      <c r="J88" s="8" t="s">
        <v>14</v>
      </c>
      <c r="N88" s="8" t="s">
        <v>14</v>
      </c>
      <c r="O88" s="8" t="s">
        <v>14</v>
      </c>
      <c r="W88" s="8" t="s">
        <v>14</v>
      </c>
      <c r="X88" s="8" t="s">
        <v>14</v>
      </c>
      <c r="Z88" s="8" t="s">
        <v>14</v>
      </c>
      <c r="AA88" s="8" t="s">
        <v>14</v>
      </c>
    </row>
    <row r="89">
      <c r="E89" s="8" t="s">
        <v>14</v>
      </c>
      <c r="J89" s="8" t="s">
        <v>14</v>
      </c>
      <c r="N89" s="8" t="s">
        <v>14</v>
      </c>
      <c r="O89" s="8" t="s">
        <v>14</v>
      </c>
      <c r="W89" s="8" t="s">
        <v>14</v>
      </c>
      <c r="X89" s="8" t="s">
        <v>14</v>
      </c>
      <c r="Z89" s="8" t="s">
        <v>14</v>
      </c>
      <c r="AA89" s="8" t="s">
        <v>14</v>
      </c>
    </row>
    <row r="90">
      <c r="E90" s="8" t="s">
        <v>14</v>
      </c>
      <c r="J90" s="8" t="s">
        <v>14</v>
      </c>
      <c r="N90" s="8" t="s">
        <v>14</v>
      </c>
      <c r="O90" s="8" t="s">
        <v>14</v>
      </c>
      <c r="W90" s="8" t="s">
        <v>14</v>
      </c>
      <c r="X90" s="8" t="s">
        <v>14</v>
      </c>
      <c r="Z90" s="8" t="s">
        <v>14</v>
      </c>
      <c r="AA90" s="8" t="s">
        <v>14</v>
      </c>
    </row>
    <row r="91">
      <c r="E91" s="8" t="s">
        <v>14</v>
      </c>
      <c r="J91" s="8" t="s">
        <v>14</v>
      </c>
      <c r="N91" s="8" t="s">
        <v>14</v>
      </c>
      <c r="O91" s="8" t="s">
        <v>14</v>
      </c>
      <c r="W91" s="8" t="s">
        <v>14</v>
      </c>
      <c r="X91" s="8" t="s">
        <v>14</v>
      </c>
      <c r="Z91" s="8" t="s">
        <v>14</v>
      </c>
      <c r="AA91" s="8" t="s">
        <v>14</v>
      </c>
    </row>
    <row r="92">
      <c r="E92" s="8" t="s">
        <v>14</v>
      </c>
      <c r="J92" s="8" t="s">
        <v>14</v>
      </c>
      <c r="N92" s="8" t="s">
        <v>14</v>
      </c>
      <c r="O92" s="8" t="s">
        <v>14</v>
      </c>
      <c r="W92" s="8" t="s">
        <v>14</v>
      </c>
      <c r="X92" s="8" t="s">
        <v>14</v>
      </c>
      <c r="Z92" s="8" t="s">
        <v>14</v>
      </c>
      <c r="AA92" s="8" t="s">
        <v>14</v>
      </c>
    </row>
    <row r="93">
      <c r="E93" s="8" t="s">
        <v>14</v>
      </c>
      <c r="J93" s="8" t="s">
        <v>14</v>
      </c>
      <c r="N93" s="8" t="s">
        <v>14</v>
      </c>
      <c r="O93" s="8" t="s">
        <v>14</v>
      </c>
      <c r="W93" s="8" t="s">
        <v>14</v>
      </c>
      <c r="X93" s="8" t="s">
        <v>14</v>
      </c>
      <c r="Z93" s="8" t="s">
        <v>14</v>
      </c>
      <c r="AA93" s="8" t="s">
        <v>14</v>
      </c>
    </row>
    <row r="94">
      <c r="E94" s="8" t="s">
        <v>14</v>
      </c>
      <c r="J94" s="8" t="s">
        <v>14</v>
      </c>
      <c r="N94" s="8" t="s">
        <v>14</v>
      </c>
      <c r="O94" s="8" t="s">
        <v>14</v>
      </c>
      <c r="W94" s="8" t="s">
        <v>14</v>
      </c>
      <c r="X94" s="8" t="s">
        <v>14</v>
      </c>
      <c r="Z94" s="8" t="s">
        <v>14</v>
      </c>
      <c r="AA94" s="8" t="s">
        <v>14</v>
      </c>
    </row>
    <row r="95">
      <c r="E95" s="8" t="s">
        <v>14</v>
      </c>
      <c r="J95" s="8" t="s">
        <v>14</v>
      </c>
      <c r="N95" s="8" t="s">
        <v>14</v>
      </c>
      <c r="O95" s="8" t="s">
        <v>14</v>
      </c>
      <c r="W95" s="8" t="s">
        <v>14</v>
      </c>
      <c r="X95" s="8" t="s">
        <v>14</v>
      </c>
      <c r="Z95" s="8" t="s">
        <v>14</v>
      </c>
      <c r="AA95" s="8" t="s">
        <v>14</v>
      </c>
    </row>
    <row r="96">
      <c r="E96" s="8" t="s">
        <v>14</v>
      </c>
      <c r="J96" s="8" t="s">
        <v>14</v>
      </c>
      <c r="N96" s="8" t="s">
        <v>14</v>
      </c>
      <c r="O96" s="8" t="s">
        <v>14</v>
      </c>
      <c r="W96" s="8" t="s">
        <v>14</v>
      </c>
      <c r="X96" s="8" t="s">
        <v>14</v>
      </c>
      <c r="Z96" s="8" t="s">
        <v>14</v>
      </c>
      <c r="AA96" s="8" t="s">
        <v>14</v>
      </c>
    </row>
    <row r="97">
      <c r="E97" s="8" t="s">
        <v>14</v>
      </c>
      <c r="J97" s="8" t="s">
        <v>14</v>
      </c>
      <c r="N97" s="8" t="s">
        <v>14</v>
      </c>
      <c r="O97" s="8" t="s">
        <v>14</v>
      </c>
      <c r="W97" s="8" t="s">
        <v>14</v>
      </c>
      <c r="X97" s="8" t="s">
        <v>14</v>
      </c>
      <c r="Z97" s="8" t="s">
        <v>14</v>
      </c>
      <c r="AA97" s="8" t="s">
        <v>14</v>
      </c>
    </row>
    <row r="98">
      <c r="E98" s="8" t="s">
        <v>14</v>
      </c>
      <c r="J98" s="8" t="s">
        <v>14</v>
      </c>
      <c r="N98" s="8" t="s">
        <v>14</v>
      </c>
      <c r="O98" s="8" t="s">
        <v>14</v>
      </c>
      <c r="W98" s="8" t="s">
        <v>14</v>
      </c>
      <c r="X98" s="8" t="s">
        <v>14</v>
      </c>
      <c r="Z98" s="8" t="s">
        <v>14</v>
      </c>
      <c r="AA98" s="8" t="s">
        <v>14</v>
      </c>
    </row>
    <row r="99">
      <c r="E99" s="8" t="s">
        <v>14</v>
      </c>
      <c r="J99" s="8" t="s">
        <v>14</v>
      </c>
      <c r="N99" s="8" t="s">
        <v>14</v>
      </c>
      <c r="O99" s="8" t="s">
        <v>14</v>
      </c>
      <c r="W99" s="8" t="s">
        <v>14</v>
      </c>
      <c r="X99" s="8" t="s">
        <v>14</v>
      </c>
      <c r="Z99" s="8" t="s">
        <v>14</v>
      </c>
      <c r="AA99" s="8" t="s">
        <v>14</v>
      </c>
    </row>
    <row r="100">
      <c r="E100" s="8" t="s">
        <v>14</v>
      </c>
      <c r="J100" s="8" t="s">
        <v>14</v>
      </c>
      <c r="N100" s="8" t="s">
        <v>14</v>
      </c>
      <c r="O100" s="8" t="s">
        <v>14</v>
      </c>
      <c r="W100" s="8" t="s">
        <v>14</v>
      </c>
      <c r="X100" s="8" t="s">
        <v>14</v>
      </c>
      <c r="Z100" s="8" t="s">
        <v>14</v>
      </c>
      <c r="AA100" s="8" t="s">
        <v>14</v>
      </c>
    </row>
    <row r="101">
      <c r="E101" s="8" t="s">
        <v>14</v>
      </c>
      <c r="J101" s="8" t="s">
        <v>14</v>
      </c>
      <c r="N101" s="8" t="s">
        <v>14</v>
      </c>
      <c r="O101" s="8" t="s">
        <v>14</v>
      </c>
      <c r="W101" s="8" t="s">
        <v>14</v>
      </c>
      <c r="X101" s="8" t="s">
        <v>14</v>
      </c>
      <c r="Z101" s="8" t="s">
        <v>14</v>
      </c>
      <c r="AA101" s="8" t="s">
        <v>14</v>
      </c>
    </row>
    <row r="102">
      <c r="E102" s="8" t="s">
        <v>14</v>
      </c>
      <c r="J102" s="8" t="s">
        <v>14</v>
      </c>
      <c r="N102" s="8" t="s">
        <v>14</v>
      </c>
      <c r="O102" s="8" t="s">
        <v>14</v>
      </c>
      <c r="W102" s="8" t="s">
        <v>14</v>
      </c>
      <c r="X102" s="8" t="s">
        <v>14</v>
      </c>
      <c r="Z102" s="8" t="s">
        <v>14</v>
      </c>
      <c r="AA102" s="8" t="s">
        <v>14</v>
      </c>
    </row>
    <row r="103">
      <c r="E103" s="8" t="s">
        <v>14</v>
      </c>
      <c r="J103" s="8" t="s">
        <v>14</v>
      </c>
      <c r="N103" s="8" t="s">
        <v>14</v>
      </c>
      <c r="O103" s="8" t="s">
        <v>14</v>
      </c>
      <c r="W103" s="8" t="s">
        <v>14</v>
      </c>
      <c r="X103" s="8" t="s">
        <v>14</v>
      </c>
      <c r="Z103" s="8" t="s">
        <v>14</v>
      </c>
      <c r="AA103" s="8" t="s">
        <v>14</v>
      </c>
    </row>
    <row r="104">
      <c r="E104" s="8" t="s">
        <v>14</v>
      </c>
      <c r="J104" s="8" t="s">
        <v>14</v>
      </c>
      <c r="N104" s="8" t="s">
        <v>14</v>
      </c>
      <c r="O104" s="8" t="s">
        <v>14</v>
      </c>
      <c r="W104" s="8" t="s">
        <v>14</v>
      </c>
      <c r="X104" s="8" t="s">
        <v>14</v>
      </c>
      <c r="Z104" s="8" t="s">
        <v>14</v>
      </c>
      <c r="AA104" s="8" t="s">
        <v>14</v>
      </c>
    </row>
    <row r="105">
      <c r="E105" s="8" t="s">
        <v>14</v>
      </c>
      <c r="J105" s="8" t="s">
        <v>14</v>
      </c>
      <c r="N105" s="8" t="s">
        <v>14</v>
      </c>
      <c r="O105" s="8" t="s">
        <v>14</v>
      </c>
      <c r="W105" s="8" t="s">
        <v>14</v>
      </c>
      <c r="X105" s="8" t="s">
        <v>14</v>
      </c>
      <c r="Z105" s="8" t="s">
        <v>14</v>
      </c>
      <c r="AA105" s="8" t="s">
        <v>14</v>
      </c>
    </row>
    <row r="106">
      <c r="E106" s="8" t="s">
        <v>14</v>
      </c>
      <c r="J106" s="8" t="s">
        <v>14</v>
      </c>
      <c r="N106" s="8" t="s">
        <v>14</v>
      </c>
      <c r="O106" s="8" t="s">
        <v>14</v>
      </c>
      <c r="W106" s="8" t="s">
        <v>14</v>
      </c>
      <c r="X106" s="8" t="s">
        <v>14</v>
      </c>
      <c r="Z106" s="8" t="s">
        <v>14</v>
      </c>
      <c r="AA106" s="8" t="s">
        <v>14</v>
      </c>
    </row>
    <row r="107">
      <c r="E107" s="8" t="s">
        <v>14</v>
      </c>
      <c r="J107" s="8" t="s">
        <v>14</v>
      </c>
      <c r="N107" s="8" t="s">
        <v>14</v>
      </c>
      <c r="O107" s="8" t="s">
        <v>14</v>
      </c>
      <c r="W107" s="8" t="s">
        <v>14</v>
      </c>
      <c r="X107" s="8" t="s">
        <v>14</v>
      </c>
      <c r="Z107" s="8" t="s">
        <v>14</v>
      </c>
      <c r="AA107" s="8" t="s">
        <v>14</v>
      </c>
    </row>
    <row r="108">
      <c r="E108" s="8" t="s">
        <v>14</v>
      </c>
      <c r="J108" s="8" t="s">
        <v>14</v>
      </c>
      <c r="N108" s="8" t="s">
        <v>14</v>
      </c>
      <c r="O108" s="8" t="s">
        <v>14</v>
      </c>
      <c r="W108" s="8" t="s">
        <v>14</v>
      </c>
      <c r="X108" s="8" t="s">
        <v>14</v>
      </c>
      <c r="Z108" s="8" t="s">
        <v>14</v>
      </c>
      <c r="AA108" s="8" t="s">
        <v>14</v>
      </c>
    </row>
    <row r="109">
      <c r="E109" s="8" t="s">
        <v>14</v>
      </c>
      <c r="J109" s="8" t="s">
        <v>14</v>
      </c>
      <c r="N109" s="8" t="s">
        <v>14</v>
      </c>
      <c r="O109" s="8" t="s">
        <v>14</v>
      </c>
      <c r="W109" s="8" t="s">
        <v>14</v>
      </c>
      <c r="X109" s="8" t="s">
        <v>14</v>
      </c>
      <c r="Z109" s="8" t="s">
        <v>14</v>
      </c>
      <c r="AA109" s="8" t="s">
        <v>14</v>
      </c>
    </row>
    <row r="110">
      <c r="E110" s="8" t="s">
        <v>14</v>
      </c>
      <c r="J110" s="8" t="s">
        <v>14</v>
      </c>
      <c r="N110" s="8" t="s">
        <v>14</v>
      </c>
      <c r="O110" s="8" t="s">
        <v>14</v>
      </c>
      <c r="W110" s="8" t="s">
        <v>14</v>
      </c>
      <c r="X110" s="8" t="s">
        <v>14</v>
      </c>
      <c r="Z110" s="8" t="s">
        <v>14</v>
      </c>
      <c r="AA110" s="8" t="s">
        <v>14</v>
      </c>
    </row>
    <row r="111">
      <c r="E111" s="8" t="s">
        <v>14</v>
      </c>
      <c r="J111" s="8" t="s">
        <v>14</v>
      </c>
      <c r="N111" s="8" t="s">
        <v>14</v>
      </c>
      <c r="O111" s="8" t="s">
        <v>14</v>
      </c>
      <c r="W111" s="8" t="s">
        <v>14</v>
      </c>
      <c r="X111" s="8" t="s">
        <v>14</v>
      </c>
      <c r="Z111" s="8" t="s">
        <v>14</v>
      </c>
      <c r="AA111" s="8" t="s">
        <v>14</v>
      </c>
    </row>
    <row r="112">
      <c r="E112" s="8" t="s">
        <v>14</v>
      </c>
      <c r="J112" s="8" t="s">
        <v>14</v>
      </c>
      <c r="N112" s="8" t="s">
        <v>14</v>
      </c>
      <c r="O112" s="8" t="s">
        <v>14</v>
      </c>
      <c r="W112" s="8" t="s">
        <v>14</v>
      </c>
      <c r="X112" s="8" t="s">
        <v>14</v>
      </c>
      <c r="Z112" s="8" t="s">
        <v>14</v>
      </c>
      <c r="AA112" s="8" t="s">
        <v>14</v>
      </c>
    </row>
    <row r="113">
      <c r="E113" s="8" t="s">
        <v>14</v>
      </c>
      <c r="J113" s="8" t="s">
        <v>14</v>
      </c>
      <c r="N113" s="8" t="s">
        <v>14</v>
      </c>
      <c r="O113" s="8" t="s">
        <v>14</v>
      </c>
      <c r="W113" s="8" t="s">
        <v>14</v>
      </c>
      <c r="X113" s="8" t="s">
        <v>14</v>
      </c>
      <c r="Z113" s="8" t="s">
        <v>14</v>
      </c>
      <c r="AA113" s="8" t="s">
        <v>14</v>
      </c>
    </row>
    <row r="114">
      <c r="E114" s="8" t="s">
        <v>14</v>
      </c>
      <c r="J114" s="8" t="s">
        <v>14</v>
      </c>
      <c r="N114" s="8" t="s">
        <v>14</v>
      </c>
      <c r="O114" s="8" t="s">
        <v>14</v>
      </c>
      <c r="W114" s="8" t="s">
        <v>14</v>
      </c>
      <c r="X114" s="8" t="s">
        <v>14</v>
      </c>
      <c r="Z114" s="8" t="s">
        <v>14</v>
      </c>
      <c r="AA114" s="8" t="s">
        <v>14</v>
      </c>
    </row>
    <row r="115">
      <c r="E115" s="8" t="s">
        <v>14</v>
      </c>
      <c r="J115" s="8" t="s">
        <v>14</v>
      </c>
      <c r="N115" s="8" t="s">
        <v>14</v>
      </c>
      <c r="O115" s="8" t="s">
        <v>14</v>
      </c>
      <c r="W115" s="8" t="s">
        <v>14</v>
      </c>
      <c r="X115" s="8" t="s">
        <v>14</v>
      </c>
      <c r="Z115" s="8" t="s">
        <v>14</v>
      </c>
      <c r="AA115" s="8" t="s">
        <v>14</v>
      </c>
    </row>
    <row r="116">
      <c r="E116" s="8" t="s">
        <v>14</v>
      </c>
      <c r="J116" s="8" t="s">
        <v>14</v>
      </c>
      <c r="N116" s="8" t="s">
        <v>14</v>
      </c>
      <c r="O116" s="8" t="s">
        <v>14</v>
      </c>
      <c r="W116" s="8" t="s">
        <v>14</v>
      </c>
      <c r="X116" s="8" t="s">
        <v>14</v>
      </c>
      <c r="Z116" s="8" t="s">
        <v>14</v>
      </c>
      <c r="AA116" s="8" t="s">
        <v>14</v>
      </c>
    </row>
    <row r="117">
      <c r="E117" s="8" t="s">
        <v>14</v>
      </c>
      <c r="J117" s="8" t="s">
        <v>14</v>
      </c>
      <c r="N117" s="8" t="s">
        <v>14</v>
      </c>
      <c r="O117" s="8" t="s">
        <v>14</v>
      </c>
      <c r="W117" s="8" t="s">
        <v>14</v>
      </c>
      <c r="X117" s="8" t="s">
        <v>14</v>
      </c>
      <c r="Z117" s="8" t="s">
        <v>14</v>
      </c>
      <c r="AA117" s="8" t="s">
        <v>14</v>
      </c>
    </row>
    <row r="118">
      <c r="E118" s="8" t="s">
        <v>14</v>
      </c>
      <c r="J118" s="8" t="s">
        <v>14</v>
      </c>
      <c r="N118" s="8" t="s">
        <v>14</v>
      </c>
      <c r="O118" s="8" t="s">
        <v>14</v>
      </c>
      <c r="W118" s="8" t="s">
        <v>14</v>
      </c>
      <c r="X118" s="8" t="s">
        <v>14</v>
      </c>
      <c r="Z118" s="8" t="s">
        <v>14</v>
      </c>
      <c r="AA118" s="8" t="s">
        <v>14</v>
      </c>
    </row>
    <row r="119">
      <c r="E119" s="8" t="s">
        <v>14</v>
      </c>
      <c r="J119" s="8" t="s">
        <v>14</v>
      </c>
      <c r="N119" s="8" t="s">
        <v>14</v>
      </c>
      <c r="O119" s="8" t="s">
        <v>14</v>
      </c>
      <c r="W119" s="8" t="s">
        <v>14</v>
      </c>
      <c r="X119" s="8" t="s">
        <v>14</v>
      </c>
      <c r="Z119" s="8" t="s">
        <v>14</v>
      </c>
      <c r="AA119" s="8" t="s">
        <v>14</v>
      </c>
    </row>
    <row r="120">
      <c r="E120" s="8" t="s">
        <v>14</v>
      </c>
      <c r="J120" s="8" t="s">
        <v>14</v>
      </c>
      <c r="N120" s="8" t="s">
        <v>14</v>
      </c>
      <c r="O120" s="8" t="s">
        <v>14</v>
      </c>
      <c r="W120" s="8" t="s">
        <v>14</v>
      </c>
      <c r="X120" s="8" t="s">
        <v>14</v>
      </c>
      <c r="Z120" s="8" t="s">
        <v>14</v>
      </c>
      <c r="AA120" s="8" t="s">
        <v>14</v>
      </c>
    </row>
    <row r="121">
      <c r="E121" s="8" t="s">
        <v>14</v>
      </c>
      <c r="J121" s="8" t="s">
        <v>14</v>
      </c>
      <c r="N121" s="8" t="s">
        <v>14</v>
      </c>
      <c r="O121" s="8" t="s">
        <v>14</v>
      </c>
      <c r="W121" s="8" t="s">
        <v>14</v>
      </c>
      <c r="X121" s="8" t="s">
        <v>14</v>
      </c>
      <c r="Z121" s="8" t="s">
        <v>14</v>
      </c>
      <c r="AA121" s="8" t="s">
        <v>14</v>
      </c>
    </row>
    <row r="122">
      <c r="E122" s="8" t="s">
        <v>14</v>
      </c>
      <c r="J122" s="8" t="s">
        <v>14</v>
      </c>
      <c r="N122" s="8" t="s">
        <v>14</v>
      </c>
      <c r="O122" s="8" t="s">
        <v>14</v>
      </c>
      <c r="W122" s="8" t="s">
        <v>14</v>
      </c>
      <c r="X122" s="8" t="s">
        <v>14</v>
      </c>
      <c r="Z122" s="8" t="s">
        <v>14</v>
      </c>
      <c r="AA122" s="8" t="s">
        <v>14</v>
      </c>
    </row>
    <row r="123">
      <c r="E123" s="8" t="s">
        <v>14</v>
      </c>
      <c r="J123" s="8" t="s">
        <v>14</v>
      </c>
      <c r="N123" s="8" t="s">
        <v>14</v>
      </c>
      <c r="O123" s="8" t="s">
        <v>14</v>
      </c>
      <c r="W123" s="8" t="s">
        <v>14</v>
      </c>
      <c r="X123" s="8" t="s">
        <v>14</v>
      </c>
      <c r="Z123" s="8" t="s">
        <v>14</v>
      </c>
      <c r="AA123" s="8" t="s">
        <v>14</v>
      </c>
    </row>
    <row r="124">
      <c r="E124" s="8" t="s">
        <v>14</v>
      </c>
      <c r="J124" s="8" t="s">
        <v>14</v>
      </c>
      <c r="N124" s="8" t="s">
        <v>14</v>
      </c>
      <c r="O124" s="8" t="s">
        <v>14</v>
      </c>
      <c r="W124" s="8" t="s">
        <v>14</v>
      </c>
      <c r="X124" s="8" t="s">
        <v>14</v>
      </c>
      <c r="Z124" s="8" t="s">
        <v>14</v>
      </c>
      <c r="AA124" s="8" t="s">
        <v>14</v>
      </c>
    </row>
    <row r="125">
      <c r="E125" s="8" t="s">
        <v>14</v>
      </c>
      <c r="J125" s="8" t="s">
        <v>14</v>
      </c>
      <c r="N125" s="8" t="s">
        <v>14</v>
      </c>
      <c r="O125" s="8" t="s">
        <v>14</v>
      </c>
      <c r="W125" s="8" t="s">
        <v>14</v>
      </c>
      <c r="X125" s="8" t="s">
        <v>14</v>
      </c>
      <c r="Z125" s="8" t="s">
        <v>14</v>
      </c>
      <c r="AA125" s="8" t="s">
        <v>14</v>
      </c>
    </row>
    <row r="126">
      <c r="E126" s="8" t="s">
        <v>14</v>
      </c>
      <c r="J126" s="8" t="s">
        <v>14</v>
      </c>
      <c r="N126" s="8" t="s">
        <v>14</v>
      </c>
      <c r="O126" s="8" t="s">
        <v>14</v>
      </c>
      <c r="W126" s="8" t="s">
        <v>14</v>
      </c>
      <c r="X126" s="8" t="s">
        <v>14</v>
      </c>
      <c r="Z126" s="8" t="s">
        <v>14</v>
      </c>
      <c r="AA126" s="8" t="s">
        <v>14</v>
      </c>
    </row>
    <row r="127">
      <c r="E127" s="8" t="s">
        <v>14</v>
      </c>
      <c r="J127" s="8" t="s">
        <v>14</v>
      </c>
      <c r="N127" s="8" t="s">
        <v>14</v>
      </c>
      <c r="O127" s="8" t="s">
        <v>14</v>
      </c>
      <c r="W127" s="8" t="s">
        <v>14</v>
      </c>
      <c r="X127" s="8" t="s">
        <v>14</v>
      </c>
      <c r="Z127" s="8" t="s">
        <v>14</v>
      </c>
      <c r="AA127" s="8" t="s">
        <v>14</v>
      </c>
    </row>
    <row r="128">
      <c r="E128" s="8" t="s">
        <v>14</v>
      </c>
      <c r="J128" s="8" t="s">
        <v>14</v>
      </c>
      <c r="N128" s="8" t="s">
        <v>14</v>
      </c>
      <c r="O128" s="8" t="s">
        <v>14</v>
      </c>
      <c r="W128" s="8" t="s">
        <v>14</v>
      </c>
      <c r="X128" s="8" t="s">
        <v>14</v>
      </c>
      <c r="Z128" s="8" t="s">
        <v>14</v>
      </c>
      <c r="AA128" s="8" t="s">
        <v>14</v>
      </c>
    </row>
    <row r="129">
      <c r="E129" s="8" t="s">
        <v>14</v>
      </c>
      <c r="J129" s="8" t="s">
        <v>14</v>
      </c>
      <c r="N129" s="8" t="s">
        <v>14</v>
      </c>
      <c r="O129" s="8" t="s">
        <v>14</v>
      </c>
      <c r="W129" s="8" t="s">
        <v>14</v>
      </c>
      <c r="X129" s="8" t="s">
        <v>14</v>
      </c>
      <c r="Z129" s="8" t="s">
        <v>14</v>
      </c>
      <c r="AA129" s="8" t="s">
        <v>14</v>
      </c>
    </row>
    <row r="130">
      <c r="E130" s="8" t="s">
        <v>14</v>
      </c>
      <c r="J130" s="8" t="s">
        <v>14</v>
      </c>
      <c r="N130" s="8" t="s">
        <v>14</v>
      </c>
      <c r="O130" s="8" t="s">
        <v>14</v>
      </c>
      <c r="W130" s="8" t="s">
        <v>14</v>
      </c>
      <c r="X130" s="8" t="s">
        <v>14</v>
      </c>
      <c r="Z130" s="8" t="s">
        <v>14</v>
      </c>
      <c r="AA130" s="8" t="s">
        <v>14</v>
      </c>
    </row>
    <row r="131">
      <c r="E131" s="8" t="s">
        <v>14</v>
      </c>
      <c r="J131" s="8" t="s">
        <v>14</v>
      </c>
      <c r="N131" s="8" t="s">
        <v>14</v>
      </c>
      <c r="O131" s="8" t="s">
        <v>14</v>
      </c>
      <c r="W131" s="8" t="s">
        <v>14</v>
      </c>
      <c r="X131" s="8" t="s">
        <v>14</v>
      </c>
      <c r="Z131" s="8" t="s">
        <v>14</v>
      </c>
      <c r="AA131" s="8" t="s">
        <v>14</v>
      </c>
    </row>
    <row r="132">
      <c r="E132" s="8" t="s">
        <v>14</v>
      </c>
      <c r="J132" s="8" t="s">
        <v>14</v>
      </c>
      <c r="N132" s="8" t="s">
        <v>14</v>
      </c>
      <c r="O132" s="8" t="s">
        <v>14</v>
      </c>
      <c r="W132" s="8" t="s">
        <v>14</v>
      </c>
      <c r="X132" s="8" t="s">
        <v>14</v>
      </c>
      <c r="Z132" s="8" t="s">
        <v>14</v>
      </c>
      <c r="AA132" s="8" t="s">
        <v>14</v>
      </c>
    </row>
    <row r="133">
      <c r="E133" s="8" t="s">
        <v>14</v>
      </c>
      <c r="J133" s="8" t="s">
        <v>14</v>
      </c>
      <c r="N133" s="8" t="s">
        <v>14</v>
      </c>
      <c r="O133" s="8" t="s">
        <v>14</v>
      </c>
      <c r="W133" s="8" t="s">
        <v>14</v>
      </c>
      <c r="X133" s="8" t="s">
        <v>14</v>
      </c>
      <c r="Z133" s="8" t="s">
        <v>14</v>
      </c>
      <c r="AA133" s="8" t="s">
        <v>14</v>
      </c>
    </row>
    <row r="134">
      <c r="E134" s="8" t="s">
        <v>14</v>
      </c>
      <c r="J134" s="8" t="s">
        <v>14</v>
      </c>
      <c r="N134" s="8" t="s">
        <v>14</v>
      </c>
      <c r="O134" s="8" t="s">
        <v>14</v>
      </c>
      <c r="W134" s="8" t="s">
        <v>14</v>
      </c>
      <c r="X134" s="8" t="s">
        <v>14</v>
      </c>
      <c r="Z134" s="8" t="s">
        <v>14</v>
      </c>
      <c r="AA134" s="8" t="s">
        <v>14</v>
      </c>
    </row>
    <row r="135">
      <c r="E135" s="8" t="s">
        <v>14</v>
      </c>
      <c r="J135" s="8" t="s">
        <v>14</v>
      </c>
      <c r="N135" s="8" t="s">
        <v>14</v>
      </c>
      <c r="O135" s="8" t="s">
        <v>14</v>
      </c>
      <c r="W135" s="8" t="s">
        <v>14</v>
      </c>
      <c r="X135" s="8" t="s">
        <v>14</v>
      </c>
      <c r="Z135" s="8" t="s">
        <v>14</v>
      </c>
      <c r="AA135" s="8" t="s">
        <v>14</v>
      </c>
    </row>
    <row r="136">
      <c r="E136" s="8" t="s">
        <v>14</v>
      </c>
      <c r="J136" s="8" t="s">
        <v>14</v>
      </c>
      <c r="N136" s="8" t="s">
        <v>14</v>
      </c>
      <c r="O136" s="8" t="s">
        <v>14</v>
      </c>
      <c r="W136" s="8" t="s">
        <v>14</v>
      </c>
      <c r="X136" s="8" t="s">
        <v>14</v>
      </c>
      <c r="Z136" s="8" t="s">
        <v>14</v>
      </c>
      <c r="AA136" s="8" t="s">
        <v>14</v>
      </c>
    </row>
    <row r="137">
      <c r="E137" s="8" t="s">
        <v>14</v>
      </c>
      <c r="J137" s="8" t="s">
        <v>14</v>
      </c>
      <c r="N137" s="8" t="s">
        <v>14</v>
      </c>
      <c r="O137" s="8" t="s">
        <v>14</v>
      </c>
      <c r="W137" s="8" t="s">
        <v>14</v>
      </c>
      <c r="X137" s="8" t="s">
        <v>14</v>
      </c>
      <c r="Z137" s="8" t="s">
        <v>14</v>
      </c>
      <c r="AA137" s="8" t="s">
        <v>14</v>
      </c>
    </row>
    <row r="138">
      <c r="E138" s="8" t="s">
        <v>14</v>
      </c>
      <c r="J138" s="8" t="s">
        <v>14</v>
      </c>
      <c r="N138" s="8" t="s">
        <v>14</v>
      </c>
      <c r="O138" s="8" t="s">
        <v>14</v>
      </c>
      <c r="W138" s="8" t="s">
        <v>14</v>
      </c>
      <c r="X138" s="8" t="s">
        <v>14</v>
      </c>
      <c r="Z138" s="8" t="s">
        <v>14</v>
      </c>
      <c r="AA138" s="8" t="s">
        <v>14</v>
      </c>
    </row>
    <row r="139">
      <c r="E139" s="8" t="s">
        <v>14</v>
      </c>
      <c r="J139" s="8" t="s">
        <v>14</v>
      </c>
      <c r="N139" s="8" t="s">
        <v>14</v>
      </c>
      <c r="O139" s="8" t="s">
        <v>14</v>
      </c>
      <c r="W139" s="8" t="s">
        <v>14</v>
      </c>
      <c r="X139" s="8" t="s">
        <v>14</v>
      </c>
      <c r="Z139" s="8" t="s">
        <v>14</v>
      </c>
      <c r="AA139" s="8" t="s">
        <v>14</v>
      </c>
    </row>
    <row r="140">
      <c r="E140" s="8" t="s">
        <v>14</v>
      </c>
      <c r="J140" s="8" t="s">
        <v>14</v>
      </c>
      <c r="N140" s="8" t="s">
        <v>14</v>
      </c>
      <c r="O140" s="8" t="s">
        <v>14</v>
      </c>
      <c r="W140" s="8" t="s">
        <v>14</v>
      </c>
      <c r="X140" s="8" t="s">
        <v>14</v>
      </c>
      <c r="Z140" s="8" t="s">
        <v>14</v>
      </c>
      <c r="AA140" s="8" t="s">
        <v>14</v>
      </c>
    </row>
    <row r="141">
      <c r="E141" s="8" t="s">
        <v>14</v>
      </c>
      <c r="J141" s="8" t="s">
        <v>14</v>
      </c>
      <c r="N141" s="8" t="s">
        <v>14</v>
      </c>
      <c r="O141" s="8" t="s">
        <v>14</v>
      </c>
      <c r="W141" s="8" t="s">
        <v>14</v>
      </c>
      <c r="X141" s="8" t="s">
        <v>14</v>
      </c>
      <c r="Z141" s="8" t="s">
        <v>14</v>
      </c>
      <c r="AA141" s="8" t="s">
        <v>14</v>
      </c>
    </row>
    <row r="142">
      <c r="E142" s="8" t="s">
        <v>14</v>
      </c>
      <c r="J142" s="8" t="s">
        <v>14</v>
      </c>
      <c r="N142" s="8" t="s">
        <v>14</v>
      </c>
      <c r="O142" s="8" t="s">
        <v>14</v>
      </c>
      <c r="W142" s="8" t="s">
        <v>14</v>
      </c>
      <c r="X142" s="8" t="s">
        <v>14</v>
      </c>
      <c r="Z142" s="8" t="s">
        <v>14</v>
      </c>
      <c r="AA142" s="8" t="s">
        <v>14</v>
      </c>
    </row>
    <row r="143">
      <c r="E143" s="8" t="s">
        <v>14</v>
      </c>
      <c r="J143" s="8" t="s">
        <v>14</v>
      </c>
      <c r="N143" s="8" t="s">
        <v>14</v>
      </c>
      <c r="O143" s="8" t="s">
        <v>14</v>
      </c>
      <c r="W143" s="8" t="s">
        <v>14</v>
      </c>
      <c r="X143" s="8" t="s">
        <v>14</v>
      </c>
      <c r="Z143" s="8" t="s">
        <v>14</v>
      </c>
      <c r="AA143" s="8" t="s">
        <v>14</v>
      </c>
    </row>
    <row r="144">
      <c r="E144" s="8" t="s">
        <v>14</v>
      </c>
      <c r="J144" s="8" t="s">
        <v>14</v>
      </c>
      <c r="N144" s="8" t="s">
        <v>14</v>
      </c>
      <c r="O144" s="8" t="s">
        <v>14</v>
      </c>
      <c r="W144" s="8" t="s">
        <v>14</v>
      </c>
      <c r="X144" s="8" t="s">
        <v>14</v>
      </c>
      <c r="Z144" s="8" t="s">
        <v>14</v>
      </c>
      <c r="AA144" s="8" t="s">
        <v>14</v>
      </c>
    </row>
    <row r="145">
      <c r="E145" s="8" t="s">
        <v>14</v>
      </c>
      <c r="J145" s="8" t="s">
        <v>14</v>
      </c>
      <c r="N145" s="8" t="s">
        <v>14</v>
      </c>
      <c r="O145" s="8" t="s">
        <v>14</v>
      </c>
      <c r="W145" s="8" t="s">
        <v>14</v>
      </c>
      <c r="X145" s="8" t="s">
        <v>14</v>
      </c>
      <c r="Z145" s="8" t="s">
        <v>14</v>
      </c>
      <c r="AA145" s="8" t="s">
        <v>14</v>
      </c>
    </row>
    <row r="146">
      <c r="E146" s="8" t="s">
        <v>14</v>
      </c>
      <c r="J146" s="8" t="s">
        <v>14</v>
      </c>
      <c r="N146" s="8" t="s">
        <v>14</v>
      </c>
      <c r="O146" s="8" t="s">
        <v>14</v>
      </c>
      <c r="W146" s="8" t="s">
        <v>14</v>
      </c>
      <c r="X146" s="8" t="s">
        <v>14</v>
      </c>
      <c r="Z146" s="8" t="s">
        <v>14</v>
      </c>
      <c r="AA146" s="8" t="s">
        <v>14</v>
      </c>
    </row>
    <row r="147">
      <c r="E147" s="8" t="s">
        <v>14</v>
      </c>
      <c r="J147" s="8" t="s">
        <v>14</v>
      </c>
      <c r="N147" s="8" t="s">
        <v>14</v>
      </c>
      <c r="O147" s="8" t="s">
        <v>14</v>
      </c>
      <c r="W147" s="8" t="s">
        <v>14</v>
      </c>
      <c r="X147" s="8" t="s">
        <v>14</v>
      </c>
      <c r="Z147" s="8" t="s">
        <v>14</v>
      </c>
      <c r="AA147" s="8" t="s">
        <v>14</v>
      </c>
    </row>
    <row r="148">
      <c r="E148" s="8" t="s">
        <v>14</v>
      </c>
      <c r="J148" s="8" t="s">
        <v>14</v>
      </c>
      <c r="N148" s="8" t="s">
        <v>14</v>
      </c>
      <c r="O148" s="8" t="s">
        <v>14</v>
      </c>
      <c r="W148" s="8" t="s">
        <v>14</v>
      </c>
      <c r="X148" s="8" t="s">
        <v>14</v>
      </c>
      <c r="Z148" s="8" t="s">
        <v>14</v>
      </c>
      <c r="AA148" s="8" t="s">
        <v>14</v>
      </c>
    </row>
    <row r="149">
      <c r="E149" s="8" t="s">
        <v>14</v>
      </c>
      <c r="J149" s="8" t="s">
        <v>14</v>
      </c>
      <c r="N149" s="8" t="s">
        <v>14</v>
      </c>
      <c r="O149" s="8" t="s">
        <v>14</v>
      </c>
      <c r="W149" s="8" t="s">
        <v>14</v>
      </c>
      <c r="X149" s="8" t="s">
        <v>14</v>
      </c>
      <c r="Z149" s="8" t="s">
        <v>14</v>
      </c>
      <c r="AA149" s="8" t="s">
        <v>14</v>
      </c>
    </row>
    <row r="150">
      <c r="E150" s="8" t="s">
        <v>14</v>
      </c>
      <c r="J150" s="8" t="s">
        <v>14</v>
      </c>
      <c r="N150" s="8" t="s">
        <v>14</v>
      </c>
      <c r="O150" s="8" t="s">
        <v>14</v>
      </c>
      <c r="W150" s="8" t="s">
        <v>14</v>
      </c>
      <c r="X150" s="8" t="s">
        <v>14</v>
      </c>
      <c r="Z150" s="8" t="s">
        <v>14</v>
      </c>
      <c r="AA150" s="8" t="s">
        <v>14</v>
      </c>
    </row>
    <row r="151">
      <c r="E151" s="8" t="s">
        <v>14</v>
      </c>
      <c r="J151" s="8" t="s">
        <v>14</v>
      </c>
      <c r="N151" s="8" t="s">
        <v>14</v>
      </c>
      <c r="O151" s="8" t="s">
        <v>14</v>
      </c>
      <c r="W151" s="8" t="s">
        <v>14</v>
      </c>
      <c r="X151" s="8" t="s">
        <v>14</v>
      </c>
      <c r="Z151" s="8" t="s">
        <v>14</v>
      </c>
      <c r="AA151" s="8" t="s">
        <v>14</v>
      </c>
    </row>
    <row r="152">
      <c r="E152" s="8" t="s">
        <v>14</v>
      </c>
      <c r="J152" s="8" t="s">
        <v>14</v>
      </c>
      <c r="N152" s="8" t="s">
        <v>14</v>
      </c>
      <c r="O152" s="8" t="s">
        <v>14</v>
      </c>
      <c r="W152" s="8" t="s">
        <v>14</v>
      </c>
      <c r="X152" s="8" t="s">
        <v>14</v>
      </c>
      <c r="Z152" s="8" t="s">
        <v>14</v>
      </c>
      <c r="AA152" s="8" t="s">
        <v>14</v>
      </c>
    </row>
    <row r="153">
      <c r="E153" s="8" t="s">
        <v>14</v>
      </c>
      <c r="J153" s="8" t="s">
        <v>14</v>
      </c>
      <c r="N153" s="8" t="s">
        <v>14</v>
      </c>
      <c r="O153" s="8" t="s">
        <v>14</v>
      </c>
      <c r="W153" s="8" t="s">
        <v>14</v>
      </c>
      <c r="X153" s="8" t="s">
        <v>14</v>
      </c>
      <c r="Z153" s="8" t="s">
        <v>14</v>
      </c>
      <c r="AA153" s="8" t="s">
        <v>14</v>
      </c>
    </row>
    <row r="154">
      <c r="E154" s="8" t="s">
        <v>14</v>
      </c>
      <c r="J154" s="8" t="s">
        <v>14</v>
      </c>
      <c r="N154" s="8" t="s">
        <v>14</v>
      </c>
      <c r="O154" s="8" t="s">
        <v>14</v>
      </c>
      <c r="W154" s="8" t="s">
        <v>14</v>
      </c>
      <c r="X154" s="8" t="s">
        <v>14</v>
      </c>
      <c r="Z154" s="8" t="s">
        <v>14</v>
      </c>
      <c r="AA154" s="8" t="s">
        <v>14</v>
      </c>
    </row>
    <row r="155">
      <c r="E155" s="8" t="s">
        <v>14</v>
      </c>
      <c r="J155" s="8" t="s">
        <v>14</v>
      </c>
      <c r="N155" s="8" t="s">
        <v>14</v>
      </c>
      <c r="O155" s="8" t="s">
        <v>14</v>
      </c>
      <c r="W155" s="8" t="s">
        <v>14</v>
      </c>
      <c r="X155" s="8" t="s">
        <v>14</v>
      </c>
      <c r="Z155" s="8" t="s">
        <v>14</v>
      </c>
      <c r="AA155" s="8" t="s">
        <v>14</v>
      </c>
    </row>
    <row r="156">
      <c r="E156" s="8" t="s">
        <v>14</v>
      </c>
      <c r="J156" s="8" t="s">
        <v>14</v>
      </c>
      <c r="N156" s="8" t="s">
        <v>14</v>
      </c>
      <c r="O156" s="8" t="s">
        <v>14</v>
      </c>
      <c r="W156" s="8" t="s">
        <v>14</v>
      </c>
      <c r="X156" s="8" t="s">
        <v>14</v>
      </c>
      <c r="Z156" s="8" t="s">
        <v>14</v>
      </c>
      <c r="AA156" s="8" t="s">
        <v>14</v>
      </c>
    </row>
    <row r="157">
      <c r="E157" s="8" t="s">
        <v>14</v>
      </c>
      <c r="J157" s="8" t="s">
        <v>14</v>
      </c>
      <c r="N157" s="8" t="s">
        <v>14</v>
      </c>
      <c r="O157" s="8" t="s">
        <v>14</v>
      </c>
      <c r="W157" s="8" t="s">
        <v>14</v>
      </c>
      <c r="X157" s="8" t="s">
        <v>14</v>
      </c>
      <c r="Z157" s="8" t="s">
        <v>14</v>
      </c>
      <c r="AA157" s="8" t="s">
        <v>14</v>
      </c>
    </row>
    <row r="158">
      <c r="E158" s="8" t="s">
        <v>14</v>
      </c>
      <c r="J158" s="8" t="s">
        <v>14</v>
      </c>
      <c r="N158" s="8" t="s">
        <v>14</v>
      </c>
      <c r="O158" s="8" t="s">
        <v>14</v>
      </c>
      <c r="W158" s="8" t="s">
        <v>14</v>
      </c>
      <c r="X158" s="8" t="s">
        <v>14</v>
      </c>
      <c r="Z158" s="8" t="s">
        <v>14</v>
      </c>
      <c r="AA158" s="8" t="s">
        <v>14</v>
      </c>
    </row>
    <row r="159">
      <c r="E159" s="8" t="s">
        <v>14</v>
      </c>
      <c r="J159" s="8" t="s">
        <v>14</v>
      </c>
      <c r="N159" s="8" t="s">
        <v>14</v>
      </c>
      <c r="O159" s="8" t="s">
        <v>14</v>
      </c>
      <c r="W159" s="8" t="s">
        <v>14</v>
      </c>
      <c r="X159" s="8" t="s">
        <v>14</v>
      </c>
      <c r="Z159" s="8" t="s">
        <v>14</v>
      </c>
      <c r="AA159" s="8" t="s">
        <v>14</v>
      </c>
    </row>
    <row r="160">
      <c r="E160" s="8" t="s">
        <v>14</v>
      </c>
      <c r="J160" s="8" t="s">
        <v>14</v>
      </c>
      <c r="N160" s="8" t="s">
        <v>14</v>
      </c>
      <c r="O160" s="8" t="s">
        <v>14</v>
      </c>
      <c r="W160" s="8" t="s">
        <v>14</v>
      </c>
      <c r="X160" s="8" t="s">
        <v>14</v>
      </c>
      <c r="Z160" s="8" t="s">
        <v>14</v>
      </c>
      <c r="AA160" s="8" t="s">
        <v>14</v>
      </c>
    </row>
    <row r="161">
      <c r="E161" s="8" t="s">
        <v>14</v>
      </c>
      <c r="J161" s="8" t="s">
        <v>14</v>
      </c>
      <c r="N161" s="8" t="s">
        <v>14</v>
      </c>
      <c r="O161" s="8" t="s">
        <v>14</v>
      </c>
      <c r="W161" s="8" t="s">
        <v>14</v>
      </c>
      <c r="X161" s="8" t="s">
        <v>14</v>
      </c>
      <c r="Z161" s="8" t="s">
        <v>14</v>
      </c>
      <c r="AA161" s="8" t="s">
        <v>14</v>
      </c>
    </row>
    <row r="162">
      <c r="E162" s="8" t="s">
        <v>14</v>
      </c>
      <c r="J162" s="8" t="s">
        <v>14</v>
      </c>
      <c r="N162" s="8" t="s">
        <v>14</v>
      </c>
      <c r="O162" s="8" t="s">
        <v>14</v>
      </c>
      <c r="W162" s="8" t="s">
        <v>14</v>
      </c>
      <c r="X162" s="8" t="s">
        <v>14</v>
      </c>
      <c r="Z162" s="8" t="s">
        <v>14</v>
      </c>
      <c r="AA162" s="8" t="s">
        <v>14</v>
      </c>
    </row>
    <row r="163">
      <c r="E163" s="8" t="s">
        <v>14</v>
      </c>
      <c r="J163" s="8" t="s">
        <v>14</v>
      </c>
      <c r="N163" s="8" t="s">
        <v>14</v>
      </c>
      <c r="O163" s="8" t="s">
        <v>14</v>
      </c>
      <c r="W163" s="8" t="s">
        <v>14</v>
      </c>
      <c r="X163" s="8" t="s">
        <v>14</v>
      </c>
      <c r="Z163" s="8" t="s">
        <v>14</v>
      </c>
      <c r="AA163" s="8" t="s">
        <v>14</v>
      </c>
    </row>
    <row r="164">
      <c r="E164" s="8" t="s">
        <v>14</v>
      </c>
      <c r="J164" s="8" t="s">
        <v>14</v>
      </c>
      <c r="N164" s="8" t="s">
        <v>14</v>
      </c>
      <c r="O164" s="8" t="s">
        <v>14</v>
      </c>
      <c r="W164" s="8" t="s">
        <v>14</v>
      </c>
      <c r="X164" s="8" t="s">
        <v>14</v>
      </c>
      <c r="Z164" s="8" t="s">
        <v>14</v>
      </c>
      <c r="AA164" s="8" t="s">
        <v>14</v>
      </c>
    </row>
    <row r="165">
      <c r="E165" s="8" t="s">
        <v>14</v>
      </c>
      <c r="J165" s="8" t="s">
        <v>14</v>
      </c>
      <c r="N165" s="8" t="s">
        <v>14</v>
      </c>
      <c r="O165" s="8" t="s">
        <v>14</v>
      </c>
      <c r="W165" s="8" t="s">
        <v>14</v>
      </c>
      <c r="X165" s="8" t="s">
        <v>14</v>
      </c>
      <c r="Z165" s="8" t="s">
        <v>14</v>
      </c>
      <c r="AA165" s="8" t="s">
        <v>14</v>
      </c>
    </row>
    <row r="166">
      <c r="E166" s="8" t="s">
        <v>14</v>
      </c>
      <c r="J166" s="8" t="s">
        <v>14</v>
      </c>
      <c r="N166" s="8" t="s">
        <v>14</v>
      </c>
      <c r="O166" s="8" t="s">
        <v>14</v>
      </c>
      <c r="W166" s="8" t="s">
        <v>14</v>
      </c>
      <c r="X166" s="8" t="s">
        <v>14</v>
      </c>
      <c r="Z166" s="8" t="s">
        <v>14</v>
      </c>
      <c r="AA166" s="8" t="s">
        <v>14</v>
      </c>
    </row>
    <row r="167">
      <c r="E167" s="8" t="s">
        <v>14</v>
      </c>
      <c r="J167" s="8" t="s">
        <v>14</v>
      </c>
      <c r="N167" s="8" t="s">
        <v>14</v>
      </c>
      <c r="O167" s="8" t="s">
        <v>14</v>
      </c>
      <c r="W167" s="8" t="s">
        <v>14</v>
      </c>
      <c r="X167" s="8" t="s">
        <v>14</v>
      </c>
      <c r="Z167" s="8" t="s">
        <v>14</v>
      </c>
      <c r="AA167" s="8" t="s">
        <v>14</v>
      </c>
    </row>
    <row r="168">
      <c r="E168" s="8" t="s">
        <v>14</v>
      </c>
      <c r="J168" s="8" t="s">
        <v>14</v>
      </c>
      <c r="N168" s="8" t="s">
        <v>14</v>
      </c>
      <c r="O168" s="8" t="s">
        <v>14</v>
      </c>
      <c r="W168" s="8" t="s">
        <v>14</v>
      </c>
      <c r="X168" s="8" t="s">
        <v>14</v>
      </c>
      <c r="Z168" s="8" t="s">
        <v>14</v>
      </c>
      <c r="AA168" s="8" t="s">
        <v>14</v>
      </c>
    </row>
    <row r="169">
      <c r="E169" s="8" t="s">
        <v>14</v>
      </c>
      <c r="J169" s="8" t="s">
        <v>14</v>
      </c>
      <c r="N169" s="8" t="s">
        <v>14</v>
      </c>
      <c r="O169" s="8" t="s">
        <v>14</v>
      </c>
      <c r="W169" s="8" t="s">
        <v>14</v>
      </c>
      <c r="X169" s="8" t="s">
        <v>14</v>
      </c>
      <c r="Z169" s="8" t="s">
        <v>14</v>
      </c>
      <c r="AA169" s="8" t="s">
        <v>14</v>
      </c>
    </row>
    <row r="170">
      <c r="E170" s="8" t="s">
        <v>14</v>
      </c>
      <c r="J170" s="8" t="s">
        <v>14</v>
      </c>
      <c r="N170" s="8" t="s">
        <v>14</v>
      </c>
      <c r="O170" s="8" t="s">
        <v>14</v>
      </c>
      <c r="W170" s="8" t="s">
        <v>14</v>
      </c>
      <c r="X170" s="8" t="s">
        <v>14</v>
      </c>
      <c r="Z170" s="8" t="s">
        <v>14</v>
      </c>
      <c r="AA170" s="8" t="s">
        <v>14</v>
      </c>
    </row>
    <row r="171">
      <c r="E171" s="8" t="s">
        <v>14</v>
      </c>
      <c r="J171" s="8" t="s">
        <v>14</v>
      </c>
      <c r="N171" s="8" t="s">
        <v>14</v>
      </c>
      <c r="O171" s="8" t="s">
        <v>14</v>
      </c>
      <c r="W171" s="8" t="s">
        <v>14</v>
      </c>
      <c r="X171" s="8" t="s">
        <v>14</v>
      </c>
      <c r="Z171" s="8" t="s">
        <v>14</v>
      </c>
      <c r="AA171" s="8" t="s">
        <v>14</v>
      </c>
    </row>
    <row r="172">
      <c r="E172" s="8" t="s">
        <v>14</v>
      </c>
      <c r="J172" s="8" t="s">
        <v>14</v>
      </c>
      <c r="N172" s="8" t="s">
        <v>14</v>
      </c>
      <c r="O172" s="8" t="s">
        <v>14</v>
      </c>
      <c r="W172" s="8" t="s">
        <v>14</v>
      </c>
      <c r="X172" s="8" t="s">
        <v>14</v>
      </c>
      <c r="Z172" s="8" t="s">
        <v>14</v>
      </c>
      <c r="AA172" s="8" t="s">
        <v>14</v>
      </c>
    </row>
    <row r="173">
      <c r="E173" s="8" t="s">
        <v>14</v>
      </c>
      <c r="J173" s="8" t="s">
        <v>14</v>
      </c>
      <c r="N173" s="8" t="s">
        <v>14</v>
      </c>
      <c r="O173" s="8" t="s">
        <v>14</v>
      </c>
      <c r="W173" s="8" t="s">
        <v>14</v>
      </c>
      <c r="X173" s="8" t="s">
        <v>14</v>
      </c>
      <c r="Z173" s="8" t="s">
        <v>14</v>
      </c>
      <c r="AA173" s="8" t="s">
        <v>14</v>
      </c>
    </row>
    <row r="174">
      <c r="E174" s="8" t="s">
        <v>14</v>
      </c>
      <c r="J174" s="8" t="s">
        <v>14</v>
      </c>
      <c r="N174" s="8" t="s">
        <v>14</v>
      </c>
      <c r="O174" s="8" t="s">
        <v>14</v>
      </c>
      <c r="W174" s="8" t="s">
        <v>14</v>
      </c>
      <c r="X174" s="8" t="s">
        <v>14</v>
      </c>
      <c r="Z174" s="8" t="s">
        <v>14</v>
      </c>
      <c r="AA174" s="8" t="s">
        <v>14</v>
      </c>
    </row>
    <row r="175">
      <c r="E175" s="8" t="s">
        <v>14</v>
      </c>
      <c r="J175" s="8" t="s">
        <v>14</v>
      </c>
      <c r="N175" s="8" t="s">
        <v>14</v>
      </c>
      <c r="O175" s="8" t="s">
        <v>14</v>
      </c>
      <c r="W175" s="8" t="s">
        <v>14</v>
      </c>
      <c r="X175" s="8" t="s">
        <v>14</v>
      </c>
      <c r="Z175" s="8" t="s">
        <v>14</v>
      </c>
      <c r="AA175" s="8" t="s">
        <v>14</v>
      </c>
    </row>
    <row r="176">
      <c r="E176" s="8" t="s">
        <v>14</v>
      </c>
      <c r="J176" s="8" t="s">
        <v>14</v>
      </c>
      <c r="N176" s="8" t="s">
        <v>14</v>
      </c>
      <c r="O176" s="8" t="s">
        <v>14</v>
      </c>
      <c r="W176" s="8" t="s">
        <v>14</v>
      </c>
      <c r="X176" s="8" t="s">
        <v>14</v>
      </c>
      <c r="Z176" s="8" t="s">
        <v>14</v>
      </c>
      <c r="AA176" s="8" t="s">
        <v>14</v>
      </c>
    </row>
    <row r="177">
      <c r="E177" s="8" t="s">
        <v>14</v>
      </c>
      <c r="J177" s="8" t="s">
        <v>14</v>
      </c>
      <c r="N177" s="8" t="s">
        <v>14</v>
      </c>
      <c r="O177" s="8" t="s">
        <v>14</v>
      </c>
      <c r="W177" s="8" t="s">
        <v>14</v>
      </c>
      <c r="X177" s="8" t="s">
        <v>14</v>
      </c>
      <c r="Z177" s="8" t="s">
        <v>14</v>
      </c>
      <c r="AA177" s="8" t="s">
        <v>14</v>
      </c>
    </row>
    <row r="178">
      <c r="E178" s="8" t="s">
        <v>14</v>
      </c>
      <c r="J178" s="8" t="s">
        <v>14</v>
      </c>
      <c r="N178" s="8" t="s">
        <v>14</v>
      </c>
      <c r="O178" s="8" t="s">
        <v>14</v>
      </c>
      <c r="W178" s="8" t="s">
        <v>14</v>
      </c>
      <c r="X178" s="8" t="s">
        <v>14</v>
      </c>
      <c r="Z178" s="8" t="s">
        <v>14</v>
      </c>
      <c r="AA178" s="8" t="s">
        <v>14</v>
      </c>
    </row>
    <row r="179">
      <c r="E179" s="8" t="s">
        <v>14</v>
      </c>
      <c r="J179" s="8" t="s">
        <v>14</v>
      </c>
      <c r="N179" s="8" t="s">
        <v>14</v>
      </c>
      <c r="O179" s="8" t="s">
        <v>14</v>
      </c>
      <c r="W179" s="8" t="s">
        <v>14</v>
      </c>
      <c r="X179" s="8" t="s">
        <v>14</v>
      </c>
      <c r="Z179" s="8" t="s">
        <v>14</v>
      </c>
      <c r="AA179" s="8" t="s">
        <v>14</v>
      </c>
    </row>
    <row r="180">
      <c r="E180" s="8" t="s">
        <v>14</v>
      </c>
      <c r="J180" s="8" t="s">
        <v>14</v>
      </c>
      <c r="N180" s="8" t="s">
        <v>14</v>
      </c>
      <c r="O180" s="8" t="s">
        <v>14</v>
      </c>
      <c r="W180" s="8" t="s">
        <v>14</v>
      </c>
      <c r="X180" s="8" t="s">
        <v>14</v>
      </c>
      <c r="Z180" s="8" t="s">
        <v>14</v>
      </c>
      <c r="AA180" s="8" t="s">
        <v>14</v>
      </c>
    </row>
    <row r="181">
      <c r="E181" s="8" t="s">
        <v>14</v>
      </c>
      <c r="J181" s="8" t="s">
        <v>14</v>
      </c>
      <c r="N181" s="8" t="s">
        <v>14</v>
      </c>
      <c r="O181" s="8" t="s">
        <v>14</v>
      </c>
      <c r="W181" s="8" t="s">
        <v>14</v>
      </c>
      <c r="X181" s="8" t="s">
        <v>14</v>
      </c>
      <c r="Z181" s="8" t="s">
        <v>14</v>
      </c>
      <c r="AA181" s="8" t="s">
        <v>14</v>
      </c>
    </row>
    <row r="182">
      <c r="E182" s="8" t="s">
        <v>14</v>
      </c>
      <c r="J182" s="8" t="s">
        <v>14</v>
      </c>
      <c r="N182" s="8" t="s">
        <v>14</v>
      </c>
      <c r="O182" s="8" t="s">
        <v>14</v>
      </c>
      <c r="W182" s="8" t="s">
        <v>14</v>
      </c>
      <c r="X182" s="8" t="s">
        <v>14</v>
      </c>
      <c r="Z182" s="8" t="s">
        <v>14</v>
      </c>
      <c r="AA182" s="8" t="s">
        <v>14</v>
      </c>
    </row>
    <row r="183">
      <c r="E183" s="8" t="s">
        <v>14</v>
      </c>
      <c r="J183" s="8" t="s">
        <v>14</v>
      </c>
      <c r="N183" s="8" t="s">
        <v>14</v>
      </c>
      <c r="O183" s="8" t="s">
        <v>14</v>
      </c>
      <c r="W183" s="8" t="s">
        <v>14</v>
      </c>
      <c r="X183" s="8" t="s">
        <v>14</v>
      </c>
      <c r="Z183" s="8" t="s">
        <v>14</v>
      </c>
      <c r="AA183" s="8" t="s">
        <v>14</v>
      </c>
    </row>
    <row r="184">
      <c r="E184" s="8" t="s">
        <v>14</v>
      </c>
      <c r="J184" s="8" t="s">
        <v>14</v>
      </c>
      <c r="N184" s="8" t="s">
        <v>14</v>
      </c>
      <c r="O184" s="8" t="s">
        <v>14</v>
      </c>
      <c r="W184" s="8" t="s">
        <v>14</v>
      </c>
      <c r="X184" s="8" t="s">
        <v>14</v>
      </c>
      <c r="Z184" s="8" t="s">
        <v>14</v>
      </c>
      <c r="AA184" s="8" t="s">
        <v>14</v>
      </c>
    </row>
    <row r="185">
      <c r="E185" s="8" t="s">
        <v>14</v>
      </c>
      <c r="J185" s="8" t="s">
        <v>14</v>
      </c>
      <c r="N185" s="8" t="s">
        <v>14</v>
      </c>
      <c r="O185" s="8" t="s">
        <v>14</v>
      </c>
      <c r="W185" s="8" t="s">
        <v>14</v>
      </c>
      <c r="X185" s="8" t="s">
        <v>14</v>
      </c>
      <c r="Z185" s="8" t="s">
        <v>14</v>
      </c>
      <c r="AA185" s="8" t="s">
        <v>14</v>
      </c>
    </row>
    <row r="186">
      <c r="E186" s="8" t="s">
        <v>14</v>
      </c>
      <c r="J186" s="8" t="s">
        <v>14</v>
      </c>
      <c r="N186" s="8" t="s">
        <v>14</v>
      </c>
      <c r="O186" s="8" t="s">
        <v>14</v>
      </c>
      <c r="W186" s="8" t="s">
        <v>14</v>
      </c>
      <c r="X186" s="8" t="s">
        <v>14</v>
      </c>
      <c r="Z186" s="8" t="s">
        <v>14</v>
      </c>
      <c r="AA186" s="8" t="s">
        <v>14</v>
      </c>
    </row>
    <row r="187">
      <c r="E187" s="8" t="s">
        <v>14</v>
      </c>
      <c r="J187" s="8" t="s">
        <v>14</v>
      </c>
      <c r="N187" s="8" t="s">
        <v>14</v>
      </c>
      <c r="O187" s="8" t="s">
        <v>14</v>
      </c>
      <c r="W187" s="8" t="s">
        <v>14</v>
      </c>
      <c r="X187" s="8" t="s">
        <v>14</v>
      </c>
      <c r="Z187" s="8" t="s">
        <v>14</v>
      </c>
      <c r="AA187" s="8" t="s">
        <v>14</v>
      </c>
    </row>
    <row r="188">
      <c r="E188" s="8" t="s">
        <v>14</v>
      </c>
      <c r="J188" s="8" t="s">
        <v>14</v>
      </c>
      <c r="N188" s="8" t="s">
        <v>14</v>
      </c>
      <c r="O188" s="8" t="s">
        <v>14</v>
      </c>
      <c r="W188" s="8" t="s">
        <v>14</v>
      </c>
      <c r="X188" s="8" t="s">
        <v>14</v>
      </c>
      <c r="Z188" s="8" t="s">
        <v>14</v>
      </c>
      <c r="AA188" s="8" t="s">
        <v>14</v>
      </c>
    </row>
    <row r="189">
      <c r="E189" s="8" t="s">
        <v>14</v>
      </c>
      <c r="J189" s="8" t="s">
        <v>14</v>
      </c>
      <c r="N189" s="8" t="s">
        <v>14</v>
      </c>
      <c r="O189" s="8" t="s">
        <v>14</v>
      </c>
      <c r="W189" s="8" t="s">
        <v>14</v>
      </c>
      <c r="X189" s="8" t="s">
        <v>14</v>
      </c>
      <c r="Z189" s="8" t="s">
        <v>14</v>
      </c>
      <c r="AA189" s="8" t="s">
        <v>14</v>
      </c>
    </row>
    <row r="190">
      <c r="E190" s="8" t="s">
        <v>14</v>
      </c>
      <c r="J190" s="8" t="s">
        <v>14</v>
      </c>
      <c r="N190" s="8" t="s">
        <v>14</v>
      </c>
      <c r="O190" s="8" t="s">
        <v>14</v>
      </c>
      <c r="W190" s="8" t="s">
        <v>14</v>
      </c>
      <c r="X190" s="8" t="s">
        <v>14</v>
      </c>
      <c r="Z190" s="8" t="s">
        <v>14</v>
      </c>
      <c r="AA190" s="8" t="s">
        <v>14</v>
      </c>
    </row>
    <row r="191">
      <c r="E191" s="8" t="s">
        <v>14</v>
      </c>
      <c r="J191" s="8" t="s">
        <v>14</v>
      </c>
      <c r="N191" s="8" t="s">
        <v>14</v>
      </c>
      <c r="O191" s="8" t="s">
        <v>14</v>
      </c>
      <c r="W191" s="8" t="s">
        <v>14</v>
      </c>
      <c r="X191" s="8" t="s">
        <v>14</v>
      </c>
      <c r="Z191" s="8" t="s">
        <v>14</v>
      </c>
      <c r="AA191" s="8" t="s">
        <v>14</v>
      </c>
    </row>
    <row r="192">
      <c r="E192" s="8" t="s">
        <v>14</v>
      </c>
      <c r="J192" s="8" t="s">
        <v>14</v>
      </c>
      <c r="N192" s="8" t="s">
        <v>14</v>
      </c>
      <c r="O192" s="8" t="s">
        <v>14</v>
      </c>
      <c r="W192" s="8" t="s">
        <v>14</v>
      </c>
      <c r="X192" s="8" t="s">
        <v>14</v>
      </c>
      <c r="Z192" s="8" t="s">
        <v>14</v>
      </c>
      <c r="AA192" s="8" t="s">
        <v>14</v>
      </c>
    </row>
    <row r="193">
      <c r="E193" s="8" t="s">
        <v>14</v>
      </c>
      <c r="J193" s="8" t="s">
        <v>14</v>
      </c>
      <c r="N193" s="8" t="s">
        <v>14</v>
      </c>
      <c r="O193" s="8" t="s">
        <v>14</v>
      </c>
      <c r="W193" s="8" t="s">
        <v>14</v>
      </c>
      <c r="X193" s="8" t="s">
        <v>14</v>
      </c>
      <c r="Z193" s="8" t="s">
        <v>14</v>
      </c>
      <c r="AA193" s="8" t="s">
        <v>14</v>
      </c>
    </row>
    <row r="194">
      <c r="E194" s="8" t="s">
        <v>14</v>
      </c>
      <c r="J194" s="8" t="s">
        <v>14</v>
      </c>
      <c r="N194" s="8" t="s">
        <v>14</v>
      </c>
      <c r="O194" s="8" t="s">
        <v>14</v>
      </c>
      <c r="W194" s="8" t="s">
        <v>14</v>
      </c>
      <c r="X194" s="8" t="s">
        <v>14</v>
      </c>
      <c r="Z194" s="8" t="s">
        <v>14</v>
      </c>
      <c r="AA194" s="8" t="s">
        <v>14</v>
      </c>
    </row>
    <row r="195">
      <c r="E195" s="8" t="s">
        <v>14</v>
      </c>
      <c r="J195" s="8" t="s">
        <v>14</v>
      </c>
      <c r="N195" s="8" t="s">
        <v>14</v>
      </c>
      <c r="O195" s="8" t="s">
        <v>14</v>
      </c>
      <c r="W195" s="8" t="s">
        <v>14</v>
      </c>
      <c r="X195" s="8" t="s">
        <v>14</v>
      </c>
      <c r="Z195" s="8" t="s">
        <v>14</v>
      </c>
      <c r="AA195" s="8" t="s">
        <v>14</v>
      </c>
    </row>
    <row r="196">
      <c r="E196" s="8" t="s">
        <v>14</v>
      </c>
      <c r="J196" s="8" t="s">
        <v>14</v>
      </c>
      <c r="N196" s="8" t="s">
        <v>14</v>
      </c>
      <c r="O196" s="8" t="s">
        <v>14</v>
      </c>
      <c r="W196" s="8" t="s">
        <v>14</v>
      </c>
      <c r="X196" s="8" t="s">
        <v>14</v>
      </c>
      <c r="Z196" s="8" t="s">
        <v>14</v>
      </c>
      <c r="AA196" s="8" t="s">
        <v>14</v>
      </c>
    </row>
    <row r="197">
      <c r="E197" s="8" t="s">
        <v>14</v>
      </c>
      <c r="J197" s="8" t="s">
        <v>14</v>
      </c>
      <c r="N197" s="8" t="s">
        <v>14</v>
      </c>
      <c r="O197" s="8" t="s">
        <v>14</v>
      </c>
      <c r="W197" s="8" t="s">
        <v>14</v>
      </c>
      <c r="X197" s="8" t="s">
        <v>14</v>
      </c>
      <c r="Z197" s="8" t="s">
        <v>14</v>
      </c>
      <c r="AA197" s="8" t="s">
        <v>14</v>
      </c>
    </row>
    <row r="198">
      <c r="E198" s="8" t="s">
        <v>14</v>
      </c>
      <c r="J198" s="8" t="s">
        <v>14</v>
      </c>
      <c r="N198" s="8" t="s">
        <v>14</v>
      </c>
      <c r="O198" s="8" t="s">
        <v>14</v>
      </c>
      <c r="W198" s="8" t="s">
        <v>14</v>
      </c>
      <c r="X198" s="8" t="s">
        <v>14</v>
      </c>
      <c r="Z198" s="8" t="s">
        <v>14</v>
      </c>
      <c r="AA198" s="8" t="s">
        <v>14</v>
      </c>
    </row>
    <row r="199">
      <c r="E199" s="8" t="s">
        <v>14</v>
      </c>
      <c r="J199" s="8" t="s">
        <v>14</v>
      </c>
      <c r="N199" s="8" t="s">
        <v>14</v>
      </c>
      <c r="O199" s="8" t="s">
        <v>14</v>
      </c>
      <c r="W199" s="8" t="s">
        <v>14</v>
      </c>
      <c r="X199" s="8" t="s">
        <v>14</v>
      </c>
      <c r="Z199" s="8" t="s">
        <v>14</v>
      </c>
      <c r="AA199" s="8" t="s">
        <v>14</v>
      </c>
    </row>
    <row r="200">
      <c r="E200" s="8" t="s">
        <v>14</v>
      </c>
      <c r="J200" s="8" t="s">
        <v>14</v>
      </c>
      <c r="N200" s="8" t="s">
        <v>14</v>
      </c>
      <c r="O200" s="8" t="s">
        <v>14</v>
      </c>
      <c r="W200" s="8" t="s">
        <v>14</v>
      </c>
      <c r="X200" s="8" t="s">
        <v>14</v>
      </c>
      <c r="Z200" s="8" t="s">
        <v>14</v>
      </c>
      <c r="AA200" s="8" t="s">
        <v>14</v>
      </c>
    </row>
    <row r="201">
      <c r="E201" s="8" t="s">
        <v>14</v>
      </c>
      <c r="J201" s="8" t="s">
        <v>14</v>
      </c>
      <c r="N201" s="8" t="s">
        <v>14</v>
      </c>
      <c r="O201" s="8" t="s">
        <v>14</v>
      </c>
      <c r="W201" s="8" t="s">
        <v>14</v>
      </c>
      <c r="X201" s="8" t="s">
        <v>14</v>
      </c>
      <c r="Z201" s="8" t="s">
        <v>14</v>
      </c>
      <c r="AA201" s="8" t="s">
        <v>14</v>
      </c>
    </row>
    <row r="202">
      <c r="E202" s="8" t="s">
        <v>14</v>
      </c>
      <c r="J202" s="8" t="s">
        <v>14</v>
      </c>
      <c r="N202" s="8" t="s">
        <v>14</v>
      </c>
      <c r="O202" s="8" t="s">
        <v>14</v>
      </c>
      <c r="W202" s="8" t="s">
        <v>14</v>
      </c>
      <c r="X202" s="8" t="s">
        <v>14</v>
      </c>
      <c r="Z202" s="8" t="s">
        <v>14</v>
      </c>
      <c r="AA202" s="8" t="s">
        <v>14</v>
      </c>
    </row>
    <row r="203">
      <c r="E203" s="8" t="s">
        <v>14</v>
      </c>
      <c r="J203" s="8" t="s">
        <v>14</v>
      </c>
      <c r="N203" s="8" t="s">
        <v>14</v>
      </c>
      <c r="O203" s="8" t="s">
        <v>14</v>
      </c>
      <c r="W203" s="8" t="s">
        <v>14</v>
      </c>
      <c r="X203" s="8" t="s">
        <v>14</v>
      </c>
      <c r="Z203" s="8" t="s">
        <v>14</v>
      </c>
      <c r="AA203" s="8" t="s">
        <v>14</v>
      </c>
    </row>
    <row r="204">
      <c r="E204" s="8" t="s">
        <v>14</v>
      </c>
      <c r="J204" s="8" t="s">
        <v>14</v>
      </c>
      <c r="N204" s="8" t="s">
        <v>14</v>
      </c>
      <c r="O204" s="8" t="s">
        <v>14</v>
      </c>
      <c r="W204" s="8" t="s">
        <v>14</v>
      </c>
      <c r="X204" s="8" t="s">
        <v>14</v>
      </c>
      <c r="Z204" s="8" t="s">
        <v>14</v>
      </c>
      <c r="AA204" s="8" t="s">
        <v>14</v>
      </c>
    </row>
    <row r="205">
      <c r="E205" s="8" t="s">
        <v>14</v>
      </c>
      <c r="J205" s="8" t="s">
        <v>14</v>
      </c>
      <c r="N205" s="8" t="s">
        <v>14</v>
      </c>
      <c r="O205" s="8" t="s">
        <v>14</v>
      </c>
      <c r="W205" s="8" t="s">
        <v>14</v>
      </c>
      <c r="X205" s="8" t="s">
        <v>14</v>
      </c>
      <c r="Z205" s="8" t="s">
        <v>14</v>
      </c>
      <c r="AA205" s="8" t="s">
        <v>14</v>
      </c>
    </row>
    <row r="206">
      <c r="E206" s="8" t="s">
        <v>14</v>
      </c>
      <c r="J206" s="8" t="s">
        <v>14</v>
      </c>
      <c r="N206" s="8" t="s">
        <v>14</v>
      </c>
      <c r="O206" s="8" t="s">
        <v>14</v>
      </c>
      <c r="W206" s="8" t="s">
        <v>14</v>
      </c>
      <c r="X206" s="8" t="s">
        <v>14</v>
      </c>
      <c r="Z206" s="8" t="s">
        <v>14</v>
      </c>
      <c r="AA206" s="8" t="s">
        <v>14</v>
      </c>
    </row>
    <row r="207">
      <c r="E207" s="8" t="s">
        <v>14</v>
      </c>
      <c r="J207" s="8" t="s">
        <v>14</v>
      </c>
      <c r="N207" s="8" t="s">
        <v>14</v>
      </c>
      <c r="O207" s="8" t="s">
        <v>14</v>
      </c>
      <c r="W207" s="8" t="s">
        <v>14</v>
      </c>
      <c r="X207" s="8" t="s">
        <v>14</v>
      </c>
      <c r="Z207" s="8" t="s">
        <v>14</v>
      </c>
      <c r="AA207" s="8" t="s">
        <v>14</v>
      </c>
    </row>
    <row r="208">
      <c r="E208" s="8" t="s">
        <v>14</v>
      </c>
      <c r="J208" s="8" t="s">
        <v>14</v>
      </c>
      <c r="N208" s="8" t="s">
        <v>14</v>
      </c>
      <c r="O208" s="8" t="s">
        <v>14</v>
      </c>
      <c r="W208" s="8" t="s">
        <v>14</v>
      </c>
      <c r="X208" s="8" t="s">
        <v>14</v>
      </c>
      <c r="Z208" s="8" t="s">
        <v>14</v>
      </c>
      <c r="AA208" s="8" t="s">
        <v>14</v>
      </c>
    </row>
    <row r="209">
      <c r="E209" s="8" t="s">
        <v>14</v>
      </c>
      <c r="J209" s="8" t="s">
        <v>14</v>
      </c>
      <c r="N209" s="8" t="s">
        <v>14</v>
      </c>
      <c r="O209" s="8" t="s">
        <v>14</v>
      </c>
      <c r="W209" s="8" t="s">
        <v>14</v>
      </c>
      <c r="X209" s="8" t="s">
        <v>14</v>
      </c>
      <c r="Z209" s="8" t="s">
        <v>14</v>
      </c>
      <c r="AA209" s="8" t="s">
        <v>14</v>
      </c>
    </row>
    <row r="210">
      <c r="E210" s="8" t="s">
        <v>14</v>
      </c>
      <c r="J210" s="8" t="s">
        <v>14</v>
      </c>
      <c r="N210" s="8" t="s">
        <v>14</v>
      </c>
      <c r="O210" s="8" t="s">
        <v>14</v>
      </c>
      <c r="W210" s="8" t="s">
        <v>14</v>
      </c>
      <c r="X210" s="8" t="s">
        <v>14</v>
      </c>
      <c r="Z210" s="8" t="s">
        <v>14</v>
      </c>
      <c r="AA210" s="8" t="s">
        <v>14</v>
      </c>
    </row>
    <row r="211">
      <c r="E211" s="8" t="s">
        <v>14</v>
      </c>
      <c r="J211" s="8" t="s">
        <v>14</v>
      </c>
      <c r="N211" s="8" t="s">
        <v>14</v>
      </c>
      <c r="O211" s="8" t="s">
        <v>14</v>
      </c>
      <c r="W211" s="8" t="s">
        <v>14</v>
      </c>
      <c r="X211" s="8" t="s">
        <v>14</v>
      </c>
      <c r="Z211" s="8" t="s">
        <v>14</v>
      </c>
      <c r="AA211" s="8" t="s">
        <v>14</v>
      </c>
    </row>
    <row r="212">
      <c r="E212" s="8" t="s">
        <v>14</v>
      </c>
      <c r="J212" s="8" t="s">
        <v>14</v>
      </c>
      <c r="N212" s="8" t="s">
        <v>14</v>
      </c>
      <c r="O212" s="8" t="s">
        <v>14</v>
      </c>
      <c r="W212" s="8" t="s">
        <v>14</v>
      </c>
      <c r="X212" s="8" t="s">
        <v>14</v>
      </c>
      <c r="Z212" s="8" t="s">
        <v>14</v>
      </c>
      <c r="AA212" s="8" t="s">
        <v>14</v>
      </c>
    </row>
    <row r="213">
      <c r="E213" s="8" t="s">
        <v>14</v>
      </c>
      <c r="J213" s="8" t="s">
        <v>14</v>
      </c>
      <c r="N213" s="8" t="s">
        <v>14</v>
      </c>
      <c r="O213" s="8" t="s">
        <v>14</v>
      </c>
      <c r="W213" s="8" t="s">
        <v>14</v>
      </c>
      <c r="X213" s="8" t="s">
        <v>14</v>
      </c>
      <c r="Z213" s="8" t="s">
        <v>14</v>
      </c>
      <c r="AA213" s="8" t="s">
        <v>14</v>
      </c>
    </row>
    <row r="214">
      <c r="E214" s="8" t="s">
        <v>14</v>
      </c>
      <c r="J214" s="8" t="s">
        <v>14</v>
      </c>
      <c r="N214" s="8" t="s">
        <v>14</v>
      </c>
      <c r="O214" s="8" t="s">
        <v>14</v>
      </c>
      <c r="W214" s="8" t="s">
        <v>14</v>
      </c>
      <c r="X214" s="8" t="s">
        <v>14</v>
      </c>
      <c r="Z214" s="8" t="s">
        <v>14</v>
      </c>
      <c r="AA214" s="8" t="s">
        <v>14</v>
      </c>
    </row>
    <row r="215">
      <c r="E215" s="8" t="s">
        <v>14</v>
      </c>
      <c r="J215" s="8" t="s">
        <v>14</v>
      </c>
      <c r="N215" s="8" t="s">
        <v>14</v>
      </c>
      <c r="O215" s="8" t="s">
        <v>14</v>
      </c>
      <c r="W215" s="8" t="s">
        <v>14</v>
      </c>
      <c r="X215" s="8" t="s">
        <v>14</v>
      </c>
      <c r="Z215" s="8" t="s">
        <v>14</v>
      </c>
      <c r="AA215" s="8" t="s">
        <v>14</v>
      </c>
    </row>
    <row r="216">
      <c r="E216" s="8" t="s">
        <v>14</v>
      </c>
      <c r="J216" s="8" t="s">
        <v>14</v>
      </c>
      <c r="N216" s="8" t="s">
        <v>14</v>
      </c>
      <c r="O216" s="8" t="s">
        <v>14</v>
      </c>
      <c r="W216" s="8" t="s">
        <v>14</v>
      </c>
      <c r="X216" s="8" t="s">
        <v>14</v>
      </c>
      <c r="Z216" s="8" t="s">
        <v>14</v>
      </c>
      <c r="AA216" s="8" t="s">
        <v>14</v>
      </c>
    </row>
    <row r="217">
      <c r="E217" s="8" t="s">
        <v>14</v>
      </c>
      <c r="J217" s="8" t="s">
        <v>14</v>
      </c>
      <c r="N217" s="8" t="s">
        <v>14</v>
      </c>
      <c r="O217" s="8" t="s">
        <v>14</v>
      </c>
      <c r="W217" s="8" t="s">
        <v>14</v>
      </c>
      <c r="X217" s="8" t="s">
        <v>14</v>
      </c>
      <c r="Z217" s="8" t="s">
        <v>14</v>
      </c>
      <c r="AA217" s="8" t="s">
        <v>14</v>
      </c>
    </row>
    <row r="218">
      <c r="E218" s="8" t="s">
        <v>14</v>
      </c>
      <c r="J218" s="8" t="s">
        <v>14</v>
      </c>
      <c r="N218" s="8" t="s">
        <v>14</v>
      </c>
      <c r="O218" s="8" t="s">
        <v>14</v>
      </c>
      <c r="W218" s="8" t="s">
        <v>14</v>
      </c>
      <c r="X218" s="8" t="s">
        <v>14</v>
      </c>
      <c r="Z218" s="8" t="s">
        <v>14</v>
      </c>
      <c r="AA218" s="8" t="s">
        <v>14</v>
      </c>
    </row>
    <row r="219">
      <c r="E219" s="8" t="s">
        <v>14</v>
      </c>
      <c r="J219" s="8" t="s">
        <v>14</v>
      </c>
      <c r="N219" s="8" t="s">
        <v>14</v>
      </c>
      <c r="O219" s="8" t="s">
        <v>14</v>
      </c>
      <c r="W219" s="8" t="s">
        <v>14</v>
      </c>
      <c r="X219" s="8" t="s">
        <v>14</v>
      </c>
      <c r="Z219" s="8" t="s">
        <v>14</v>
      </c>
      <c r="AA219" s="8" t="s">
        <v>14</v>
      </c>
    </row>
    <row r="220">
      <c r="E220" s="8" t="s">
        <v>14</v>
      </c>
      <c r="J220" s="8" t="s">
        <v>14</v>
      </c>
      <c r="N220" s="8" t="s">
        <v>14</v>
      </c>
      <c r="O220" s="8" t="s">
        <v>14</v>
      </c>
      <c r="W220" s="8" t="s">
        <v>14</v>
      </c>
      <c r="X220" s="8" t="s">
        <v>14</v>
      </c>
      <c r="Z220" s="8" t="s">
        <v>14</v>
      </c>
      <c r="AA220" s="8" t="s">
        <v>14</v>
      </c>
    </row>
    <row r="221">
      <c r="E221" s="8" t="s">
        <v>14</v>
      </c>
      <c r="J221" s="8" t="s">
        <v>14</v>
      </c>
      <c r="N221" s="8" t="s">
        <v>14</v>
      </c>
      <c r="O221" s="8" t="s">
        <v>14</v>
      </c>
      <c r="W221" s="8" t="s">
        <v>14</v>
      </c>
      <c r="X221" s="8" t="s">
        <v>14</v>
      </c>
      <c r="Z221" s="8" t="s">
        <v>14</v>
      </c>
      <c r="AA221" s="8" t="s">
        <v>14</v>
      </c>
    </row>
    <row r="222">
      <c r="E222" s="8" t="s">
        <v>14</v>
      </c>
      <c r="J222" s="8" t="s">
        <v>14</v>
      </c>
      <c r="N222" s="8" t="s">
        <v>14</v>
      </c>
      <c r="O222" s="8" t="s">
        <v>14</v>
      </c>
      <c r="W222" s="8" t="s">
        <v>14</v>
      </c>
      <c r="X222" s="8" t="s">
        <v>14</v>
      </c>
      <c r="Z222" s="8" t="s">
        <v>14</v>
      </c>
      <c r="AA222" s="8" t="s">
        <v>14</v>
      </c>
    </row>
    <row r="223">
      <c r="E223" s="8" t="s">
        <v>14</v>
      </c>
      <c r="J223" s="8" t="s">
        <v>14</v>
      </c>
      <c r="N223" s="8" t="s">
        <v>14</v>
      </c>
      <c r="O223" s="8" t="s">
        <v>14</v>
      </c>
      <c r="W223" s="8" t="s">
        <v>14</v>
      </c>
      <c r="X223" s="8" t="s">
        <v>14</v>
      </c>
      <c r="Z223" s="8" t="s">
        <v>14</v>
      </c>
      <c r="AA223" s="8" t="s">
        <v>14</v>
      </c>
    </row>
    <row r="224">
      <c r="E224" s="8" t="s">
        <v>14</v>
      </c>
      <c r="J224" s="8" t="s">
        <v>14</v>
      </c>
      <c r="N224" s="8" t="s">
        <v>14</v>
      </c>
      <c r="O224" s="8" t="s">
        <v>14</v>
      </c>
      <c r="W224" s="8" t="s">
        <v>14</v>
      </c>
      <c r="X224" s="8" t="s">
        <v>14</v>
      </c>
      <c r="Z224" s="8" t="s">
        <v>14</v>
      </c>
      <c r="AA224" s="8" t="s">
        <v>14</v>
      </c>
    </row>
    <row r="225">
      <c r="E225" s="8" t="s">
        <v>14</v>
      </c>
      <c r="J225" s="8" t="s">
        <v>14</v>
      </c>
      <c r="N225" s="8" t="s">
        <v>14</v>
      </c>
      <c r="O225" s="8" t="s">
        <v>14</v>
      </c>
      <c r="W225" s="8" t="s">
        <v>14</v>
      </c>
      <c r="X225" s="8" t="s">
        <v>14</v>
      </c>
      <c r="Z225" s="8" t="s">
        <v>14</v>
      </c>
      <c r="AA225" s="8" t="s">
        <v>14</v>
      </c>
    </row>
    <row r="226">
      <c r="E226" s="8" t="s">
        <v>14</v>
      </c>
      <c r="J226" s="8" t="s">
        <v>14</v>
      </c>
      <c r="N226" s="8" t="s">
        <v>14</v>
      </c>
      <c r="O226" s="8" t="s">
        <v>14</v>
      </c>
      <c r="W226" s="8" t="s">
        <v>14</v>
      </c>
      <c r="X226" s="8" t="s">
        <v>14</v>
      </c>
      <c r="Z226" s="8" t="s">
        <v>14</v>
      </c>
      <c r="AA226" s="8" t="s">
        <v>14</v>
      </c>
    </row>
    <row r="227">
      <c r="E227" s="8" t="s">
        <v>14</v>
      </c>
      <c r="J227" s="8" t="s">
        <v>14</v>
      </c>
      <c r="N227" s="8" t="s">
        <v>14</v>
      </c>
      <c r="O227" s="8" t="s">
        <v>14</v>
      </c>
      <c r="W227" s="8" t="s">
        <v>14</v>
      </c>
      <c r="X227" s="8" t="s">
        <v>14</v>
      </c>
      <c r="Z227" s="8" t="s">
        <v>14</v>
      </c>
      <c r="AA227" s="8" t="s">
        <v>14</v>
      </c>
    </row>
    <row r="228">
      <c r="E228" s="8" t="s">
        <v>14</v>
      </c>
      <c r="J228" s="8" t="s">
        <v>14</v>
      </c>
      <c r="N228" s="8" t="s">
        <v>14</v>
      </c>
      <c r="O228" s="8" t="s">
        <v>14</v>
      </c>
      <c r="W228" s="8" t="s">
        <v>14</v>
      </c>
      <c r="X228" s="8" t="s">
        <v>14</v>
      </c>
      <c r="Z228" s="8" t="s">
        <v>14</v>
      </c>
      <c r="AA228" s="8" t="s">
        <v>14</v>
      </c>
    </row>
    <row r="229">
      <c r="E229" s="8" t="s">
        <v>14</v>
      </c>
      <c r="J229" s="8" t="s">
        <v>14</v>
      </c>
      <c r="N229" s="8" t="s">
        <v>14</v>
      </c>
      <c r="O229" s="8" t="s">
        <v>14</v>
      </c>
      <c r="W229" s="8" t="s">
        <v>14</v>
      </c>
      <c r="X229" s="8" t="s">
        <v>14</v>
      </c>
      <c r="Z229" s="8" t="s">
        <v>14</v>
      </c>
      <c r="AA229" s="8" t="s">
        <v>14</v>
      </c>
    </row>
    <row r="230">
      <c r="E230" s="8" t="s">
        <v>14</v>
      </c>
      <c r="J230" s="8" t="s">
        <v>14</v>
      </c>
      <c r="N230" s="8" t="s">
        <v>14</v>
      </c>
      <c r="O230" s="8" t="s">
        <v>14</v>
      </c>
      <c r="W230" s="8" t="s">
        <v>14</v>
      </c>
      <c r="X230" s="8" t="s">
        <v>14</v>
      </c>
      <c r="Z230" s="8" t="s">
        <v>14</v>
      </c>
      <c r="AA230" s="8" t="s">
        <v>14</v>
      </c>
    </row>
    <row r="231">
      <c r="E231" s="8" t="s">
        <v>14</v>
      </c>
      <c r="J231" s="8" t="s">
        <v>14</v>
      </c>
      <c r="N231" s="8" t="s">
        <v>14</v>
      </c>
      <c r="O231" s="8" t="s">
        <v>14</v>
      </c>
      <c r="W231" s="8" t="s">
        <v>14</v>
      </c>
      <c r="X231" s="8" t="s">
        <v>14</v>
      </c>
      <c r="Z231" s="8" t="s">
        <v>14</v>
      </c>
      <c r="AA231" s="8" t="s">
        <v>14</v>
      </c>
    </row>
    <row r="232">
      <c r="E232" s="8" t="s">
        <v>14</v>
      </c>
      <c r="J232" s="8" t="s">
        <v>14</v>
      </c>
      <c r="N232" s="8" t="s">
        <v>14</v>
      </c>
      <c r="O232" s="8" t="s">
        <v>14</v>
      </c>
      <c r="W232" s="8" t="s">
        <v>14</v>
      </c>
      <c r="X232" s="8" t="s">
        <v>14</v>
      </c>
      <c r="Z232" s="8" t="s">
        <v>14</v>
      </c>
      <c r="AA232" s="8" t="s">
        <v>14</v>
      </c>
    </row>
    <row r="233">
      <c r="E233" s="8" t="s">
        <v>14</v>
      </c>
      <c r="J233" s="8" t="s">
        <v>14</v>
      </c>
      <c r="N233" s="8" t="s">
        <v>14</v>
      </c>
      <c r="O233" s="8" t="s">
        <v>14</v>
      </c>
      <c r="W233" s="8" t="s">
        <v>14</v>
      </c>
      <c r="X233" s="8" t="s">
        <v>14</v>
      </c>
      <c r="Z233" s="8" t="s">
        <v>14</v>
      </c>
      <c r="AA233" s="8" t="s">
        <v>14</v>
      </c>
    </row>
    <row r="234">
      <c r="E234" s="8" t="s">
        <v>14</v>
      </c>
      <c r="J234" s="8" t="s">
        <v>14</v>
      </c>
      <c r="N234" s="8" t="s">
        <v>14</v>
      </c>
      <c r="O234" s="8" t="s">
        <v>14</v>
      </c>
      <c r="W234" s="8" t="s">
        <v>14</v>
      </c>
      <c r="X234" s="8" t="s">
        <v>14</v>
      </c>
      <c r="Z234" s="8" t="s">
        <v>14</v>
      </c>
      <c r="AA234" s="8" t="s">
        <v>14</v>
      </c>
    </row>
    <row r="235">
      <c r="E235" s="8" t="s">
        <v>14</v>
      </c>
      <c r="J235" s="8" t="s">
        <v>14</v>
      </c>
      <c r="N235" s="8" t="s">
        <v>14</v>
      </c>
      <c r="O235" s="8" t="s">
        <v>14</v>
      </c>
      <c r="W235" s="8" t="s">
        <v>14</v>
      </c>
      <c r="X235" s="8" t="s">
        <v>14</v>
      </c>
      <c r="Z235" s="8" t="s">
        <v>14</v>
      </c>
      <c r="AA235" s="8" t="s">
        <v>14</v>
      </c>
    </row>
    <row r="236">
      <c r="E236" s="8" t="s">
        <v>14</v>
      </c>
      <c r="J236" s="8" t="s">
        <v>14</v>
      </c>
      <c r="N236" s="8" t="s">
        <v>14</v>
      </c>
      <c r="O236" s="8" t="s">
        <v>14</v>
      </c>
      <c r="W236" s="8" t="s">
        <v>14</v>
      </c>
      <c r="X236" s="8" t="s">
        <v>14</v>
      </c>
      <c r="Z236" s="8" t="s">
        <v>14</v>
      </c>
      <c r="AA236" s="8" t="s">
        <v>14</v>
      </c>
    </row>
    <row r="237">
      <c r="E237" s="8" t="s">
        <v>14</v>
      </c>
      <c r="J237" s="8" t="s">
        <v>14</v>
      </c>
      <c r="N237" s="8" t="s">
        <v>14</v>
      </c>
      <c r="O237" s="8" t="s">
        <v>14</v>
      </c>
      <c r="W237" s="8" t="s">
        <v>14</v>
      </c>
      <c r="X237" s="8" t="s">
        <v>14</v>
      </c>
      <c r="Z237" s="8" t="s">
        <v>14</v>
      </c>
      <c r="AA237" s="8" t="s">
        <v>14</v>
      </c>
    </row>
    <row r="238">
      <c r="E238" s="8" t="s">
        <v>14</v>
      </c>
      <c r="J238" s="8" t="s">
        <v>14</v>
      </c>
      <c r="N238" s="8" t="s">
        <v>14</v>
      </c>
      <c r="O238" s="8" t="s">
        <v>14</v>
      </c>
      <c r="W238" s="8" t="s">
        <v>14</v>
      </c>
      <c r="X238" s="8" t="s">
        <v>14</v>
      </c>
      <c r="Z238" s="8" t="s">
        <v>14</v>
      </c>
      <c r="AA238" s="8" t="s">
        <v>14</v>
      </c>
    </row>
    <row r="239">
      <c r="E239" s="8" t="s">
        <v>14</v>
      </c>
      <c r="J239" s="8" t="s">
        <v>14</v>
      </c>
      <c r="N239" s="8" t="s">
        <v>14</v>
      </c>
      <c r="O239" s="8" t="s">
        <v>14</v>
      </c>
      <c r="W239" s="8" t="s">
        <v>14</v>
      </c>
      <c r="X239" s="8" t="s">
        <v>14</v>
      </c>
      <c r="Z239" s="8" t="s">
        <v>14</v>
      </c>
      <c r="AA239" s="8" t="s">
        <v>14</v>
      </c>
    </row>
    <row r="240">
      <c r="E240" s="8" t="s">
        <v>14</v>
      </c>
      <c r="J240" s="8" t="s">
        <v>14</v>
      </c>
      <c r="N240" s="8" t="s">
        <v>14</v>
      </c>
      <c r="O240" s="8" t="s">
        <v>14</v>
      </c>
      <c r="W240" s="8" t="s">
        <v>14</v>
      </c>
      <c r="X240" s="8" t="s">
        <v>14</v>
      </c>
      <c r="Z240" s="8" t="s">
        <v>14</v>
      </c>
      <c r="AA240" s="8" t="s">
        <v>14</v>
      </c>
    </row>
    <row r="241">
      <c r="E241" s="8" t="s">
        <v>14</v>
      </c>
      <c r="J241" s="8" t="s">
        <v>14</v>
      </c>
      <c r="N241" s="8" t="s">
        <v>14</v>
      </c>
      <c r="O241" s="8" t="s">
        <v>14</v>
      </c>
      <c r="W241" s="8" t="s">
        <v>14</v>
      </c>
      <c r="X241" s="8" t="s">
        <v>14</v>
      </c>
      <c r="Z241" s="8" t="s">
        <v>14</v>
      </c>
      <c r="AA241" s="8" t="s">
        <v>14</v>
      </c>
    </row>
    <row r="242">
      <c r="E242" s="8" t="s">
        <v>14</v>
      </c>
      <c r="J242" s="8" t="s">
        <v>14</v>
      </c>
      <c r="N242" s="8" t="s">
        <v>14</v>
      </c>
      <c r="O242" s="8" t="s">
        <v>14</v>
      </c>
      <c r="W242" s="8" t="s">
        <v>14</v>
      </c>
      <c r="X242" s="8" t="s">
        <v>14</v>
      </c>
      <c r="Z242" s="8" t="s">
        <v>14</v>
      </c>
      <c r="AA242" s="8" t="s">
        <v>14</v>
      </c>
    </row>
    <row r="243">
      <c r="E243" s="8" t="s">
        <v>14</v>
      </c>
      <c r="J243" s="8" t="s">
        <v>14</v>
      </c>
      <c r="N243" s="8" t="s">
        <v>14</v>
      </c>
      <c r="O243" s="8" t="s">
        <v>14</v>
      </c>
      <c r="W243" s="8" t="s">
        <v>14</v>
      </c>
      <c r="X243" s="8" t="s">
        <v>14</v>
      </c>
      <c r="Z243" s="8" t="s">
        <v>14</v>
      </c>
      <c r="AA243" s="8" t="s">
        <v>14</v>
      </c>
    </row>
    <row r="244">
      <c r="E244" s="8" t="s">
        <v>14</v>
      </c>
      <c r="J244" s="8" t="s">
        <v>14</v>
      </c>
      <c r="N244" s="8" t="s">
        <v>14</v>
      </c>
      <c r="O244" s="8" t="s">
        <v>14</v>
      </c>
      <c r="W244" s="8" t="s">
        <v>14</v>
      </c>
      <c r="X244" s="8" t="s">
        <v>14</v>
      </c>
      <c r="Z244" s="8" t="s">
        <v>14</v>
      </c>
      <c r="AA244" s="8" t="s">
        <v>14</v>
      </c>
    </row>
    <row r="245">
      <c r="E245" s="8" t="s">
        <v>14</v>
      </c>
      <c r="J245" s="8" t="s">
        <v>14</v>
      </c>
      <c r="N245" s="8" t="s">
        <v>14</v>
      </c>
      <c r="O245" s="8" t="s">
        <v>14</v>
      </c>
      <c r="W245" s="8" t="s">
        <v>14</v>
      </c>
      <c r="X245" s="8" t="s">
        <v>14</v>
      </c>
      <c r="Z245" s="8" t="s">
        <v>14</v>
      </c>
      <c r="AA245" s="8" t="s">
        <v>14</v>
      </c>
    </row>
    <row r="246">
      <c r="E246" s="8" t="s">
        <v>14</v>
      </c>
      <c r="J246" s="8" t="s">
        <v>14</v>
      </c>
      <c r="N246" s="8" t="s">
        <v>14</v>
      </c>
      <c r="O246" s="8" t="s">
        <v>14</v>
      </c>
      <c r="W246" s="8" t="s">
        <v>14</v>
      </c>
      <c r="X246" s="8" t="s">
        <v>14</v>
      </c>
      <c r="Z246" s="8" t="s">
        <v>14</v>
      </c>
      <c r="AA246" s="8" t="s">
        <v>14</v>
      </c>
    </row>
    <row r="247">
      <c r="E247" s="8" t="s">
        <v>14</v>
      </c>
      <c r="J247" s="8" t="s">
        <v>14</v>
      </c>
      <c r="N247" s="8" t="s">
        <v>14</v>
      </c>
      <c r="O247" s="8" t="s">
        <v>14</v>
      </c>
      <c r="W247" s="8" t="s">
        <v>14</v>
      </c>
      <c r="X247" s="8" t="s">
        <v>14</v>
      </c>
      <c r="Z247" s="8" t="s">
        <v>14</v>
      </c>
      <c r="AA247" s="8" t="s">
        <v>14</v>
      </c>
    </row>
    <row r="248">
      <c r="E248" s="8" t="s">
        <v>14</v>
      </c>
      <c r="J248" s="8" t="s">
        <v>14</v>
      </c>
      <c r="N248" s="8" t="s">
        <v>14</v>
      </c>
      <c r="O248" s="8" t="s">
        <v>14</v>
      </c>
      <c r="W248" s="8" t="s">
        <v>14</v>
      </c>
      <c r="X248" s="8" t="s">
        <v>14</v>
      </c>
      <c r="Z248" s="8" t="s">
        <v>14</v>
      </c>
      <c r="AA248" s="8" t="s">
        <v>14</v>
      </c>
    </row>
    <row r="249">
      <c r="E249" s="8" t="s">
        <v>14</v>
      </c>
      <c r="J249" s="8" t="s">
        <v>14</v>
      </c>
      <c r="N249" s="8" t="s">
        <v>14</v>
      </c>
      <c r="O249" s="8" t="s">
        <v>14</v>
      </c>
      <c r="W249" s="8" t="s">
        <v>14</v>
      </c>
      <c r="X249" s="8" t="s">
        <v>14</v>
      </c>
      <c r="Z249" s="8" t="s">
        <v>14</v>
      </c>
      <c r="AA249" s="8" t="s">
        <v>14</v>
      </c>
    </row>
    <row r="250">
      <c r="E250" s="8" t="s">
        <v>14</v>
      </c>
      <c r="J250" s="8" t="s">
        <v>14</v>
      </c>
      <c r="N250" s="8" t="s">
        <v>14</v>
      </c>
      <c r="O250" s="8" t="s">
        <v>14</v>
      </c>
      <c r="W250" s="8" t="s">
        <v>14</v>
      </c>
      <c r="X250" s="8" t="s">
        <v>14</v>
      </c>
      <c r="Z250" s="8" t="s">
        <v>14</v>
      </c>
      <c r="AA250" s="8" t="s">
        <v>14</v>
      </c>
    </row>
    <row r="251">
      <c r="E251" s="8" t="s">
        <v>14</v>
      </c>
      <c r="J251" s="8" t="s">
        <v>14</v>
      </c>
      <c r="N251" s="8" t="s">
        <v>14</v>
      </c>
      <c r="O251" s="8" t="s">
        <v>14</v>
      </c>
      <c r="W251" s="8" t="s">
        <v>14</v>
      </c>
      <c r="X251" s="8" t="s">
        <v>14</v>
      </c>
      <c r="Z251" s="8" t="s">
        <v>14</v>
      </c>
      <c r="AA251" s="8" t="s">
        <v>14</v>
      </c>
    </row>
    <row r="252">
      <c r="E252" s="8" t="s">
        <v>14</v>
      </c>
      <c r="J252" s="8" t="s">
        <v>14</v>
      </c>
      <c r="N252" s="8" t="s">
        <v>14</v>
      </c>
      <c r="O252" s="8" t="s">
        <v>14</v>
      </c>
      <c r="W252" s="8" t="s">
        <v>14</v>
      </c>
      <c r="X252" s="8" t="s">
        <v>14</v>
      </c>
      <c r="Z252" s="8" t="s">
        <v>14</v>
      </c>
      <c r="AA252" s="8" t="s">
        <v>14</v>
      </c>
    </row>
    <row r="253">
      <c r="E253" s="8" t="s">
        <v>14</v>
      </c>
      <c r="J253" s="8" t="s">
        <v>14</v>
      </c>
      <c r="N253" s="8" t="s">
        <v>14</v>
      </c>
      <c r="O253" s="8" t="s">
        <v>14</v>
      </c>
      <c r="W253" s="8" t="s">
        <v>14</v>
      </c>
      <c r="X253" s="8" t="s">
        <v>14</v>
      </c>
      <c r="Z253" s="8" t="s">
        <v>14</v>
      </c>
      <c r="AA253" s="8" t="s">
        <v>14</v>
      </c>
    </row>
    <row r="254">
      <c r="E254" s="8" t="s">
        <v>14</v>
      </c>
      <c r="J254" s="8" t="s">
        <v>14</v>
      </c>
      <c r="N254" s="8" t="s">
        <v>14</v>
      </c>
      <c r="O254" s="8" t="s">
        <v>14</v>
      </c>
      <c r="W254" s="8" t="s">
        <v>14</v>
      </c>
      <c r="X254" s="8" t="s">
        <v>14</v>
      </c>
      <c r="Z254" s="8" t="s">
        <v>14</v>
      </c>
      <c r="AA254" s="8" t="s">
        <v>14</v>
      </c>
    </row>
    <row r="255">
      <c r="E255" s="8" t="s">
        <v>14</v>
      </c>
      <c r="J255" s="8" t="s">
        <v>14</v>
      </c>
      <c r="N255" s="8" t="s">
        <v>14</v>
      </c>
      <c r="O255" s="8" t="s">
        <v>14</v>
      </c>
      <c r="W255" s="8" t="s">
        <v>14</v>
      </c>
      <c r="X255" s="8" t="s">
        <v>14</v>
      </c>
      <c r="Z255" s="8" t="s">
        <v>14</v>
      </c>
      <c r="AA255" s="8" t="s">
        <v>14</v>
      </c>
    </row>
    <row r="256">
      <c r="E256" s="8" t="s">
        <v>14</v>
      </c>
      <c r="J256" s="8" t="s">
        <v>14</v>
      </c>
      <c r="N256" s="8" t="s">
        <v>14</v>
      </c>
      <c r="O256" s="8" t="s">
        <v>14</v>
      </c>
      <c r="W256" s="8" t="s">
        <v>14</v>
      </c>
      <c r="X256" s="8" t="s">
        <v>14</v>
      </c>
      <c r="Z256" s="8" t="s">
        <v>14</v>
      </c>
      <c r="AA256" s="8" t="s">
        <v>14</v>
      </c>
    </row>
    <row r="257">
      <c r="E257" s="8" t="s">
        <v>14</v>
      </c>
      <c r="J257" s="8" t="s">
        <v>14</v>
      </c>
      <c r="N257" s="8" t="s">
        <v>14</v>
      </c>
      <c r="O257" s="8" t="s">
        <v>14</v>
      </c>
      <c r="W257" s="8" t="s">
        <v>14</v>
      </c>
      <c r="X257" s="8" t="s">
        <v>14</v>
      </c>
      <c r="Z257" s="8" t="s">
        <v>14</v>
      </c>
      <c r="AA257" s="8" t="s">
        <v>14</v>
      </c>
    </row>
    <row r="258">
      <c r="E258" s="8" t="s">
        <v>14</v>
      </c>
      <c r="J258" s="8" t="s">
        <v>14</v>
      </c>
      <c r="N258" s="8" t="s">
        <v>14</v>
      </c>
      <c r="O258" s="8" t="s">
        <v>14</v>
      </c>
      <c r="W258" s="8" t="s">
        <v>14</v>
      </c>
      <c r="X258" s="8" t="s">
        <v>14</v>
      </c>
      <c r="Z258" s="8" t="s">
        <v>14</v>
      </c>
      <c r="AA258" s="8" t="s">
        <v>14</v>
      </c>
    </row>
    <row r="259">
      <c r="E259" s="8" t="s">
        <v>14</v>
      </c>
      <c r="J259" s="8" t="s">
        <v>14</v>
      </c>
      <c r="N259" s="8" t="s">
        <v>14</v>
      </c>
      <c r="O259" s="8" t="s">
        <v>14</v>
      </c>
      <c r="W259" s="8" t="s">
        <v>14</v>
      </c>
      <c r="X259" s="8" t="s">
        <v>14</v>
      </c>
      <c r="Z259" s="8" t="s">
        <v>14</v>
      </c>
      <c r="AA259" s="8" t="s">
        <v>14</v>
      </c>
    </row>
    <row r="260">
      <c r="E260" s="8" t="s">
        <v>14</v>
      </c>
      <c r="J260" s="8" t="s">
        <v>14</v>
      </c>
      <c r="N260" s="8" t="s">
        <v>14</v>
      </c>
      <c r="O260" s="8" t="s">
        <v>14</v>
      </c>
      <c r="W260" s="8" t="s">
        <v>14</v>
      </c>
      <c r="X260" s="8" t="s">
        <v>14</v>
      </c>
      <c r="Z260" s="8" t="s">
        <v>14</v>
      </c>
      <c r="AA260" s="8" t="s">
        <v>14</v>
      </c>
    </row>
    <row r="261">
      <c r="E261" s="8" t="s">
        <v>14</v>
      </c>
      <c r="J261" s="8" t="s">
        <v>14</v>
      </c>
      <c r="N261" s="8" t="s">
        <v>14</v>
      </c>
      <c r="O261" s="8" t="s">
        <v>14</v>
      </c>
      <c r="W261" s="8" t="s">
        <v>14</v>
      </c>
      <c r="X261" s="8" t="s">
        <v>14</v>
      </c>
      <c r="Z261" s="8" t="s">
        <v>14</v>
      </c>
      <c r="AA261" s="8" t="s">
        <v>14</v>
      </c>
    </row>
    <row r="262">
      <c r="E262" s="8" t="s">
        <v>14</v>
      </c>
      <c r="J262" s="8" t="s">
        <v>14</v>
      </c>
      <c r="N262" s="8" t="s">
        <v>14</v>
      </c>
      <c r="O262" s="8" t="s">
        <v>14</v>
      </c>
      <c r="W262" s="8" t="s">
        <v>14</v>
      </c>
      <c r="X262" s="8" t="s">
        <v>14</v>
      </c>
      <c r="Z262" s="8" t="s">
        <v>14</v>
      </c>
      <c r="AA262" s="8" t="s">
        <v>14</v>
      </c>
    </row>
    <row r="263">
      <c r="E263" s="8" t="s">
        <v>14</v>
      </c>
      <c r="J263" s="8" t="s">
        <v>14</v>
      </c>
      <c r="N263" s="8" t="s">
        <v>14</v>
      </c>
      <c r="O263" s="8" t="s">
        <v>14</v>
      </c>
      <c r="W263" s="8" t="s">
        <v>14</v>
      </c>
      <c r="X263" s="8" t="s">
        <v>14</v>
      </c>
      <c r="Z263" s="8" t="s">
        <v>14</v>
      </c>
      <c r="AA263" s="8" t="s">
        <v>14</v>
      </c>
    </row>
    <row r="264">
      <c r="E264" s="8" t="s">
        <v>14</v>
      </c>
      <c r="J264" s="8" t="s">
        <v>14</v>
      </c>
      <c r="N264" s="8" t="s">
        <v>14</v>
      </c>
      <c r="O264" s="8" t="s">
        <v>14</v>
      </c>
      <c r="W264" s="8" t="s">
        <v>14</v>
      </c>
      <c r="X264" s="8" t="s">
        <v>14</v>
      </c>
      <c r="Z264" s="8" t="s">
        <v>14</v>
      </c>
      <c r="AA264" s="8" t="s">
        <v>14</v>
      </c>
    </row>
    <row r="265">
      <c r="E265" s="8" t="s">
        <v>14</v>
      </c>
      <c r="J265" s="8" t="s">
        <v>14</v>
      </c>
      <c r="N265" s="8" t="s">
        <v>14</v>
      </c>
      <c r="O265" s="8" t="s">
        <v>14</v>
      </c>
      <c r="W265" s="8" t="s">
        <v>14</v>
      </c>
      <c r="X265" s="8" t="s">
        <v>14</v>
      </c>
      <c r="Z265" s="8" t="s">
        <v>14</v>
      </c>
      <c r="AA265" s="8" t="s">
        <v>14</v>
      </c>
    </row>
    <row r="266">
      <c r="E266" s="8" t="s">
        <v>14</v>
      </c>
      <c r="J266" s="8" t="s">
        <v>14</v>
      </c>
      <c r="N266" s="8" t="s">
        <v>14</v>
      </c>
      <c r="O266" s="8" t="s">
        <v>14</v>
      </c>
      <c r="W266" s="8" t="s">
        <v>14</v>
      </c>
      <c r="X266" s="8" t="s">
        <v>14</v>
      </c>
      <c r="Z266" s="8" t="s">
        <v>14</v>
      </c>
      <c r="AA266" s="8" t="s">
        <v>14</v>
      </c>
    </row>
    <row r="267">
      <c r="E267" s="8" t="s">
        <v>14</v>
      </c>
      <c r="J267" s="8" t="s">
        <v>14</v>
      </c>
      <c r="N267" s="8" t="s">
        <v>14</v>
      </c>
      <c r="O267" s="8" t="s">
        <v>14</v>
      </c>
      <c r="W267" s="8" t="s">
        <v>14</v>
      </c>
      <c r="X267" s="8" t="s">
        <v>14</v>
      </c>
      <c r="Z267" s="8" t="s">
        <v>14</v>
      </c>
      <c r="AA267" s="8" t="s">
        <v>14</v>
      </c>
    </row>
    <row r="268">
      <c r="E268" s="8" t="s">
        <v>14</v>
      </c>
      <c r="J268" s="8" t="s">
        <v>14</v>
      </c>
      <c r="N268" s="8" t="s">
        <v>14</v>
      </c>
      <c r="O268" s="8" t="s">
        <v>14</v>
      </c>
      <c r="W268" s="8" t="s">
        <v>14</v>
      </c>
      <c r="X268" s="8" t="s">
        <v>14</v>
      </c>
      <c r="Z268" s="8" t="s">
        <v>14</v>
      </c>
      <c r="AA268" s="8" t="s">
        <v>14</v>
      </c>
    </row>
    <row r="269">
      <c r="E269" s="8" t="s">
        <v>14</v>
      </c>
      <c r="J269" s="8" t="s">
        <v>14</v>
      </c>
      <c r="N269" s="8" t="s">
        <v>14</v>
      </c>
      <c r="O269" s="8" t="s">
        <v>14</v>
      </c>
      <c r="W269" s="8" t="s">
        <v>14</v>
      </c>
      <c r="X269" s="8" t="s">
        <v>14</v>
      </c>
      <c r="Z269" s="8" t="s">
        <v>14</v>
      </c>
      <c r="AA269" s="8" t="s">
        <v>14</v>
      </c>
    </row>
    <row r="270">
      <c r="E270" s="8" t="s">
        <v>14</v>
      </c>
      <c r="J270" s="8" t="s">
        <v>14</v>
      </c>
      <c r="N270" s="8" t="s">
        <v>14</v>
      </c>
      <c r="O270" s="8" t="s">
        <v>14</v>
      </c>
      <c r="W270" s="8" t="s">
        <v>14</v>
      </c>
      <c r="X270" s="8" t="s">
        <v>14</v>
      </c>
      <c r="Z270" s="8" t="s">
        <v>14</v>
      </c>
      <c r="AA270" s="8" t="s">
        <v>14</v>
      </c>
    </row>
    <row r="271">
      <c r="E271" s="8" t="s">
        <v>14</v>
      </c>
      <c r="J271" s="8" t="s">
        <v>14</v>
      </c>
      <c r="N271" s="8" t="s">
        <v>14</v>
      </c>
      <c r="O271" s="8" t="s">
        <v>14</v>
      </c>
      <c r="W271" s="8" t="s">
        <v>14</v>
      </c>
      <c r="X271" s="8" t="s">
        <v>14</v>
      </c>
      <c r="Z271" s="8" t="s">
        <v>14</v>
      </c>
      <c r="AA271" s="8" t="s">
        <v>14</v>
      </c>
    </row>
    <row r="272">
      <c r="E272" s="8" t="s">
        <v>14</v>
      </c>
      <c r="J272" s="8" t="s">
        <v>14</v>
      </c>
      <c r="N272" s="8" t="s">
        <v>14</v>
      </c>
      <c r="O272" s="8" t="s">
        <v>14</v>
      </c>
      <c r="W272" s="8" t="s">
        <v>14</v>
      </c>
      <c r="X272" s="8" t="s">
        <v>14</v>
      </c>
      <c r="Z272" s="8" t="s">
        <v>14</v>
      </c>
      <c r="AA272" s="8" t="s">
        <v>14</v>
      </c>
    </row>
    <row r="273">
      <c r="E273" s="8" t="s">
        <v>14</v>
      </c>
      <c r="J273" s="8" t="s">
        <v>14</v>
      </c>
      <c r="N273" s="8" t="s">
        <v>14</v>
      </c>
      <c r="O273" s="8" t="s">
        <v>14</v>
      </c>
      <c r="W273" s="8" t="s">
        <v>14</v>
      </c>
      <c r="X273" s="8" t="s">
        <v>14</v>
      </c>
      <c r="Z273" s="8" t="s">
        <v>14</v>
      </c>
      <c r="AA273" s="8" t="s">
        <v>14</v>
      </c>
    </row>
    <row r="274">
      <c r="E274" s="8" t="s">
        <v>14</v>
      </c>
      <c r="J274" s="8" t="s">
        <v>14</v>
      </c>
      <c r="N274" s="8" t="s">
        <v>14</v>
      </c>
      <c r="O274" s="8" t="s">
        <v>14</v>
      </c>
      <c r="W274" s="8" t="s">
        <v>14</v>
      </c>
      <c r="X274" s="8" t="s">
        <v>14</v>
      </c>
      <c r="Z274" s="8" t="s">
        <v>14</v>
      </c>
      <c r="AA274" s="8" t="s">
        <v>14</v>
      </c>
    </row>
    <row r="275">
      <c r="E275" s="8" t="s">
        <v>14</v>
      </c>
      <c r="J275" s="8" t="s">
        <v>14</v>
      </c>
      <c r="N275" s="8" t="s">
        <v>14</v>
      </c>
      <c r="O275" s="8" t="s">
        <v>14</v>
      </c>
      <c r="W275" s="8" t="s">
        <v>14</v>
      </c>
      <c r="X275" s="8" t="s">
        <v>14</v>
      </c>
      <c r="Z275" s="8" t="s">
        <v>14</v>
      </c>
      <c r="AA275" s="8" t="s">
        <v>14</v>
      </c>
    </row>
    <row r="276">
      <c r="E276" s="8" t="s">
        <v>14</v>
      </c>
      <c r="J276" s="8" t="s">
        <v>14</v>
      </c>
      <c r="N276" s="8" t="s">
        <v>14</v>
      </c>
      <c r="O276" s="8" t="s">
        <v>14</v>
      </c>
      <c r="W276" s="8" t="s">
        <v>14</v>
      </c>
      <c r="X276" s="8" t="s">
        <v>14</v>
      </c>
      <c r="Z276" s="8" t="s">
        <v>14</v>
      </c>
      <c r="AA276" s="8" t="s">
        <v>14</v>
      </c>
    </row>
    <row r="277">
      <c r="E277" s="8" t="s">
        <v>14</v>
      </c>
      <c r="J277" s="8" t="s">
        <v>14</v>
      </c>
      <c r="N277" s="8" t="s">
        <v>14</v>
      </c>
      <c r="O277" s="8" t="s">
        <v>14</v>
      </c>
      <c r="W277" s="8" t="s">
        <v>14</v>
      </c>
      <c r="X277" s="8" t="s">
        <v>14</v>
      </c>
      <c r="Z277" s="8" t="s">
        <v>14</v>
      </c>
      <c r="AA277" s="8" t="s">
        <v>14</v>
      </c>
    </row>
    <row r="278">
      <c r="E278" s="8" t="s">
        <v>14</v>
      </c>
      <c r="J278" s="8" t="s">
        <v>14</v>
      </c>
      <c r="N278" s="8" t="s">
        <v>14</v>
      </c>
      <c r="O278" s="8" t="s">
        <v>14</v>
      </c>
      <c r="W278" s="8" t="s">
        <v>14</v>
      </c>
      <c r="X278" s="8" t="s">
        <v>14</v>
      </c>
      <c r="Z278" s="8" t="s">
        <v>14</v>
      </c>
      <c r="AA278" s="8" t="s">
        <v>14</v>
      </c>
    </row>
    <row r="279">
      <c r="E279" s="8" t="s">
        <v>14</v>
      </c>
      <c r="J279" s="8" t="s">
        <v>14</v>
      </c>
      <c r="N279" s="8" t="s">
        <v>14</v>
      </c>
      <c r="O279" s="8" t="s">
        <v>14</v>
      </c>
      <c r="W279" s="8" t="s">
        <v>14</v>
      </c>
      <c r="X279" s="8" t="s">
        <v>14</v>
      </c>
      <c r="Z279" s="8" t="s">
        <v>14</v>
      </c>
      <c r="AA279" s="8" t="s">
        <v>14</v>
      </c>
    </row>
    <row r="280">
      <c r="E280" s="8" t="s">
        <v>14</v>
      </c>
      <c r="J280" s="8" t="s">
        <v>14</v>
      </c>
      <c r="N280" s="8" t="s">
        <v>14</v>
      </c>
      <c r="O280" s="8" t="s">
        <v>14</v>
      </c>
      <c r="W280" s="8" t="s">
        <v>14</v>
      </c>
      <c r="X280" s="8" t="s">
        <v>14</v>
      </c>
      <c r="Z280" s="8" t="s">
        <v>14</v>
      </c>
      <c r="AA280" s="8" t="s">
        <v>14</v>
      </c>
    </row>
    <row r="281">
      <c r="E281" s="8" t="s">
        <v>14</v>
      </c>
      <c r="J281" s="8" t="s">
        <v>14</v>
      </c>
      <c r="N281" s="8" t="s">
        <v>14</v>
      </c>
      <c r="O281" s="8" t="s">
        <v>14</v>
      </c>
      <c r="W281" s="8" t="s">
        <v>14</v>
      </c>
      <c r="X281" s="8" t="s">
        <v>14</v>
      </c>
      <c r="Z281" s="8" t="s">
        <v>14</v>
      </c>
      <c r="AA281" s="8" t="s">
        <v>14</v>
      </c>
    </row>
    <row r="282">
      <c r="E282" s="8" t="s">
        <v>14</v>
      </c>
      <c r="J282" s="8" t="s">
        <v>14</v>
      </c>
      <c r="N282" s="8" t="s">
        <v>14</v>
      </c>
      <c r="O282" s="8" t="s">
        <v>14</v>
      </c>
      <c r="W282" s="8" t="s">
        <v>14</v>
      </c>
      <c r="X282" s="8" t="s">
        <v>14</v>
      </c>
      <c r="Z282" s="8" t="s">
        <v>14</v>
      </c>
      <c r="AA282" s="8" t="s">
        <v>14</v>
      </c>
    </row>
    <row r="283">
      <c r="E283" s="8" t="s">
        <v>14</v>
      </c>
      <c r="J283" s="8" t="s">
        <v>14</v>
      </c>
      <c r="N283" s="8" t="s">
        <v>14</v>
      </c>
      <c r="O283" s="8" t="s">
        <v>14</v>
      </c>
      <c r="W283" s="8" t="s">
        <v>14</v>
      </c>
      <c r="X283" s="8" t="s">
        <v>14</v>
      </c>
      <c r="Z283" s="8" t="s">
        <v>14</v>
      </c>
      <c r="AA283" s="8" t="s">
        <v>14</v>
      </c>
    </row>
    <row r="284">
      <c r="E284" s="8" t="s">
        <v>14</v>
      </c>
      <c r="J284" s="8" t="s">
        <v>14</v>
      </c>
      <c r="N284" s="8" t="s">
        <v>14</v>
      </c>
      <c r="O284" s="8" t="s">
        <v>14</v>
      </c>
      <c r="W284" s="8" t="s">
        <v>14</v>
      </c>
      <c r="X284" s="8" t="s">
        <v>14</v>
      </c>
      <c r="Z284" s="8" t="s">
        <v>14</v>
      </c>
      <c r="AA284" s="8" t="s">
        <v>14</v>
      </c>
    </row>
    <row r="285">
      <c r="E285" s="8" t="s">
        <v>14</v>
      </c>
      <c r="J285" s="8" t="s">
        <v>14</v>
      </c>
      <c r="N285" s="8" t="s">
        <v>14</v>
      </c>
      <c r="O285" s="8" t="s">
        <v>14</v>
      </c>
      <c r="W285" s="8" t="s">
        <v>14</v>
      </c>
      <c r="X285" s="8" t="s">
        <v>14</v>
      </c>
      <c r="Z285" s="8" t="s">
        <v>14</v>
      </c>
      <c r="AA285" s="8" t="s">
        <v>14</v>
      </c>
    </row>
    <row r="286">
      <c r="E286" s="8" t="s">
        <v>14</v>
      </c>
      <c r="J286" s="8" t="s">
        <v>14</v>
      </c>
      <c r="N286" s="8" t="s">
        <v>14</v>
      </c>
      <c r="O286" s="8" t="s">
        <v>14</v>
      </c>
      <c r="W286" s="8" t="s">
        <v>14</v>
      </c>
      <c r="X286" s="8" t="s">
        <v>14</v>
      </c>
      <c r="Z286" s="8" t="s">
        <v>14</v>
      </c>
      <c r="AA286" s="8" t="s">
        <v>14</v>
      </c>
    </row>
    <row r="287">
      <c r="E287" s="8" t="s">
        <v>14</v>
      </c>
      <c r="J287" s="8" t="s">
        <v>14</v>
      </c>
      <c r="N287" s="8" t="s">
        <v>14</v>
      </c>
      <c r="O287" s="8" t="s">
        <v>14</v>
      </c>
      <c r="W287" s="8" t="s">
        <v>14</v>
      </c>
      <c r="X287" s="8" t="s">
        <v>14</v>
      </c>
      <c r="Z287" s="8" t="s">
        <v>14</v>
      </c>
      <c r="AA287" s="8" t="s">
        <v>14</v>
      </c>
    </row>
    <row r="288">
      <c r="E288" s="8" t="s">
        <v>14</v>
      </c>
      <c r="J288" s="8" t="s">
        <v>14</v>
      </c>
      <c r="N288" s="8" t="s">
        <v>14</v>
      </c>
      <c r="O288" s="8" t="s">
        <v>14</v>
      </c>
      <c r="W288" s="8" t="s">
        <v>14</v>
      </c>
      <c r="X288" s="8" t="s">
        <v>14</v>
      </c>
      <c r="Z288" s="8" t="s">
        <v>14</v>
      </c>
      <c r="AA288" s="8" t="s">
        <v>14</v>
      </c>
    </row>
    <row r="289">
      <c r="E289" s="8" t="s">
        <v>14</v>
      </c>
      <c r="J289" s="8" t="s">
        <v>14</v>
      </c>
      <c r="N289" s="8" t="s">
        <v>14</v>
      </c>
      <c r="O289" s="8" t="s">
        <v>14</v>
      </c>
      <c r="W289" s="8" t="s">
        <v>14</v>
      </c>
      <c r="X289" s="8" t="s">
        <v>14</v>
      </c>
      <c r="Z289" s="8" t="s">
        <v>14</v>
      </c>
      <c r="AA289" s="8" t="s">
        <v>14</v>
      </c>
    </row>
    <row r="290">
      <c r="E290" s="8" t="s">
        <v>14</v>
      </c>
      <c r="J290" s="8" t="s">
        <v>14</v>
      </c>
      <c r="N290" s="8" t="s">
        <v>14</v>
      </c>
      <c r="O290" s="8" t="s">
        <v>14</v>
      </c>
      <c r="W290" s="8" t="s">
        <v>14</v>
      </c>
      <c r="X290" s="8" t="s">
        <v>14</v>
      </c>
      <c r="Z290" s="8" t="s">
        <v>14</v>
      </c>
      <c r="AA290" s="8" t="s">
        <v>14</v>
      </c>
    </row>
    <row r="291">
      <c r="E291" s="8" t="s">
        <v>14</v>
      </c>
      <c r="J291" s="8" t="s">
        <v>14</v>
      </c>
      <c r="N291" s="8" t="s">
        <v>14</v>
      </c>
      <c r="O291" s="8" t="s">
        <v>14</v>
      </c>
      <c r="W291" s="8" t="s">
        <v>14</v>
      </c>
      <c r="X291" s="8" t="s">
        <v>14</v>
      </c>
      <c r="Z291" s="8" t="s">
        <v>14</v>
      </c>
      <c r="AA291" s="8" t="s">
        <v>14</v>
      </c>
    </row>
    <row r="292">
      <c r="E292" s="8" t="s">
        <v>14</v>
      </c>
      <c r="J292" s="8" t="s">
        <v>14</v>
      </c>
      <c r="N292" s="8" t="s">
        <v>14</v>
      </c>
      <c r="O292" s="8" t="s">
        <v>14</v>
      </c>
      <c r="W292" s="8" t="s">
        <v>14</v>
      </c>
      <c r="X292" s="8" t="s">
        <v>14</v>
      </c>
      <c r="Z292" s="8" t="s">
        <v>14</v>
      </c>
      <c r="AA292" s="8" t="s">
        <v>14</v>
      </c>
    </row>
    <row r="293">
      <c r="E293" s="8" t="s">
        <v>14</v>
      </c>
      <c r="J293" s="8" t="s">
        <v>14</v>
      </c>
      <c r="N293" s="8" t="s">
        <v>14</v>
      </c>
      <c r="O293" s="8" t="s">
        <v>14</v>
      </c>
      <c r="W293" s="8" t="s">
        <v>14</v>
      </c>
      <c r="X293" s="8" t="s">
        <v>14</v>
      </c>
      <c r="Z293" s="8" t="s">
        <v>14</v>
      </c>
      <c r="AA293" s="8" t="s">
        <v>14</v>
      </c>
    </row>
    <row r="294">
      <c r="E294" s="8" t="s">
        <v>14</v>
      </c>
      <c r="J294" s="8" t="s">
        <v>14</v>
      </c>
      <c r="N294" s="8" t="s">
        <v>14</v>
      </c>
      <c r="O294" s="8" t="s">
        <v>14</v>
      </c>
      <c r="W294" s="8" t="s">
        <v>14</v>
      </c>
      <c r="X294" s="8" t="s">
        <v>14</v>
      </c>
      <c r="Z294" s="8" t="s">
        <v>14</v>
      </c>
      <c r="AA294" s="8" t="s">
        <v>14</v>
      </c>
    </row>
    <row r="295">
      <c r="E295" s="8" t="s">
        <v>14</v>
      </c>
      <c r="J295" s="8" t="s">
        <v>14</v>
      </c>
      <c r="N295" s="8" t="s">
        <v>14</v>
      </c>
      <c r="O295" s="8" t="s">
        <v>14</v>
      </c>
      <c r="W295" s="8" t="s">
        <v>14</v>
      </c>
      <c r="X295" s="8" t="s">
        <v>14</v>
      </c>
      <c r="Z295" s="8" t="s">
        <v>14</v>
      </c>
      <c r="AA295" s="8" t="s">
        <v>14</v>
      </c>
    </row>
    <row r="296">
      <c r="E296" s="8" t="s">
        <v>14</v>
      </c>
      <c r="J296" s="8" t="s">
        <v>14</v>
      </c>
      <c r="N296" s="8" t="s">
        <v>14</v>
      </c>
      <c r="O296" s="8" t="s">
        <v>14</v>
      </c>
      <c r="W296" s="8" t="s">
        <v>14</v>
      </c>
      <c r="X296" s="8" t="s">
        <v>14</v>
      </c>
      <c r="Z296" s="8" t="s">
        <v>14</v>
      </c>
      <c r="AA296" s="8" t="s">
        <v>14</v>
      </c>
    </row>
    <row r="297">
      <c r="E297" s="8" t="s">
        <v>14</v>
      </c>
      <c r="J297" s="8" t="s">
        <v>14</v>
      </c>
      <c r="N297" s="8" t="s">
        <v>14</v>
      </c>
      <c r="O297" s="8" t="s">
        <v>14</v>
      </c>
      <c r="W297" s="8" t="s">
        <v>14</v>
      </c>
      <c r="X297" s="8" t="s">
        <v>14</v>
      </c>
      <c r="Z297" s="8" t="s">
        <v>14</v>
      </c>
      <c r="AA297" s="8" t="s">
        <v>14</v>
      </c>
    </row>
    <row r="298">
      <c r="E298" s="8" t="s">
        <v>14</v>
      </c>
      <c r="J298" s="8" t="s">
        <v>14</v>
      </c>
      <c r="N298" s="8" t="s">
        <v>14</v>
      </c>
      <c r="O298" s="8" t="s">
        <v>14</v>
      </c>
      <c r="W298" s="8" t="s">
        <v>14</v>
      </c>
      <c r="X298" s="8" t="s">
        <v>14</v>
      </c>
      <c r="Z298" s="8" t="s">
        <v>14</v>
      </c>
      <c r="AA298" s="8" t="s">
        <v>14</v>
      </c>
    </row>
    <row r="299">
      <c r="E299" s="8" t="s">
        <v>14</v>
      </c>
      <c r="J299" s="8" t="s">
        <v>14</v>
      </c>
      <c r="N299" s="8" t="s">
        <v>14</v>
      </c>
      <c r="O299" s="8" t="s">
        <v>14</v>
      </c>
      <c r="W299" s="8" t="s">
        <v>14</v>
      </c>
      <c r="X299" s="8" t="s">
        <v>14</v>
      </c>
      <c r="Z299" s="8" t="s">
        <v>14</v>
      </c>
      <c r="AA299" s="8" t="s">
        <v>14</v>
      </c>
    </row>
    <row r="300">
      <c r="E300" s="8" t="s">
        <v>14</v>
      </c>
      <c r="J300" s="8" t="s">
        <v>14</v>
      </c>
      <c r="N300" s="8" t="s">
        <v>14</v>
      </c>
      <c r="O300" s="8" t="s">
        <v>14</v>
      </c>
      <c r="W300" s="8" t="s">
        <v>14</v>
      </c>
      <c r="X300" s="8" t="s">
        <v>14</v>
      </c>
      <c r="Z300" s="8" t="s">
        <v>14</v>
      </c>
      <c r="AA300" s="8" t="s">
        <v>14</v>
      </c>
    </row>
    <row r="301">
      <c r="E301" s="8" t="s">
        <v>14</v>
      </c>
      <c r="J301" s="8" t="s">
        <v>14</v>
      </c>
      <c r="N301" s="8" t="s">
        <v>14</v>
      </c>
      <c r="O301" s="8" t="s">
        <v>14</v>
      </c>
      <c r="W301" s="8" t="s">
        <v>14</v>
      </c>
      <c r="X301" s="8" t="s">
        <v>14</v>
      </c>
      <c r="Z301" s="8" t="s">
        <v>14</v>
      </c>
      <c r="AA301" s="8" t="s">
        <v>14</v>
      </c>
    </row>
    <row r="302">
      <c r="E302" s="8" t="s">
        <v>14</v>
      </c>
      <c r="J302" s="8" t="s">
        <v>14</v>
      </c>
      <c r="N302" s="8" t="s">
        <v>14</v>
      </c>
      <c r="O302" s="8" t="s">
        <v>14</v>
      </c>
      <c r="W302" s="8" t="s">
        <v>14</v>
      </c>
      <c r="X302" s="8" t="s">
        <v>14</v>
      </c>
      <c r="Z302" s="8" t="s">
        <v>14</v>
      </c>
      <c r="AA302" s="8" t="s">
        <v>14</v>
      </c>
    </row>
    <row r="303">
      <c r="E303" s="8" t="s">
        <v>14</v>
      </c>
      <c r="J303" s="8" t="s">
        <v>14</v>
      </c>
      <c r="N303" s="8" t="s">
        <v>14</v>
      </c>
      <c r="O303" s="8" t="s">
        <v>14</v>
      </c>
      <c r="W303" s="8" t="s">
        <v>14</v>
      </c>
      <c r="X303" s="8" t="s">
        <v>14</v>
      </c>
      <c r="Z303" s="8" t="s">
        <v>14</v>
      </c>
      <c r="AA303" s="8" t="s">
        <v>14</v>
      </c>
    </row>
    <row r="304">
      <c r="E304" s="8" t="s">
        <v>14</v>
      </c>
      <c r="J304" s="8" t="s">
        <v>14</v>
      </c>
      <c r="N304" s="8" t="s">
        <v>14</v>
      </c>
      <c r="O304" s="8" t="s">
        <v>14</v>
      </c>
      <c r="W304" s="8" t="s">
        <v>14</v>
      </c>
      <c r="X304" s="8" t="s">
        <v>14</v>
      </c>
      <c r="Z304" s="8" t="s">
        <v>14</v>
      </c>
      <c r="AA304" s="8" t="s">
        <v>14</v>
      </c>
    </row>
    <row r="305">
      <c r="E305" s="8" t="s">
        <v>14</v>
      </c>
      <c r="J305" s="8" t="s">
        <v>14</v>
      </c>
      <c r="N305" s="8" t="s">
        <v>14</v>
      </c>
      <c r="O305" s="8" t="s">
        <v>14</v>
      </c>
      <c r="W305" s="8" t="s">
        <v>14</v>
      </c>
      <c r="X305" s="8" t="s">
        <v>14</v>
      </c>
      <c r="Z305" s="8" t="s">
        <v>14</v>
      </c>
      <c r="AA305" s="8" t="s">
        <v>14</v>
      </c>
    </row>
    <row r="306">
      <c r="E306" s="8" t="s">
        <v>14</v>
      </c>
      <c r="J306" s="8" t="s">
        <v>14</v>
      </c>
      <c r="N306" s="8" t="s">
        <v>14</v>
      </c>
      <c r="O306" s="8" t="s">
        <v>14</v>
      </c>
      <c r="W306" s="8" t="s">
        <v>14</v>
      </c>
      <c r="X306" s="8" t="s">
        <v>14</v>
      </c>
      <c r="Z306" s="8" t="s">
        <v>14</v>
      </c>
      <c r="AA306" s="8" t="s">
        <v>14</v>
      </c>
    </row>
    <row r="307">
      <c r="E307" s="8" t="s">
        <v>14</v>
      </c>
      <c r="J307" s="8" t="s">
        <v>14</v>
      </c>
      <c r="N307" s="8" t="s">
        <v>14</v>
      </c>
      <c r="O307" s="8" t="s">
        <v>14</v>
      </c>
      <c r="W307" s="8" t="s">
        <v>14</v>
      </c>
      <c r="X307" s="8" t="s">
        <v>14</v>
      </c>
      <c r="Z307" s="8" t="s">
        <v>14</v>
      </c>
      <c r="AA307" s="8" t="s">
        <v>14</v>
      </c>
    </row>
    <row r="308">
      <c r="E308" s="8" t="s">
        <v>14</v>
      </c>
      <c r="J308" s="8" t="s">
        <v>14</v>
      </c>
      <c r="N308" s="8" t="s">
        <v>14</v>
      </c>
      <c r="O308" s="8" t="s">
        <v>14</v>
      </c>
      <c r="W308" s="8" t="s">
        <v>14</v>
      </c>
      <c r="X308" s="8" t="s">
        <v>14</v>
      </c>
      <c r="Z308" s="8" t="s">
        <v>14</v>
      </c>
      <c r="AA308" s="8" t="s">
        <v>14</v>
      </c>
    </row>
    <row r="309">
      <c r="E309" s="8" t="s">
        <v>14</v>
      </c>
      <c r="J309" s="8" t="s">
        <v>14</v>
      </c>
      <c r="N309" s="8" t="s">
        <v>14</v>
      </c>
      <c r="O309" s="8" t="s">
        <v>14</v>
      </c>
      <c r="W309" s="8" t="s">
        <v>14</v>
      </c>
      <c r="X309" s="8" t="s">
        <v>14</v>
      </c>
      <c r="Z309" s="8" t="s">
        <v>14</v>
      </c>
      <c r="AA309" s="8" t="s">
        <v>14</v>
      </c>
    </row>
    <row r="310">
      <c r="E310" s="8" t="s">
        <v>14</v>
      </c>
      <c r="J310" s="8" t="s">
        <v>14</v>
      </c>
      <c r="N310" s="8" t="s">
        <v>14</v>
      </c>
      <c r="O310" s="8" t="s">
        <v>14</v>
      </c>
      <c r="W310" s="8" t="s">
        <v>14</v>
      </c>
      <c r="X310" s="8" t="s">
        <v>14</v>
      </c>
      <c r="Z310" s="8" t="s">
        <v>14</v>
      </c>
      <c r="AA310" s="8" t="s">
        <v>14</v>
      </c>
    </row>
    <row r="311">
      <c r="E311" s="8" t="s">
        <v>14</v>
      </c>
      <c r="J311" s="8" t="s">
        <v>14</v>
      </c>
      <c r="N311" s="8" t="s">
        <v>14</v>
      </c>
      <c r="O311" s="8" t="s">
        <v>14</v>
      </c>
      <c r="W311" s="8" t="s">
        <v>14</v>
      </c>
      <c r="X311" s="8" t="s">
        <v>14</v>
      </c>
      <c r="Z311" s="8" t="s">
        <v>14</v>
      </c>
      <c r="AA311" s="8" t="s">
        <v>14</v>
      </c>
    </row>
    <row r="312">
      <c r="E312" s="8" t="s">
        <v>14</v>
      </c>
      <c r="J312" s="8" t="s">
        <v>14</v>
      </c>
      <c r="N312" s="8" t="s">
        <v>14</v>
      </c>
      <c r="O312" s="8" t="s">
        <v>14</v>
      </c>
      <c r="W312" s="8" t="s">
        <v>14</v>
      </c>
      <c r="X312" s="8" t="s">
        <v>14</v>
      </c>
      <c r="Z312" s="8" t="s">
        <v>14</v>
      </c>
      <c r="AA312" s="8" t="s">
        <v>14</v>
      </c>
    </row>
    <row r="313">
      <c r="E313" s="8" t="s">
        <v>14</v>
      </c>
      <c r="J313" s="8" t="s">
        <v>14</v>
      </c>
      <c r="N313" s="8" t="s">
        <v>14</v>
      </c>
      <c r="O313" s="8" t="s">
        <v>14</v>
      </c>
      <c r="W313" s="8" t="s">
        <v>14</v>
      </c>
      <c r="X313" s="8" t="s">
        <v>14</v>
      </c>
      <c r="Z313" s="8" t="s">
        <v>14</v>
      </c>
      <c r="AA313" s="8" t="s">
        <v>14</v>
      </c>
    </row>
    <row r="314">
      <c r="E314" s="8" t="s">
        <v>14</v>
      </c>
      <c r="J314" s="8" t="s">
        <v>14</v>
      </c>
      <c r="N314" s="8" t="s">
        <v>14</v>
      </c>
      <c r="O314" s="8" t="s">
        <v>14</v>
      </c>
      <c r="W314" s="8" t="s">
        <v>14</v>
      </c>
      <c r="X314" s="8" t="s">
        <v>14</v>
      </c>
      <c r="Z314" s="8" t="s">
        <v>14</v>
      </c>
      <c r="AA314" s="8" t="s">
        <v>14</v>
      </c>
    </row>
    <row r="315">
      <c r="E315" s="8" t="s">
        <v>14</v>
      </c>
      <c r="J315" s="8" t="s">
        <v>14</v>
      </c>
      <c r="N315" s="8" t="s">
        <v>14</v>
      </c>
      <c r="O315" s="8" t="s">
        <v>14</v>
      </c>
      <c r="W315" s="8" t="s">
        <v>14</v>
      </c>
      <c r="X315" s="8" t="s">
        <v>14</v>
      </c>
      <c r="Z315" s="8" t="s">
        <v>14</v>
      </c>
      <c r="AA315" s="8" t="s">
        <v>14</v>
      </c>
    </row>
    <row r="316">
      <c r="E316" s="8" t="s">
        <v>14</v>
      </c>
      <c r="J316" s="8" t="s">
        <v>14</v>
      </c>
      <c r="N316" s="8" t="s">
        <v>14</v>
      </c>
      <c r="O316" s="8" t="s">
        <v>14</v>
      </c>
      <c r="W316" s="8" t="s">
        <v>14</v>
      </c>
      <c r="X316" s="8" t="s">
        <v>14</v>
      </c>
      <c r="Z316" s="8" t="s">
        <v>14</v>
      </c>
      <c r="AA316" s="8" t="s">
        <v>14</v>
      </c>
    </row>
    <row r="317">
      <c r="E317" s="8" t="s">
        <v>14</v>
      </c>
      <c r="J317" s="8" t="s">
        <v>14</v>
      </c>
      <c r="N317" s="8" t="s">
        <v>14</v>
      </c>
      <c r="O317" s="8" t="s">
        <v>14</v>
      </c>
      <c r="W317" s="8" t="s">
        <v>14</v>
      </c>
      <c r="X317" s="8" t="s">
        <v>14</v>
      </c>
      <c r="Z317" s="8" t="s">
        <v>14</v>
      </c>
      <c r="AA317" s="8" t="s">
        <v>14</v>
      </c>
    </row>
    <row r="318">
      <c r="E318" s="8" t="s">
        <v>14</v>
      </c>
      <c r="J318" s="8" t="s">
        <v>14</v>
      </c>
      <c r="N318" s="8" t="s">
        <v>14</v>
      </c>
      <c r="O318" s="8" t="s">
        <v>14</v>
      </c>
      <c r="W318" s="8" t="s">
        <v>14</v>
      </c>
      <c r="X318" s="8" t="s">
        <v>14</v>
      </c>
      <c r="Z318" s="8" t="s">
        <v>14</v>
      </c>
      <c r="AA318" s="8" t="s">
        <v>14</v>
      </c>
    </row>
    <row r="319">
      <c r="E319" s="8" t="s">
        <v>14</v>
      </c>
      <c r="J319" s="8" t="s">
        <v>14</v>
      </c>
      <c r="N319" s="8" t="s">
        <v>14</v>
      </c>
      <c r="O319" s="8" t="s">
        <v>14</v>
      </c>
      <c r="W319" s="8" t="s">
        <v>14</v>
      </c>
      <c r="X319" s="8" t="s">
        <v>14</v>
      </c>
      <c r="Z319" s="8" t="s">
        <v>14</v>
      </c>
      <c r="AA319" s="8" t="s">
        <v>14</v>
      </c>
    </row>
    <row r="320">
      <c r="E320" s="8" t="s">
        <v>14</v>
      </c>
      <c r="J320" s="8" t="s">
        <v>14</v>
      </c>
      <c r="N320" s="8" t="s">
        <v>14</v>
      </c>
      <c r="O320" s="8" t="s">
        <v>14</v>
      </c>
      <c r="W320" s="8" t="s">
        <v>14</v>
      </c>
      <c r="X320" s="8" t="s">
        <v>14</v>
      </c>
      <c r="Z320" s="8" t="s">
        <v>14</v>
      </c>
      <c r="AA320" s="8" t="s">
        <v>14</v>
      </c>
    </row>
    <row r="321">
      <c r="E321" s="8" t="s">
        <v>14</v>
      </c>
      <c r="J321" s="8" t="s">
        <v>14</v>
      </c>
      <c r="N321" s="8" t="s">
        <v>14</v>
      </c>
      <c r="O321" s="8" t="s">
        <v>14</v>
      </c>
      <c r="W321" s="8" t="s">
        <v>14</v>
      </c>
      <c r="X321" s="8" t="s">
        <v>14</v>
      </c>
      <c r="Z321" s="8" t="s">
        <v>14</v>
      </c>
      <c r="AA321" s="8" t="s">
        <v>14</v>
      </c>
    </row>
    <row r="322">
      <c r="E322" s="8" t="s">
        <v>14</v>
      </c>
      <c r="J322" s="8" t="s">
        <v>14</v>
      </c>
      <c r="N322" s="8" t="s">
        <v>14</v>
      </c>
      <c r="O322" s="8" t="s">
        <v>14</v>
      </c>
      <c r="W322" s="8" t="s">
        <v>14</v>
      </c>
      <c r="X322" s="8" t="s">
        <v>14</v>
      </c>
      <c r="Z322" s="8" t="s">
        <v>14</v>
      </c>
      <c r="AA322" s="8" t="s">
        <v>14</v>
      </c>
    </row>
    <row r="323">
      <c r="E323" s="8" t="s">
        <v>14</v>
      </c>
      <c r="J323" s="8" t="s">
        <v>14</v>
      </c>
      <c r="N323" s="8" t="s">
        <v>14</v>
      </c>
      <c r="O323" s="8" t="s">
        <v>14</v>
      </c>
      <c r="W323" s="8" t="s">
        <v>14</v>
      </c>
      <c r="X323" s="8" t="s">
        <v>14</v>
      </c>
      <c r="Z323" s="8" t="s">
        <v>14</v>
      </c>
      <c r="AA323" s="8" t="s">
        <v>14</v>
      </c>
    </row>
    <row r="324">
      <c r="E324" s="8" t="s">
        <v>14</v>
      </c>
      <c r="J324" s="8" t="s">
        <v>14</v>
      </c>
      <c r="N324" s="8" t="s">
        <v>14</v>
      </c>
      <c r="O324" s="8" t="s">
        <v>14</v>
      </c>
      <c r="W324" s="8" t="s">
        <v>14</v>
      </c>
      <c r="X324" s="8" t="s">
        <v>14</v>
      </c>
      <c r="Z324" s="8" t="s">
        <v>14</v>
      </c>
      <c r="AA324" s="8" t="s">
        <v>14</v>
      </c>
    </row>
    <row r="325">
      <c r="E325" s="8" t="s">
        <v>14</v>
      </c>
      <c r="J325" s="8" t="s">
        <v>14</v>
      </c>
      <c r="N325" s="8" t="s">
        <v>14</v>
      </c>
      <c r="O325" s="8" t="s">
        <v>14</v>
      </c>
      <c r="W325" s="8" t="s">
        <v>14</v>
      </c>
      <c r="X325" s="8" t="s">
        <v>14</v>
      </c>
      <c r="Z325" s="8" t="s">
        <v>14</v>
      </c>
      <c r="AA325" s="8" t="s">
        <v>14</v>
      </c>
    </row>
    <row r="326">
      <c r="E326" s="8" t="s">
        <v>14</v>
      </c>
      <c r="J326" s="8" t="s">
        <v>14</v>
      </c>
      <c r="N326" s="8" t="s">
        <v>14</v>
      </c>
      <c r="O326" s="8" t="s">
        <v>14</v>
      </c>
      <c r="W326" s="8" t="s">
        <v>14</v>
      </c>
      <c r="X326" s="8" t="s">
        <v>14</v>
      </c>
      <c r="Z326" s="8" t="s">
        <v>14</v>
      </c>
      <c r="AA326" s="8" t="s">
        <v>14</v>
      </c>
    </row>
    <row r="327">
      <c r="E327" s="8" t="s">
        <v>14</v>
      </c>
      <c r="J327" s="8" t="s">
        <v>14</v>
      </c>
      <c r="N327" s="8" t="s">
        <v>14</v>
      </c>
      <c r="O327" s="8" t="s">
        <v>14</v>
      </c>
      <c r="W327" s="8" t="s">
        <v>14</v>
      </c>
      <c r="X327" s="8" t="s">
        <v>14</v>
      </c>
      <c r="Z327" s="8" t="s">
        <v>14</v>
      </c>
      <c r="AA327" s="8" t="s">
        <v>14</v>
      </c>
    </row>
    <row r="328">
      <c r="E328" s="8" t="s">
        <v>14</v>
      </c>
      <c r="J328" s="8" t="s">
        <v>14</v>
      </c>
      <c r="N328" s="8" t="s">
        <v>14</v>
      </c>
      <c r="O328" s="8" t="s">
        <v>14</v>
      </c>
      <c r="W328" s="8" t="s">
        <v>14</v>
      </c>
      <c r="X328" s="8" t="s">
        <v>14</v>
      </c>
      <c r="Z328" s="8" t="s">
        <v>14</v>
      </c>
      <c r="AA328" s="8" t="s">
        <v>14</v>
      </c>
    </row>
    <row r="329">
      <c r="E329" s="8" t="s">
        <v>14</v>
      </c>
      <c r="J329" s="8" t="s">
        <v>14</v>
      </c>
      <c r="N329" s="8" t="s">
        <v>14</v>
      </c>
      <c r="O329" s="8" t="s">
        <v>14</v>
      </c>
      <c r="W329" s="8" t="s">
        <v>14</v>
      </c>
      <c r="X329" s="8" t="s">
        <v>14</v>
      </c>
      <c r="Z329" s="8" t="s">
        <v>14</v>
      </c>
      <c r="AA329" s="8" t="s">
        <v>14</v>
      </c>
    </row>
    <row r="330">
      <c r="E330" s="8" t="s">
        <v>14</v>
      </c>
      <c r="J330" s="8" t="s">
        <v>14</v>
      </c>
      <c r="N330" s="8" t="s">
        <v>14</v>
      </c>
      <c r="O330" s="8" t="s">
        <v>14</v>
      </c>
      <c r="W330" s="8" t="s">
        <v>14</v>
      </c>
      <c r="X330" s="8" t="s">
        <v>14</v>
      </c>
      <c r="Z330" s="8" t="s">
        <v>14</v>
      </c>
      <c r="AA330" s="8" t="s">
        <v>14</v>
      </c>
    </row>
    <row r="331">
      <c r="E331" s="8" t="s">
        <v>14</v>
      </c>
      <c r="J331" s="8" t="s">
        <v>14</v>
      </c>
      <c r="N331" s="8" t="s">
        <v>14</v>
      </c>
      <c r="O331" s="8" t="s">
        <v>14</v>
      </c>
      <c r="W331" s="8" t="s">
        <v>14</v>
      </c>
      <c r="X331" s="8" t="s">
        <v>14</v>
      </c>
      <c r="Z331" s="8" t="s">
        <v>14</v>
      </c>
      <c r="AA331" s="8" t="s">
        <v>14</v>
      </c>
    </row>
    <row r="332">
      <c r="E332" s="8" t="s">
        <v>14</v>
      </c>
      <c r="J332" s="8" t="s">
        <v>14</v>
      </c>
      <c r="N332" s="8" t="s">
        <v>14</v>
      </c>
      <c r="O332" s="8" t="s">
        <v>14</v>
      </c>
      <c r="W332" s="8" t="s">
        <v>14</v>
      </c>
      <c r="X332" s="8" t="s">
        <v>14</v>
      </c>
      <c r="Z332" s="8" t="s">
        <v>14</v>
      </c>
      <c r="AA332" s="8" t="s">
        <v>14</v>
      </c>
    </row>
    <row r="333">
      <c r="E333" s="8" t="s">
        <v>14</v>
      </c>
      <c r="J333" s="8" t="s">
        <v>14</v>
      </c>
      <c r="N333" s="8" t="s">
        <v>14</v>
      </c>
      <c r="O333" s="8" t="s">
        <v>14</v>
      </c>
      <c r="W333" s="8" t="s">
        <v>14</v>
      </c>
      <c r="X333" s="8" t="s">
        <v>14</v>
      </c>
      <c r="Z333" s="8" t="s">
        <v>14</v>
      </c>
      <c r="AA333" s="8" t="s">
        <v>14</v>
      </c>
    </row>
    <row r="334">
      <c r="E334" s="8" t="s">
        <v>14</v>
      </c>
      <c r="J334" s="8" t="s">
        <v>14</v>
      </c>
      <c r="N334" s="8" t="s">
        <v>14</v>
      </c>
      <c r="O334" s="8" t="s">
        <v>14</v>
      </c>
      <c r="W334" s="8" t="s">
        <v>14</v>
      </c>
      <c r="X334" s="8" t="s">
        <v>14</v>
      </c>
      <c r="Z334" s="8" t="s">
        <v>14</v>
      </c>
      <c r="AA334" s="8" t="s">
        <v>14</v>
      </c>
    </row>
    <row r="335">
      <c r="E335" s="8" t="s">
        <v>14</v>
      </c>
      <c r="J335" s="8" t="s">
        <v>14</v>
      </c>
      <c r="N335" s="8" t="s">
        <v>14</v>
      </c>
      <c r="O335" s="8" t="s">
        <v>14</v>
      </c>
      <c r="W335" s="8" t="s">
        <v>14</v>
      </c>
      <c r="X335" s="8" t="s">
        <v>14</v>
      </c>
      <c r="Z335" s="8" t="s">
        <v>14</v>
      </c>
      <c r="AA335" s="8" t="s">
        <v>14</v>
      </c>
    </row>
    <row r="336">
      <c r="E336" s="8" t="s">
        <v>14</v>
      </c>
      <c r="J336" s="8" t="s">
        <v>14</v>
      </c>
      <c r="N336" s="8" t="s">
        <v>14</v>
      </c>
      <c r="O336" s="8" t="s">
        <v>14</v>
      </c>
      <c r="W336" s="8" t="s">
        <v>14</v>
      </c>
      <c r="X336" s="8" t="s">
        <v>14</v>
      </c>
      <c r="Z336" s="8" t="s">
        <v>14</v>
      </c>
      <c r="AA336" s="8" t="s">
        <v>14</v>
      </c>
    </row>
    <row r="337">
      <c r="E337" s="8" t="s">
        <v>14</v>
      </c>
      <c r="J337" s="8" t="s">
        <v>14</v>
      </c>
      <c r="N337" s="8" t="s">
        <v>14</v>
      </c>
      <c r="O337" s="8" t="s">
        <v>14</v>
      </c>
      <c r="W337" s="8" t="s">
        <v>14</v>
      </c>
      <c r="X337" s="8" t="s">
        <v>14</v>
      </c>
      <c r="Z337" s="8" t="s">
        <v>14</v>
      </c>
      <c r="AA337" s="8" t="s">
        <v>14</v>
      </c>
    </row>
    <row r="338">
      <c r="E338" s="8" t="s">
        <v>14</v>
      </c>
      <c r="J338" s="8" t="s">
        <v>14</v>
      </c>
      <c r="N338" s="8" t="s">
        <v>14</v>
      </c>
      <c r="O338" s="8" t="s">
        <v>14</v>
      </c>
      <c r="W338" s="8" t="s">
        <v>14</v>
      </c>
      <c r="X338" s="8" t="s">
        <v>14</v>
      </c>
      <c r="Z338" s="8" t="s">
        <v>14</v>
      </c>
      <c r="AA338" s="8" t="s">
        <v>14</v>
      </c>
    </row>
    <row r="339">
      <c r="E339" s="8" t="s">
        <v>14</v>
      </c>
      <c r="J339" s="8" t="s">
        <v>14</v>
      </c>
      <c r="N339" s="8" t="s">
        <v>14</v>
      </c>
      <c r="O339" s="8" t="s">
        <v>14</v>
      </c>
      <c r="W339" s="8" t="s">
        <v>14</v>
      </c>
      <c r="X339" s="8" t="s">
        <v>14</v>
      </c>
      <c r="Z339" s="8" t="s">
        <v>14</v>
      </c>
      <c r="AA339" s="8" t="s">
        <v>14</v>
      </c>
    </row>
    <row r="340">
      <c r="E340" s="8" t="s">
        <v>14</v>
      </c>
      <c r="J340" s="8" t="s">
        <v>14</v>
      </c>
      <c r="N340" s="8" t="s">
        <v>14</v>
      </c>
      <c r="O340" s="8" t="s">
        <v>14</v>
      </c>
      <c r="W340" s="8" t="s">
        <v>14</v>
      </c>
      <c r="X340" s="8" t="s">
        <v>14</v>
      </c>
      <c r="Z340" s="8" t="s">
        <v>14</v>
      </c>
      <c r="AA340" s="8" t="s">
        <v>14</v>
      </c>
    </row>
    <row r="341">
      <c r="E341" s="8" t="s">
        <v>14</v>
      </c>
      <c r="J341" s="8" t="s">
        <v>14</v>
      </c>
      <c r="N341" s="8" t="s">
        <v>14</v>
      </c>
      <c r="O341" s="8" t="s">
        <v>14</v>
      </c>
      <c r="W341" s="8" t="s">
        <v>14</v>
      </c>
      <c r="X341" s="8" t="s">
        <v>14</v>
      </c>
      <c r="Z341" s="8" t="s">
        <v>14</v>
      </c>
      <c r="AA341" s="8" t="s">
        <v>14</v>
      </c>
    </row>
    <row r="342">
      <c r="E342" s="8" t="s">
        <v>14</v>
      </c>
      <c r="J342" s="8" t="s">
        <v>14</v>
      </c>
      <c r="N342" s="8" t="s">
        <v>14</v>
      </c>
      <c r="O342" s="8" t="s">
        <v>14</v>
      </c>
      <c r="W342" s="8" t="s">
        <v>14</v>
      </c>
      <c r="X342" s="8" t="s">
        <v>14</v>
      </c>
      <c r="Z342" s="8" t="s">
        <v>14</v>
      </c>
      <c r="AA342" s="8" t="s">
        <v>14</v>
      </c>
    </row>
    <row r="343">
      <c r="E343" s="8" t="s">
        <v>14</v>
      </c>
      <c r="J343" s="8" t="s">
        <v>14</v>
      </c>
      <c r="N343" s="8" t="s">
        <v>14</v>
      </c>
      <c r="O343" s="8" t="s">
        <v>14</v>
      </c>
      <c r="W343" s="8" t="s">
        <v>14</v>
      </c>
      <c r="X343" s="8" t="s">
        <v>14</v>
      </c>
      <c r="Z343" s="8" t="s">
        <v>14</v>
      </c>
      <c r="AA343" s="8" t="s">
        <v>14</v>
      </c>
    </row>
    <row r="344">
      <c r="E344" s="8" t="s">
        <v>14</v>
      </c>
      <c r="J344" s="8" t="s">
        <v>14</v>
      </c>
      <c r="N344" s="8" t="s">
        <v>14</v>
      </c>
      <c r="O344" s="8" t="s">
        <v>14</v>
      </c>
      <c r="W344" s="8" t="s">
        <v>14</v>
      </c>
      <c r="X344" s="8" t="s">
        <v>14</v>
      </c>
      <c r="Z344" s="8" t="s">
        <v>14</v>
      </c>
      <c r="AA344" s="8" t="s">
        <v>14</v>
      </c>
    </row>
    <row r="345">
      <c r="E345" s="8" t="s">
        <v>14</v>
      </c>
      <c r="J345" s="8" t="s">
        <v>14</v>
      </c>
      <c r="N345" s="8" t="s">
        <v>14</v>
      </c>
      <c r="O345" s="8" t="s">
        <v>14</v>
      </c>
      <c r="W345" s="8" t="s">
        <v>14</v>
      </c>
      <c r="X345" s="8" t="s">
        <v>14</v>
      </c>
      <c r="Z345" s="8" t="s">
        <v>14</v>
      </c>
      <c r="AA345" s="8" t="s">
        <v>14</v>
      </c>
    </row>
    <row r="346">
      <c r="E346" s="8" t="s">
        <v>14</v>
      </c>
      <c r="J346" s="8" t="s">
        <v>14</v>
      </c>
      <c r="N346" s="8" t="s">
        <v>14</v>
      </c>
      <c r="O346" s="8" t="s">
        <v>14</v>
      </c>
      <c r="W346" s="8" t="s">
        <v>14</v>
      </c>
      <c r="X346" s="8" t="s">
        <v>14</v>
      </c>
      <c r="Z346" s="8" t="s">
        <v>14</v>
      </c>
      <c r="AA346" s="8" t="s">
        <v>14</v>
      </c>
    </row>
    <row r="347">
      <c r="E347" s="8" t="s">
        <v>14</v>
      </c>
      <c r="J347" s="8" t="s">
        <v>14</v>
      </c>
      <c r="N347" s="8" t="s">
        <v>14</v>
      </c>
      <c r="O347" s="8" t="s">
        <v>14</v>
      </c>
      <c r="W347" s="8" t="s">
        <v>14</v>
      </c>
      <c r="X347" s="8" t="s">
        <v>14</v>
      </c>
      <c r="Z347" s="8" t="s">
        <v>14</v>
      </c>
      <c r="AA347" s="8" t="s">
        <v>14</v>
      </c>
    </row>
    <row r="348">
      <c r="E348" s="8" t="s">
        <v>14</v>
      </c>
      <c r="J348" s="8" t="s">
        <v>14</v>
      </c>
      <c r="N348" s="8" t="s">
        <v>14</v>
      </c>
      <c r="O348" s="8" t="s">
        <v>14</v>
      </c>
      <c r="W348" s="8" t="s">
        <v>14</v>
      </c>
      <c r="X348" s="8" t="s">
        <v>14</v>
      </c>
      <c r="Z348" s="8" t="s">
        <v>14</v>
      </c>
      <c r="AA348" s="8" t="s">
        <v>14</v>
      </c>
    </row>
    <row r="349">
      <c r="E349" s="8" t="s">
        <v>14</v>
      </c>
      <c r="J349" s="8" t="s">
        <v>14</v>
      </c>
      <c r="N349" s="8" t="s">
        <v>14</v>
      </c>
      <c r="O349" s="8" t="s">
        <v>14</v>
      </c>
      <c r="W349" s="8" t="s">
        <v>14</v>
      </c>
      <c r="X349" s="8" t="s">
        <v>14</v>
      </c>
      <c r="Z349" s="8" t="s">
        <v>14</v>
      </c>
      <c r="AA349" s="8" t="s">
        <v>14</v>
      </c>
    </row>
    <row r="350">
      <c r="E350" s="8" t="s">
        <v>14</v>
      </c>
      <c r="J350" s="8" t="s">
        <v>14</v>
      </c>
      <c r="N350" s="8" t="s">
        <v>14</v>
      </c>
      <c r="O350" s="8" t="s">
        <v>14</v>
      </c>
      <c r="W350" s="8" t="s">
        <v>14</v>
      </c>
      <c r="X350" s="8" t="s">
        <v>14</v>
      </c>
      <c r="Z350" s="8" t="s">
        <v>14</v>
      </c>
      <c r="AA350" s="8" t="s">
        <v>14</v>
      </c>
    </row>
    <row r="351">
      <c r="E351" s="8" t="s">
        <v>14</v>
      </c>
      <c r="J351" s="8" t="s">
        <v>14</v>
      </c>
      <c r="N351" s="8" t="s">
        <v>14</v>
      </c>
      <c r="O351" s="8" t="s">
        <v>14</v>
      </c>
      <c r="W351" s="8" t="s">
        <v>14</v>
      </c>
      <c r="X351" s="8" t="s">
        <v>14</v>
      </c>
      <c r="Z351" s="8" t="s">
        <v>14</v>
      </c>
      <c r="AA351" s="8" t="s">
        <v>14</v>
      </c>
    </row>
    <row r="352">
      <c r="E352" s="8" t="s">
        <v>14</v>
      </c>
      <c r="J352" s="8" t="s">
        <v>14</v>
      </c>
      <c r="N352" s="8" t="s">
        <v>14</v>
      </c>
      <c r="O352" s="8" t="s">
        <v>14</v>
      </c>
      <c r="W352" s="8" t="s">
        <v>14</v>
      </c>
      <c r="X352" s="8" t="s">
        <v>14</v>
      </c>
      <c r="Z352" s="8" t="s">
        <v>14</v>
      </c>
      <c r="AA352" s="8" t="s">
        <v>14</v>
      </c>
    </row>
    <row r="353">
      <c r="E353" s="8" t="s">
        <v>14</v>
      </c>
      <c r="J353" s="8" t="s">
        <v>14</v>
      </c>
      <c r="N353" s="8" t="s">
        <v>14</v>
      </c>
      <c r="O353" s="8" t="s">
        <v>14</v>
      </c>
      <c r="W353" s="8" t="s">
        <v>14</v>
      </c>
      <c r="X353" s="8" t="s">
        <v>14</v>
      </c>
      <c r="Z353" s="8" t="s">
        <v>14</v>
      </c>
      <c r="AA353" s="8" t="s">
        <v>14</v>
      </c>
    </row>
    <row r="354">
      <c r="E354" s="8" t="s">
        <v>14</v>
      </c>
      <c r="J354" s="8" t="s">
        <v>14</v>
      </c>
      <c r="N354" s="8" t="s">
        <v>14</v>
      </c>
      <c r="O354" s="8" t="s">
        <v>14</v>
      </c>
      <c r="W354" s="8" t="s">
        <v>14</v>
      </c>
      <c r="X354" s="8" t="s">
        <v>14</v>
      </c>
      <c r="Z354" s="8" t="s">
        <v>14</v>
      </c>
      <c r="AA354" s="8" t="s">
        <v>14</v>
      </c>
    </row>
    <row r="355">
      <c r="E355" s="8" t="s">
        <v>14</v>
      </c>
      <c r="J355" s="8" t="s">
        <v>14</v>
      </c>
      <c r="N355" s="8" t="s">
        <v>14</v>
      </c>
      <c r="O355" s="8" t="s">
        <v>14</v>
      </c>
      <c r="W355" s="8" t="s">
        <v>14</v>
      </c>
      <c r="X355" s="8" t="s">
        <v>14</v>
      </c>
      <c r="Z355" s="8" t="s">
        <v>14</v>
      </c>
      <c r="AA355" s="8" t="s">
        <v>14</v>
      </c>
    </row>
    <row r="356">
      <c r="E356" s="8" t="s">
        <v>14</v>
      </c>
      <c r="J356" s="8" t="s">
        <v>14</v>
      </c>
      <c r="N356" s="8" t="s">
        <v>14</v>
      </c>
      <c r="O356" s="8" t="s">
        <v>14</v>
      </c>
      <c r="W356" s="8" t="s">
        <v>14</v>
      </c>
      <c r="X356" s="8" t="s">
        <v>14</v>
      </c>
      <c r="Z356" s="8" t="s">
        <v>14</v>
      </c>
      <c r="AA356" s="8" t="s">
        <v>14</v>
      </c>
    </row>
    <row r="357">
      <c r="E357" s="8" t="s">
        <v>14</v>
      </c>
      <c r="J357" s="8" t="s">
        <v>14</v>
      </c>
      <c r="N357" s="8" t="s">
        <v>14</v>
      </c>
      <c r="O357" s="8" t="s">
        <v>14</v>
      </c>
      <c r="W357" s="8" t="s">
        <v>14</v>
      </c>
      <c r="X357" s="8" t="s">
        <v>14</v>
      </c>
      <c r="Z357" s="8" t="s">
        <v>14</v>
      </c>
      <c r="AA357" s="8" t="s">
        <v>14</v>
      </c>
    </row>
    <row r="358">
      <c r="E358" s="8" t="s">
        <v>14</v>
      </c>
      <c r="J358" s="8" t="s">
        <v>14</v>
      </c>
      <c r="N358" s="8" t="s">
        <v>14</v>
      </c>
      <c r="O358" s="8" t="s">
        <v>14</v>
      </c>
      <c r="W358" s="8" t="s">
        <v>14</v>
      </c>
      <c r="X358" s="8" t="s">
        <v>14</v>
      </c>
      <c r="Z358" s="8" t="s">
        <v>14</v>
      </c>
      <c r="AA358" s="8" t="s">
        <v>14</v>
      </c>
    </row>
    <row r="359">
      <c r="E359" s="8" t="s">
        <v>14</v>
      </c>
      <c r="J359" s="8" t="s">
        <v>14</v>
      </c>
      <c r="N359" s="8" t="s">
        <v>14</v>
      </c>
      <c r="O359" s="8" t="s">
        <v>14</v>
      </c>
      <c r="W359" s="8" t="s">
        <v>14</v>
      </c>
      <c r="X359" s="8" t="s">
        <v>14</v>
      </c>
      <c r="Z359" s="8" t="s">
        <v>14</v>
      </c>
      <c r="AA359" s="8" t="s">
        <v>14</v>
      </c>
    </row>
    <row r="360">
      <c r="E360" s="8" t="s">
        <v>14</v>
      </c>
      <c r="J360" s="8" t="s">
        <v>14</v>
      </c>
      <c r="N360" s="8" t="s">
        <v>14</v>
      </c>
      <c r="O360" s="8" t="s">
        <v>14</v>
      </c>
      <c r="W360" s="8" t="s">
        <v>14</v>
      </c>
      <c r="X360" s="8" t="s">
        <v>14</v>
      </c>
      <c r="Z360" s="8" t="s">
        <v>14</v>
      </c>
      <c r="AA360" s="8" t="s">
        <v>14</v>
      </c>
    </row>
    <row r="361">
      <c r="E361" s="8" t="s">
        <v>14</v>
      </c>
      <c r="J361" s="8" t="s">
        <v>14</v>
      </c>
      <c r="N361" s="8" t="s">
        <v>14</v>
      </c>
      <c r="O361" s="8" t="s">
        <v>14</v>
      </c>
      <c r="W361" s="8" t="s">
        <v>14</v>
      </c>
      <c r="X361" s="8" t="s">
        <v>14</v>
      </c>
      <c r="Z361" s="8" t="s">
        <v>14</v>
      </c>
      <c r="AA361" s="8" t="s">
        <v>14</v>
      </c>
    </row>
    <row r="362">
      <c r="E362" s="8" t="s">
        <v>14</v>
      </c>
      <c r="J362" s="8" t="s">
        <v>14</v>
      </c>
      <c r="N362" s="8" t="s">
        <v>14</v>
      </c>
      <c r="O362" s="8" t="s">
        <v>14</v>
      </c>
      <c r="W362" s="8" t="s">
        <v>14</v>
      </c>
      <c r="X362" s="8" t="s">
        <v>14</v>
      </c>
      <c r="Z362" s="8" t="s">
        <v>14</v>
      </c>
      <c r="AA362" s="8" t="s">
        <v>14</v>
      </c>
    </row>
    <row r="363">
      <c r="E363" s="8" t="s">
        <v>14</v>
      </c>
      <c r="J363" s="8" t="s">
        <v>14</v>
      </c>
      <c r="N363" s="8" t="s">
        <v>14</v>
      </c>
      <c r="O363" s="8" t="s">
        <v>14</v>
      </c>
      <c r="W363" s="8" t="s">
        <v>14</v>
      </c>
      <c r="X363" s="8" t="s">
        <v>14</v>
      </c>
      <c r="Z363" s="8" t="s">
        <v>14</v>
      </c>
      <c r="AA363" s="8" t="s">
        <v>14</v>
      </c>
    </row>
    <row r="364">
      <c r="E364" s="8" t="s">
        <v>14</v>
      </c>
      <c r="J364" s="8" t="s">
        <v>14</v>
      </c>
      <c r="N364" s="8" t="s">
        <v>14</v>
      </c>
      <c r="O364" s="8" t="s">
        <v>14</v>
      </c>
      <c r="W364" s="8" t="s">
        <v>14</v>
      </c>
      <c r="X364" s="8" t="s">
        <v>14</v>
      </c>
      <c r="Z364" s="8" t="s">
        <v>14</v>
      </c>
      <c r="AA364" s="8" t="s">
        <v>14</v>
      </c>
    </row>
    <row r="365">
      <c r="E365" s="8" t="s">
        <v>14</v>
      </c>
      <c r="J365" s="8" t="s">
        <v>14</v>
      </c>
      <c r="N365" s="8" t="s">
        <v>14</v>
      </c>
      <c r="O365" s="8" t="s">
        <v>14</v>
      </c>
      <c r="W365" s="8" t="s">
        <v>14</v>
      </c>
      <c r="X365" s="8" t="s">
        <v>14</v>
      </c>
      <c r="Z365" s="8" t="s">
        <v>14</v>
      </c>
      <c r="AA365" s="8" t="s">
        <v>14</v>
      </c>
    </row>
    <row r="366">
      <c r="E366" s="8" t="s">
        <v>14</v>
      </c>
      <c r="J366" s="8" t="s">
        <v>14</v>
      </c>
      <c r="N366" s="8" t="s">
        <v>14</v>
      </c>
      <c r="O366" s="8" t="s">
        <v>14</v>
      </c>
      <c r="W366" s="8" t="s">
        <v>14</v>
      </c>
      <c r="X366" s="8" t="s">
        <v>14</v>
      </c>
      <c r="Z366" s="8" t="s">
        <v>14</v>
      </c>
      <c r="AA366" s="8" t="s">
        <v>14</v>
      </c>
    </row>
    <row r="367">
      <c r="E367" s="8" t="s">
        <v>14</v>
      </c>
      <c r="J367" s="8" t="s">
        <v>14</v>
      </c>
      <c r="N367" s="8" t="s">
        <v>14</v>
      </c>
      <c r="O367" s="8" t="s">
        <v>14</v>
      </c>
      <c r="W367" s="8" t="s">
        <v>14</v>
      </c>
      <c r="X367" s="8" t="s">
        <v>14</v>
      </c>
      <c r="Z367" s="8" t="s">
        <v>14</v>
      </c>
      <c r="AA367" s="8" t="s">
        <v>14</v>
      </c>
    </row>
    <row r="368">
      <c r="E368" s="8" t="s">
        <v>14</v>
      </c>
      <c r="J368" s="8" t="s">
        <v>14</v>
      </c>
      <c r="N368" s="8" t="s">
        <v>14</v>
      </c>
      <c r="O368" s="8" t="s">
        <v>14</v>
      </c>
      <c r="W368" s="8" t="s">
        <v>14</v>
      </c>
      <c r="X368" s="8" t="s">
        <v>14</v>
      </c>
      <c r="Z368" s="8" t="s">
        <v>14</v>
      </c>
      <c r="AA368" s="8" t="s">
        <v>14</v>
      </c>
    </row>
    <row r="369">
      <c r="E369" s="8" t="s">
        <v>14</v>
      </c>
      <c r="J369" s="8" t="s">
        <v>14</v>
      </c>
      <c r="N369" s="8" t="s">
        <v>14</v>
      </c>
      <c r="O369" s="8" t="s">
        <v>14</v>
      </c>
      <c r="W369" s="8" t="s">
        <v>14</v>
      </c>
      <c r="X369" s="8" t="s">
        <v>14</v>
      </c>
      <c r="Z369" s="8" t="s">
        <v>14</v>
      </c>
      <c r="AA369" s="8" t="s">
        <v>14</v>
      </c>
    </row>
    <row r="370">
      <c r="E370" s="8" t="s">
        <v>14</v>
      </c>
      <c r="J370" s="8" t="s">
        <v>14</v>
      </c>
      <c r="N370" s="8" t="s">
        <v>14</v>
      </c>
      <c r="O370" s="8" t="s">
        <v>14</v>
      </c>
      <c r="W370" s="8" t="s">
        <v>14</v>
      </c>
      <c r="X370" s="8" t="s">
        <v>14</v>
      </c>
      <c r="Z370" s="8" t="s">
        <v>14</v>
      </c>
      <c r="AA370" s="8" t="s">
        <v>14</v>
      </c>
    </row>
    <row r="371">
      <c r="E371" s="8" t="s">
        <v>14</v>
      </c>
      <c r="J371" s="8" t="s">
        <v>14</v>
      </c>
      <c r="N371" s="8" t="s">
        <v>14</v>
      </c>
      <c r="O371" s="8" t="s">
        <v>14</v>
      </c>
      <c r="W371" s="8" t="s">
        <v>14</v>
      </c>
      <c r="X371" s="8" t="s">
        <v>14</v>
      </c>
      <c r="Z371" s="8" t="s">
        <v>14</v>
      </c>
      <c r="AA371" s="8" t="s">
        <v>14</v>
      </c>
    </row>
    <row r="372">
      <c r="E372" s="8" t="s">
        <v>14</v>
      </c>
      <c r="J372" s="8" t="s">
        <v>14</v>
      </c>
      <c r="N372" s="8" t="s">
        <v>14</v>
      </c>
      <c r="O372" s="8" t="s">
        <v>14</v>
      </c>
      <c r="W372" s="8" t="s">
        <v>14</v>
      </c>
      <c r="X372" s="8" t="s">
        <v>14</v>
      </c>
      <c r="Z372" s="8" t="s">
        <v>14</v>
      </c>
      <c r="AA372" s="8" t="s">
        <v>14</v>
      </c>
    </row>
    <row r="373">
      <c r="E373" s="8" t="s">
        <v>14</v>
      </c>
      <c r="J373" s="8" t="s">
        <v>14</v>
      </c>
      <c r="N373" s="8" t="s">
        <v>14</v>
      </c>
      <c r="O373" s="8" t="s">
        <v>14</v>
      </c>
      <c r="W373" s="8" t="s">
        <v>14</v>
      </c>
      <c r="X373" s="8" t="s">
        <v>14</v>
      </c>
      <c r="Z373" s="8" t="s">
        <v>14</v>
      </c>
      <c r="AA373" s="8" t="s">
        <v>14</v>
      </c>
    </row>
    <row r="374">
      <c r="E374" s="8" t="s">
        <v>14</v>
      </c>
      <c r="J374" s="8" t="s">
        <v>14</v>
      </c>
      <c r="N374" s="8" t="s">
        <v>14</v>
      </c>
      <c r="O374" s="8" t="s">
        <v>14</v>
      </c>
      <c r="W374" s="8" t="s">
        <v>14</v>
      </c>
      <c r="X374" s="8" t="s">
        <v>14</v>
      </c>
      <c r="Z374" s="8" t="s">
        <v>14</v>
      </c>
      <c r="AA374" s="8" t="s">
        <v>14</v>
      </c>
    </row>
    <row r="375">
      <c r="E375" s="8" t="s">
        <v>14</v>
      </c>
      <c r="J375" s="8" t="s">
        <v>14</v>
      </c>
      <c r="N375" s="8" t="s">
        <v>14</v>
      </c>
      <c r="O375" s="8" t="s">
        <v>14</v>
      </c>
      <c r="W375" s="8" t="s">
        <v>14</v>
      </c>
      <c r="X375" s="8" t="s">
        <v>14</v>
      </c>
      <c r="Z375" s="8" t="s">
        <v>14</v>
      </c>
      <c r="AA375" s="8" t="s">
        <v>14</v>
      </c>
    </row>
    <row r="376">
      <c r="E376" s="8" t="s">
        <v>14</v>
      </c>
      <c r="J376" s="8" t="s">
        <v>14</v>
      </c>
      <c r="N376" s="8" t="s">
        <v>14</v>
      </c>
      <c r="O376" s="8" t="s">
        <v>14</v>
      </c>
      <c r="W376" s="8" t="s">
        <v>14</v>
      </c>
      <c r="X376" s="8" t="s">
        <v>14</v>
      </c>
      <c r="Z376" s="8" t="s">
        <v>14</v>
      </c>
      <c r="AA376" s="8" t="s">
        <v>14</v>
      </c>
    </row>
    <row r="377">
      <c r="E377" s="8" t="s">
        <v>14</v>
      </c>
      <c r="J377" s="8" t="s">
        <v>14</v>
      </c>
      <c r="N377" s="8" t="s">
        <v>14</v>
      </c>
      <c r="O377" s="8" t="s">
        <v>14</v>
      </c>
      <c r="W377" s="8" t="s">
        <v>14</v>
      </c>
      <c r="X377" s="8" t="s">
        <v>14</v>
      </c>
      <c r="Z377" s="8" t="s">
        <v>14</v>
      </c>
      <c r="AA377" s="8" t="s">
        <v>14</v>
      </c>
    </row>
    <row r="378">
      <c r="E378" s="8" t="s">
        <v>14</v>
      </c>
      <c r="J378" s="8" t="s">
        <v>14</v>
      </c>
      <c r="N378" s="8" t="s">
        <v>14</v>
      </c>
      <c r="O378" s="8" t="s">
        <v>14</v>
      </c>
      <c r="W378" s="8" t="s">
        <v>14</v>
      </c>
      <c r="X378" s="8" t="s">
        <v>14</v>
      </c>
      <c r="Z378" s="8" t="s">
        <v>14</v>
      </c>
      <c r="AA378" s="8" t="s">
        <v>14</v>
      </c>
    </row>
    <row r="379">
      <c r="E379" s="8" t="s">
        <v>14</v>
      </c>
      <c r="J379" s="8" t="s">
        <v>14</v>
      </c>
      <c r="N379" s="8" t="s">
        <v>14</v>
      </c>
      <c r="O379" s="8" t="s">
        <v>14</v>
      </c>
      <c r="W379" s="8" t="s">
        <v>14</v>
      </c>
      <c r="X379" s="8" t="s">
        <v>14</v>
      </c>
      <c r="Z379" s="8" t="s">
        <v>14</v>
      </c>
      <c r="AA379" s="8" t="s">
        <v>14</v>
      </c>
    </row>
    <row r="380">
      <c r="E380" s="8" t="s">
        <v>14</v>
      </c>
      <c r="J380" s="8" t="s">
        <v>14</v>
      </c>
      <c r="N380" s="8" t="s">
        <v>14</v>
      </c>
      <c r="O380" s="8" t="s">
        <v>14</v>
      </c>
      <c r="W380" s="8" t="s">
        <v>14</v>
      </c>
      <c r="X380" s="8" t="s">
        <v>14</v>
      </c>
      <c r="Z380" s="8" t="s">
        <v>14</v>
      </c>
      <c r="AA380" s="8" t="s">
        <v>14</v>
      </c>
    </row>
    <row r="381">
      <c r="E381" s="8" t="s">
        <v>14</v>
      </c>
      <c r="J381" s="8" t="s">
        <v>14</v>
      </c>
      <c r="N381" s="8" t="s">
        <v>14</v>
      </c>
      <c r="O381" s="8" t="s">
        <v>14</v>
      </c>
      <c r="W381" s="8" t="s">
        <v>14</v>
      </c>
      <c r="X381" s="8" t="s">
        <v>14</v>
      </c>
      <c r="Z381" s="8" t="s">
        <v>14</v>
      </c>
      <c r="AA381" s="8" t="s">
        <v>14</v>
      </c>
    </row>
    <row r="382">
      <c r="E382" s="8" t="s">
        <v>14</v>
      </c>
      <c r="J382" s="8" t="s">
        <v>14</v>
      </c>
      <c r="N382" s="8" t="s">
        <v>14</v>
      </c>
      <c r="O382" s="8" t="s">
        <v>14</v>
      </c>
      <c r="W382" s="8" t="s">
        <v>14</v>
      </c>
      <c r="X382" s="8" t="s">
        <v>14</v>
      </c>
      <c r="Z382" s="8" t="s">
        <v>14</v>
      </c>
      <c r="AA382" s="8" t="s">
        <v>14</v>
      </c>
    </row>
    <row r="383">
      <c r="E383" s="8" t="s">
        <v>14</v>
      </c>
      <c r="J383" s="8" t="s">
        <v>14</v>
      </c>
      <c r="N383" s="8" t="s">
        <v>14</v>
      </c>
      <c r="O383" s="8" t="s">
        <v>14</v>
      </c>
      <c r="W383" s="8" t="s">
        <v>14</v>
      </c>
      <c r="X383" s="8" t="s">
        <v>14</v>
      </c>
      <c r="Z383" s="8" t="s">
        <v>14</v>
      </c>
      <c r="AA383" s="8" t="s">
        <v>14</v>
      </c>
    </row>
    <row r="384">
      <c r="E384" s="8" t="s">
        <v>14</v>
      </c>
      <c r="J384" s="8" t="s">
        <v>14</v>
      </c>
      <c r="N384" s="8" t="s">
        <v>14</v>
      </c>
      <c r="O384" s="8" t="s">
        <v>14</v>
      </c>
      <c r="W384" s="8" t="s">
        <v>14</v>
      </c>
      <c r="X384" s="8" t="s">
        <v>14</v>
      </c>
      <c r="Z384" s="8" t="s">
        <v>14</v>
      </c>
      <c r="AA384" s="8" t="s">
        <v>14</v>
      </c>
    </row>
    <row r="385">
      <c r="E385" s="8" t="s">
        <v>14</v>
      </c>
      <c r="J385" s="8" t="s">
        <v>14</v>
      </c>
      <c r="N385" s="8" t="s">
        <v>14</v>
      </c>
      <c r="O385" s="8" t="s">
        <v>14</v>
      </c>
      <c r="W385" s="8" t="s">
        <v>14</v>
      </c>
      <c r="X385" s="8" t="s">
        <v>14</v>
      </c>
      <c r="Z385" s="8" t="s">
        <v>14</v>
      </c>
      <c r="AA385" s="8" t="s">
        <v>14</v>
      </c>
    </row>
    <row r="386">
      <c r="E386" s="8" t="s">
        <v>14</v>
      </c>
      <c r="J386" s="8" t="s">
        <v>14</v>
      </c>
      <c r="N386" s="8" t="s">
        <v>14</v>
      </c>
      <c r="O386" s="8" t="s">
        <v>14</v>
      </c>
      <c r="W386" s="8" t="s">
        <v>14</v>
      </c>
      <c r="X386" s="8" t="s">
        <v>14</v>
      </c>
      <c r="Z386" s="8" t="s">
        <v>14</v>
      </c>
      <c r="AA386" s="8" t="s">
        <v>14</v>
      </c>
    </row>
    <row r="387">
      <c r="E387" s="8" t="s">
        <v>14</v>
      </c>
      <c r="J387" s="8" t="s">
        <v>14</v>
      </c>
      <c r="N387" s="8" t="s">
        <v>14</v>
      </c>
      <c r="O387" s="8" t="s">
        <v>14</v>
      </c>
      <c r="W387" s="8" t="s">
        <v>14</v>
      </c>
      <c r="X387" s="8" t="s">
        <v>14</v>
      </c>
      <c r="Z387" s="8" t="s">
        <v>14</v>
      </c>
      <c r="AA387" s="8" t="s">
        <v>14</v>
      </c>
    </row>
    <row r="388">
      <c r="E388" s="8" t="s">
        <v>14</v>
      </c>
      <c r="J388" s="8" t="s">
        <v>14</v>
      </c>
      <c r="N388" s="8" t="s">
        <v>14</v>
      </c>
      <c r="O388" s="8" t="s">
        <v>14</v>
      </c>
      <c r="W388" s="8" t="s">
        <v>14</v>
      </c>
      <c r="X388" s="8" t="s">
        <v>14</v>
      </c>
      <c r="Z388" s="8" t="s">
        <v>14</v>
      </c>
      <c r="AA388" s="8" t="s">
        <v>14</v>
      </c>
    </row>
    <row r="389">
      <c r="E389" s="8" t="s">
        <v>14</v>
      </c>
      <c r="J389" s="8" t="s">
        <v>14</v>
      </c>
      <c r="N389" s="8" t="s">
        <v>14</v>
      </c>
      <c r="O389" s="8" t="s">
        <v>14</v>
      </c>
      <c r="W389" s="8" t="s">
        <v>14</v>
      </c>
      <c r="X389" s="8" t="s">
        <v>14</v>
      </c>
      <c r="Z389" s="8" t="s">
        <v>14</v>
      </c>
      <c r="AA389" s="8" t="s">
        <v>14</v>
      </c>
    </row>
    <row r="390">
      <c r="E390" s="8" t="s">
        <v>14</v>
      </c>
      <c r="J390" s="8" t="s">
        <v>14</v>
      </c>
      <c r="N390" s="8" t="s">
        <v>14</v>
      </c>
      <c r="O390" s="8" t="s">
        <v>14</v>
      </c>
      <c r="W390" s="8" t="s">
        <v>14</v>
      </c>
      <c r="X390" s="8" t="s">
        <v>14</v>
      </c>
      <c r="Z390" s="8" t="s">
        <v>14</v>
      </c>
      <c r="AA390" s="8" t="s">
        <v>14</v>
      </c>
    </row>
    <row r="391">
      <c r="E391" s="8" t="s">
        <v>14</v>
      </c>
      <c r="J391" s="8" t="s">
        <v>14</v>
      </c>
      <c r="N391" s="8" t="s">
        <v>14</v>
      </c>
      <c r="O391" s="8" t="s">
        <v>14</v>
      </c>
      <c r="W391" s="8" t="s">
        <v>14</v>
      </c>
      <c r="X391" s="8" t="s">
        <v>14</v>
      </c>
      <c r="Z391" s="8" t="s">
        <v>14</v>
      </c>
      <c r="AA391" s="8" t="s">
        <v>14</v>
      </c>
    </row>
    <row r="392">
      <c r="E392" s="8" t="s">
        <v>14</v>
      </c>
      <c r="J392" s="8" t="s">
        <v>14</v>
      </c>
      <c r="N392" s="8" t="s">
        <v>14</v>
      </c>
      <c r="O392" s="8" t="s">
        <v>14</v>
      </c>
      <c r="W392" s="8" t="s">
        <v>14</v>
      </c>
      <c r="X392" s="8" t="s">
        <v>14</v>
      </c>
      <c r="Z392" s="8" t="s">
        <v>14</v>
      </c>
      <c r="AA392" s="8" t="s">
        <v>14</v>
      </c>
    </row>
    <row r="393">
      <c r="E393" s="8" t="s">
        <v>14</v>
      </c>
      <c r="J393" s="8" t="s">
        <v>14</v>
      </c>
      <c r="N393" s="8" t="s">
        <v>14</v>
      </c>
      <c r="O393" s="8" t="s">
        <v>14</v>
      </c>
      <c r="W393" s="8" t="s">
        <v>14</v>
      </c>
      <c r="X393" s="8" t="s">
        <v>14</v>
      </c>
      <c r="Z393" s="8" t="s">
        <v>14</v>
      </c>
      <c r="AA393" s="8" t="s">
        <v>14</v>
      </c>
    </row>
    <row r="394">
      <c r="E394" s="8" t="s">
        <v>14</v>
      </c>
      <c r="J394" s="8" t="s">
        <v>14</v>
      </c>
      <c r="N394" s="8" t="s">
        <v>14</v>
      </c>
      <c r="O394" s="8" t="s">
        <v>14</v>
      </c>
      <c r="W394" s="8" t="s">
        <v>14</v>
      </c>
      <c r="X394" s="8" t="s">
        <v>14</v>
      </c>
      <c r="Z394" s="8" t="s">
        <v>14</v>
      </c>
      <c r="AA394" s="8" t="s">
        <v>14</v>
      </c>
    </row>
    <row r="395">
      <c r="E395" s="8" t="s">
        <v>14</v>
      </c>
      <c r="J395" s="8" t="s">
        <v>14</v>
      </c>
      <c r="N395" s="8" t="s">
        <v>14</v>
      </c>
      <c r="O395" s="8" t="s">
        <v>14</v>
      </c>
      <c r="W395" s="8" t="s">
        <v>14</v>
      </c>
      <c r="X395" s="8" t="s">
        <v>14</v>
      </c>
      <c r="Z395" s="8" t="s">
        <v>14</v>
      </c>
      <c r="AA395" s="8" t="s">
        <v>14</v>
      </c>
    </row>
    <row r="396">
      <c r="E396" s="8" t="s">
        <v>14</v>
      </c>
      <c r="J396" s="8" t="s">
        <v>14</v>
      </c>
      <c r="N396" s="8" t="s">
        <v>14</v>
      </c>
      <c r="O396" s="8" t="s">
        <v>14</v>
      </c>
      <c r="W396" s="8" t="s">
        <v>14</v>
      </c>
      <c r="X396" s="8" t="s">
        <v>14</v>
      </c>
      <c r="Z396" s="8" t="s">
        <v>14</v>
      </c>
      <c r="AA396" s="8" t="s">
        <v>14</v>
      </c>
    </row>
    <row r="397">
      <c r="E397" s="8" t="s">
        <v>14</v>
      </c>
      <c r="J397" s="8" t="s">
        <v>14</v>
      </c>
      <c r="N397" s="8" t="s">
        <v>14</v>
      </c>
      <c r="O397" s="8" t="s">
        <v>14</v>
      </c>
      <c r="W397" s="8" t="s">
        <v>14</v>
      </c>
      <c r="X397" s="8" t="s">
        <v>14</v>
      </c>
      <c r="Z397" s="8" t="s">
        <v>14</v>
      </c>
      <c r="AA397" s="8" t="s">
        <v>14</v>
      </c>
    </row>
    <row r="398">
      <c r="E398" s="8" t="s">
        <v>14</v>
      </c>
      <c r="J398" s="8" t="s">
        <v>14</v>
      </c>
      <c r="N398" s="8" t="s">
        <v>14</v>
      </c>
      <c r="O398" s="8" t="s">
        <v>14</v>
      </c>
      <c r="W398" s="8" t="s">
        <v>14</v>
      </c>
      <c r="X398" s="8" t="s">
        <v>14</v>
      </c>
      <c r="Z398" s="8" t="s">
        <v>14</v>
      </c>
      <c r="AA398" s="8" t="s">
        <v>14</v>
      </c>
    </row>
    <row r="399">
      <c r="E399" s="8" t="s">
        <v>14</v>
      </c>
      <c r="J399" s="8" t="s">
        <v>14</v>
      </c>
      <c r="N399" s="8" t="s">
        <v>14</v>
      </c>
      <c r="O399" s="8" t="s">
        <v>14</v>
      </c>
      <c r="W399" s="8" t="s">
        <v>14</v>
      </c>
      <c r="X399" s="8" t="s">
        <v>14</v>
      </c>
      <c r="Z399" s="8" t="s">
        <v>14</v>
      </c>
      <c r="AA399" s="8" t="s">
        <v>14</v>
      </c>
    </row>
    <row r="400">
      <c r="E400" s="8" t="s">
        <v>14</v>
      </c>
      <c r="J400" s="8" t="s">
        <v>14</v>
      </c>
      <c r="N400" s="8" t="s">
        <v>14</v>
      </c>
      <c r="O400" s="8" t="s">
        <v>14</v>
      </c>
      <c r="W400" s="8" t="s">
        <v>14</v>
      </c>
      <c r="X400" s="8" t="s">
        <v>14</v>
      </c>
      <c r="Z400" s="8" t="s">
        <v>14</v>
      </c>
      <c r="AA400" s="8" t="s">
        <v>14</v>
      </c>
    </row>
    <row r="401">
      <c r="E401" s="8" t="s">
        <v>14</v>
      </c>
      <c r="J401" s="8" t="s">
        <v>14</v>
      </c>
      <c r="N401" s="8" t="s">
        <v>14</v>
      </c>
      <c r="O401" s="8" t="s">
        <v>14</v>
      </c>
      <c r="W401" s="8" t="s">
        <v>14</v>
      </c>
      <c r="X401" s="8" t="s">
        <v>14</v>
      </c>
      <c r="Z401" s="8" t="s">
        <v>14</v>
      </c>
      <c r="AA401" s="8" t="s">
        <v>14</v>
      </c>
    </row>
    <row r="402">
      <c r="E402" s="8" t="s">
        <v>14</v>
      </c>
      <c r="J402" s="8" t="s">
        <v>14</v>
      </c>
      <c r="N402" s="8" t="s">
        <v>14</v>
      </c>
      <c r="O402" s="8" t="s">
        <v>14</v>
      </c>
      <c r="W402" s="8" t="s">
        <v>14</v>
      </c>
      <c r="X402" s="8" t="s">
        <v>14</v>
      </c>
      <c r="Z402" s="8" t="s">
        <v>14</v>
      </c>
      <c r="AA402" s="8" t="s">
        <v>14</v>
      </c>
    </row>
    <row r="403">
      <c r="E403" s="8" t="s">
        <v>14</v>
      </c>
      <c r="J403" s="8" t="s">
        <v>14</v>
      </c>
      <c r="N403" s="8" t="s">
        <v>14</v>
      </c>
      <c r="O403" s="8" t="s">
        <v>14</v>
      </c>
      <c r="W403" s="8" t="s">
        <v>14</v>
      </c>
      <c r="X403" s="8" t="s">
        <v>14</v>
      </c>
      <c r="Z403" s="8" t="s">
        <v>14</v>
      </c>
      <c r="AA403" s="8" t="s">
        <v>14</v>
      </c>
    </row>
    <row r="404">
      <c r="E404" s="8" t="s">
        <v>14</v>
      </c>
      <c r="J404" s="8" t="s">
        <v>14</v>
      </c>
      <c r="N404" s="8" t="s">
        <v>14</v>
      </c>
      <c r="O404" s="8" t="s">
        <v>14</v>
      </c>
      <c r="W404" s="8" t="s">
        <v>14</v>
      </c>
      <c r="X404" s="8" t="s">
        <v>14</v>
      </c>
      <c r="Z404" s="8" t="s">
        <v>14</v>
      </c>
      <c r="AA404" s="8" t="s">
        <v>14</v>
      </c>
    </row>
    <row r="405">
      <c r="E405" s="8" t="s">
        <v>14</v>
      </c>
      <c r="J405" s="8" t="s">
        <v>14</v>
      </c>
      <c r="N405" s="8" t="s">
        <v>14</v>
      </c>
      <c r="O405" s="8" t="s">
        <v>14</v>
      </c>
      <c r="W405" s="8" t="s">
        <v>14</v>
      </c>
      <c r="X405" s="8" t="s">
        <v>14</v>
      </c>
      <c r="Z405" s="8" t="s">
        <v>14</v>
      </c>
      <c r="AA405" s="8" t="s">
        <v>14</v>
      </c>
    </row>
    <row r="406">
      <c r="E406" s="8" t="s">
        <v>14</v>
      </c>
      <c r="J406" s="8" t="s">
        <v>14</v>
      </c>
      <c r="N406" s="8" t="s">
        <v>14</v>
      </c>
      <c r="O406" s="8" t="s">
        <v>14</v>
      </c>
      <c r="W406" s="8" t="s">
        <v>14</v>
      </c>
      <c r="X406" s="8" t="s">
        <v>14</v>
      </c>
      <c r="Z406" s="8" t="s">
        <v>14</v>
      </c>
      <c r="AA406" s="8" t="s">
        <v>14</v>
      </c>
    </row>
    <row r="407">
      <c r="E407" s="8" t="s">
        <v>14</v>
      </c>
      <c r="J407" s="8" t="s">
        <v>14</v>
      </c>
      <c r="N407" s="8" t="s">
        <v>14</v>
      </c>
      <c r="O407" s="8" t="s">
        <v>14</v>
      </c>
      <c r="W407" s="8" t="s">
        <v>14</v>
      </c>
      <c r="X407" s="8" t="s">
        <v>14</v>
      </c>
      <c r="Z407" s="8" t="s">
        <v>14</v>
      </c>
      <c r="AA407" s="8" t="s">
        <v>14</v>
      </c>
    </row>
    <row r="408">
      <c r="E408" s="8" t="s">
        <v>14</v>
      </c>
      <c r="J408" s="8" t="s">
        <v>14</v>
      </c>
      <c r="N408" s="8" t="s">
        <v>14</v>
      </c>
      <c r="O408" s="8" t="s">
        <v>14</v>
      </c>
      <c r="W408" s="8" t="s">
        <v>14</v>
      </c>
      <c r="X408" s="8" t="s">
        <v>14</v>
      </c>
      <c r="Z408" s="8" t="s">
        <v>14</v>
      </c>
      <c r="AA408" s="8" t="s">
        <v>14</v>
      </c>
    </row>
    <row r="409">
      <c r="E409" s="8" t="s">
        <v>14</v>
      </c>
      <c r="J409" s="8" t="s">
        <v>14</v>
      </c>
      <c r="N409" s="8" t="s">
        <v>14</v>
      </c>
      <c r="O409" s="8" t="s">
        <v>14</v>
      </c>
      <c r="W409" s="8" t="s">
        <v>14</v>
      </c>
      <c r="X409" s="8" t="s">
        <v>14</v>
      </c>
      <c r="Z409" s="8" t="s">
        <v>14</v>
      </c>
      <c r="AA409" s="8" t="s">
        <v>14</v>
      </c>
    </row>
    <row r="410">
      <c r="E410" s="8" t="s">
        <v>14</v>
      </c>
      <c r="J410" s="8" t="s">
        <v>14</v>
      </c>
      <c r="N410" s="8" t="s">
        <v>14</v>
      </c>
      <c r="O410" s="8" t="s">
        <v>14</v>
      </c>
      <c r="W410" s="8" t="s">
        <v>14</v>
      </c>
      <c r="X410" s="8" t="s">
        <v>14</v>
      </c>
      <c r="Z410" s="8" t="s">
        <v>14</v>
      </c>
      <c r="AA410" s="8" t="s">
        <v>14</v>
      </c>
    </row>
    <row r="411">
      <c r="E411" s="8" t="s">
        <v>14</v>
      </c>
      <c r="J411" s="8" t="s">
        <v>14</v>
      </c>
      <c r="N411" s="8" t="s">
        <v>14</v>
      </c>
      <c r="O411" s="8" t="s">
        <v>14</v>
      </c>
      <c r="W411" s="8" t="s">
        <v>14</v>
      </c>
      <c r="X411" s="8" t="s">
        <v>14</v>
      </c>
      <c r="Z411" s="8" t="s">
        <v>14</v>
      </c>
      <c r="AA411" s="8" t="s">
        <v>14</v>
      </c>
    </row>
    <row r="412">
      <c r="E412" s="8" t="s">
        <v>14</v>
      </c>
      <c r="J412" s="8" t="s">
        <v>14</v>
      </c>
      <c r="N412" s="8" t="s">
        <v>14</v>
      </c>
      <c r="O412" s="8" t="s">
        <v>14</v>
      </c>
      <c r="W412" s="8" t="s">
        <v>14</v>
      </c>
      <c r="X412" s="8" t="s">
        <v>14</v>
      </c>
      <c r="Z412" s="8" t="s">
        <v>14</v>
      </c>
      <c r="AA412" s="8" t="s">
        <v>14</v>
      </c>
    </row>
    <row r="413">
      <c r="E413" s="8" t="s">
        <v>14</v>
      </c>
      <c r="J413" s="8" t="s">
        <v>14</v>
      </c>
      <c r="N413" s="8" t="s">
        <v>14</v>
      </c>
      <c r="O413" s="8" t="s">
        <v>14</v>
      </c>
      <c r="W413" s="8" t="s">
        <v>14</v>
      </c>
      <c r="X413" s="8" t="s">
        <v>14</v>
      </c>
      <c r="Z413" s="8" t="s">
        <v>14</v>
      </c>
      <c r="AA413" s="8" t="s">
        <v>14</v>
      </c>
    </row>
    <row r="414">
      <c r="E414" s="8" t="s">
        <v>14</v>
      </c>
      <c r="J414" s="8" t="s">
        <v>14</v>
      </c>
      <c r="N414" s="8" t="s">
        <v>14</v>
      </c>
      <c r="O414" s="8" t="s">
        <v>14</v>
      </c>
      <c r="W414" s="8" t="s">
        <v>14</v>
      </c>
      <c r="X414" s="8" t="s">
        <v>14</v>
      </c>
      <c r="Z414" s="8" t="s">
        <v>14</v>
      </c>
      <c r="AA414" s="8" t="s">
        <v>14</v>
      </c>
    </row>
    <row r="415">
      <c r="E415" s="8" t="s">
        <v>14</v>
      </c>
      <c r="J415" s="8" t="s">
        <v>14</v>
      </c>
      <c r="N415" s="8" t="s">
        <v>14</v>
      </c>
      <c r="O415" s="8" t="s">
        <v>14</v>
      </c>
      <c r="W415" s="8" t="s">
        <v>14</v>
      </c>
      <c r="X415" s="8" t="s">
        <v>14</v>
      </c>
      <c r="Z415" s="8" t="s">
        <v>14</v>
      </c>
      <c r="AA415" s="8" t="s">
        <v>14</v>
      </c>
    </row>
    <row r="416">
      <c r="E416" s="8" t="s">
        <v>14</v>
      </c>
      <c r="J416" s="8" t="s">
        <v>14</v>
      </c>
      <c r="N416" s="8" t="s">
        <v>14</v>
      </c>
      <c r="O416" s="8" t="s">
        <v>14</v>
      </c>
      <c r="W416" s="8" t="s">
        <v>14</v>
      </c>
      <c r="X416" s="8" t="s">
        <v>14</v>
      </c>
      <c r="Z416" s="8" t="s">
        <v>14</v>
      </c>
      <c r="AA416" s="8" t="s">
        <v>14</v>
      </c>
    </row>
    <row r="417">
      <c r="E417" s="8" t="s">
        <v>14</v>
      </c>
      <c r="J417" s="8" t="s">
        <v>14</v>
      </c>
      <c r="N417" s="8" t="s">
        <v>14</v>
      </c>
      <c r="O417" s="8" t="s">
        <v>14</v>
      </c>
      <c r="W417" s="8" t="s">
        <v>14</v>
      </c>
      <c r="X417" s="8" t="s">
        <v>14</v>
      </c>
      <c r="Z417" s="8" t="s">
        <v>14</v>
      </c>
      <c r="AA417" s="8" t="s">
        <v>14</v>
      </c>
    </row>
    <row r="418">
      <c r="E418" s="8" t="s">
        <v>14</v>
      </c>
      <c r="J418" s="8" t="s">
        <v>14</v>
      </c>
      <c r="N418" s="8" t="s">
        <v>14</v>
      </c>
      <c r="O418" s="8" t="s">
        <v>14</v>
      </c>
      <c r="W418" s="8" t="s">
        <v>14</v>
      </c>
      <c r="X418" s="8" t="s">
        <v>14</v>
      </c>
      <c r="Z418" s="8" t="s">
        <v>14</v>
      </c>
      <c r="AA418" s="8" t="s">
        <v>14</v>
      </c>
    </row>
    <row r="419">
      <c r="E419" s="8" t="s">
        <v>14</v>
      </c>
      <c r="J419" s="8" t="s">
        <v>14</v>
      </c>
      <c r="N419" s="8" t="s">
        <v>14</v>
      </c>
      <c r="O419" s="8" t="s">
        <v>14</v>
      </c>
      <c r="W419" s="8" t="s">
        <v>14</v>
      </c>
      <c r="X419" s="8" t="s">
        <v>14</v>
      </c>
      <c r="Z419" s="8" t="s">
        <v>14</v>
      </c>
      <c r="AA419" s="8" t="s">
        <v>14</v>
      </c>
    </row>
    <row r="420">
      <c r="E420" s="8" t="s">
        <v>14</v>
      </c>
      <c r="J420" s="8" t="s">
        <v>14</v>
      </c>
      <c r="N420" s="8" t="s">
        <v>14</v>
      </c>
      <c r="O420" s="8" t="s">
        <v>14</v>
      </c>
      <c r="W420" s="8" t="s">
        <v>14</v>
      </c>
      <c r="X420" s="8" t="s">
        <v>14</v>
      </c>
      <c r="Z420" s="8" t="s">
        <v>14</v>
      </c>
      <c r="AA420" s="8" t="s">
        <v>14</v>
      </c>
    </row>
    <row r="421">
      <c r="E421" s="8" t="s">
        <v>14</v>
      </c>
      <c r="J421" s="8" t="s">
        <v>14</v>
      </c>
      <c r="N421" s="8" t="s">
        <v>14</v>
      </c>
      <c r="O421" s="8" t="s">
        <v>14</v>
      </c>
      <c r="W421" s="8" t="s">
        <v>14</v>
      </c>
      <c r="X421" s="8" t="s">
        <v>14</v>
      </c>
      <c r="Z421" s="8" t="s">
        <v>14</v>
      </c>
      <c r="AA421" s="8" t="s">
        <v>14</v>
      </c>
    </row>
    <row r="422">
      <c r="E422" s="8" t="s">
        <v>14</v>
      </c>
      <c r="J422" s="8" t="s">
        <v>14</v>
      </c>
      <c r="N422" s="8" t="s">
        <v>14</v>
      </c>
      <c r="O422" s="8" t="s">
        <v>14</v>
      </c>
      <c r="W422" s="8" t="s">
        <v>14</v>
      </c>
      <c r="X422" s="8" t="s">
        <v>14</v>
      </c>
      <c r="Z422" s="8" t="s">
        <v>14</v>
      </c>
      <c r="AA422" s="8" t="s">
        <v>14</v>
      </c>
    </row>
    <row r="423">
      <c r="E423" s="8" t="s">
        <v>14</v>
      </c>
      <c r="J423" s="8" t="s">
        <v>14</v>
      </c>
      <c r="N423" s="8" t="s">
        <v>14</v>
      </c>
      <c r="O423" s="8" t="s">
        <v>14</v>
      </c>
      <c r="W423" s="8" t="s">
        <v>14</v>
      </c>
      <c r="X423" s="8" t="s">
        <v>14</v>
      </c>
      <c r="Z423" s="8" t="s">
        <v>14</v>
      </c>
      <c r="AA423" s="8" t="s">
        <v>14</v>
      </c>
    </row>
    <row r="424">
      <c r="E424" s="8" t="s">
        <v>14</v>
      </c>
      <c r="J424" s="8" t="s">
        <v>14</v>
      </c>
      <c r="N424" s="8" t="s">
        <v>14</v>
      </c>
      <c r="O424" s="8" t="s">
        <v>14</v>
      </c>
      <c r="W424" s="8" t="s">
        <v>14</v>
      </c>
      <c r="X424" s="8" t="s">
        <v>14</v>
      </c>
      <c r="Z424" s="8" t="s">
        <v>14</v>
      </c>
      <c r="AA424" s="8" t="s">
        <v>14</v>
      </c>
    </row>
    <row r="425">
      <c r="E425" s="8" t="s">
        <v>14</v>
      </c>
      <c r="J425" s="8" t="s">
        <v>14</v>
      </c>
      <c r="N425" s="8" t="s">
        <v>14</v>
      </c>
      <c r="O425" s="8" t="s">
        <v>14</v>
      </c>
      <c r="W425" s="8" t="s">
        <v>14</v>
      </c>
      <c r="X425" s="8" t="s">
        <v>14</v>
      </c>
      <c r="Z425" s="8" t="s">
        <v>14</v>
      </c>
      <c r="AA425" s="8" t="s">
        <v>14</v>
      </c>
    </row>
    <row r="426">
      <c r="E426" s="8" t="s">
        <v>14</v>
      </c>
      <c r="J426" s="8" t="s">
        <v>14</v>
      </c>
      <c r="N426" s="8" t="s">
        <v>14</v>
      </c>
      <c r="O426" s="8" t="s">
        <v>14</v>
      </c>
      <c r="W426" s="8" t="s">
        <v>14</v>
      </c>
      <c r="X426" s="8" t="s">
        <v>14</v>
      </c>
      <c r="Z426" s="8" t="s">
        <v>14</v>
      </c>
      <c r="AA426" s="8" t="s">
        <v>14</v>
      </c>
    </row>
    <row r="427">
      <c r="E427" s="8" t="s">
        <v>14</v>
      </c>
      <c r="J427" s="8" t="s">
        <v>14</v>
      </c>
      <c r="N427" s="8" t="s">
        <v>14</v>
      </c>
      <c r="O427" s="8" t="s">
        <v>14</v>
      </c>
      <c r="W427" s="8" t="s">
        <v>14</v>
      </c>
      <c r="X427" s="8" t="s">
        <v>14</v>
      </c>
      <c r="Z427" s="8" t="s">
        <v>14</v>
      </c>
      <c r="AA427" s="8" t="s">
        <v>14</v>
      </c>
    </row>
    <row r="428">
      <c r="E428" s="8" t="s">
        <v>14</v>
      </c>
      <c r="J428" s="8" t="s">
        <v>14</v>
      </c>
      <c r="N428" s="8" t="s">
        <v>14</v>
      </c>
      <c r="O428" s="8" t="s">
        <v>14</v>
      </c>
      <c r="W428" s="8" t="s">
        <v>14</v>
      </c>
      <c r="X428" s="8" t="s">
        <v>14</v>
      </c>
      <c r="Z428" s="8" t="s">
        <v>14</v>
      </c>
      <c r="AA428" s="8" t="s">
        <v>14</v>
      </c>
    </row>
    <row r="429">
      <c r="E429" s="8" t="s">
        <v>14</v>
      </c>
      <c r="J429" s="8" t="s">
        <v>14</v>
      </c>
      <c r="N429" s="8" t="s">
        <v>14</v>
      </c>
      <c r="O429" s="8" t="s">
        <v>14</v>
      </c>
      <c r="W429" s="8" t="s">
        <v>14</v>
      </c>
      <c r="X429" s="8" t="s">
        <v>14</v>
      </c>
      <c r="Z429" s="8" t="s">
        <v>14</v>
      </c>
      <c r="AA429" s="8" t="s">
        <v>14</v>
      </c>
    </row>
    <row r="430">
      <c r="E430" s="8" t="s">
        <v>14</v>
      </c>
      <c r="J430" s="8" t="s">
        <v>14</v>
      </c>
      <c r="N430" s="8" t="s">
        <v>14</v>
      </c>
      <c r="O430" s="8" t="s">
        <v>14</v>
      </c>
      <c r="W430" s="8" t="s">
        <v>14</v>
      </c>
      <c r="X430" s="8" t="s">
        <v>14</v>
      </c>
      <c r="Z430" s="8" t="s">
        <v>14</v>
      </c>
      <c r="AA430" s="8" t="s">
        <v>14</v>
      </c>
    </row>
    <row r="431">
      <c r="E431" s="8" t="s">
        <v>14</v>
      </c>
      <c r="J431" s="8" t="s">
        <v>14</v>
      </c>
      <c r="N431" s="8" t="s">
        <v>14</v>
      </c>
      <c r="O431" s="8" t="s">
        <v>14</v>
      </c>
      <c r="W431" s="8" t="s">
        <v>14</v>
      </c>
      <c r="X431" s="8" t="s">
        <v>14</v>
      </c>
      <c r="Z431" s="8" t="s">
        <v>14</v>
      </c>
      <c r="AA431" s="8" t="s">
        <v>14</v>
      </c>
    </row>
    <row r="432">
      <c r="E432" s="8" t="s">
        <v>14</v>
      </c>
      <c r="J432" s="8" t="s">
        <v>14</v>
      </c>
      <c r="N432" s="8" t="s">
        <v>14</v>
      </c>
      <c r="O432" s="8" t="s">
        <v>14</v>
      </c>
      <c r="W432" s="8" t="s">
        <v>14</v>
      </c>
      <c r="X432" s="8" t="s">
        <v>14</v>
      </c>
      <c r="Z432" s="8" t="s">
        <v>14</v>
      </c>
      <c r="AA432" s="8" t="s">
        <v>14</v>
      </c>
    </row>
    <row r="433">
      <c r="E433" s="8" t="s">
        <v>14</v>
      </c>
      <c r="J433" s="8" t="s">
        <v>14</v>
      </c>
      <c r="N433" s="8" t="s">
        <v>14</v>
      </c>
      <c r="O433" s="8" t="s">
        <v>14</v>
      </c>
      <c r="W433" s="8" t="s">
        <v>14</v>
      </c>
      <c r="X433" s="8" t="s">
        <v>14</v>
      </c>
      <c r="Z433" s="8" t="s">
        <v>14</v>
      </c>
      <c r="AA433" s="8" t="s">
        <v>14</v>
      </c>
    </row>
    <row r="434">
      <c r="E434" s="8" t="s">
        <v>14</v>
      </c>
      <c r="J434" s="8" t="s">
        <v>14</v>
      </c>
      <c r="N434" s="8" t="s">
        <v>14</v>
      </c>
      <c r="O434" s="8" t="s">
        <v>14</v>
      </c>
      <c r="W434" s="8" t="s">
        <v>14</v>
      </c>
      <c r="X434" s="8" t="s">
        <v>14</v>
      </c>
      <c r="Z434" s="8" t="s">
        <v>14</v>
      </c>
      <c r="AA434" s="8" t="s">
        <v>14</v>
      </c>
    </row>
    <row r="435">
      <c r="E435" s="8" t="s">
        <v>14</v>
      </c>
      <c r="J435" s="8" t="s">
        <v>14</v>
      </c>
      <c r="N435" s="8" t="s">
        <v>14</v>
      </c>
      <c r="O435" s="8" t="s">
        <v>14</v>
      </c>
      <c r="W435" s="8" t="s">
        <v>14</v>
      </c>
      <c r="X435" s="8" t="s">
        <v>14</v>
      </c>
      <c r="Z435" s="8" t="s">
        <v>14</v>
      </c>
      <c r="AA435" s="8" t="s">
        <v>14</v>
      </c>
    </row>
    <row r="436">
      <c r="E436" s="8" t="s">
        <v>14</v>
      </c>
      <c r="J436" s="8" t="s">
        <v>14</v>
      </c>
      <c r="N436" s="8" t="s">
        <v>14</v>
      </c>
      <c r="O436" s="8" t="s">
        <v>14</v>
      </c>
      <c r="W436" s="8" t="s">
        <v>14</v>
      </c>
      <c r="X436" s="8" t="s">
        <v>14</v>
      </c>
      <c r="Z436" s="8" t="s">
        <v>14</v>
      </c>
      <c r="AA436" s="8" t="s">
        <v>14</v>
      </c>
    </row>
    <row r="437">
      <c r="E437" s="8" t="s">
        <v>14</v>
      </c>
      <c r="J437" s="8" t="s">
        <v>14</v>
      </c>
      <c r="N437" s="8" t="s">
        <v>14</v>
      </c>
      <c r="O437" s="8" t="s">
        <v>14</v>
      </c>
      <c r="W437" s="8" t="s">
        <v>14</v>
      </c>
      <c r="X437" s="8" t="s">
        <v>14</v>
      </c>
      <c r="Z437" s="8" t="s">
        <v>14</v>
      </c>
      <c r="AA437" s="8" t="s">
        <v>14</v>
      </c>
    </row>
    <row r="438">
      <c r="E438" s="8" t="s">
        <v>14</v>
      </c>
      <c r="J438" s="8" t="s">
        <v>14</v>
      </c>
      <c r="N438" s="8" t="s">
        <v>14</v>
      </c>
      <c r="O438" s="8" t="s">
        <v>14</v>
      </c>
      <c r="W438" s="8" t="s">
        <v>14</v>
      </c>
      <c r="X438" s="8" t="s">
        <v>14</v>
      </c>
      <c r="Z438" s="8" t="s">
        <v>14</v>
      </c>
      <c r="AA438" s="8" t="s">
        <v>14</v>
      </c>
    </row>
    <row r="439">
      <c r="E439" s="8" t="s">
        <v>14</v>
      </c>
      <c r="J439" s="8" t="s">
        <v>14</v>
      </c>
      <c r="N439" s="8" t="s">
        <v>14</v>
      </c>
      <c r="O439" s="8" t="s">
        <v>14</v>
      </c>
      <c r="W439" s="8" t="s">
        <v>14</v>
      </c>
      <c r="X439" s="8" t="s">
        <v>14</v>
      </c>
      <c r="Z439" s="8" t="s">
        <v>14</v>
      </c>
      <c r="AA439" s="8" t="s">
        <v>14</v>
      </c>
    </row>
    <row r="440">
      <c r="E440" s="8" t="s">
        <v>14</v>
      </c>
      <c r="J440" s="8" t="s">
        <v>14</v>
      </c>
      <c r="N440" s="8" t="s">
        <v>14</v>
      </c>
      <c r="O440" s="8" t="s">
        <v>14</v>
      </c>
      <c r="W440" s="8" t="s">
        <v>14</v>
      </c>
      <c r="X440" s="8" t="s">
        <v>14</v>
      </c>
      <c r="Z440" s="8" t="s">
        <v>14</v>
      </c>
      <c r="AA440" s="8" t="s">
        <v>14</v>
      </c>
    </row>
    <row r="441">
      <c r="E441" s="8" t="s">
        <v>14</v>
      </c>
      <c r="J441" s="8" t="s">
        <v>14</v>
      </c>
      <c r="N441" s="8" t="s">
        <v>14</v>
      </c>
      <c r="O441" s="8" t="s">
        <v>14</v>
      </c>
      <c r="W441" s="8" t="s">
        <v>14</v>
      </c>
      <c r="X441" s="8" t="s">
        <v>14</v>
      </c>
      <c r="Z441" s="8" t="s">
        <v>14</v>
      </c>
      <c r="AA441" s="8" t="s">
        <v>14</v>
      </c>
    </row>
    <row r="442">
      <c r="E442" s="8" t="s">
        <v>14</v>
      </c>
      <c r="J442" s="8" t="s">
        <v>14</v>
      </c>
      <c r="N442" s="8" t="s">
        <v>14</v>
      </c>
      <c r="O442" s="8" t="s">
        <v>14</v>
      </c>
      <c r="W442" s="8" t="s">
        <v>14</v>
      </c>
      <c r="X442" s="8" t="s">
        <v>14</v>
      </c>
      <c r="Z442" s="8" t="s">
        <v>14</v>
      </c>
      <c r="AA442" s="8" t="s">
        <v>14</v>
      </c>
    </row>
    <row r="443">
      <c r="E443" s="8" t="s">
        <v>14</v>
      </c>
      <c r="J443" s="8" t="s">
        <v>14</v>
      </c>
      <c r="N443" s="8" t="s">
        <v>14</v>
      </c>
      <c r="O443" s="8" t="s">
        <v>14</v>
      </c>
      <c r="W443" s="8" t="s">
        <v>14</v>
      </c>
      <c r="X443" s="8" t="s">
        <v>14</v>
      </c>
      <c r="Z443" s="8" t="s">
        <v>14</v>
      </c>
      <c r="AA443" s="8" t="s">
        <v>14</v>
      </c>
    </row>
    <row r="444">
      <c r="E444" s="8" t="s">
        <v>14</v>
      </c>
      <c r="J444" s="8" t="s">
        <v>14</v>
      </c>
      <c r="N444" s="8" t="s">
        <v>14</v>
      </c>
      <c r="O444" s="8" t="s">
        <v>14</v>
      </c>
      <c r="W444" s="8" t="s">
        <v>14</v>
      </c>
      <c r="X444" s="8" t="s">
        <v>14</v>
      </c>
      <c r="Z444" s="8" t="s">
        <v>14</v>
      </c>
      <c r="AA444" s="8" t="s">
        <v>14</v>
      </c>
    </row>
    <row r="445">
      <c r="E445" s="8" t="s">
        <v>14</v>
      </c>
      <c r="J445" s="8" t="s">
        <v>14</v>
      </c>
      <c r="N445" s="8" t="s">
        <v>14</v>
      </c>
      <c r="O445" s="8" t="s">
        <v>14</v>
      </c>
      <c r="W445" s="8" t="s">
        <v>14</v>
      </c>
      <c r="X445" s="8" t="s">
        <v>14</v>
      </c>
      <c r="Z445" s="8" t="s">
        <v>14</v>
      </c>
      <c r="AA445" s="8" t="s">
        <v>14</v>
      </c>
    </row>
    <row r="446">
      <c r="E446" s="8" t="s">
        <v>14</v>
      </c>
      <c r="J446" s="8" t="s">
        <v>14</v>
      </c>
      <c r="N446" s="8" t="s">
        <v>14</v>
      </c>
      <c r="O446" s="8" t="s">
        <v>14</v>
      </c>
      <c r="W446" s="8" t="s">
        <v>14</v>
      </c>
      <c r="X446" s="8" t="s">
        <v>14</v>
      </c>
      <c r="Z446" s="8" t="s">
        <v>14</v>
      </c>
      <c r="AA446" s="8" t="s">
        <v>14</v>
      </c>
    </row>
    <row r="447">
      <c r="E447" s="8" t="s">
        <v>14</v>
      </c>
      <c r="J447" s="8" t="s">
        <v>14</v>
      </c>
      <c r="N447" s="8" t="s">
        <v>14</v>
      </c>
      <c r="O447" s="8" t="s">
        <v>14</v>
      </c>
      <c r="W447" s="8" t="s">
        <v>14</v>
      </c>
      <c r="X447" s="8" t="s">
        <v>14</v>
      </c>
      <c r="Z447" s="8" t="s">
        <v>14</v>
      </c>
      <c r="AA447" s="8" t="s">
        <v>14</v>
      </c>
    </row>
    <row r="448">
      <c r="E448" s="8" t="s">
        <v>14</v>
      </c>
      <c r="J448" s="8" t="s">
        <v>14</v>
      </c>
      <c r="N448" s="8" t="s">
        <v>14</v>
      </c>
      <c r="O448" s="8" t="s">
        <v>14</v>
      </c>
      <c r="W448" s="8" t="s">
        <v>14</v>
      </c>
      <c r="X448" s="8" t="s">
        <v>14</v>
      </c>
      <c r="Z448" s="8" t="s">
        <v>14</v>
      </c>
      <c r="AA448" s="8" t="s">
        <v>14</v>
      </c>
    </row>
    <row r="449">
      <c r="E449" s="8" t="s">
        <v>14</v>
      </c>
      <c r="J449" s="8" t="s">
        <v>14</v>
      </c>
      <c r="N449" s="8" t="s">
        <v>14</v>
      </c>
      <c r="O449" s="8" t="s">
        <v>14</v>
      </c>
      <c r="W449" s="8" t="s">
        <v>14</v>
      </c>
      <c r="X449" s="8" t="s">
        <v>14</v>
      </c>
      <c r="Z449" s="8" t="s">
        <v>14</v>
      </c>
      <c r="AA449" s="8" t="s">
        <v>14</v>
      </c>
    </row>
    <row r="450">
      <c r="E450" s="8" t="s">
        <v>14</v>
      </c>
      <c r="J450" s="8" t="s">
        <v>14</v>
      </c>
      <c r="N450" s="8" t="s">
        <v>14</v>
      </c>
      <c r="O450" s="8" t="s">
        <v>14</v>
      </c>
      <c r="W450" s="8" t="s">
        <v>14</v>
      </c>
      <c r="X450" s="8" t="s">
        <v>14</v>
      </c>
      <c r="Z450" s="8" t="s">
        <v>14</v>
      </c>
      <c r="AA450" s="8" t="s">
        <v>14</v>
      </c>
    </row>
    <row r="451">
      <c r="E451" s="8" t="s">
        <v>14</v>
      </c>
      <c r="J451" s="8" t="s">
        <v>14</v>
      </c>
      <c r="N451" s="8" t="s">
        <v>14</v>
      </c>
      <c r="O451" s="8" t="s">
        <v>14</v>
      </c>
      <c r="W451" s="8" t="s">
        <v>14</v>
      </c>
      <c r="X451" s="8" t="s">
        <v>14</v>
      </c>
      <c r="Z451" s="8" t="s">
        <v>14</v>
      </c>
      <c r="AA451" s="8" t="s">
        <v>14</v>
      </c>
    </row>
    <row r="452">
      <c r="E452" s="8" t="s">
        <v>14</v>
      </c>
      <c r="J452" s="8" t="s">
        <v>14</v>
      </c>
      <c r="N452" s="8" t="s">
        <v>14</v>
      </c>
      <c r="O452" s="8" t="s">
        <v>14</v>
      </c>
      <c r="W452" s="8" t="s">
        <v>14</v>
      </c>
      <c r="X452" s="8" t="s">
        <v>14</v>
      </c>
      <c r="Z452" s="8" t="s">
        <v>14</v>
      </c>
      <c r="AA452" s="8" t="s">
        <v>14</v>
      </c>
    </row>
    <row r="453">
      <c r="E453" s="8" t="s">
        <v>14</v>
      </c>
      <c r="J453" s="8" t="s">
        <v>14</v>
      </c>
      <c r="N453" s="8" t="s">
        <v>14</v>
      </c>
      <c r="O453" s="8" t="s">
        <v>14</v>
      </c>
      <c r="W453" s="8" t="s">
        <v>14</v>
      </c>
      <c r="X453" s="8" t="s">
        <v>14</v>
      </c>
      <c r="Z453" s="8" t="s">
        <v>14</v>
      </c>
      <c r="AA453" s="8" t="s">
        <v>14</v>
      </c>
    </row>
    <row r="454">
      <c r="E454" s="8" t="s">
        <v>14</v>
      </c>
      <c r="J454" s="8" t="s">
        <v>14</v>
      </c>
      <c r="N454" s="8" t="s">
        <v>14</v>
      </c>
      <c r="O454" s="8" t="s">
        <v>14</v>
      </c>
      <c r="W454" s="8" t="s">
        <v>14</v>
      </c>
      <c r="X454" s="8" t="s">
        <v>14</v>
      </c>
      <c r="Z454" s="8" t="s">
        <v>14</v>
      </c>
      <c r="AA454" s="8" t="s">
        <v>14</v>
      </c>
    </row>
    <row r="455">
      <c r="E455" s="8" t="s">
        <v>14</v>
      </c>
      <c r="J455" s="8" t="s">
        <v>14</v>
      </c>
      <c r="N455" s="8" t="s">
        <v>14</v>
      </c>
      <c r="O455" s="8" t="s">
        <v>14</v>
      </c>
      <c r="W455" s="8" t="s">
        <v>14</v>
      </c>
      <c r="X455" s="8" t="s">
        <v>14</v>
      </c>
      <c r="Z455" s="8" t="s">
        <v>14</v>
      </c>
      <c r="AA455" s="8" t="s">
        <v>14</v>
      </c>
    </row>
    <row r="456">
      <c r="E456" s="8" t="s">
        <v>14</v>
      </c>
      <c r="J456" s="8" t="s">
        <v>14</v>
      </c>
      <c r="N456" s="8" t="s">
        <v>14</v>
      </c>
      <c r="O456" s="8" t="s">
        <v>14</v>
      </c>
      <c r="W456" s="8" t="s">
        <v>14</v>
      </c>
      <c r="X456" s="8" t="s">
        <v>14</v>
      </c>
      <c r="Z456" s="8" t="s">
        <v>14</v>
      </c>
      <c r="AA456" s="8" t="s">
        <v>14</v>
      </c>
    </row>
    <row r="457">
      <c r="E457" s="8" t="s">
        <v>14</v>
      </c>
      <c r="J457" s="8" t="s">
        <v>14</v>
      </c>
      <c r="N457" s="8" t="s">
        <v>14</v>
      </c>
      <c r="O457" s="8" t="s">
        <v>14</v>
      </c>
      <c r="W457" s="8" t="s">
        <v>14</v>
      </c>
      <c r="X457" s="8" t="s">
        <v>14</v>
      </c>
      <c r="Z457" s="8" t="s">
        <v>14</v>
      </c>
      <c r="AA457" s="8" t="s">
        <v>14</v>
      </c>
    </row>
    <row r="458">
      <c r="E458" s="8" t="s">
        <v>14</v>
      </c>
      <c r="J458" s="8" t="s">
        <v>14</v>
      </c>
      <c r="N458" s="8" t="s">
        <v>14</v>
      </c>
      <c r="O458" s="8" t="s">
        <v>14</v>
      </c>
      <c r="W458" s="8" t="s">
        <v>14</v>
      </c>
      <c r="X458" s="8" t="s">
        <v>14</v>
      </c>
      <c r="Z458" s="8" t="s">
        <v>14</v>
      </c>
      <c r="AA458" s="8" t="s">
        <v>14</v>
      </c>
    </row>
    <row r="459">
      <c r="E459" s="8" t="s">
        <v>14</v>
      </c>
      <c r="J459" s="8" t="s">
        <v>14</v>
      </c>
      <c r="N459" s="8" t="s">
        <v>14</v>
      </c>
      <c r="O459" s="8" t="s">
        <v>14</v>
      </c>
      <c r="W459" s="8" t="s">
        <v>14</v>
      </c>
      <c r="X459" s="8" t="s">
        <v>14</v>
      </c>
      <c r="Z459" s="8" t="s">
        <v>14</v>
      </c>
      <c r="AA459" s="8" t="s">
        <v>14</v>
      </c>
    </row>
    <row r="460">
      <c r="E460" s="8" t="s">
        <v>14</v>
      </c>
      <c r="J460" s="8" t="s">
        <v>14</v>
      </c>
      <c r="N460" s="8" t="s">
        <v>14</v>
      </c>
      <c r="O460" s="8" t="s">
        <v>14</v>
      </c>
      <c r="W460" s="8" t="s">
        <v>14</v>
      </c>
      <c r="X460" s="8" t="s">
        <v>14</v>
      </c>
      <c r="Z460" s="8" t="s">
        <v>14</v>
      </c>
      <c r="AA460" s="8" t="s">
        <v>14</v>
      </c>
    </row>
    <row r="461">
      <c r="E461" s="8" t="s">
        <v>14</v>
      </c>
      <c r="J461" s="8" t="s">
        <v>14</v>
      </c>
      <c r="N461" s="8" t="s">
        <v>14</v>
      </c>
      <c r="O461" s="8" t="s">
        <v>14</v>
      </c>
      <c r="W461" s="8" t="s">
        <v>14</v>
      </c>
      <c r="X461" s="8" t="s">
        <v>14</v>
      </c>
      <c r="Z461" s="8" t="s">
        <v>14</v>
      </c>
      <c r="AA461" s="8" t="s">
        <v>14</v>
      </c>
    </row>
    <row r="462">
      <c r="E462" s="8" t="s">
        <v>14</v>
      </c>
      <c r="J462" s="8" t="s">
        <v>14</v>
      </c>
      <c r="N462" s="8" t="s">
        <v>14</v>
      </c>
      <c r="O462" s="8" t="s">
        <v>14</v>
      </c>
      <c r="W462" s="8" t="s">
        <v>14</v>
      </c>
      <c r="X462" s="8" t="s">
        <v>14</v>
      </c>
      <c r="Z462" s="8" t="s">
        <v>14</v>
      </c>
      <c r="AA462" s="8" t="s">
        <v>14</v>
      </c>
    </row>
    <row r="463">
      <c r="E463" s="8" t="s">
        <v>14</v>
      </c>
      <c r="J463" s="8" t="s">
        <v>14</v>
      </c>
      <c r="N463" s="8" t="s">
        <v>14</v>
      </c>
      <c r="O463" s="8" t="s">
        <v>14</v>
      </c>
      <c r="W463" s="8" t="s">
        <v>14</v>
      </c>
      <c r="X463" s="8" t="s">
        <v>14</v>
      </c>
      <c r="Z463" s="8" t="s">
        <v>14</v>
      </c>
      <c r="AA463" s="8" t="s">
        <v>14</v>
      </c>
    </row>
    <row r="464">
      <c r="E464" s="8" t="s">
        <v>14</v>
      </c>
      <c r="J464" s="8" t="s">
        <v>14</v>
      </c>
      <c r="N464" s="8" t="s">
        <v>14</v>
      </c>
      <c r="O464" s="8" t="s">
        <v>14</v>
      </c>
      <c r="W464" s="8" t="s">
        <v>14</v>
      </c>
      <c r="X464" s="8" t="s">
        <v>14</v>
      </c>
      <c r="Z464" s="8" t="s">
        <v>14</v>
      </c>
      <c r="AA464" s="8" t="s">
        <v>14</v>
      </c>
    </row>
    <row r="465">
      <c r="E465" s="8" t="s">
        <v>14</v>
      </c>
      <c r="J465" s="8" t="s">
        <v>14</v>
      </c>
      <c r="N465" s="8" t="s">
        <v>14</v>
      </c>
      <c r="O465" s="8" t="s">
        <v>14</v>
      </c>
      <c r="W465" s="8" t="s">
        <v>14</v>
      </c>
      <c r="X465" s="8" t="s">
        <v>14</v>
      </c>
      <c r="Z465" s="8" t="s">
        <v>14</v>
      </c>
      <c r="AA465" s="8" t="s">
        <v>14</v>
      </c>
    </row>
    <row r="466">
      <c r="E466" s="8" t="s">
        <v>14</v>
      </c>
      <c r="J466" s="8" t="s">
        <v>14</v>
      </c>
      <c r="N466" s="8" t="s">
        <v>14</v>
      </c>
      <c r="O466" s="8" t="s">
        <v>14</v>
      </c>
      <c r="W466" s="8" t="s">
        <v>14</v>
      </c>
      <c r="X466" s="8" t="s">
        <v>14</v>
      </c>
      <c r="Z466" s="8" t="s">
        <v>14</v>
      </c>
      <c r="AA466" s="8" t="s">
        <v>14</v>
      </c>
    </row>
    <row r="467">
      <c r="E467" s="8" t="s">
        <v>14</v>
      </c>
      <c r="J467" s="8" t="s">
        <v>14</v>
      </c>
      <c r="N467" s="8" t="s">
        <v>14</v>
      </c>
      <c r="O467" s="8" t="s">
        <v>14</v>
      </c>
      <c r="W467" s="8" t="s">
        <v>14</v>
      </c>
      <c r="X467" s="8" t="s">
        <v>14</v>
      </c>
      <c r="Z467" s="8" t="s">
        <v>14</v>
      </c>
      <c r="AA467" s="8" t="s">
        <v>14</v>
      </c>
    </row>
    <row r="468">
      <c r="E468" s="8" t="s">
        <v>14</v>
      </c>
      <c r="J468" s="8" t="s">
        <v>14</v>
      </c>
      <c r="N468" s="8" t="s">
        <v>14</v>
      </c>
      <c r="O468" s="8" t="s">
        <v>14</v>
      </c>
      <c r="W468" s="8" t="s">
        <v>14</v>
      </c>
      <c r="X468" s="8" t="s">
        <v>14</v>
      </c>
      <c r="Z468" s="8" t="s">
        <v>14</v>
      </c>
      <c r="AA468" s="8" t="s">
        <v>14</v>
      </c>
    </row>
    <row r="469">
      <c r="E469" s="8" t="s">
        <v>14</v>
      </c>
      <c r="J469" s="8" t="s">
        <v>14</v>
      </c>
      <c r="N469" s="8" t="s">
        <v>14</v>
      </c>
      <c r="O469" s="8" t="s">
        <v>14</v>
      </c>
      <c r="W469" s="8" t="s">
        <v>14</v>
      </c>
      <c r="X469" s="8" t="s">
        <v>14</v>
      </c>
      <c r="Z469" s="8" t="s">
        <v>14</v>
      </c>
      <c r="AA469" s="8" t="s">
        <v>14</v>
      </c>
    </row>
    <row r="470">
      <c r="E470" s="8" t="s">
        <v>14</v>
      </c>
      <c r="J470" s="8" t="s">
        <v>14</v>
      </c>
      <c r="N470" s="8" t="s">
        <v>14</v>
      </c>
      <c r="O470" s="8" t="s">
        <v>14</v>
      </c>
      <c r="W470" s="8" t="s">
        <v>14</v>
      </c>
      <c r="X470" s="8" t="s">
        <v>14</v>
      </c>
      <c r="Z470" s="8" t="s">
        <v>14</v>
      </c>
      <c r="AA470" s="8" t="s">
        <v>14</v>
      </c>
    </row>
    <row r="471">
      <c r="E471" s="8" t="s">
        <v>14</v>
      </c>
      <c r="J471" s="8" t="s">
        <v>14</v>
      </c>
      <c r="N471" s="8" t="s">
        <v>14</v>
      </c>
      <c r="O471" s="8" t="s">
        <v>14</v>
      </c>
      <c r="W471" s="8" t="s">
        <v>14</v>
      </c>
      <c r="X471" s="8" t="s">
        <v>14</v>
      </c>
      <c r="Z471" s="8" t="s">
        <v>14</v>
      </c>
      <c r="AA471" s="8" t="s">
        <v>14</v>
      </c>
    </row>
    <row r="472">
      <c r="E472" s="8" t="s">
        <v>14</v>
      </c>
      <c r="J472" s="8" t="s">
        <v>14</v>
      </c>
      <c r="N472" s="8" t="s">
        <v>14</v>
      </c>
      <c r="O472" s="8" t="s">
        <v>14</v>
      </c>
      <c r="W472" s="8" t="s">
        <v>14</v>
      </c>
      <c r="X472" s="8" t="s">
        <v>14</v>
      </c>
      <c r="Z472" s="8" t="s">
        <v>14</v>
      </c>
      <c r="AA472" s="8" t="s">
        <v>14</v>
      </c>
    </row>
    <row r="473">
      <c r="E473" s="8" t="s">
        <v>14</v>
      </c>
      <c r="J473" s="8" t="s">
        <v>14</v>
      </c>
      <c r="N473" s="8" t="s">
        <v>14</v>
      </c>
      <c r="O473" s="8" t="s">
        <v>14</v>
      </c>
      <c r="W473" s="8" t="s">
        <v>14</v>
      </c>
      <c r="X473" s="8" t="s">
        <v>14</v>
      </c>
      <c r="Z473" s="8" t="s">
        <v>14</v>
      </c>
      <c r="AA473" s="8" t="s">
        <v>14</v>
      </c>
    </row>
    <row r="474">
      <c r="E474" s="8" t="s">
        <v>14</v>
      </c>
      <c r="J474" s="8" t="s">
        <v>14</v>
      </c>
      <c r="N474" s="8" t="s">
        <v>14</v>
      </c>
      <c r="O474" s="8" t="s">
        <v>14</v>
      </c>
      <c r="W474" s="8" t="s">
        <v>14</v>
      </c>
      <c r="X474" s="8" t="s">
        <v>14</v>
      </c>
      <c r="Z474" s="8" t="s">
        <v>14</v>
      </c>
      <c r="AA474" s="8" t="s">
        <v>14</v>
      </c>
    </row>
    <row r="475">
      <c r="E475" s="8" t="s">
        <v>14</v>
      </c>
      <c r="J475" s="8" t="s">
        <v>14</v>
      </c>
      <c r="N475" s="8" t="s">
        <v>14</v>
      </c>
      <c r="O475" s="8" t="s">
        <v>14</v>
      </c>
      <c r="W475" s="8" t="s">
        <v>14</v>
      </c>
      <c r="X475" s="8" t="s">
        <v>14</v>
      </c>
      <c r="Z475" s="8" t="s">
        <v>14</v>
      </c>
      <c r="AA475" s="8" t="s">
        <v>14</v>
      </c>
    </row>
    <row r="476">
      <c r="E476" s="8" t="s">
        <v>14</v>
      </c>
      <c r="J476" s="8" t="s">
        <v>14</v>
      </c>
      <c r="N476" s="8" t="s">
        <v>14</v>
      </c>
      <c r="O476" s="8" t="s">
        <v>14</v>
      </c>
      <c r="W476" s="8" t="s">
        <v>14</v>
      </c>
      <c r="X476" s="8" t="s">
        <v>14</v>
      </c>
      <c r="Z476" s="8" t="s">
        <v>14</v>
      </c>
      <c r="AA476" s="8" t="s">
        <v>14</v>
      </c>
    </row>
    <row r="477">
      <c r="E477" s="8" t="s">
        <v>14</v>
      </c>
      <c r="J477" s="8" t="s">
        <v>14</v>
      </c>
      <c r="N477" s="8" t="s">
        <v>14</v>
      </c>
      <c r="O477" s="8" t="s">
        <v>14</v>
      </c>
      <c r="W477" s="8" t="s">
        <v>14</v>
      </c>
      <c r="X477" s="8" t="s">
        <v>14</v>
      </c>
      <c r="Z477" s="8" t="s">
        <v>14</v>
      </c>
      <c r="AA477" s="8" t="s">
        <v>14</v>
      </c>
    </row>
    <row r="478">
      <c r="E478" s="8" t="s">
        <v>14</v>
      </c>
      <c r="J478" s="8" t="s">
        <v>14</v>
      </c>
      <c r="N478" s="8" t="s">
        <v>14</v>
      </c>
      <c r="O478" s="8" t="s">
        <v>14</v>
      </c>
      <c r="W478" s="8" t="s">
        <v>14</v>
      </c>
      <c r="X478" s="8" t="s">
        <v>14</v>
      </c>
      <c r="Z478" s="8" t="s">
        <v>14</v>
      </c>
      <c r="AA478" s="8" t="s">
        <v>14</v>
      </c>
    </row>
    <row r="479">
      <c r="E479" s="8" t="s">
        <v>14</v>
      </c>
      <c r="J479" s="8" t="s">
        <v>14</v>
      </c>
      <c r="N479" s="8" t="s">
        <v>14</v>
      </c>
      <c r="O479" s="8" t="s">
        <v>14</v>
      </c>
      <c r="W479" s="8" t="s">
        <v>14</v>
      </c>
      <c r="X479" s="8" t="s">
        <v>14</v>
      </c>
      <c r="Z479" s="8" t="s">
        <v>14</v>
      </c>
      <c r="AA479" s="8" t="s">
        <v>14</v>
      </c>
    </row>
    <row r="480">
      <c r="E480" s="8" t="s">
        <v>14</v>
      </c>
      <c r="J480" s="8" t="s">
        <v>14</v>
      </c>
      <c r="N480" s="8" t="s">
        <v>14</v>
      </c>
      <c r="O480" s="8" t="s">
        <v>14</v>
      </c>
      <c r="W480" s="8" t="s">
        <v>14</v>
      </c>
      <c r="X480" s="8" t="s">
        <v>14</v>
      </c>
      <c r="Z480" s="8" t="s">
        <v>14</v>
      </c>
      <c r="AA480" s="8" t="s">
        <v>14</v>
      </c>
    </row>
    <row r="481">
      <c r="E481" s="8" t="s">
        <v>14</v>
      </c>
      <c r="J481" s="8" t="s">
        <v>14</v>
      </c>
      <c r="N481" s="8" t="s">
        <v>14</v>
      </c>
      <c r="O481" s="8" t="s">
        <v>14</v>
      </c>
      <c r="W481" s="8" t="s">
        <v>14</v>
      </c>
      <c r="X481" s="8" t="s">
        <v>14</v>
      </c>
      <c r="Z481" s="8" t="s">
        <v>14</v>
      </c>
      <c r="AA481" s="8" t="s">
        <v>14</v>
      </c>
    </row>
    <row r="482">
      <c r="E482" s="8" t="s">
        <v>14</v>
      </c>
      <c r="J482" s="8" t="s">
        <v>14</v>
      </c>
      <c r="N482" s="8" t="s">
        <v>14</v>
      </c>
      <c r="O482" s="8" t="s">
        <v>14</v>
      </c>
      <c r="W482" s="8" t="s">
        <v>14</v>
      </c>
      <c r="X482" s="8" t="s">
        <v>14</v>
      </c>
      <c r="Z482" s="8" t="s">
        <v>14</v>
      </c>
      <c r="AA482" s="8" t="s">
        <v>14</v>
      </c>
    </row>
    <row r="483">
      <c r="E483" s="8" t="s">
        <v>14</v>
      </c>
      <c r="J483" s="8" t="s">
        <v>14</v>
      </c>
      <c r="N483" s="8" t="s">
        <v>14</v>
      </c>
      <c r="O483" s="8" t="s">
        <v>14</v>
      </c>
      <c r="W483" s="8" t="s">
        <v>14</v>
      </c>
      <c r="X483" s="8" t="s">
        <v>14</v>
      </c>
      <c r="Z483" s="8" t="s">
        <v>14</v>
      </c>
      <c r="AA483" s="8" t="s">
        <v>14</v>
      </c>
    </row>
    <row r="484">
      <c r="E484" s="8" t="s">
        <v>14</v>
      </c>
      <c r="J484" s="8" t="s">
        <v>14</v>
      </c>
      <c r="N484" s="8" t="s">
        <v>14</v>
      </c>
      <c r="O484" s="8" t="s">
        <v>14</v>
      </c>
      <c r="W484" s="8" t="s">
        <v>14</v>
      </c>
      <c r="X484" s="8" t="s">
        <v>14</v>
      </c>
      <c r="Z484" s="8" t="s">
        <v>14</v>
      </c>
      <c r="AA484" s="8" t="s">
        <v>14</v>
      </c>
    </row>
    <row r="485">
      <c r="E485" s="8" t="s">
        <v>14</v>
      </c>
      <c r="J485" s="8" t="s">
        <v>14</v>
      </c>
      <c r="N485" s="8" t="s">
        <v>14</v>
      </c>
      <c r="O485" s="8" t="s">
        <v>14</v>
      </c>
      <c r="W485" s="8" t="s">
        <v>14</v>
      </c>
      <c r="X485" s="8" t="s">
        <v>14</v>
      </c>
      <c r="Z485" s="8" t="s">
        <v>14</v>
      </c>
      <c r="AA485" s="8" t="s">
        <v>14</v>
      </c>
    </row>
    <row r="486">
      <c r="E486" s="8" t="s">
        <v>14</v>
      </c>
      <c r="J486" s="8" t="s">
        <v>14</v>
      </c>
      <c r="N486" s="8" t="s">
        <v>14</v>
      </c>
      <c r="O486" s="8" t="s">
        <v>14</v>
      </c>
      <c r="W486" s="8" t="s">
        <v>14</v>
      </c>
      <c r="X486" s="8" t="s">
        <v>14</v>
      </c>
      <c r="Z486" s="8" t="s">
        <v>14</v>
      </c>
      <c r="AA486" s="8" t="s">
        <v>14</v>
      </c>
    </row>
    <row r="487">
      <c r="E487" s="8" t="s">
        <v>14</v>
      </c>
      <c r="J487" s="8" t="s">
        <v>14</v>
      </c>
      <c r="N487" s="8" t="s">
        <v>14</v>
      </c>
      <c r="O487" s="8" t="s">
        <v>14</v>
      </c>
      <c r="W487" s="8" t="s">
        <v>14</v>
      </c>
      <c r="X487" s="8" t="s">
        <v>14</v>
      </c>
      <c r="Z487" s="8" t="s">
        <v>14</v>
      </c>
      <c r="AA487" s="8" t="s">
        <v>14</v>
      </c>
    </row>
    <row r="488">
      <c r="E488" s="8" t="s">
        <v>14</v>
      </c>
      <c r="J488" s="8" t="s">
        <v>14</v>
      </c>
      <c r="N488" s="8" t="s">
        <v>14</v>
      </c>
      <c r="O488" s="8" t="s">
        <v>14</v>
      </c>
      <c r="W488" s="8" t="s">
        <v>14</v>
      </c>
      <c r="X488" s="8" t="s">
        <v>14</v>
      </c>
      <c r="Z488" s="8" t="s">
        <v>14</v>
      </c>
      <c r="AA488" s="8" t="s">
        <v>14</v>
      </c>
    </row>
    <row r="489">
      <c r="E489" s="8" t="s">
        <v>14</v>
      </c>
      <c r="J489" s="8" t="s">
        <v>14</v>
      </c>
      <c r="N489" s="8" t="s">
        <v>14</v>
      </c>
      <c r="O489" s="8" t="s">
        <v>14</v>
      </c>
      <c r="W489" s="8" t="s">
        <v>14</v>
      </c>
      <c r="X489" s="8" t="s">
        <v>14</v>
      </c>
      <c r="Z489" s="8" t="s">
        <v>14</v>
      </c>
      <c r="AA489" s="8" t="s">
        <v>14</v>
      </c>
    </row>
    <row r="490">
      <c r="E490" s="8" t="s">
        <v>14</v>
      </c>
      <c r="J490" s="8" t="s">
        <v>14</v>
      </c>
      <c r="N490" s="8" t="s">
        <v>14</v>
      </c>
      <c r="O490" s="8" t="s">
        <v>14</v>
      </c>
      <c r="W490" s="8" t="s">
        <v>14</v>
      </c>
      <c r="X490" s="8" t="s">
        <v>14</v>
      </c>
      <c r="Z490" s="8" t="s">
        <v>14</v>
      </c>
      <c r="AA490" s="8" t="s">
        <v>14</v>
      </c>
    </row>
    <row r="491">
      <c r="E491" s="8" t="s">
        <v>14</v>
      </c>
      <c r="J491" s="8" t="s">
        <v>14</v>
      </c>
      <c r="N491" s="8" t="s">
        <v>14</v>
      </c>
      <c r="O491" s="8" t="s">
        <v>14</v>
      </c>
      <c r="W491" s="8" t="s">
        <v>14</v>
      </c>
      <c r="X491" s="8" t="s">
        <v>14</v>
      </c>
      <c r="Z491" s="8" t="s">
        <v>14</v>
      </c>
      <c r="AA491" s="8" t="s">
        <v>14</v>
      </c>
    </row>
    <row r="492">
      <c r="E492" s="8" t="s">
        <v>14</v>
      </c>
      <c r="J492" s="8" t="s">
        <v>14</v>
      </c>
      <c r="N492" s="8" t="s">
        <v>14</v>
      </c>
      <c r="O492" s="8" t="s">
        <v>14</v>
      </c>
      <c r="W492" s="8" t="s">
        <v>14</v>
      </c>
      <c r="X492" s="8" t="s">
        <v>14</v>
      </c>
      <c r="Z492" s="8" t="s">
        <v>14</v>
      </c>
      <c r="AA492" s="8" t="s">
        <v>14</v>
      </c>
    </row>
    <row r="493">
      <c r="E493" s="8" t="s">
        <v>14</v>
      </c>
      <c r="J493" s="8" t="s">
        <v>14</v>
      </c>
      <c r="N493" s="8" t="s">
        <v>14</v>
      </c>
      <c r="O493" s="8" t="s">
        <v>14</v>
      </c>
      <c r="W493" s="8" t="s">
        <v>14</v>
      </c>
      <c r="X493" s="8" t="s">
        <v>14</v>
      </c>
      <c r="Z493" s="8" t="s">
        <v>14</v>
      </c>
      <c r="AA493" s="8" t="s">
        <v>14</v>
      </c>
    </row>
    <row r="494">
      <c r="E494" s="8" t="s">
        <v>14</v>
      </c>
      <c r="J494" s="8" t="s">
        <v>14</v>
      </c>
      <c r="N494" s="8" t="s">
        <v>14</v>
      </c>
      <c r="O494" s="8" t="s">
        <v>14</v>
      </c>
      <c r="W494" s="8" t="s">
        <v>14</v>
      </c>
      <c r="X494" s="8" t="s">
        <v>14</v>
      </c>
      <c r="Z494" s="8" t="s">
        <v>14</v>
      </c>
      <c r="AA494" s="8" t="s">
        <v>14</v>
      </c>
    </row>
    <row r="495">
      <c r="E495" s="8" t="s">
        <v>14</v>
      </c>
      <c r="J495" s="8" t="s">
        <v>14</v>
      </c>
      <c r="N495" s="8" t="s">
        <v>14</v>
      </c>
      <c r="O495" s="8" t="s">
        <v>14</v>
      </c>
      <c r="W495" s="8" t="s">
        <v>14</v>
      </c>
      <c r="X495" s="8" t="s">
        <v>14</v>
      </c>
      <c r="Z495" s="8" t="s">
        <v>14</v>
      </c>
      <c r="AA495" s="8" t="s">
        <v>14</v>
      </c>
    </row>
    <row r="496">
      <c r="E496" s="8" t="s">
        <v>14</v>
      </c>
      <c r="J496" s="8" t="s">
        <v>14</v>
      </c>
      <c r="N496" s="8" t="s">
        <v>14</v>
      </c>
      <c r="O496" s="8" t="s">
        <v>14</v>
      </c>
      <c r="W496" s="8" t="s">
        <v>14</v>
      </c>
      <c r="X496" s="8" t="s">
        <v>14</v>
      </c>
      <c r="Z496" s="8" t="s">
        <v>14</v>
      </c>
      <c r="AA496" s="8" t="s">
        <v>14</v>
      </c>
    </row>
    <row r="497">
      <c r="E497" s="8" t="s">
        <v>14</v>
      </c>
      <c r="J497" s="8" t="s">
        <v>14</v>
      </c>
      <c r="N497" s="8" t="s">
        <v>14</v>
      </c>
      <c r="O497" s="8" t="s">
        <v>14</v>
      </c>
      <c r="W497" s="8" t="s">
        <v>14</v>
      </c>
      <c r="X497" s="8" t="s">
        <v>14</v>
      </c>
      <c r="Z497" s="8" t="s">
        <v>14</v>
      </c>
      <c r="AA497" s="8" t="s">
        <v>14</v>
      </c>
    </row>
    <row r="498">
      <c r="E498" s="8" t="s">
        <v>14</v>
      </c>
      <c r="J498" s="8" t="s">
        <v>14</v>
      </c>
      <c r="N498" s="8" t="s">
        <v>14</v>
      </c>
      <c r="O498" s="8" t="s">
        <v>14</v>
      </c>
      <c r="W498" s="8" t="s">
        <v>14</v>
      </c>
      <c r="X498" s="8" t="s">
        <v>14</v>
      </c>
      <c r="Z498" s="8" t="s">
        <v>14</v>
      </c>
      <c r="AA498" s="8" t="s">
        <v>14</v>
      </c>
    </row>
    <row r="499">
      <c r="E499" s="8" t="s">
        <v>14</v>
      </c>
      <c r="J499" s="8" t="s">
        <v>14</v>
      </c>
      <c r="N499" s="8" t="s">
        <v>14</v>
      </c>
      <c r="O499" s="8" t="s">
        <v>14</v>
      </c>
      <c r="W499" s="8" t="s">
        <v>14</v>
      </c>
      <c r="X499" s="8" t="s">
        <v>14</v>
      </c>
      <c r="Z499" s="8" t="s">
        <v>14</v>
      </c>
      <c r="AA499" s="8" t="s">
        <v>14</v>
      </c>
    </row>
    <row r="500">
      <c r="E500" s="8" t="s">
        <v>14</v>
      </c>
      <c r="J500" s="8" t="s">
        <v>14</v>
      </c>
      <c r="N500" s="8" t="s">
        <v>14</v>
      </c>
      <c r="O500" s="8" t="s">
        <v>14</v>
      </c>
      <c r="W500" s="8" t="s">
        <v>14</v>
      </c>
      <c r="X500" s="8" t="s">
        <v>14</v>
      </c>
      <c r="Z500" s="8" t="s">
        <v>14</v>
      </c>
      <c r="AA500" s="8" t="s">
        <v>14</v>
      </c>
    </row>
    <row r="501">
      <c r="E501" s="8" t="s">
        <v>14</v>
      </c>
      <c r="J501" s="8" t="s">
        <v>14</v>
      </c>
      <c r="N501" s="8" t="s">
        <v>14</v>
      </c>
      <c r="O501" s="8" t="s">
        <v>14</v>
      </c>
      <c r="W501" s="8" t="s">
        <v>14</v>
      </c>
      <c r="X501" s="8" t="s">
        <v>14</v>
      </c>
      <c r="Z501" s="8" t="s">
        <v>14</v>
      </c>
      <c r="AA501" s="8" t="s">
        <v>14</v>
      </c>
    </row>
    <row r="502">
      <c r="E502" s="8" t="s">
        <v>14</v>
      </c>
      <c r="J502" s="8" t="s">
        <v>14</v>
      </c>
      <c r="N502" s="8" t="s">
        <v>14</v>
      </c>
      <c r="O502" s="8" t="s">
        <v>14</v>
      </c>
      <c r="W502" s="8" t="s">
        <v>14</v>
      </c>
      <c r="X502" s="8" t="s">
        <v>14</v>
      </c>
      <c r="Z502" s="8" t="s">
        <v>14</v>
      </c>
      <c r="AA502" s="8" t="s">
        <v>14</v>
      </c>
    </row>
    <row r="503">
      <c r="E503" s="8" t="s">
        <v>14</v>
      </c>
      <c r="J503" s="8" t="s">
        <v>14</v>
      </c>
      <c r="N503" s="8" t="s">
        <v>14</v>
      </c>
      <c r="O503" s="8" t="s">
        <v>14</v>
      </c>
      <c r="W503" s="8" t="s">
        <v>14</v>
      </c>
      <c r="X503" s="8" t="s">
        <v>14</v>
      </c>
      <c r="Z503" s="8" t="s">
        <v>14</v>
      </c>
      <c r="AA503" s="8" t="s">
        <v>14</v>
      </c>
    </row>
    <row r="504">
      <c r="E504" s="8" t="s">
        <v>14</v>
      </c>
      <c r="J504" s="8" t="s">
        <v>14</v>
      </c>
      <c r="N504" s="8" t="s">
        <v>14</v>
      </c>
      <c r="O504" s="8" t="s">
        <v>14</v>
      </c>
      <c r="W504" s="8" t="s">
        <v>14</v>
      </c>
      <c r="X504" s="8" t="s">
        <v>14</v>
      </c>
      <c r="Z504" s="8" t="s">
        <v>14</v>
      </c>
      <c r="AA504" s="8" t="s">
        <v>14</v>
      </c>
    </row>
    <row r="505">
      <c r="E505" s="8" t="s">
        <v>14</v>
      </c>
      <c r="J505" s="8" t="s">
        <v>14</v>
      </c>
      <c r="N505" s="8" t="s">
        <v>14</v>
      </c>
      <c r="O505" s="8" t="s">
        <v>14</v>
      </c>
      <c r="W505" s="8" t="s">
        <v>14</v>
      </c>
      <c r="X505" s="8" t="s">
        <v>14</v>
      </c>
      <c r="Z505" s="8" t="s">
        <v>14</v>
      </c>
      <c r="AA505" s="8" t="s">
        <v>14</v>
      </c>
    </row>
    <row r="506">
      <c r="E506" s="8" t="s">
        <v>14</v>
      </c>
      <c r="J506" s="8" t="s">
        <v>14</v>
      </c>
      <c r="N506" s="8" t="s">
        <v>14</v>
      </c>
      <c r="O506" s="8" t="s">
        <v>14</v>
      </c>
      <c r="W506" s="8" t="s">
        <v>14</v>
      </c>
      <c r="X506" s="8" t="s">
        <v>14</v>
      </c>
      <c r="Z506" s="8" t="s">
        <v>14</v>
      </c>
      <c r="AA506" s="8" t="s">
        <v>14</v>
      </c>
    </row>
    <row r="507">
      <c r="E507" s="8" t="s">
        <v>14</v>
      </c>
      <c r="J507" s="8" t="s">
        <v>14</v>
      </c>
      <c r="N507" s="8" t="s">
        <v>14</v>
      </c>
      <c r="O507" s="8" t="s">
        <v>14</v>
      </c>
      <c r="W507" s="8" t="s">
        <v>14</v>
      </c>
      <c r="X507" s="8" t="s">
        <v>14</v>
      </c>
      <c r="Z507" s="8" t="s">
        <v>14</v>
      </c>
      <c r="AA507" s="8" t="s">
        <v>14</v>
      </c>
    </row>
    <row r="508">
      <c r="E508" s="8" t="s">
        <v>14</v>
      </c>
      <c r="J508" s="8" t="s">
        <v>14</v>
      </c>
      <c r="N508" s="8" t="s">
        <v>14</v>
      </c>
      <c r="O508" s="8" t="s">
        <v>14</v>
      </c>
      <c r="W508" s="8" t="s">
        <v>14</v>
      </c>
      <c r="X508" s="8" t="s">
        <v>14</v>
      </c>
      <c r="Z508" s="8" t="s">
        <v>14</v>
      </c>
      <c r="AA508" s="8" t="s">
        <v>14</v>
      </c>
    </row>
    <row r="509">
      <c r="E509" s="8" t="s">
        <v>14</v>
      </c>
      <c r="J509" s="8" t="s">
        <v>14</v>
      </c>
      <c r="N509" s="8" t="s">
        <v>14</v>
      </c>
      <c r="O509" s="8" t="s">
        <v>14</v>
      </c>
      <c r="W509" s="8" t="s">
        <v>14</v>
      </c>
      <c r="X509" s="8" t="s">
        <v>14</v>
      </c>
      <c r="Z509" s="8" t="s">
        <v>14</v>
      </c>
      <c r="AA509" s="8" t="s">
        <v>14</v>
      </c>
    </row>
    <row r="510">
      <c r="E510" s="8" t="s">
        <v>14</v>
      </c>
      <c r="J510" s="8" t="s">
        <v>14</v>
      </c>
      <c r="N510" s="8" t="s">
        <v>14</v>
      </c>
      <c r="O510" s="8" t="s">
        <v>14</v>
      </c>
      <c r="W510" s="8" t="s">
        <v>14</v>
      </c>
      <c r="X510" s="8" t="s">
        <v>14</v>
      </c>
      <c r="Z510" s="8" t="s">
        <v>14</v>
      </c>
      <c r="AA510" s="8" t="s">
        <v>14</v>
      </c>
    </row>
    <row r="511">
      <c r="E511" s="8" t="s">
        <v>14</v>
      </c>
      <c r="J511" s="8" t="s">
        <v>14</v>
      </c>
      <c r="N511" s="8" t="s">
        <v>14</v>
      </c>
      <c r="O511" s="8" t="s">
        <v>14</v>
      </c>
      <c r="W511" s="8" t="s">
        <v>14</v>
      </c>
      <c r="X511" s="8" t="s">
        <v>14</v>
      </c>
      <c r="Z511" s="8" t="s">
        <v>14</v>
      </c>
      <c r="AA511" s="8" t="s">
        <v>14</v>
      </c>
    </row>
    <row r="512">
      <c r="E512" s="8" t="s">
        <v>14</v>
      </c>
      <c r="J512" s="8" t="s">
        <v>14</v>
      </c>
      <c r="N512" s="8" t="s">
        <v>14</v>
      </c>
      <c r="O512" s="8" t="s">
        <v>14</v>
      </c>
      <c r="W512" s="8" t="s">
        <v>14</v>
      </c>
      <c r="X512" s="8" t="s">
        <v>14</v>
      </c>
      <c r="Z512" s="8" t="s">
        <v>14</v>
      </c>
      <c r="AA512" s="8" t="s">
        <v>14</v>
      </c>
    </row>
    <row r="513">
      <c r="E513" s="8" t="s">
        <v>14</v>
      </c>
      <c r="J513" s="8" t="s">
        <v>14</v>
      </c>
      <c r="N513" s="8" t="s">
        <v>14</v>
      </c>
      <c r="O513" s="8" t="s">
        <v>14</v>
      </c>
      <c r="W513" s="8" t="s">
        <v>14</v>
      </c>
      <c r="X513" s="8" t="s">
        <v>14</v>
      </c>
      <c r="Z513" s="8" t="s">
        <v>14</v>
      </c>
      <c r="AA513" s="8" t="s">
        <v>14</v>
      </c>
    </row>
    <row r="514">
      <c r="E514" s="8" t="s">
        <v>14</v>
      </c>
      <c r="J514" s="8" t="s">
        <v>14</v>
      </c>
      <c r="N514" s="8" t="s">
        <v>14</v>
      </c>
      <c r="O514" s="8" t="s">
        <v>14</v>
      </c>
      <c r="W514" s="8" t="s">
        <v>14</v>
      </c>
      <c r="X514" s="8" t="s">
        <v>14</v>
      </c>
      <c r="Z514" s="8" t="s">
        <v>14</v>
      </c>
      <c r="AA514" s="8" t="s">
        <v>14</v>
      </c>
    </row>
    <row r="515">
      <c r="E515" s="8" t="s">
        <v>14</v>
      </c>
      <c r="J515" s="8" t="s">
        <v>14</v>
      </c>
      <c r="N515" s="8" t="s">
        <v>14</v>
      </c>
      <c r="O515" s="8" t="s">
        <v>14</v>
      </c>
      <c r="W515" s="8" t="s">
        <v>14</v>
      </c>
      <c r="X515" s="8" t="s">
        <v>14</v>
      </c>
      <c r="Z515" s="8" t="s">
        <v>14</v>
      </c>
      <c r="AA515" s="8" t="s">
        <v>14</v>
      </c>
    </row>
    <row r="516">
      <c r="E516" s="8" t="s">
        <v>14</v>
      </c>
      <c r="J516" s="8" t="s">
        <v>14</v>
      </c>
      <c r="N516" s="8" t="s">
        <v>14</v>
      </c>
      <c r="O516" s="8" t="s">
        <v>14</v>
      </c>
      <c r="W516" s="8" t="s">
        <v>14</v>
      </c>
      <c r="X516" s="8" t="s">
        <v>14</v>
      </c>
      <c r="Z516" s="8" t="s">
        <v>14</v>
      </c>
      <c r="AA516" s="8" t="s">
        <v>14</v>
      </c>
    </row>
    <row r="517">
      <c r="E517" s="8" t="s">
        <v>14</v>
      </c>
      <c r="J517" s="8" t="s">
        <v>14</v>
      </c>
      <c r="N517" s="8" t="s">
        <v>14</v>
      </c>
      <c r="O517" s="8" t="s">
        <v>14</v>
      </c>
      <c r="W517" s="8" t="s">
        <v>14</v>
      </c>
      <c r="X517" s="8" t="s">
        <v>14</v>
      </c>
      <c r="Z517" s="8" t="s">
        <v>14</v>
      </c>
      <c r="AA517" s="8" t="s">
        <v>14</v>
      </c>
    </row>
    <row r="518">
      <c r="E518" s="8" t="s">
        <v>14</v>
      </c>
      <c r="J518" s="8" t="s">
        <v>14</v>
      </c>
      <c r="N518" s="8" t="s">
        <v>14</v>
      </c>
      <c r="O518" s="8" t="s">
        <v>14</v>
      </c>
      <c r="W518" s="8" t="s">
        <v>14</v>
      </c>
      <c r="X518" s="8" t="s">
        <v>14</v>
      </c>
      <c r="Z518" s="8" t="s">
        <v>14</v>
      </c>
      <c r="AA518" s="8" t="s">
        <v>14</v>
      </c>
    </row>
    <row r="519">
      <c r="E519" s="8" t="s">
        <v>14</v>
      </c>
      <c r="J519" s="8" t="s">
        <v>14</v>
      </c>
      <c r="N519" s="8" t="s">
        <v>14</v>
      </c>
      <c r="O519" s="8" t="s">
        <v>14</v>
      </c>
      <c r="W519" s="8" t="s">
        <v>14</v>
      </c>
      <c r="X519" s="8" t="s">
        <v>14</v>
      </c>
      <c r="Z519" s="8" t="s">
        <v>14</v>
      </c>
      <c r="AA519" s="8" t="s">
        <v>14</v>
      </c>
    </row>
    <row r="520">
      <c r="E520" s="8" t="s">
        <v>14</v>
      </c>
      <c r="J520" s="8" t="s">
        <v>14</v>
      </c>
      <c r="N520" s="8" t="s">
        <v>14</v>
      </c>
      <c r="O520" s="8" t="s">
        <v>14</v>
      </c>
      <c r="W520" s="8" t="s">
        <v>14</v>
      </c>
      <c r="X520" s="8" t="s">
        <v>14</v>
      </c>
      <c r="Z520" s="8" t="s">
        <v>14</v>
      </c>
      <c r="AA520" s="8" t="s">
        <v>14</v>
      </c>
    </row>
    <row r="521">
      <c r="E521" s="8" t="s">
        <v>14</v>
      </c>
      <c r="J521" s="8" t="s">
        <v>14</v>
      </c>
      <c r="N521" s="8" t="s">
        <v>14</v>
      </c>
      <c r="O521" s="8" t="s">
        <v>14</v>
      </c>
      <c r="W521" s="8" t="s">
        <v>14</v>
      </c>
      <c r="X521" s="8" t="s">
        <v>14</v>
      </c>
      <c r="Z521" s="8" t="s">
        <v>14</v>
      </c>
      <c r="AA521" s="8" t="s">
        <v>14</v>
      </c>
    </row>
    <row r="522">
      <c r="E522" s="8" t="s">
        <v>14</v>
      </c>
      <c r="J522" s="8" t="s">
        <v>14</v>
      </c>
      <c r="N522" s="8" t="s">
        <v>14</v>
      </c>
      <c r="O522" s="8" t="s">
        <v>14</v>
      </c>
      <c r="W522" s="8" t="s">
        <v>14</v>
      </c>
      <c r="X522" s="8" t="s">
        <v>14</v>
      </c>
      <c r="Z522" s="8" t="s">
        <v>14</v>
      </c>
      <c r="AA522" s="8" t="s">
        <v>14</v>
      </c>
    </row>
    <row r="523">
      <c r="E523" s="8" t="s">
        <v>14</v>
      </c>
      <c r="J523" s="8" t="s">
        <v>14</v>
      </c>
      <c r="N523" s="8" t="s">
        <v>14</v>
      </c>
      <c r="O523" s="8" t="s">
        <v>14</v>
      </c>
      <c r="W523" s="8" t="s">
        <v>14</v>
      </c>
      <c r="X523" s="8" t="s">
        <v>14</v>
      </c>
      <c r="Z523" s="8" t="s">
        <v>14</v>
      </c>
      <c r="AA523" s="8" t="s">
        <v>14</v>
      </c>
    </row>
    <row r="524">
      <c r="E524" s="8" t="s">
        <v>14</v>
      </c>
      <c r="J524" s="8" t="s">
        <v>14</v>
      </c>
      <c r="N524" s="8" t="s">
        <v>14</v>
      </c>
      <c r="O524" s="8" t="s">
        <v>14</v>
      </c>
      <c r="W524" s="8" t="s">
        <v>14</v>
      </c>
      <c r="X524" s="8" t="s">
        <v>14</v>
      </c>
      <c r="Z524" s="8" t="s">
        <v>14</v>
      </c>
      <c r="AA524" s="8" t="s">
        <v>14</v>
      </c>
    </row>
    <row r="525">
      <c r="E525" s="8" t="s">
        <v>14</v>
      </c>
      <c r="J525" s="8" t="s">
        <v>14</v>
      </c>
      <c r="N525" s="8" t="s">
        <v>14</v>
      </c>
      <c r="O525" s="8" t="s">
        <v>14</v>
      </c>
      <c r="W525" s="8" t="s">
        <v>14</v>
      </c>
      <c r="X525" s="8" t="s">
        <v>14</v>
      </c>
      <c r="Z525" s="8" t="s">
        <v>14</v>
      </c>
      <c r="AA525" s="8" t="s">
        <v>14</v>
      </c>
    </row>
    <row r="526">
      <c r="E526" s="8" t="s">
        <v>14</v>
      </c>
      <c r="J526" s="8" t="s">
        <v>14</v>
      </c>
      <c r="N526" s="8" t="s">
        <v>14</v>
      </c>
      <c r="O526" s="8" t="s">
        <v>14</v>
      </c>
      <c r="W526" s="8" t="s">
        <v>14</v>
      </c>
      <c r="X526" s="8" t="s">
        <v>14</v>
      </c>
      <c r="Z526" s="8" t="s">
        <v>14</v>
      </c>
      <c r="AA526" s="8" t="s">
        <v>14</v>
      </c>
    </row>
    <row r="527">
      <c r="E527" s="8" t="s">
        <v>14</v>
      </c>
      <c r="J527" s="8" t="s">
        <v>14</v>
      </c>
      <c r="N527" s="8" t="s">
        <v>14</v>
      </c>
      <c r="O527" s="8" t="s">
        <v>14</v>
      </c>
      <c r="W527" s="8" t="s">
        <v>14</v>
      </c>
      <c r="X527" s="8" t="s">
        <v>14</v>
      </c>
      <c r="Z527" s="8" t="s">
        <v>14</v>
      </c>
      <c r="AA527" s="8" t="s">
        <v>14</v>
      </c>
    </row>
    <row r="528">
      <c r="E528" s="8" t="s">
        <v>14</v>
      </c>
      <c r="J528" s="8" t="s">
        <v>14</v>
      </c>
      <c r="N528" s="8" t="s">
        <v>14</v>
      </c>
      <c r="O528" s="8" t="s">
        <v>14</v>
      </c>
      <c r="W528" s="8" t="s">
        <v>14</v>
      </c>
      <c r="X528" s="8" t="s">
        <v>14</v>
      </c>
      <c r="Z528" s="8" t="s">
        <v>14</v>
      </c>
      <c r="AA528" s="8" t="s">
        <v>14</v>
      </c>
    </row>
    <row r="529">
      <c r="E529" s="8" t="s">
        <v>14</v>
      </c>
      <c r="J529" s="8" t="s">
        <v>14</v>
      </c>
      <c r="N529" s="8" t="s">
        <v>14</v>
      </c>
      <c r="O529" s="8" t="s">
        <v>14</v>
      </c>
      <c r="W529" s="8" t="s">
        <v>14</v>
      </c>
      <c r="X529" s="8" t="s">
        <v>14</v>
      </c>
      <c r="Z529" s="8" t="s">
        <v>14</v>
      </c>
      <c r="AA529" s="8" t="s">
        <v>14</v>
      </c>
    </row>
    <row r="530">
      <c r="E530" s="8" t="s">
        <v>14</v>
      </c>
      <c r="J530" s="8" t="s">
        <v>14</v>
      </c>
      <c r="N530" s="8" t="s">
        <v>14</v>
      </c>
      <c r="O530" s="8" t="s">
        <v>14</v>
      </c>
      <c r="W530" s="8" t="s">
        <v>14</v>
      </c>
      <c r="X530" s="8" t="s">
        <v>14</v>
      </c>
      <c r="Z530" s="8" t="s">
        <v>14</v>
      </c>
      <c r="AA530" s="8" t="s">
        <v>14</v>
      </c>
    </row>
    <row r="531">
      <c r="E531" s="8" t="s">
        <v>14</v>
      </c>
      <c r="J531" s="8" t="s">
        <v>14</v>
      </c>
      <c r="N531" s="8" t="s">
        <v>14</v>
      </c>
      <c r="O531" s="8" t="s">
        <v>14</v>
      </c>
      <c r="W531" s="8" t="s">
        <v>14</v>
      </c>
      <c r="X531" s="8" t="s">
        <v>14</v>
      </c>
      <c r="Z531" s="8" t="s">
        <v>14</v>
      </c>
      <c r="AA531" s="8" t="s">
        <v>14</v>
      </c>
    </row>
    <row r="532">
      <c r="E532" s="8" t="s">
        <v>14</v>
      </c>
      <c r="J532" s="8" t="s">
        <v>14</v>
      </c>
      <c r="N532" s="8" t="s">
        <v>14</v>
      </c>
      <c r="O532" s="8" t="s">
        <v>14</v>
      </c>
      <c r="W532" s="8" t="s">
        <v>14</v>
      </c>
      <c r="X532" s="8" t="s">
        <v>14</v>
      </c>
      <c r="Z532" s="8" t="s">
        <v>14</v>
      </c>
      <c r="AA532" s="8" t="s">
        <v>14</v>
      </c>
    </row>
    <row r="533">
      <c r="E533" s="8" t="s">
        <v>14</v>
      </c>
      <c r="J533" s="8" t="s">
        <v>14</v>
      </c>
      <c r="N533" s="8" t="s">
        <v>14</v>
      </c>
      <c r="O533" s="8" t="s">
        <v>14</v>
      </c>
      <c r="W533" s="8" t="s">
        <v>14</v>
      </c>
      <c r="X533" s="8" t="s">
        <v>14</v>
      </c>
      <c r="Z533" s="8" t="s">
        <v>14</v>
      </c>
      <c r="AA533" s="8" t="s">
        <v>14</v>
      </c>
    </row>
    <row r="534">
      <c r="E534" s="8" t="s">
        <v>14</v>
      </c>
      <c r="J534" s="8" t="s">
        <v>14</v>
      </c>
      <c r="N534" s="8" t="s">
        <v>14</v>
      </c>
      <c r="O534" s="8" t="s">
        <v>14</v>
      </c>
      <c r="W534" s="8" t="s">
        <v>14</v>
      </c>
      <c r="X534" s="8" t="s">
        <v>14</v>
      </c>
      <c r="Z534" s="8" t="s">
        <v>14</v>
      </c>
      <c r="AA534" s="8" t="s">
        <v>14</v>
      </c>
    </row>
    <row r="535">
      <c r="E535" s="8" t="s">
        <v>14</v>
      </c>
      <c r="J535" s="8" t="s">
        <v>14</v>
      </c>
      <c r="N535" s="8" t="s">
        <v>14</v>
      </c>
      <c r="O535" s="8" t="s">
        <v>14</v>
      </c>
      <c r="W535" s="8" t="s">
        <v>14</v>
      </c>
      <c r="X535" s="8" t="s">
        <v>14</v>
      </c>
      <c r="Z535" s="8" t="s">
        <v>14</v>
      </c>
      <c r="AA535" s="8" t="s">
        <v>14</v>
      </c>
    </row>
    <row r="536">
      <c r="E536" s="8" t="s">
        <v>14</v>
      </c>
      <c r="J536" s="8" t="s">
        <v>14</v>
      </c>
      <c r="N536" s="8" t="s">
        <v>14</v>
      </c>
      <c r="O536" s="8" t="s">
        <v>14</v>
      </c>
      <c r="W536" s="8" t="s">
        <v>14</v>
      </c>
      <c r="X536" s="8" t="s">
        <v>14</v>
      </c>
      <c r="Z536" s="8" t="s">
        <v>14</v>
      </c>
      <c r="AA536" s="8" t="s">
        <v>14</v>
      </c>
    </row>
    <row r="537">
      <c r="E537" s="8" t="s">
        <v>14</v>
      </c>
      <c r="J537" s="8" t="s">
        <v>14</v>
      </c>
      <c r="N537" s="8" t="s">
        <v>14</v>
      </c>
      <c r="O537" s="8" t="s">
        <v>14</v>
      </c>
      <c r="W537" s="8" t="s">
        <v>14</v>
      </c>
      <c r="X537" s="8" t="s">
        <v>14</v>
      </c>
      <c r="Z537" s="8" t="s">
        <v>14</v>
      </c>
      <c r="AA537" s="8" t="s">
        <v>14</v>
      </c>
    </row>
    <row r="538">
      <c r="E538" s="8" t="s">
        <v>14</v>
      </c>
      <c r="J538" s="8" t="s">
        <v>14</v>
      </c>
      <c r="N538" s="8" t="s">
        <v>14</v>
      </c>
      <c r="O538" s="8" t="s">
        <v>14</v>
      </c>
      <c r="W538" s="8" t="s">
        <v>14</v>
      </c>
      <c r="X538" s="8" t="s">
        <v>14</v>
      </c>
      <c r="Z538" s="8" t="s">
        <v>14</v>
      </c>
      <c r="AA538" s="8" t="s">
        <v>14</v>
      </c>
    </row>
    <row r="539">
      <c r="E539" s="8" t="s">
        <v>14</v>
      </c>
      <c r="J539" s="8" t="s">
        <v>14</v>
      </c>
      <c r="N539" s="8" t="s">
        <v>14</v>
      </c>
      <c r="O539" s="8" t="s">
        <v>14</v>
      </c>
      <c r="W539" s="8" t="s">
        <v>14</v>
      </c>
      <c r="X539" s="8" t="s">
        <v>14</v>
      </c>
      <c r="Z539" s="8" t="s">
        <v>14</v>
      </c>
      <c r="AA539" s="8" t="s">
        <v>14</v>
      </c>
    </row>
    <row r="540">
      <c r="E540" s="8" t="s">
        <v>14</v>
      </c>
      <c r="J540" s="8" t="s">
        <v>14</v>
      </c>
      <c r="N540" s="8" t="s">
        <v>14</v>
      </c>
      <c r="O540" s="8" t="s">
        <v>14</v>
      </c>
      <c r="W540" s="8" t="s">
        <v>14</v>
      </c>
      <c r="X540" s="8" t="s">
        <v>14</v>
      </c>
      <c r="Z540" s="8" t="s">
        <v>14</v>
      </c>
      <c r="AA540" s="8" t="s">
        <v>14</v>
      </c>
    </row>
    <row r="541">
      <c r="E541" s="8" t="s">
        <v>14</v>
      </c>
      <c r="J541" s="8" t="s">
        <v>14</v>
      </c>
      <c r="N541" s="8" t="s">
        <v>14</v>
      </c>
      <c r="O541" s="8" t="s">
        <v>14</v>
      </c>
      <c r="W541" s="8" t="s">
        <v>14</v>
      </c>
      <c r="X541" s="8" t="s">
        <v>14</v>
      </c>
      <c r="Z541" s="8" t="s">
        <v>14</v>
      </c>
      <c r="AA541" s="8" t="s">
        <v>14</v>
      </c>
    </row>
    <row r="542">
      <c r="E542" s="8" t="s">
        <v>14</v>
      </c>
      <c r="J542" s="8" t="s">
        <v>14</v>
      </c>
      <c r="N542" s="8" t="s">
        <v>14</v>
      </c>
      <c r="O542" s="8" t="s">
        <v>14</v>
      </c>
      <c r="W542" s="8" t="s">
        <v>14</v>
      </c>
      <c r="X542" s="8" t="s">
        <v>14</v>
      </c>
      <c r="Z542" s="8" t="s">
        <v>14</v>
      </c>
      <c r="AA542" s="8" t="s">
        <v>14</v>
      </c>
    </row>
    <row r="543">
      <c r="E543" s="8" t="s">
        <v>14</v>
      </c>
      <c r="J543" s="8" t="s">
        <v>14</v>
      </c>
      <c r="N543" s="8" t="s">
        <v>14</v>
      </c>
      <c r="O543" s="8" t="s">
        <v>14</v>
      </c>
      <c r="W543" s="8" t="s">
        <v>14</v>
      </c>
      <c r="X543" s="8" t="s">
        <v>14</v>
      </c>
      <c r="Z543" s="8" t="s">
        <v>14</v>
      </c>
      <c r="AA543" s="8" t="s">
        <v>14</v>
      </c>
    </row>
    <row r="544">
      <c r="E544" s="8" t="s">
        <v>14</v>
      </c>
      <c r="J544" s="8" t="s">
        <v>14</v>
      </c>
      <c r="N544" s="8" t="s">
        <v>14</v>
      </c>
      <c r="O544" s="8" t="s">
        <v>14</v>
      </c>
      <c r="W544" s="8" t="s">
        <v>14</v>
      </c>
      <c r="X544" s="8" t="s">
        <v>14</v>
      </c>
      <c r="Z544" s="8" t="s">
        <v>14</v>
      </c>
      <c r="AA544" s="8" t="s">
        <v>14</v>
      </c>
    </row>
    <row r="545">
      <c r="E545" s="8" t="s">
        <v>14</v>
      </c>
      <c r="J545" s="8" t="s">
        <v>14</v>
      </c>
      <c r="N545" s="8" t="s">
        <v>14</v>
      </c>
      <c r="O545" s="8" t="s">
        <v>14</v>
      </c>
      <c r="W545" s="8" t="s">
        <v>14</v>
      </c>
      <c r="X545" s="8" t="s">
        <v>14</v>
      </c>
      <c r="Z545" s="8" t="s">
        <v>14</v>
      </c>
      <c r="AA545" s="8" t="s">
        <v>14</v>
      </c>
    </row>
    <row r="546">
      <c r="E546" s="8" t="s">
        <v>14</v>
      </c>
      <c r="J546" s="8" t="s">
        <v>14</v>
      </c>
      <c r="N546" s="8" t="s">
        <v>14</v>
      </c>
      <c r="O546" s="8" t="s">
        <v>14</v>
      </c>
      <c r="W546" s="8" t="s">
        <v>14</v>
      </c>
      <c r="X546" s="8" t="s">
        <v>14</v>
      </c>
      <c r="Z546" s="8" t="s">
        <v>14</v>
      </c>
      <c r="AA546" s="8" t="s">
        <v>14</v>
      </c>
    </row>
    <row r="547">
      <c r="E547" s="8" t="s">
        <v>14</v>
      </c>
      <c r="J547" s="8" t="s">
        <v>14</v>
      </c>
      <c r="N547" s="8" t="s">
        <v>14</v>
      </c>
      <c r="O547" s="8" t="s">
        <v>14</v>
      </c>
      <c r="W547" s="8" t="s">
        <v>14</v>
      </c>
      <c r="X547" s="8" t="s">
        <v>14</v>
      </c>
      <c r="Z547" s="8" t="s">
        <v>14</v>
      </c>
      <c r="AA547" s="8" t="s">
        <v>14</v>
      </c>
    </row>
    <row r="548">
      <c r="E548" s="8" t="s">
        <v>14</v>
      </c>
      <c r="J548" s="8" t="s">
        <v>14</v>
      </c>
      <c r="N548" s="8" t="s">
        <v>14</v>
      </c>
      <c r="O548" s="8" t="s">
        <v>14</v>
      </c>
      <c r="W548" s="8" t="s">
        <v>14</v>
      </c>
      <c r="X548" s="8" t="s">
        <v>14</v>
      </c>
      <c r="Z548" s="8" t="s">
        <v>14</v>
      </c>
      <c r="AA548" s="8" t="s">
        <v>14</v>
      </c>
    </row>
    <row r="549">
      <c r="E549" s="8" t="s">
        <v>14</v>
      </c>
      <c r="J549" s="8" t="s">
        <v>14</v>
      </c>
      <c r="N549" s="8" t="s">
        <v>14</v>
      </c>
      <c r="O549" s="8" t="s">
        <v>14</v>
      </c>
      <c r="W549" s="8" t="s">
        <v>14</v>
      </c>
      <c r="X549" s="8" t="s">
        <v>14</v>
      </c>
      <c r="Z549" s="8" t="s">
        <v>14</v>
      </c>
      <c r="AA549" s="8" t="s">
        <v>14</v>
      </c>
    </row>
    <row r="550">
      <c r="E550" s="8" t="s">
        <v>14</v>
      </c>
      <c r="J550" s="8" t="s">
        <v>14</v>
      </c>
      <c r="N550" s="8" t="s">
        <v>14</v>
      </c>
      <c r="O550" s="8" t="s">
        <v>14</v>
      </c>
      <c r="W550" s="8" t="s">
        <v>14</v>
      </c>
      <c r="X550" s="8" t="s">
        <v>14</v>
      </c>
      <c r="Z550" s="8" t="s">
        <v>14</v>
      </c>
      <c r="AA550" s="8" t="s">
        <v>14</v>
      </c>
    </row>
    <row r="551">
      <c r="E551" s="8" t="s">
        <v>14</v>
      </c>
      <c r="J551" s="8" t="s">
        <v>14</v>
      </c>
      <c r="N551" s="8" t="s">
        <v>14</v>
      </c>
      <c r="O551" s="8" t="s">
        <v>14</v>
      </c>
      <c r="W551" s="8" t="s">
        <v>14</v>
      </c>
      <c r="X551" s="8" t="s">
        <v>14</v>
      </c>
      <c r="Z551" s="8" t="s">
        <v>14</v>
      </c>
      <c r="AA551" s="8" t="s">
        <v>14</v>
      </c>
    </row>
    <row r="552">
      <c r="E552" s="8" t="s">
        <v>14</v>
      </c>
      <c r="J552" s="8" t="s">
        <v>14</v>
      </c>
      <c r="N552" s="8" t="s">
        <v>14</v>
      </c>
      <c r="O552" s="8" t="s">
        <v>14</v>
      </c>
      <c r="W552" s="8" t="s">
        <v>14</v>
      </c>
      <c r="X552" s="8" t="s">
        <v>14</v>
      </c>
      <c r="Z552" s="8" t="s">
        <v>14</v>
      </c>
      <c r="AA552" s="8" t="s">
        <v>14</v>
      </c>
    </row>
    <row r="553">
      <c r="E553" s="8" t="s">
        <v>14</v>
      </c>
      <c r="J553" s="8" t="s">
        <v>14</v>
      </c>
      <c r="N553" s="8" t="s">
        <v>14</v>
      </c>
      <c r="O553" s="8" t="s">
        <v>14</v>
      </c>
      <c r="W553" s="8" t="s">
        <v>14</v>
      </c>
      <c r="X553" s="8" t="s">
        <v>14</v>
      </c>
      <c r="Z553" s="8" t="s">
        <v>14</v>
      </c>
      <c r="AA553" s="8" t="s">
        <v>14</v>
      </c>
    </row>
    <row r="554">
      <c r="E554" s="8" t="s">
        <v>14</v>
      </c>
      <c r="J554" s="8" t="s">
        <v>14</v>
      </c>
      <c r="N554" s="8" t="s">
        <v>14</v>
      </c>
      <c r="O554" s="8" t="s">
        <v>14</v>
      </c>
      <c r="W554" s="8" t="s">
        <v>14</v>
      </c>
      <c r="X554" s="8" t="s">
        <v>14</v>
      </c>
      <c r="Z554" s="8" t="s">
        <v>14</v>
      </c>
      <c r="AA554" s="8" t="s">
        <v>14</v>
      </c>
    </row>
    <row r="555">
      <c r="E555" s="8" t="s">
        <v>14</v>
      </c>
      <c r="J555" s="8" t="s">
        <v>14</v>
      </c>
      <c r="N555" s="8" t="s">
        <v>14</v>
      </c>
      <c r="O555" s="8" t="s">
        <v>14</v>
      </c>
      <c r="W555" s="8" t="s">
        <v>14</v>
      </c>
      <c r="X555" s="8" t="s">
        <v>14</v>
      </c>
      <c r="Z555" s="8" t="s">
        <v>14</v>
      </c>
      <c r="AA555" s="8" t="s">
        <v>14</v>
      </c>
    </row>
    <row r="556">
      <c r="E556" s="8" t="s">
        <v>14</v>
      </c>
      <c r="J556" s="8" t="s">
        <v>14</v>
      </c>
      <c r="N556" s="8" t="s">
        <v>14</v>
      </c>
      <c r="O556" s="8" t="s">
        <v>14</v>
      </c>
      <c r="W556" s="8" t="s">
        <v>14</v>
      </c>
      <c r="X556" s="8" t="s">
        <v>14</v>
      </c>
      <c r="Z556" s="8" t="s">
        <v>14</v>
      </c>
      <c r="AA556" s="8" t="s">
        <v>14</v>
      </c>
    </row>
    <row r="557">
      <c r="E557" s="8" t="s">
        <v>14</v>
      </c>
      <c r="J557" s="8" t="s">
        <v>14</v>
      </c>
      <c r="N557" s="8" t="s">
        <v>14</v>
      </c>
      <c r="O557" s="8" t="s">
        <v>14</v>
      </c>
      <c r="W557" s="8" t="s">
        <v>14</v>
      </c>
      <c r="X557" s="8" t="s">
        <v>14</v>
      </c>
      <c r="Z557" s="8" t="s">
        <v>14</v>
      </c>
      <c r="AA557" s="8" t="s">
        <v>14</v>
      </c>
    </row>
    <row r="558">
      <c r="E558" s="8" t="s">
        <v>14</v>
      </c>
      <c r="J558" s="8" t="s">
        <v>14</v>
      </c>
      <c r="N558" s="8" t="s">
        <v>14</v>
      </c>
      <c r="O558" s="8" t="s">
        <v>14</v>
      </c>
      <c r="W558" s="8" t="s">
        <v>14</v>
      </c>
      <c r="X558" s="8" t="s">
        <v>14</v>
      </c>
      <c r="Z558" s="8" t="s">
        <v>14</v>
      </c>
      <c r="AA558" s="8" t="s">
        <v>14</v>
      </c>
    </row>
    <row r="559">
      <c r="E559" s="8" t="s">
        <v>14</v>
      </c>
      <c r="J559" s="8" t="s">
        <v>14</v>
      </c>
      <c r="N559" s="8" t="s">
        <v>14</v>
      </c>
      <c r="O559" s="8" t="s">
        <v>14</v>
      </c>
      <c r="W559" s="8" t="s">
        <v>14</v>
      </c>
      <c r="X559" s="8" t="s">
        <v>14</v>
      </c>
      <c r="Z559" s="8" t="s">
        <v>14</v>
      </c>
      <c r="AA559" s="8" t="s">
        <v>14</v>
      </c>
    </row>
    <row r="560">
      <c r="E560" s="8" t="s">
        <v>14</v>
      </c>
      <c r="J560" s="8" t="s">
        <v>14</v>
      </c>
      <c r="N560" s="8" t="s">
        <v>14</v>
      </c>
      <c r="O560" s="8" t="s">
        <v>14</v>
      </c>
      <c r="W560" s="8" t="s">
        <v>14</v>
      </c>
      <c r="X560" s="8" t="s">
        <v>14</v>
      </c>
      <c r="Z560" s="8" t="s">
        <v>14</v>
      </c>
      <c r="AA560" s="8" t="s">
        <v>14</v>
      </c>
    </row>
    <row r="561">
      <c r="E561" s="8" t="s">
        <v>14</v>
      </c>
      <c r="J561" s="8" t="s">
        <v>14</v>
      </c>
      <c r="N561" s="8" t="s">
        <v>14</v>
      </c>
      <c r="O561" s="8" t="s">
        <v>14</v>
      </c>
      <c r="W561" s="8" t="s">
        <v>14</v>
      </c>
      <c r="X561" s="8" t="s">
        <v>14</v>
      </c>
      <c r="Z561" s="8" t="s">
        <v>14</v>
      </c>
      <c r="AA561" s="8" t="s">
        <v>14</v>
      </c>
    </row>
    <row r="562">
      <c r="E562" s="8" t="s">
        <v>14</v>
      </c>
      <c r="J562" s="8" t="s">
        <v>14</v>
      </c>
      <c r="N562" s="8" t="s">
        <v>14</v>
      </c>
      <c r="O562" s="8" t="s">
        <v>14</v>
      </c>
      <c r="W562" s="8" t="s">
        <v>14</v>
      </c>
      <c r="X562" s="8" t="s">
        <v>14</v>
      </c>
      <c r="Z562" s="8" t="s">
        <v>14</v>
      </c>
      <c r="AA562" s="8" t="s">
        <v>14</v>
      </c>
    </row>
    <row r="563">
      <c r="E563" s="8" t="s">
        <v>14</v>
      </c>
      <c r="J563" s="8" t="s">
        <v>14</v>
      </c>
      <c r="N563" s="8" t="s">
        <v>14</v>
      </c>
      <c r="O563" s="8" t="s">
        <v>14</v>
      </c>
      <c r="W563" s="8" t="s">
        <v>14</v>
      </c>
      <c r="X563" s="8" t="s">
        <v>14</v>
      </c>
      <c r="Z563" s="8" t="s">
        <v>14</v>
      </c>
      <c r="AA563" s="8" t="s">
        <v>14</v>
      </c>
    </row>
    <row r="564">
      <c r="E564" s="8" t="s">
        <v>14</v>
      </c>
      <c r="J564" s="8" t="s">
        <v>14</v>
      </c>
      <c r="N564" s="8" t="s">
        <v>14</v>
      </c>
      <c r="O564" s="8" t="s">
        <v>14</v>
      </c>
      <c r="W564" s="8" t="s">
        <v>14</v>
      </c>
      <c r="X564" s="8" t="s">
        <v>14</v>
      </c>
      <c r="Z564" s="8" t="s">
        <v>14</v>
      </c>
      <c r="AA564" s="8" t="s">
        <v>14</v>
      </c>
    </row>
    <row r="565">
      <c r="E565" s="8" t="s">
        <v>14</v>
      </c>
      <c r="J565" s="8" t="s">
        <v>14</v>
      </c>
      <c r="N565" s="8" t="s">
        <v>14</v>
      </c>
      <c r="O565" s="8" t="s">
        <v>14</v>
      </c>
      <c r="W565" s="8" t="s">
        <v>14</v>
      </c>
      <c r="X565" s="8" t="s">
        <v>14</v>
      </c>
      <c r="Z565" s="8" t="s">
        <v>14</v>
      </c>
      <c r="AA565" s="8" t="s">
        <v>14</v>
      </c>
    </row>
    <row r="566">
      <c r="E566" s="8" t="s">
        <v>14</v>
      </c>
      <c r="J566" s="8" t="s">
        <v>14</v>
      </c>
      <c r="N566" s="8" t="s">
        <v>14</v>
      </c>
      <c r="O566" s="8" t="s">
        <v>14</v>
      </c>
      <c r="W566" s="8" t="s">
        <v>14</v>
      </c>
      <c r="X566" s="8" t="s">
        <v>14</v>
      </c>
      <c r="Z566" s="8" t="s">
        <v>14</v>
      </c>
      <c r="AA566" s="8" t="s">
        <v>14</v>
      </c>
    </row>
    <row r="567">
      <c r="E567" s="8" t="s">
        <v>14</v>
      </c>
      <c r="J567" s="8" t="s">
        <v>14</v>
      </c>
      <c r="N567" s="8" t="s">
        <v>14</v>
      </c>
      <c r="O567" s="8" t="s">
        <v>14</v>
      </c>
      <c r="W567" s="8" t="s">
        <v>14</v>
      </c>
      <c r="X567" s="8" t="s">
        <v>14</v>
      </c>
      <c r="Z567" s="8" t="s">
        <v>14</v>
      </c>
      <c r="AA567" s="8" t="s">
        <v>14</v>
      </c>
    </row>
    <row r="568">
      <c r="E568" s="8" t="s">
        <v>14</v>
      </c>
      <c r="J568" s="8" t="s">
        <v>14</v>
      </c>
      <c r="N568" s="8" t="s">
        <v>14</v>
      </c>
      <c r="O568" s="8" t="s">
        <v>14</v>
      </c>
      <c r="W568" s="8" t="s">
        <v>14</v>
      </c>
      <c r="X568" s="8" t="s">
        <v>14</v>
      </c>
      <c r="Z568" s="8" t="s">
        <v>14</v>
      </c>
      <c r="AA568" s="8" t="s">
        <v>14</v>
      </c>
    </row>
    <row r="569">
      <c r="E569" s="8" t="s">
        <v>14</v>
      </c>
      <c r="J569" s="8" t="s">
        <v>14</v>
      </c>
      <c r="N569" s="8" t="s">
        <v>14</v>
      </c>
      <c r="O569" s="8" t="s">
        <v>14</v>
      </c>
      <c r="W569" s="8" t="s">
        <v>14</v>
      </c>
      <c r="X569" s="8" t="s">
        <v>14</v>
      </c>
      <c r="Z569" s="8" t="s">
        <v>14</v>
      </c>
      <c r="AA569" s="8" t="s">
        <v>14</v>
      </c>
    </row>
    <row r="570">
      <c r="E570" s="8" t="s">
        <v>14</v>
      </c>
      <c r="J570" s="8" t="s">
        <v>14</v>
      </c>
      <c r="N570" s="8" t="s">
        <v>14</v>
      </c>
      <c r="O570" s="8" t="s">
        <v>14</v>
      </c>
      <c r="W570" s="8" t="s">
        <v>14</v>
      </c>
      <c r="X570" s="8" t="s">
        <v>14</v>
      </c>
      <c r="Z570" s="8" t="s">
        <v>14</v>
      </c>
      <c r="AA570" s="8" t="s">
        <v>14</v>
      </c>
    </row>
    <row r="571">
      <c r="E571" s="8" t="s">
        <v>14</v>
      </c>
      <c r="J571" s="8" t="s">
        <v>14</v>
      </c>
      <c r="N571" s="8" t="s">
        <v>14</v>
      </c>
      <c r="O571" s="8" t="s">
        <v>14</v>
      </c>
      <c r="W571" s="8" t="s">
        <v>14</v>
      </c>
      <c r="X571" s="8" t="s">
        <v>14</v>
      </c>
      <c r="Z571" s="8" t="s">
        <v>14</v>
      </c>
      <c r="AA571" s="8" t="s">
        <v>14</v>
      </c>
    </row>
    <row r="572">
      <c r="E572" s="8" t="s">
        <v>14</v>
      </c>
      <c r="J572" s="8" t="s">
        <v>14</v>
      </c>
      <c r="N572" s="8" t="s">
        <v>14</v>
      </c>
      <c r="O572" s="8" t="s">
        <v>14</v>
      </c>
      <c r="W572" s="8" t="s">
        <v>14</v>
      </c>
      <c r="X572" s="8" t="s">
        <v>14</v>
      </c>
      <c r="Z572" s="8" t="s">
        <v>14</v>
      </c>
      <c r="AA572" s="8" t="s">
        <v>14</v>
      </c>
    </row>
    <row r="573">
      <c r="E573" s="8" t="s">
        <v>14</v>
      </c>
      <c r="J573" s="8" t="s">
        <v>14</v>
      </c>
      <c r="N573" s="8" t="s">
        <v>14</v>
      </c>
      <c r="O573" s="8" t="s">
        <v>14</v>
      </c>
      <c r="W573" s="8" t="s">
        <v>14</v>
      </c>
      <c r="X573" s="8" t="s">
        <v>14</v>
      </c>
      <c r="Z573" s="8" t="s">
        <v>14</v>
      </c>
      <c r="AA573" s="8" t="s">
        <v>14</v>
      </c>
    </row>
    <row r="574">
      <c r="E574" s="8" t="s">
        <v>14</v>
      </c>
      <c r="J574" s="8" t="s">
        <v>14</v>
      </c>
      <c r="N574" s="8" t="s">
        <v>14</v>
      </c>
      <c r="O574" s="8" t="s">
        <v>14</v>
      </c>
      <c r="W574" s="8" t="s">
        <v>14</v>
      </c>
      <c r="X574" s="8" t="s">
        <v>14</v>
      </c>
      <c r="Z574" s="8" t="s">
        <v>14</v>
      </c>
      <c r="AA574" s="8" t="s">
        <v>14</v>
      </c>
    </row>
    <row r="575">
      <c r="E575" s="8" t="s">
        <v>14</v>
      </c>
      <c r="J575" s="8" t="s">
        <v>14</v>
      </c>
      <c r="N575" s="8" t="s">
        <v>14</v>
      </c>
      <c r="O575" s="8" t="s">
        <v>14</v>
      </c>
      <c r="W575" s="8" t="s">
        <v>14</v>
      </c>
      <c r="X575" s="8" t="s">
        <v>14</v>
      </c>
      <c r="Z575" s="8" t="s">
        <v>14</v>
      </c>
      <c r="AA575" s="8" t="s">
        <v>14</v>
      </c>
    </row>
    <row r="576">
      <c r="E576" s="8" t="s">
        <v>14</v>
      </c>
      <c r="J576" s="8" t="s">
        <v>14</v>
      </c>
      <c r="N576" s="8" t="s">
        <v>14</v>
      </c>
      <c r="O576" s="8" t="s">
        <v>14</v>
      </c>
      <c r="W576" s="8" t="s">
        <v>14</v>
      </c>
      <c r="X576" s="8" t="s">
        <v>14</v>
      </c>
      <c r="Z576" s="8" t="s">
        <v>14</v>
      </c>
      <c r="AA576" s="8" t="s">
        <v>14</v>
      </c>
    </row>
    <row r="577">
      <c r="E577" s="8" t="s">
        <v>14</v>
      </c>
      <c r="J577" s="8" t="s">
        <v>14</v>
      </c>
      <c r="N577" s="8" t="s">
        <v>14</v>
      </c>
      <c r="O577" s="8" t="s">
        <v>14</v>
      </c>
      <c r="W577" s="8" t="s">
        <v>14</v>
      </c>
      <c r="X577" s="8" t="s">
        <v>14</v>
      </c>
      <c r="Z577" s="8" t="s">
        <v>14</v>
      </c>
      <c r="AA577" s="8" t="s">
        <v>14</v>
      </c>
    </row>
    <row r="578">
      <c r="E578" s="8" t="s">
        <v>14</v>
      </c>
      <c r="J578" s="8" t="s">
        <v>14</v>
      </c>
      <c r="N578" s="8" t="s">
        <v>14</v>
      </c>
      <c r="O578" s="8" t="s">
        <v>14</v>
      </c>
      <c r="W578" s="8" t="s">
        <v>14</v>
      </c>
      <c r="X578" s="8" t="s">
        <v>14</v>
      </c>
      <c r="Z578" s="8" t="s">
        <v>14</v>
      </c>
      <c r="AA578" s="8" t="s">
        <v>14</v>
      </c>
    </row>
    <row r="579">
      <c r="E579" s="8" t="s">
        <v>14</v>
      </c>
      <c r="J579" s="8" t="s">
        <v>14</v>
      </c>
      <c r="N579" s="8" t="s">
        <v>14</v>
      </c>
      <c r="O579" s="8" t="s">
        <v>14</v>
      </c>
      <c r="W579" s="8" t="s">
        <v>14</v>
      </c>
      <c r="X579" s="8" t="s">
        <v>14</v>
      </c>
      <c r="Z579" s="8" t="s">
        <v>14</v>
      </c>
      <c r="AA579" s="8" t="s">
        <v>14</v>
      </c>
    </row>
    <row r="580">
      <c r="E580" s="8" t="s">
        <v>14</v>
      </c>
      <c r="J580" s="8" t="s">
        <v>14</v>
      </c>
      <c r="N580" s="8" t="s">
        <v>14</v>
      </c>
      <c r="O580" s="8" t="s">
        <v>14</v>
      </c>
      <c r="W580" s="8" t="s">
        <v>14</v>
      </c>
      <c r="X580" s="8" t="s">
        <v>14</v>
      </c>
      <c r="Z580" s="8" t="s">
        <v>14</v>
      </c>
      <c r="AA580" s="8" t="s">
        <v>14</v>
      </c>
    </row>
    <row r="581">
      <c r="E581" s="8" t="s">
        <v>14</v>
      </c>
      <c r="J581" s="8" t="s">
        <v>14</v>
      </c>
      <c r="N581" s="8" t="s">
        <v>14</v>
      </c>
      <c r="O581" s="8" t="s">
        <v>14</v>
      </c>
      <c r="W581" s="8" t="s">
        <v>14</v>
      </c>
      <c r="X581" s="8" t="s">
        <v>14</v>
      </c>
      <c r="Z581" s="8" t="s">
        <v>14</v>
      </c>
      <c r="AA581" s="8" t="s">
        <v>14</v>
      </c>
    </row>
    <row r="582">
      <c r="E582" s="8" t="s">
        <v>14</v>
      </c>
      <c r="J582" s="8" t="s">
        <v>14</v>
      </c>
      <c r="N582" s="8" t="s">
        <v>14</v>
      </c>
      <c r="O582" s="8" t="s">
        <v>14</v>
      </c>
      <c r="W582" s="8" t="s">
        <v>14</v>
      </c>
      <c r="X582" s="8" t="s">
        <v>14</v>
      </c>
      <c r="Z582" s="8" t="s">
        <v>14</v>
      </c>
      <c r="AA582" s="8" t="s">
        <v>14</v>
      </c>
    </row>
    <row r="583">
      <c r="E583" s="8" t="s">
        <v>14</v>
      </c>
      <c r="J583" s="8" t="s">
        <v>14</v>
      </c>
      <c r="N583" s="8" t="s">
        <v>14</v>
      </c>
      <c r="O583" s="8" t="s">
        <v>14</v>
      </c>
      <c r="W583" s="8" t="s">
        <v>14</v>
      </c>
      <c r="X583" s="8" t="s">
        <v>14</v>
      </c>
      <c r="Z583" s="8" t="s">
        <v>14</v>
      </c>
      <c r="AA583" s="8" t="s">
        <v>14</v>
      </c>
    </row>
    <row r="584">
      <c r="E584" s="8" t="s">
        <v>14</v>
      </c>
      <c r="J584" s="8" t="s">
        <v>14</v>
      </c>
      <c r="N584" s="8" t="s">
        <v>14</v>
      </c>
      <c r="O584" s="8" t="s">
        <v>14</v>
      </c>
      <c r="W584" s="8" t="s">
        <v>14</v>
      </c>
      <c r="X584" s="8" t="s">
        <v>14</v>
      </c>
      <c r="Z584" s="8" t="s">
        <v>14</v>
      </c>
      <c r="AA584" s="8" t="s">
        <v>14</v>
      </c>
    </row>
    <row r="585">
      <c r="E585" s="8" t="s">
        <v>14</v>
      </c>
      <c r="J585" s="8" t="s">
        <v>14</v>
      </c>
      <c r="N585" s="8" t="s">
        <v>14</v>
      </c>
      <c r="O585" s="8" t="s">
        <v>14</v>
      </c>
      <c r="W585" s="8" t="s">
        <v>14</v>
      </c>
      <c r="X585" s="8" t="s">
        <v>14</v>
      </c>
      <c r="Z585" s="8" t="s">
        <v>14</v>
      </c>
      <c r="AA585" s="8" t="s">
        <v>14</v>
      </c>
    </row>
    <row r="586">
      <c r="E586" s="8" t="s">
        <v>14</v>
      </c>
      <c r="J586" s="8" t="s">
        <v>14</v>
      </c>
      <c r="N586" s="8" t="s">
        <v>14</v>
      </c>
      <c r="O586" s="8" t="s">
        <v>14</v>
      </c>
      <c r="W586" s="8" t="s">
        <v>14</v>
      </c>
      <c r="X586" s="8" t="s">
        <v>14</v>
      </c>
      <c r="Z586" s="8" t="s">
        <v>14</v>
      </c>
      <c r="AA586" s="8" t="s">
        <v>14</v>
      </c>
    </row>
    <row r="587">
      <c r="E587" s="8" t="s">
        <v>14</v>
      </c>
      <c r="J587" s="8" t="s">
        <v>14</v>
      </c>
      <c r="N587" s="8" t="s">
        <v>14</v>
      </c>
      <c r="O587" s="8" t="s">
        <v>14</v>
      </c>
      <c r="W587" s="8" t="s">
        <v>14</v>
      </c>
      <c r="X587" s="8" t="s">
        <v>14</v>
      </c>
      <c r="Z587" s="8" t="s">
        <v>14</v>
      </c>
      <c r="AA587" s="8" t="s">
        <v>14</v>
      </c>
    </row>
    <row r="588">
      <c r="E588" s="8" t="s">
        <v>14</v>
      </c>
      <c r="J588" s="8" t="s">
        <v>14</v>
      </c>
      <c r="N588" s="8" t="s">
        <v>14</v>
      </c>
      <c r="O588" s="8" t="s">
        <v>14</v>
      </c>
      <c r="W588" s="8" t="s">
        <v>14</v>
      </c>
      <c r="X588" s="8" t="s">
        <v>14</v>
      </c>
      <c r="Z588" s="8" t="s">
        <v>14</v>
      </c>
      <c r="AA588" s="8" t="s">
        <v>14</v>
      </c>
    </row>
    <row r="589">
      <c r="E589" s="8" t="s">
        <v>14</v>
      </c>
      <c r="J589" s="8" t="s">
        <v>14</v>
      </c>
      <c r="N589" s="8" t="s">
        <v>14</v>
      </c>
      <c r="O589" s="8" t="s">
        <v>14</v>
      </c>
      <c r="W589" s="8" t="s">
        <v>14</v>
      </c>
      <c r="X589" s="8" t="s">
        <v>14</v>
      </c>
      <c r="Z589" s="8" t="s">
        <v>14</v>
      </c>
      <c r="AA589" s="8" t="s">
        <v>14</v>
      </c>
    </row>
    <row r="590">
      <c r="E590" s="8" t="s">
        <v>14</v>
      </c>
      <c r="J590" s="8" t="s">
        <v>14</v>
      </c>
      <c r="N590" s="8" t="s">
        <v>14</v>
      </c>
      <c r="O590" s="8" t="s">
        <v>14</v>
      </c>
      <c r="W590" s="8" t="s">
        <v>14</v>
      </c>
      <c r="X590" s="8" t="s">
        <v>14</v>
      </c>
      <c r="Z590" s="8" t="s">
        <v>14</v>
      </c>
      <c r="AA590" s="8" t="s">
        <v>14</v>
      </c>
    </row>
    <row r="591">
      <c r="E591" s="8" t="s">
        <v>14</v>
      </c>
      <c r="J591" s="8" t="s">
        <v>14</v>
      </c>
      <c r="N591" s="8" t="s">
        <v>14</v>
      </c>
      <c r="O591" s="8" t="s">
        <v>14</v>
      </c>
      <c r="W591" s="8" t="s">
        <v>14</v>
      </c>
      <c r="X591" s="8" t="s">
        <v>14</v>
      </c>
      <c r="Z591" s="8" t="s">
        <v>14</v>
      </c>
      <c r="AA591" s="8" t="s">
        <v>14</v>
      </c>
    </row>
    <row r="592">
      <c r="E592" s="8" t="s">
        <v>14</v>
      </c>
      <c r="J592" s="8" t="s">
        <v>14</v>
      </c>
      <c r="N592" s="8" t="s">
        <v>14</v>
      </c>
      <c r="O592" s="8" t="s">
        <v>14</v>
      </c>
      <c r="W592" s="8" t="s">
        <v>14</v>
      </c>
      <c r="X592" s="8" t="s">
        <v>14</v>
      </c>
      <c r="Z592" s="8" t="s">
        <v>14</v>
      </c>
      <c r="AA592" s="8" t="s">
        <v>14</v>
      </c>
    </row>
    <row r="593">
      <c r="E593" s="8" t="s">
        <v>14</v>
      </c>
      <c r="J593" s="8" t="s">
        <v>14</v>
      </c>
      <c r="N593" s="8" t="s">
        <v>14</v>
      </c>
      <c r="O593" s="8" t="s">
        <v>14</v>
      </c>
      <c r="W593" s="8" t="s">
        <v>14</v>
      </c>
      <c r="X593" s="8" t="s">
        <v>14</v>
      </c>
      <c r="Z593" s="8" t="s">
        <v>14</v>
      </c>
      <c r="AA593" s="8" t="s">
        <v>14</v>
      </c>
    </row>
    <row r="594">
      <c r="E594" s="8" t="s">
        <v>14</v>
      </c>
      <c r="J594" s="8" t="s">
        <v>14</v>
      </c>
      <c r="N594" s="8" t="s">
        <v>14</v>
      </c>
      <c r="O594" s="8" t="s">
        <v>14</v>
      </c>
      <c r="W594" s="8" t="s">
        <v>14</v>
      </c>
      <c r="X594" s="8" t="s">
        <v>14</v>
      </c>
      <c r="Z594" s="8" t="s">
        <v>14</v>
      </c>
      <c r="AA594" s="8" t="s">
        <v>14</v>
      </c>
    </row>
    <row r="595">
      <c r="E595" s="8" t="s">
        <v>14</v>
      </c>
      <c r="J595" s="8" t="s">
        <v>14</v>
      </c>
      <c r="N595" s="8" t="s">
        <v>14</v>
      </c>
      <c r="O595" s="8" t="s">
        <v>14</v>
      </c>
      <c r="W595" s="8" t="s">
        <v>14</v>
      </c>
      <c r="X595" s="8" t="s">
        <v>14</v>
      </c>
      <c r="Z595" s="8" t="s">
        <v>14</v>
      </c>
      <c r="AA595" s="8" t="s">
        <v>14</v>
      </c>
    </row>
    <row r="596">
      <c r="E596" s="8" t="s">
        <v>14</v>
      </c>
      <c r="J596" s="8" t="s">
        <v>14</v>
      </c>
      <c r="N596" s="8" t="s">
        <v>14</v>
      </c>
      <c r="O596" s="8" t="s">
        <v>14</v>
      </c>
      <c r="W596" s="8" t="s">
        <v>14</v>
      </c>
      <c r="X596" s="8" t="s">
        <v>14</v>
      </c>
      <c r="Z596" s="8" t="s">
        <v>14</v>
      </c>
      <c r="AA596" s="8" t="s">
        <v>14</v>
      </c>
    </row>
    <row r="597">
      <c r="E597" s="8" t="s">
        <v>14</v>
      </c>
      <c r="J597" s="8" t="s">
        <v>14</v>
      </c>
      <c r="N597" s="8" t="s">
        <v>14</v>
      </c>
      <c r="O597" s="8" t="s">
        <v>14</v>
      </c>
      <c r="W597" s="8" t="s">
        <v>14</v>
      </c>
      <c r="X597" s="8" t="s">
        <v>14</v>
      </c>
      <c r="Z597" s="8" t="s">
        <v>14</v>
      </c>
      <c r="AA597" s="8" t="s">
        <v>14</v>
      </c>
    </row>
    <row r="598">
      <c r="E598" s="8" t="s">
        <v>14</v>
      </c>
      <c r="J598" s="8" t="s">
        <v>14</v>
      </c>
      <c r="N598" s="8" t="s">
        <v>14</v>
      </c>
      <c r="O598" s="8" t="s">
        <v>14</v>
      </c>
      <c r="W598" s="8" t="s">
        <v>14</v>
      </c>
      <c r="X598" s="8" t="s">
        <v>14</v>
      </c>
      <c r="Z598" s="8" t="s">
        <v>14</v>
      </c>
      <c r="AA598" s="8" t="s">
        <v>14</v>
      </c>
    </row>
    <row r="599">
      <c r="E599" s="8" t="s">
        <v>14</v>
      </c>
      <c r="J599" s="8" t="s">
        <v>14</v>
      </c>
      <c r="N599" s="8" t="s">
        <v>14</v>
      </c>
      <c r="O599" s="8" t="s">
        <v>14</v>
      </c>
      <c r="W599" s="8" t="s">
        <v>14</v>
      </c>
      <c r="X599" s="8" t="s">
        <v>14</v>
      </c>
      <c r="Z599" s="8" t="s">
        <v>14</v>
      </c>
      <c r="AA599" s="8" t="s">
        <v>14</v>
      </c>
    </row>
    <row r="600">
      <c r="E600" s="8" t="s">
        <v>14</v>
      </c>
      <c r="J600" s="8" t="s">
        <v>14</v>
      </c>
      <c r="N600" s="8" t="s">
        <v>14</v>
      </c>
      <c r="O600" s="8" t="s">
        <v>14</v>
      </c>
      <c r="W600" s="8" t="s">
        <v>14</v>
      </c>
      <c r="X600" s="8" t="s">
        <v>14</v>
      </c>
      <c r="Z600" s="8" t="s">
        <v>14</v>
      </c>
      <c r="AA600" s="8" t="s">
        <v>14</v>
      </c>
    </row>
    <row r="601">
      <c r="E601" s="8" t="s">
        <v>14</v>
      </c>
      <c r="J601" s="8" t="s">
        <v>14</v>
      </c>
      <c r="N601" s="8" t="s">
        <v>14</v>
      </c>
      <c r="O601" s="8" t="s">
        <v>14</v>
      </c>
      <c r="W601" s="8" t="s">
        <v>14</v>
      </c>
      <c r="X601" s="8" t="s">
        <v>14</v>
      </c>
      <c r="Z601" s="8" t="s">
        <v>14</v>
      </c>
      <c r="AA601" s="8" t="s">
        <v>14</v>
      </c>
    </row>
    <row r="602">
      <c r="E602" s="8" t="s">
        <v>14</v>
      </c>
      <c r="J602" s="8" t="s">
        <v>14</v>
      </c>
      <c r="N602" s="8" t="s">
        <v>14</v>
      </c>
      <c r="O602" s="8" t="s">
        <v>14</v>
      </c>
      <c r="W602" s="8" t="s">
        <v>14</v>
      </c>
      <c r="X602" s="8" t="s">
        <v>14</v>
      </c>
      <c r="Z602" s="8" t="s">
        <v>14</v>
      </c>
      <c r="AA602" s="8" t="s">
        <v>14</v>
      </c>
    </row>
    <row r="603">
      <c r="E603" s="8" t="s">
        <v>14</v>
      </c>
      <c r="J603" s="8" t="s">
        <v>14</v>
      </c>
      <c r="N603" s="8" t="s">
        <v>14</v>
      </c>
      <c r="O603" s="8" t="s">
        <v>14</v>
      </c>
      <c r="W603" s="8" t="s">
        <v>14</v>
      </c>
      <c r="X603" s="8" t="s">
        <v>14</v>
      </c>
      <c r="Z603" s="8" t="s">
        <v>14</v>
      </c>
      <c r="AA603" s="8" t="s">
        <v>14</v>
      </c>
    </row>
    <row r="604">
      <c r="E604" s="8" t="s">
        <v>14</v>
      </c>
      <c r="J604" s="8" t="s">
        <v>14</v>
      </c>
      <c r="N604" s="8" t="s">
        <v>14</v>
      </c>
      <c r="O604" s="8" t="s">
        <v>14</v>
      </c>
      <c r="W604" s="8" t="s">
        <v>14</v>
      </c>
      <c r="X604" s="8" t="s">
        <v>14</v>
      </c>
      <c r="Z604" s="8" t="s">
        <v>14</v>
      </c>
      <c r="AA604" s="8" t="s">
        <v>14</v>
      </c>
    </row>
    <row r="605">
      <c r="E605" s="8" t="s">
        <v>14</v>
      </c>
      <c r="J605" s="8" t="s">
        <v>14</v>
      </c>
      <c r="N605" s="8" t="s">
        <v>14</v>
      </c>
      <c r="O605" s="8" t="s">
        <v>14</v>
      </c>
      <c r="W605" s="8" t="s">
        <v>14</v>
      </c>
      <c r="X605" s="8" t="s">
        <v>14</v>
      </c>
      <c r="Z605" s="8" t="s">
        <v>14</v>
      </c>
      <c r="AA605" s="8" t="s">
        <v>14</v>
      </c>
    </row>
    <row r="606">
      <c r="E606" s="8" t="s">
        <v>14</v>
      </c>
      <c r="J606" s="8" t="s">
        <v>14</v>
      </c>
      <c r="N606" s="8" t="s">
        <v>14</v>
      </c>
      <c r="O606" s="8" t="s">
        <v>14</v>
      </c>
      <c r="W606" s="8" t="s">
        <v>14</v>
      </c>
      <c r="X606" s="8" t="s">
        <v>14</v>
      </c>
      <c r="Z606" s="8" t="s">
        <v>14</v>
      </c>
      <c r="AA606" s="8" t="s">
        <v>14</v>
      </c>
    </row>
    <row r="607">
      <c r="E607" s="8" t="s">
        <v>14</v>
      </c>
      <c r="J607" s="8" t="s">
        <v>14</v>
      </c>
      <c r="N607" s="8" t="s">
        <v>14</v>
      </c>
      <c r="O607" s="8" t="s">
        <v>14</v>
      </c>
      <c r="W607" s="8" t="s">
        <v>14</v>
      </c>
      <c r="X607" s="8" t="s">
        <v>14</v>
      </c>
      <c r="Z607" s="8" t="s">
        <v>14</v>
      </c>
      <c r="AA607" s="8" t="s">
        <v>14</v>
      </c>
    </row>
    <row r="608">
      <c r="E608" s="8" t="s">
        <v>14</v>
      </c>
      <c r="J608" s="8" t="s">
        <v>14</v>
      </c>
      <c r="N608" s="8" t="s">
        <v>14</v>
      </c>
      <c r="O608" s="8" t="s">
        <v>14</v>
      </c>
      <c r="W608" s="8" t="s">
        <v>14</v>
      </c>
      <c r="X608" s="8" t="s">
        <v>14</v>
      </c>
      <c r="Z608" s="8" t="s">
        <v>14</v>
      </c>
      <c r="AA608" s="8" t="s">
        <v>14</v>
      </c>
    </row>
    <row r="609">
      <c r="E609" s="8" t="s">
        <v>14</v>
      </c>
      <c r="J609" s="8" t="s">
        <v>14</v>
      </c>
      <c r="N609" s="8" t="s">
        <v>14</v>
      </c>
      <c r="O609" s="8" t="s">
        <v>14</v>
      </c>
      <c r="W609" s="8" t="s">
        <v>14</v>
      </c>
      <c r="X609" s="8" t="s">
        <v>14</v>
      </c>
      <c r="Z609" s="8" t="s">
        <v>14</v>
      </c>
      <c r="AA609" s="8" t="s">
        <v>14</v>
      </c>
    </row>
    <row r="610">
      <c r="E610" s="8" t="s">
        <v>14</v>
      </c>
      <c r="J610" s="8" t="s">
        <v>14</v>
      </c>
      <c r="N610" s="8" t="s">
        <v>14</v>
      </c>
      <c r="O610" s="8" t="s">
        <v>14</v>
      </c>
      <c r="W610" s="8" t="s">
        <v>14</v>
      </c>
      <c r="X610" s="8" t="s">
        <v>14</v>
      </c>
      <c r="Z610" s="8" t="s">
        <v>14</v>
      </c>
      <c r="AA610" s="8" t="s">
        <v>14</v>
      </c>
    </row>
    <row r="611">
      <c r="E611" s="8" t="s">
        <v>14</v>
      </c>
      <c r="J611" s="8" t="s">
        <v>14</v>
      </c>
      <c r="N611" s="8" t="s">
        <v>14</v>
      </c>
      <c r="O611" s="8" t="s">
        <v>14</v>
      </c>
      <c r="W611" s="8" t="s">
        <v>14</v>
      </c>
      <c r="X611" s="8" t="s">
        <v>14</v>
      </c>
      <c r="Z611" s="8" t="s">
        <v>14</v>
      </c>
      <c r="AA611" s="8" t="s">
        <v>14</v>
      </c>
    </row>
    <row r="612">
      <c r="E612" s="8" t="s">
        <v>14</v>
      </c>
      <c r="J612" s="8" t="s">
        <v>14</v>
      </c>
      <c r="N612" s="8" t="s">
        <v>14</v>
      </c>
      <c r="O612" s="8" t="s">
        <v>14</v>
      </c>
      <c r="W612" s="8" t="s">
        <v>14</v>
      </c>
      <c r="X612" s="8" t="s">
        <v>14</v>
      </c>
      <c r="Z612" s="8" t="s">
        <v>14</v>
      </c>
      <c r="AA612" s="8" t="s">
        <v>14</v>
      </c>
    </row>
    <row r="613">
      <c r="E613" s="8" t="s">
        <v>14</v>
      </c>
      <c r="J613" s="8" t="s">
        <v>14</v>
      </c>
      <c r="N613" s="8" t="s">
        <v>14</v>
      </c>
      <c r="O613" s="8" t="s">
        <v>14</v>
      </c>
      <c r="W613" s="8" t="s">
        <v>14</v>
      </c>
      <c r="X613" s="8" t="s">
        <v>14</v>
      </c>
      <c r="Z613" s="8" t="s">
        <v>14</v>
      </c>
      <c r="AA613" s="8" t="s">
        <v>14</v>
      </c>
    </row>
    <row r="614">
      <c r="E614" s="8" t="s">
        <v>14</v>
      </c>
      <c r="J614" s="8" t="s">
        <v>14</v>
      </c>
      <c r="N614" s="8" t="s">
        <v>14</v>
      </c>
      <c r="O614" s="8" t="s">
        <v>14</v>
      </c>
      <c r="W614" s="8" t="s">
        <v>14</v>
      </c>
      <c r="X614" s="8" t="s">
        <v>14</v>
      </c>
      <c r="Z614" s="8" t="s">
        <v>14</v>
      </c>
      <c r="AA614" s="8" t="s">
        <v>14</v>
      </c>
    </row>
    <row r="615">
      <c r="E615" s="8" t="s">
        <v>14</v>
      </c>
      <c r="J615" s="8" t="s">
        <v>14</v>
      </c>
      <c r="N615" s="8" t="s">
        <v>14</v>
      </c>
      <c r="O615" s="8" t="s">
        <v>14</v>
      </c>
      <c r="W615" s="8" t="s">
        <v>14</v>
      </c>
      <c r="X615" s="8" t="s">
        <v>14</v>
      </c>
      <c r="Z615" s="8" t="s">
        <v>14</v>
      </c>
      <c r="AA615" s="8" t="s">
        <v>14</v>
      </c>
    </row>
    <row r="616">
      <c r="E616" s="8" t="s">
        <v>14</v>
      </c>
      <c r="J616" s="8" t="s">
        <v>14</v>
      </c>
      <c r="N616" s="8" t="s">
        <v>14</v>
      </c>
      <c r="O616" s="8" t="s">
        <v>14</v>
      </c>
      <c r="W616" s="8" t="s">
        <v>14</v>
      </c>
      <c r="X616" s="8" t="s">
        <v>14</v>
      </c>
      <c r="Z616" s="8" t="s">
        <v>14</v>
      </c>
      <c r="AA616" s="8" t="s">
        <v>14</v>
      </c>
    </row>
    <row r="617">
      <c r="E617" s="8" t="s">
        <v>14</v>
      </c>
      <c r="J617" s="8" t="s">
        <v>14</v>
      </c>
      <c r="N617" s="8" t="s">
        <v>14</v>
      </c>
      <c r="O617" s="8" t="s">
        <v>14</v>
      </c>
      <c r="W617" s="8" t="s">
        <v>14</v>
      </c>
      <c r="X617" s="8" t="s">
        <v>14</v>
      </c>
      <c r="Z617" s="8" t="s">
        <v>14</v>
      </c>
      <c r="AA617" s="8" t="s">
        <v>14</v>
      </c>
    </row>
    <row r="618">
      <c r="E618" s="8" t="s">
        <v>14</v>
      </c>
      <c r="J618" s="8" t="s">
        <v>14</v>
      </c>
      <c r="N618" s="8" t="s">
        <v>14</v>
      </c>
      <c r="O618" s="8" t="s">
        <v>14</v>
      </c>
      <c r="W618" s="8" t="s">
        <v>14</v>
      </c>
      <c r="X618" s="8" t="s">
        <v>14</v>
      </c>
      <c r="Z618" s="8" t="s">
        <v>14</v>
      </c>
      <c r="AA618" s="8" t="s">
        <v>14</v>
      </c>
    </row>
    <row r="619">
      <c r="E619" s="8" t="s">
        <v>14</v>
      </c>
      <c r="J619" s="8" t="s">
        <v>14</v>
      </c>
      <c r="N619" s="8" t="s">
        <v>14</v>
      </c>
      <c r="O619" s="8" t="s">
        <v>14</v>
      </c>
      <c r="W619" s="8" t="s">
        <v>14</v>
      </c>
      <c r="X619" s="8" t="s">
        <v>14</v>
      </c>
      <c r="Z619" s="8" t="s">
        <v>14</v>
      </c>
      <c r="AA619" s="8" t="s">
        <v>14</v>
      </c>
    </row>
    <row r="620">
      <c r="E620" s="8" t="s">
        <v>14</v>
      </c>
      <c r="J620" s="8" t="s">
        <v>14</v>
      </c>
      <c r="N620" s="8" t="s">
        <v>14</v>
      </c>
      <c r="O620" s="8" t="s">
        <v>14</v>
      </c>
      <c r="W620" s="8" t="s">
        <v>14</v>
      </c>
      <c r="X620" s="8" t="s">
        <v>14</v>
      </c>
      <c r="Z620" s="8" t="s">
        <v>14</v>
      </c>
      <c r="AA620" s="8" t="s">
        <v>14</v>
      </c>
    </row>
    <row r="621">
      <c r="E621" s="8" t="s">
        <v>14</v>
      </c>
      <c r="J621" s="8" t="s">
        <v>14</v>
      </c>
      <c r="N621" s="8" t="s">
        <v>14</v>
      </c>
      <c r="O621" s="8" t="s">
        <v>14</v>
      </c>
      <c r="W621" s="8" t="s">
        <v>14</v>
      </c>
      <c r="X621" s="8" t="s">
        <v>14</v>
      </c>
      <c r="Z621" s="8" t="s">
        <v>14</v>
      </c>
      <c r="AA621" s="8" t="s">
        <v>14</v>
      </c>
    </row>
    <row r="622">
      <c r="E622" s="8" t="s">
        <v>14</v>
      </c>
      <c r="J622" s="8" t="s">
        <v>14</v>
      </c>
      <c r="N622" s="8" t="s">
        <v>14</v>
      </c>
      <c r="O622" s="8" t="s">
        <v>14</v>
      </c>
      <c r="W622" s="8" t="s">
        <v>14</v>
      </c>
      <c r="X622" s="8" t="s">
        <v>14</v>
      </c>
      <c r="Z622" s="8" t="s">
        <v>14</v>
      </c>
      <c r="AA622" s="8" t="s">
        <v>14</v>
      </c>
    </row>
    <row r="623">
      <c r="E623" s="8" t="s">
        <v>14</v>
      </c>
      <c r="J623" s="8" t="s">
        <v>14</v>
      </c>
      <c r="N623" s="8" t="s">
        <v>14</v>
      </c>
      <c r="O623" s="8" t="s">
        <v>14</v>
      </c>
      <c r="W623" s="8" t="s">
        <v>14</v>
      </c>
      <c r="X623" s="8" t="s">
        <v>14</v>
      </c>
      <c r="Z623" s="8" t="s">
        <v>14</v>
      </c>
      <c r="AA623" s="8" t="s">
        <v>14</v>
      </c>
    </row>
    <row r="624">
      <c r="E624" s="8" t="s">
        <v>14</v>
      </c>
      <c r="J624" s="8" t="s">
        <v>14</v>
      </c>
      <c r="N624" s="8" t="s">
        <v>14</v>
      </c>
      <c r="O624" s="8" t="s">
        <v>14</v>
      </c>
      <c r="W624" s="8" t="s">
        <v>14</v>
      </c>
      <c r="X624" s="8" t="s">
        <v>14</v>
      </c>
      <c r="Z624" s="8" t="s">
        <v>14</v>
      </c>
      <c r="AA624" s="8" t="s">
        <v>14</v>
      </c>
    </row>
    <row r="625">
      <c r="E625" s="8" t="s">
        <v>14</v>
      </c>
      <c r="J625" s="8" t="s">
        <v>14</v>
      </c>
      <c r="N625" s="8" t="s">
        <v>14</v>
      </c>
      <c r="O625" s="8" t="s">
        <v>14</v>
      </c>
      <c r="W625" s="8" t="s">
        <v>14</v>
      </c>
      <c r="X625" s="8" t="s">
        <v>14</v>
      </c>
      <c r="Z625" s="8" t="s">
        <v>14</v>
      </c>
      <c r="AA625" s="8" t="s">
        <v>14</v>
      </c>
    </row>
    <row r="626">
      <c r="E626" s="8" t="s">
        <v>14</v>
      </c>
      <c r="J626" s="8" t="s">
        <v>14</v>
      </c>
      <c r="N626" s="8" t="s">
        <v>14</v>
      </c>
      <c r="O626" s="8" t="s">
        <v>14</v>
      </c>
      <c r="W626" s="8" t="s">
        <v>14</v>
      </c>
      <c r="X626" s="8" t="s">
        <v>14</v>
      </c>
      <c r="Z626" s="8" t="s">
        <v>14</v>
      </c>
      <c r="AA626" s="8" t="s">
        <v>14</v>
      </c>
    </row>
    <row r="627">
      <c r="E627" s="8" t="s">
        <v>14</v>
      </c>
      <c r="J627" s="8" t="s">
        <v>14</v>
      </c>
      <c r="N627" s="8" t="s">
        <v>14</v>
      </c>
      <c r="O627" s="8" t="s">
        <v>14</v>
      </c>
      <c r="W627" s="8" t="s">
        <v>14</v>
      </c>
      <c r="X627" s="8" t="s">
        <v>14</v>
      </c>
      <c r="Z627" s="8" t="s">
        <v>14</v>
      </c>
      <c r="AA627" s="8" t="s">
        <v>14</v>
      </c>
    </row>
    <row r="628">
      <c r="E628" s="8" t="s">
        <v>14</v>
      </c>
      <c r="J628" s="8" t="s">
        <v>14</v>
      </c>
      <c r="N628" s="8" t="s">
        <v>14</v>
      </c>
      <c r="O628" s="8" t="s">
        <v>14</v>
      </c>
      <c r="W628" s="8" t="s">
        <v>14</v>
      </c>
      <c r="X628" s="8" t="s">
        <v>14</v>
      </c>
      <c r="Z628" s="8" t="s">
        <v>14</v>
      </c>
      <c r="AA628" s="8" t="s">
        <v>14</v>
      </c>
    </row>
    <row r="629">
      <c r="E629" s="8" t="s">
        <v>14</v>
      </c>
      <c r="J629" s="8" t="s">
        <v>14</v>
      </c>
      <c r="N629" s="8" t="s">
        <v>14</v>
      </c>
      <c r="O629" s="8" t="s">
        <v>14</v>
      </c>
      <c r="W629" s="8" t="s">
        <v>14</v>
      </c>
      <c r="X629" s="8" t="s">
        <v>14</v>
      </c>
      <c r="Z629" s="8" t="s">
        <v>14</v>
      </c>
      <c r="AA629" s="8" t="s">
        <v>14</v>
      </c>
    </row>
    <row r="630">
      <c r="E630" s="8" t="s">
        <v>14</v>
      </c>
      <c r="J630" s="8" t="s">
        <v>14</v>
      </c>
      <c r="N630" s="8" t="s">
        <v>14</v>
      </c>
      <c r="O630" s="8" t="s">
        <v>14</v>
      </c>
      <c r="W630" s="8" t="s">
        <v>14</v>
      </c>
      <c r="X630" s="8" t="s">
        <v>14</v>
      </c>
      <c r="Z630" s="8" t="s">
        <v>14</v>
      </c>
      <c r="AA630" s="8" t="s">
        <v>14</v>
      </c>
    </row>
    <row r="631">
      <c r="E631" s="8" t="s">
        <v>14</v>
      </c>
      <c r="J631" s="8" t="s">
        <v>14</v>
      </c>
      <c r="N631" s="8" t="s">
        <v>14</v>
      </c>
      <c r="O631" s="8" t="s">
        <v>14</v>
      </c>
      <c r="W631" s="8" t="s">
        <v>14</v>
      </c>
      <c r="X631" s="8" t="s">
        <v>14</v>
      </c>
      <c r="Z631" s="8" t="s">
        <v>14</v>
      </c>
      <c r="AA631" s="8" t="s">
        <v>14</v>
      </c>
    </row>
    <row r="632">
      <c r="E632" s="8" t="s">
        <v>14</v>
      </c>
      <c r="J632" s="8" t="s">
        <v>14</v>
      </c>
      <c r="N632" s="8" t="s">
        <v>14</v>
      </c>
      <c r="O632" s="8" t="s">
        <v>14</v>
      </c>
      <c r="W632" s="8" t="s">
        <v>14</v>
      </c>
      <c r="X632" s="8" t="s">
        <v>14</v>
      </c>
      <c r="Z632" s="8" t="s">
        <v>14</v>
      </c>
      <c r="AA632" s="8" t="s">
        <v>14</v>
      </c>
    </row>
    <row r="633">
      <c r="E633" s="8" t="s">
        <v>14</v>
      </c>
      <c r="J633" s="8" t="s">
        <v>14</v>
      </c>
      <c r="N633" s="8" t="s">
        <v>14</v>
      </c>
      <c r="O633" s="8" t="s">
        <v>14</v>
      </c>
      <c r="W633" s="8" t="s">
        <v>14</v>
      </c>
      <c r="X633" s="8" t="s">
        <v>14</v>
      </c>
      <c r="Z633" s="8" t="s">
        <v>14</v>
      </c>
      <c r="AA633" s="8" t="s">
        <v>14</v>
      </c>
    </row>
    <row r="634">
      <c r="E634" s="8" t="s">
        <v>14</v>
      </c>
      <c r="J634" s="8" t="s">
        <v>14</v>
      </c>
      <c r="N634" s="8" t="s">
        <v>14</v>
      </c>
      <c r="O634" s="8" t="s">
        <v>14</v>
      </c>
      <c r="W634" s="8" t="s">
        <v>14</v>
      </c>
      <c r="X634" s="8" t="s">
        <v>14</v>
      </c>
      <c r="Z634" s="8" t="s">
        <v>14</v>
      </c>
      <c r="AA634" s="8" t="s">
        <v>14</v>
      </c>
    </row>
    <row r="635">
      <c r="E635" s="8" t="s">
        <v>14</v>
      </c>
      <c r="J635" s="8" t="s">
        <v>14</v>
      </c>
      <c r="N635" s="8" t="s">
        <v>14</v>
      </c>
      <c r="O635" s="8" t="s">
        <v>14</v>
      </c>
      <c r="W635" s="8" t="s">
        <v>14</v>
      </c>
      <c r="X635" s="8" t="s">
        <v>14</v>
      </c>
      <c r="Z635" s="8" t="s">
        <v>14</v>
      </c>
      <c r="AA635" s="8" t="s">
        <v>14</v>
      </c>
    </row>
    <row r="636">
      <c r="E636" s="8" t="s">
        <v>14</v>
      </c>
      <c r="J636" s="8" t="s">
        <v>14</v>
      </c>
      <c r="N636" s="8" t="s">
        <v>14</v>
      </c>
      <c r="O636" s="8" t="s">
        <v>14</v>
      </c>
      <c r="W636" s="8" t="s">
        <v>14</v>
      </c>
      <c r="X636" s="8" t="s">
        <v>14</v>
      </c>
      <c r="Z636" s="8" t="s">
        <v>14</v>
      </c>
      <c r="AA636" s="8" t="s">
        <v>14</v>
      </c>
    </row>
    <row r="637">
      <c r="E637" s="8" t="s">
        <v>14</v>
      </c>
      <c r="J637" s="8" t="s">
        <v>14</v>
      </c>
      <c r="N637" s="8" t="s">
        <v>14</v>
      </c>
      <c r="O637" s="8" t="s">
        <v>14</v>
      </c>
      <c r="W637" s="8" t="s">
        <v>14</v>
      </c>
      <c r="X637" s="8" t="s">
        <v>14</v>
      </c>
      <c r="Z637" s="8" t="s">
        <v>14</v>
      </c>
      <c r="AA637" s="8" t="s">
        <v>14</v>
      </c>
    </row>
    <row r="638">
      <c r="E638" s="8" t="s">
        <v>14</v>
      </c>
      <c r="J638" s="8" t="s">
        <v>14</v>
      </c>
      <c r="N638" s="8" t="s">
        <v>14</v>
      </c>
      <c r="O638" s="8" t="s">
        <v>14</v>
      </c>
      <c r="W638" s="8" t="s">
        <v>14</v>
      </c>
      <c r="X638" s="8" t="s">
        <v>14</v>
      </c>
      <c r="Z638" s="8" t="s">
        <v>14</v>
      </c>
      <c r="AA638" s="8" t="s">
        <v>14</v>
      </c>
    </row>
    <row r="639">
      <c r="E639" s="8" t="s">
        <v>14</v>
      </c>
      <c r="J639" s="8" t="s">
        <v>14</v>
      </c>
      <c r="N639" s="8" t="s">
        <v>14</v>
      </c>
      <c r="O639" s="8" t="s">
        <v>14</v>
      </c>
      <c r="W639" s="8" t="s">
        <v>14</v>
      </c>
      <c r="X639" s="8" t="s">
        <v>14</v>
      </c>
      <c r="Z639" s="8" t="s">
        <v>14</v>
      </c>
      <c r="AA639" s="8" t="s">
        <v>14</v>
      </c>
    </row>
    <row r="640">
      <c r="E640" s="8" t="s">
        <v>14</v>
      </c>
      <c r="J640" s="8" t="s">
        <v>14</v>
      </c>
      <c r="N640" s="8" t="s">
        <v>14</v>
      </c>
      <c r="O640" s="8" t="s">
        <v>14</v>
      </c>
      <c r="W640" s="8" t="s">
        <v>14</v>
      </c>
      <c r="X640" s="8" t="s">
        <v>14</v>
      </c>
      <c r="Z640" s="8" t="s">
        <v>14</v>
      </c>
      <c r="AA640" s="8" t="s">
        <v>14</v>
      </c>
    </row>
    <row r="641">
      <c r="E641" s="8" t="s">
        <v>14</v>
      </c>
      <c r="J641" s="8" t="s">
        <v>14</v>
      </c>
      <c r="N641" s="8" t="s">
        <v>14</v>
      </c>
      <c r="O641" s="8" t="s">
        <v>14</v>
      </c>
      <c r="W641" s="8" t="s">
        <v>14</v>
      </c>
      <c r="X641" s="8" t="s">
        <v>14</v>
      </c>
      <c r="Z641" s="8" t="s">
        <v>14</v>
      </c>
      <c r="AA641" s="8" t="s">
        <v>14</v>
      </c>
    </row>
    <row r="642">
      <c r="E642" s="8" t="s">
        <v>14</v>
      </c>
      <c r="J642" s="8" t="s">
        <v>14</v>
      </c>
      <c r="N642" s="8" t="s">
        <v>14</v>
      </c>
      <c r="O642" s="8" t="s">
        <v>14</v>
      </c>
      <c r="W642" s="8" t="s">
        <v>14</v>
      </c>
      <c r="X642" s="8" t="s">
        <v>14</v>
      </c>
      <c r="Z642" s="8" t="s">
        <v>14</v>
      </c>
      <c r="AA642" s="8" t="s">
        <v>14</v>
      </c>
    </row>
    <row r="643">
      <c r="E643" s="8" t="s">
        <v>14</v>
      </c>
      <c r="J643" s="8" t="s">
        <v>14</v>
      </c>
      <c r="N643" s="8" t="s">
        <v>14</v>
      </c>
      <c r="O643" s="8" t="s">
        <v>14</v>
      </c>
      <c r="W643" s="8" t="s">
        <v>14</v>
      </c>
      <c r="X643" s="8" t="s">
        <v>14</v>
      </c>
      <c r="Z643" s="8" t="s">
        <v>14</v>
      </c>
      <c r="AA643" s="8" t="s">
        <v>14</v>
      </c>
    </row>
    <row r="644">
      <c r="E644" s="8" t="s">
        <v>14</v>
      </c>
      <c r="J644" s="8" t="s">
        <v>14</v>
      </c>
      <c r="N644" s="8" t="s">
        <v>14</v>
      </c>
      <c r="O644" s="8" t="s">
        <v>14</v>
      </c>
      <c r="W644" s="8" t="s">
        <v>14</v>
      </c>
      <c r="X644" s="8" t="s">
        <v>14</v>
      </c>
      <c r="Z644" s="8" t="s">
        <v>14</v>
      </c>
      <c r="AA644" s="8" t="s">
        <v>14</v>
      </c>
    </row>
    <row r="645">
      <c r="E645" s="8" t="s">
        <v>14</v>
      </c>
      <c r="J645" s="8" t="s">
        <v>14</v>
      </c>
      <c r="N645" s="8" t="s">
        <v>14</v>
      </c>
      <c r="O645" s="8" t="s">
        <v>14</v>
      </c>
      <c r="W645" s="8" t="s">
        <v>14</v>
      </c>
      <c r="X645" s="8" t="s">
        <v>14</v>
      </c>
      <c r="Z645" s="8" t="s">
        <v>14</v>
      </c>
      <c r="AA645" s="8" t="s">
        <v>14</v>
      </c>
    </row>
    <row r="646">
      <c r="E646" s="8" t="s">
        <v>14</v>
      </c>
      <c r="J646" s="8" t="s">
        <v>14</v>
      </c>
      <c r="N646" s="8" t="s">
        <v>14</v>
      </c>
      <c r="O646" s="8" t="s">
        <v>14</v>
      </c>
      <c r="W646" s="8" t="s">
        <v>14</v>
      </c>
      <c r="X646" s="8" t="s">
        <v>14</v>
      </c>
      <c r="Z646" s="8" t="s">
        <v>14</v>
      </c>
      <c r="AA646" s="8" t="s">
        <v>14</v>
      </c>
    </row>
    <row r="647">
      <c r="E647" s="8" t="s">
        <v>14</v>
      </c>
      <c r="J647" s="8" t="s">
        <v>14</v>
      </c>
      <c r="N647" s="8" t="s">
        <v>14</v>
      </c>
      <c r="O647" s="8" t="s">
        <v>14</v>
      </c>
      <c r="W647" s="8" t="s">
        <v>14</v>
      </c>
      <c r="X647" s="8" t="s">
        <v>14</v>
      </c>
      <c r="Z647" s="8" t="s">
        <v>14</v>
      </c>
      <c r="AA647" s="8" t="s">
        <v>14</v>
      </c>
    </row>
    <row r="648">
      <c r="E648" s="8" t="s">
        <v>14</v>
      </c>
      <c r="J648" s="8" t="s">
        <v>14</v>
      </c>
      <c r="N648" s="8" t="s">
        <v>14</v>
      </c>
      <c r="O648" s="8" t="s">
        <v>14</v>
      </c>
      <c r="W648" s="8" t="s">
        <v>14</v>
      </c>
      <c r="X648" s="8" t="s">
        <v>14</v>
      </c>
      <c r="Z648" s="8" t="s">
        <v>14</v>
      </c>
      <c r="AA648" s="8" t="s">
        <v>14</v>
      </c>
    </row>
    <row r="649">
      <c r="E649" s="8" t="s">
        <v>14</v>
      </c>
      <c r="J649" s="8" t="s">
        <v>14</v>
      </c>
      <c r="N649" s="8" t="s">
        <v>14</v>
      </c>
      <c r="O649" s="8" t="s">
        <v>14</v>
      </c>
      <c r="W649" s="8" t="s">
        <v>14</v>
      </c>
      <c r="X649" s="8" t="s">
        <v>14</v>
      </c>
      <c r="Z649" s="8" t="s">
        <v>14</v>
      </c>
      <c r="AA649" s="8" t="s">
        <v>14</v>
      </c>
    </row>
    <row r="650">
      <c r="E650" s="8" t="s">
        <v>14</v>
      </c>
      <c r="J650" s="8" t="s">
        <v>14</v>
      </c>
      <c r="N650" s="8" t="s">
        <v>14</v>
      </c>
      <c r="O650" s="8" t="s">
        <v>14</v>
      </c>
      <c r="W650" s="8" t="s">
        <v>14</v>
      </c>
      <c r="X650" s="8" t="s">
        <v>14</v>
      </c>
      <c r="Z650" s="8" t="s">
        <v>14</v>
      </c>
      <c r="AA650" s="8" t="s">
        <v>14</v>
      </c>
    </row>
    <row r="651">
      <c r="E651" s="8" t="s">
        <v>14</v>
      </c>
      <c r="J651" s="8" t="s">
        <v>14</v>
      </c>
      <c r="N651" s="8" t="s">
        <v>14</v>
      </c>
      <c r="O651" s="8" t="s">
        <v>14</v>
      </c>
      <c r="W651" s="8" t="s">
        <v>14</v>
      </c>
      <c r="X651" s="8" t="s">
        <v>14</v>
      </c>
      <c r="Z651" s="8" t="s">
        <v>14</v>
      </c>
      <c r="AA651" s="8" t="s">
        <v>14</v>
      </c>
    </row>
    <row r="652">
      <c r="E652" s="8" t="s">
        <v>14</v>
      </c>
      <c r="J652" s="8" t="s">
        <v>14</v>
      </c>
      <c r="N652" s="8" t="s">
        <v>14</v>
      </c>
      <c r="O652" s="8" t="s">
        <v>14</v>
      </c>
      <c r="W652" s="8" t="s">
        <v>14</v>
      </c>
      <c r="X652" s="8" t="s">
        <v>14</v>
      </c>
      <c r="Z652" s="8" t="s">
        <v>14</v>
      </c>
      <c r="AA652" s="8" t="s">
        <v>14</v>
      </c>
    </row>
    <row r="653">
      <c r="E653" s="8" t="s">
        <v>14</v>
      </c>
      <c r="J653" s="8" t="s">
        <v>14</v>
      </c>
      <c r="N653" s="8" t="s">
        <v>14</v>
      </c>
      <c r="O653" s="8" t="s">
        <v>14</v>
      </c>
      <c r="W653" s="8" t="s">
        <v>14</v>
      </c>
      <c r="X653" s="8" t="s">
        <v>14</v>
      </c>
      <c r="Z653" s="8" t="s">
        <v>14</v>
      </c>
      <c r="AA653" s="8" t="s">
        <v>14</v>
      </c>
    </row>
    <row r="654">
      <c r="E654" s="8" t="s">
        <v>14</v>
      </c>
      <c r="J654" s="8" t="s">
        <v>14</v>
      </c>
      <c r="N654" s="8" t="s">
        <v>14</v>
      </c>
      <c r="O654" s="8" t="s">
        <v>14</v>
      </c>
      <c r="W654" s="8" t="s">
        <v>14</v>
      </c>
      <c r="X654" s="8" t="s">
        <v>14</v>
      </c>
      <c r="Z654" s="8" t="s">
        <v>14</v>
      </c>
      <c r="AA654" s="8" t="s">
        <v>14</v>
      </c>
    </row>
    <row r="655">
      <c r="E655" s="8" t="s">
        <v>14</v>
      </c>
      <c r="J655" s="8" t="s">
        <v>14</v>
      </c>
      <c r="N655" s="8" t="s">
        <v>14</v>
      </c>
      <c r="O655" s="8" t="s">
        <v>14</v>
      </c>
      <c r="W655" s="8" t="s">
        <v>14</v>
      </c>
      <c r="X655" s="8" t="s">
        <v>14</v>
      </c>
      <c r="Z655" s="8" t="s">
        <v>14</v>
      </c>
      <c r="AA655" s="8" t="s">
        <v>14</v>
      </c>
    </row>
    <row r="656">
      <c r="E656" s="8" t="s">
        <v>14</v>
      </c>
      <c r="J656" s="8" t="s">
        <v>14</v>
      </c>
      <c r="N656" s="8" t="s">
        <v>14</v>
      </c>
      <c r="O656" s="8" t="s">
        <v>14</v>
      </c>
      <c r="W656" s="8" t="s">
        <v>14</v>
      </c>
      <c r="X656" s="8" t="s">
        <v>14</v>
      </c>
      <c r="Z656" s="8" t="s">
        <v>14</v>
      </c>
      <c r="AA656" s="8" t="s">
        <v>14</v>
      </c>
    </row>
    <row r="657">
      <c r="E657" s="8" t="s">
        <v>14</v>
      </c>
      <c r="J657" s="8" t="s">
        <v>14</v>
      </c>
      <c r="N657" s="8" t="s">
        <v>14</v>
      </c>
      <c r="O657" s="8" t="s">
        <v>14</v>
      </c>
      <c r="W657" s="8" t="s">
        <v>14</v>
      </c>
      <c r="X657" s="8" t="s">
        <v>14</v>
      </c>
      <c r="Z657" s="8" t="s">
        <v>14</v>
      </c>
      <c r="AA657" s="8" t="s">
        <v>14</v>
      </c>
    </row>
    <row r="658">
      <c r="E658" s="8" t="s">
        <v>14</v>
      </c>
      <c r="J658" s="8" t="s">
        <v>14</v>
      </c>
      <c r="N658" s="8" t="s">
        <v>14</v>
      </c>
      <c r="O658" s="8" t="s">
        <v>14</v>
      </c>
      <c r="W658" s="8" t="s">
        <v>14</v>
      </c>
      <c r="X658" s="8" t="s">
        <v>14</v>
      </c>
      <c r="Z658" s="8" t="s">
        <v>14</v>
      </c>
      <c r="AA658" s="8" t="s">
        <v>14</v>
      </c>
    </row>
    <row r="659">
      <c r="E659" s="8" t="s">
        <v>14</v>
      </c>
      <c r="J659" s="8" t="s">
        <v>14</v>
      </c>
      <c r="N659" s="8" t="s">
        <v>14</v>
      </c>
      <c r="O659" s="8" t="s">
        <v>14</v>
      </c>
      <c r="W659" s="8" t="s">
        <v>14</v>
      </c>
      <c r="X659" s="8" t="s">
        <v>14</v>
      </c>
      <c r="Z659" s="8" t="s">
        <v>14</v>
      </c>
      <c r="AA659" s="8" t="s">
        <v>14</v>
      </c>
    </row>
    <row r="660">
      <c r="E660" s="8" t="s">
        <v>14</v>
      </c>
      <c r="J660" s="8" t="s">
        <v>14</v>
      </c>
      <c r="N660" s="8" t="s">
        <v>14</v>
      </c>
      <c r="O660" s="8" t="s">
        <v>14</v>
      </c>
      <c r="W660" s="8" t="s">
        <v>14</v>
      </c>
      <c r="X660" s="8" t="s">
        <v>14</v>
      </c>
      <c r="Z660" s="8" t="s">
        <v>14</v>
      </c>
      <c r="AA660" s="8" t="s">
        <v>14</v>
      </c>
    </row>
    <row r="661">
      <c r="E661" s="8" t="s">
        <v>14</v>
      </c>
      <c r="J661" s="8" t="s">
        <v>14</v>
      </c>
      <c r="N661" s="8" t="s">
        <v>14</v>
      </c>
      <c r="O661" s="8" t="s">
        <v>14</v>
      </c>
      <c r="W661" s="8" t="s">
        <v>14</v>
      </c>
      <c r="X661" s="8" t="s">
        <v>14</v>
      </c>
      <c r="Z661" s="8" t="s">
        <v>14</v>
      </c>
      <c r="AA661" s="8" t="s">
        <v>14</v>
      </c>
    </row>
    <row r="662">
      <c r="E662" s="8" t="s">
        <v>14</v>
      </c>
      <c r="J662" s="8" t="s">
        <v>14</v>
      </c>
      <c r="N662" s="8" t="s">
        <v>14</v>
      </c>
      <c r="O662" s="8" t="s">
        <v>14</v>
      </c>
      <c r="W662" s="8" t="s">
        <v>14</v>
      </c>
      <c r="X662" s="8" t="s">
        <v>14</v>
      </c>
      <c r="Z662" s="8" t="s">
        <v>14</v>
      </c>
      <c r="AA662" s="8" t="s">
        <v>14</v>
      </c>
    </row>
    <row r="663">
      <c r="E663" s="8" t="s">
        <v>14</v>
      </c>
      <c r="J663" s="8" t="s">
        <v>14</v>
      </c>
      <c r="N663" s="8" t="s">
        <v>14</v>
      </c>
      <c r="O663" s="8" t="s">
        <v>14</v>
      </c>
      <c r="W663" s="8" t="s">
        <v>14</v>
      </c>
      <c r="X663" s="8" t="s">
        <v>14</v>
      </c>
      <c r="Z663" s="8" t="s">
        <v>14</v>
      </c>
      <c r="AA663" s="8" t="s">
        <v>14</v>
      </c>
    </row>
    <row r="664">
      <c r="E664" s="8" t="s">
        <v>14</v>
      </c>
      <c r="J664" s="8" t="s">
        <v>14</v>
      </c>
      <c r="N664" s="8" t="s">
        <v>14</v>
      </c>
      <c r="O664" s="8" t="s">
        <v>14</v>
      </c>
      <c r="W664" s="8" t="s">
        <v>14</v>
      </c>
      <c r="X664" s="8" t="s">
        <v>14</v>
      </c>
      <c r="Z664" s="8" t="s">
        <v>14</v>
      </c>
      <c r="AA664" s="8" t="s">
        <v>14</v>
      </c>
    </row>
    <row r="665">
      <c r="E665" s="8" t="s">
        <v>14</v>
      </c>
      <c r="J665" s="8" t="s">
        <v>14</v>
      </c>
      <c r="N665" s="8" t="s">
        <v>14</v>
      </c>
      <c r="O665" s="8" t="s">
        <v>14</v>
      </c>
      <c r="W665" s="8" t="s">
        <v>14</v>
      </c>
      <c r="X665" s="8" t="s">
        <v>14</v>
      </c>
      <c r="Z665" s="8" t="s">
        <v>14</v>
      </c>
      <c r="AA665" s="8" t="s">
        <v>14</v>
      </c>
    </row>
    <row r="666">
      <c r="E666" s="8" t="s">
        <v>14</v>
      </c>
      <c r="J666" s="8" t="s">
        <v>14</v>
      </c>
      <c r="N666" s="8" t="s">
        <v>14</v>
      </c>
      <c r="O666" s="8" t="s">
        <v>14</v>
      </c>
      <c r="W666" s="8" t="s">
        <v>14</v>
      </c>
      <c r="X666" s="8" t="s">
        <v>14</v>
      </c>
      <c r="Z666" s="8" t="s">
        <v>14</v>
      </c>
      <c r="AA666" s="8" t="s">
        <v>14</v>
      </c>
    </row>
    <row r="667">
      <c r="E667" s="8" t="s">
        <v>14</v>
      </c>
      <c r="J667" s="8" t="s">
        <v>14</v>
      </c>
      <c r="N667" s="8" t="s">
        <v>14</v>
      </c>
      <c r="O667" s="8" t="s">
        <v>14</v>
      </c>
      <c r="W667" s="8" t="s">
        <v>14</v>
      </c>
      <c r="X667" s="8" t="s">
        <v>14</v>
      </c>
      <c r="Z667" s="8" t="s">
        <v>14</v>
      </c>
      <c r="AA667" s="8" t="s">
        <v>14</v>
      </c>
    </row>
    <row r="668">
      <c r="E668" s="8" t="s">
        <v>14</v>
      </c>
      <c r="J668" s="8" t="s">
        <v>14</v>
      </c>
      <c r="N668" s="8" t="s">
        <v>14</v>
      </c>
      <c r="O668" s="8" t="s">
        <v>14</v>
      </c>
      <c r="W668" s="8" t="s">
        <v>14</v>
      </c>
      <c r="X668" s="8" t="s">
        <v>14</v>
      </c>
      <c r="Z668" s="8" t="s">
        <v>14</v>
      </c>
      <c r="AA668" s="8" t="s">
        <v>14</v>
      </c>
    </row>
    <row r="669">
      <c r="E669" s="8" t="s">
        <v>14</v>
      </c>
      <c r="J669" s="8" t="s">
        <v>14</v>
      </c>
      <c r="N669" s="8" t="s">
        <v>14</v>
      </c>
      <c r="O669" s="8" t="s">
        <v>14</v>
      </c>
      <c r="W669" s="8" t="s">
        <v>14</v>
      </c>
      <c r="X669" s="8" t="s">
        <v>14</v>
      </c>
      <c r="Z669" s="8" t="s">
        <v>14</v>
      </c>
      <c r="AA669" s="8" t="s">
        <v>14</v>
      </c>
    </row>
    <row r="670">
      <c r="E670" s="8" t="s">
        <v>14</v>
      </c>
      <c r="J670" s="8" t="s">
        <v>14</v>
      </c>
      <c r="N670" s="8" t="s">
        <v>14</v>
      </c>
      <c r="O670" s="8" t="s">
        <v>14</v>
      </c>
      <c r="W670" s="8" t="s">
        <v>14</v>
      </c>
      <c r="X670" s="8" t="s">
        <v>14</v>
      </c>
      <c r="Z670" s="8" t="s">
        <v>14</v>
      </c>
      <c r="AA670" s="8" t="s">
        <v>14</v>
      </c>
    </row>
    <row r="671">
      <c r="E671" s="8" t="s">
        <v>14</v>
      </c>
      <c r="J671" s="8" t="s">
        <v>14</v>
      </c>
      <c r="N671" s="8" t="s">
        <v>14</v>
      </c>
      <c r="O671" s="8" t="s">
        <v>14</v>
      </c>
      <c r="W671" s="8" t="s">
        <v>14</v>
      </c>
      <c r="X671" s="8" t="s">
        <v>14</v>
      </c>
      <c r="Z671" s="8" t="s">
        <v>14</v>
      </c>
      <c r="AA671" s="8" t="s">
        <v>14</v>
      </c>
    </row>
    <row r="672">
      <c r="E672" s="8" t="s">
        <v>14</v>
      </c>
      <c r="J672" s="8" t="s">
        <v>14</v>
      </c>
      <c r="N672" s="8" t="s">
        <v>14</v>
      </c>
      <c r="O672" s="8" t="s">
        <v>14</v>
      </c>
      <c r="W672" s="8" t="s">
        <v>14</v>
      </c>
      <c r="X672" s="8" t="s">
        <v>14</v>
      </c>
      <c r="Z672" s="8" t="s">
        <v>14</v>
      </c>
      <c r="AA672" s="8" t="s">
        <v>14</v>
      </c>
    </row>
    <row r="673">
      <c r="E673" s="8" t="s">
        <v>14</v>
      </c>
      <c r="J673" s="8" t="s">
        <v>14</v>
      </c>
      <c r="N673" s="8" t="s">
        <v>14</v>
      </c>
      <c r="O673" s="8" t="s">
        <v>14</v>
      </c>
      <c r="W673" s="8" t="s">
        <v>14</v>
      </c>
      <c r="X673" s="8" t="s">
        <v>14</v>
      </c>
      <c r="Z673" s="8" t="s">
        <v>14</v>
      </c>
      <c r="AA673" s="8" t="s">
        <v>14</v>
      </c>
    </row>
    <row r="674">
      <c r="E674" s="8" t="s">
        <v>14</v>
      </c>
      <c r="J674" s="8" t="s">
        <v>14</v>
      </c>
      <c r="N674" s="8" t="s">
        <v>14</v>
      </c>
      <c r="O674" s="8" t="s">
        <v>14</v>
      </c>
      <c r="W674" s="8" t="s">
        <v>14</v>
      </c>
      <c r="X674" s="8" t="s">
        <v>14</v>
      </c>
      <c r="Z674" s="8" t="s">
        <v>14</v>
      </c>
      <c r="AA674" s="8" t="s">
        <v>14</v>
      </c>
    </row>
    <row r="675">
      <c r="E675" s="8" t="s">
        <v>14</v>
      </c>
      <c r="J675" s="8" t="s">
        <v>14</v>
      </c>
      <c r="N675" s="8" t="s">
        <v>14</v>
      </c>
      <c r="O675" s="8" t="s">
        <v>14</v>
      </c>
      <c r="W675" s="8" t="s">
        <v>14</v>
      </c>
      <c r="X675" s="8" t="s">
        <v>14</v>
      </c>
      <c r="Z675" s="8" t="s">
        <v>14</v>
      </c>
      <c r="AA675" s="8" t="s">
        <v>14</v>
      </c>
    </row>
    <row r="676">
      <c r="E676" s="8" t="s">
        <v>14</v>
      </c>
      <c r="J676" s="8" t="s">
        <v>14</v>
      </c>
      <c r="N676" s="8" t="s">
        <v>14</v>
      </c>
      <c r="O676" s="8" t="s">
        <v>14</v>
      </c>
      <c r="W676" s="8" t="s">
        <v>14</v>
      </c>
      <c r="X676" s="8" t="s">
        <v>14</v>
      </c>
      <c r="Z676" s="8" t="s">
        <v>14</v>
      </c>
      <c r="AA676" s="8" t="s">
        <v>14</v>
      </c>
    </row>
    <row r="677">
      <c r="E677" s="8" t="s">
        <v>14</v>
      </c>
      <c r="J677" s="8" t="s">
        <v>14</v>
      </c>
      <c r="N677" s="8" t="s">
        <v>14</v>
      </c>
      <c r="O677" s="8" t="s">
        <v>14</v>
      </c>
      <c r="W677" s="8" t="s">
        <v>14</v>
      </c>
      <c r="X677" s="8" t="s">
        <v>14</v>
      </c>
      <c r="Z677" s="8" t="s">
        <v>14</v>
      </c>
      <c r="AA677" s="8" t="s">
        <v>14</v>
      </c>
    </row>
    <row r="678">
      <c r="E678" s="8" t="s">
        <v>14</v>
      </c>
      <c r="J678" s="8" t="s">
        <v>14</v>
      </c>
      <c r="N678" s="8" t="s">
        <v>14</v>
      </c>
      <c r="O678" s="8" t="s">
        <v>14</v>
      </c>
      <c r="W678" s="8" t="s">
        <v>14</v>
      </c>
      <c r="X678" s="8" t="s">
        <v>14</v>
      </c>
      <c r="Z678" s="8" t="s">
        <v>14</v>
      </c>
      <c r="AA678" s="8" t="s">
        <v>14</v>
      </c>
    </row>
    <row r="679">
      <c r="E679" s="8" t="s">
        <v>14</v>
      </c>
      <c r="J679" s="8" t="s">
        <v>14</v>
      </c>
      <c r="N679" s="8" t="s">
        <v>14</v>
      </c>
      <c r="O679" s="8" t="s">
        <v>14</v>
      </c>
      <c r="W679" s="8" t="s">
        <v>14</v>
      </c>
      <c r="X679" s="8" t="s">
        <v>14</v>
      </c>
      <c r="Z679" s="8" t="s">
        <v>14</v>
      </c>
      <c r="AA679" s="8" t="s">
        <v>14</v>
      </c>
    </row>
    <row r="680">
      <c r="E680" s="8" t="s">
        <v>14</v>
      </c>
      <c r="J680" s="8" t="s">
        <v>14</v>
      </c>
      <c r="N680" s="8" t="s">
        <v>14</v>
      </c>
      <c r="O680" s="8" t="s">
        <v>14</v>
      </c>
      <c r="W680" s="8" t="s">
        <v>14</v>
      </c>
      <c r="X680" s="8" t="s">
        <v>14</v>
      </c>
      <c r="Z680" s="8" t="s">
        <v>14</v>
      </c>
      <c r="AA680" s="8" t="s">
        <v>14</v>
      </c>
    </row>
    <row r="681">
      <c r="E681" s="8" t="s">
        <v>14</v>
      </c>
      <c r="J681" s="8" t="s">
        <v>14</v>
      </c>
      <c r="N681" s="8" t="s">
        <v>14</v>
      </c>
      <c r="O681" s="8" t="s">
        <v>14</v>
      </c>
      <c r="W681" s="8" t="s">
        <v>14</v>
      </c>
      <c r="X681" s="8" t="s">
        <v>14</v>
      </c>
      <c r="Z681" s="8" t="s">
        <v>14</v>
      </c>
      <c r="AA681" s="8" t="s">
        <v>14</v>
      </c>
    </row>
    <row r="682">
      <c r="E682" s="8" t="s">
        <v>14</v>
      </c>
      <c r="J682" s="8" t="s">
        <v>14</v>
      </c>
      <c r="N682" s="8" t="s">
        <v>14</v>
      </c>
      <c r="O682" s="8" t="s">
        <v>14</v>
      </c>
      <c r="W682" s="8" t="s">
        <v>14</v>
      </c>
      <c r="X682" s="8" t="s">
        <v>14</v>
      </c>
      <c r="Z682" s="8" t="s">
        <v>14</v>
      </c>
      <c r="AA682" s="8" t="s">
        <v>14</v>
      </c>
    </row>
    <row r="683">
      <c r="E683" s="8" t="s">
        <v>14</v>
      </c>
      <c r="J683" s="8" t="s">
        <v>14</v>
      </c>
      <c r="N683" s="8" t="s">
        <v>14</v>
      </c>
      <c r="O683" s="8" t="s">
        <v>14</v>
      </c>
      <c r="W683" s="8" t="s">
        <v>14</v>
      </c>
      <c r="X683" s="8" t="s">
        <v>14</v>
      </c>
      <c r="Z683" s="8" t="s">
        <v>14</v>
      </c>
      <c r="AA683" s="8" t="s">
        <v>14</v>
      </c>
    </row>
    <row r="684">
      <c r="E684" s="8" t="s">
        <v>14</v>
      </c>
      <c r="J684" s="8" t="s">
        <v>14</v>
      </c>
      <c r="N684" s="8" t="s">
        <v>14</v>
      </c>
      <c r="O684" s="8" t="s">
        <v>14</v>
      </c>
      <c r="W684" s="8" t="s">
        <v>14</v>
      </c>
      <c r="X684" s="8" t="s">
        <v>14</v>
      </c>
      <c r="Z684" s="8" t="s">
        <v>14</v>
      </c>
      <c r="AA684" s="8" t="s">
        <v>14</v>
      </c>
    </row>
    <row r="685">
      <c r="E685" s="8" t="s">
        <v>14</v>
      </c>
      <c r="J685" s="8" t="s">
        <v>14</v>
      </c>
      <c r="N685" s="8" t="s">
        <v>14</v>
      </c>
      <c r="O685" s="8" t="s">
        <v>14</v>
      </c>
      <c r="W685" s="8" t="s">
        <v>14</v>
      </c>
      <c r="X685" s="8" t="s">
        <v>14</v>
      </c>
      <c r="Z685" s="8" t="s">
        <v>14</v>
      </c>
      <c r="AA685" s="8" t="s">
        <v>14</v>
      </c>
    </row>
    <row r="686">
      <c r="E686" s="8" t="s">
        <v>14</v>
      </c>
      <c r="J686" s="8" t="s">
        <v>14</v>
      </c>
      <c r="N686" s="8" t="s">
        <v>14</v>
      </c>
      <c r="O686" s="8" t="s">
        <v>14</v>
      </c>
      <c r="W686" s="8" t="s">
        <v>14</v>
      </c>
      <c r="X686" s="8" t="s">
        <v>14</v>
      </c>
      <c r="Z686" s="8" t="s">
        <v>14</v>
      </c>
      <c r="AA686" s="8" t="s">
        <v>14</v>
      </c>
    </row>
    <row r="687">
      <c r="E687" s="8" t="s">
        <v>14</v>
      </c>
      <c r="J687" s="8" t="s">
        <v>14</v>
      </c>
      <c r="N687" s="8" t="s">
        <v>14</v>
      </c>
      <c r="O687" s="8" t="s">
        <v>14</v>
      </c>
      <c r="W687" s="8" t="s">
        <v>14</v>
      </c>
      <c r="X687" s="8" t="s">
        <v>14</v>
      </c>
      <c r="Z687" s="8" t="s">
        <v>14</v>
      </c>
      <c r="AA687" s="8" t="s">
        <v>14</v>
      </c>
    </row>
    <row r="688">
      <c r="E688" s="8" t="s">
        <v>14</v>
      </c>
      <c r="J688" s="8" t="s">
        <v>14</v>
      </c>
      <c r="N688" s="8" t="s">
        <v>14</v>
      </c>
      <c r="O688" s="8" t="s">
        <v>14</v>
      </c>
      <c r="W688" s="8" t="s">
        <v>14</v>
      </c>
      <c r="X688" s="8" t="s">
        <v>14</v>
      </c>
      <c r="Z688" s="8" t="s">
        <v>14</v>
      </c>
      <c r="AA688" s="8" t="s">
        <v>14</v>
      </c>
    </row>
    <row r="689">
      <c r="E689" s="8" t="s">
        <v>14</v>
      </c>
      <c r="J689" s="8" t="s">
        <v>14</v>
      </c>
      <c r="N689" s="8" t="s">
        <v>14</v>
      </c>
      <c r="O689" s="8" t="s">
        <v>14</v>
      </c>
      <c r="W689" s="8" t="s">
        <v>14</v>
      </c>
      <c r="X689" s="8" t="s">
        <v>14</v>
      </c>
      <c r="Z689" s="8" t="s">
        <v>14</v>
      </c>
      <c r="AA689" s="8" t="s">
        <v>14</v>
      </c>
    </row>
    <row r="690">
      <c r="E690" s="8" t="s">
        <v>14</v>
      </c>
      <c r="J690" s="8" t="s">
        <v>14</v>
      </c>
      <c r="N690" s="8" t="s">
        <v>14</v>
      </c>
      <c r="O690" s="8" t="s">
        <v>14</v>
      </c>
      <c r="W690" s="8" t="s">
        <v>14</v>
      </c>
      <c r="X690" s="8" t="s">
        <v>14</v>
      </c>
      <c r="Z690" s="8" t="s">
        <v>14</v>
      </c>
      <c r="AA690" s="8" t="s">
        <v>14</v>
      </c>
    </row>
    <row r="691">
      <c r="E691" s="8" t="s">
        <v>14</v>
      </c>
      <c r="J691" s="8" t="s">
        <v>14</v>
      </c>
      <c r="N691" s="8" t="s">
        <v>14</v>
      </c>
      <c r="O691" s="8" t="s">
        <v>14</v>
      </c>
      <c r="W691" s="8" t="s">
        <v>14</v>
      </c>
      <c r="X691" s="8" t="s">
        <v>14</v>
      </c>
      <c r="Z691" s="8" t="s">
        <v>14</v>
      </c>
      <c r="AA691" s="8" t="s">
        <v>14</v>
      </c>
    </row>
    <row r="692">
      <c r="E692" s="8" t="s">
        <v>14</v>
      </c>
      <c r="J692" s="8" t="s">
        <v>14</v>
      </c>
      <c r="N692" s="8" t="s">
        <v>14</v>
      </c>
      <c r="O692" s="8" t="s">
        <v>14</v>
      </c>
      <c r="W692" s="8" t="s">
        <v>14</v>
      </c>
      <c r="X692" s="8" t="s">
        <v>14</v>
      </c>
      <c r="Z692" s="8" t="s">
        <v>14</v>
      </c>
      <c r="AA692" s="8" t="s">
        <v>14</v>
      </c>
    </row>
    <row r="693">
      <c r="E693" s="8" t="s">
        <v>14</v>
      </c>
      <c r="J693" s="8" t="s">
        <v>14</v>
      </c>
      <c r="N693" s="8" t="s">
        <v>14</v>
      </c>
      <c r="O693" s="8" t="s">
        <v>14</v>
      </c>
      <c r="W693" s="8" t="s">
        <v>14</v>
      </c>
      <c r="X693" s="8" t="s">
        <v>14</v>
      </c>
      <c r="Z693" s="8" t="s">
        <v>14</v>
      </c>
      <c r="AA693" s="8" t="s">
        <v>14</v>
      </c>
    </row>
    <row r="694">
      <c r="E694" s="8" t="s">
        <v>14</v>
      </c>
      <c r="J694" s="8" t="s">
        <v>14</v>
      </c>
      <c r="N694" s="8" t="s">
        <v>14</v>
      </c>
      <c r="O694" s="8" t="s">
        <v>14</v>
      </c>
      <c r="W694" s="8" t="s">
        <v>14</v>
      </c>
      <c r="X694" s="8" t="s">
        <v>14</v>
      </c>
      <c r="Z694" s="8" t="s">
        <v>14</v>
      </c>
      <c r="AA694" s="8" t="s">
        <v>14</v>
      </c>
    </row>
    <row r="695">
      <c r="E695" s="8" t="s">
        <v>14</v>
      </c>
      <c r="J695" s="8" t="s">
        <v>14</v>
      </c>
      <c r="N695" s="8" t="s">
        <v>14</v>
      </c>
      <c r="O695" s="8" t="s">
        <v>14</v>
      </c>
      <c r="W695" s="8" t="s">
        <v>14</v>
      </c>
      <c r="X695" s="8" t="s">
        <v>14</v>
      </c>
      <c r="Z695" s="8" t="s">
        <v>14</v>
      </c>
      <c r="AA695" s="8" t="s">
        <v>14</v>
      </c>
    </row>
    <row r="696">
      <c r="E696" s="8" t="s">
        <v>14</v>
      </c>
      <c r="J696" s="8" t="s">
        <v>14</v>
      </c>
      <c r="N696" s="8" t="s">
        <v>14</v>
      </c>
      <c r="O696" s="8" t="s">
        <v>14</v>
      </c>
      <c r="W696" s="8" t="s">
        <v>14</v>
      </c>
      <c r="X696" s="8" t="s">
        <v>14</v>
      </c>
      <c r="Z696" s="8" t="s">
        <v>14</v>
      </c>
      <c r="AA696" s="8" t="s">
        <v>14</v>
      </c>
    </row>
    <row r="697">
      <c r="E697" s="8" t="s">
        <v>14</v>
      </c>
      <c r="J697" s="8" t="s">
        <v>14</v>
      </c>
      <c r="N697" s="8" t="s">
        <v>14</v>
      </c>
      <c r="O697" s="8" t="s">
        <v>14</v>
      </c>
      <c r="W697" s="8" t="s">
        <v>14</v>
      </c>
      <c r="X697" s="8" t="s">
        <v>14</v>
      </c>
      <c r="Z697" s="8" t="s">
        <v>14</v>
      </c>
      <c r="AA697" s="8" t="s">
        <v>14</v>
      </c>
    </row>
    <row r="698">
      <c r="E698" s="8" t="s">
        <v>14</v>
      </c>
      <c r="J698" s="8" t="s">
        <v>14</v>
      </c>
      <c r="N698" s="8" t="s">
        <v>14</v>
      </c>
      <c r="O698" s="8" t="s">
        <v>14</v>
      </c>
      <c r="W698" s="8" t="s">
        <v>14</v>
      </c>
      <c r="X698" s="8" t="s">
        <v>14</v>
      </c>
      <c r="Z698" s="8" t="s">
        <v>14</v>
      </c>
      <c r="AA698" s="8" t="s">
        <v>14</v>
      </c>
    </row>
    <row r="699">
      <c r="E699" s="8" t="s">
        <v>14</v>
      </c>
      <c r="J699" s="8" t="s">
        <v>14</v>
      </c>
      <c r="N699" s="8" t="s">
        <v>14</v>
      </c>
      <c r="O699" s="8" t="s">
        <v>14</v>
      </c>
      <c r="W699" s="8" t="s">
        <v>14</v>
      </c>
      <c r="X699" s="8" t="s">
        <v>14</v>
      </c>
      <c r="Z699" s="8" t="s">
        <v>14</v>
      </c>
      <c r="AA699" s="8" t="s">
        <v>14</v>
      </c>
    </row>
    <row r="700">
      <c r="E700" s="8" t="s">
        <v>14</v>
      </c>
      <c r="J700" s="8" t="s">
        <v>14</v>
      </c>
      <c r="N700" s="8" t="s">
        <v>14</v>
      </c>
      <c r="O700" s="8" t="s">
        <v>14</v>
      </c>
      <c r="W700" s="8" t="s">
        <v>14</v>
      </c>
      <c r="X700" s="8" t="s">
        <v>14</v>
      </c>
      <c r="Z700" s="8" t="s">
        <v>14</v>
      </c>
      <c r="AA700" s="8" t="s">
        <v>14</v>
      </c>
    </row>
    <row r="701">
      <c r="E701" s="8" t="s">
        <v>14</v>
      </c>
      <c r="J701" s="8" t="s">
        <v>14</v>
      </c>
      <c r="N701" s="8" t="s">
        <v>14</v>
      </c>
      <c r="O701" s="8" t="s">
        <v>14</v>
      </c>
      <c r="W701" s="8" t="s">
        <v>14</v>
      </c>
      <c r="X701" s="8" t="s">
        <v>14</v>
      </c>
      <c r="Z701" s="8" t="s">
        <v>14</v>
      </c>
      <c r="AA701" s="8" t="s">
        <v>14</v>
      </c>
    </row>
    <row r="702">
      <c r="E702" s="8" t="s">
        <v>14</v>
      </c>
      <c r="J702" s="8" t="s">
        <v>14</v>
      </c>
      <c r="N702" s="8" t="s">
        <v>14</v>
      </c>
      <c r="O702" s="8" t="s">
        <v>14</v>
      </c>
      <c r="W702" s="8" t="s">
        <v>14</v>
      </c>
      <c r="X702" s="8" t="s">
        <v>14</v>
      </c>
      <c r="Z702" s="8" t="s">
        <v>14</v>
      </c>
      <c r="AA702" s="8" t="s">
        <v>14</v>
      </c>
    </row>
    <row r="703">
      <c r="E703" s="8" t="s">
        <v>14</v>
      </c>
      <c r="J703" s="8" t="s">
        <v>14</v>
      </c>
      <c r="N703" s="8" t="s">
        <v>14</v>
      </c>
      <c r="O703" s="8" t="s">
        <v>14</v>
      </c>
      <c r="W703" s="8" t="s">
        <v>14</v>
      </c>
      <c r="X703" s="8" t="s">
        <v>14</v>
      </c>
      <c r="Z703" s="8" t="s">
        <v>14</v>
      </c>
      <c r="AA703" s="8" t="s">
        <v>14</v>
      </c>
    </row>
    <row r="704">
      <c r="E704" s="8" t="s">
        <v>14</v>
      </c>
      <c r="J704" s="8" t="s">
        <v>14</v>
      </c>
      <c r="N704" s="8" t="s">
        <v>14</v>
      </c>
      <c r="O704" s="8" t="s">
        <v>14</v>
      </c>
      <c r="W704" s="8" t="s">
        <v>14</v>
      </c>
      <c r="X704" s="8" t="s">
        <v>14</v>
      </c>
      <c r="Z704" s="8" t="s">
        <v>14</v>
      </c>
      <c r="AA704" s="8" t="s">
        <v>14</v>
      </c>
    </row>
    <row r="705">
      <c r="E705" s="8" t="s">
        <v>14</v>
      </c>
      <c r="J705" s="8" t="s">
        <v>14</v>
      </c>
      <c r="N705" s="8" t="s">
        <v>14</v>
      </c>
      <c r="O705" s="8" t="s">
        <v>14</v>
      </c>
      <c r="W705" s="8" t="s">
        <v>14</v>
      </c>
      <c r="X705" s="8" t="s">
        <v>14</v>
      </c>
      <c r="Z705" s="8" t="s">
        <v>14</v>
      </c>
      <c r="AA705" s="8" t="s">
        <v>14</v>
      </c>
    </row>
    <row r="706">
      <c r="E706" s="8" t="s">
        <v>14</v>
      </c>
      <c r="J706" s="8" t="s">
        <v>14</v>
      </c>
      <c r="N706" s="8" t="s">
        <v>14</v>
      </c>
      <c r="O706" s="8" t="s">
        <v>14</v>
      </c>
      <c r="W706" s="8" t="s">
        <v>14</v>
      </c>
      <c r="X706" s="8" t="s">
        <v>14</v>
      </c>
      <c r="Z706" s="8" t="s">
        <v>14</v>
      </c>
      <c r="AA706" s="8" t="s">
        <v>14</v>
      </c>
    </row>
    <row r="707">
      <c r="E707" s="8" t="s">
        <v>14</v>
      </c>
      <c r="J707" s="8" t="s">
        <v>14</v>
      </c>
      <c r="N707" s="8" t="s">
        <v>14</v>
      </c>
      <c r="O707" s="8" t="s">
        <v>14</v>
      </c>
      <c r="W707" s="8" t="s">
        <v>14</v>
      </c>
      <c r="X707" s="8" t="s">
        <v>14</v>
      </c>
      <c r="Z707" s="8" t="s">
        <v>14</v>
      </c>
      <c r="AA707" s="8" t="s">
        <v>14</v>
      </c>
    </row>
    <row r="708">
      <c r="E708" s="8" t="s">
        <v>14</v>
      </c>
      <c r="J708" s="8" t="s">
        <v>14</v>
      </c>
      <c r="N708" s="8" t="s">
        <v>14</v>
      </c>
      <c r="O708" s="8" t="s">
        <v>14</v>
      </c>
      <c r="W708" s="8" t="s">
        <v>14</v>
      </c>
      <c r="X708" s="8" t="s">
        <v>14</v>
      </c>
      <c r="Z708" s="8" t="s">
        <v>14</v>
      </c>
      <c r="AA708" s="8" t="s">
        <v>14</v>
      </c>
    </row>
    <row r="709">
      <c r="E709" s="8" t="s">
        <v>14</v>
      </c>
      <c r="J709" s="8" t="s">
        <v>14</v>
      </c>
      <c r="N709" s="8" t="s">
        <v>14</v>
      </c>
      <c r="O709" s="8" t="s">
        <v>14</v>
      </c>
      <c r="W709" s="8" t="s">
        <v>14</v>
      </c>
      <c r="X709" s="8" t="s">
        <v>14</v>
      </c>
      <c r="Z709" s="8" t="s">
        <v>14</v>
      </c>
      <c r="AA709" s="8" t="s">
        <v>14</v>
      </c>
    </row>
    <row r="710">
      <c r="E710" s="8" t="s">
        <v>14</v>
      </c>
      <c r="J710" s="8" t="s">
        <v>14</v>
      </c>
      <c r="N710" s="8" t="s">
        <v>14</v>
      </c>
      <c r="O710" s="8" t="s">
        <v>14</v>
      </c>
      <c r="W710" s="8" t="s">
        <v>14</v>
      </c>
      <c r="X710" s="8" t="s">
        <v>14</v>
      </c>
      <c r="Z710" s="8" t="s">
        <v>14</v>
      </c>
      <c r="AA710" s="8" t="s">
        <v>14</v>
      </c>
    </row>
    <row r="711">
      <c r="E711" s="8" t="s">
        <v>14</v>
      </c>
      <c r="J711" s="8" t="s">
        <v>14</v>
      </c>
      <c r="N711" s="8" t="s">
        <v>14</v>
      </c>
      <c r="O711" s="8" t="s">
        <v>14</v>
      </c>
      <c r="W711" s="8" t="s">
        <v>14</v>
      </c>
      <c r="X711" s="8" t="s">
        <v>14</v>
      </c>
      <c r="Z711" s="8" t="s">
        <v>14</v>
      </c>
      <c r="AA711" s="8" t="s">
        <v>14</v>
      </c>
    </row>
    <row r="712">
      <c r="E712" s="8" t="s">
        <v>14</v>
      </c>
      <c r="J712" s="8" t="s">
        <v>14</v>
      </c>
      <c r="N712" s="8" t="s">
        <v>14</v>
      </c>
      <c r="O712" s="8" t="s">
        <v>14</v>
      </c>
      <c r="W712" s="8" t="s">
        <v>14</v>
      </c>
      <c r="X712" s="8" t="s">
        <v>14</v>
      </c>
      <c r="Z712" s="8" t="s">
        <v>14</v>
      </c>
      <c r="AA712" s="8" t="s">
        <v>14</v>
      </c>
    </row>
    <row r="713">
      <c r="E713" s="8" t="s">
        <v>14</v>
      </c>
      <c r="J713" s="8" t="s">
        <v>14</v>
      </c>
      <c r="N713" s="8" t="s">
        <v>14</v>
      </c>
      <c r="O713" s="8" t="s">
        <v>14</v>
      </c>
      <c r="W713" s="8" t="s">
        <v>14</v>
      </c>
      <c r="X713" s="8" t="s">
        <v>14</v>
      </c>
      <c r="Z713" s="8" t="s">
        <v>14</v>
      </c>
      <c r="AA713" s="8" t="s">
        <v>14</v>
      </c>
    </row>
    <row r="714">
      <c r="E714" s="8" t="s">
        <v>14</v>
      </c>
      <c r="J714" s="8" t="s">
        <v>14</v>
      </c>
      <c r="N714" s="8" t="s">
        <v>14</v>
      </c>
      <c r="O714" s="8" t="s">
        <v>14</v>
      </c>
      <c r="W714" s="8" t="s">
        <v>14</v>
      </c>
      <c r="X714" s="8" t="s">
        <v>14</v>
      </c>
      <c r="Z714" s="8" t="s">
        <v>14</v>
      </c>
      <c r="AA714" s="8" t="s">
        <v>14</v>
      </c>
    </row>
    <row r="715">
      <c r="E715" s="8" t="s">
        <v>14</v>
      </c>
      <c r="J715" s="8" t="s">
        <v>14</v>
      </c>
      <c r="N715" s="8" t="s">
        <v>14</v>
      </c>
      <c r="O715" s="8" t="s">
        <v>14</v>
      </c>
      <c r="W715" s="8" t="s">
        <v>14</v>
      </c>
      <c r="X715" s="8" t="s">
        <v>14</v>
      </c>
      <c r="Z715" s="8" t="s">
        <v>14</v>
      </c>
      <c r="AA715" s="8" t="s">
        <v>14</v>
      </c>
    </row>
    <row r="716">
      <c r="E716" s="8" t="s">
        <v>14</v>
      </c>
      <c r="J716" s="8" t="s">
        <v>14</v>
      </c>
      <c r="N716" s="8" t="s">
        <v>14</v>
      </c>
      <c r="O716" s="8" t="s">
        <v>14</v>
      </c>
      <c r="W716" s="8" t="s">
        <v>14</v>
      </c>
      <c r="X716" s="8" t="s">
        <v>14</v>
      </c>
      <c r="Z716" s="8" t="s">
        <v>14</v>
      </c>
      <c r="AA716" s="8" t="s">
        <v>14</v>
      </c>
    </row>
    <row r="717">
      <c r="E717" s="8" t="s">
        <v>14</v>
      </c>
      <c r="J717" s="8" t="s">
        <v>14</v>
      </c>
      <c r="N717" s="8" t="s">
        <v>14</v>
      </c>
      <c r="O717" s="8" t="s">
        <v>14</v>
      </c>
      <c r="W717" s="8" t="s">
        <v>14</v>
      </c>
      <c r="X717" s="8" t="s">
        <v>14</v>
      </c>
      <c r="Z717" s="8" t="s">
        <v>14</v>
      </c>
      <c r="AA717" s="8" t="s">
        <v>14</v>
      </c>
    </row>
    <row r="718">
      <c r="E718" s="8" t="s">
        <v>14</v>
      </c>
      <c r="J718" s="8" t="s">
        <v>14</v>
      </c>
      <c r="N718" s="8" t="s">
        <v>14</v>
      </c>
      <c r="O718" s="8" t="s">
        <v>14</v>
      </c>
      <c r="W718" s="8" t="s">
        <v>14</v>
      </c>
      <c r="X718" s="8" t="s">
        <v>14</v>
      </c>
      <c r="Z718" s="8" t="s">
        <v>14</v>
      </c>
      <c r="AA718" s="8" t="s">
        <v>14</v>
      </c>
    </row>
    <row r="719">
      <c r="E719" s="8" t="s">
        <v>14</v>
      </c>
      <c r="J719" s="8" t="s">
        <v>14</v>
      </c>
      <c r="N719" s="8" t="s">
        <v>14</v>
      </c>
      <c r="O719" s="8" t="s">
        <v>14</v>
      </c>
      <c r="W719" s="8" t="s">
        <v>14</v>
      </c>
      <c r="X719" s="8" t="s">
        <v>14</v>
      </c>
      <c r="Z719" s="8" t="s">
        <v>14</v>
      </c>
      <c r="AA719" s="8" t="s">
        <v>14</v>
      </c>
    </row>
    <row r="720">
      <c r="E720" s="8" t="s">
        <v>14</v>
      </c>
      <c r="J720" s="8" t="s">
        <v>14</v>
      </c>
      <c r="N720" s="8" t="s">
        <v>14</v>
      </c>
      <c r="O720" s="8" t="s">
        <v>14</v>
      </c>
      <c r="W720" s="8" t="s">
        <v>14</v>
      </c>
      <c r="X720" s="8" t="s">
        <v>14</v>
      </c>
      <c r="Z720" s="8" t="s">
        <v>14</v>
      </c>
      <c r="AA720" s="8" t="s">
        <v>14</v>
      </c>
    </row>
    <row r="721">
      <c r="E721" s="8" t="s">
        <v>14</v>
      </c>
      <c r="J721" s="8" t="s">
        <v>14</v>
      </c>
      <c r="N721" s="8" t="s">
        <v>14</v>
      </c>
      <c r="O721" s="8" t="s">
        <v>14</v>
      </c>
      <c r="W721" s="8" t="s">
        <v>14</v>
      </c>
      <c r="X721" s="8" t="s">
        <v>14</v>
      </c>
      <c r="Z721" s="8" t="s">
        <v>14</v>
      </c>
      <c r="AA721" s="8" t="s">
        <v>14</v>
      </c>
    </row>
    <row r="722">
      <c r="E722" s="8" t="s">
        <v>14</v>
      </c>
      <c r="J722" s="8" t="s">
        <v>14</v>
      </c>
      <c r="N722" s="8" t="s">
        <v>14</v>
      </c>
      <c r="O722" s="8" t="s">
        <v>14</v>
      </c>
      <c r="W722" s="8" t="s">
        <v>14</v>
      </c>
      <c r="X722" s="8" t="s">
        <v>14</v>
      </c>
      <c r="Z722" s="8" t="s">
        <v>14</v>
      </c>
      <c r="AA722" s="8" t="s">
        <v>14</v>
      </c>
    </row>
    <row r="723">
      <c r="E723" s="8" t="s">
        <v>14</v>
      </c>
      <c r="J723" s="8" t="s">
        <v>14</v>
      </c>
      <c r="N723" s="8" t="s">
        <v>14</v>
      </c>
      <c r="O723" s="8" t="s">
        <v>14</v>
      </c>
      <c r="W723" s="8" t="s">
        <v>14</v>
      </c>
      <c r="X723" s="8" t="s">
        <v>14</v>
      </c>
      <c r="Z723" s="8" t="s">
        <v>14</v>
      </c>
      <c r="AA723" s="8" t="s">
        <v>14</v>
      </c>
    </row>
    <row r="724">
      <c r="E724" s="8" t="s">
        <v>14</v>
      </c>
      <c r="J724" s="8" t="s">
        <v>14</v>
      </c>
      <c r="N724" s="8" t="s">
        <v>14</v>
      </c>
      <c r="O724" s="8" t="s">
        <v>14</v>
      </c>
      <c r="W724" s="8" t="s">
        <v>14</v>
      </c>
      <c r="X724" s="8" t="s">
        <v>14</v>
      </c>
      <c r="Z724" s="8" t="s">
        <v>14</v>
      </c>
      <c r="AA724" s="8" t="s">
        <v>14</v>
      </c>
    </row>
    <row r="725">
      <c r="E725" s="8" t="s">
        <v>14</v>
      </c>
      <c r="J725" s="8" t="s">
        <v>14</v>
      </c>
      <c r="N725" s="8" t="s">
        <v>14</v>
      </c>
      <c r="O725" s="8" t="s">
        <v>14</v>
      </c>
      <c r="W725" s="8" t="s">
        <v>14</v>
      </c>
      <c r="X725" s="8" t="s">
        <v>14</v>
      </c>
      <c r="Z725" s="8" t="s">
        <v>14</v>
      </c>
      <c r="AA725" s="8" t="s">
        <v>14</v>
      </c>
    </row>
    <row r="726">
      <c r="E726" s="8" t="s">
        <v>14</v>
      </c>
      <c r="J726" s="8" t="s">
        <v>14</v>
      </c>
      <c r="N726" s="8" t="s">
        <v>14</v>
      </c>
      <c r="O726" s="8" t="s">
        <v>14</v>
      </c>
      <c r="W726" s="8" t="s">
        <v>14</v>
      </c>
      <c r="X726" s="8" t="s">
        <v>14</v>
      </c>
      <c r="Z726" s="8" t="s">
        <v>14</v>
      </c>
      <c r="AA726" s="8" t="s">
        <v>14</v>
      </c>
    </row>
    <row r="727">
      <c r="E727" s="8" t="s">
        <v>14</v>
      </c>
      <c r="J727" s="8" t="s">
        <v>14</v>
      </c>
      <c r="N727" s="8" t="s">
        <v>14</v>
      </c>
      <c r="O727" s="8" t="s">
        <v>14</v>
      </c>
      <c r="W727" s="8" t="s">
        <v>14</v>
      </c>
      <c r="X727" s="8" t="s">
        <v>14</v>
      </c>
      <c r="Z727" s="8" t="s">
        <v>14</v>
      </c>
      <c r="AA727" s="8" t="s">
        <v>14</v>
      </c>
    </row>
    <row r="728">
      <c r="E728" s="8" t="s">
        <v>14</v>
      </c>
      <c r="J728" s="8" t="s">
        <v>14</v>
      </c>
      <c r="N728" s="8" t="s">
        <v>14</v>
      </c>
      <c r="O728" s="8" t="s">
        <v>14</v>
      </c>
      <c r="W728" s="8" t="s">
        <v>14</v>
      </c>
      <c r="X728" s="8" t="s">
        <v>14</v>
      </c>
      <c r="Z728" s="8" t="s">
        <v>14</v>
      </c>
      <c r="AA728" s="8" t="s">
        <v>14</v>
      </c>
    </row>
    <row r="729">
      <c r="E729" s="8" t="s">
        <v>14</v>
      </c>
      <c r="J729" s="8" t="s">
        <v>14</v>
      </c>
      <c r="N729" s="8" t="s">
        <v>14</v>
      </c>
      <c r="O729" s="8" t="s">
        <v>14</v>
      </c>
      <c r="W729" s="8" t="s">
        <v>14</v>
      </c>
      <c r="X729" s="8" t="s">
        <v>14</v>
      </c>
      <c r="Z729" s="8" t="s">
        <v>14</v>
      </c>
      <c r="AA729" s="8" t="s">
        <v>14</v>
      </c>
    </row>
    <row r="730">
      <c r="E730" s="8" t="s">
        <v>14</v>
      </c>
      <c r="J730" s="8" t="s">
        <v>14</v>
      </c>
      <c r="N730" s="8" t="s">
        <v>14</v>
      </c>
      <c r="O730" s="8" t="s">
        <v>14</v>
      </c>
      <c r="W730" s="8" t="s">
        <v>14</v>
      </c>
      <c r="X730" s="8" t="s">
        <v>14</v>
      </c>
      <c r="Z730" s="8" t="s">
        <v>14</v>
      </c>
      <c r="AA730" s="8" t="s">
        <v>14</v>
      </c>
    </row>
    <row r="731">
      <c r="E731" s="8" t="s">
        <v>14</v>
      </c>
      <c r="J731" s="8" t="s">
        <v>14</v>
      </c>
      <c r="N731" s="8" t="s">
        <v>14</v>
      </c>
      <c r="O731" s="8" t="s">
        <v>14</v>
      </c>
      <c r="W731" s="8" t="s">
        <v>14</v>
      </c>
      <c r="X731" s="8" t="s">
        <v>14</v>
      </c>
      <c r="Z731" s="8" t="s">
        <v>14</v>
      </c>
      <c r="AA731" s="8" t="s">
        <v>14</v>
      </c>
    </row>
    <row r="732">
      <c r="E732" s="8" t="s">
        <v>14</v>
      </c>
      <c r="J732" s="8" t="s">
        <v>14</v>
      </c>
      <c r="N732" s="8" t="s">
        <v>14</v>
      </c>
      <c r="O732" s="8" t="s">
        <v>14</v>
      </c>
      <c r="W732" s="8" t="s">
        <v>14</v>
      </c>
      <c r="X732" s="8" t="s">
        <v>14</v>
      </c>
      <c r="Z732" s="8" t="s">
        <v>14</v>
      </c>
      <c r="AA732" s="8" t="s">
        <v>14</v>
      </c>
    </row>
    <row r="733">
      <c r="E733" s="8" t="s">
        <v>14</v>
      </c>
      <c r="J733" s="8" t="s">
        <v>14</v>
      </c>
      <c r="N733" s="8" t="s">
        <v>14</v>
      </c>
      <c r="O733" s="8" t="s">
        <v>14</v>
      </c>
      <c r="W733" s="8" t="s">
        <v>14</v>
      </c>
      <c r="X733" s="8" t="s">
        <v>14</v>
      </c>
      <c r="Z733" s="8" t="s">
        <v>14</v>
      </c>
      <c r="AA733" s="8" t="s">
        <v>14</v>
      </c>
    </row>
    <row r="734">
      <c r="E734" s="8" t="s">
        <v>14</v>
      </c>
      <c r="J734" s="8" t="s">
        <v>14</v>
      </c>
      <c r="N734" s="8" t="s">
        <v>14</v>
      </c>
      <c r="O734" s="8" t="s">
        <v>14</v>
      </c>
      <c r="W734" s="8" t="s">
        <v>14</v>
      </c>
      <c r="X734" s="8" t="s">
        <v>14</v>
      </c>
      <c r="Z734" s="8" t="s">
        <v>14</v>
      </c>
      <c r="AA734" s="8" t="s">
        <v>14</v>
      </c>
    </row>
    <row r="735">
      <c r="E735" s="8" t="s">
        <v>14</v>
      </c>
      <c r="J735" s="8" t="s">
        <v>14</v>
      </c>
      <c r="N735" s="8" t="s">
        <v>14</v>
      </c>
      <c r="O735" s="8" t="s">
        <v>14</v>
      </c>
      <c r="W735" s="8" t="s">
        <v>14</v>
      </c>
      <c r="X735" s="8" t="s">
        <v>14</v>
      </c>
      <c r="Z735" s="8" t="s">
        <v>14</v>
      </c>
      <c r="AA735" s="8" t="s">
        <v>14</v>
      </c>
    </row>
    <row r="736">
      <c r="E736" s="8" t="s">
        <v>14</v>
      </c>
      <c r="J736" s="8" t="s">
        <v>14</v>
      </c>
      <c r="N736" s="8" t="s">
        <v>14</v>
      </c>
      <c r="O736" s="8" t="s">
        <v>14</v>
      </c>
      <c r="W736" s="8" t="s">
        <v>14</v>
      </c>
      <c r="X736" s="8" t="s">
        <v>14</v>
      </c>
      <c r="Z736" s="8" t="s">
        <v>14</v>
      </c>
      <c r="AA736" s="8" t="s">
        <v>14</v>
      </c>
    </row>
    <row r="737">
      <c r="E737" s="8" t="s">
        <v>14</v>
      </c>
      <c r="J737" s="8" t="s">
        <v>14</v>
      </c>
      <c r="N737" s="8" t="s">
        <v>14</v>
      </c>
      <c r="O737" s="8" t="s">
        <v>14</v>
      </c>
      <c r="W737" s="8" t="s">
        <v>14</v>
      </c>
      <c r="X737" s="8" t="s">
        <v>14</v>
      </c>
      <c r="Z737" s="8" t="s">
        <v>14</v>
      </c>
      <c r="AA737" s="8" t="s">
        <v>14</v>
      </c>
    </row>
    <row r="738">
      <c r="E738" s="8" t="s">
        <v>14</v>
      </c>
      <c r="J738" s="8" t="s">
        <v>14</v>
      </c>
      <c r="N738" s="8" t="s">
        <v>14</v>
      </c>
      <c r="O738" s="8" t="s">
        <v>14</v>
      </c>
      <c r="W738" s="8" t="s">
        <v>14</v>
      </c>
      <c r="X738" s="8" t="s">
        <v>14</v>
      </c>
      <c r="Z738" s="8" t="s">
        <v>14</v>
      </c>
      <c r="AA738" s="8" t="s">
        <v>14</v>
      </c>
    </row>
    <row r="739">
      <c r="E739" s="8" t="s">
        <v>14</v>
      </c>
      <c r="J739" s="8" t="s">
        <v>14</v>
      </c>
      <c r="N739" s="8" t="s">
        <v>14</v>
      </c>
      <c r="O739" s="8" t="s">
        <v>14</v>
      </c>
      <c r="W739" s="8" t="s">
        <v>14</v>
      </c>
      <c r="X739" s="8" t="s">
        <v>14</v>
      </c>
      <c r="Z739" s="8" t="s">
        <v>14</v>
      </c>
      <c r="AA739" s="8" t="s">
        <v>14</v>
      </c>
    </row>
    <row r="740">
      <c r="E740" s="8" t="s">
        <v>14</v>
      </c>
      <c r="J740" s="8" t="s">
        <v>14</v>
      </c>
      <c r="N740" s="8" t="s">
        <v>14</v>
      </c>
      <c r="O740" s="8" t="s">
        <v>14</v>
      </c>
      <c r="W740" s="8" t="s">
        <v>14</v>
      </c>
      <c r="X740" s="8" t="s">
        <v>14</v>
      </c>
      <c r="Z740" s="8" t="s">
        <v>14</v>
      </c>
      <c r="AA740" s="8" t="s">
        <v>14</v>
      </c>
    </row>
    <row r="741">
      <c r="E741" s="8" t="s">
        <v>14</v>
      </c>
      <c r="J741" s="8" t="s">
        <v>14</v>
      </c>
      <c r="N741" s="8" t="s">
        <v>14</v>
      </c>
      <c r="O741" s="8" t="s">
        <v>14</v>
      </c>
      <c r="W741" s="8" t="s">
        <v>14</v>
      </c>
      <c r="X741" s="8" t="s">
        <v>14</v>
      </c>
      <c r="Z741" s="8" t="s">
        <v>14</v>
      </c>
      <c r="AA741" s="8" t="s">
        <v>14</v>
      </c>
    </row>
    <row r="742">
      <c r="E742" s="8" t="s">
        <v>14</v>
      </c>
      <c r="J742" s="8" t="s">
        <v>14</v>
      </c>
      <c r="N742" s="8" t="s">
        <v>14</v>
      </c>
      <c r="O742" s="8" t="s">
        <v>14</v>
      </c>
      <c r="W742" s="8" t="s">
        <v>14</v>
      </c>
      <c r="X742" s="8" t="s">
        <v>14</v>
      </c>
      <c r="Z742" s="8" t="s">
        <v>14</v>
      </c>
      <c r="AA742" s="8" t="s">
        <v>14</v>
      </c>
    </row>
    <row r="743">
      <c r="E743" s="8" t="s">
        <v>14</v>
      </c>
      <c r="J743" s="8" t="s">
        <v>14</v>
      </c>
      <c r="N743" s="8" t="s">
        <v>14</v>
      </c>
      <c r="O743" s="8" t="s">
        <v>14</v>
      </c>
      <c r="W743" s="8" t="s">
        <v>14</v>
      </c>
      <c r="X743" s="8" t="s">
        <v>14</v>
      </c>
      <c r="Z743" s="8" t="s">
        <v>14</v>
      </c>
      <c r="AA743" s="8" t="s">
        <v>14</v>
      </c>
    </row>
    <row r="744">
      <c r="E744" s="8" t="s">
        <v>14</v>
      </c>
      <c r="J744" s="8" t="s">
        <v>14</v>
      </c>
      <c r="N744" s="8" t="s">
        <v>14</v>
      </c>
      <c r="O744" s="8" t="s">
        <v>14</v>
      </c>
      <c r="W744" s="8" t="s">
        <v>14</v>
      </c>
      <c r="X744" s="8" t="s">
        <v>14</v>
      </c>
      <c r="Z744" s="8" t="s">
        <v>14</v>
      </c>
      <c r="AA744" s="8" t="s">
        <v>14</v>
      </c>
    </row>
    <row r="745">
      <c r="E745" s="8" t="s">
        <v>14</v>
      </c>
      <c r="J745" s="8" t="s">
        <v>14</v>
      </c>
      <c r="N745" s="8" t="s">
        <v>14</v>
      </c>
      <c r="O745" s="8" t="s">
        <v>14</v>
      </c>
      <c r="W745" s="8" t="s">
        <v>14</v>
      </c>
      <c r="X745" s="8" t="s">
        <v>14</v>
      </c>
      <c r="Z745" s="8" t="s">
        <v>14</v>
      </c>
      <c r="AA745" s="8" t="s">
        <v>14</v>
      </c>
    </row>
    <row r="746">
      <c r="E746" s="8" t="s">
        <v>14</v>
      </c>
      <c r="J746" s="8" t="s">
        <v>14</v>
      </c>
      <c r="N746" s="8" t="s">
        <v>14</v>
      </c>
      <c r="O746" s="8" t="s">
        <v>14</v>
      </c>
      <c r="W746" s="8" t="s">
        <v>14</v>
      </c>
      <c r="X746" s="8" t="s">
        <v>14</v>
      </c>
      <c r="Z746" s="8" t="s">
        <v>14</v>
      </c>
      <c r="AA746" s="8" t="s">
        <v>14</v>
      </c>
    </row>
    <row r="747">
      <c r="E747" s="8" t="s">
        <v>14</v>
      </c>
      <c r="J747" s="8" t="s">
        <v>14</v>
      </c>
      <c r="N747" s="8" t="s">
        <v>14</v>
      </c>
      <c r="O747" s="8" t="s">
        <v>14</v>
      </c>
      <c r="W747" s="8" t="s">
        <v>14</v>
      </c>
      <c r="X747" s="8" t="s">
        <v>14</v>
      </c>
      <c r="Z747" s="8" t="s">
        <v>14</v>
      </c>
      <c r="AA747" s="8" t="s">
        <v>14</v>
      </c>
    </row>
    <row r="748">
      <c r="E748" s="8" t="s">
        <v>14</v>
      </c>
      <c r="J748" s="8" t="s">
        <v>14</v>
      </c>
      <c r="N748" s="8" t="s">
        <v>14</v>
      </c>
      <c r="O748" s="8" t="s">
        <v>14</v>
      </c>
      <c r="W748" s="8" t="s">
        <v>14</v>
      </c>
      <c r="X748" s="8" t="s">
        <v>14</v>
      </c>
      <c r="Z748" s="8" t="s">
        <v>14</v>
      </c>
      <c r="AA748" s="8" t="s">
        <v>14</v>
      </c>
    </row>
    <row r="749">
      <c r="E749" s="8" t="s">
        <v>14</v>
      </c>
      <c r="J749" s="8" t="s">
        <v>14</v>
      </c>
      <c r="N749" s="8" t="s">
        <v>14</v>
      </c>
      <c r="O749" s="8" t="s">
        <v>14</v>
      </c>
      <c r="W749" s="8" t="s">
        <v>14</v>
      </c>
      <c r="X749" s="8" t="s">
        <v>14</v>
      </c>
      <c r="Z749" s="8" t="s">
        <v>14</v>
      </c>
      <c r="AA749" s="8" t="s">
        <v>14</v>
      </c>
    </row>
    <row r="750">
      <c r="E750" s="8" t="s">
        <v>14</v>
      </c>
      <c r="J750" s="8" t="s">
        <v>14</v>
      </c>
      <c r="N750" s="8" t="s">
        <v>14</v>
      </c>
      <c r="O750" s="8" t="s">
        <v>14</v>
      </c>
      <c r="W750" s="8" t="s">
        <v>14</v>
      </c>
      <c r="X750" s="8" t="s">
        <v>14</v>
      </c>
      <c r="Z750" s="8" t="s">
        <v>14</v>
      </c>
      <c r="AA750" s="8" t="s">
        <v>14</v>
      </c>
    </row>
    <row r="751">
      <c r="E751" s="8" t="s">
        <v>14</v>
      </c>
      <c r="J751" s="8" t="s">
        <v>14</v>
      </c>
      <c r="N751" s="8" t="s">
        <v>14</v>
      </c>
      <c r="O751" s="8" t="s">
        <v>14</v>
      </c>
      <c r="W751" s="8" t="s">
        <v>14</v>
      </c>
      <c r="X751" s="8" t="s">
        <v>14</v>
      </c>
      <c r="Z751" s="8" t="s">
        <v>14</v>
      </c>
      <c r="AA751" s="8" t="s">
        <v>14</v>
      </c>
    </row>
    <row r="752">
      <c r="E752" s="8" t="s">
        <v>14</v>
      </c>
      <c r="J752" s="8" t="s">
        <v>14</v>
      </c>
      <c r="N752" s="8" t="s">
        <v>14</v>
      </c>
      <c r="O752" s="8" t="s">
        <v>14</v>
      </c>
      <c r="W752" s="8" t="s">
        <v>14</v>
      </c>
      <c r="X752" s="8" t="s">
        <v>14</v>
      </c>
      <c r="Z752" s="8" t="s">
        <v>14</v>
      </c>
      <c r="AA752" s="8" t="s">
        <v>14</v>
      </c>
    </row>
    <row r="753">
      <c r="E753" s="8" t="s">
        <v>14</v>
      </c>
      <c r="J753" s="8" t="s">
        <v>14</v>
      </c>
      <c r="N753" s="8" t="s">
        <v>14</v>
      </c>
      <c r="O753" s="8" t="s">
        <v>14</v>
      </c>
      <c r="W753" s="8" t="s">
        <v>14</v>
      </c>
      <c r="X753" s="8" t="s">
        <v>14</v>
      </c>
      <c r="Z753" s="8" t="s">
        <v>14</v>
      </c>
      <c r="AA753" s="8" t="s">
        <v>14</v>
      </c>
    </row>
    <row r="754">
      <c r="E754" s="8" t="s">
        <v>14</v>
      </c>
      <c r="J754" s="8" t="s">
        <v>14</v>
      </c>
      <c r="N754" s="8" t="s">
        <v>14</v>
      </c>
      <c r="O754" s="8" t="s">
        <v>14</v>
      </c>
      <c r="W754" s="8" t="s">
        <v>14</v>
      </c>
      <c r="X754" s="8" t="s">
        <v>14</v>
      </c>
      <c r="Z754" s="8" t="s">
        <v>14</v>
      </c>
      <c r="AA754" s="8" t="s">
        <v>14</v>
      </c>
    </row>
    <row r="755">
      <c r="E755" s="8" t="s">
        <v>14</v>
      </c>
      <c r="J755" s="8" t="s">
        <v>14</v>
      </c>
      <c r="N755" s="8" t="s">
        <v>14</v>
      </c>
      <c r="O755" s="8" t="s">
        <v>14</v>
      </c>
      <c r="W755" s="8" t="s">
        <v>14</v>
      </c>
      <c r="X755" s="8" t="s">
        <v>14</v>
      </c>
      <c r="Z755" s="8" t="s">
        <v>14</v>
      </c>
      <c r="AA755" s="8" t="s">
        <v>14</v>
      </c>
    </row>
    <row r="756">
      <c r="E756" s="8" t="s">
        <v>14</v>
      </c>
      <c r="J756" s="8" t="s">
        <v>14</v>
      </c>
      <c r="N756" s="8" t="s">
        <v>14</v>
      </c>
      <c r="O756" s="8" t="s">
        <v>14</v>
      </c>
      <c r="W756" s="8" t="s">
        <v>14</v>
      </c>
      <c r="X756" s="8" t="s">
        <v>14</v>
      </c>
      <c r="Z756" s="8" t="s">
        <v>14</v>
      </c>
      <c r="AA756" s="8" t="s">
        <v>14</v>
      </c>
    </row>
    <row r="757">
      <c r="E757" s="8" t="s">
        <v>14</v>
      </c>
      <c r="J757" s="8" t="s">
        <v>14</v>
      </c>
      <c r="N757" s="8" t="s">
        <v>14</v>
      </c>
      <c r="O757" s="8" t="s">
        <v>14</v>
      </c>
      <c r="W757" s="8" t="s">
        <v>14</v>
      </c>
      <c r="X757" s="8" t="s">
        <v>14</v>
      </c>
      <c r="Z757" s="8" t="s">
        <v>14</v>
      </c>
      <c r="AA757" s="8" t="s">
        <v>14</v>
      </c>
    </row>
    <row r="758">
      <c r="E758" s="8" t="s">
        <v>14</v>
      </c>
      <c r="J758" s="8" t="s">
        <v>14</v>
      </c>
      <c r="N758" s="8" t="s">
        <v>14</v>
      </c>
      <c r="O758" s="8" t="s">
        <v>14</v>
      </c>
      <c r="W758" s="8" t="s">
        <v>14</v>
      </c>
      <c r="X758" s="8" t="s">
        <v>14</v>
      </c>
      <c r="Z758" s="8" t="s">
        <v>14</v>
      </c>
      <c r="AA758" s="8" t="s">
        <v>14</v>
      </c>
    </row>
    <row r="759">
      <c r="E759" s="8" t="s">
        <v>14</v>
      </c>
      <c r="J759" s="8" t="s">
        <v>14</v>
      </c>
      <c r="N759" s="8" t="s">
        <v>14</v>
      </c>
      <c r="O759" s="8" t="s">
        <v>14</v>
      </c>
      <c r="W759" s="8" t="s">
        <v>14</v>
      </c>
      <c r="X759" s="8" t="s">
        <v>14</v>
      </c>
      <c r="Z759" s="8" t="s">
        <v>14</v>
      </c>
      <c r="AA759" s="8" t="s">
        <v>14</v>
      </c>
    </row>
    <row r="760">
      <c r="E760" s="8" t="s">
        <v>14</v>
      </c>
      <c r="J760" s="8" t="s">
        <v>14</v>
      </c>
      <c r="N760" s="8" t="s">
        <v>14</v>
      </c>
      <c r="O760" s="8" t="s">
        <v>14</v>
      </c>
      <c r="W760" s="8" t="s">
        <v>14</v>
      </c>
      <c r="X760" s="8" t="s">
        <v>14</v>
      </c>
      <c r="Z760" s="8" t="s">
        <v>14</v>
      </c>
      <c r="AA760" s="8" t="s">
        <v>14</v>
      </c>
    </row>
    <row r="761">
      <c r="E761" s="8" t="s">
        <v>14</v>
      </c>
      <c r="J761" s="8" t="s">
        <v>14</v>
      </c>
      <c r="N761" s="8" t="s">
        <v>14</v>
      </c>
      <c r="O761" s="8" t="s">
        <v>14</v>
      </c>
      <c r="W761" s="8" t="s">
        <v>14</v>
      </c>
      <c r="X761" s="8" t="s">
        <v>14</v>
      </c>
      <c r="Z761" s="8" t="s">
        <v>14</v>
      </c>
      <c r="AA761" s="8" t="s">
        <v>14</v>
      </c>
    </row>
    <row r="762">
      <c r="E762" s="8" t="s">
        <v>14</v>
      </c>
      <c r="J762" s="8" t="s">
        <v>14</v>
      </c>
      <c r="N762" s="8" t="s">
        <v>14</v>
      </c>
      <c r="O762" s="8" t="s">
        <v>14</v>
      </c>
      <c r="W762" s="8" t="s">
        <v>14</v>
      </c>
      <c r="X762" s="8" t="s">
        <v>14</v>
      </c>
      <c r="Z762" s="8" t="s">
        <v>14</v>
      </c>
      <c r="AA762" s="8" t="s">
        <v>14</v>
      </c>
    </row>
    <row r="763">
      <c r="E763" s="8" t="s">
        <v>14</v>
      </c>
      <c r="J763" s="8" t="s">
        <v>14</v>
      </c>
      <c r="N763" s="8" t="s">
        <v>14</v>
      </c>
      <c r="O763" s="8" t="s">
        <v>14</v>
      </c>
      <c r="W763" s="8" t="s">
        <v>14</v>
      </c>
      <c r="X763" s="8" t="s">
        <v>14</v>
      </c>
      <c r="Z763" s="8" t="s">
        <v>14</v>
      </c>
      <c r="AA763" s="8" t="s">
        <v>14</v>
      </c>
    </row>
    <row r="764">
      <c r="E764" s="8" t="s">
        <v>14</v>
      </c>
      <c r="J764" s="8" t="s">
        <v>14</v>
      </c>
      <c r="N764" s="8" t="s">
        <v>14</v>
      </c>
      <c r="O764" s="8" t="s">
        <v>14</v>
      </c>
      <c r="W764" s="8" t="s">
        <v>14</v>
      </c>
      <c r="X764" s="8" t="s">
        <v>14</v>
      </c>
      <c r="Z764" s="8" t="s">
        <v>14</v>
      </c>
      <c r="AA764" s="8" t="s">
        <v>14</v>
      </c>
    </row>
    <row r="765">
      <c r="E765" s="8" t="s">
        <v>14</v>
      </c>
      <c r="J765" s="8" t="s">
        <v>14</v>
      </c>
      <c r="N765" s="8" t="s">
        <v>14</v>
      </c>
      <c r="O765" s="8" t="s">
        <v>14</v>
      </c>
      <c r="W765" s="8" t="s">
        <v>14</v>
      </c>
      <c r="X765" s="8" t="s">
        <v>14</v>
      </c>
      <c r="Z765" s="8" t="s">
        <v>14</v>
      </c>
      <c r="AA765" s="8" t="s">
        <v>14</v>
      </c>
    </row>
    <row r="766">
      <c r="E766" s="8" t="s">
        <v>14</v>
      </c>
      <c r="J766" s="8" t="s">
        <v>14</v>
      </c>
      <c r="N766" s="8" t="s">
        <v>14</v>
      </c>
      <c r="O766" s="8" t="s">
        <v>14</v>
      </c>
      <c r="W766" s="8" t="s">
        <v>14</v>
      </c>
      <c r="X766" s="8" t="s">
        <v>14</v>
      </c>
      <c r="Z766" s="8" t="s">
        <v>14</v>
      </c>
      <c r="AA766" s="8" t="s">
        <v>14</v>
      </c>
    </row>
    <row r="767">
      <c r="E767" s="8" t="s">
        <v>14</v>
      </c>
      <c r="J767" s="8" t="s">
        <v>14</v>
      </c>
      <c r="N767" s="8" t="s">
        <v>14</v>
      </c>
      <c r="O767" s="8" t="s">
        <v>14</v>
      </c>
      <c r="W767" s="8" t="s">
        <v>14</v>
      </c>
      <c r="X767" s="8" t="s">
        <v>14</v>
      </c>
      <c r="Z767" s="8" t="s">
        <v>14</v>
      </c>
      <c r="AA767" s="8" t="s">
        <v>14</v>
      </c>
    </row>
    <row r="768">
      <c r="E768" s="8" t="s">
        <v>14</v>
      </c>
      <c r="J768" s="8" t="s">
        <v>14</v>
      </c>
      <c r="N768" s="8" t="s">
        <v>14</v>
      </c>
      <c r="O768" s="8" t="s">
        <v>14</v>
      </c>
      <c r="W768" s="8" t="s">
        <v>14</v>
      </c>
      <c r="X768" s="8" t="s">
        <v>14</v>
      </c>
      <c r="Z768" s="8" t="s">
        <v>14</v>
      </c>
      <c r="AA768" s="8" t="s">
        <v>14</v>
      </c>
    </row>
    <row r="769">
      <c r="E769" s="8" t="s">
        <v>14</v>
      </c>
      <c r="J769" s="8" t="s">
        <v>14</v>
      </c>
      <c r="N769" s="8" t="s">
        <v>14</v>
      </c>
      <c r="O769" s="8" t="s">
        <v>14</v>
      </c>
      <c r="W769" s="8" t="s">
        <v>14</v>
      </c>
      <c r="X769" s="8" t="s">
        <v>14</v>
      </c>
      <c r="Z769" s="8" t="s">
        <v>14</v>
      </c>
      <c r="AA769" s="8" t="s">
        <v>14</v>
      </c>
    </row>
    <row r="770">
      <c r="E770" s="8" t="s">
        <v>14</v>
      </c>
      <c r="J770" s="8" t="s">
        <v>14</v>
      </c>
      <c r="N770" s="8" t="s">
        <v>14</v>
      </c>
      <c r="O770" s="8" t="s">
        <v>14</v>
      </c>
      <c r="W770" s="8" t="s">
        <v>14</v>
      </c>
      <c r="X770" s="8" t="s">
        <v>14</v>
      </c>
      <c r="Z770" s="8" t="s">
        <v>14</v>
      </c>
      <c r="AA770" s="8" t="s">
        <v>14</v>
      </c>
    </row>
    <row r="771">
      <c r="E771" s="8" t="s">
        <v>14</v>
      </c>
      <c r="J771" s="8" t="s">
        <v>14</v>
      </c>
      <c r="N771" s="8" t="s">
        <v>14</v>
      </c>
      <c r="O771" s="8" t="s">
        <v>14</v>
      </c>
      <c r="W771" s="8" t="s">
        <v>14</v>
      </c>
      <c r="X771" s="8" t="s">
        <v>14</v>
      </c>
      <c r="Z771" s="8" t="s">
        <v>14</v>
      </c>
      <c r="AA771" s="8" t="s">
        <v>14</v>
      </c>
    </row>
    <row r="772">
      <c r="E772" s="8" t="s">
        <v>14</v>
      </c>
      <c r="J772" s="8" t="s">
        <v>14</v>
      </c>
      <c r="N772" s="8" t="s">
        <v>14</v>
      </c>
      <c r="O772" s="8" t="s">
        <v>14</v>
      </c>
      <c r="W772" s="8" t="s">
        <v>14</v>
      </c>
      <c r="X772" s="8" t="s">
        <v>14</v>
      </c>
      <c r="Z772" s="8" t="s">
        <v>14</v>
      </c>
      <c r="AA772" s="8" t="s">
        <v>14</v>
      </c>
    </row>
    <row r="773">
      <c r="E773" s="8" t="s">
        <v>14</v>
      </c>
      <c r="J773" s="8" t="s">
        <v>14</v>
      </c>
      <c r="N773" s="8" t="s">
        <v>14</v>
      </c>
      <c r="O773" s="8" t="s">
        <v>14</v>
      </c>
      <c r="W773" s="8" t="s">
        <v>14</v>
      </c>
      <c r="X773" s="8" t="s">
        <v>14</v>
      </c>
      <c r="Z773" s="8" t="s">
        <v>14</v>
      </c>
      <c r="AA773" s="8" t="s">
        <v>14</v>
      </c>
    </row>
    <row r="774">
      <c r="E774" s="8" t="s">
        <v>14</v>
      </c>
      <c r="J774" s="8" t="s">
        <v>14</v>
      </c>
      <c r="N774" s="8" t="s">
        <v>14</v>
      </c>
      <c r="O774" s="8" t="s">
        <v>14</v>
      </c>
      <c r="W774" s="8" t="s">
        <v>14</v>
      </c>
      <c r="X774" s="8" t="s">
        <v>14</v>
      </c>
      <c r="Z774" s="8" t="s">
        <v>14</v>
      </c>
      <c r="AA774" s="8" t="s">
        <v>14</v>
      </c>
    </row>
    <row r="775">
      <c r="E775" s="8" t="s">
        <v>14</v>
      </c>
      <c r="J775" s="8" t="s">
        <v>14</v>
      </c>
      <c r="N775" s="8" t="s">
        <v>14</v>
      </c>
      <c r="O775" s="8" t="s">
        <v>14</v>
      </c>
      <c r="W775" s="8" t="s">
        <v>14</v>
      </c>
      <c r="X775" s="8" t="s">
        <v>14</v>
      </c>
      <c r="Z775" s="8" t="s">
        <v>14</v>
      </c>
      <c r="AA775" s="8" t="s">
        <v>14</v>
      </c>
    </row>
    <row r="776">
      <c r="E776" s="8" t="s">
        <v>14</v>
      </c>
      <c r="J776" s="8" t="s">
        <v>14</v>
      </c>
      <c r="N776" s="8" t="s">
        <v>14</v>
      </c>
      <c r="O776" s="8" t="s">
        <v>14</v>
      </c>
      <c r="W776" s="8" t="s">
        <v>14</v>
      </c>
      <c r="X776" s="8" t="s">
        <v>14</v>
      </c>
      <c r="Z776" s="8" t="s">
        <v>14</v>
      </c>
      <c r="AA776" s="8" t="s">
        <v>14</v>
      </c>
    </row>
    <row r="777">
      <c r="E777" s="8" t="s">
        <v>14</v>
      </c>
      <c r="J777" s="8" t="s">
        <v>14</v>
      </c>
      <c r="N777" s="8" t="s">
        <v>14</v>
      </c>
      <c r="O777" s="8" t="s">
        <v>14</v>
      </c>
      <c r="W777" s="8" t="s">
        <v>14</v>
      </c>
      <c r="X777" s="8" t="s">
        <v>14</v>
      </c>
      <c r="Z777" s="8" t="s">
        <v>14</v>
      </c>
      <c r="AA777" s="8" t="s">
        <v>14</v>
      </c>
    </row>
    <row r="778">
      <c r="E778" s="8" t="s">
        <v>14</v>
      </c>
      <c r="J778" s="8" t="s">
        <v>14</v>
      </c>
      <c r="N778" s="8" t="s">
        <v>14</v>
      </c>
      <c r="O778" s="8" t="s">
        <v>14</v>
      </c>
      <c r="W778" s="8" t="s">
        <v>14</v>
      </c>
      <c r="X778" s="8" t="s">
        <v>14</v>
      </c>
      <c r="Z778" s="8" t="s">
        <v>14</v>
      </c>
      <c r="AA778" s="8" t="s">
        <v>14</v>
      </c>
    </row>
    <row r="779">
      <c r="E779" s="8" t="s">
        <v>14</v>
      </c>
      <c r="J779" s="8" t="s">
        <v>14</v>
      </c>
      <c r="N779" s="8" t="s">
        <v>14</v>
      </c>
      <c r="O779" s="8" t="s">
        <v>14</v>
      </c>
      <c r="W779" s="8" t="s">
        <v>14</v>
      </c>
      <c r="X779" s="8" t="s">
        <v>14</v>
      </c>
      <c r="Z779" s="8" t="s">
        <v>14</v>
      </c>
      <c r="AA779" s="8" t="s">
        <v>14</v>
      </c>
    </row>
    <row r="780">
      <c r="E780" s="8" t="s">
        <v>14</v>
      </c>
      <c r="J780" s="8" t="s">
        <v>14</v>
      </c>
      <c r="N780" s="8" t="s">
        <v>14</v>
      </c>
      <c r="O780" s="8" t="s">
        <v>14</v>
      </c>
      <c r="W780" s="8" t="s">
        <v>14</v>
      </c>
      <c r="X780" s="8" t="s">
        <v>14</v>
      </c>
      <c r="Z780" s="8" t="s">
        <v>14</v>
      </c>
      <c r="AA780" s="8" t="s">
        <v>14</v>
      </c>
    </row>
    <row r="781">
      <c r="E781" s="8" t="s">
        <v>14</v>
      </c>
      <c r="J781" s="8" t="s">
        <v>14</v>
      </c>
      <c r="N781" s="8" t="s">
        <v>14</v>
      </c>
      <c r="O781" s="8" t="s">
        <v>14</v>
      </c>
      <c r="W781" s="8" t="s">
        <v>14</v>
      </c>
      <c r="X781" s="8" t="s">
        <v>14</v>
      </c>
      <c r="Z781" s="8" t="s">
        <v>14</v>
      </c>
      <c r="AA781" s="8" t="s">
        <v>14</v>
      </c>
    </row>
    <row r="782">
      <c r="E782" s="8" t="s">
        <v>14</v>
      </c>
      <c r="J782" s="8" t="s">
        <v>14</v>
      </c>
      <c r="N782" s="8" t="s">
        <v>14</v>
      </c>
      <c r="O782" s="8" t="s">
        <v>14</v>
      </c>
      <c r="W782" s="8" t="s">
        <v>14</v>
      </c>
      <c r="X782" s="8" t="s">
        <v>14</v>
      </c>
      <c r="Z782" s="8" t="s">
        <v>14</v>
      </c>
      <c r="AA782" s="8" t="s">
        <v>14</v>
      </c>
    </row>
    <row r="783">
      <c r="E783" s="8" t="s">
        <v>14</v>
      </c>
      <c r="J783" s="8" t="s">
        <v>14</v>
      </c>
      <c r="N783" s="8" t="s">
        <v>14</v>
      </c>
      <c r="O783" s="8" t="s">
        <v>14</v>
      </c>
      <c r="W783" s="8" t="s">
        <v>14</v>
      </c>
      <c r="X783" s="8" t="s">
        <v>14</v>
      </c>
      <c r="Z783" s="8" t="s">
        <v>14</v>
      </c>
      <c r="AA783" s="8" t="s">
        <v>14</v>
      </c>
    </row>
    <row r="784">
      <c r="E784" s="8" t="s">
        <v>14</v>
      </c>
      <c r="J784" s="8" t="s">
        <v>14</v>
      </c>
      <c r="N784" s="8" t="s">
        <v>14</v>
      </c>
      <c r="O784" s="8" t="s">
        <v>14</v>
      </c>
      <c r="W784" s="8" t="s">
        <v>14</v>
      </c>
      <c r="X784" s="8" t="s">
        <v>14</v>
      </c>
      <c r="Z784" s="8" t="s">
        <v>14</v>
      </c>
      <c r="AA784" s="8" t="s">
        <v>14</v>
      </c>
    </row>
    <row r="785">
      <c r="E785" s="8" t="s">
        <v>14</v>
      </c>
      <c r="J785" s="8" t="s">
        <v>14</v>
      </c>
      <c r="N785" s="8" t="s">
        <v>14</v>
      </c>
      <c r="O785" s="8" t="s">
        <v>14</v>
      </c>
      <c r="W785" s="8" t="s">
        <v>14</v>
      </c>
      <c r="X785" s="8" t="s">
        <v>14</v>
      </c>
      <c r="Z785" s="8" t="s">
        <v>14</v>
      </c>
      <c r="AA785" s="8" t="s">
        <v>14</v>
      </c>
    </row>
    <row r="786">
      <c r="E786" s="8" t="s">
        <v>14</v>
      </c>
      <c r="J786" s="8" t="s">
        <v>14</v>
      </c>
      <c r="N786" s="8" t="s">
        <v>14</v>
      </c>
      <c r="O786" s="8" t="s">
        <v>14</v>
      </c>
      <c r="W786" s="8" t="s">
        <v>14</v>
      </c>
      <c r="X786" s="8" t="s">
        <v>14</v>
      </c>
      <c r="Z786" s="8" t="s">
        <v>14</v>
      </c>
      <c r="AA786" s="8" t="s">
        <v>14</v>
      </c>
    </row>
    <row r="787">
      <c r="E787" s="8" t="s">
        <v>14</v>
      </c>
      <c r="J787" s="8" t="s">
        <v>14</v>
      </c>
      <c r="N787" s="8" t="s">
        <v>14</v>
      </c>
      <c r="O787" s="8" t="s">
        <v>14</v>
      </c>
      <c r="W787" s="8" t="s">
        <v>14</v>
      </c>
      <c r="X787" s="8" t="s">
        <v>14</v>
      </c>
      <c r="Z787" s="8" t="s">
        <v>14</v>
      </c>
      <c r="AA787" s="8" t="s">
        <v>14</v>
      </c>
    </row>
    <row r="788">
      <c r="E788" s="8" t="s">
        <v>14</v>
      </c>
      <c r="J788" s="8" t="s">
        <v>14</v>
      </c>
      <c r="N788" s="8" t="s">
        <v>14</v>
      </c>
      <c r="O788" s="8" t="s">
        <v>14</v>
      </c>
      <c r="W788" s="8" t="s">
        <v>14</v>
      </c>
      <c r="X788" s="8" t="s">
        <v>14</v>
      </c>
      <c r="Z788" s="8" t="s">
        <v>14</v>
      </c>
      <c r="AA788" s="8" t="s">
        <v>14</v>
      </c>
    </row>
    <row r="789">
      <c r="E789" s="8" t="s">
        <v>14</v>
      </c>
      <c r="J789" s="8" t="s">
        <v>14</v>
      </c>
      <c r="N789" s="8" t="s">
        <v>14</v>
      </c>
      <c r="O789" s="8" t="s">
        <v>14</v>
      </c>
      <c r="W789" s="8" t="s">
        <v>14</v>
      </c>
      <c r="X789" s="8" t="s">
        <v>14</v>
      </c>
      <c r="Z789" s="8" t="s">
        <v>14</v>
      </c>
      <c r="AA789" s="8" t="s">
        <v>14</v>
      </c>
    </row>
    <row r="790">
      <c r="E790" s="8" t="s">
        <v>14</v>
      </c>
      <c r="J790" s="8" t="s">
        <v>14</v>
      </c>
      <c r="N790" s="8" t="s">
        <v>14</v>
      </c>
      <c r="O790" s="8" t="s">
        <v>14</v>
      </c>
      <c r="W790" s="8" t="s">
        <v>14</v>
      </c>
      <c r="X790" s="8" t="s">
        <v>14</v>
      </c>
      <c r="Z790" s="8" t="s">
        <v>14</v>
      </c>
      <c r="AA790" s="8" t="s">
        <v>14</v>
      </c>
    </row>
    <row r="791">
      <c r="E791" s="8" t="s">
        <v>14</v>
      </c>
      <c r="J791" s="8" t="s">
        <v>14</v>
      </c>
      <c r="N791" s="8" t="s">
        <v>14</v>
      </c>
      <c r="O791" s="8" t="s">
        <v>14</v>
      </c>
      <c r="W791" s="8" t="s">
        <v>14</v>
      </c>
      <c r="X791" s="8" t="s">
        <v>14</v>
      </c>
      <c r="Z791" s="8" t="s">
        <v>14</v>
      </c>
      <c r="AA791" s="8" t="s">
        <v>14</v>
      </c>
    </row>
    <row r="792">
      <c r="E792" s="8" t="s">
        <v>14</v>
      </c>
      <c r="J792" s="8" t="s">
        <v>14</v>
      </c>
      <c r="N792" s="8" t="s">
        <v>14</v>
      </c>
      <c r="O792" s="8" t="s">
        <v>14</v>
      </c>
      <c r="W792" s="8" t="s">
        <v>14</v>
      </c>
      <c r="X792" s="8" t="s">
        <v>14</v>
      </c>
      <c r="Z792" s="8" t="s">
        <v>14</v>
      </c>
      <c r="AA792" s="8" t="s">
        <v>14</v>
      </c>
    </row>
    <row r="793">
      <c r="E793" s="8" t="s">
        <v>14</v>
      </c>
      <c r="J793" s="8" t="s">
        <v>14</v>
      </c>
      <c r="N793" s="8" t="s">
        <v>14</v>
      </c>
      <c r="O793" s="8" t="s">
        <v>14</v>
      </c>
      <c r="W793" s="8" t="s">
        <v>14</v>
      </c>
      <c r="X793" s="8" t="s">
        <v>14</v>
      </c>
      <c r="Z793" s="8" t="s">
        <v>14</v>
      </c>
      <c r="AA793" s="8" t="s">
        <v>14</v>
      </c>
    </row>
    <row r="794">
      <c r="E794" s="8" t="s">
        <v>14</v>
      </c>
      <c r="J794" s="8" t="s">
        <v>14</v>
      </c>
      <c r="N794" s="8" t="s">
        <v>14</v>
      </c>
      <c r="O794" s="8" t="s">
        <v>14</v>
      </c>
      <c r="W794" s="8" t="s">
        <v>14</v>
      </c>
      <c r="X794" s="8" t="s">
        <v>14</v>
      </c>
      <c r="Z794" s="8" t="s">
        <v>14</v>
      </c>
      <c r="AA794" s="8" t="s">
        <v>14</v>
      </c>
    </row>
    <row r="795">
      <c r="E795" s="8" t="s">
        <v>14</v>
      </c>
      <c r="J795" s="8" t="s">
        <v>14</v>
      </c>
      <c r="N795" s="8" t="s">
        <v>14</v>
      </c>
      <c r="O795" s="8" t="s">
        <v>14</v>
      </c>
      <c r="W795" s="8" t="s">
        <v>14</v>
      </c>
      <c r="X795" s="8" t="s">
        <v>14</v>
      </c>
      <c r="Z795" s="8" t="s">
        <v>14</v>
      </c>
      <c r="AA795" s="8" t="s">
        <v>14</v>
      </c>
    </row>
    <row r="796">
      <c r="E796" s="8" t="s">
        <v>14</v>
      </c>
      <c r="J796" s="8" t="s">
        <v>14</v>
      </c>
      <c r="N796" s="8" t="s">
        <v>14</v>
      </c>
      <c r="O796" s="8" t="s">
        <v>14</v>
      </c>
      <c r="W796" s="8" t="s">
        <v>14</v>
      </c>
      <c r="X796" s="8" t="s">
        <v>14</v>
      </c>
      <c r="Z796" s="8" t="s">
        <v>14</v>
      </c>
      <c r="AA796" s="8" t="s">
        <v>14</v>
      </c>
    </row>
    <row r="797">
      <c r="E797" s="8" t="s">
        <v>14</v>
      </c>
      <c r="J797" s="8" t="s">
        <v>14</v>
      </c>
      <c r="N797" s="8" t="s">
        <v>14</v>
      </c>
      <c r="O797" s="8" t="s">
        <v>14</v>
      </c>
      <c r="W797" s="8" t="s">
        <v>14</v>
      </c>
      <c r="X797" s="8" t="s">
        <v>14</v>
      </c>
      <c r="Z797" s="8" t="s">
        <v>14</v>
      </c>
      <c r="AA797" s="8" t="s">
        <v>14</v>
      </c>
    </row>
    <row r="798">
      <c r="E798" s="8" t="s">
        <v>14</v>
      </c>
      <c r="J798" s="8" t="s">
        <v>14</v>
      </c>
      <c r="N798" s="8" t="s">
        <v>14</v>
      </c>
      <c r="O798" s="8" t="s">
        <v>14</v>
      </c>
      <c r="W798" s="8" t="s">
        <v>14</v>
      </c>
      <c r="X798" s="8" t="s">
        <v>14</v>
      </c>
      <c r="Z798" s="8" t="s">
        <v>14</v>
      </c>
      <c r="AA798" s="8" t="s">
        <v>14</v>
      </c>
    </row>
    <row r="799">
      <c r="E799" s="8" t="s">
        <v>14</v>
      </c>
      <c r="J799" s="8" t="s">
        <v>14</v>
      </c>
      <c r="N799" s="8" t="s">
        <v>14</v>
      </c>
      <c r="O799" s="8" t="s">
        <v>14</v>
      </c>
      <c r="W799" s="8" t="s">
        <v>14</v>
      </c>
      <c r="X799" s="8" t="s">
        <v>14</v>
      </c>
      <c r="Z799" s="8" t="s">
        <v>14</v>
      </c>
      <c r="AA799" s="8" t="s">
        <v>14</v>
      </c>
    </row>
    <row r="800">
      <c r="E800" s="8" t="s">
        <v>14</v>
      </c>
      <c r="J800" s="8" t="s">
        <v>14</v>
      </c>
      <c r="N800" s="8" t="s">
        <v>14</v>
      </c>
      <c r="O800" s="8" t="s">
        <v>14</v>
      </c>
      <c r="W800" s="8" t="s">
        <v>14</v>
      </c>
      <c r="X800" s="8" t="s">
        <v>14</v>
      </c>
      <c r="Z800" s="8" t="s">
        <v>14</v>
      </c>
      <c r="AA800" s="8" t="s">
        <v>14</v>
      </c>
    </row>
    <row r="801">
      <c r="E801" s="8" t="s">
        <v>14</v>
      </c>
      <c r="J801" s="8" t="s">
        <v>14</v>
      </c>
      <c r="N801" s="8" t="s">
        <v>14</v>
      </c>
      <c r="O801" s="8" t="s">
        <v>14</v>
      </c>
      <c r="W801" s="8" t="s">
        <v>14</v>
      </c>
      <c r="X801" s="8" t="s">
        <v>14</v>
      </c>
      <c r="Z801" s="8" t="s">
        <v>14</v>
      </c>
      <c r="AA801" s="8" t="s">
        <v>14</v>
      </c>
    </row>
    <row r="802">
      <c r="E802" s="8" t="s">
        <v>14</v>
      </c>
      <c r="J802" s="8" t="s">
        <v>14</v>
      </c>
      <c r="N802" s="8" t="s">
        <v>14</v>
      </c>
      <c r="O802" s="8" t="s">
        <v>14</v>
      </c>
      <c r="W802" s="8" t="s">
        <v>14</v>
      </c>
      <c r="X802" s="8" t="s">
        <v>14</v>
      </c>
      <c r="Z802" s="8" t="s">
        <v>14</v>
      </c>
      <c r="AA802" s="8" t="s">
        <v>14</v>
      </c>
    </row>
    <row r="803">
      <c r="E803" s="8" t="s">
        <v>14</v>
      </c>
      <c r="J803" s="8" t="s">
        <v>14</v>
      </c>
      <c r="N803" s="8" t="s">
        <v>14</v>
      </c>
      <c r="O803" s="8" t="s">
        <v>14</v>
      </c>
      <c r="W803" s="8" t="s">
        <v>14</v>
      </c>
      <c r="X803" s="8" t="s">
        <v>14</v>
      </c>
      <c r="Z803" s="8" t="s">
        <v>14</v>
      </c>
      <c r="AA803" s="8" t="s">
        <v>14</v>
      </c>
    </row>
    <row r="804">
      <c r="E804" s="8" t="s">
        <v>14</v>
      </c>
      <c r="J804" s="8" t="s">
        <v>14</v>
      </c>
      <c r="N804" s="8" t="s">
        <v>14</v>
      </c>
      <c r="O804" s="8" t="s">
        <v>14</v>
      </c>
      <c r="W804" s="8" t="s">
        <v>14</v>
      </c>
      <c r="X804" s="8" t="s">
        <v>14</v>
      </c>
      <c r="Z804" s="8" t="s">
        <v>14</v>
      </c>
      <c r="AA804" s="8" t="s">
        <v>14</v>
      </c>
    </row>
    <row r="805">
      <c r="E805" s="8" t="s">
        <v>14</v>
      </c>
      <c r="J805" s="8" t="s">
        <v>14</v>
      </c>
      <c r="N805" s="8" t="s">
        <v>14</v>
      </c>
      <c r="O805" s="8" t="s">
        <v>14</v>
      </c>
      <c r="W805" s="8" t="s">
        <v>14</v>
      </c>
      <c r="X805" s="8" t="s">
        <v>14</v>
      </c>
      <c r="Z805" s="8" t="s">
        <v>14</v>
      </c>
      <c r="AA805" s="8" t="s">
        <v>14</v>
      </c>
    </row>
    <row r="806">
      <c r="E806" s="8" t="s">
        <v>14</v>
      </c>
      <c r="J806" s="8" t="s">
        <v>14</v>
      </c>
      <c r="N806" s="8" t="s">
        <v>14</v>
      </c>
      <c r="O806" s="8" t="s">
        <v>14</v>
      </c>
      <c r="W806" s="8" t="s">
        <v>14</v>
      </c>
      <c r="X806" s="8" t="s">
        <v>14</v>
      </c>
      <c r="Z806" s="8" t="s">
        <v>14</v>
      </c>
      <c r="AA806" s="8" t="s">
        <v>14</v>
      </c>
    </row>
    <row r="807">
      <c r="E807" s="8" t="s">
        <v>14</v>
      </c>
      <c r="J807" s="8" t="s">
        <v>14</v>
      </c>
      <c r="N807" s="8" t="s">
        <v>14</v>
      </c>
      <c r="O807" s="8" t="s">
        <v>14</v>
      </c>
      <c r="W807" s="8" t="s">
        <v>14</v>
      </c>
      <c r="X807" s="8" t="s">
        <v>14</v>
      </c>
      <c r="Z807" s="8" t="s">
        <v>14</v>
      </c>
      <c r="AA807" s="8" t="s">
        <v>14</v>
      </c>
    </row>
    <row r="808">
      <c r="E808" s="8" t="s">
        <v>14</v>
      </c>
      <c r="J808" s="8" t="s">
        <v>14</v>
      </c>
      <c r="N808" s="8" t="s">
        <v>14</v>
      </c>
      <c r="O808" s="8" t="s">
        <v>14</v>
      </c>
      <c r="W808" s="8" t="s">
        <v>14</v>
      </c>
      <c r="X808" s="8" t="s">
        <v>14</v>
      </c>
      <c r="Z808" s="8" t="s">
        <v>14</v>
      </c>
      <c r="AA808" s="8" t="s">
        <v>14</v>
      </c>
    </row>
    <row r="809">
      <c r="E809" s="8" t="s">
        <v>14</v>
      </c>
      <c r="J809" s="8" t="s">
        <v>14</v>
      </c>
      <c r="N809" s="8" t="s">
        <v>14</v>
      </c>
      <c r="O809" s="8" t="s">
        <v>14</v>
      </c>
      <c r="W809" s="8" t="s">
        <v>14</v>
      </c>
      <c r="X809" s="8" t="s">
        <v>14</v>
      </c>
      <c r="Z809" s="8" t="s">
        <v>14</v>
      </c>
      <c r="AA809" s="8" t="s">
        <v>14</v>
      </c>
    </row>
    <row r="810">
      <c r="E810" s="8" t="s">
        <v>14</v>
      </c>
      <c r="J810" s="8" t="s">
        <v>14</v>
      </c>
      <c r="N810" s="8" t="s">
        <v>14</v>
      </c>
      <c r="O810" s="8" t="s">
        <v>14</v>
      </c>
      <c r="W810" s="8" t="s">
        <v>14</v>
      </c>
      <c r="X810" s="8" t="s">
        <v>14</v>
      </c>
      <c r="Z810" s="8" t="s">
        <v>14</v>
      </c>
      <c r="AA810" s="8" t="s">
        <v>14</v>
      </c>
    </row>
    <row r="811">
      <c r="E811" s="8" t="s">
        <v>14</v>
      </c>
      <c r="J811" s="8" t="s">
        <v>14</v>
      </c>
      <c r="N811" s="8" t="s">
        <v>14</v>
      </c>
      <c r="O811" s="8" t="s">
        <v>14</v>
      </c>
      <c r="W811" s="8" t="s">
        <v>14</v>
      </c>
      <c r="X811" s="8" t="s">
        <v>14</v>
      </c>
      <c r="Z811" s="8" t="s">
        <v>14</v>
      </c>
      <c r="AA811" s="8" t="s">
        <v>14</v>
      </c>
    </row>
    <row r="812">
      <c r="E812" s="8" t="s">
        <v>14</v>
      </c>
      <c r="J812" s="8" t="s">
        <v>14</v>
      </c>
      <c r="N812" s="8" t="s">
        <v>14</v>
      </c>
      <c r="O812" s="8" t="s">
        <v>14</v>
      </c>
      <c r="W812" s="8" t="s">
        <v>14</v>
      </c>
      <c r="X812" s="8" t="s">
        <v>14</v>
      </c>
      <c r="Z812" s="8" t="s">
        <v>14</v>
      </c>
      <c r="AA812" s="8" t="s">
        <v>14</v>
      </c>
    </row>
    <row r="813">
      <c r="E813" s="8" t="s">
        <v>14</v>
      </c>
      <c r="J813" s="8" t="s">
        <v>14</v>
      </c>
      <c r="N813" s="8" t="s">
        <v>14</v>
      </c>
      <c r="O813" s="8" t="s">
        <v>14</v>
      </c>
      <c r="W813" s="8" t="s">
        <v>14</v>
      </c>
      <c r="X813" s="8" t="s">
        <v>14</v>
      </c>
      <c r="Z813" s="8" t="s">
        <v>14</v>
      </c>
      <c r="AA813" s="8" t="s">
        <v>14</v>
      </c>
    </row>
    <row r="814">
      <c r="E814" s="8" t="s">
        <v>14</v>
      </c>
      <c r="J814" s="8" t="s">
        <v>14</v>
      </c>
      <c r="N814" s="8" t="s">
        <v>14</v>
      </c>
      <c r="O814" s="8" t="s">
        <v>14</v>
      </c>
      <c r="W814" s="8" t="s">
        <v>14</v>
      </c>
      <c r="X814" s="8" t="s">
        <v>14</v>
      </c>
      <c r="Z814" s="8" t="s">
        <v>14</v>
      </c>
      <c r="AA814" s="8" t="s">
        <v>14</v>
      </c>
    </row>
    <row r="815">
      <c r="E815" s="8" t="s">
        <v>14</v>
      </c>
      <c r="J815" s="8" t="s">
        <v>14</v>
      </c>
      <c r="N815" s="8" t="s">
        <v>14</v>
      </c>
      <c r="O815" s="8" t="s">
        <v>14</v>
      </c>
      <c r="W815" s="8" t="s">
        <v>14</v>
      </c>
      <c r="X815" s="8" t="s">
        <v>14</v>
      </c>
      <c r="Z815" s="8" t="s">
        <v>14</v>
      </c>
      <c r="AA815" s="8" t="s">
        <v>14</v>
      </c>
    </row>
    <row r="816">
      <c r="E816" s="8" t="s">
        <v>14</v>
      </c>
      <c r="J816" s="8" t="s">
        <v>14</v>
      </c>
      <c r="N816" s="8" t="s">
        <v>14</v>
      </c>
      <c r="O816" s="8" t="s">
        <v>14</v>
      </c>
      <c r="W816" s="8" t="s">
        <v>14</v>
      </c>
      <c r="X816" s="8" t="s">
        <v>14</v>
      </c>
      <c r="Z816" s="8" t="s">
        <v>14</v>
      </c>
      <c r="AA816" s="8" t="s">
        <v>14</v>
      </c>
    </row>
    <row r="817">
      <c r="E817" s="8" t="s">
        <v>14</v>
      </c>
      <c r="J817" s="8" t="s">
        <v>14</v>
      </c>
      <c r="N817" s="8" t="s">
        <v>14</v>
      </c>
      <c r="O817" s="8" t="s">
        <v>14</v>
      </c>
      <c r="W817" s="8" t="s">
        <v>14</v>
      </c>
      <c r="X817" s="8" t="s">
        <v>14</v>
      </c>
      <c r="Z817" s="8" t="s">
        <v>14</v>
      </c>
      <c r="AA817" s="8" t="s">
        <v>14</v>
      </c>
    </row>
    <row r="818">
      <c r="E818" s="8" t="s">
        <v>14</v>
      </c>
      <c r="J818" s="8" t="s">
        <v>14</v>
      </c>
      <c r="N818" s="8" t="s">
        <v>14</v>
      </c>
      <c r="O818" s="8" t="s">
        <v>14</v>
      </c>
      <c r="W818" s="8" t="s">
        <v>14</v>
      </c>
      <c r="X818" s="8" t="s">
        <v>14</v>
      </c>
      <c r="Z818" s="8" t="s">
        <v>14</v>
      </c>
      <c r="AA818" s="8" t="s">
        <v>14</v>
      </c>
    </row>
    <row r="819">
      <c r="E819" s="8" t="s">
        <v>14</v>
      </c>
      <c r="J819" s="8" t="s">
        <v>14</v>
      </c>
      <c r="N819" s="8" t="s">
        <v>14</v>
      </c>
      <c r="O819" s="8" t="s">
        <v>14</v>
      </c>
      <c r="W819" s="8" t="s">
        <v>14</v>
      </c>
      <c r="X819" s="8" t="s">
        <v>14</v>
      </c>
      <c r="Z819" s="8" t="s">
        <v>14</v>
      </c>
      <c r="AA819" s="8" t="s">
        <v>14</v>
      </c>
    </row>
    <row r="820">
      <c r="E820" s="8" t="s">
        <v>14</v>
      </c>
      <c r="J820" s="8" t="s">
        <v>14</v>
      </c>
      <c r="N820" s="8" t="s">
        <v>14</v>
      </c>
      <c r="O820" s="8" t="s">
        <v>14</v>
      </c>
      <c r="W820" s="8" t="s">
        <v>14</v>
      </c>
      <c r="X820" s="8" t="s">
        <v>14</v>
      </c>
      <c r="Z820" s="8" t="s">
        <v>14</v>
      </c>
      <c r="AA820" s="8" t="s">
        <v>14</v>
      </c>
    </row>
    <row r="821">
      <c r="E821" s="8" t="s">
        <v>14</v>
      </c>
      <c r="J821" s="8" t="s">
        <v>14</v>
      </c>
      <c r="N821" s="8" t="s">
        <v>14</v>
      </c>
      <c r="O821" s="8" t="s">
        <v>14</v>
      </c>
      <c r="W821" s="8" t="s">
        <v>14</v>
      </c>
      <c r="X821" s="8" t="s">
        <v>14</v>
      </c>
      <c r="Z821" s="8" t="s">
        <v>14</v>
      </c>
      <c r="AA821" s="8" t="s">
        <v>14</v>
      </c>
    </row>
    <row r="822">
      <c r="E822" s="8" t="s">
        <v>14</v>
      </c>
      <c r="J822" s="8" t="s">
        <v>14</v>
      </c>
      <c r="N822" s="8" t="s">
        <v>14</v>
      </c>
      <c r="O822" s="8" t="s">
        <v>14</v>
      </c>
      <c r="W822" s="8" t="s">
        <v>14</v>
      </c>
      <c r="X822" s="8" t="s">
        <v>14</v>
      </c>
      <c r="Z822" s="8" t="s">
        <v>14</v>
      </c>
      <c r="AA822" s="8" t="s">
        <v>14</v>
      </c>
    </row>
    <row r="823">
      <c r="E823" s="8" t="s">
        <v>14</v>
      </c>
      <c r="J823" s="8" t="s">
        <v>14</v>
      </c>
      <c r="N823" s="8" t="s">
        <v>14</v>
      </c>
      <c r="O823" s="8" t="s">
        <v>14</v>
      </c>
      <c r="W823" s="8" t="s">
        <v>14</v>
      </c>
      <c r="X823" s="8" t="s">
        <v>14</v>
      </c>
      <c r="Z823" s="8" t="s">
        <v>14</v>
      </c>
      <c r="AA823" s="8" t="s">
        <v>14</v>
      </c>
    </row>
    <row r="824">
      <c r="E824" s="8" t="s">
        <v>14</v>
      </c>
      <c r="J824" s="8" t="s">
        <v>14</v>
      </c>
      <c r="N824" s="8" t="s">
        <v>14</v>
      </c>
      <c r="O824" s="8" t="s">
        <v>14</v>
      </c>
      <c r="W824" s="8" t="s">
        <v>14</v>
      </c>
      <c r="X824" s="8" t="s">
        <v>14</v>
      </c>
      <c r="Z824" s="8" t="s">
        <v>14</v>
      </c>
      <c r="AA824" s="8" t="s">
        <v>14</v>
      </c>
    </row>
    <row r="825">
      <c r="E825" s="8" t="s">
        <v>14</v>
      </c>
      <c r="J825" s="8" t="s">
        <v>14</v>
      </c>
      <c r="N825" s="8" t="s">
        <v>14</v>
      </c>
      <c r="O825" s="8" t="s">
        <v>14</v>
      </c>
      <c r="W825" s="8" t="s">
        <v>14</v>
      </c>
      <c r="X825" s="8" t="s">
        <v>14</v>
      </c>
      <c r="Z825" s="8" t="s">
        <v>14</v>
      </c>
      <c r="AA825" s="8" t="s">
        <v>14</v>
      </c>
    </row>
    <row r="826">
      <c r="E826" s="8" t="s">
        <v>14</v>
      </c>
      <c r="J826" s="8" t="s">
        <v>14</v>
      </c>
      <c r="N826" s="8" t="s">
        <v>14</v>
      </c>
      <c r="O826" s="8" t="s">
        <v>14</v>
      </c>
      <c r="W826" s="8" t="s">
        <v>14</v>
      </c>
      <c r="X826" s="8" t="s">
        <v>14</v>
      </c>
      <c r="Z826" s="8" t="s">
        <v>14</v>
      </c>
      <c r="AA826" s="8" t="s">
        <v>14</v>
      </c>
    </row>
    <row r="827">
      <c r="E827" s="8" t="s">
        <v>14</v>
      </c>
      <c r="J827" s="8" t="s">
        <v>14</v>
      </c>
      <c r="N827" s="8" t="s">
        <v>14</v>
      </c>
      <c r="O827" s="8" t="s">
        <v>14</v>
      </c>
      <c r="W827" s="8" t="s">
        <v>14</v>
      </c>
      <c r="X827" s="8" t="s">
        <v>14</v>
      </c>
      <c r="Z827" s="8" t="s">
        <v>14</v>
      </c>
      <c r="AA827" s="8" t="s">
        <v>14</v>
      </c>
    </row>
    <row r="828">
      <c r="E828" s="8" t="s">
        <v>14</v>
      </c>
      <c r="J828" s="8" t="s">
        <v>14</v>
      </c>
      <c r="N828" s="8" t="s">
        <v>14</v>
      </c>
      <c r="O828" s="8" t="s">
        <v>14</v>
      </c>
      <c r="W828" s="8" t="s">
        <v>14</v>
      </c>
      <c r="X828" s="8" t="s">
        <v>14</v>
      </c>
      <c r="Z828" s="8" t="s">
        <v>14</v>
      </c>
      <c r="AA828" s="8" t="s">
        <v>14</v>
      </c>
    </row>
    <row r="829">
      <c r="E829" s="8" t="s">
        <v>14</v>
      </c>
      <c r="J829" s="8" t="s">
        <v>14</v>
      </c>
      <c r="N829" s="8" t="s">
        <v>14</v>
      </c>
      <c r="O829" s="8" t="s">
        <v>14</v>
      </c>
      <c r="W829" s="8" t="s">
        <v>14</v>
      </c>
      <c r="X829" s="8" t="s">
        <v>14</v>
      </c>
      <c r="Z829" s="8" t="s">
        <v>14</v>
      </c>
      <c r="AA829" s="8" t="s">
        <v>14</v>
      </c>
    </row>
    <row r="830">
      <c r="E830" s="8" t="s">
        <v>14</v>
      </c>
      <c r="J830" s="8" t="s">
        <v>14</v>
      </c>
      <c r="N830" s="8" t="s">
        <v>14</v>
      </c>
      <c r="O830" s="8" t="s">
        <v>14</v>
      </c>
      <c r="W830" s="8" t="s">
        <v>14</v>
      </c>
      <c r="X830" s="8" t="s">
        <v>14</v>
      </c>
      <c r="Z830" s="8" t="s">
        <v>14</v>
      </c>
      <c r="AA830" s="8" t="s">
        <v>14</v>
      </c>
    </row>
    <row r="831">
      <c r="E831" s="8" t="s">
        <v>14</v>
      </c>
      <c r="J831" s="8" t="s">
        <v>14</v>
      </c>
      <c r="N831" s="8" t="s">
        <v>14</v>
      </c>
      <c r="O831" s="8" t="s">
        <v>14</v>
      </c>
      <c r="W831" s="8" t="s">
        <v>14</v>
      </c>
      <c r="X831" s="8" t="s">
        <v>14</v>
      </c>
      <c r="Z831" s="8" t="s">
        <v>14</v>
      </c>
      <c r="AA831" s="8" t="s">
        <v>14</v>
      </c>
    </row>
    <row r="832">
      <c r="E832" s="8" t="s">
        <v>14</v>
      </c>
      <c r="J832" s="8" t="s">
        <v>14</v>
      </c>
      <c r="N832" s="8" t="s">
        <v>14</v>
      </c>
      <c r="O832" s="8" t="s">
        <v>14</v>
      </c>
      <c r="W832" s="8" t="s">
        <v>14</v>
      </c>
      <c r="X832" s="8" t="s">
        <v>14</v>
      </c>
      <c r="Z832" s="8" t="s">
        <v>14</v>
      </c>
      <c r="AA832" s="8" t="s">
        <v>14</v>
      </c>
    </row>
    <row r="833">
      <c r="E833" s="8" t="s">
        <v>14</v>
      </c>
      <c r="J833" s="8" t="s">
        <v>14</v>
      </c>
      <c r="N833" s="8" t="s">
        <v>14</v>
      </c>
      <c r="O833" s="8" t="s">
        <v>14</v>
      </c>
      <c r="W833" s="8" t="s">
        <v>14</v>
      </c>
      <c r="X833" s="8" t="s">
        <v>14</v>
      </c>
      <c r="Z833" s="8" t="s">
        <v>14</v>
      </c>
      <c r="AA833" s="8" t="s">
        <v>14</v>
      </c>
    </row>
    <row r="834">
      <c r="E834" s="8" t="s">
        <v>14</v>
      </c>
      <c r="J834" s="8" t="s">
        <v>14</v>
      </c>
      <c r="N834" s="8" t="s">
        <v>14</v>
      </c>
      <c r="O834" s="8" t="s">
        <v>14</v>
      </c>
      <c r="W834" s="8" t="s">
        <v>14</v>
      </c>
      <c r="X834" s="8" t="s">
        <v>14</v>
      </c>
      <c r="Z834" s="8" t="s">
        <v>14</v>
      </c>
      <c r="AA834" s="8" t="s">
        <v>14</v>
      </c>
    </row>
    <row r="835">
      <c r="E835" s="8" t="s">
        <v>14</v>
      </c>
      <c r="J835" s="8" t="s">
        <v>14</v>
      </c>
      <c r="N835" s="8" t="s">
        <v>14</v>
      </c>
      <c r="O835" s="8" t="s">
        <v>14</v>
      </c>
      <c r="W835" s="8" t="s">
        <v>14</v>
      </c>
      <c r="X835" s="8" t="s">
        <v>14</v>
      </c>
      <c r="Z835" s="8" t="s">
        <v>14</v>
      </c>
      <c r="AA835" s="8" t="s">
        <v>14</v>
      </c>
    </row>
    <row r="836">
      <c r="E836" s="8" t="s">
        <v>14</v>
      </c>
      <c r="J836" s="8" t="s">
        <v>14</v>
      </c>
      <c r="N836" s="8" t="s">
        <v>14</v>
      </c>
      <c r="O836" s="8" t="s">
        <v>14</v>
      </c>
      <c r="W836" s="8" t="s">
        <v>14</v>
      </c>
      <c r="X836" s="8" t="s">
        <v>14</v>
      </c>
      <c r="Z836" s="8" t="s">
        <v>14</v>
      </c>
      <c r="AA836" s="8" t="s">
        <v>14</v>
      </c>
    </row>
    <row r="837">
      <c r="E837" s="8" t="s">
        <v>14</v>
      </c>
      <c r="J837" s="8" t="s">
        <v>14</v>
      </c>
      <c r="N837" s="8" t="s">
        <v>14</v>
      </c>
      <c r="O837" s="8" t="s">
        <v>14</v>
      </c>
      <c r="W837" s="8" t="s">
        <v>14</v>
      </c>
      <c r="X837" s="8" t="s">
        <v>14</v>
      </c>
      <c r="Z837" s="8" t="s">
        <v>14</v>
      </c>
      <c r="AA837" s="8" t="s">
        <v>14</v>
      </c>
    </row>
    <row r="838">
      <c r="E838" s="8" t="s">
        <v>14</v>
      </c>
      <c r="J838" s="8" t="s">
        <v>14</v>
      </c>
      <c r="N838" s="8" t="s">
        <v>14</v>
      </c>
      <c r="O838" s="8" t="s">
        <v>14</v>
      </c>
      <c r="W838" s="8" t="s">
        <v>14</v>
      </c>
      <c r="X838" s="8" t="s">
        <v>14</v>
      </c>
      <c r="Z838" s="8" t="s">
        <v>14</v>
      </c>
      <c r="AA838" s="8" t="s">
        <v>14</v>
      </c>
    </row>
    <row r="839">
      <c r="E839" s="8" t="s">
        <v>14</v>
      </c>
      <c r="J839" s="8" t="s">
        <v>14</v>
      </c>
      <c r="N839" s="8" t="s">
        <v>14</v>
      </c>
      <c r="O839" s="8" t="s">
        <v>14</v>
      </c>
      <c r="W839" s="8" t="s">
        <v>14</v>
      </c>
      <c r="X839" s="8" t="s">
        <v>14</v>
      </c>
      <c r="Z839" s="8" t="s">
        <v>14</v>
      </c>
      <c r="AA839" s="8" t="s">
        <v>14</v>
      </c>
    </row>
    <row r="840">
      <c r="E840" s="8" t="s">
        <v>14</v>
      </c>
      <c r="J840" s="8" t="s">
        <v>14</v>
      </c>
      <c r="N840" s="8" t="s">
        <v>14</v>
      </c>
      <c r="O840" s="8" t="s">
        <v>14</v>
      </c>
      <c r="W840" s="8" t="s">
        <v>14</v>
      </c>
      <c r="X840" s="8" t="s">
        <v>14</v>
      </c>
      <c r="Z840" s="8" t="s">
        <v>14</v>
      </c>
      <c r="AA840" s="8" t="s">
        <v>14</v>
      </c>
    </row>
    <row r="841">
      <c r="E841" s="8" t="s">
        <v>14</v>
      </c>
      <c r="J841" s="8" t="s">
        <v>14</v>
      </c>
      <c r="N841" s="8" t="s">
        <v>14</v>
      </c>
      <c r="O841" s="8" t="s">
        <v>14</v>
      </c>
      <c r="W841" s="8" t="s">
        <v>14</v>
      </c>
      <c r="X841" s="8" t="s">
        <v>14</v>
      </c>
      <c r="Z841" s="8" t="s">
        <v>14</v>
      </c>
      <c r="AA841" s="8" t="s">
        <v>14</v>
      </c>
    </row>
    <row r="842">
      <c r="E842" s="8" t="s">
        <v>14</v>
      </c>
      <c r="J842" s="8" t="s">
        <v>14</v>
      </c>
      <c r="N842" s="8" t="s">
        <v>14</v>
      </c>
      <c r="O842" s="8" t="s">
        <v>14</v>
      </c>
      <c r="W842" s="8" t="s">
        <v>14</v>
      </c>
      <c r="X842" s="8" t="s">
        <v>14</v>
      </c>
      <c r="Z842" s="8" t="s">
        <v>14</v>
      </c>
      <c r="AA842" s="8" t="s">
        <v>14</v>
      </c>
    </row>
    <row r="843">
      <c r="E843" s="8" t="s">
        <v>14</v>
      </c>
      <c r="J843" s="8" t="s">
        <v>14</v>
      </c>
      <c r="N843" s="8" t="s">
        <v>14</v>
      </c>
      <c r="O843" s="8" t="s">
        <v>14</v>
      </c>
      <c r="W843" s="8" t="s">
        <v>14</v>
      </c>
      <c r="X843" s="8" t="s">
        <v>14</v>
      </c>
      <c r="Z843" s="8" t="s">
        <v>14</v>
      </c>
      <c r="AA843" s="8" t="s">
        <v>14</v>
      </c>
    </row>
    <row r="844">
      <c r="E844" s="8" t="s">
        <v>14</v>
      </c>
      <c r="J844" s="8" t="s">
        <v>14</v>
      </c>
      <c r="N844" s="8" t="s">
        <v>14</v>
      </c>
      <c r="O844" s="8" t="s">
        <v>14</v>
      </c>
      <c r="W844" s="8" t="s">
        <v>14</v>
      </c>
      <c r="X844" s="8" t="s">
        <v>14</v>
      </c>
      <c r="Z844" s="8" t="s">
        <v>14</v>
      </c>
      <c r="AA844" s="8" t="s">
        <v>14</v>
      </c>
    </row>
    <row r="845">
      <c r="E845" s="8" t="s">
        <v>14</v>
      </c>
      <c r="J845" s="8" t="s">
        <v>14</v>
      </c>
      <c r="N845" s="8" t="s">
        <v>14</v>
      </c>
      <c r="O845" s="8" t="s">
        <v>14</v>
      </c>
      <c r="W845" s="8" t="s">
        <v>14</v>
      </c>
      <c r="X845" s="8" t="s">
        <v>14</v>
      </c>
      <c r="Z845" s="8" t="s">
        <v>14</v>
      </c>
      <c r="AA845" s="8" t="s">
        <v>14</v>
      </c>
    </row>
    <row r="846">
      <c r="E846" s="8" t="s">
        <v>14</v>
      </c>
      <c r="J846" s="8" t="s">
        <v>14</v>
      </c>
      <c r="N846" s="8" t="s">
        <v>14</v>
      </c>
      <c r="O846" s="8" t="s">
        <v>14</v>
      </c>
      <c r="W846" s="8" t="s">
        <v>14</v>
      </c>
      <c r="X846" s="8" t="s">
        <v>14</v>
      </c>
      <c r="Z846" s="8" t="s">
        <v>14</v>
      </c>
      <c r="AA846" s="8" t="s">
        <v>14</v>
      </c>
    </row>
    <row r="847">
      <c r="E847" s="8" t="s">
        <v>14</v>
      </c>
      <c r="J847" s="8" t="s">
        <v>14</v>
      </c>
      <c r="N847" s="8" t="s">
        <v>14</v>
      </c>
      <c r="O847" s="8" t="s">
        <v>14</v>
      </c>
      <c r="W847" s="8" t="s">
        <v>14</v>
      </c>
      <c r="X847" s="8" t="s">
        <v>14</v>
      </c>
      <c r="Z847" s="8" t="s">
        <v>14</v>
      </c>
      <c r="AA847" s="8" t="s">
        <v>14</v>
      </c>
    </row>
    <row r="848">
      <c r="E848" s="8" t="s">
        <v>14</v>
      </c>
      <c r="J848" s="8" t="s">
        <v>14</v>
      </c>
      <c r="N848" s="8" t="s">
        <v>14</v>
      </c>
      <c r="O848" s="8" t="s">
        <v>14</v>
      </c>
      <c r="W848" s="8" t="s">
        <v>14</v>
      </c>
      <c r="X848" s="8" t="s">
        <v>14</v>
      </c>
      <c r="Z848" s="8" t="s">
        <v>14</v>
      </c>
      <c r="AA848" s="8" t="s">
        <v>14</v>
      </c>
    </row>
    <row r="849">
      <c r="E849" s="8" t="s">
        <v>14</v>
      </c>
      <c r="J849" s="8" t="s">
        <v>14</v>
      </c>
      <c r="N849" s="8" t="s">
        <v>14</v>
      </c>
      <c r="O849" s="8" t="s">
        <v>14</v>
      </c>
      <c r="W849" s="8" t="s">
        <v>14</v>
      </c>
      <c r="X849" s="8" t="s">
        <v>14</v>
      </c>
      <c r="Z849" s="8" t="s">
        <v>14</v>
      </c>
      <c r="AA849" s="8" t="s">
        <v>14</v>
      </c>
    </row>
    <row r="850">
      <c r="E850" s="8" t="s">
        <v>14</v>
      </c>
      <c r="J850" s="8" t="s">
        <v>14</v>
      </c>
      <c r="N850" s="8" t="s">
        <v>14</v>
      </c>
      <c r="O850" s="8" t="s">
        <v>14</v>
      </c>
      <c r="W850" s="8" t="s">
        <v>14</v>
      </c>
      <c r="X850" s="8" t="s">
        <v>14</v>
      </c>
      <c r="Z850" s="8" t="s">
        <v>14</v>
      </c>
      <c r="AA850" s="8" t="s">
        <v>14</v>
      </c>
    </row>
    <row r="851">
      <c r="E851" s="8" t="s">
        <v>14</v>
      </c>
      <c r="J851" s="8" t="s">
        <v>14</v>
      </c>
      <c r="N851" s="8" t="s">
        <v>14</v>
      </c>
      <c r="O851" s="8" t="s">
        <v>14</v>
      </c>
      <c r="W851" s="8" t="s">
        <v>14</v>
      </c>
      <c r="X851" s="8" t="s">
        <v>14</v>
      </c>
      <c r="Z851" s="8" t="s">
        <v>14</v>
      </c>
      <c r="AA851" s="8" t="s">
        <v>14</v>
      </c>
    </row>
    <row r="852">
      <c r="E852" s="8" t="s">
        <v>14</v>
      </c>
      <c r="J852" s="8" t="s">
        <v>14</v>
      </c>
      <c r="N852" s="8" t="s">
        <v>14</v>
      </c>
      <c r="O852" s="8" t="s">
        <v>14</v>
      </c>
      <c r="W852" s="8" t="s">
        <v>14</v>
      </c>
      <c r="X852" s="8" t="s">
        <v>14</v>
      </c>
      <c r="Z852" s="8" t="s">
        <v>14</v>
      </c>
      <c r="AA852" s="8" t="s">
        <v>14</v>
      </c>
    </row>
    <row r="853">
      <c r="E853" s="8" t="s">
        <v>14</v>
      </c>
      <c r="J853" s="8" t="s">
        <v>14</v>
      </c>
      <c r="N853" s="8" t="s">
        <v>14</v>
      </c>
      <c r="O853" s="8" t="s">
        <v>14</v>
      </c>
      <c r="W853" s="8" t="s">
        <v>14</v>
      </c>
      <c r="X853" s="8" t="s">
        <v>14</v>
      </c>
      <c r="Z853" s="8" t="s">
        <v>14</v>
      </c>
      <c r="AA853" s="8" t="s">
        <v>14</v>
      </c>
    </row>
    <row r="854">
      <c r="E854" s="8" t="s">
        <v>14</v>
      </c>
      <c r="J854" s="8" t="s">
        <v>14</v>
      </c>
      <c r="N854" s="8" t="s">
        <v>14</v>
      </c>
      <c r="O854" s="8" t="s">
        <v>14</v>
      </c>
      <c r="W854" s="8" t="s">
        <v>14</v>
      </c>
      <c r="X854" s="8" t="s">
        <v>14</v>
      </c>
      <c r="Z854" s="8" t="s">
        <v>14</v>
      </c>
      <c r="AA854" s="8" t="s">
        <v>14</v>
      </c>
    </row>
    <row r="855">
      <c r="E855" s="8" t="s">
        <v>14</v>
      </c>
      <c r="J855" s="8" t="s">
        <v>14</v>
      </c>
      <c r="N855" s="8" t="s">
        <v>14</v>
      </c>
      <c r="O855" s="8" t="s">
        <v>14</v>
      </c>
      <c r="W855" s="8" t="s">
        <v>14</v>
      </c>
      <c r="X855" s="8" t="s">
        <v>14</v>
      </c>
      <c r="Z855" s="8" t="s">
        <v>14</v>
      </c>
      <c r="AA855" s="8" t="s">
        <v>14</v>
      </c>
    </row>
    <row r="856">
      <c r="E856" s="8" t="s">
        <v>14</v>
      </c>
      <c r="J856" s="8" t="s">
        <v>14</v>
      </c>
      <c r="N856" s="8" t="s">
        <v>14</v>
      </c>
      <c r="O856" s="8" t="s">
        <v>14</v>
      </c>
      <c r="W856" s="8" t="s">
        <v>14</v>
      </c>
      <c r="X856" s="8" t="s">
        <v>14</v>
      </c>
      <c r="Z856" s="8" t="s">
        <v>14</v>
      </c>
      <c r="AA856" s="8" t="s">
        <v>14</v>
      </c>
    </row>
    <row r="857">
      <c r="E857" s="8" t="s">
        <v>14</v>
      </c>
      <c r="J857" s="8" t="s">
        <v>14</v>
      </c>
      <c r="N857" s="8" t="s">
        <v>14</v>
      </c>
      <c r="O857" s="8" t="s">
        <v>14</v>
      </c>
      <c r="W857" s="8" t="s">
        <v>14</v>
      </c>
      <c r="X857" s="8" t="s">
        <v>14</v>
      </c>
      <c r="Z857" s="8" t="s">
        <v>14</v>
      </c>
      <c r="AA857" s="8" t="s">
        <v>14</v>
      </c>
    </row>
    <row r="858">
      <c r="E858" s="8" t="s">
        <v>14</v>
      </c>
      <c r="J858" s="8" t="s">
        <v>14</v>
      </c>
      <c r="N858" s="8" t="s">
        <v>14</v>
      </c>
      <c r="O858" s="8" t="s">
        <v>14</v>
      </c>
      <c r="W858" s="8" t="s">
        <v>14</v>
      </c>
      <c r="X858" s="8" t="s">
        <v>14</v>
      </c>
      <c r="Z858" s="8" t="s">
        <v>14</v>
      </c>
      <c r="AA858" s="8" t="s">
        <v>14</v>
      </c>
    </row>
    <row r="859">
      <c r="E859" s="8" t="s">
        <v>14</v>
      </c>
      <c r="J859" s="8" t="s">
        <v>14</v>
      </c>
      <c r="N859" s="8" t="s">
        <v>14</v>
      </c>
      <c r="O859" s="8" t="s">
        <v>14</v>
      </c>
      <c r="W859" s="8" t="s">
        <v>14</v>
      </c>
      <c r="X859" s="8" t="s">
        <v>14</v>
      </c>
      <c r="Z859" s="8" t="s">
        <v>14</v>
      </c>
      <c r="AA859" s="8" t="s">
        <v>14</v>
      </c>
    </row>
    <row r="860">
      <c r="E860" s="8" t="s">
        <v>14</v>
      </c>
      <c r="J860" s="8" t="s">
        <v>14</v>
      </c>
      <c r="N860" s="8" t="s">
        <v>14</v>
      </c>
      <c r="O860" s="8" t="s">
        <v>14</v>
      </c>
      <c r="W860" s="8" t="s">
        <v>14</v>
      </c>
      <c r="X860" s="8" t="s">
        <v>14</v>
      </c>
      <c r="Z860" s="8" t="s">
        <v>14</v>
      </c>
      <c r="AA860" s="8" t="s">
        <v>14</v>
      </c>
    </row>
    <row r="861">
      <c r="E861" s="8" t="s">
        <v>14</v>
      </c>
      <c r="J861" s="8" t="s">
        <v>14</v>
      </c>
      <c r="N861" s="8" t="s">
        <v>14</v>
      </c>
      <c r="O861" s="8" t="s">
        <v>14</v>
      </c>
      <c r="W861" s="8" t="s">
        <v>14</v>
      </c>
      <c r="X861" s="8" t="s">
        <v>14</v>
      </c>
      <c r="Z861" s="8" t="s">
        <v>14</v>
      </c>
      <c r="AA861" s="8" t="s">
        <v>14</v>
      </c>
    </row>
    <row r="862">
      <c r="E862" s="8" t="s">
        <v>14</v>
      </c>
      <c r="J862" s="8" t="s">
        <v>14</v>
      </c>
      <c r="N862" s="8" t="s">
        <v>14</v>
      </c>
      <c r="O862" s="8" t="s">
        <v>14</v>
      </c>
      <c r="W862" s="8" t="s">
        <v>14</v>
      </c>
      <c r="X862" s="8" t="s">
        <v>14</v>
      </c>
      <c r="Z862" s="8" t="s">
        <v>14</v>
      </c>
      <c r="AA862" s="8" t="s">
        <v>14</v>
      </c>
    </row>
    <row r="863">
      <c r="E863" s="8" t="s">
        <v>14</v>
      </c>
      <c r="J863" s="8" t="s">
        <v>14</v>
      </c>
      <c r="N863" s="8" t="s">
        <v>14</v>
      </c>
      <c r="O863" s="8" t="s">
        <v>14</v>
      </c>
      <c r="W863" s="8" t="s">
        <v>14</v>
      </c>
      <c r="X863" s="8" t="s">
        <v>14</v>
      </c>
      <c r="Z863" s="8" t="s">
        <v>14</v>
      </c>
      <c r="AA863" s="8" t="s">
        <v>14</v>
      </c>
    </row>
    <row r="864">
      <c r="E864" s="8" t="s">
        <v>14</v>
      </c>
      <c r="J864" s="8" t="s">
        <v>14</v>
      </c>
      <c r="N864" s="8" t="s">
        <v>14</v>
      </c>
      <c r="O864" s="8" t="s">
        <v>14</v>
      </c>
      <c r="W864" s="8" t="s">
        <v>14</v>
      </c>
      <c r="X864" s="8" t="s">
        <v>14</v>
      </c>
      <c r="Z864" s="8" t="s">
        <v>14</v>
      </c>
      <c r="AA864" s="8" t="s">
        <v>14</v>
      </c>
    </row>
    <row r="865">
      <c r="E865" s="8" t="s">
        <v>14</v>
      </c>
      <c r="J865" s="8" t="s">
        <v>14</v>
      </c>
      <c r="N865" s="8" t="s">
        <v>14</v>
      </c>
      <c r="O865" s="8" t="s">
        <v>14</v>
      </c>
      <c r="W865" s="8" t="s">
        <v>14</v>
      </c>
      <c r="X865" s="8" t="s">
        <v>14</v>
      </c>
      <c r="Z865" s="8" t="s">
        <v>14</v>
      </c>
      <c r="AA865" s="8" t="s">
        <v>14</v>
      </c>
    </row>
    <row r="866">
      <c r="E866" s="8" t="s">
        <v>14</v>
      </c>
      <c r="J866" s="8" t="s">
        <v>14</v>
      </c>
      <c r="N866" s="8" t="s">
        <v>14</v>
      </c>
      <c r="O866" s="8" t="s">
        <v>14</v>
      </c>
      <c r="W866" s="8" t="s">
        <v>14</v>
      </c>
      <c r="X866" s="8" t="s">
        <v>14</v>
      </c>
      <c r="Z866" s="8" t="s">
        <v>14</v>
      </c>
      <c r="AA866" s="8" t="s">
        <v>14</v>
      </c>
    </row>
    <row r="867">
      <c r="E867" s="8" t="s">
        <v>14</v>
      </c>
      <c r="J867" s="8" t="s">
        <v>14</v>
      </c>
      <c r="N867" s="8" t="s">
        <v>14</v>
      </c>
      <c r="O867" s="8" t="s">
        <v>14</v>
      </c>
      <c r="W867" s="8" t="s">
        <v>14</v>
      </c>
      <c r="X867" s="8" t="s">
        <v>14</v>
      </c>
      <c r="Z867" s="8" t="s">
        <v>14</v>
      </c>
      <c r="AA867" s="8" t="s">
        <v>14</v>
      </c>
    </row>
    <row r="868">
      <c r="E868" s="8" t="s">
        <v>14</v>
      </c>
      <c r="J868" s="8" t="s">
        <v>14</v>
      </c>
      <c r="N868" s="8" t="s">
        <v>14</v>
      </c>
      <c r="O868" s="8" t="s">
        <v>14</v>
      </c>
      <c r="W868" s="8" t="s">
        <v>14</v>
      </c>
      <c r="X868" s="8" t="s">
        <v>14</v>
      </c>
      <c r="Z868" s="8" t="s">
        <v>14</v>
      </c>
      <c r="AA868" s="8" t="s">
        <v>14</v>
      </c>
    </row>
    <row r="869">
      <c r="E869" s="8" t="s">
        <v>14</v>
      </c>
      <c r="J869" s="8" t="s">
        <v>14</v>
      </c>
      <c r="N869" s="8" t="s">
        <v>14</v>
      </c>
      <c r="O869" s="8" t="s">
        <v>14</v>
      </c>
      <c r="W869" s="8" t="s">
        <v>14</v>
      </c>
      <c r="X869" s="8" t="s">
        <v>14</v>
      </c>
      <c r="Z869" s="8" t="s">
        <v>14</v>
      </c>
      <c r="AA869" s="8" t="s">
        <v>14</v>
      </c>
    </row>
    <row r="870">
      <c r="E870" s="8" t="s">
        <v>14</v>
      </c>
      <c r="J870" s="8" t="s">
        <v>14</v>
      </c>
      <c r="N870" s="8" t="s">
        <v>14</v>
      </c>
      <c r="O870" s="8" t="s">
        <v>14</v>
      </c>
      <c r="W870" s="8" t="s">
        <v>14</v>
      </c>
      <c r="X870" s="8" t="s">
        <v>14</v>
      </c>
      <c r="Z870" s="8" t="s">
        <v>14</v>
      </c>
      <c r="AA870" s="8" t="s">
        <v>14</v>
      </c>
    </row>
    <row r="871">
      <c r="E871" s="8" t="s">
        <v>14</v>
      </c>
      <c r="J871" s="8" t="s">
        <v>14</v>
      </c>
      <c r="N871" s="8" t="s">
        <v>14</v>
      </c>
      <c r="O871" s="8" t="s">
        <v>14</v>
      </c>
      <c r="W871" s="8" t="s">
        <v>14</v>
      </c>
      <c r="X871" s="8" t="s">
        <v>14</v>
      </c>
      <c r="Z871" s="8" t="s">
        <v>14</v>
      </c>
      <c r="AA871" s="8" t="s">
        <v>14</v>
      </c>
    </row>
    <row r="872">
      <c r="E872" s="8" t="s">
        <v>14</v>
      </c>
      <c r="J872" s="8" t="s">
        <v>14</v>
      </c>
      <c r="N872" s="8" t="s">
        <v>14</v>
      </c>
      <c r="O872" s="8" t="s">
        <v>14</v>
      </c>
      <c r="W872" s="8" t="s">
        <v>14</v>
      </c>
      <c r="X872" s="8" t="s">
        <v>14</v>
      </c>
      <c r="Z872" s="8" t="s">
        <v>14</v>
      </c>
      <c r="AA872" s="8" t="s">
        <v>14</v>
      </c>
    </row>
    <row r="873">
      <c r="E873" s="8" t="s">
        <v>14</v>
      </c>
      <c r="J873" s="8" t="s">
        <v>14</v>
      </c>
      <c r="N873" s="8" t="s">
        <v>14</v>
      </c>
      <c r="O873" s="8" t="s">
        <v>14</v>
      </c>
      <c r="W873" s="8" t="s">
        <v>14</v>
      </c>
      <c r="X873" s="8" t="s">
        <v>14</v>
      </c>
      <c r="Z873" s="8" t="s">
        <v>14</v>
      </c>
      <c r="AA873" s="8" t="s">
        <v>14</v>
      </c>
    </row>
    <row r="874">
      <c r="E874" s="8" t="s">
        <v>14</v>
      </c>
      <c r="J874" s="8" t="s">
        <v>14</v>
      </c>
      <c r="N874" s="8" t="s">
        <v>14</v>
      </c>
      <c r="O874" s="8" t="s">
        <v>14</v>
      </c>
      <c r="W874" s="8" t="s">
        <v>14</v>
      </c>
      <c r="X874" s="8" t="s">
        <v>14</v>
      </c>
      <c r="Z874" s="8" t="s">
        <v>14</v>
      </c>
      <c r="AA874" s="8" t="s">
        <v>14</v>
      </c>
    </row>
    <row r="875">
      <c r="E875" s="8" t="s">
        <v>14</v>
      </c>
      <c r="J875" s="8" t="s">
        <v>14</v>
      </c>
      <c r="N875" s="8" t="s">
        <v>14</v>
      </c>
      <c r="O875" s="8" t="s">
        <v>14</v>
      </c>
      <c r="W875" s="8" t="s">
        <v>14</v>
      </c>
      <c r="X875" s="8" t="s">
        <v>14</v>
      </c>
      <c r="Z875" s="8" t="s">
        <v>14</v>
      </c>
      <c r="AA875" s="8" t="s">
        <v>14</v>
      </c>
    </row>
    <row r="876">
      <c r="E876" s="8" t="s">
        <v>14</v>
      </c>
      <c r="J876" s="8" t="s">
        <v>14</v>
      </c>
      <c r="N876" s="8" t="s">
        <v>14</v>
      </c>
      <c r="O876" s="8" t="s">
        <v>14</v>
      </c>
      <c r="W876" s="8" t="s">
        <v>14</v>
      </c>
      <c r="X876" s="8" t="s">
        <v>14</v>
      </c>
      <c r="Z876" s="8" t="s">
        <v>14</v>
      </c>
      <c r="AA876" s="8" t="s">
        <v>14</v>
      </c>
    </row>
    <row r="877">
      <c r="E877" s="8" t="s">
        <v>14</v>
      </c>
      <c r="J877" s="8" t="s">
        <v>14</v>
      </c>
      <c r="N877" s="8" t="s">
        <v>14</v>
      </c>
      <c r="O877" s="8" t="s">
        <v>14</v>
      </c>
      <c r="W877" s="8" t="s">
        <v>14</v>
      </c>
      <c r="X877" s="8" t="s">
        <v>14</v>
      </c>
      <c r="Z877" s="8" t="s">
        <v>14</v>
      </c>
      <c r="AA877" s="8" t="s">
        <v>14</v>
      </c>
    </row>
    <row r="878">
      <c r="E878" s="8" t="s">
        <v>14</v>
      </c>
      <c r="J878" s="8" t="s">
        <v>14</v>
      </c>
      <c r="N878" s="8" t="s">
        <v>14</v>
      </c>
      <c r="O878" s="8" t="s">
        <v>14</v>
      </c>
      <c r="W878" s="8" t="s">
        <v>14</v>
      </c>
      <c r="X878" s="8" t="s">
        <v>14</v>
      </c>
      <c r="Z878" s="8" t="s">
        <v>14</v>
      </c>
      <c r="AA878" s="8" t="s">
        <v>14</v>
      </c>
    </row>
    <row r="879">
      <c r="E879" s="8" t="s">
        <v>14</v>
      </c>
      <c r="J879" s="8" t="s">
        <v>14</v>
      </c>
      <c r="N879" s="8" t="s">
        <v>14</v>
      </c>
      <c r="O879" s="8" t="s">
        <v>14</v>
      </c>
      <c r="W879" s="8" t="s">
        <v>14</v>
      </c>
      <c r="X879" s="8" t="s">
        <v>14</v>
      </c>
      <c r="Z879" s="8" t="s">
        <v>14</v>
      </c>
      <c r="AA879" s="8" t="s">
        <v>14</v>
      </c>
    </row>
    <row r="880">
      <c r="E880" s="8" t="s">
        <v>14</v>
      </c>
      <c r="J880" s="8" t="s">
        <v>14</v>
      </c>
      <c r="N880" s="8" t="s">
        <v>14</v>
      </c>
      <c r="O880" s="8" t="s">
        <v>14</v>
      </c>
      <c r="W880" s="8" t="s">
        <v>14</v>
      </c>
      <c r="X880" s="8" t="s">
        <v>14</v>
      </c>
      <c r="Z880" s="8" t="s">
        <v>14</v>
      </c>
      <c r="AA880" s="8" t="s">
        <v>14</v>
      </c>
    </row>
    <row r="881">
      <c r="E881" s="8" t="s">
        <v>14</v>
      </c>
      <c r="J881" s="8" t="s">
        <v>14</v>
      </c>
      <c r="N881" s="8" t="s">
        <v>14</v>
      </c>
      <c r="O881" s="8" t="s">
        <v>14</v>
      </c>
      <c r="W881" s="8" t="s">
        <v>14</v>
      </c>
      <c r="X881" s="8" t="s">
        <v>14</v>
      </c>
      <c r="Z881" s="8" t="s">
        <v>14</v>
      </c>
      <c r="AA881" s="8" t="s">
        <v>14</v>
      </c>
    </row>
    <row r="882">
      <c r="E882" s="8" t="s">
        <v>14</v>
      </c>
      <c r="J882" s="8" t="s">
        <v>14</v>
      </c>
      <c r="N882" s="8" t="s">
        <v>14</v>
      </c>
      <c r="O882" s="8" t="s">
        <v>14</v>
      </c>
      <c r="W882" s="8" t="s">
        <v>14</v>
      </c>
      <c r="X882" s="8" t="s">
        <v>14</v>
      </c>
      <c r="Z882" s="8" t="s">
        <v>14</v>
      </c>
      <c r="AA882" s="8" t="s">
        <v>14</v>
      </c>
    </row>
    <row r="883">
      <c r="E883" s="8" t="s">
        <v>14</v>
      </c>
      <c r="J883" s="8" t="s">
        <v>14</v>
      </c>
      <c r="N883" s="8" t="s">
        <v>14</v>
      </c>
      <c r="O883" s="8" t="s">
        <v>14</v>
      </c>
      <c r="W883" s="8" t="s">
        <v>14</v>
      </c>
      <c r="X883" s="8" t="s">
        <v>14</v>
      </c>
      <c r="Z883" s="8" t="s">
        <v>14</v>
      </c>
      <c r="AA883" s="8" t="s">
        <v>14</v>
      </c>
    </row>
    <row r="884">
      <c r="E884" s="8" t="s">
        <v>14</v>
      </c>
      <c r="J884" s="8" t="s">
        <v>14</v>
      </c>
      <c r="N884" s="8" t="s">
        <v>14</v>
      </c>
      <c r="O884" s="8" t="s">
        <v>14</v>
      </c>
      <c r="W884" s="8" t="s">
        <v>14</v>
      </c>
      <c r="X884" s="8" t="s">
        <v>14</v>
      </c>
      <c r="Z884" s="8" t="s">
        <v>14</v>
      </c>
      <c r="AA884" s="8" t="s">
        <v>14</v>
      </c>
    </row>
    <row r="885">
      <c r="E885" s="8" t="s">
        <v>14</v>
      </c>
      <c r="J885" s="8" t="s">
        <v>14</v>
      </c>
      <c r="N885" s="8" t="s">
        <v>14</v>
      </c>
      <c r="O885" s="8" t="s">
        <v>14</v>
      </c>
      <c r="W885" s="8" t="s">
        <v>14</v>
      </c>
      <c r="X885" s="8" t="s">
        <v>14</v>
      </c>
      <c r="Z885" s="8" t="s">
        <v>14</v>
      </c>
      <c r="AA885" s="8" t="s">
        <v>14</v>
      </c>
    </row>
    <row r="886">
      <c r="E886" s="8" t="s">
        <v>14</v>
      </c>
      <c r="J886" s="8" t="s">
        <v>14</v>
      </c>
      <c r="N886" s="8" t="s">
        <v>14</v>
      </c>
      <c r="O886" s="8" t="s">
        <v>14</v>
      </c>
      <c r="W886" s="8" t="s">
        <v>14</v>
      </c>
      <c r="X886" s="8" t="s">
        <v>14</v>
      </c>
      <c r="Z886" s="8" t="s">
        <v>14</v>
      </c>
      <c r="AA886" s="8" t="s">
        <v>14</v>
      </c>
    </row>
    <row r="887">
      <c r="E887" s="8" t="s">
        <v>14</v>
      </c>
      <c r="J887" s="8" t="s">
        <v>14</v>
      </c>
      <c r="N887" s="8" t="s">
        <v>14</v>
      </c>
      <c r="O887" s="8" t="s">
        <v>14</v>
      </c>
      <c r="W887" s="8" t="s">
        <v>14</v>
      </c>
      <c r="X887" s="8" t="s">
        <v>14</v>
      </c>
      <c r="Z887" s="8" t="s">
        <v>14</v>
      </c>
      <c r="AA887" s="8" t="s">
        <v>14</v>
      </c>
    </row>
    <row r="888">
      <c r="E888" s="8" t="s">
        <v>14</v>
      </c>
      <c r="J888" s="8" t="s">
        <v>14</v>
      </c>
      <c r="N888" s="8" t="s">
        <v>14</v>
      </c>
      <c r="O888" s="8" t="s">
        <v>14</v>
      </c>
      <c r="W888" s="8" t="s">
        <v>14</v>
      </c>
      <c r="X888" s="8" t="s">
        <v>14</v>
      </c>
      <c r="Z888" s="8" t="s">
        <v>14</v>
      </c>
      <c r="AA888" s="8" t="s">
        <v>14</v>
      </c>
    </row>
    <row r="889">
      <c r="E889" s="8" t="s">
        <v>14</v>
      </c>
      <c r="J889" s="8" t="s">
        <v>14</v>
      </c>
      <c r="N889" s="8" t="s">
        <v>14</v>
      </c>
      <c r="O889" s="8" t="s">
        <v>14</v>
      </c>
      <c r="W889" s="8" t="s">
        <v>14</v>
      </c>
      <c r="X889" s="8" t="s">
        <v>14</v>
      </c>
      <c r="Z889" s="8" t="s">
        <v>14</v>
      </c>
      <c r="AA889" s="8" t="s">
        <v>14</v>
      </c>
    </row>
    <row r="890">
      <c r="E890" s="8" t="s">
        <v>14</v>
      </c>
      <c r="J890" s="8" t="s">
        <v>14</v>
      </c>
      <c r="N890" s="8" t="s">
        <v>14</v>
      </c>
      <c r="O890" s="8" t="s">
        <v>14</v>
      </c>
      <c r="W890" s="8" t="s">
        <v>14</v>
      </c>
      <c r="X890" s="8" t="s">
        <v>14</v>
      </c>
      <c r="Z890" s="8" t="s">
        <v>14</v>
      </c>
      <c r="AA890" s="8" t="s">
        <v>14</v>
      </c>
    </row>
    <row r="891">
      <c r="E891" s="8" t="s">
        <v>14</v>
      </c>
      <c r="J891" s="8" t="s">
        <v>14</v>
      </c>
      <c r="N891" s="8" t="s">
        <v>14</v>
      </c>
      <c r="O891" s="8" t="s">
        <v>14</v>
      </c>
      <c r="W891" s="8" t="s">
        <v>14</v>
      </c>
      <c r="X891" s="8" t="s">
        <v>14</v>
      </c>
      <c r="Z891" s="8" t="s">
        <v>14</v>
      </c>
      <c r="AA891" s="8" t="s">
        <v>14</v>
      </c>
    </row>
    <row r="892">
      <c r="E892" s="8" t="s">
        <v>14</v>
      </c>
      <c r="J892" s="8" t="s">
        <v>14</v>
      </c>
      <c r="N892" s="8" t="s">
        <v>14</v>
      </c>
      <c r="O892" s="8" t="s">
        <v>14</v>
      </c>
      <c r="W892" s="8" t="s">
        <v>14</v>
      </c>
      <c r="X892" s="8" t="s">
        <v>14</v>
      </c>
      <c r="Z892" s="8" t="s">
        <v>14</v>
      </c>
      <c r="AA892" s="8" t="s">
        <v>14</v>
      </c>
    </row>
    <row r="893">
      <c r="E893" s="8" t="s">
        <v>14</v>
      </c>
      <c r="J893" s="8" t="s">
        <v>14</v>
      </c>
      <c r="N893" s="8" t="s">
        <v>14</v>
      </c>
      <c r="O893" s="8" t="s">
        <v>14</v>
      </c>
      <c r="W893" s="8" t="s">
        <v>14</v>
      </c>
      <c r="X893" s="8" t="s">
        <v>14</v>
      </c>
      <c r="Z893" s="8" t="s">
        <v>14</v>
      </c>
      <c r="AA893" s="8" t="s">
        <v>14</v>
      </c>
    </row>
    <row r="894">
      <c r="E894" s="8" t="s">
        <v>14</v>
      </c>
      <c r="J894" s="8" t="s">
        <v>14</v>
      </c>
      <c r="N894" s="8" t="s">
        <v>14</v>
      </c>
      <c r="O894" s="8" t="s">
        <v>14</v>
      </c>
      <c r="W894" s="8" t="s">
        <v>14</v>
      </c>
      <c r="X894" s="8" t="s">
        <v>14</v>
      </c>
      <c r="Z894" s="8" t="s">
        <v>14</v>
      </c>
      <c r="AA894" s="8" t="s">
        <v>14</v>
      </c>
    </row>
    <row r="895">
      <c r="E895" s="8" t="s">
        <v>14</v>
      </c>
      <c r="J895" s="8" t="s">
        <v>14</v>
      </c>
      <c r="N895" s="8" t="s">
        <v>14</v>
      </c>
      <c r="O895" s="8" t="s">
        <v>14</v>
      </c>
      <c r="W895" s="8" t="s">
        <v>14</v>
      </c>
      <c r="X895" s="8" t="s">
        <v>14</v>
      </c>
      <c r="Z895" s="8" t="s">
        <v>14</v>
      </c>
      <c r="AA895" s="8" t="s">
        <v>14</v>
      </c>
    </row>
    <row r="896">
      <c r="E896" s="8" t="s">
        <v>14</v>
      </c>
      <c r="J896" s="8" t="s">
        <v>14</v>
      </c>
      <c r="N896" s="8" t="s">
        <v>14</v>
      </c>
      <c r="O896" s="8" t="s">
        <v>14</v>
      </c>
      <c r="W896" s="8" t="s">
        <v>14</v>
      </c>
      <c r="X896" s="8" t="s">
        <v>14</v>
      </c>
      <c r="Z896" s="8" t="s">
        <v>14</v>
      </c>
      <c r="AA896" s="8" t="s">
        <v>14</v>
      </c>
    </row>
    <row r="897">
      <c r="E897" s="8" t="s">
        <v>14</v>
      </c>
      <c r="J897" s="8" t="s">
        <v>14</v>
      </c>
      <c r="N897" s="8" t="s">
        <v>14</v>
      </c>
      <c r="O897" s="8" t="s">
        <v>14</v>
      </c>
      <c r="W897" s="8" t="s">
        <v>14</v>
      </c>
      <c r="X897" s="8" t="s">
        <v>14</v>
      </c>
      <c r="Z897" s="8" t="s">
        <v>14</v>
      </c>
      <c r="AA897" s="8" t="s">
        <v>14</v>
      </c>
    </row>
    <row r="898">
      <c r="E898" s="8" t="s">
        <v>14</v>
      </c>
      <c r="J898" s="8" t="s">
        <v>14</v>
      </c>
      <c r="N898" s="8" t="s">
        <v>14</v>
      </c>
      <c r="O898" s="8" t="s">
        <v>14</v>
      </c>
      <c r="W898" s="8" t="s">
        <v>14</v>
      </c>
      <c r="X898" s="8" t="s">
        <v>14</v>
      </c>
      <c r="Z898" s="8" t="s">
        <v>14</v>
      </c>
      <c r="AA898" s="8" t="s">
        <v>14</v>
      </c>
    </row>
    <row r="899">
      <c r="E899" s="8" t="s">
        <v>14</v>
      </c>
      <c r="J899" s="8" t="s">
        <v>14</v>
      </c>
      <c r="N899" s="8" t="s">
        <v>14</v>
      </c>
      <c r="O899" s="8" t="s">
        <v>14</v>
      </c>
      <c r="W899" s="8" t="s">
        <v>14</v>
      </c>
      <c r="X899" s="8" t="s">
        <v>14</v>
      </c>
      <c r="Z899" s="8" t="s">
        <v>14</v>
      </c>
      <c r="AA899" s="8" t="s">
        <v>14</v>
      </c>
    </row>
    <row r="900">
      <c r="E900" s="8" t="s">
        <v>14</v>
      </c>
      <c r="J900" s="8" t="s">
        <v>14</v>
      </c>
      <c r="N900" s="8" t="s">
        <v>14</v>
      </c>
      <c r="O900" s="8" t="s">
        <v>14</v>
      </c>
      <c r="W900" s="8" t="s">
        <v>14</v>
      </c>
      <c r="X900" s="8" t="s">
        <v>14</v>
      </c>
      <c r="Z900" s="8" t="s">
        <v>14</v>
      </c>
      <c r="AA900" s="8" t="s">
        <v>14</v>
      </c>
    </row>
    <row r="901">
      <c r="E901" s="8" t="s">
        <v>14</v>
      </c>
      <c r="J901" s="8" t="s">
        <v>14</v>
      </c>
      <c r="N901" s="8" t="s">
        <v>14</v>
      </c>
      <c r="O901" s="8" t="s">
        <v>14</v>
      </c>
      <c r="W901" s="8" t="s">
        <v>14</v>
      </c>
      <c r="X901" s="8" t="s">
        <v>14</v>
      </c>
      <c r="Z901" s="8" t="s">
        <v>14</v>
      </c>
      <c r="AA901" s="8" t="s">
        <v>14</v>
      </c>
    </row>
    <row r="902">
      <c r="E902" s="8" t="s">
        <v>14</v>
      </c>
      <c r="J902" s="8" t="s">
        <v>14</v>
      </c>
      <c r="N902" s="8" t="s">
        <v>14</v>
      </c>
      <c r="O902" s="8" t="s">
        <v>14</v>
      </c>
      <c r="W902" s="8" t="s">
        <v>14</v>
      </c>
      <c r="X902" s="8" t="s">
        <v>14</v>
      </c>
      <c r="Z902" s="8" t="s">
        <v>14</v>
      </c>
      <c r="AA902" s="8" t="s">
        <v>14</v>
      </c>
    </row>
    <row r="903">
      <c r="E903" s="8" t="s">
        <v>14</v>
      </c>
      <c r="J903" s="8" t="s">
        <v>14</v>
      </c>
      <c r="N903" s="8" t="s">
        <v>14</v>
      </c>
      <c r="O903" s="8" t="s">
        <v>14</v>
      </c>
      <c r="W903" s="8" t="s">
        <v>14</v>
      </c>
      <c r="X903" s="8" t="s">
        <v>14</v>
      </c>
      <c r="Z903" s="8" t="s">
        <v>14</v>
      </c>
      <c r="AA903" s="8" t="s">
        <v>14</v>
      </c>
    </row>
    <row r="904">
      <c r="E904" s="8" t="s">
        <v>14</v>
      </c>
      <c r="J904" s="8" t="s">
        <v>14</v>
      </c>
      <c r="N904" s="8" t="s">
        <v>14</v>
      </c>
      <c r="O904" s="8" t="s">
        <v>14</v>
      </c>
      <c r="W904" s="8" t="s">
        <v>14</v>
      </c>
      <c r="X904" s="8" t="s">
        <v>14</v>
      </c>
      <c r="Z904" s="8" t="s">
        <v>14</v>
      </c>
      <c r="AA904" s="8" t="s">
        <v>14</v>
      </c>
    </row>
    <row r="905">
      <c r="E905" s="8" t="s">
        <v>14</v>
      </c>
      <c r="J905" s="8" t="s">
        <v>14</v>
      </c>
      <c r="N905" s="8" t="s">
        <v>14</v>
      </c>
      <c r="O905" s="8" t="s">
        <v>14</v>
      </c>
      <c r="W905" s="8" t="s">
        <v>14</v>
      </c>
      <c r="X905" s="8" t="s">
        <v>14</v>
      </c>
      <c r="Z905" s="8" t="s">
        <v>14</v>
      </c>
      <c r="AA905" s="8" t="s">
        <v>14</v>
      </c>
    </row>
    <row r="906">
      <c r="E906" s="8" t="s">
        <v>14</v>
      </c>
      <c r="J906" s="8" t="s">
        <v>14</v>
      </c>
      <c r="N906" s="8" t="s">
        <v>14</v>
      </c>
      <c r="O906" s="8" t="s">
        <v>14</v>
      </c>
      <c r="W906" s="8" t="s">
        <v>14</v>
      </c>
      <c r="X906" s="8" t="s">
        <v>14</v>
      </c>
      <c r="Z906" s="8" t="s">
        <v>14</v>
      </c>
      <c r="AA906" s="8" t="s">
        <v>14</v>
      </c>
    </row>
    <row r="907">
      <c r="E907" s="8" t="s">
        <v>14</v>
      </c>
      <c r="J907" s="8" t="s">
        <v>14</v>
      </c>
      <c r="N907" s="8" t="s">
        <v>14</v>
      </c>
      <c r="O907" s="8" t="s">
        <v>14</v>
      </c>
      <c r="W907" s="8" t="s">
        <v>14</v>
      </c>
      <c r="X907" s="8" t="s">
        <v>14</v>
      </c>
      <c r="Z907" s="8" t="s">
        <v>14</v>
      </c>
      <c r="AA907" s="8" t="s">
        <v>14</v>
      </c>
    </row>
    <row r="908">
      <c r="E908" s="8" t="s">
        <v>14</v>
      </c>
      <c r="J908" s="8" t="s">
        <v>14</v>
      </c>
      <c r="N908" s="8" t="s">
        <v>14</v>
      </c>
      <c r="O908" s="8" t="s">
        <v>14</v>
      </c>
      <c r="W908" s="8" t="s">
        <v>14</v>
      </c>
      <c r="X908" s="8" t="s">
        <v>14</v>
      </c>
      <c r="Z908" s="8" t="s">
        <v>14</v>
      </c>
      <c r="AA908" s="8" t="s">
        <v>14</v>
      </c>
    </row>
    <row r="909">
      <c r="E909" s="8" t="s">
        <v>14</v>
      </c>
      <c r="J909" s="8" t="s">
        <v>14</v>
      </c>
      <c r="N909" s="8" t="s">
        <v>14</v>
      </c>
      <c r="O909" s="8" t="s">
        <v>14</v>
      </c>
      <c r="W909" s="8" t="s">
        <v>14</v>
      </c>
      <c r="X909" s="8" t="s">
        <v>14</v>
      </c>
      <c r="Z909" s="8" t="s">
        <v>14</v>
      </c>
      <c r="AA909" s="8" t="s">
        <v>14</v>
      </c>
    </row>
    <row r="910">
      <c r="E910" s="8" t="s">
        <v>14</v>
      </c>
      <c r="J910" s="8" t="s">
        <v>14</v>
      </c>
      <c r="N910" s="8" t="s">
        <v>14</v>
      </c>
      <c r="O910" s="8" t="s">
        <v>14</v>
      </c>
      <c r="W910" s="8" t="s">
        <v>14</v>
      </c>
      <c r="X910" s="8" t="s">
        <v>14</v>
      </c>
      <c r="Z910" s="8" t="s">
        <v>14</v>
      </c>
      <c r="AA910" s="8" t="s">
        <v>14</v>
      </c>
    </row>
    <row r="911">
      <c r="E911" s="8" t="s">
        <v>14</v>
      </c>
      <c r="J911" s="8" t="s">
        <v>14</v>
      </c>
      <c r="N911" s="8" t="s">
        <v>14</v>
      </c>
      <c r="O911" s="8" t="s">
        <v>14</v>
      </c>
      <c r="W911" s="8" t="s">
        <v>14</v>
      </c>
      <c r="X911" s="8" t="s">
        <v>14</v>
      </c>
      <c r="Z911" s="8" t="s">
        <v>14</v>
      </c>
      <c r="AA911" s="8" t="s">
        <v>14</v>
      </c>
    </row>
    <row r="912">
      <c r="E912" s="8" t="s">
        <v>14</v>
      </c>
      <c r="J912" s="8" t="s">
        <v>14</v>
      </c>
      <c r="N912" s="8" t="s">
        <v>14</v>
      </c>
      <c r="O912" s="8" t="s">
        <v>14</v>
      </c>
      <c r="W912" s="8" t="s">
        <v>14</v>
      </c>
      <c r="X912" s="8" t="s">
        <v>14</v>
      </c>
      <c r="Z912" s="8" t="s">
        <v>14</v>
      </c>
      <c r="AA912" s="8" t="s">
        <v>14</v>
      </c>
    </row>
    <row r="913">
      <c r="E913" s="8" t="s">
        <v>14</v>
      </c>
      <c r="J913" s="8" t="s">
        <v>14</v>
      </c>
      <c r="N913" s="8" t="s">
        <v>14</v>
      </c>
      <c r="O913" s="8" t="s">
        <v>14</v>
      </c>
      <c r="W913" s="8" t="s">
        <v>14</v>
      </c>
      <c r="X913" s="8" t="s">
        <v>14</v>
      </c>
      <c r="Z913" s="8" t="s">
        <v>14</v>
      </c>
      <c r="AA913" s="8" t="s">
        <v>14</v>
      </c>
    </row>
    <row r="914">
      <c r="E914" s="8" t="s">
        <v>14</v>
      </c>
      <c r="J914" s="8" t="s">
        <v>14</v>
      </c>
      <c r="N914" s="8" t="s">
        <v>14</v>
      </c>
      <c r="O914" s="8" t="s">
        <v>14</v>
      </c>
      <c r="W914" s="8" t="s">
        <v>14</v>
      </c>
      <c r="X914" s="8" t="s">
        <v>14</v>
      </c>
      <c r="Z914" s="8" t="s">
        <v>14</v>
      </c>
      <c r="AA914" s="8" t="s">
        <v>14</v>
      </c>
    </row>
    <row r="915">
      <c r="E915" s="8" t="s">
        <v>14</v>
      </c>
      <c r="J915" s="8" t="s">
        <v>14</v>
      </c>
      <c r="N915" s="8" t="s">
        <v>14</v>
      </c>
      <c r="O915" s="8" t="s">
        <v>14</v>
      </c>
      <c r="W915" s="8" t="s">
        <v>14</v>
      </c>
      <c r="X915" s="8" t="s">
        <v>14</v>
      </c>
      <c r="Z915" s="8" t="s">
        <v>14</v>
      </c>
      <c r="AA915" s="8" t="s">
        <v>14</v>
      </c>
    </row>
    <row r="916">
      <c r="E916" s="8" t="s">
        <v>14</v>
      </c>
      <c r="J916" s="8" t="s">
        <v>14</v>
      </c>
      <c r="N916" s="8" t="s">
        <v>14</v>
      </c>
      <c r="O916" s="8" t="s">
        <v>14</v>
      </c>
      <c r="W916" s="8" t="s">
        <v>14</v>
      </c>
      <c r="X916" s="8" t="s">
        <v>14</v>
      </c>
      <c r="Z916" s="8" t="s">
        <v>14</v>
      </c>
      <c r="AA916" s="8" t="s">
        <v>14</v>
      </c>
    </row>
    <row r="917">
      <c r="E917" s="8" t="s">
        <v>14</v>
      </c>
      <c r="J917" s="8" t="s">
        <v>14</v>
      </c>
      <c r="N917" s="8" t="s">
        <v>14</v>
      </c>
      <c r="O917" s="8" t="s">
        <v>14</v>
      </c>
      <c r="W917" s="8" t="s">
        <v>14</v>
      </c>
      <c r="X917" s="8" t="s">
        <v>14</v>
      </c>
      <c r="Z917" s="8" t="s">
        <v>14</v>
      </c>
      <c r="AA917" s="8" t="s">
        <v>14</v>
      </c>
    </row>
    <row r="918">
      <c r="E918" s="8" t="s">
        <v>14</v>
      </c>
      <c r="J918" s="8" t="s">
        <v>14</v>
      </c>
      <c r="N918" s="8" t="s">
        <v>14</v>
      </c>
      <c r="O918" s="8" t="s">
        <v>14</v>
      </c>
      <c r="W918" s="8" t="s">
        <v>14</v>
      </c>
      <c r="X918" s="8" t="s">
        <v>14</v>
      </c>
      <c r="Z918" s="8" t="s">
        <v>14</v>
      </c>
      <c r="AA918" s="8" t="s">
        <v>14</v>
      </c>
    </row>
    <row r="919">
      <c r="E919" s="8" t="s">
        <v>14</v>
      </c>
      <c r="J919" s="8" t="s">
        <v>14</v>
      </c>
      <c r="N919" s="8" t="s">
        <v>14</v>
      </c>
      <c r="O919" s="8" t="s">
        <v>14</v>
      </c>
      <c r="W919" s="8" t="s">
        <v>14</v>
      </c>
      <c r="X919" s="8" t="s">
        <v>14</v>
      </c>
      <c r="Z919" s="8" t="s">
        <v>14</v>
      </c>
      <c r="AA919" s="8" t="s">
        <v>14</v>
      </c>
    </row>
    <row r="920">
      <c r="E920" s="8" t="s">
        <v>14</v>
      </c>
      <c r="J920" s="8" t="s">
        <v>14</v>
      </c>
      <c r="N920" s="8" t="s">
        <v>14</v>
      </c>
      <c r="O920" s="8" t="s">
        <v>14</v>
      </c>
      <c r="W920" s="8" t="s">
        <v>14</v>
      </c>
      <c r="X920" s="8" t="s">
        <v>14</v>
      </c>
      <c r="Z920" s="8" t="s">
        <v>14</v>
      </c>
      <c r="AA920" s="8" t="s">
        <v>14</v>
      </c>
    </row>
    <row r="921">
      <c r="E921" s="8" t="s">
        <v>14</v>
      </c>
      <c r="J921" s="8" t="s">
        <v>14</v>
      </c>
      <c r="N921" s="8" t="s">
        <v>14</v>
      </c>
      <c r="O921" s="8" t="s">
        <v>14</v>
      </c>
      <c r="W921" s="8" t="s">
        <v>14</v>
      </c>
      <c r="X921" s="8" t="s">
        <v>14</v>
      </c>
      <c r="Z921" s="8" t="s">
        <v>14</v>
      </c>
      <c r="AA921" s="8" t="s">
        <v>14</v>
      </c>
    </row>
    <row r="922">
      <c r="E922" s="8" t="s">
        <v>14</v>
      </c>
      <c r="J922" s="8" t="s">
        <v>14</v>
      </c>
      <c r="N922" s="8" t="s">
        <v>14</v>
      </c>
      <c r="O922" s="8" t="s">
        <v>14</v>
      </c>
      <c r="W922" s="8" t="s">
        <v>14</v>
      </c>
      <c r="X922" s="8" t="s">
        <v>14</v>
      </c>
      <c r="Z922" s="8" t="s">
        <v>14</v>
      </c>
      <c r="AA922" s="8" t="s">
        <v>14</v>
      </c>
    </row>
    <row r="923">
      <c r="E923" s="8" t="s">
        <v>14</v>
      </c>
      <c r="J923" s="8" t="s">
        <v>14</v>
      </c>
      <c r="N923" s="8" t="s">
        <v>14</v>
      </c>
      <c r="O923" s="8" t="s">
        <v>14</v>
      </c>
      <c r="W923" s="8" t="s">
        <v>14</v>
      </c>
      <c r="X923" s="8" t="s">
        <v>14</v>
      </c>
      <c r="Z923" s="8" t="s">
        <v>14</v>
      </c>
      <c r="AA923" s="8" t="s">
        <v>14</v>
      </c>
    </row>
    <row r="924">
      <c r="E924" s="8" t="s">
        <v>14</v>
      </c>
      <c r="J924" s="8" t="s">
        <v>14</v>
      </c>
      <c r="N924" s="8" t="s">
        <v>14</v>
      </c>
      <c r="O924" s="8" t="s">
        <v>14</v>
      </c>
      <c r="W924" s="8" t="s">
        <v>14</v>
      </c>
      <c r="X924" s="8" t="s">
        <v>14</v>
      </c>
      <c r="Z924" s="8" t="s">
        <v>14</v>
      </c>
      <c r="AA924" s="8" t="s">
        <v>14</v>
      </c>
    </row>
    <row r="925">
      <c r="E925" s="8" t="s">
        <v>14</v>
      </c>
      <c r="J925" s="8" t="s">
        <v>14</v>
      </c>
      <c r="N925" s="8" t="s">
        <v>14</v>
      </c>
      <c r="O925" s="8" t="s">
        <v>14</v>
      </c>
      <c r="W925" s="8" t="s">
        <v>14</v>
      </c>
      <c r="X925" s="8" t="s">
        <v>14</v>
      </c>
      <c r="Z925" s="8" t="s">
        <v>14</v>
      </c>
      <c r="AA925" s="8" t="s">
        <v>14</v>
      </c>
    </row>
    <row r="926">
      <c r="E926" s="8" t="s">
        <v>14</v>
      </c>
      <c r="J926" s="8" t="s">
        <v>14</v>
      </c>
      <c r="N926" s="8" t="s">
        <v>14</v>
      </c>
      <c r="O926" s="8" t="s">
        <v>14</v>
      </c>
      <c r="W926" s="8" t="s">
        <v>14</v>
      </c>
      <c r="X926" s="8" t="s">
        <v>14</v>
      </c>
      <c r="Z926" s="8" t="s">
        <v>14</v>
      </c>
      <c r="AA926" s="8" t="s">
        <v>14</v>
      </c>
    </row>
    <row r="927">
      <c r="E927" s="8" t="s">
        <v>14</v>
      </c>
      <c r="J927" s="8" t="s">
        <v>14</v>
      </c>
      <c r="N927" s="8" t="s">
        <v>14</v>
      </c>
      <c r="O927" s="8" t="s">
        <v>14</v>
      </c>
      <c r="W927" s="8" t="s">
        <v>14</v>
      </c>
      <c r="X927" s="8" t="s">
        <v>14</v>
      </c>
      <c r="Z927" s="8" t="s">
        <v>14</v>
      </c>
      <c r="AA927" s="8" t="s">
        <v>14</v>
      </c>
    </row>
    <row r="928">
      <c r="E928" s="8" t="s">
        <v>14</v>
      </c>
      <c r="J928" s="8" t="s">
        <v>14</v>
      </c>
      <c r="N928" s="8" t="s">
        <v>14</v>
      </c>
      <c r="O928" s="8" t="s">
        <v>14</v>
      </c>
      <c r="W928" s="8" t="s">
        <v>14</v>
      </c>
      <c r="X928" s="8" t="s">
        <v>14</v>
      </c>
      <c r="Z928" s="8" t="s">
        <v>14</v>
      </c>
      <c r="AA928" s="8" t="s">
        <v>14</v>
      </c>
    </row>
    <row r="929">
      <c r="E929" s="8" t="s">
        <v>14</v>
      </c>
      <c r="J929" s="8" t="s">
        <v>14</v>
      </c>
      <c r="N929" s="8" t="s">
        <v>14</v>
      </c>
      <c r="O929" s="8" t="s">
        <v>14</v>
      </c>
      <c r="W929" s="8" t="s">
        <v>14</v>
      </c>
      <c r="X929" s="8" t="s">
        <v>14</v>
      </c>
      <c r="Z929" s="8" t="s">
        <v>14</v>
      </c>
      <c r="AA929" s="8" t="s">
        <v>14</v>
      </c>
    </row>
    <row r="930">
      <c r="E930" s="8" t="s">
        <v>14</v>
      </c>
      <c r="J930" s="8" t="s">
        <v>14</v>
      </c>
      <c r="N930" s="8" t="s">
        <v>14</v>
      </c>
      <c r="O930" s="8" t="s">
        <v>14</v>
      </c>
      <c r="W930" s="8" t="s">
        <v>14</v>
      </c>
      <c r="X930" s="8" t="s">
        <v>14</v>
      </c>
      <c r="Z930" s="8" t="s">
        <v>14</v>
      </c>
      <c r="AA930" s="8" t="s">
        <v>14</v>
      </c>
    </row>
    <row r="931">
      <c r="E931" s="8" t="s">
        <v>14</v>
      </c>
      <c r="J931" s="8" t="s">
        <v>14</v>
      </c>
      <c r="N931" s="8" t="s">
        <v>14</v>
      </c>
      <c r="O931" s="8" t="s">
        <v>14</v>
      </c>
      <c r="W931" s="8" t="s">
        <v>14</v>
      </c>
      <c r="X931" s="8" t="s">
        <v>14</v>
      </c>
      <c r="Z931" s="8" t="s">
        <v>14</v>
      </c>
      <c r="AA931" s="8" t="s">
        <v>14</v>
      </c>
    </row>
    <row r="932">
      <c r="E932" s="8" t="s">
        <v>14</v>
      </c>
      <c r="J932" s="8" t="s">
        <v>14</v>
      </c>
      <c r="N932" s="8" t="s">
        <v>14</v>
      </c>
      <c r="O932" s="8" t="s">
        <v>14</v>
      </c>
      <c r="W932" s="8" t="s">
        <v>14</v>
      </c>
      <c r="X932" s="8" t="s">
        <v>14</v>
      </c>
      <c r="Z932" s="8" t="s">
        <v>14</v>
      </c>
      <c r="AA932" s="8" t="s">
        <v>14</v>
      </c>
    </row>
    <row r="933">
      <c r="E933" s="8" t="s">
        <v>14</v>
      </c>
      <c r="J933" s="8" t="s">
        <v>14</v>
      </c>
      <c r="N933" s="8" t="s">
        <v>14</v>
      </c>
      <c r="O933" s="8" t="s">
        <v>14</v>
      </c>
      <c r="W933" s="8" t="s">
        <v>14</v>
      </c>
      <c r="X933" s="8" t="s">
        <v>14</v>
      </c>
      <c r="Z933" s="8" t="s">
        <v>14</v>
      </c>
      <c r="AA933" s="8" t="s">
        <v>14</v>
      </c>
    </row>
    <row r="934">
      <c r="E934" s="8" t="s">
        <v>14</v>
      </c>
      <c r="J934" s="8" t="s">
        <v>14</v>
      </c>
      <c r="N934" s="8" t="s">
        <v>14</v>
      </c>
      <c r="O934" s="8" t="s">
        <v>14</v>
      </c>
      <c r="W934" s="8" t="s">
        <v>14</v>
      </c>
      <c r="X934" s="8" t="s">
        <v>14</v>
      </c>
      <c r="Z934" s="8" t="s">
        <v>14</v>
      </c>
      <c r="AA934" s="8" t="s">
        <v>14</v>
      </c>
    </row>
    <row r="935">
      <c r="E935" s="8" t="s">
        <v>14</v>
      </c>
      <c r="J935" s="8" t="s">
        <v>14</v>
      </c>
      <c r="N935" s="8" t="s">
        <v>14</v>
      </c>
      <c r="O935" s="8" t="s">
        <v>14</v>
      </c>
      <c r="W935" s="8" t="s">
        <v>14</v>
      </c>
      <c r="X935" s="8" t="s">
        <v>14</v>
      </c>
      <c r="Z935" s="8" t="s">
        <v>14</v>
      </c>
      <c r="AA935" s="8" t="s">
        <v>14</v>
      </c>
    </row>
    <row r="936">
      <c r="E936" s="8" t="s">
        <v>14</v>
      </c>
      <c r="J936" s="8" t="s">
        <v>14</v>
      </c>
      <c r="N936" s="8" t="s">
        <v>14</v>
      </c>
      <c r="O936" s="8" t="s">
        <v>14</v>
      </c>
      <c r="W936" s="8" t="s">
        <v>14</v>
      </c>
      <c r="X936" s="8" t="s">
        <v>14</v>
      </c>
      <c r="Z936" s="8" t="s">
        <v>14</v>
      </c>
      <c r="AA936" s="8" t="s">
        <v>14</v>
      </c>
    </row>
    <row r="937">
      <c r="E937" s="8" t="s">
        <v>14</v>
      </c>
      <c r="J937" s="8" t="s">
        <v>14</v>
      </c>
      <c r="N937" s="8" t="s">
        <v>14</v>
      </c>
      <c r="O937" s="8" t="s">
        <v>14</v>
      </c>
      <c r="W937" s="8" t="s">
        <v>14</v>
      </c>
      <c r="X937" s="8" t="s">
        <v>14</v>
      </c>
      <c r="Z937" s="8" t="s">
        <v>14</v>
      </c>
      <c r="AA937" s="8" t="s">
        <v>14</v>
      </c>
    </row>
    <row r="938">
      <c r="E938" s="8" t="s">
        <v>14</v>
      </c>
      <c r="J938" s="8" t="s">
        <v>14</v>
      </c>
      <c r="N938" s="8" t="s">
        <v>14</v>
      </c>
      <c r="O938" s="8" t="s">
        <v>14</v>
      </c>
      <c r="W938" s="8" t="s">
        <v>14</v>
      </c>
      <c r="X938" s="8" t="s">
        <v>14</v>
      </c>
      <c r="Z938" s="8" t="s">
        <v>14</v>
      </c>
      <c r="AA938" s="8" t="s">
        <v>14</v>
      </c>
    </row>
    <row r="939">
      <c r="E939" s="8" t="s">
        <v>14</v>
      </c>
      <c r="J939" s="8" t="s">
        <v>14</v>
      </c>
      <c r="N939" s="8" t="s">
        <v>14</v>
      </c>
      <c r="O939" s="8" t="s">
        <v>14</v>
      </c>
      <c r="W939" s="8" t="s">
        <v>14</v>
      </c>
      <c r="X939" s="8" t="s">
        <v>14</v>
      </c>
      <c r="Z939" s="8" t="s">
        <v>14</v>
      </c>
      <c r="AA939" s="8" t="s">
        <v>14</v>
      </c>
    </row>
    <row r="940">
      <c r="E940" s="8" t="s">
        <v>14</v>
      </c>
      <c r="J940" s="8" t="s">
        <v>14</v>
      </c>
      <c r="N940" s="8" t="s">
        <v>14</v>
      </c>
      <c r="O940" s="8" t="s">
        <v>14</v>
      </c>
      <c r="W940" s="8" t="s">
        <v>14</v>
      </c>
      <c r="X940" s="8" t="s">
        <v>14</v>
      </c>
      <c r="Z940" s="8" t="s">
        <v>14</v>
      </c>
      <c r="AA940" s="8" t="s">
        <v>14</v>
      </c>
    </row>
    <row r="941">
      <c r="E941" s="8" t="s">
        <v>14</v>
      </c>
      <c r="J941" s="8" t="s">
        <v>14</v>
      </c>
      <c r="N941" s="8" t="s">
        <v>14</v>
      </c>
      <c r="O941" s="8" t="s">
        <v>14</v>
      </c>
      <c r="W941" s="8" t="s">
        <v>14</v>
      </c>
      <c r="X941" s="8" t="s">
        <v>14</v>
      </c>
      <c r="Z941" s="8" t="s">
        <v>14</v>
      </c>
      <c r="AA941" s="8" t="s">
        <v>14</v>
      </c>
    </row>
    <row r="942">
      <c r="E942" s="8" t="s">
        <v>14</v>
      </c>
      <c r="J942" s="8" t="s">
        <v>14</v>
      </c>
      <c r="N942" s="8" t="s">
        <v>14</v>
      </c>
      <c r="O942" s="8" t="s">
        <v>14</v>
      </c>
      <c r="W942" s="8" t="s">
        <v>14</v>
      </c>
      <c r="X942" s="8" t="s">
        <v>14</v>
      </c>
      <c r="Z942" s="8" t="s">
        <v>14</v>
      </c>
      <c r="AA942" s="8" t="s">
        <v>14</v>
      </c>
    </row>
    <row r="943">
      <c r="E943" s="8" t="s">
        <v>14</v>
      </c>
      <c r="J943" s="8" t="s">
        <v>14</v>
      </c>
      <c r="N943" s="8" t="s">
        <v>14</v>
      </c>
      <c r="O943" s="8" t="s">
        <v>14</v>
      </c>
      <c r="W943" s="8" t="s">
        <v>14</v>
      </c>
      <c r="X943" s="8" t="s">
        <v>14</v>
      </c>
      <c r="Z943" s="8" t="s">
        <v>14</v>
      </c>
      <c r="AA943" s="8" t="s">
        <v>14</v>
      </c>
    </row>
    <row r="944">
      <c r="E944" s="8" t="s">
        <v>14</v>
      </c>
      <c r="J944" s="8" t="s">
        <v>14</v>
      </c>
      <c r="N944" s="8" t="s">
        <v>14</v>
      </c>
      <c r="O944" s="8" t="s">
        <v>14</v>
      </c>
      <c r="W944" s="8" t="s">
        <v>14</v>
      </c>
      <c r="X944" s="8" t="s">
        <v>14</v>
      </c>
      <c r="Z944" s="8" t="s">
        <v>14</v>
      </c>
      <c r="AA944" s="8" t="s">
        <v>14</v>
      </c>
    </row>
    <row r="945">
      <c r="E945" s="8" t="s">
        <v>14</v>
      </c>
      <c r="J945" s="8" t="s">
        <v>14</v>
      </c>
      <c r="N945" s="8" t="s">
        <v>14</v>
      </c>
      <c r="O945" s="8" t="s">
        <v>14</v>
      </c>
      <c r="W945" s="8" t="s">
        <v>14</v>
      </c>
      <c r="X945" s="8" t="s">
        <v>14</v>
      </c>
      <c r="Z945" s="8" t="s">
        <v>14</v>
      </c>
      <c r="AA945" s="8" t="s">
        <v>14</v>
      </c>
    </row>
    <row r="946">
      <c r="E946" s="8" t="s">
        <v>14</v>
      </c>
      <c r="J946" s="8" t="s">
        <v>14</v>
      </c>
      <c r="N946" s="8" t="s">
        <v>14</v>
      </c>
      <c r="O946" s="8" t="s">
        <v>14</v>
      </c>
      <c r="W946" s="8" t="s">
        <v>14</v>
      </c>
      <c r="X946" s="8" t="s">
        <v>14</v>
      </c>
      <c r="Z946" s="8" t="s">
        <v>14</v>
      </c>
      <c r="AA946" s="8" t="s">
        <v>14</v>
      </c>
    </row>
    <row r="947">
      <c r="E947" s="8" t="s">
        <v>14</v>
      </c>
      <c r="J947" s="8" t="s">
        <v>14</v>
      </c>
      <c r="N947" s="8" t="s">
        <v>14</v>
      </c>
      <c r="O947" s="8" t="s">
        <v>14</v>
      </c>
      <c r="W947" s="8" t="s">
        <v>14</v>
      </c>
      <c r="X947" s="8" t="s">
        <v>14</v>
      </c>
      <c r="Z947" s="8" t="s">
        <v>14</v>
      </c>
      <c r="AA947" s="8" t="s">
        <v>14</v>
      </c>
    </row>
    <row r="948">
      <c r="E948" s="8" t="s">
        <v>14</v>
      </c>
      <c r="J948" s="8" t="s">
        <v>14</v>
      </c>
      <c r="N948" s="8" t="s">
        <v>14</v>
      </c>
      <c r="O948" s="8" t="s">
        <v>14</v>
      </c>
      <c r="W948" s="8" t="s">
        <v>14</v>
      </c>
      <c r="X948" s="8" t="s">
        <v>14</v>
      </c>
      <c r="Z948" s="8" t="s">
        <v>14</v>
      </c>
      <c r="AA948" s="8" t="s">
        <v>14</v>
      </c>
    </row>
    <row r="949">
      <c r="E949" s="8" t="s">
        <v>14</v>
      </c>
      <c r="J949" s="8" t="s">
        <v>14</v>
      </c>
      <c r="N949" s="8" t="s">
        <v>14</v>
      </c>
      <c r="O949" s="8" t="s">
        <v>14</v>
      </c>
      <c r="W949" s="8" t="s">
        <v>14</v>
      </c>
      <c r="X949" s="8" t="s">
        <v>14</v>
      </c>
      <c r="Z949" s="8" t="s">
        <v>14</v>
      </c>
      <c r="AA949" s="8" t="s">
        <v>14</v>
      </c>
    </row>
    <row r="950">
      <c r="E950" s="8" t="s">
        <v>14</v>
      </c>
      <c r="J950" s="8" t="s">
        <v>14</v>
      </c>
      <c r="N950" s="8" t="s">
        <v>14</v>
      </c>
      <c r="O950" s="8" t="s">
        <v>14</v>
      </c>
      <c r="W950" s="8" t="s">
        <v>14</v>
      </c>
      <c r="X950" s="8" t="s">
        <v>14</v>
      </c>
      <c r="Z950" s="8" t="s">
        <v>14</v>
      </c>
      <c r="AA950" s="8" t="s">
        <v>14</v>
      </c>
    </row>
    <row r="951">
      <c r="E951" s="8" t="s">
        <v>14</v>
      </c>
      <c r="J951" s="8" t="s">
        <v>14</v>
      </c>
      <c r="N951" s="8" t="s">
        <v>14</v>
      </c>
      <c r="O951" s="8" t="s">
        <v>14</v>
      </c>
      <c r="W951" s="8" t="s">
        <v>14</v>
      </c>
      <c r="X951" s="8" t="s">
        <v>14</v>
      </c>
      <c r="Z951" s="8" t="s">
        <v>14</v>
      </c>
      <c r="AA951" s="8" t="s">
        <v>14</v>
      </c>
    </row>
    <row r="952">
      <c r="E952" s="8" t="s">
        <v>14</v>
      </c>
      <c r="J952" s="8" t="s">
        <v>14</v>
      </c>
      <c r="N952" s="8" t="s">
        <v>14</v>
      </c>
      <c r="O952" s="8" t="s">
        <v>14</v>
      </c>
      <c r="W952" s="8" t="s">
        <v>14</v>
      </c>
      <c r="X952" s="8" t="s">
        <v>14</v>
      </c>
      <c r="Z952" s="8" t="s">
        <v>14</v>
      </c>
      <c r="AA952" s="8" t="s">
        <v>14</v>
      </c>
    </row>
    <row r="953">
      <c r="E953" s="8" t="s">
        <v>14</v>
      </c>
      <c r="J953" s="8" t="s">
        <v>14</v>
      </c>
      <c r="N953" s="8" t="s">
        <v>14</v>
      </c>
      <c r="O953" s="8" t="s">
        <v>14</v>
      </c>
      <c r="W953" s="8" t="s">
        <v>14</v>
      </c>
      <c r="X953" s="8" t="s">
        <v>14</v>
      </c>
      <c r="Z953" s="8" t="s">
        <v>14</v>
      </c>
      <c r="AA953" s="8" t="s">
        <v>14</v>
      </c>
    </row>
    <row r="954">
      <c r="E954" s="8" t="s">
        <v>14</v>
      </c>
      <c r="J954" s="8" t="s">
        <v>14</v>
      </c>
      <c r="N954" s="8" t="s">
        <v>14</v>
      </c>
      <c r="O954" s="8" t="s">
        <v>14</v>
      </c>
      <c r="W954" s="8" t="s">
        <v>14</v>
      </c>
      <c r="X954" s="8" t="s">
        <v>14</v>
      </c>
      <c r="Z954" s="8" t="s">
        <v>14</v>
      </c>
      <c r="AA954" s="8" t="s">
        <v>14</v>
      </c>
    </row>
    <row r="955">
      <c r="E955" s="8" t="s">
        <v>14</v>
      </c>
      <c r="J955" s="8" t="s">
        <v>14</v>
      </c>
      <c r="N955" s="8" t="s">
        <v>14</v>
      </c>
      <c r="O955" s="8" t="s">
        <v>14</v>
      </c>
      <c r="W955" s="8" t="s">
        <v>14</v>
      </c>
      <c r="X955" s="8" t="s">
        <v>14</v>
      </c>
      <c r="Z955" s="8" t="s">
        <v>14</v>
      </c>
      <c r="AA955" s="8" t="s">
        <v>14</v>
      </c>
    </row>
    <row r="956">
      <c r="E956" s="8" t="s">
        <v>14</v>
      </c>
      <c r="J956" s="8" t="s">
        <v>14</v>
      </c>
      <c r="N956" s="8" t="s">
        <v>14</v>
      </c>
      <c r="O956" s="8" t="s">
        <v>14</v>
      </c>
      <c r="W956" s="8" t="s">
        <v>14</v>
      </c>
      <c r="X956" s="8" t="s">
        <v>14</v>
      </c>
      <c r="Z956" s="8" t="s">
        <v>14</v>
      </c>
      <c r="AA956" s="8" t="s">
        <v>14</v>
      </c>
    </row>
    <row r="957">
      <c r="E957" s="8" t="s">
        <v>14</v>
      </c>
      <c r="J957" s="8" t="s">
        <v>14</v>
      </c>
      <c r="N957" s="8" t="s">
        <v>14</v>
      </c>
      <c r="O957" s="8" t="s">
        <v>14</v>
      </c>
      <c r="W957" s="8" t="s">
        <v>14</v>
      </c>
      <c r="X957" s="8" t="s">
        <v>14</v>
      </c>
      <c r="Z957" s="8" t="s">
        <v>14</v>
      </c>
      <c r="AA957" s="8" t="s">
        <v>14</v>
      </c>
    </row>
    <row r="958">
      <c r="E958" s="8" t="s">
        <v>14</v>
      </c>
      <c r="J958" s="8" t="s">
        <v>14</v>
      </c>
      <c r="N958" s="8" t="s">
        <v>14</v>
      </c>
      <c r="O958" s="8" t="s">
        <v>14</v>
      </c>
      <c r="W958" s="8" t="s">
        <v>14</v>
      </c>
      <c r="X958" s="8" t="s">
        <v>14</v>
      </c>
      <c r="Z958" s="8" t="s">
        <v>14</v>
      </c>
      <c r="AA958" s="8" t="s">
        <v>14</v>
      </c>
    </row>
    <row r="959">
      <c r="E959" s="8" t="s">
        <v>14</v>
      </c>
      <c r="J959" s="8" t="s">
        <v>14</v>
      </c>
      <c r="N959" s="8" t="s">
        <v>14</v>
      </c>
      <c r="O959" s="8" t="s">
        <v>14</v>
      </c>
      <c r="W959" s="8" t="s">
        <v>14</v>
      </c>
      <c r="X959" s="8" t="s">
        <v>14</v>
      </c>
      <c r="Z959" s="8" t="s">
        <v>14</v>
      </c>
      <c r="AA959" s="8" t="s">
        <v>14</v>
      </c>
    </row>
    <row r="960">
      <c r="E960" s="8" t="s">
        <v>14</v>
      </c>
      <c r="J960" s="8" t="s">
        <v>14</v>
      </c>
      <c r="N960" s="8" t="s">
        <v>14</v>
      </c>
      <c r="O960" s="8" t="s">
        <v>14</v>
      </c>
      <c r="W960" s="8" t="s">
        <v>14</v>
      </c>
      <c r="X960" s="8" t="s">
        <v>14</v>
      </c>
      <c r="Z960" s="8" t="s">
        <v>14</v>
      </c>
      <c r="AA960" s="8" t="s">
        <v>14</v>
      </c>
    </row>
    <row r="961">
      <c r="E961" s="8" t="s">
        <v>14</v>
      </c>
      <c r="J961" s="8" t="s">
        <v>14</v>
      </c>
      <c r="N961" s="8" t="s">
        <v>14</v>
      </c>
      <c r="O961" s="8" t="s">
        <v>14</v>
      </c>
      <c r="W961" s="8" t="s">
        <v>14</v>
      </c>
      <c r="X961" s="8" t="s">
        <v>14</v>
      </c>
      <c r="Z961" s="8" t="s">
        <v>14</v>
      </c>
      <c r="AA961" s="8" t="s">
        <v>14</v>
      </c>
    </row>
    <row r="962">
      <c r="E962" s="8" t="s">
        <v>14</v>
      </c>
      <c r="J962" s="8" t="s">
        <v>14</v>
      </c>
      <c r="N962" s="8" t="s">
        <v>14</v>
      </c>
      <c r="O962" s="8" t="s">
        <v>14</v>
      </c>
      <c r="W962" s="8" t="s">
        <v>14</v>
      </c>
      <c r="X962" s="8" t="s">
        <v>14</v>
      </c>
      <c r="Z962" s="8" t="s">
        <v>14</v>
      </c>
      <c r="AA962" s="8" t="s">
        <v>14</v>
      </c>
    </row>
    <row r="963">
      <c r="E963" s="8" t="s">
        <v>14</v>
      </c>
      <c r="J963" s="8" t="s">
        <v>14</v>
      </c>
      <c r="N963" s="8" t="s">
        <v>14</v>
      </c>
      <c r="O963" s="8" t="s">
        <v>14</v>
      </c>
      <c r="W963" s="8" t="s">
        <v>14</v>
      </c>
      <c r="X963" s="8" t="s">
        <v>14</v>
      </c>
      <c r="Z963" s="8" t="s">
        <v>14</v>
      </c>
      <c r="AA963" s="8" t="s">
        <v>14</v>
      </c>
    </row>
    <row r="964">
      <c r="E964" s="8" t="s">
        <v>14</v>
      </c>
      <c r="J964" s="8" t="s">
        <v>14</v>
      </c>
      <c r="N964" s="8" t="s">
        <v>14</v>
      </c>
      <c r="O964" s="8" t="s">
        <v>14</v>
      </c>
      <c r="W964" s="8" t="s">
        <v>14</v>
      </c>
      <c r="X964" s="8" t="s">
        <v>14</v>
      </c>
      <c r="Z964" s="8" t="s">
        <v>14</v>
      </c>
      <c r="AA964" s="8" t="s">
        <v>14</v>
      </c>
    </row>
    <row r="965">
      <c r="E965" s="8" t="s">
        <v>14</v>
      </c>
      <c r="J965" s="8" t="s">
        <v>14</v>
      </c>
      <c r="N965" s="8" t="s">
        <v>14</v>
      </c>
      <c r="O965" s="8" t="s">
        <v>14</v>
      </c>
      <c r="W965" s="8" t="s">
        <v>14</v>
      </c>
      <c r="X965" s="8" t="s">
        <v>14</v>
      </c>
      <c r="Z965" s="8" t="s">
        <v>14</v>
      </c>
      <c r="AA965" s="8" t="s">
        <v>14</v>
      </c>
    </row>
    <row r="966">
      <c r="E966" s="8" t="s">
        <v>14</v>
      </c>
      <c r="J966" s="8" t="s">
        <v>14</v>
      </c>
      <c r="N966" s="8" t="s">
        <v>14</v>
      </c>
      <c r="O966" s="8" t="s">
        <v>14</v>
      </c>
      <c r="W966" s="8" t="s">
        <v>14</v>
      </c>
      <c r="X966" s="8" t="s">
        <v>14</v>
      </c>
      <c r="Z966" s="8" t="s">
        <v>14</v>
      </c>
      <c r="AA966" s="8" t="s">
        <v>14</v>
      </c>
    </row>
    <row r="967">
      <c r="E967" s="8" t="s">
        <v>14</v>
      </c>
      <c r="J967" s="8" t="s">
        <v>14</v>
      </c>
      <c r="N967" s="8" t="s">
        <v>14</v>
      </c>
      <c r="O967" s="8" t="s">
        <v>14</v>
      </c>
      <c r="W967" s="8" t="s">
        <v>14</v>
      </c>
      <c r="X967" s="8" t="s">
        <v>14</v>
      </c>
      <c r="Z967" s="8" t="s">
        <v>14</v>
      </c>
      <c r="AA967" s="8" t="s">
        <v>14</v>
      </c>
    </row>
    <row r="968">
      <c r="E968" s="8" t="s">
        <v>14</v>
      </c>
      <c r="J968" s="8" t="s">
        <v>14</v>
      </c>
      <c r="N968" s="8" t="s">
        <v>14</v>
      </c>
      <c r="O968" s="8" t="s">
        <v>14</v>
      </c>
      <c r="W968" s="8" t="s">
        <v>14</v>
      </c>
      <c r="X968" s="8" t="s">
        <v>14</v>
      </c>
      <c r="Z968" s="8" t="s">
        <v>14</v>
      </c>
      <c r="AA968" s="8" t="s">
        <v>14</v>
      </c>
    </row>
    <row r="969">
      <c r="E969" s="8" t="s">
        <v>14</v>
      </c>
      <c r="J969" s="8" t="s">
        <v>14</v>
      </c>
      <c r="N969" s="8" t="s">
        <v>14</v>
      </c>
      <c r="O969" s="8" t="s">
        <v>14</v>
      </c>
      <c r="W969" s="8" t="s">
        <v>14</v>
      </c>
      <c r="X969" s="8" t="s">
        <v>14</v>
      </c>
      <c r="Z969" s="8" t="s">
        <v>14</v>
      </c>
      <c r="AA969" s="8" t="s">
        <v>14</v>
      </c>
    </row>
    <row r="970">
      <c r="E970" s="8" t="s">
        <v>14</v>
      </c>
      <c r="J970" s="8" t="s">
        <v>14</v>
      </c>
      <c r="N970" s="8" t="s">
        <v>14</v>
      </c>
      <c r="O970" s="8" t="s">
        <v>14</v>
      </c>
      <c r="W970" s="8" t="s">
        <v>14</v>
      </c>
      <c r="X970" s="8" t="s">
        <v>14</v>
      </c>
      <c r="Z970" s="8" t="s">
        <v>14</v>
      </c>
      <c r="AA970" s="8" t="s">
        <v>14</v>
      </c>
    </row>
    <row r="971">
      <c r="E971" s="8" t="s">
        <v>14</v>
      </c>
      <c r="J971" s="8" t="s">
        <v>14</v>
      </c>
      <c r="N971" s="8" t="s">
        <v>14</v>
      </c>
      <c r="O971" s="8" t="s">
        <v>14</v>
      </c>
      <c r="W971" s="8" t="s">
        <v>14</v>
      </c>
      <c r="X971" s="8" t="s">
        <v>14</v>
      </c>
      <c r="Z971" s="8" t="s">
        <v>14</v>
      </c>
      <c r="AA971" s="8" t="s">
        <v>14</v>
      </c>
    </row>
    <row r="972">
      <c r="E972" s="8" t="s">
        <v>14</v>
      </c>
      <c r="J972" s="8" t="s">
        <v>14</v>
      </c>
      <c r="N972" s="8" t="s">
        <v>14</v>
      </c>
      <c r="O972" s="8" t="s">
        <v>14</v>
      </c>
      <c r="W972" s="8" t="s">
        <v>14</v>
      </c>
      <c r="X972" s="8" t="s">
        <v>14</v>
      </c>
      <c r="Z972" s="8" t="s">
        <v>14</v>
      </c>
      <c r="AA972" s="8" t="s">
        <v>14</v>
      </c>
    </row>
    <row r="973">
      <c r="E973" s="8" t="s">
        <v>14</v>
      </c>
      <c r="J973" s="8" t="s">
        <v>14</v>
      </c>
      <c r="N973" s="8" t="s">
        <v>14</v>
      </c>
      <c r="O973" s="8" t="s">
        <v>14</v>
      </c>
      <c r="W973" s="8" t="s">
        <v>14</v>
      </c>
      <c r="X973" s="8" t="s">
        <v>14</v>
      </c>
      <c r="Z973" s="8" t="s">
        <v>14</v>
      </c>
      <c r="AA973" s="8" t="s">
        <v>14</v>
      </c>
    </row>
    <row r="974">
      <c r="E974" s="8" t="s">
        <v>14</v>
      </c>
      <c r="J974" s="8" t="s">
        <v>14</v>
      </c>
      <c r="N974" s="8" t="s">
        <v>14</v>
      </c>
      <c r="O974" s="8" t="s">
        <v>14</v>
      </c>
      <c r="W974" s="8" t="s">
        <v>14</v>
      </c>
      <c r="X974" s="8" t="s">
        <v>14</v>
      </c>
      <c r="Z974" s="8" t="s">
        <v>14</v>
      </c>
      <c r="AA974" s="8" t="s">
        <v>14</v>
      </c>
    </row>
    <row r="975">
      <c r="E975" s="8" t="s">
        <v>14</v>
      </c>
      <c r="J975" s="8" t="s">
        <v>14</v>
      </c>
      <c r="N975" s="8" t="s">
        <v>14</v>
      </c>
      <c r="O975" s="8" t="s">
        <v>14</v>
      </c>
      <c r="W975" s="8" t="s">
        <v>14</v>
      </c>
      <c r="X975" s="8" t="s">
        <v>14</v>
      </c>
      <c r="Z975" s="8" t="s">
        <v>14</v>
      </c>
      <c r="AA975" s="8" t="s">
        <v>14</v>
      </c>
    </row>
    <row r="976">
      <c r="E976" s="8" t="s">
        <v>14</v>
      </c>
      <c r="J976" s="8" t="s">
        <v>14</v>
      </c>
      <c r="N976" s="8" t="s">
        <v>14</v>
      </c>
      <c r="O976" s="8" t="s">
        <v>14</v>
      </c>
      <c r="W976" s="8" t="s">
        <v>14</v>
      </c>
      <c r="X976" s="8" t="s">
        <v>14</v>
      </c>
      <c r="Z976" s="8" t="s">
        <v>14</v>
      </c>
      <c r="AA976" s="8" t="s">
        <v>14</v>
      </c>
    </row>
    <row r="977">
      <c r="E977" s="8" t="s">
        <v>14</v>
      </c>
      <c r="J977" s="8" t="s">
        <v>14</v>
      </c>
      <c r="N977" s="8" t="s">
        <v>14</v>
      </c>
      <c r="O977" s="8" t="s">
        <v>14</v>
      </c>
      <c r="W977" s="8" t="s">
        <v>14</v>
      </c>
      <c r="X977" s="8" t="s">
        <v>14</v>
      </c>
      <c r="Z977" s="8" t="s">
        <v>14</v>
      </c>
      <c r="AA977" s="8" t="s">
        <v>14</v>
      </c>
    </row>
    <row r="978">
      <c r="E978" s="8" t="s">
        <v>14</v>
      </c>
      <c r="J978" s="8" t="s">
        <v>14</v>
      </c>
      <c r="N978" s="8" t="s">
        <v>14</v>
      </c>
      <c r="O978" s="8" t="s">
        <v>14</v>
      </c>
      <c r="W978" s="8" t="s">
        <v>14</v>
      </c>
      <c r="X978" s="8" t="s">
        <v>14</v>
      </c>
      <c r="Z978" s="8" t="s">
        <v>14</v>
      </c>
      <c r="AA978" s="8" t="s">
        <v>14</v>
      </c>
    </row>
    <row r="979">
      <c r="E979" s="8" t="s">
        <v>14</v>
      </c>
      <c r="J979" s="8" t="s">
        <v>14</v>
      </c>
      <c r="N979" s="8" t="s">
        <v>14</v>
      </c>
      <c r="O979" s="8" t="s">
        <v>14</v>
      </c>
      <c r="W979" s="8" t="s">
        <v>14</v>
      </c>
      <c r="X979" s="8" t="s">
        <v>14</v>
      </c>
      <c r="Z979" s="8" t="s">
        <v>14</v>
      </c>
      <c r="AA979" s="8" t="s">
        <v>14</v>
      </c>
    </row>
    <row r="980">
      <c r="E980" s="8" t="s">
        <v>14</v>
      </c>
      <c r="J980" s="8" t="s">
        <v>14</v>
      </c>
      <c r="N980" s="8" t="s">
        <v>14</v>
      </c>
      <c r="O980" s="8" t="s">
        <v>14</v>
      </c>
      <c r="W980" s="8" t="s">
        <v>14</v>
      </c>
      <c r="X980" s="8" t="s">
        <v>14</v>
      </c>
      <c r="Z980" s="8" t="s">
        <v>14</v>
      </c>
      <c r="AA980" s="8" t="s">
        <v>14</v>
      </c>
    </row>
    <row r="981">
      <c r="E981" s="8" t="s">
        <v>14</v>
      </c>
      <c r="J981" s="8" t="s">
        <v>14</v>
      </c>
      <c r="N981" s="8" t="s">
        <v>14</v>
      </c>
      <c r="O981" s="8" t="s">
        <v>14</v>
      </c>
      <c r="W981" s="8" t="s">
        <v>14</v>
      </c>
      <c r="X981" s="8" t="s">
        <v>14</v>
      </c>
      <c r="Z981" s="8" t="s">
        <v>14</v>
      </c>
      <c r="AA981" s="8" t="s">
        <v>14</v>
      </c>
    </row>
    <row r="982">
      <c r="E982" s="8" t="s">
        <v>14</v>
      </c>
      <c r="J982" s="8" t="s">
        <v>14</v>
      </c>
      <c r="N982" s="8" t="s">
        <v>14</v>
      </c>
      <c r="O982" s="8" t="s">
        <v>14</v>
      </c>
      <c r="W982" s="8" t="s">
        <v>14</v>
      </c>
      <c r="X982" s="8" t="s">
        <v>14</v>
      </c>
      <c r="Z982" s="8" t="s">
        <v>14</v>
      </c>
      <c r="AA982" s="8" t="s">
        <v>14</v>
      </c>
    </row>
    <row r="983">
      <c r="E983" s="8" t="s">
        <v>14</v>
      </c>
      <c r="J983" s="8" t="s">
        <v>14</v>
      </c>
      <c r="N983" s="8" t="s">
        <v>14</v>
      </c>
      <c r="O983" s="8" t="s">
        <v>14</v>
      </c>
      <c r="W983" s="8" t="s">
        <v>14</v>
      </c>
      <c r="X983" s="8" t="s">
        <v>14</v>
      </c>
      <c r="Z983" s="8" t="s">
        <v>14</v>
      </c>
      <c r="AA983" s="8" t="s">
        <v>14</v>
      </c>
    </row>
    <row r="984">
      <c r="E984" s="8" t="s">
        <v>14</v>
      </c>
      <c r="J984" s="8" t="s">
        <v>14</v>
      </c>
      <c r="N984" s="8" t="s">
        <v>14</v>
      </c>
      <c r="O984" s="8" t="s">
        <v>14</v>
      </c>
      <c r="W984" s="8" t="s">
        <v>14</v>
      </c>
      <c r="X984" s="8" t="s">
        <v>14</v>
      </c>
      <c r="Z984" s="8" t="s">
        <v>14</v>
      </c>
      <c r="AA984" s="8" t="s">
        <v>14</v>
      </c>
    </row>
    <row r="985">
      <c r="E985" s="8" t="s">
        <v>14</v>
      </c>
      <c r="J985" s="8" t="s">
        <v>14</v>
      </c>
      <c r="N985" s="8" t="s">
        <v>14</v>
      </c>
      <c r="O985" s="8" t="s">
        <v>14</v>
      </c>
      <c r="W985" s="8" t="s">
        <v>14</v>
      </c>
      <c r="X985" s="8" t="s">
        <v>14</v>
      </c>
      <c r="Z985" s="8" t="s">
        <v>14</v>
      </c>
      <c r="AA985" s="8" t="s">
        <v>14</v>
      </c>
    </row>
    <row r="986">
      <c r="E986" s="8" t="s">
        <v>14</v>
      </c>
      <c r="J986" s="8" t="s">
        <v>14</v>
      </c>
      <c r="N986" s="8" t="s">
        <v>14</v>
      </c>
      <c r="O986" s="8" t="s">
        <v>14</v>
      </c>
      <c r="W986" s="8" t="s">
        <v>14</v>
      </c>
      <c r="X986" s="8" t="s">
        <v>14</v>
      </c>
      <c r="Z986" s="8" t="s">
        <v>14</v>
      </c>
      <c r="AA986" s="8" t="s">
        <v>14</v>
      </c>
    </row>
    <row r="987">
      <c r="E987" s="8" t="s">
        <v>14</v>
      </c>
      <c r="J987" s="8" t="s">
        <v>14</v>
      </c>
      <c r="N987" s="8" t="s">
        <v>14</v>
      </c>
      <c r="O987" s="8" t="s">
        <v>14</v>
      </c>
      <c r="W987" s="8" t="s">
        <v>14</v>
      </c>
      <c r="X987" s="8" t="s">
        <v>14</v>
      </c>
      <c r="Z987" s="8" t="s">
        <v>14</v>
      </c>
      <c r="AA987" s="8" t="s">
        <v>14</v>
      </c>
    </row>
    <row r="988">
      <c r="E988" s="8" t="s">
        <v>14</v>
      </c>
      <c r="J988" s="8" t="s">
        <v>14</v>
      </c>
      <c r="N988" s="8" t="s">
        <v>14</v>
      </c>
      <c r="O988" s="8" t="s">
        <v>14</v>
      </c>
      <c r="W988" s="8" t="s">
        <v>14</v>
      </c>
      <c r="X988" s="8" t="s">
        <v>14</v>
      </c>
      <c r="Z988" s="8" t="s">
        <v>14</v>
      </c>
      <c r="AA988" s="8" t="s">
        <v>14</v>
      </c>
    </row>
    <row r="989">
      <c r="E989" s="8" t="s">
        <v>14</v>
      </c>
      <c r="J989" s="8" t="s">
        <v>14</v>
      </c>
      <c r="N989" s="8" t="s">
        <v>14</v>
      </c>
      <c r="O989" s="8" t="s">
        <v>14</v>
      </c>
      <c r="W989" s="8" t="s">
        <v>14</v>
      </c>
      <c r="X989" s="8" t="s">
        <v>14</v>
      </c>
      <c r="Z989" s="8" t="s">
        <v>14</v>
      </c>
      <c r="AA989" s="8" t="s">
        <v>14</v>
      </c>
    </row>
    <row r="990">
      <c r="E990" s="8" t="s">
        <v>14</v>
      </c>
      <c r="J990" s="8" t="s">
        <v>14</v>
      </c>
      <c r="N990" s="8" t="s">
        <v>14</v>
      </c>
      <c r="O990" s="8" t="s">
        <v>14</v>
      </c>
      <c r="W990" s="8" t="s">
        <v>14</v>
      </c>
      <c r="X990" s="8" t="s">
        <v>14</v>
      </c>
      <c r="Z990" s="8" t="s">
        <v>14</v>
      </c>
      <c r="AA990" s="8" t="s">
        <v>14</v>
      </c>
    </row>
    <row r="991">
      <c r="E991" s="8" t="s">
        <v>14</v>
      </c>
      <c r="J991" s="8" t="s">
        <v>14</v>
      </c>
      <c r="N991" s="8" t="s">
        <v>14</v>
      </c>
      <c r="O991" s="8" t="s">
        <v>14</v>
      </c>
      <c r="W991" s="8" t="s">
        <v>14</v>
      </c>
      <c r="X991" s="8" t="s">
        <v>14</v>
      </c>
      <c r="Z991" s="8" t="s">
        <v>14</v>
      </c>
      <c r="AA991" s="8" t="s">
        <v>14</v>
      </c>
    </row>
    <row r="992">
      <c r="E992" s="8" t="s">
        <v>14</v>
      </c>
      <c r="J992" s="8" t="s">
        <v>14</v>
      </c>
      <c r="N992" s="8" t="s">
        <v>14</v>
      </c>
      <c r="O992" s="8" t="s">
        <v>14</v>
      </c>
      <c r="W992" s="8" t="s">
        <v>14</v>
      </c>
      <c r="X992" s="8" t="s">
        <v>14</v>
      </c>
      <c r="Z992" s="8" t="s">
        <v>14</v>
      </c>
      <c r="AA992" s="8" t="s">
        <v>14</v>
      </c>
    </row>
    <row r="993">
      <c r="E993" s="8" t="s">
        <v>14</v>
      </c>
      <c r="J993" s="8" t="s">
        <v>14</v>
      </c>
      <c r="N993" s="8" t="s">
        <v>14</v>
      </c>
      <c r="O993" s="8" t="s">
        <v>14</v>
      </c>
      <c r="W993" s="8" t="s">
        <v>14</v>
      </c>
      <c r="X993" s="8" t="s">
        <v>14</v>
      </c>
      <c r="Z993" s="8" t="s">
        <v>14</v>
      </c>
      <c r="AA993" s="8" t="s">
        <v>14</v>
      </c>
    </row>
    <row r="994">
      <c r="E994" s="8" t="s">
        <v>14</v>
      </c>
      <c r="J994" s="8" t="s">
        <v>14</v>
      </c>
      <c r="N994" s="8" t="s">
        <v>14</v>
      </c>
      <c r="O994" s="8" t="s">
        <v>14</v>
      </c>
      <c r="W994" s="8" t="s">
        <v>14</v>
      </c>
      <c r="X994" s="8" t="s">
        <v>14</v>
      </c>
      <c r="Z994" s="8" t="s">
        <v>14</v>
      </c>
      <c r="AA994" s="8" t="s">
        <v>14</v>
      </c>
    </row>
    <row r="995">
      <c r="E995" s="8" t="s">
        <v>14</v>
      </c>
      <c r="J995" s="8" t="s">
        <v>14</v>
      </c>
      <c r="N995" s="8" t="s">
        <v>14</v>
      </c>
      <c r="O995" s="8" t="s">
        <v>14</v>
      </c>
      <c r="W995" s="8" t="s">
        <v>14</v>
      </c>
      <c r="X995" s="8" t="s">
        <v>14</v>
      </c>
      <c r="Z995" s="8" t="s">
        <v>14</v>
      </c>
      <c r="AA995" s="8" t="s">
        <v>14</v>
      </c>
    </row>
    <row r="996">
      <c r="E996" s="8" t="s">
        <v>14</v>
      </c>
      <c r="J996" s="8" t="s">
        <v>14</v>
      </c>
      <c r="N996" s="8" t="s">
        <v>14</v>
      </c>
      <c r="O996" s="8" t="s">
        <v>14</v>
      </c>
      <c r="W996" s="8" t="s">
        <v>14</v>
      </c>
      <c r="X996" s="8" t="s">
        <v>14</v>
      </c>
      <c r="Z996" s="8" t="s">
        <v>14</v>
      </c>
      <c r="AA996" s="8" t="s">
        <v>14</v>
      </c>
    </row>
    <row r="997">
      <c r="E997" s="8" t="s">
        <v>14</v>
      </c>
      <c r="J997" s="8" t="s">
        <v>14</v>
      </c>
      <c r="N997" s="8" t="s">
        <v>14</v>
      </c>
      <c r="O997" s="8" t="s">
        <v>14</v>
      </c>
      <c r="W997" s="8" t="s">
        <v>14</v>
      </c>
      <c r="X997" s="8" t="s">
        <v>14</v>
      </c>
      <c r="Z997" s="8" t="s">
        <v>14</v>
      </c>
      <c r="AA997" s="8" t="s">
        <v>14</v>
      </c>
    </row>
    <row r="998">
      <c r="E998" s="8" t="s">
        <v>14</v>
      </c>
      <c r="J998" s="8" t="s">
        <v>14</v>
      </c>
      <c r="N998" s="8" t="s">
        <v>14</v>
      </c>
      <c r="O998" s="8" t="s">
        <v>14</v>
      </c>
      <c r="W998" s="8" t="s">
        <v>14</v>
      </c>
      <c r="X998" s="8" t="s">
        <v>14</v>
      </c>
      <c r="Z998" s="8" t="s">
        <v>14</v>
      </c>
      <c r="AA998" s="8" t="s">
        <v>14</v>
      </c>
    </row>
    <row r="999">
      <c r="E999" s="8" t="s">
        <v>14</v>
      </c>
      <c r="J999" s="8" t="s">
        <v>14</v>
      </c>
      <c r="N999" s="8" t="s">
        <v>14</v>
      </c>
      <c r="O999" s="8" t="s">
        <v>14</v>
      </c>
      <c r="W999" s="8" t="s">
        <v>14</v>
      </c>
      <c r="X999" s="8" t="s">
        <v>14</v>
      </c>
      <c r="Z999" s="8" t="s">
        <v>14</v>
      </c>
      <c r="AA999" s="8" t="s">
        <v>14</v>
      </c>
    </row>
    <row r="1000">
      <c r="E1000" s="8" t="s">
        <v>14</v>
      </c>
      <c r="J1000" s="8" t="s">
        <v>14</v>
      </c>
      <c r="N1000" s="8" t="s">
        <v>14</v>
      </c>
      <c r="O1000" s="8" t="s">
        <v>14</v>
      </c>
      <c r="W1000" s="8" t="s">
        <v>14</v>
      </c>
      <c r="X1000" s="8" t="s">
        <v>14</v>
      </c>
      <c r="Z1000" s="8" t="s">
        <v>14</v>
      </c>
      <c r="AA1000" s="8" t="s">
        <v>14</v>
      </c>
    </row>
    <row r="1001">
      <c r="E1001" s="8" t="s">
        <v>14</v>
      </c>
      <c r="J1001" s="8" t="s">
        <v>14</v>
      </c>
      <c r="N1001" s="8" t="s">
        <v>14</v>
      </c>
      <c r="O1001" s="8" t="s">
        <v>14</v>
      </c>
      <c r="W1001" s="8" t="s">
        <v>14</v>
      </c>
      <c r="X1001" s="8" t="s">
        <v>14</v>
      </c>
      <c r="Z1001" s="8" t="s">
        <v>14</v>
      </c>
      <c r="AA1001" s="8" t="s">
        <v>14</v>
      </c>
    </row>
    <row r="1002">
      <c r="E1002" s="8" t="s">
        <v>14</v>
      </c>
      <c r="J1002" s="8" t="s">
        <v>14</v>
      </c>
      <c r="N1002" s="8" t="s">
        <v>14</v>
      </c>
      <c r="O1002" s="8" t="s">
        <v>14</v>
      </c>
      <c r="W1002" s="8" t="s">
        <v>14</v>
      </c>
      <c r="X1002" s="8" t="s">
        <v>14</v>
      </c>
      <c r="Z1002" s="8" t="s">
        <v>14</v>
      </c>
      <c r="AA1002" s="8" t="s">
        <v>14</v>
      </c>
    </row>
    <row r="1003">
      <c r="B1003" s="8" t="s">
        <v>383</v>
      </c>
      <c r="E1003" s="8" t="s">
        <v>14</v>
      </c>
      <c r="J1003" s="8"/>
      <c r="N1003" s="8" t="s">
        <v>14</v>
      </c>
      <c r="O1003" s="8" t="s">
        <v>14</v>
      </c>
      <c r="W1003" s="8" t="s">
        <v>14</v>
      </c>
      <c r="X1003" s="8" t="s">
        <v>14</v>
      </c>
      <c r="Z1003" s="8" t="s">
        <v>14</v>
      </c>
      <c r="AA1003" s="8" t="s">
        <v>14</v>
      </c>
      <c r="AC1003" s="48" t="s">
        <v>384</v>
      </c>
    </row>
    <row r="1004">
      <c r="B1004" s="8" t="s">
        <v>385</v>
      </c>
      <c r="E1004" s="8" t="s">
        <v>14</v>
      </c>
      <c r="J1004" s="8"/>
      <c r="N1004" s="8" t="s">
        <v>14</v>
      </c>
      <c r="O1004" s="8" t="s">
        <v>14</v>
      </c>
      <c r="W1004" s="8" t="s">
        <v>14</v>
      </c>
      <c r="X1004" s="8" t="s">
        <v>14</v>
      </c>
      <c r="Z1004" s="8" t="s">
        <v>14</v>
      </c>
      <c r="AA1004" s="8" t="s">
        <v>14</v>
      </c>
      <c r="AC1004" s="48" t="s">
        <v>386</v>
      </c>
    </row>
    <row r="1005">
      <c r="B1005" s="8" t="s">
        <v>387</v>
      </c>
      <c r="E1005" s="8" t="s">
        <v>14</v>
      </c>
      <c r="J1005" s="8"/>
      <c r="N1005" s="8" t="s">
        <v>14</v>
      </c>
      <c r="O1005" s="8" t="s">
        <v>14</v>
      </c>
      <c r="W1005" s="8" t="s">
        <v>14</v>
      </c>
      <c r="X1005" s="8" t="s">
        <v>14</v>
      </c>
      <c r="Z1005" s="8" t="s">
        <v>14</v>
      </c>
      <c r="AA1005" s="8" t="s">
        <v>14</v>
      </c>
      <c r="AC1005" s="48" t="s">
        <v>388</v>
      </c>
    </row>
  </sheetData>
  <hyperlinks>
    <hyperlink r:id="rId1" ref="F3"/>
    <hyperlink r:id="rId2" ref="O3"/>
    <hyperlink r:id="rId3" ref="W3"/>
    <hyperlink r:id="rId4" ref="F4"/>
    <hyperlink r:id="rId5" ref="O4"/>
    <hyperlink r:id="rId6" ref="W4"/>
    <hyperlink r:id="rId7" ref="F5"/>
    <hyperlink r:id="rId8" ref="O5"/>
    <hyperlink r:id="rId9" ref="W5"/>
    <hyperlink r:id="rId10" ref="F6"/>
    <hyperlink r:id="rId11" ref="O6"/>
    <hyperlink r:id="rId12" ref="W6"/>
    <hyperlink r:id="rId13" ref="F7"/>
    <hyperlink r:id="rId14" ref="O7"/>
    <hyperlink r:id="rId15" ref="W7"/>
    <hyperlink r:id="rId16" ref="F8"/>
    <hyperlink r:id="rId17" ref="O8"/>
    <hyperlink r:id="rId18" ref="P8"/>
    <hyperlink r:id="rId19" ref="W8"/>
    <hyperlink r:id="rId20" ref="F9"/>
    <hyperlink r:id="rId21" ref="O9"/>
    <hyperlink r:id="rId22" ref="W9"/>
    <hyperlink r:id="rId23" ref="F10"/>
    <hyperlink r:id="rId24" ref="O10"/>
    <hyperlink r:id="rId25" ref="P10"/>
    <hyperlink r:id="rId26" ref="W10"/>
    <hyperlink r:id="rId27" ref="F12"/>
    <hyperlink r:id="rId28" ref="O12"/>
    <hyperlink r:id="rId29" ref="W12"/>
    <hyperlink r:id="rId30" ref="F13"/>
    <hyperlink r:id="rId31" ref="O13"/>
    <hyperlink r:id="rId32" ref="W13"/>
    <hyperlink r:id="rId33" ref="F14"/>
    <hyperlink r:id="rId34" ref="O14"/>
    <hyperlink r:id="rId35" ref="W14"/>
    <hyperlink r:id="rId36" ref="AC14"/>
    <hyperlink r:id="rId37" ref="F16"/>
    <hyperlink r:id="rId38" ref="O16"/>
    <hyperlink r:id="rId39" ref="W16"/>
    <hyperlink r:id="rId40" ref="F17"/>
    <hyperlink r:id="rId41" ref="O17"/>
    <hyperlink r:id="rId42" ref="W17"/>
    <hyperlink r:id="rId43" ref="O18"/>
    <hyperlink r:id="rId44" ref="W18"/>
    <hyperlink r:id="rId45" ref="F20"/>
    <hyperlink r:id="rId46" ref="O20"/>
    <hyperlink r:id="rId47" ref="P20"/>
    <hyperlink r:id="rId48" ref="W20"/>
    <hyperlink r:id="rId49" ref="F21"/>
    <hyperlink r:id="rId50" ref="O21"/>
    <hyperlink r:id="rId51" ref="W21"/>
    <hyperlink r:id="rId52" ref="F22"/>
    <hyperlink r:id="rId53" ref="O22"/>
    <hyperlink r:id="rId54" ref="W22"/>
    <hyperlink r:id="rId55" ref="F23"/>
    <hyperlink r:id="rId56" ref="O23"/>
    <hyperlink r:id="rId57" ref="W23"/>
    <hyperlink r:id="rId58" ref="F24"/>
    <hyperlink r:id="rId59" ref="O24"/>
    <hyperlink r:id="rId60" ref="W24"/>
  </hyperlinks>
  <drawing r:id="rId6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22.67"/>
    <col customWidth="1" min="4" max="4" width="14.67"/>
  </cols>
  <sheetData>
    <row r="1">
      <c r="A1" s="49" t="s">
        <v>389</v>
      </c>
      <c r="B1" s="49" t="s">
        <v>390</v>
      </c>
      <c r="C1" s="49" t="s">
        <v>391</v>
      </c>
      <c r="D1" s="49" t="s">
        <v>392</v>
      </c>
      <c r="E1" s="49" t="s">
        <v>393</v>
      </c>
      <c r="F1" s="49" t="s">
        <v>394</v>
      </c>
      <c r="G1" s="49" t="s">
        <v>395</v>
      </c>
      <c r="H1" s="49" t="s">
        <v>396</v>
      </c>
      <c r="I1" s="49" t="s">
        <v>397</v>
      </c>
      <c r="J1" s="49" t="s">
        <v>398</v>
      </c>
      <c r="K1" s="49" t="s">
        <v>399</v>
      </c>
      <c r="L1" s="49" t="s">
        <v>400</v>
      </c>
      <c r="M1" s="49" t="s">
        <v>401</v>
      </c>
      <c r="N1" s="49" t="s">
        <v>402</v>
      </c>
      <c r="O1" s="49" t="s">
        <v>403</v>
      </c>
      <c r="P1" s="49" t="s">
        <v>404</v>
      </c>
      <c r="Q1" s="49" t="s">
        <v>405</v>
      </c>
      <c r="R1" s="49" t="s">
        <v>406</v>
      </c>
      <c r="S1" s="49" t="s">
        <v>407</v>
      </c>
      <c r="T1" s="49" t="s">
        <v>408</v>
      </c>
      <c r="U1" s="49"/>
      <c r="V1" s="49"/>
      <c r="W1" s="49"/>
      <c r="X1" s="50"/>
      <c r="Y1" s="50"/>
      <c r="Z1" s="51" t="s">
        <v>168</v>
      </c>
      <c r="AA1" s="51" t="s">
        <v>409</v>
      </c>
      <c r="AB1" s="52" t="s">
        <v>410</v>
      </c>
      <c r="AC1" s="53">
        <v>45748.0</v>
      </c>
      <c r="AD1" s="53">
        <v>45717.0</v>
      </c>
      <c r="AE1" s="53">
        <v>45689.0</v>
      </c>
      <c r="AF1" s="53">
        <v>45658.0</v>
      </c>
      <c r="AG1" s="53">
        <v>45627.0</v>
      </c>
      <c r="AH1" s="53">
        <v>45597.0</v>
      </c>
      <c r="AI1" s="53">
        <v>45566.0</v>
      </c>
      <c r="AJ1" s="53">
        <v>45536.0</v>
      </c>
      <c r="AK1" s="53">
        <v>45505.0</v>
      </c>
      <c r="AL1" s="53">
        <v>45474.0</v>
      </c>
      <c r="AM1" s="53">
        <v>45444.0</v>
      </c>
      <c r="AN1" s="53">
        <v>45413.0</v>
      </c>
    </row>
    <row r="2">
      <c r="A2" s="54" t="s">
        <v>411</v>
      </c>
      <c r="B2" s="54" t="s">
        <v>412</v>
      </c>
      <c r="C2" s="54" t="s">
        <v>413</v>
      </c>
      <c r="D2" s="54" t="s">
        <v>187</v>
      </c>
      <c r="E2" s="54">
        <v>14.4</v>
      </c>
      <c r="F2" s="54">
        <v>1.0274849E7</v>
      </c>
      <c r="G2" s="54" t="s">
        <v>414</v>
      </c>
      <c r="H2" s="54" t="s">
        <v>415</v>
      </c>
      <c r="I2" s="55">
        <v>32899.0</v>
      </c>
      <c r="J2" s="54" t="s">
        <v>77</v>
      </c>
      <c r="K2" s="56"/>
      <c r="L2" s="54" t="s">
        <v>416</v>
      </c>
      <c r="M2" s="54">
        <v>10.0</v>
      </c>
      <c r="N2" s="54">
        <v>10.0</v>
      </c>
      <c r="O2" s="57"/>
      <c r="P2" s="56"/>
      <c r="Q2" s="54" t="s">
        <v>417</v>
      </c>
      <c r="R2" s="56"/>
      <c r="S2" s="54" t="s">
        <v>418</v>
      </c>
      <c r="T2" s="54" t="s">
        <v>419</v>
      </c>
      <c r="U2" s="56"/>
      <c r="V2" s="54"/>
      <c r="W2" s="54"/>
      <c r="X2" s="54"/>
      <c r="Y2" s="54"/>
      <c r="Z2" s="58">
        <v>1.0274849E7</v>
      </c>
      <c r="AA2" s="58" t="s">
        <v>187</v>
      </c>
      <c r="AB2" s="59">
        <v>14.4</v>
      </c>
      <c r="AC2" s="59">
        <v>14.4</v>
      </c>
      <c r="AD2" s="59">
        <v>14.6</v>
      </c>
      <c r="AE2" s="59">
        <v>14.6</v>
      </c>
      <c r="AF2" s="59">
        <v>15.2</v>
      </c>
      <c r="AG2" s="59">
        <v>15.2</v>
      </c>
      <c r="AH2" s="59">
        <v>15.2</v>
      </c>
      <c r="AI2" s="59">
        <v>15.2</v>
      </c>
      <c r="AJ2" s="59">
        <v>15.2</v>
      </c>
      <c r="AK2" s="59">
        <v>15.1</v>
      </c>
      <c r="AL2" s="59">
        <v>14.8</v>
      </c>
      <c r="AM2" s="59">
        <v>15.4</v>
      </c>
      <c r="AN2" s="59">
        <v>14.4</v>
      </c>
    </row>
    <row r="3">
      <c r="A3" s="54" t="s">
        <v>201</v>
      </c>
      <c r="B3" s="54" t="s">
        <v>420</v>
      </c>
      <c r="C3" s="54" t="s">
        <v>421</v>
      </c>
      <c r="D3" s="54" t="s">
        <v>200</v>
      </c>
      <c r="E3" s="54">
        <v>14.5</v>
      </c>
      <c r="F3" s="54">
        <v>2348489.0</v>
      </c>
      <c r="G3" s="54" t="s">
        <v>414</v>
      </c>
      <c r="H3" s="54" t="s">
        <v>415</v>
      </c>
      <c r="I3" s="55">
        <v>32210.0</v>
      </c>
      <c r="J3" s="54" t="s">
        <v>77</v>
      </c>
      <c r="K3" s="56"/>
      <c r="L3" s="54" t="s">
        <v>416</v>
      </c>
      <c r="M3" s="54">
        <v>7.0</v>
      </c>
      <c r="N3" s="54">
        <v>7.0</v>
      </c>
      <c r="O3" s="57"/>
      <c r="P3" s="56"/>
      <c r="Q3" s="54" t="s">
        <v>422</v>
      </c>
      <c r="R3" s="56"/>
      <c r="S3" s="54" t="s">
        <v>423</v>
      </c>
      <c r="T3" s="54" t="s">
        <v>419</v>
      </c>
      <c r="U3" s="56"/>
      <c r="V3" s="54"/>
      <c r="W3" s="54"/>
      <c r="X3" s="54"/>
      <c r="Y3" s="54"/>
      <c r="Z3" s="60">
        <v>2348489.0</v>
      </c>
      <c r="AA3" s="60" t="s">
        <v>200</v>
      </c>
      <c r="AB3" s="61">
        <v>13.7</v>
      </c>
      <c r="AC3" s="61">
        <v>13.7</v>
      </c>
      <c r="AD3" s="61">
        <v>13.7</v>
      </c>
      <c r="AE3" s="61">
        <v>13.7</v>
      </c>
      <c r="AF3" s="61">
        <v>13.7</v>
      </c>
      <c r="AG3" s="61">
        <v>13.7</v>
      </c>
      <c r="AH3" s="61">
        <v>13.7</v>
      </c>
      <c r="AI3" s="61">
        <v>13.7</v>
      </c>
      <c r="AJ3" s="61">
        <v>13.4</v>
      </c>
      <c r="AK3" s="61">
        <v>13.0</v>
      </c>
      <c r="AL3" s="61">
        <v>13.0</v>
      </c>
      <c r="AM3" s="61">
        <v>12.8</v>
      </c>
      <c r="AN3" s="61">
        <v>12.8</v>
      </c>
    </row>
    <row r="4">
      <c r="A4" s="54" t="s">
        <v>368</v>
      </c>
      <c r="B4" s="54" t="s">
        <v>424</v>
      </c>
      <c r="C4" s="54" t="s">
        <v>425</v>
      </c>
      <c r="D4" s="54" t="s">
        <v>367</v>
      </c>
      <c r="E4" s="54">
        <v>6.7</v>
      </c>
      <c r="F4" s="54">
        <v>1.0239037E7</v>
      </c>
      <c r="G4" s="54" t="s">
        <v>414</v>
      </c>
      <c r="H4" s="54" t="s">
        <v>426</v>
      </c>
      <c r="I4" s="56"/>
      <c r="J4" s="54" t="s">
        <v>77</v>
      </c>
      <c r="K4" s="56"/>
      <c r="L4" s="54" t="s">
        <v>427</v>
      </c>
      <c r="M4" s="54">
        <v>22.0</v>
      </c>
      <c r="N4" s="54">
        <v>22.0</v>
      </c>
      <c r="O4" s="57"/>
      <c r="P4" s="56"/>
      <c r="Q4" s="57"/>
      <c r="R4" s="56"/>
      <c r="S4" s="56"/>
      <c r="T4" s="54" t="s">
        <v>419</v>
      </c>
      <c r="U4" s="56"/>
      <c r="V4" s="56"/>
      <c r="W4" s="56"/>
      <c r="X4" s="54"/>
      <c r="Y4" s="54"/>
      <c r="Z4" s="58">
        <v>1.2247571E7</v>
      </c>
      <c r="AA4" s="58" t="s">
        <v>428</v>
      </c>
      <c r="AB4" s="59">
        <v>27.6</v>
      </c>
      <c r="AC4" s="59">
        <v>27.6</v>
      </c>
      <c r="AD4" s="59">
        <v>27.6</v>
      </c>
      <c r="AE4" s="59">
        <v>27.6</v>
      </c>
      <c r="AF4" s="59">
        <v>27.6</v>
      </c>
      <c r="AG4" s="59">
        <v>27.6</v>
      </c>
      <c r="AH4" s="59">
        <v>27.6</v>
      </c>
      <c r="AI4" s="59">
        <v>27.6</v>
      </c>
      <c r="AJ4" s="59">
        <v>27.6</v>
      </c>
      <c r="AK4" s="59">
        <v>27.6</v>
      </c>
      <c r="AL4" s="59">
        <v>27.6</v>
      </c>
      <c r="AM4" s="59">
        <v>27.6</v>
      </c>
      <c r="AN4" s="59">
        <v>27.6</v>
      </c>
    </row>
    <row r="5">
      <c r="A5" s="54" t="s">
        <v>216</v>
      </c>
      <c r="B5" s="54" t="s">
        <v>429</v>
      </c>
      <c r="C5" s="54" t="s">
        <v>430</v>
      </c>
      <c r="D5" s="54" t="s">
        <v>215</v>
      </c>
      <c r="E5" s="54">
        <v>13.5</v>
      </c>
      <c r="F5" s="54">
        <v>2348690.0</v>
      </c>
      <c r="G5" s="54" t="s">
        <v>414</v>
      </c>
      <c r="H5" s="54" t="s">
        <v>415</v>
      </c>
      <c r="I5" s="62">
        <v>32501.0</v>
      </c>
      <c r="J5" s="54" t="s">
        <v>77</v>
      </c>
      <c r="K5" s="56"/>
      <c r="L5" s="54" t="s">
        <v>416</v>
      </c>
      <c r="M5" s="54">
        <v>13.0</v>
      </c>
      <c r="N5" s="54">
        <v>13.0</v>
      </c>
      <c r="O5" s="57"/>
      <c r="P5" s="56"/>
      <c r="Q5" s="54" t="s">
        <v>431</v>
      </c>
      <c r="R5" s="56"/>
      <c r="S5" s="54" t="s">
        <v>432</v>
      </c>
      <c r="T5" s="54" t="s">
        <v>419</v>
      </c>
      <c r="U5" s="56"/>
      <c r="V5" s="54"/>
      <c r="W5" s="54"/>
      <c r="X5" s="54"/>
      <c r="Y5" s="54"/>
      <c r="Z5" s="60">
        <v>2348690.0</v>
      </c>
      <c r="AA5" s="60" t="s">
        <v>215</v>
      </c>
      <c r="AB5" s="61">
        <v>13.5</v>
      </c>
      <c r="AC5" s="61">
        <v>13.6</v>
      </c>
      <c r="AD5" s="61">
        <v>13.6</v>
      </c>
      <c r="AE5" s="61">
        <v>13.6</v>
      </c>
      <c r="AF5" s="61">
        <v>13.6</v>
      </c>
      <c r="AG5" s="61">
        <v>12.7</v>
      </c>
      <c r="AH5" s="61">
        <v>12.6</v>
      </c>
      <c r="AI5" s="61">
        <v>12.6</v>
      </c>
      <c r="AJ5" s="61">
        <v>12.6</v>
      </c>
      <c r="AK5" s="61">
        <v>12.6</v>
      </c>
      <c r="AL5" s="61">
        <v>15.5</v>
      </c>
      <c r="AM5" s="61">
        <v>15.7</v>
      </c>
      <c r="AN5" s="61">
        <v>15.7</v>
      </c>
    </row>
    <row r="6">
      <c r="A6" s="54" t="s">
        <v>35</v>
      </c>
      <c r="B6" s="54" t="s">
        <v>433</v>
      </c>
      <c r="C6" s="54" t="s">
        <v>434</v>
      </c>
      <c r="D6" s="54" t="s">
        <v>39</v>
      </c>
      <c r="E6" s="54">
        <v>19.2</v>
      </c>
      <c r="F6" s="54">
        <v>2348566.0</v>
      </c>
      <c r="G6" s="54" t="s">
        <v>414</v>
      </c>
      <c r="H6" s="54" t="s">
        <v>415</v>
      </c>
      <c r="I6" s="55">
        <v>32658.0</v>
      </c>
      <c r="J6" s="54" t="s">
        <v>77</v>
      </c>
      <c r="K6" s="56"/>
      <c r="L6" s="54" t="s">
        <v>416</v>
      </c>
      <c r="M6" s="54">
        <v>18.0</v>
      </c>
      <c r="N6" s="54">
        <v>18.0</v>
      </c>
      <c r="O6" s="57"/>
      <c r="P6" s="56"/>
      <c r="Q6" s="54" t="s">
        <v>435</v>
      </c>
      <c r="R6" s="56"/>
      <c r="S6" s="54" t="s">
        <v>436</v>
      </c>
      <c r="T6" s="54" t="s">
        <v>419</v>
      </c>
      <c r="U6" s="56"/>
      <c r="V6" s="54"/>
      <c r="W6" s="54"/>
      <c r="X6" s="54"/>
      <c r="Y6" s="54"/>
      <c r="Z6" s="58">
        <v>2348566.0</v>
      </c>
      <c r="AA6" s="58" t="s">
        <v>39</v>
      </c>
      <c r="AB6" s="59">
        <v>19.2</v>
      </c>
      <c r="AC6" s="59">
        <v>19.2</v>
      </c>
      <c r="AD6" s="59">
        <v>19.2</v>
      </c>
      <c r="AE6" s="59">
        <v>19.2</v>
      </c>
      <c r="AF6" s="59">
        <v>19.2</v>
      </c>
      <c r="AG6" s="59">
        <v>19.2</v>
      </c>
      <c r="AH6" s="59">
        <v>19.2</v>
      </c>
      <c r="AI6" s="59">
        <v>19.9</v>
      </c>
      <c r="AJ6" s="59">
        <v>19.9</v>
      </c>
      <c r="AK6" s="59">
        <v>19.9</v>
      </c>
      <c r="AL6" s="59">
        <v>20.8</v>
      </c>
      <c r="AM6" s="59">
        <v>20.8</v>
      </c>
      <c r="AN6" s="59">
        <v>20.8</v>
      </c>
    </row>
    <row r="7">
      <c r="A7" s="54" t="s">
        <v>437</v>
      </c>
      <c r="B7" s="54" t="s">
        <v>438</v>
      </c>
      <c r="C7" s="54" t="s">
        <v>439</v>
      </c>
      <c r="D7" s="54" t="s">
        <v>375</v>
      </c>
      <c r="E7" s="54">
        <v>16.6</v>
      </c>
      <c r="F7" s="54">
        <v>1.0256142E7</v>
      </c>
      <c r="G7" s="54" t="s">
        <v>414</v>
      </c>
      <c r="H7" s="54" t="s">
        <v>440</v>
      </c>
      <c r="I7" s="63"/>
      <c r="J7" s="54" t="s">
        <v>77</v>
      </c>
      <c r="K7" s="56"/>
      <c r="L7" s="54" t="s">
        <v>427</v>
      </c>
      <c r="M7" s="54">
        <v>27.0</v>
      </c>
      <c r="N7" s="54">
        <v>27.0</v>
      </c>
      <c r="O7" s="57"/>
      <c r="P7" s="56"/>
      <c r="Q7" s="56"/>
      <c r="R7" s="56"/>
      <c r="S7" s="54" t="s">
        <v>441</v>
      </c>
      <c r="T7" s="54" t="s">
        <v>419</v>
      </c>
      <c r="U7" s="56"/>
      <c r="V7" s="54"/>
      <c r="W7" s="54"/>
      <c r="X7" s="54"/>
      <c r="Y7" s="54"/>
      <c r="Z7" s="60">
        <v>2357070.0</v>
      </c>
      <c r="AA7" s="60" t="s">
        <v>243</v>
      </c>
      <c r="AB7" s="61">
        <v>17.8</v>
      </c>
      <c r="AC7" s="61">
        <v>18.2</v>
      </c>
      <c r="AD7" s="61">
        <v>18.2</v>
      </c>
      <c r="AE7" s="61">
        <v>18.2</v>
      </c>
      <c r="AF7" s="61">
        <v>18.2</v>
      </c>
      <c r="AG7" s="61">
        <v>18.2</v>
      </c>
      <c r="AH7" s="61">
        <v>18.2</v>
      </c>
      <c r="AI7" s="61">
        <v>18.4</v>
      </c>
      <c r="AJ7" s="61">
        <v>18.4</v>
      </c>
      <c r="AK7" s="61">
        <v>19.6</v>
      </c>
      <c r="AL7" s="61">
        <v>19.6</v>
      </c>
      <c r="AM7" s="61">
        <v>19.6</v>
      </c>
      <c r="AN7" s="61">
        <v>19.6</v>
      </c>
    </row>
    <row r="8">
      <c r="A8" s="54" t="s">
        <v>244</v>
      </c>
      <c r="B8" s="54" t="s">
        <v>442</v>
      </c>
      <c r="C8" s="54" t="s">
        <v>443</v>
      </c>
      <c r="D8" s="54" t="s">
        <v>243</v>
      </c>
      <c r="E8" s="54">
        <v>17.3</v>
      </c>
      <c r="F8" s="54">
        <v>2357070.0</v>
      </c>
      <c r="G8" s="54" t="s">
        <v>414</v>
      </c>
      <c r="H8" s="54" t="s">
        <v>415</v>
      </c>
      <c r="I8" s="55">
        <v>33121.0</v>
      </c>
      <c r="J8" s="54" t="s">
        <v>77</v>
      </c>
      <c r="K8" s="56"/>
      <c r="L8" s="54" t="s">
        <v>416</v>
      </c>
      <c r="M8" s="54">
        <v>16.0</v>
      </c>
      <c r="N8" s="54">
        <v>16.0</v>
      </c>
      <c r="O8" s="57"/>
      <c r="P8" s="56"/>
      <c r="Q8" s="54" t="s">
        <v>444</v>
      </c>
      <c r="R8" s="54" t="s">
        <v>445</v>
      </c>
      <c r="S8" s="54" t="s">
        <v>446</v>
      </c>
      <c r="T8" s="54" t="s">
        <v>419</v>
      </c>
      <c r="U8" s="56"/>
      <c r="V8" s="56"/>
      <c r="W8" s="56"/>
      <c r="X8" s="54"/>
      <c r="Y8" s="54"/>
      <c r="Z8" s="58">
        <v>1.1689546E7</v>
      </c>
      <c r="AA8" s="58" t="s">
        <v>379</v>
      </c>
      <c r="AB8" s="59">
        <v>32.4</v>
      </c>
      <c r="AC8" s="59">
        <v>32.4</v>
      </c>
      <c r="AD8" s="59">
        <v>32.4</v>
      </c>
      <c r="AE8" s="59">
        <v>32.4</v>
      </c>
      <c r="AF8" s="59">
        <v>32.4</v>
      </c>
      <c r="AG8" s="59">
        <v>32.4</v>
      </c>
      <c r="AH8" s="59">
        <v>32.2</v>
      </c>
      <c r="AI8" s="59">
        <v>32.2</v>
      </c>
      <c r="AJ8" s="59">
        <v>32.2</v>
      </c>
      <c r="AK8" s="59">
        <v>32.2</v>
      </c>
      <c r="AL8" s="59">
        <v>32.2</v>
      </c>
      <c r="AM8" s="59">
        <v>31.2</v>
      </c>
      <c r="AN8" s="59">
        <v>31.2</v>
      </c>
    </row>
    <row r="9">
      <c r="A9" s="54" t="s">
        <v>380</v>
      </c>
      <c r="B9" s="54" t="s">
        <v>447</v>
      </c>
      <c r="C9" s="54" t="s">
        <v>448</v>
      </c>
      <c r="D9" s="54" t="s">
        <v>379</v>
      </c>
      <c r="E9" s="54">
        <v>32.4</v>
      </c>
      <c r="F9" s="54">
        <v>1.1689546E7</v>
      </c>
      <c r="G9" s="54" t="s">
        <v>414</v>
      </c>
      <c r="H9" s="54" t="s">
        <v>415</v>
      </c>
      <c r="I9" s="63"/>
      <c r="J9" s="54" t="s">
        <v>77</v>
      </c>
      <c r="K9" s="56"/>
      <c r="L9" s="54" t="s">
        <v>416</v>
      </c>
      <c r="M9" s="54">
        <v>24.0</v>
      </c>
      <c r="N9" s="54">
        <v>24.0</v>
      </c>
      <c r="O9" s="57"/>
      <c r="P9" s="56"/>
      <c r="Q9" s="56"/>
      <c r="R9" s="56"/>
      <c r="S9" s="56"/>
      <c r="T9" s="54" t="s">
        <v>419</v>
      </c>
      <c r="U9" s="56"/>
      <c r="V9" s="54"/>
      <c r="W9" s="54"/>
      <c r="X9" s="54"/>
      <c r="Y9" s="54"/>
      <c r="Z9" s="60">
        <v>2348438.0</v>
      </c>
      <c r="AA9" s="60" t="s">
        <v>21</v>
      </c>
      <c r="AB9" s="61">
        <v>7.9</v>
      </c>
      <c r="AC9" s="61">
        <v>7.3</v>
      </c>
      <c r="AD9" s="61">
        <v>7.3</v>
      </c>
      <c r="AE9" s="61">
        <v>7.7</v>
      </c>
      <c r="AF9" s="61">
        <v>7.7</v>
      </c>
      <c r="AG9" s="61">
        <v>7.7</v>
      </c>
      <c r="AH9" s="61">
        <v>7.7</v>
      </c>
      <c r="AI9" s="61">
        <v>8.8</v>
      </c>
      <c r="AJ9" s="61">
        <v>8.8</v>
      </c>
      <c r="AK9" s="61">
        <v>9.3</v>
      </c>
      <c r="AL9" s="61">
        <v>11.4</v>
      </c>
      <c r="AM9" s="61">
        <v>11.7</v>
      </c>
      <c r="AN9" s="61">
        <v>12.5</v>
      </c>
    </row>
    <row r="10">
      <c r="A10" s="54" t="s">
        <v>16</v>
      </c>
      <c r="B10" s="54" t="s">
        <v>449</v>
      </c>
      <c r="C10" s="54" t="s">
        <v>450</v>
      </c>
      <c r="D10" s="54" t="s">
        <v>21</v>
      </c>
      <c r="E10" s="54">
        <v>6.1</v>
      </c>
      <c r="F10" s="54">
        <v>2348438.0</v>
      </c>
      <c r="G10" s="54" t="s">
        <v>414</v>
      </c>
      <c r="H10" s="54" t="s">
        <v>415</v>
      </c>
      <c r="I10" s="55">
        <v>32723.0</v>
      </c>
      <c r="J10" s="54" t="s">
        <v>77</v>
      </c>
      <c r="K10" s="56"/>
      <c r="L10" s="54" t="s">
        <v>416</v>
      </c>
      <c r="M10" s="54">
        <v>9.0</v>
      </c>
      <c r="N10" s="54">
        <v>9.0</v>
      </c>
      <c r="O10" s="57"/>
      <c r="P10" s="56"/>
      <c r="Q10" s="54" t="s">
        <v>451</v>
      </c>
      <c r="R10" s="56"/>
      <c r="S10" s="54" t="s">
        <v>452</v>
      </c>
      <c r="T10" s="54" t="s">
        <v>419</v>
      </c>
      <c r="U10" s="56"/>
      <c r="V10" s="54"/>
      <c r="W10" s="54"/>
      <c r="X10" s="54"/>
      <c r="Y10" s="54"/>
      <c r="Z10" s="58">
        <v>2357064.0</v>
      </c>
      <c r="AA10" s="58" t="s">
        <v>26</v>
      </c>
      <c r="AB10" s="59">
        <v>10.8</v>
      </c>
      <c r="AC10" s="59">
        <v>10.9</v>
      </c>
      <c r="AD10" s="59">
        <v>9.5</v>
      </c>
      <c r="AE10" s="59">
        <v>9.6</v>
      </c>
      <c r="AF10" s="59">
        <v>9.6</v>
      </c>
      <c r="AG10" s="59">
        <v>9.9</v>
      </c>
      <c r="AH10" s="59">
        <v>9.7</v>
      </c>
      <c r="AI10" s="59">
        <v>9.7</v>
      </c>
      <c r="AJ10" s="59">
        <v>9.7</v>
      </c>
      <c r="AK10" s="59">
        <v>9.7</v>
      </c>
      <c r="AL10" s="59">
        <v>9.7</v>
      </c>
      <c r="AM10" s="59">
        <v>9.7</v>
      </c>
      <c r="AN10" s="59">
        <v>9.7</v>
      </c>
    </row>
    <row r="11">
      <c r="A11" s="54" t="s">
        <v>23</v>
      </c>
      <c r="B11" s="54" t="s">
        <v>453</v>
      </c>
      <c r="C11" s="54" t="s">
        <v>454</v>
      </c>
      <c r="D11" s="54" t="s">
        <v>26</v>
      </c>
      <c r="E11" s="54">
        <v>7.6</v>
      </c>
      <c r="F11" s="54">
        <v>2357064.0</v>
      </c>
      <c r="G11" s="54" t="s">
        <v>414</v>
      </c>
      <c r="H11" s="54" t="s">
        <v>415</v>
      </c>
      <c r="I11" s="55">
        <v>33816.0</v>
      </c>
      <c r="J11" s="54" t="s">
        <v>77</v>
      </c>
      <c r="K11" s="56"/>
      <c r="L11" s="54" t="s">
        <v>416</v>
      </c>
      <c r="M11" s="54">
        <v>1.0</v>
      </c>
      <c r="N11" s="54">
        <v>1.0</v>
      </c>
      <c r="O11" s="57"/>
      <c r="P11" s="56"/>
      <c r="Q11" s="54" t="s">
        <v>455</v>
      </c>
      <c r="R11" s="54" t="s">
        <v>456</v>
      </c>
      <c r="S11" s="54" t="s">
        <v>452</v>
      </c>
      <c r="T11" s="54" t="s">
        <v>419</v>
      </c>
      <c r="U11" s="56"/>
      <c r="V11" s="54"/>
      <c r="W11" s="54"/>
      <c r="X11" s="54"/>
      <c r="Y11" s="54"/>
      <c r="Z11" s="60">
        <v>2348481.0</v>
      </c>
      <c r="AA11" s="60" t="s">
        <v>33</v>
      </c>
      <c r="AB11" s="61">
        <v>17.7</v>
      </c>
      <c r="AC11" s="61">
        <v>17.7</v>
      </c>
      <c r="AD11" s="61">
        <v>18.1</v>
      </c>
      <c r="AE11" s="61">
        <v>18.4</v>
      </c>
      <c r="AF11" s="61">
        <v>18.4</v>
      </c>
      <c r="AG11" s="61">
        <v>17.6</v>
      </c>
      <c r="AH11" s="61">
        <v>17.6</v>
      </c>
      <c r="AI11" s="61">
        <v>15.8</v>
      </c>
      <c r="AJ11" s="61">
        <v>15.8</v>
      </c>
      <c r="AK11" s="61">
        <v>15.8</v>
      </c>
      <c r="AL11" s="61">
        <v>15.4</v>
      </c>
      <c r="AM11" s="61">
        <v>14.9</v>
      </c>
      <c r="AN11" s="61">
        <v>14.8</v>
      </c>
    </row>
    <row r="12">
      <c r="A12" s="54" t="s">
        <v>28</v>
      </c>
      <c r="B12" s="54" t="s">
        <v>457</v>
      </c>
      <c r="C12" s="54" t="s">
        <v>458</v>
      </c>
      <c r="D12" s="54" t="s">
        <v>33</v>
      </c>
      <c r="E12" s="54">
        <v>17.8</v>
      </c>
      <c r="F12" s="54">
        <v>2348481.0</v>
      </c>
      <c r="G12" s="54" t="s">
        <v>414</v>
      </c>
      <c r="H12" s="54" t="s">
        <v>415</v>
      </c>
      <c r="I12" s="55">
        <v>32582.0</v>
      </c>
      <c r="J12" s="54" t="s">
        <v>77</v>
      </c>
      <c r="K12" s="56"/>
      <c r="L12" s="54" t="s">
        <v>416</v>
      </c>
      <c r="M12" s="54">
        <v>15.0</v>
      </c>
      <c r="N12" s="54">
        <v>15.0</v>
      </c>
      <c r="O12" s="57"/>
      <c r="P12" s="56"/>
      <c r="Q12" s="54" t="s">
        <v>459</v>
      </c>
      <c r="R12" s="56"/>
      <c r="S12" s="54" t="s">
        <v>452</v>
      </c>
      <c r="T12" s="54" t="s">
        <v>419</v>
      </c>
      <c r="U12" s="56"/>
      <c r="V12" s="54"/>
      <c r="W12" s="54"/>
      <c r="X12" s="54"/>
      <c r="Y12" s="54"/>
      <c r="Z12" s="58">
        <v>1.0275275E7</v>
      </c>
      <c r="AA12" s="58" t="s">
        <v>290</v>
      </c>
      <c r="AB12" s="59">
        <v>27.1</v>
      </c>
      <c r="AC12" s="59">
        <v>27.1</v>
      </c>
      <c r="AD12" s="59">
        <v>27.1</v>
      </c>
      <c r="AE12" s="59">
        <v>27.1</v>
      </c>
      <c r="AF12" s="59">
        <v>27.1</v>
      </c>
      <c r="AG12" s="59">
        <v>27.1</v>
      </c>
      <c r="AH12" s="59">
        <v>27.1</v>
      </c>
      <c r="AI12" s="59">
        <v>25.6</v>
      </c>
      <c r="AJ12" s="59">
        <v>25.6</v>
      </c>
      <c r="AK12" s="59">
        <v>25.6</v>
      </c>
      <c r="AL12" s="59">
        <v>25.6</v>
      </c>
      <c r="AM12" s="59">
        <v>25.6</v>
      </c>
      <c r="AN12" s="59">
        <v>25.6</v>
      </c>
    </row>
    <row r="13">
      <c r="A13" s="54" t="s">
        <v>291</v>
      </c>
      <c r="B13" s="54" t="s">
        <v>460</v>
      </c>
      <c r="C13" s="54" t="s">
        <v>461</v>
      </c>
      <c r="D13" s="54" t="s">
        <v>290</v>
      </c>
      <c r="E13" s="54">
        <v>28.6</v>
      </c>
      <c r="F13" s="54">
        <v>1.0275275E7</v>
      </c>
      <c r="G13" s="54" t="s">
        <v>414</v>
      </c>
      <c r="H13" s="54" t="s">
        <v>415</v>
      </c>
      <c r="I13" s="55">
        <v>32365.0</v>
      </c>
      <c r="J13" s="54" t="s">
        <v>77</v>
      </c>
      <c r="K13" s="56"/>
      <c r="L13" s="54" t="s">
        <v>416</v>
      </c>
      <c r="M13" s="54">
        <v>19.0</v>
      </c>
      <c r="N13" s="54">
        <v>19.0</v>
      </c>
      <c r="O13" s="57"/>
      <c r="P13" s="56"/>
      <c r="Q13" s="54" t="s">
        <v>462</v>
      </c>
      <c r="R13" s="56"/>
      <c r="S13" s="54" t="s">
        <v>463</v>
      </c>
      <c r="T13" s="54" t="s">
        <v>419</v>
      </c>
      <c r="U13" s="56"/>
      <c r="V13" s="54"/>
      <c r="W13" s="54"/>
      <c r="X13" s="54"/>
      <c r="Y13" s="54"/>
      <c r="Z13" s="60">
        <v>1.1102154E7</v>
      </c>
      <c r="AA13" s="60" t="s">
        <v>464</v>
      </c>
      <c r="AB13" s="61">
        <v>33.0</v>
      </c>
      <c r="AC13" s="61">
        <v>33.0</v>
      </c>
      <c r="AD13" s="61">
        <v>33.0</v>
      </c>
      <c r="AE13" s="61">
        <v>33.0</v>
      </c>
      <c r="AF13" s="61">
        <v>33.0</v>
      </c>
      <c r="AG13" s="61">
        <v>33.0</v>
      </c>
      <c r="AH13" s="61">
        <v>33.8</v>
      </c>
      <c r="AI13" s="61">
        <v>32.4</v>
      </c>
      <c r="AJ13" s="61">
        <v>32.4</v>
      </c>
      <c r="AK13" s="61">
        <v>32.4</v>
      </c>
      <c r="AL13" s="61">
        <v>32.4</v>
      </c>
      <c r="AM13" s="61">
        <v>32.4</v>
      </c>
      <c r="AN13" s="61">
        <v>32.4</v>
      </c>
    </row>
    <row r="14">
      <c r="A14" s="54" t="s">
        <v>302</v>
      </c>
      <c r="B14" s="54" t="s">
        <v>465</v>
      </c>
      <c r="C14" s="54" t="s">
        <v>466</v>
      </c>
      <c r="D14" s="54" t="s">
        <v>301</v>
      </c>
      <c r="E14" s="54">
        <v>10.7</v>
      </c>
      <c r="F14" s="54">
        <v>2699107.0</v>
      </c>
      <c r="G14" s="54" t="s">
        <v>414</v>
      </c>
      <c r="H14" s="54" t="s">
        <v>415</v>
      </c>
      <c r="I14" s="55">
        <v>32346.0</v>
      </c>
      <c r="J14" s="54" t="s">
        <v>77</v>
      </c>
      <c r="K14" s="56"/>
      <c r="L14" s="54" t="s">
        <v>416</v>
      </c>
      <c r="M14" s="54">
        <v>2.0</v>
      </c>
      <c r="N14" s="54">
        <v>2.0</v>
      </c>
      <c r="O14" s="57"/>
      <c r="P14" s="56"/>
      <c r="Q14" s="54" t="s">
        <v>467</v>
      </c>
      <c r="R14" s="56"/>
      <c r="S14" s="54" t="s">
        <v>452</v>
      </c>
      <c r="T14" s="54" t="s">
        <v>419</v>
      </c>
      <c r="U14" s="56"/>
      <c r="V14" s="56"/>
      <c r="W14" s="56"/>
      <c r="X14" s="54"/>
      <c r="Y14" s="54"/>
      <c r="Z14" s="58">
        <v>2699107.0</v>
      </c>
      <c r="AA14" s="58" t="s">
        <v>301</v>
      </c>
      <c r="AB14" s="59">
        <v>10.2</v>
      </c>
      <c r="AC14" s="59">
        <v>9.8</v>
      </c>
      <c r="AD14" s="59">
        <v>8.6</v>
      </c>
      <c r="AE14" s="59">
        <v>8.6</v>
      </c>
      <c r="AF14" s="59">
        <v>8.6</v>
      </c>
      <c r="AG14" s="59">
        <v>8.6</v>
      </c>
      <c r="AH14" s="59">
        <v>8.6</v>
      </c>
      <c r="AI14" s="59">
        <v>6.7</v>
      </c>
      <c r="AJ14" s="59">
        <v>6.7</v>
      </c>
      <c r="AK14" s="59">
        <v>6.7</v>
      </c>
      <c r="AL14" s="59">
        <v>6.7</v>
      </c>
      <c r="AM14" s="59">
        <v>6.7</v>
      </c>
      <c r="AN14" s="59">
        <v>6.7</v>
      </c>
    </row>
    <row r="15">
      <c r="A15" s="54" t="s">
        <v>312</v>
      </c>
      <c r="B15" s="54" t="s">
        <v>468</v>
      </c>
      <c r="C15" s="54" t="s">
        <v>469</v>
      </c>
      <c r="D15" s="54" t="s">
        <v>311</v>
      </c>
      <c r="E15" s="54">
        <v>27.3</v>
      </c>
      <c r="F15" s="54">
        <v>1.0477569E7</v>
      </c>
      <c r="G15" s="54" t="s">
        <v>414</v>
      </c>
      <c r="H15" s="54" t="s">
        <v>415</v>
      </c>
      <c r="I15" s="62">
        <v>32606.0</v>
      </c>
      <c r="J15" s="54" t="s">
        <v>77</v>
      </c>
      <c r="K15" s="56"/>
      <c r="L15" s="54" t="s">
        <v>416</v>
      </c>
      <c r="M15" s="54">
        <v>21.0</v>
      </c>
      <c r="N15" s="54">
        <v>21.0</v>
      </c>
      <c r="O15" s="57"/>
      <c r="P15" s="56"/>
      <c r="Q15" s="54" t="s">
        <v>470</v>
      </c>
      <c r="R15" s="56"/>
      <c r="S15" s="54" t="s">
        <v>471</v>
      </c>
      <c r="T15" s="54" t="s">
        <v>419</v>
      </c>
      <c r="U15" s="56"/>
      <c r="V15" s="54"/>
      <c r="W15" s="54"/>
      <c r="X15" s="54"/>
      <c r="Y15" s="54"/>
      <c r="Z15" s="60">
        <v>1.0477569E7</v>
      </c>
      <c r="AA15" s="60" t="s">
        <v>311</v>
      </c>
      <c r="AB15" s="61">
        <v>28.7</v>
      </c>
      <c r="AC15" s="61">
        <v>28.8</v>
      </c>
      <c r="AD15" s="61">
        <v>28.8</v>
      </c>
      <c r="AE15" s="61">
        <v>28.8</v>
      </c>
      <c r="AF15" s="61">
        <v>28.8</v>
      </c>
      <c r="AG15" s="61">
        <v>28.8</v>
      </c>
      <c r="AH15" s="61">
        <v>28.8</v>
      </c>
      <c r="AI15" s="61">
        <v>28.8</v>
      </c>
      <c r="AJ15" s="61">
        <v>28.8</v>
      </c>
      <c r="AK15" s="61">
        <v>28.3</v>
      </c>
      <c r="AL15" s="61">
        <v>28.0</v>
      </c>
      <c r="AM15" s="61">
        <v>27.3</v>
      </c>
      <c r="AN15" s="61">
        <v>26.7</v>
      </c>
    </row>
    <row r="16">
      <c r="A16" s="54" t="s">
        <v>322</v>
      </c>
      <c r="B16" s="54" t="s">
        <v>472</v>
      </c>
      <c r="C16" s="54" t="s">
        <v>473</v>
      </c>
      <c r="D16" s="54" t="s">
        <v>321</v>
      </c>
      <c r="E16" s="54">
        <v>10.6</v>
      </c>
      <c r="F16" s="54">
        <v>2155192.0</v>
      </c>
      <c r="G16" s="54" t="s">
        <v>414</v>
      </c>
      <c r="H16" s="54" t="s">
        <v>415</v>
      </c>
      <c r="I16" s="55">
        <v>30785.0</v>
      </c>
      <c r="J16" s="54" t="s">
        <v>77</v>
      </c>
      <c r="K16" s="56"/>
      <c r="L16" s="54" t="s">
        <v>416</v>
      </c>
      <c r="M16" s="54">
        <v>14.0</v>
      </c>
      <c r="N16" s="54">
        <v>14.0</v>
      </c>
      <c r="O16" s="57"/>
      <c r="P16" s="56"/>
      <c r="Q16" s="54" t="s">
        <v>474</v>
      </c>
      <c r="R16" s="56"/>
      <c r="S16" s="54" t="s">
        <v>475</v>
      </c>
      <c r="T16" s="54" t="s">
        <v>419</v>
      </c>
      <c r="U16" s="56"/>
      <c r="V16" s="54"/>
      <c r="W16" s="54"/>
      <c r="X16" s="54"/>
      <c r="Y16" s="54"/>
      <c r="Z16" s="58">
        <v>1.0267277E7</v>
      </c>
      <c r="AA16" s="58" t="s">
        <v>476</v>
      </c>
      <c r="AB16" s="59">
        <v>7.4</v>
      </c>
      <c r="AC16" s="59">
        <v>6.6</v>
      </c>
      <c r="AD16" s="59">
        <v>6.6</v>
      </c>
      <c r="AE16" s="59">
        <v>4.5</v>
      </c>
      <c r="AF16" s="59">
        <v>4.5</v>
      </c>
      <c r="AG16" s="59">
        <v>3.9</v>
      </c>
      <c r="AH16" s="59">
        <v>3.9</v>
      </c>
      <c r="AI16" s="59">
        <v>3.9</v>
      </c>
      <c r="AJ16" s="59">
        <v>3.9</v>
      </c>
      <c r="AK16" s="59">
        <v>3.9</v>
      </c>
      <c r="AL16" s="59">
        <v>3.9</v>
      </c>
      <c r="AM16" s="59">
        <v>3.9</v>
      </c>
      <c r="AN16" s="59">
        <v>3.9</v>
      </c>
    </row>
    <row r="17">
      <c r="A17" s="54" t="s">
        <v>59</v>
      </c>
      <c r="B17" s="54" t="s">
        <v>477</v>
      </c>
      <c r="C17" s="54" t="s">
        <v>478</v>
      </c>
      <c r="D17" s="54" t="s">
        <v>330</v>
      </c>
      <c r="E17" s="54">
        <v>24.2</v>
      </c>
      <c r="F17" s="54">
        <v>1.0662253E7</v>
      </c>
      <c r="G17" s="54" t="s">
        <v>414</v>
      </c>
      <c r="H17" s="54" t="s">
        <v>415</v>
      </c>
      <c r="I17" s="64"/>
      <c r="J17" s="54" t="s">
        <v>77</v>
      </c>
      <c r="K17" s="56"/>
      <c r="L17" s="54" t="s">
        <v>416</v>
      </c>
      <c r="M17" s="54">
        <v>20.0</v>
      </c>
      <c r="N17" s="54">
        <v>20.0</v>
      </c>
      <c r="O17" s="57"/>
      <c r="P17" s="56"/>
      <c r="Q17" s="54" t="s">
        <v>479</v>
      </c>
      <c r="R17" s="56"/>
      <c r="S17" s="54" t="s">
        <v>452</v>
      </c>
      <c r="T17" s="54" t="s">
        <v>419</v>
      </c>
      <c r="U17" s="56"/>
      <c r="V17" s="54"/>
      <c r="W17" s="54"/>
      <c r="X17" s="54"/>
      <c r="Y17" s="54"/>
      <c r="Z17" s="60">
        <v>2155192.0</v>
      </c>
      <c r="AA17" s="60" t="s">
        <v>321</v>
      </c>
      <c r="AB17" s="61">
        <v>11.2</v>
      </c>
      <c r="AC17" s="61">
        <v>11.3</v>
      </c>
      <c r="AD17" s="61">
        <v>11.3</v>
      </c>
      <c r="AE17" s="61">
        <v>11.3</v>
      </c>
      <c r="AF17" s="61">
        <v>11.3</v>
      </c>
      <c r="AG17" s="61">
        <v>11.3</v>
      </c>
      <c r="AH17" s="61">
        <v>11.3</v>
      </c>
      <c r="AI17" s="61">
        <v>11.3</v>
      </c>
      <c r="AJ17" s="61">
        <v>11.5</v>
      </c>
      <c r="AK17" s="61">
        <v>11.5</v>
      </c>
      <c r="AL17" s="61">
        <v>11.0</v>
      </c>
      <c r="AM17" s="61">
        <v>10.6</v>
      </c>
      <c r="AN17" s="61">
        <v>11.0</v>
      </c>
    </row>
    <row r="18">
      <c r="A18" s="54" t="s">
        <v>340</v>
      </c>
      <c r="B18" s="54" t="s">
        <v>480</v>
      </c>
      <c r="C18" s="54" t="s">
        <v>481</v>
      </c>
      <c r="D18" s="54" t="s">
        <v>339</v>
      </c>
      <c r="E18" s="54">
        <v>16.2</v>
      </c>
      <c r="F18" s="54">
        <v>2348449.0</v>
      </c>
      <c r="G18" s="54" t="s">
        <v>414</v>
      </c>
      <c r="H18" s="54" t="s">
        <v>415</v>
      </c>
      <c r="I18" s="55">
        <v>32318.0</v>
      </c>
      <c r="J18" s="54" t="s">
        <v>77</v>
      </c>
      <c r="K18" s="56"/>
      <c r="L18" s="54" t="s">
        <v>416</v>
      </c>
      <c r="M18" s="54">
        <v>11.0</v>
      </c>
      <c r="N18" s="54">
        <v>11.0</v>
      </c>
      <c r="O18" s="57"/>
      <c r="P18" s="56"/>
      <c r="Q18" s="54" t="s">
        <v>482</v>
      </c>
      <c r="R18" s="56"/>
      <c r="S18" s="54" t="s">
        <v>483</v>
      </c>
      <c r="T18" s="54" t="s">
        <v>419</v>
      </c>
      <c r="U18" s="56"/>
      <c r="V18" s="54"/>
      <c r="W18" s="54"/>
      <c r="X18" s="54"/>
      <c r="Y18" s="54"/>
      <c r="Z18" s="58">
        <v>1.0662253E7</v>
      </c>
      <c r="AA18" s="58" t="s">
        <v>330</v>
      </c>
      <c r="AB18" s="59">
        <v>25.5</v>
      </c>
      <c r="AC18" s="59">
        <v>25.5</v>
      </c>
      <c r="AD18" s="59">
        <v>25.5</v>
      </c>
      <c r="AE18" s="59">
        <v>25.5</v>
      </c>
      <c r="AF18" s="59">
        <v>25.5</v>
      </c>
      <c r="AG18" s="59">
        <v>25.5</v>
      </c>
      <c r="AH18" s="59">
        <v>25.8</v>
      </c>
      <c r="AI18" s="59">
        <v>25.8</v>
      </c>
      <c r="AJ18" s="59">
        <v>25.8</v>
      </c>
      <c r="AK18" s="59">
        <v>25.8</v>
      </c>
      <c r="AL18" s="59">
        <v>25.5</v>
      </c>
      <c r="AM18" s="59">
        <v>24.7</v>
      </c>
      <c r="AN18" s="59">
        <v>24.7</v>
      </c>
    </row>
    <row r="19">
      <c r="A19" s="54" t="s">
        <v>359</v>
      </c>
      <c r="B19" s="54" t="s">
        <v>484</v>
      </c>
      <c r="C19" s="54" t="s">
        <v>485</v>
      </c>
      <c r="D19" s="54" t="s">
        <v>486</v>
      </c>
      <c r="E19" s="54">
        <v>10.4</v>
      </c>
      <c r="F19" s="54">
        <v>3198866.0</v>
      </c>
      <c r="G19" s="54" t="s">
        <v>414</v>
      </c>
      <c r="H19" s="56"/>
      <c r="I19" s="63"/>
      <c r="J19" s="54" t="s">
        <v>77</v>
      </c>
      <c r="K19" s="56"/>
      <c r="L19" s="54" t="s">
        <v>416</v>
      </c>
      <c r="M19" s="54">
        <v>4.0</v>
      </c>
      <c r="N19" s="54">
        <v>4.0</v>
      </c>
      <c r="O19" s="57"/>
      <c r="P19" s="56"/>
      <c r="Q19" s="56"/>
      <c r="R19" s="56"/>
      <c r="S19" s="56"/>
      <c r="T19" s="54" t="s">
        <v>419</v>
      </c>
      <c r="U19" s="56"/>
      <c r="V19" s="54"/>
      <c r="W19" s="54"/>
      <c r="X19" s="54"/>
      <c r="Y19" s="54"/>
      <c r="Z19" s="58">
        <v>2348449.0</v>
      </c>
      <c r="AA19" s="58" t="s">
        <v>339</v>
      </c>
      <c r="AB19" s="59">
        <v>15.8</v>
      </c>
      <c r="AC19" s="59">
        <v>15.8</v>
      </c>
      <c r="AD19" s="59">
        <v>15.8</v>
      </c>
      <c r="AE19" s="59">
        <v>15.8</v>
      </c>
      <c r="AF19" s="59">
        <v>15.8</v>
      </c>
      <c r="AG19" s="59">
        <v>15.8</v>
      </c>
      <c r="AH19" s="59">
        <v>15.8</v>
      </c>
      <c r="AI19" s="59">
        <v>15.4</v>
      </c>
      <c r="AJ19" s="59">
        <v>15.4</v>
      </c>
      <c r="AK19" s="59">
        <v>15.4</v>
      </c>
      <c r="AL19" s="59">
        <v>15.4</v>
      </c>
      <c r="AM19" s="59">
        <v>15.4</v>
      </c>
      <c r="AN19" s="59">
        <v>15.4</v>
      </c>
    </row>
    <row r="20">
      <c r="A20" s="54" t="s">
        <v>350</v>
      </c>
      <c r="B20" s="54" t="s">
        <v>487</v>
      </c>
      <c r="C20" s="54" t="s">
        <v>488</v>
      </c>
      <c r="D20" s="54" t="s">
        <v>349</v>
      </c>
      <c r="E20" s="54">
        <v>12.9</v>
      </c>
      <c r="F20" s="54">
        <v>2530813.0</v>
      </c>
      <c r="G20" s="54" t="s">
        <v>414</v>
      </c>
      <c r="H20" s="56"/>
      <c r="I20" s="56"/>
      <c r="J20" s="54" t="s">
        <v>77</v>
      </c>
      <c r="K20" s="56"/>
      <c r="L20" s="54" t="s">
        <v>416</v>
      </c>
      <c r="M20" s="54">
        <v>8.0</v>
      </c>
      <c r="N20" s="54">
        <v>8.0</v>
      </c>
      <c r="O20" s="57"/>
      <c r="P20" s="56"/>
      <c r="Q20" s="56"/>
      <c r="R20" s="56"/>
      <c r="S20" s="56"/>
      <c r="T20" s="54" t="s">
        <v>419</v>
      </c>
      <c r="U20" s="56"/>
      <c r="V20" s="54"/>
      <c r="W20" s="54"/>
      <c r="X20" s="57"/>
      <c r="Y20" s="54"/>
      <c r="Z20" s="65"/>
      <c r="AA20" s="66"/>
      <c r="AB20" s="66"/>
      <c r="AC20" s="66"/>
      <c r="AD20" s="66"/>
      <c r="AE20" s="66"/>
      <c r="AF20" s="66"/>
      <c r="AG20" s="66"/>
      <c r="AH20" s="66"/>
      <c r="AI20" s="66"/>
      <c r="AJ20" s="66"/>
      <c r="AK20" s="66"/>
      <c r="AL20" s="66"/>
      <c r="AM20" s="66"/>
      <c r="AN20" s="66"/>
    </row>
    <row r="21">
      <c r="A21" s="54"/>
      <c r="B21" s="54"/>
      <c r="C21" s="54"/>
      <c r="D21" s="54"/>
      <c r="E21" s="54"/>
      <c r="F21" s="54"/>
      <c r="G21" s="54"/>
      <c r="H21" s="56"/>
      <c r="I21" s="63"/>
      <c r="J21" s="54"/>
      <c r="K21" s="56"/>
      <c r="L21" s="54"/>
      <c r="M21" s="54"/>
      <c r="N21" s="54"/>
      <c r="O21" s="57"/>
      <c r="P21" s="56"/>
      <c r="Q21" s="56"/>
      <c r="R21" s="56"/>
      <c r="S21" s="56"/>
      <c r="T21" s="54"/>
      <c r="U21" s="57"/>
      <c r="V21" s="54"/>
      <c r="W21" s="54"/>
      <c r="X21" s="54"/>
      <c r="Y21" s="6"/>
      <c r="Z21" s="65"/>
      <c r="AA21" s="67"/>
      <c r="AB21" s="68"/>
      <c r="AC21" s="68"/>
      <c r="AD21" s="68"/>
      <c r="AE21" s="68"/>
      <c r="AF21" s="68"/>
      <c r="AG21" s="68"/>
      <c r="AH21" s="68"/>
      <c r="AI21" s="68"/>
      <c r="AJ21" s="68"/>
      <c r="AK21" s="68"/>
      <c r="AL21" s="68"/>
      <c r="AM21" s="68"/>
      <c r="AN21" s="68"/>
    </row>
    <row r="22">
      <c r="A22" s="54"/>
      <c r="B22" s="54"/>
      <c r="C22" s="54"/>
      <c r="D22" s="54"/>
      <c r="E22" s="56"/>
      <c r="F22" s="54"/>
      <c r="G22" s="54"/>
      <c r="H22" s="54"/>
      <c r="I22" s="55"/>
      <c r="J22" s="54"/>
      <c r="K22" s="56"/>
      <c r="L22" s="54"/>
      <c r="M22" s="54"/>
      <c r="N22" s="54"/>
      <c r="O22" s="57"/>
      <c r="P22" s="56"/>
      <c r="Q22" s="54"/>
      <c r="R22" s="56"/>
      <c r="S22" s="54"/>
      <c r="T22" s="54"/>
      <c r="U22" s="57"/>
      <c r="V22" s="54"/>
      <c r="W22" s="54"/>
      <c r="X22" s="56"/>
      <c r="Y22" s="6"/>
    </row>
    <row r="23">
      <c r="A23" s="54"/>
      <c r="B23" s="54"/>
      <c r="C23" s="54"/>
      <c r="D23" s="54"/>
      <c r="E23" s="54"/>
      <c r="F23" s="54"/>
      <c r="G23" s="54"/>
      <c r="H23" s="57"/>
      <c r="I23" s="57"/>
      <c r="J23" s="54"/>
      <c r="K23" s="57"/>
      <c r="L23" s="54"/>
      <c r="M23" s="54"/>
      <c r="N23" s="54"/>
      <c r="O23" s="57"/>
      <c r="P23" s="57"/>
      <c r="Q23" s="57"/>
      <c r="R23" s="57"/>
      <c r="S23" s="57"/>
      <c r="T23" s="54"/>
      <c r="U23" s="57"/>
      <c r="V23" s="57"/>
      <c r="W23" s="57"/>
      <c r="Y23" s="6"/>
    </row>
    <row r="24">
      <c r="A24" s="54"/>
      <c r="B24" s="54"/>
      <c r="C24" s="54"/>
      <c r="D24" s="54"/>
      <c r="E24" s="54"/>
      <c r="F24" s="54"/>
      <c r="G24" s="54"/>
      <c r="H24" s="57"/>
      <c r="I24" s="57"/>
      <c r="J24" s="54"/>
      <c r="K24" s="57"/>
      <c r="L24" s="54"/>
      <c r="M24" s="54"/>
      <c r="N24" s="54"/>
      <c r="O24" s="57"/>
      <c r="P24" s="57"/>
      <c r="Q24" s="57"/>
      <c r="R24" s="57"/>
      <c r="S24" s="57"/>
      <c r="T24" s="54"/>
      <c r="U24" s="57"/>
      <c r="V24" s="57"/>
      <c r="W24" s="57"/>
      <c r="Y24" s="6"/>
    </row>
    <row r="25">
      <c r="Y25" s="6"/>
    </row>
    <row r="26">
      <c r="Y26" s="6"/>
    </row>
    <row r="27">
      <c r="Y27" s="6"/>
    </row>
    <row r="28">
      <c r="Y28" s="6"/>
    </row>
    <row r="29">
      <c r="Y29" s="6"/>
    </row>
    <row r="30">
      <c r="Y30" s="6"/>
    </row>
    <row r="31">
      <c r="Y31" s="6"/>
    </row>
    <row r="32">
      <c r="Y32" s="6"/>
    </row>
    <row r="33">
      <c r="Y33" s="6"/>
    </row>
    <row r="34">
      <c r="Y34" s="6"/>
    </row>
    <row r="35">
      <c r="Y35" s="6"/>
    </row>
    <row r="36">
      <c r="Y36" s="6"/>
    </row>
    <row r="37">
      <c r="Y37" s="6"/>
    </row>
    <row r="38">
      <c r="Y38" s="6"/>
    </row>
    <row r="39">
      <c r="Y39" s="6"/>
    </row>
    <row r="40">
      <c r="Y40" s="6"/>
    </row>
    <row r="41">
      <c r="Y41" s="6"/>
    </row>
    <row r="42">
      <c r="Y42" s="6"/>
    </row>
    <row r="43">
      <c r="Y43" s="6"/>
    </row>
    <row r="44">
      <c r="Y44" s="6"/>
    </row>
    <row r="45">
      <c r="Y45" s="6"/>
    </row>
    <row r="46">
      <c r="Y46" s="6"/>
    </row>
    <row r="47">
      <c r="Y47" s="6"/>
    </row>
    <row r="48">
      <c r="Y48" s="6"/>
    </row>
    <row r="49">
      <c r="Y49" s="6"/>
    </row>
    <row r="50">
      <c r="Y50" s="6"/>
    </row>
    <row r="51">
      <c r="Y51" s="6"/>
    </row>
    <row r="52">
      <c r="Y52" s="6"/>
    </row>
    <row r="53">
      <c r="Y53" s="6"/>
    </row>
    <row r="54">
      <c r="Y54" s="6"/>
    </row>
    <row r="55">
      <c r="Y55" s="6"/>
    </row>
    <row r="56">
      <c r="Y56" s="6"/>
    </row>
    <row r="57">
      <c r="Y57" s="6"/>
    </row>
    <row r="58">
      <c r="Y58" s="6"/>
    </row>
    <row r="59">
      <c r="Y59" s="6"/>
    </row>
    <row r="60">
      <c r="Y60" s="6"/>
    </row>
    <row r="61">
      <c r="Y61" s="6"/>
    </row>
    <row r="62">
      <c r="Y62" s="6"/>
    </row>
    <row r="63">
      <c r="Y63" s="6"/>
    </row>
    <row r="64">
      <c r="Y64" s="6"/>
    </row>
    <row r="65">
      <c r="Y65" s="6"/>
    </row>
    <row r="66">
      <c r="Y66" s="6"/>
    </row>
    <row r="67">
      <c r="Y67" s="6"/>
    </row>
    <row r="68">
      <c r="Y68" s="6"/>
    </row>
    <row r="69">
      <c r="Y69" s="6"/>
    </row>
    <row r="70">
      <c r="Y70" s="6"/>
    </row>
    <row r="71">
      <c r="Y71" s="6"/>
    </row>
    <row r="72">
      <c r="Y72" s="6"/>
    </row>
    <row r="73">
      <c r="Y73" s="6"/>
    </row>
    <row r="74">
      <c r="Y74" s="6"/>
    </row>
    <row r="75">
      <c r="Y75" s="6"/>
    </row>
    <row r="76">
      <c r="Y76" s="6"/>
    </row>
    <row r="77">
      <c r="Y77" s="6"/>
    </row>
    <row r="78">
      <c r="Y78" s="6"/>
    </row>
    <row r="79">
      <c r="Y79" s="6"/>
    </row>
    <row r="80">
      <c r="Y80" s="6"/>
    </row>
    <row r="81">
      <c r="Y81" s="6"/>
    </row>
    <row r="82">
      <c r="Y82" s="6"/>
    </row>
    <row r="83">
      <c r="Y83" s="6"/>
    </row>
    <row r="84">
      <c r="Y84" s="6"/>
    </row>
    <row r="85">
      <c r="Y85" s="6"/>
    </row>
    <row r="86">
      <c r="Y86" s="6"/>
    </row>
    <row r="87">
      <c r="Y87" s="6"/>
    </row>
    <row r="88">
      <c r="Y88" s="6"/>
    </row>
    <row r="89">
      <c r="Y89" s="6"/>
    </row>
    <row r="90">
      <c r="Y90" s="6"/>
    </row>
    <row r="91">
      <c r="Y91" s="6"/>
    </row>
    <row r="92">
      <c r="Y92" s="6"/>
    </row>
    <row r="93">
      <c r="Y93" s="6"/>
    </row>
    <row r="94">
      <c r="Y94" s="6"/>
    </row>
    <row r="95">
      <c r="Y95" s="6"/>
    </row>
    <row r="96">
      <c r="Y96" s="6"/>
    </row>
    <row r="97">
      <c r="Y97" s="6"/>
    </row>
    <row r="98">
      <c r="Y98" s="6"/>
    </row>
    <row r="99">
      <c r="Y99" s="6"/>
    </row>
    <row r="100">
      <c r="Y100" s="6"/>
    </row>
    <row r="101">
      <c r="Y101" s="6"/>
    </row>
    <row r="102">
      <c r="Y102" s="6"/>
    </row>
    <row r="103">
      <c r="Y103" s="6"/>
    </row>
    <row r="104">
      <c r="Y104" s="6"/>
    </row>
    <row r="105">
      <c r="Y105" s="6"/>
    </row>
    <row r="106">
      <c r="Y106" s="6"/>
    </row>
    <row r="107">
      <c r="Y107" s="6"/>
    </row>
    <row r="108">
      <c r="Y108" s="6"/>
    </row>
    <row r="109">
      <c r="Y109" s="6"/>
    </row>
    <row r="110">
      <c r="Y110" s="6"/>
    </row>
    <row r="111">
      <c r="Y111" s="6"/>
    </row>
    <row r="112">
      <c r="Y112" s="6"/>
    </row>
    <row r="113">
      <c r="Y113" s="6"/>
    </row>
    <row r="114">
      <c r="Y114" s="6"/>
    </row>
    <row r="115">
      <c r="Y115" s="6"/>
    </row>
    <row r="116">
      <c r="Y116" s="6"/>
    </row>
    <row r="117">
      <c r="Y117" s="6"/>
    </row>
    <row r="118">
      <c r="Y118" s="6"/>
    </row>
    <row r="119">
      <c r="Y119" s="6"/>
    </row>
    <row r="120">
      <c r="Y120" s="6"/>
    </row>
    <row r="121">
      <c r="Y121" s="6"/>
    </row>
    <row r="122">
      <c r="Y122" s="6"/>
    </row>
    <row r="123">
      <c r="Y123" s="6"/>
    </row>
    <row r="124">
      <c r="Y124" s="6"/>
    </row>
    <row r="125">
      <c r="Y125" s="6"/>
    </row>
    <row r="126">
      <c r="Y126" s="6"/>
    </row>
    <row r="127">
      <c r="Y127" s="6"/>
    </row>
    <row r="128">
      <c r="Y128" s="6"/>
    </row>
    <row r="129">
      <c r="Y129" s="6"/>
    </row>
    <row r="130">
      <c r="Y130" s="6"/>
    </row>
    <row r="131">
      <c r="Y131" s="6"/>
    </row>
    <row r="132">
      <c r="Y132" s="6"/>
    </row>
    <row r="133">
      <c r="Y133" s="6"/>
    </row>
    <row r="134">
      <c r="Y134" s="6"/>
    </row>
    <row r="135">
      <c r="Y135" s="6"/>
    </row>
    <row r="136">
      <c r="Y136" s="6"/>
    </row>
    <row r="137">
      <c r="Y137" s="6"/>
    </row>
    <row r="138">
      <c r="Y138" s="6"/>
    </row>
    <row r="139">
      <c r="Y139" s="6"/>
    </row>
    <row r="140">
      <c r="Y140" s="6"/>
    </row>
    <row r="141">
      <c r="Y141" s="6"/>
    </row>
    <row r="142">
      <c r="Y142" s="6"/>
    </row>
    <row r="143">
      <c r="Y143" s="6"/>
    </row>
    <row r="144">
      <c r="Y144" s="6"/>
    </row>
    <row r="145">
      <c r="Y145" s="6"/>
    </row>
    <row r="146">
      <c r="Y146" s="6"/>
    </row>
    <row r="147">
      <c r="Y147" s="6"/>
    </row>
    <row r="148">
      <c r="Y148" s="6"/>
    </row>
    <row r="149">
      <c r="Y149" s="6"/>
    </row>
    <row r="150">
      <c r="Y150" s="6"/>
    </row>
    <row r="151">
      <c r="Y151" s="6"/>
    </row>
    <row r="152">
      <c r="Y152" s="6"/>
    </row>
    <row r="153">
      <c r="Y153" s="6"/>
    </row>
    <row r="154">
      <c r="Y154" s="6"/>
    </row>
    <row r="155">
      <c r="Y155" s="6"/>
    </row>
    <row r="156">
      <c r="Y156" s="6"/>
    </row>
    <row r="157">
      <c r="Y157" s="6"/>
    </row>
    <row r="158">
      <c r="Y158" s="6"/>
    </row>
    <row r="159">
      <c r="Y159" s="6"/>
    </row>
    <row r="160">
      <c r="Y160" s="6"/>
    </row>
    <row r="161">
      <c r="Y161" s="6"/>
    </row>
    <row r="162">
      <c r="Y162" s="6"/>
    </row>
    <row r="163">
      <c r="Y163" s="6"/>
    </row>
    <row r="164">
      <c r="Y164" s="6"/>
    </row>
    <row r="165">
      <c r="Y165" s="6"/>
    </row>
    <row r="166">
      <c r="Y166" s="6"/>
    </row>
    <row r="167">
      <c r="Y167" s="6"/>
    </row>
    <row r="168">
      <c r="Y168" s="6"/>
    </row>
    <row r="169">
      <c r="Y169" s="6"/>
    </row>
    <row r="170">
      <c r="Y170" s="6"/>
    </row>
    <row r="171">
      <c r="Y171" s="6"/>
    </row>
    <row r="172">
      <c r="Y172" s="6"/>
    </row>
    <row r="173">
      <c r="Y173" s="6"/>
    </row>
    <row r="174">
      <c r="Y174" s="6"/>
    </row>
    <row r="175">
      <c r="Y175" s="6"/>
    </row>
    <row r="176">
      <c r="Y176" s="6"/>
    </row>
    <row r="177">
      <c r="Y177" s="6"/>
    </row>
    <row r="178">
      <c r="Y178" s="6"/>
    </row>
    <row r="179">
      <c r="Y179" s="6"/>
    </row>
    <row r="180">
      <c r="Y180" s="6"/>
    </row>
    <row r="181">
      <c r="Y181" s="6"/>
    </row>
    <row r="182">
      <c r="Y182" s="6"/>
    </row>
    <row r="183">
      <c r="Y183" s="6"/>
    </row>
    <row r="184">
      <c r="Y184" s="6"/>
    </row>
    <row r="185">
      <c r="Y185" s="6"/>
    </row>
    <row r="186">
      <c r="Y186" s="6"/>
    </row>
    <row r="187">
      <c r="Y187" s="6"/>
    </row>
    <row r="188">
      <c r="Y188" s="6"/>
    </row>
    <row r="189">
      <c r="Y189" s="6"/>
    </row>
    <row r="190">
      <c r="Y190" s="6"/>
    </row>
    <row r="191">
      <c r="Y191" s="6"/>
    </row>
    <row r="192">
      <c r="Y192" s="6"/>
    </row>
    <row r="193">
      <c r="Y193" s="6"/>
    </row>
    <row r="194">
      <c r="Y194" s="6"/>
    </row>
    <row r="195">
      <c r="Y195" s="6"/>
    </row>
    <row r="196">
      <c r="Y196" s="6"/>
    </row>
    <row r="197">
      <c r="Y197" s="6"/>
    </row>
    <row r="198">
      <c r="Y198" s="6"/>
    </row>
    <row r="199">
      <c r="Y199" s="6"/>
    </row>
    <row r="200">
      <c r="Y200" s="6"/>
    </row>
    <row r="201">
      <c r="Y201" s="6"/>
    </row>
    <row r="202">
      <c r="Y202" s="6"/>
    </row>
    <row r="203">
      <c r="Y203" s="6"/>
    </row>
    <row r="204">
      <c r="Y204" s="6"/>
    </row>
    <row r="205">
      <c r="Y205" s="6"/>
    </row>
    <row r="206">
      <c r="Y206" s="6"/>
    </row>
    <row r="207">
      <c r="Y207" s="6"/>
    </row>
    <row r="208">
      <c r="Y208" s="6"/>
    </row>
    <row r="209">
      <c r="Y209" s="6"/>
    </row>
    <row r="210">
      <c r="Y210" s="6"/>
    </row>
    <row r="211">
      <c r="Y211" s="6"/>
    </row>
    <row r="212">
      <c r="Y212" s="6"/>
    </row>
    <row r="213">
      <c r="Y213" s="6"/>
    </row>
    <row r="214">
      <c r="Y214" s="6"/>
    </row>
    <row r="215">
      <c r="Y215" s="6"/>
    </row>
    <row r="216">
      <c r="Y216" s="6"/>
    </row>
    <row r="217">
      <c r="Y217" s="6"/>
    </row>
    <row r="218">
      <c r="Y218" s="6"/>
    </row>
    <row r="219">
      <c r="Y219" s="6"/>
    </row>
    <row r="220">
      <c r="Y220" s="6"/>
    </row>
    <row r="221">
      <c r="Y221" s="6"/>
    </row>
    <row r="222">
      <c r="Y222" s="6"/>
    </row>
    <row r="223">
      <c r="Y223" s="6"/>
    </row>
    <row r="224">
      <c r="Y224" s="6"/>
    </row>
    <row r="225">
      <c r="Y225" s="6"/>
    </row>
    <row r="226">
      <c r="Y226" s="6"/>
    </row>
    <row r="227">
      <c r="Y227" s="6"/>
    </row>
    <row r="228">
      <c r="Y228" s="6"/>
    </row>
    <row r="229">
      <c r="Y229" s="6"/>
    </row>
    <row r="230">
      <c r="Y230" s="6"/>
    </row>
    <row r="231">
      <c r="Y231" s="6"/>
    </row>
    <row r="232">
      <c r="Y232" s="6"/>
    </row>
    <row r="233">
      <c r="Y233" s="6"/>
    </row>
    <row r="234">
      <c r="Y234" s="6"/>
    </row>
    <row r="235">
      <c r="Y235" s="6"/>
    </row>
    <row r="236">
      <c r="Y236" s="6"/>
    </row>
    <row r="237">
      <c r="Y237" s="6"/>
    </row>
    <row r="238">
      <c r="Y238" s="6"/>
    </row>
    <row r="239">
      <c r="Y239" s="6"/>
    </row>
    <row r="240">
      <c r="Y240" s="6"/>
    </row>
    <row r="241">
      <c r="Y241" s="6"/>
    </row>
    <row r="242">
      <c r="Y242" s="6"/>
    </row>
    <row r="243">
      <c r="Y243" s="6"/>
    </row>
    <row r="244">
      <c r="Y244" s="6"/>
    </row>
    <row r="245">
      <c r="Y245" s="6"/>
    </row>
    <row r="246">
      <c r="Y246" s="6"/>
    </row>
    <row r="247">
      <c r="Y247" s="6"/>
    </row>
    <row r="248">
      <c r="Y248" s="6"/>
    </row>
    <row r="249">
      <c r="Y249" s="6"/>
    </row>
    <row r="250">
      <c r="Y250" s="6"/>
    </row>
    <row r="251">
      <c r="Y251" s="6"/>
    </row>
    <row r="252">
      <c r="Y252" s="6"/>
    </row>
    <row r="253">
      <c r="Y253" s="6"/>
    </row>
    <row r="254">
      <c r="Y254" s="6"/>
    </row>
    <row r="255">
      <c r="Y255" s="6"/>
    </row>
    <row r="256">
      <c r="Y256" s="6"/>
    </row>
    <row r="257">
      <c r="Y257" s="6"/>
    </row>
    <row r="258">
      <c r="Y258" s="6"/>
    </row>
    <row r="259">
      <c r="Y259" s="6"/>
    </row>
    <row r="260">
      <c r="Y260" s="6"/>
    </row>
    <row r="261">
      <c r="Y261" s="6"/>
    </row>
    <row r="262">
      <c r="Y262" s="6"/>
    </row>
    <row r="263">
      <c r="Y263" s="6"/>
    </row>
    <row r="264">
      <c r="Y264" s="6"/>
    </row>
    <row r="265">
      <c r="Y265" s="6"/>
    </row>
    <row r="266">
      <c r="Y266" s="6"/>
    </row>
    <row r="267">
      <c r="Y267" s="6"/>
    </row>
    <row r="268">
      <c r="Y268" s="6"/>
    </row>
    <row r="269">
      <c r="Y269" s="6"/>
    </row>
    <row r="270">
      <c r="Y270" s="6"/>
    </row>
    <row r="271">
      <c r="Y271" s="6"/>
    </row>
    <row r="272">
      <c r="Y272" s="6"/>
    </row>
    <row r="273">
      <c r="Y273" s="6"/>
    </row>
    <row r="274">
      <c r="Y274" s="6"/>
    </row>
    <row r="275">
      <c r="Y275" s="6"/>
    </row>
    <row r="276">
      <c r="Y276" s="6"/>
    </row>
    <row r="277">
      <c r="Y277" s="6"/>
    </row>
    <row r="278">
      <c r="Y278" s="6"/>
    </row>
    <row r="279">
      <c r="Y279" s="6"/>
    </row>
    <row r="280">
      <c r="Y280" s="6"/>
    </row>
    <row r="281">
      <c r="Y281" s="6"/>
    </row>
    <row r="282">
      <c r="Y282" s="6"/>
    </row>
    <row r="283">
      <c r="Y283" s="6"/>
    </row>
    <row r="284">
      <c r="Y284" s="6"/>
    </row>
    <row r="285">
      <c r="Y285" s="6"/>
    </row>
    <row r="286">
      <c r="Y286" s="6"/>
    </row>
    <row r="287">
      <c r="Y287" s="6"/>
    </row>
    <row r="288">
      <c r="Y288" s="6"/>
    </row>
    <row r="289">
      <c r="Y289" s="6"/>
    </row>
    <row r="290">
      <c r="Y290" s="6"/>
    </row>
    <row r="291">
      <c r="Y291" s="6"/>
    </row>
    <row r="292">
      <c r="Y292" s="6"/>
    </row>
    <row r="293">
      <c r="Y293" s="6"/>
    </row>
    <row r="294">
      <c r="Y294" s="6"/>
    </row>
    <row r="295">
      <c r="Y295" s="6"/>
    </row>
    <row r="296">
      <c r="Y296" s="6"/>
    </row>
    <row r="297">
      <c r="Y297" s="6"/>
    </row>
    <row r="298">
      <c r="Y298" s="6"/>
    </row>
    <row r="299">
      <c r="Y299" s="6"/>
    </row>
    <row r="300">
      <c r="Y300" s="6"/>
    </row>
    <row r="301">
      <c r="Y301" s="6"/>
    </row>
    <row r="302">
      <c r="Y302" s="6"/>
    </row>
    <row r="303">
      <c r="Y303" s="6"/>
    </row>
    <row r="304">
      <c r="Y304" s="6"/>
    </row>
    <row r="305">
      <c r="Y305" s="6"/>
    </row>
    <row r="306">
      <c r="Y306" s="6"/>
    </row>
    <row r="307">
      <c r="Y307" s="6"/>
    </row>
    <row r="308">
      <c r="Y308" s="6"/>
    </row>
    <row r="309">
      <c r="Y309" s="6"/>
    </row>
    <row r="310">
      <c r="Y310" s="6"/>
    </row>
    <row r="311">
      <c r="Y311" s="6"/>
    </row>
    <row r="312">
      <c r="Y312" s="6"/>
    </row>
    <row r="313">
      <c r="Y313" s="6"/>
    </row>
    <row r="314">
      <c r="Y314" s="6"/>
    </row>
    <row r="315">
      <c r="Y315" s="6"/>
    </row>
    <row r="316">
      <c r="Y316" s="6"/>
    </row>
    <row r="317">
      <c r="Y317" s="6"/>
    </row>
    <row r="318">
      <c r="Y318" s="6"/>
    </row>
    <row r="319">
      <c r="Y319" s="6"/>
    </row>
    <row r="320">
      <c r="Y320" s="6"/>
    </row>
    <row r="321">
      <c r="Y321" s="6"/>
    </row>
    <row r="322">
      <c r="Y322" s="6"/>
    </row>
    <row r="323">
      <c r="Y323" s="6"/>
    </row>
    <row r="324">
      <c r="Y324" s="6"/>
    </row>
    <row r="325">
      <c r="Y325" s="6"/>
    </row>
    <row r="326">
      <c r="Y326" s="6"/>
    </row>
    <row r="327">
      <c r="Y327" s="6"/>
    </row>
    <row r="328">
      <c r="Y328" s="6"/>
    </row>
    <row r="329">
      <c r="Y329" s="6"/>
    </row>
    <row r="330">
      <c r="Y330" s="6"/>
    </row>
    <row r="331">
      <c r="Y331" s="6"/>
    </row>
    <row r="332">
      <c r="Y332" s="6"/>
    </row>
    <row r="333">
      <c r="Y333" s="6"/>
    </row>
    <row r="334">
      <c r="Y334" s="6"/>
    </row>
    <row r="335">
      <c r="Y335" s="6"/>
    </row>
    <row r="336">
      <c r="Y336" s="6"/>
    </row>
    <row r="337">
      <c r="Y337" s="6"/>
    </row>
    <row r="338">
      <c r="Y338" s="6"/>
    </row>
    <row r="339">
      <c r="Y339" s="6"/>
    </row>
    <row r="340">
      <c r="Y340" s="6"/>
    </row>
    <row r="341">
      <c r="Y341" s="6"/>
    </row>
    <row r="342">
      <c r="Y342" s="6"/>
    </row>
    <row r="343">
      <c r="Y343" s="6"/>
    </row>
    <row r="344">
      <c r="Y344" s="6"/>
    </row>
    <row r="345">
      <c r="Y345" s="6"/>
    </row>
    <row r="346">
      <c r="Y346" s="6"/>
    </row>
    <row r="347">
      <c r="Y347" s="6"/>
    </row>
    <row r="348">
      <c r="Y348" s="6"/>
    </row>
    <row r="349">
      <c r="Y349" s="6"/>
    </row>
    <row r="350">
      <c r="Y350" s="6"/>
    </row>
    <row r="351">
      <c r="Y351" s="6"/>
    </row>
    <row r="352">
      <c r="Y352" s="6"/>
    </row>
    <row r="353">
      <c r="Y353" s="6"/>
    </row>
    <row r="354">
      <c r="Y354" s="6"/>
    </row>
    <row r="355">
      <c r="Y355" s="6"/>
    </row>
    <row r="356">
      <c r="Y356" s="6"/>
    </row>
    <row r="357">
      <c r="Y357" s="6"/>
    </row>
    <row r="358">
      <c r="Y358" s="6"/>
    </row>
    <row r="359">
      <c r="Y359" s="6"/>
    </row>
    <row r="360">
      <c r="Y360" s="6"/>
    </row>
    <row r="361">
      <c r="Y361" s="6"/>
    </row>
    <row r="362">
      <c r="Y362" s="6"/>
    </row>
    <row r="363">
      <c r="Y363" s="6"/>
    </row>
    <row r="364">
      <c r="Y364" s="6"/>
    </row>
    <row r="365">
      <c r="Y365" s="6"/>
    </row>
    <row r="366">
      <c r="Y366" s="6"/>
    </row>
    <row r="367">
      <c r="Y367" s="6"/>
    </row>
    <row r="368">
      <c r="Y368" s="6"/>
    </row>
    <row r="369">
      <c r="Y369" s="6"/>
    </row>
    <row r="370">
      <c r="Y370" s="6"/>
    </row>
    <row r="371">
      <c r="Y371" s="6"/>
    </row>
    <row r="372">
      <c r="Y372" s="6"/>
    </row>
    <row r="373">
      <c r="Y373" s="6"/>
    </row>
    <row r="374">
      <c r="Y374" s="6"/>
    </row>
    <row r="375">
      <c r="Y375" s="6"/>
    </row>
    <row r="376">
      <c r="Y376" s="6"/>
    </row>
    <row r="377">
      <c r="Y377" s="6"/>
    </row>
    <row r="378">
      <c r="Y378" s="6"/>
    </row>
    <row r="379">
      <c r="Y379" s="6"/>
    </row>
    <row r="380">
      <c r="Y380" s="6"/>
    </row>
    <row r="381">
      <c r="Y381" s="6"/>
    </row>
    <row r="382">
      <c r="Y382" s="6"/>
    </row>
    <row r="383">
      <c r="Y383" s="6"/>
    </row>
    <row r="384">
      <c r="Y384" s="6"/>
    </row>
    <row r="385">
      <c r="Y385" s="6"/>
    </row>
    <row r="386">
      <c r="Y386" s="6"/>
    </row>
    <row r="387">
      <c r="Y387" s="6"/>
    </row>
    <row r="388">
      <c r="Y388" s="6"/>
    </row>
    <row r="389">
      <c r="Y389" s="6"/>
    </row>
    <row r="390">
      <c r="Y390" s="6"/>
    </row>
    <row r="391">
      <c r="Y391" s="6"/>
    </row>
    <row r="392">
      <c r="Y392" s="6"/>
    </row>
    <row r="393">
      <c r="Y393" s="6"/>
    </row>
    <row r="394">
      <c r="Y394" s="6"/>
    </row>
    <row r="395">
      <c r="Y395" s="6"/>
    </row>
    <row r="396">
      <c r="Y396" s="6"/>
    </row>
    <row r="397">
      <c r="Y397" s="6"/>
    </row>
    <row r="398">
      <c r="Y398" s="6"/>
    </row>
    <row r="399">
      <c r="Y399" s="6"/>
    </row>
    <row r="400">
      <c r="Y400" s="6"/>
    </row>
    <row r="401">
      <c r="Y401" s="6"/>
    </row>
    <row r="402">
      <c r="Y402" s="6"/>
    </row>
    <row r="403">
      <c r="Y403" s="6"/>
    </row>
    <row r="404">
      <c r="Y404" s="6"/>
    </row>
    <row r="405">
      <c r="Y405" s="6"/>
    </row>
    <row r="406">
      <c r="Y406" s="6"/>
    </row>
    <row r="407">
      <c r="Y407" s="6"/>
    </row>
    <row r="408">
      <c r="Y408" s="6"/>
    </row>
    <row r="409">
      <c r="Y409" s="6"/>
    </row>
    <row r="410">
      <c r="Y410" s="6"/>
    </row>
    <row r="411">
      <c r="Y411" s="6"/>
    </row>
    <row r="412">
      <c r="Y412" s="6"/>
    </row>
    <row r="413">
      <c r="Y413" s="6"/>
    </row>
    <row r="414">
      <c r="Y414" s="6"/>
    </row>
    <row r="415">
      <c r="Y415" s="6"/>
    </row>
    <row r="416">
      <c r="Y416" s="6"/>
    </row>
    <row r="417">
      <c r="Y417" s="6"/>
    </row>
    <row r="418">
      <c r="Y418" s="6"/>
    </row>
    <row r="419">
      <c r="Y419" s="6"/>
    </row>
    <row r="420">
      <c r="Y420" s="6"/>
    </row>
    <row r="421">
      <c r="Y421" s="6"/>
    </row>
    <row r="422">
      <c r="Y422" s="6"/>
    </row>
    <row r="423">
      <c r="Y423" s="6"/>
    </row>
    <row r="424">
      <c r="Y424" s="6"/>
    </row>
    <row r="425">
      <c r="Y425" s="6"/>
    </row>
    <row r="426">
      <c r="Y426" s="6"/>
    </row>
    <row r="427">
      <c r="Y427" s="6"/>
    </row>
    <row r="428">
      <c r="Y428" s="6"/>
    </row>
    <row r="429">
      <c r="Y429" s="6"/>
    </row>
    <row r="430">
      <c r="Y430" s="6"/>
    </row>
    <row r="431">
      <c r="Y431" s="6"/>
    </row>
    <row r="432">
      <c r="Y432" s="6"/>
    </row>
    <row r="433">
      <c r="Y433" s="6"/>
    </row>
    <row r="434">
      <c r="Y434" s="6"/>
    </row>
    <row r="435">
      <c r="Y435" s="6"/>
    </row>
    <row r="436">
      <c r="Y436" s="6"/>
    </row>
    <row r="437">
      <c r="Y437" s="6"/>
    </row>
    <row r="438">
      <c r="Y438" s="6"/>
    </row>
    <row r="439">
      <c r="Y439" s="6"/>
    </row>
    <row r="440">
      <c r="Y440" s="6"/>
    </row>
    <row r="441">
      <c r="Y441" s="6"/>
    </row>
    <row r="442">
      <c r="Y442" s="6"/>
    </row>
    <row r="443">
      <c r="Y443" s="6"/>
    </row>
    <row r="444">
      <c r="Y444" s="6"/>
    </row>
    <row r="445">
      <c r="Y445" s="6"/>
    </row>
    <row r="446">
      <c r="Y446" s="6"/>
    </row>
    <row r="447">
      <c r="Y447" s="6"/>
    </row>
    <row r="448">
      <c r="Y448" s="6"/>
    </row>
    <row r="449">
      <c r="Y449" s="6"/>
    </row>
    <row r="450">
      <c r="Y450" s="6"/>
    </row>
    <row r="451">
      <c r="Y451" s="6"/>
    </row>
    <row r="452">
      <c r="Y452" s="6"/>
    </row>
    <row r="453">
      <c r="Y453" s="6"/>
    </row>
    <row r="454">
      <c r="Y454" s="6"/>
    </row>
    <row r="455">
      <c r="Y455" s="6"/>
    </row>
    <row r="456">
      <c r="Y456" s="6"/>
    </row>
    <row r="457">
      <c r="Y457" s="6"/>
    </row>
    <row r="458">
      <c r="Y458" s="6"/>
    </row>
    <row r="459">
      <c r="Y459" s="6"/>
    </row>
    <row r="460">
      <c r="Y460" s="6"/>
    </row>
    <row r="461">
      <c r="Y461" s="6"/>
    </row>
    <row r="462">
      <c r="Y462" s="6"/>
    </row>
    <row r="463">
      <c r="Y463" s="6"/>
    </row>
    <row r="464">
      <c r="Y464" s="6"/>
    </row>
    <row r="465">
      <c r="Y465" s="6"/>
    </row>
    <row r="466">
      <c r="Y466" s="6"/>
    </row>
    <row r="467">
      <c r="Y467" s="6"/>
    </row>
    <row r="468">
      <c r="Y468" s="6"/>
    </row>
    <row r="469">
      <c r="Y469" s="6"/>
    </row>
    <row r="470">
      <c r="Y470" s="6"/>
    </row>
    <row r="471">
      <c r="Y471" s="6"/>
    </row>
    <row r="472">
      <c r="Y472" s="6"/>
    </row>
    <row r="473">
      <c r="Y473" s="6"/>
    </row>
    <row r="474">
      <c r="Y474" s="6"/>
    </row>
    <row r="475">
      <c r="Y475" s="6"/>
    </row>
    <row r="476">
      <c r="Y476" s="6"/>
    </row>
    <row r="477">
      <c r="Y477" s="6"/>
    </row>
    <row r="478">
      <c r="Y478" s="6"/>
    </row>
    <row r="479">
      <c r="Y479" s="6"/>
    </row>
    <row r="480">
      <c r="Y480" s="6"/>
    </row>
    <row r="481">
      <c r="Y481" s="6"/>
    </row>
    <row r="482">
      <c r="Y482" s="6"/>
    </row>
    <row r="483">
      <c r="Y483" s="6"/>
    </row>
    <row r="484">
      <c r="Y484" s="6"/>
    </row>
    <row r="485">
      <c r="Y485" s="6"/>
    </row>
    <row r="486">
      <c r="Y486" s="6"/>
    </row>
    <row r="487">
      <c r="Y487" s="6"/>
    </row>
    <row r="488">
      <c r="Y488" s="6"/>
    </row>
    <row r="489">
      <c r="Y489" s="6"/>
    </row>
    <row r="490">
      <c r="Y490" s="6"/>
    </row>
    <row r="491">
      <c r="Y491" s="6"/>
    </row>
    <row r="492">
      <c r="Y492" s="6"/>
    </row>
    <row r="493">
      <c r="Y493" s="6"/>
    </row>
    <row r="494">
      <c r="Y494" s="6"/>
    </row>
    <row r="495">
      <c r="Y495" s="6"/>
    </row>
    <row r="496">
      <c r="Y496" s="6"/>
    </row>
    <row r="497">
      <c r="Y497" s="6"/>
    </row>
    <row r="498">
      <c r="Y498" s="6"/>
    </row>
    <row r="499">
      <c r="Y499" s="6"/>
    </row>
    <row r="500">
      <c r="Y500" s="6"/>
    </row>
    <row r="501">
      <c r="Y501" s="6"/>
    </row>
    <row r="502">
      <c r="Y502" s="6"/>
    </row>
    <row r="503">
      <c r="Y503" s="6"/>
    </row>
    <row r="504">
      <c r="Y504" s="6"/>
    </row>
    <row r="505">
      <c r="Y505" s="6"/>
    </row>
    <row r="506">
      <c r="Y506" s="6"/>
    </row>
    <row r="507">
      <c r="Y507" s="6"/>
    </row>
    <row r="508">
      <c r="Y508" s="6"/>
    </row>
    <row r="509">
      <c r="Y509" s="6"/>
    </row>
    <row r="510">
      <c r="Y510" s="6"/>
    </row>
    <row r="511">
      <c r="Y511" s="6"/>
    </row>
    <row r="512">
      <c r="Y512" s="6"/>
    </row>
    <row r="513">
      <c r="Y513" s="6"/>
    </row>
    <row r="514">
      <c r="Y514" s="6"/>
    </row>
    <row r="515">
      <c r="Y515" s="6"/>
    </row>
    <row r="516">
      <c r="Y516" s="6"/>
    </row>
    <row r="517">
      <c r="Y517" s="6"/>
    </row>
    <row r="518">
      <c r="Y518" s="6"/>
    </row>
    <row r="519">
      <c r="Y519" s="6"/>
    </row>
    <row r="520">
      <c r="Y520" s="6"/>
    </row>
    <row r="521">
      <c r="Y521" s="6"/>
    </row>
    <row r="522">
      <c r="Y522" s="6"/>
    </row>
    <row r="523">
      <c r="Y523" s="6"/>
    </row>
    <row r="524">
      <c r="Y524" s="6"/>
    </row>
    <row r="525">
      <c r="Y525" s="6"/>
    </row>
    <row r="526">
      <c r="Y526" s="6"/>
    </row>
    <row r="527">
      <c r="Y527" s="6"/>
    </row>
    <row r="528">
      <c r="Y528" s="6"/>
    </row>
    <row r="529">
      <c r="Y529" s="6"/>
    </row>
    <row r="530">
      <c r="Y530" s="6"/>
    </row>
    <row r="531">
      <c r="Y531" s="6"/>
    </row>
    <row r="532">
      <c r="Y532" s="6"/>
    </row>
    <row r="533">
      <c r="Y533" s="6"/>
    </row>
    <row r="534">
      <c r="Y534" s="6"/>
    </row>
    <row r="535">
      <c r="Y535" s="6"/>
    </row>
    <row r="536">
      <c r="Y536" s="6"/>
    </row>
    <row r="537">
      <c r="Y537" s="6"/>
    </row>
    <row r="538">
      <c r="Y538" s="6"/>
    </row>
    <row r="539">
      <c r="Y539" s="6"/>
    </row>
    <row r="540">
      <c r="Y540" s="6"/>
    </row>
    <row r="541">
      <c r="Y541" s="6"/>
    </row>
    <row r="542">
      <c r="Y542" s="6"/>
    </row>
    <row r="543">
      <c r="Y543" s="6"/>
    </row>
    <row r="544">
      <c r="Y544" s="6"/>
    </row>
    <row r="545">
      <c r="Y545" s="6"/>
    </row>
    <row r="546">
      <c r="Y546" s="6"/>
    </row>
    <row r="547">
      <c r="Y547" s="6"/>
    </row>
    <row r="548">
      <c r="Y548" s="6"/>
    </row>
    <row r="549">
      <c r="Y549" s="6"/>
    </row>
    <row r="550">
      <c r="Y550" s="6"/>
    </row>
    <row r="551">
      <c r="Y551" s="6"/>
    </row>
    <row r="552">
      <c r="Y552" s="6"/>
    </row>
    <row r="553">
      <c r="Y553" s="6"/>
    </row>
    <row r="554">
      <c r="Y554" s="6"/>
    </row>
    <row r="555">
      <c r="Y555" s="6"/>
    </row>
    <row r="556">
      <c r="Y556" s="6"/>
    </row>
    <row r="557">
      <c r="Y557" s="6"/>
    </row>
    <row r="558">
      <c r="Y558" s="6"/>
    </row>
    <row r="559">
      <c r="Y559" s="6"/>
    </row>
    <row r="560">
      <c r="Y560" s="6"/>
    </row>
    <row r="561">
      <c r="Y561" s="6"/>
    </row>
    <row r="562">
      <c r="Y562" s="6"/>
    </row>
    <row r="563">
      <c r="Y563" s="6"/>
    </row>
    <row r="564">
      <c r="Y564" s="6"/>
    </row>
    <row r="565">
      <c r="Y565" s="6"/>
    </row>
    <row r="566">
      <c r="Y566" s="6"/>
    </row>
    <row r="567">
      <c r="Y567" s="6"/>
    </row>
    <row r="568">
      <c r="Y568" s="6"/>
    </row>
    <row r="569">
      <c r="Y569" s="6"/>
    </row>
    <row r="570">
      <c r="Y570" s="6"/>
    </row>
    <row r="571">
      <c r="Y571" s="6"/>
    </row>
    <row r="572">
      <c r="Y572" s="6"/>
    </row>
    <row r="573">
      <c r="Y573" s="6"/>
    </row>
    <row r="574">
      <c r="Y574" s="6"/>
    </row>
    <row r="575">
      <c r="Y575" s="6"/>
    </row>
    <row r="576">
      <c r="Y576" s="6"/>
    </row>
    <row r="577">
      <c r="Y577" s="6"/>
    </row>
    <row r="578">
      <c r="Y578" s="6"/>
    </row>
    <row r="579">
      <c r="Y579" s="6"/>
    </row>
    <row r="580">
      <c r="Y580" s="6"/>
    </row>
    <row r="581">
      <c r="Y581" s="6"/>
    </row>
    <row r="582">
      <c r="Y582" s="6"/>
    </row>
    <row r="583">
      <c r="Y583" s="6"/>
    </row>
    <row r="584">
      <c r="Y584" s="6"/>
    </row>
    <row r="585">
      <c r="Y585" s="6"/>
    </row>
    <row r="586">
      <c r="Y586" s="6"/>
    </row>
    <row r="587">
      <c r="Y587" s="6"/>
    </row>
    <row r="588">
      <c r="Y588" s="6"/>
    </row>
    <row r="589">
      <c r="Y589" s="6"/>
    </row>
    <row r="590">
      <c r="Y590" s="6"/>
    </row>
    <row r="591">
      <c r="Y591" s="6"/>
    </row>
    <row r="592">
      <c r="Y592" s="6"/>
    </row>
    <row r="593">
      <c r="Y593" s="6"/>
    </row>
    <row r="594">
      <c r="Y594" s="6"/>
    </row>
    <row r="595">
      <c r="Y595" s="6"/>
    </row>
    <row r="596">
      <c r="Y596" s="6"/>
    </row>
    <row r="597">
      <c r="Y597" s="6"/>
    </row>
    <row r="598">
      <c r="Y598" s="6"/>
    </row>
    <row r="599">
      <c r="Y599" s="6"/>
    </row>
    <row r="600">
      <c r="Y600" s="6"/>
    </row>
    <row r="601">
      <c r="Y601" s="6"/>
    </row>
    <row r="602">
      <c r="Y602" s="6"/>
    </row>
    <row r="603">
      <c r="Y603" s="6"/>
    </row>
    <row r="604">
      <c r="Y604" s="6"/>
    </row>
    <row r="605">
      <c r="Y605" s="6"/>
    </row>
    <row r="606">
      <c r="Y606" s="6"/>
    </row>
    <row r="607">
      <c r="Y607" s="6"/>
    </row>
    <row r="608">
      <c r="Y608" s="6"/>
    </row>
    <row r="609">
      <c r="Y609" s="6"/>
    </row>
    <row r="610">
      <c r="Y610" s="6"/>
    </row>
    <row r="611">
      <c r="Y611" s="6"/>
    </row>
    <row r="612">
      <c r="Y612" s="6"/>
    </row>
    <row r="613">
      <c r="Y613" s="6"/>
    </row>
    <row r="614">
      <c r="Y614" s="6"/>
    </row>
    <row r="615">
      <c r="Y615" s="6"/>
    </row>
    <row r="616">
      <c r="Y616" s="6"/>
    </row>
    <row r="617">
      <c r="Y617" s="6"/>
    </row>
    <row r="618">
      <c r="Y618" s="6"/>
    </row>
    <row r="619">
      <c r="Y619" s="6"/>
    </row>
    <row r="620">
      <c r="Y620" s="6"/>
    </row>
    <row r="621">
      <c r="Y621" s="6"/>
    </row>
    <row r="622">
      <c r="Y622" s="6"/>
    </row>
    <row r="623">
      <c r="Y623" s="6"/>
    </row>
    <row r="624">
      <c r="Y624" s="6"/>
    </row>
    <row r="625">
      <c r="Y625" s="6"/>
    </row>
    <row r="626">
      <c r="Y626" s="6"/>
    </row>
    <row r="627">
      <c r="Y627" s="6"/>
    </row>
    <row r="628">
      <c r="Y628" s="6"/>
    </row>
    <row r="629">
      <c r="Y629" s="6"/>
    </row>
    <row r="630">
      <c r="Y630" s="6"/>
    </row>
    <row r="631">
      <c r="Y631" s="6"/>
    </row>
    <row r="632">
      <c r="Y632" s="6"/>
    </row>
    <row r="633">
      <c r="Y633" s="6"/>
    </row>
    <row r="634">
      <c r="Y634" s="6"/>
    </row>
    <row r="635">
      <c r="Y635" s="6"/>
    </row>
    <row r="636">
      <c r="Y636" s="6"/>
    </row>
    <row r="637">
      <c r="Y637" s="6"/>
    </row>
    <row r="638">
      <c r="Y638" s="6"/>
    </row>
    <row r="639">
      <c r="Y639" s="6"/>
    </row>
    <row r="640">
      <c r="Y640" s="6"/>
    </row>
    <row r="641">
      <c r="Y641" s="6"/>
    </row>
    <row r="642">
      <c r="Y642" s="6"/>
    </row>
    <row r="643">
      <c r="Y643" s="6"/>
    </row>
    <row r="644">
      <c r="Y644" s="6"/>
    </row>
    <row r="645">
      <c r="Y645" s="6"/>
    </row>
    <row r="646">
      <c r="Y646" s="6"/>
    </row>
    <row r="647">
      <c r="Y647" s="6"/>
    </row>
    <row r="648">
      <c r="Y648" s="6"/>
    </row>
    <row r="649">
      <c r="Y649" s="6"/>
    </row>
    <row r="650">
      <c r="Y650" s="6"/>
    </row>
    <row r="651">
      <c r="Y651" s="6"/>
    </row>
    <row r="652">
      <c r="Y652" s="6"/>
    </row>
    <row r="653">
      <c r="Y653" s="6"/>
    </row>
    <row r="654">
      <c r="Y654" s="6"/>
    </row>
    <row r="655">
      <c r="Y655" s="6"/>
    </row>
    <row r="656">
      <c r="Y656" s="6"/>
    </row>
    <row r="657">
      <c r="Y657" s="6"/>
    </row>
    <row r="658">
      <c r="Y658" s="6"/>
    </row>
    <row r="659">
      <c r="Y659" s="6"/>
    </row>
    <row r="660">
      <c r="Y660" s="6"/>
    </row>
    <row r="661">
      <c r="Y661" s="6"/>
    </row>
    <row r="662">
      <c r="Y662" s="6"/>
    </row>
    <row r="663">
      <c r="Y663" s="6"/>
    </row>
    <row r="664">
      <c r="Y664" s="6"/>
    </row>
    <row r="665">
      <c r="Y665" s="6"/>
    </row>
    <row r="666">
      <c r="Y666" s="6"/>
    </row>
    <row r="667">
      <c r="Y667" s="6"/>
    </row>
    <row r="668">
      <c r="Y668" s="6"/>
    </row>
    <row r="669">
      <c r="Y669" s="6"/>
    </row>
    <row r="670">
      <c r="Y670" s="6"/>
    </row>
    <row r="671">
      <c r="Y671" s="6"/>
    </row>
    <row r="672">
      <c r="Y672" s="6"/>
    </row>
    <row r="673">
      <c r="Y673" s="6"/>
    </row>
    <row r="674">
      <c r="Y674" s="6"/>
    </row>
    <row r="675">
      <c r="Y675" s="6"/>
    </row>
    <row r="676">
      <c r="Y676" s="6"/>
    </row>
    <row r="677">
      <c r="Y677" s="6"/>
    </row>
    <row r="678">
      <c r="Y678" s="6"/>
    </row>
    <row r="679">
      <c r="Y679" s="6"/>
    </row>
    <row r="680">
      <c r="Y680" s="6"/>
    </row>
    <row r="681">
      <c r="Y681" s="6"/>
    </row>
    <row r="682">
      <c r="Y682" s="6"/>
    </row>
    <row r="683">
      <c r="Y683" s="6"/>
    </row>
    <row r="684">
      <c r="Y684" s="6"/>
    </row>
    <row r="685">
      <c r="Y685" s="6"/>
    </row>
    <row r="686">
      <c r="Y686" s="6"/>
    </row>
    <row r="687">
      <c r="Y687" s="6"/>
    </row>
    <row r="688">
      <c r="Y688" s="6"/>
    </row>
    <row r="689">
      <c r="Y689" s="6"/>
    </row>
    <row r="690">
      <c r="Y690" s="6"/>
    </row>
    <row r="691">
      <c r="Y691" s="6"/>
    </row>
    <row r="692">
      <c r="Y692" s="6"/>
    </row>
    <row r="693">
      <c r="Y693" s="6"/>
    </row>
    <row r="694">
      <c r="Y694" s="6"/>
    </row>
    <row r="695">
      <c r="Y695" s="6"/>
    </row>
    <row r="696">
      <c r="Y696" s="6"/>
    </row>
    <row r="697">
      <c r="Y697" s="6"/>
    </row>
    <row r="698">
      <c r="Y698" s="6"/>
    </row>
    <row r="699">
      <c r="Y699" s="6"/>
    </row>
    <row r="700">
      <c r="Y700" s="6"/>
    </row>
    <row r="701">
      <c r="Y701" s="6"/>
    </row>
    <row r="702">
      <c r="Y702" s="6"/>
    </row>
    <row r="703">
      <c r="Y703" s="6"/>
    </row>
    <row r="704">
      <c r="Y704" s="6"/>
    </row>
    <row r="705">
      <c r="Y705" s="6"/>
    </row>
    <row r="706">
      <c r="Y706" s="6"/>
    </row>
    <row r="707">
      <c r="Y707" s="6"/>
    </row>
    <row r="708">
      <c r="Y708" s="6"/>
    </row>
    <row r="709">
      <c r="Y709" s="6"/>
    </row>
    <row r="710">
      <c r="Y710" s="6"/>
    </row>
    <row r="711">
      <c r="Y711" s="6"/>
    </row>
    <row r="712">
      <c r="Y712" s="6"/>
    </row>
    <row r="713">
      <c r="Y713" s="6"/>
    </row>
    <row r="714">
      <c r="Y714" s="6"/>
    </row>
    <row r="715">
      <c r="Y715" s="6"/>
    </row>
    <row r="716">
      <c r="Y716" s="6"/>
    </row>
    <row r="717">
      <c r="Y717" s="6"/>
    </row>
    <row r="718">
      <c r="Y718" s="6"/>
    </row>
    <row r="719">
      <c r="Y719" s="6"/>
    </row>
    <row r="720">
      <c r="Y720" s="6"/>
    </row>
    <row r="721">
      <c r="Y721" s="6"/>
    </row>
    <row r="722">
      <c r="Y722" s="6"/>
    </row>
    <row r="723">
      <c r="Y723" s="6"/>
    </row>
    <row r="724">
      <c r="Y724" s="6"/>
    </row>
    <row r="725">
      <c r="Y725" s="6"/>
    </row>
    <row r="726">
      <c r="Y726" s="6"/>
    </row>
    <row r="727">
      <c r="Y727" s="6"/>
    </row>
    <row r="728">
      <c r="Y728" s="6"/>
    </row>
    <row r="729">
      <c r="Y729" s="6"/>
    </row>
    <row r="730">
      <c r="Y730" s="6"/>
    </row>
    <row r="731">
      <c r="Y731" s="6"/>
    </row>
    <row r="732">
      <c r="Y732" s="6"/>
    </row>
    <row r="733">
      <c r="Y733" s="6"/>
    </row>
    <row r="734">
      <c r="Y734" s="6"/>
    </row>
    <row r="735">
      <c r="Y735" s="6"/>
    </row>
    <row r="736">
      <c r="Y736" s="6"/>
    </row>
    <row r="737">
      <c r="Y737" s="6"/>
    </row>
    <row r="738">
      <c r="Y738" s="6"/>
    </row>
    <row r="739">
      <c r="Y739" s="6"/>
    </row>
    <row r="740">
      <c r="Y740" s="6"/>
    </row>
    <row r="741">
      <c r="Y741" s="6"/>
    </row>
    <row r="742">
      <c r="Y742" s="6"/>
    </row>
    <row r="743">
      <c r="Y743" s="6"/>
    </row>
    <row r="744">
      <c r="Y744" s="6"/>
    </row>
    <row r="745">
      <c r="Y745" s="6"/>
    </row>
    <row r="746">
      <c r="Y746" s="6"/>
    </row>
    <row r="747">
      <c r="Y747" s="6"/>
    </row>
    <row r="748">
      <c r="Y748" s="6"/>
    </row>
    <row r="749">
      <c r="Y749" s="6"/>
    </row>
    <row r="750">
      <c r="Y750" s="6"/>
    </row>
    <row r="751">
      <c r="Y751" s="6"/>
    </row>
    <row r="752">
      <c r="Y752" s="6"/>
    </row>
    <row r="753">
      <c r="Y753" s="6"/>
    </row>
    <row r="754">
      <c r="Y754" s="6"/>
    </row>
    <row r="755">
      <c r="Y755" s="6"/>
    </row>
    <row r="756">
      <c r="Y756" s="6"/>
    </row>
    <row r="757">
      <c r="Y757" s="6"/>
    </row>
    <row r="758">
      <c r="Y758" s="6"/>
    </row>
    <row r="759">
      <c r="Y759" s="6"/>
    </row>
    <row r="760">
      <c r="Y760" s="6"/>
    </row>
    <row r="761">
      <c r="Y761" s="6"/>
    </row>
    <row r="762">
      <c r="Y762" s="6"/>
    </row>
    <row r="763">
      <c r="Y763" s="6"/>
    </row>
    <row r="764">
      <c r="Y764" s="6"/>
    </row>
    <row r="765">
      <c r="Y765" s="6"/>
    </row>
    <row r="766">
      <c r="Y766" s="6"/>
    </row>
    <row r="767">
      <c r="Y767" s="6"/>
    </row>
    <row r="768">
      <c r="Y768" s="6"/>
    </row>
    <row r="769">
      <c r="Y769" s="6"/>
    </row>
    <row r="770">
      <c r="Y770" s="6"/>
    </row>
    <row r="771">
      <c r="Y771" s="6"/>
    </row>
    <row r="772">
      <c r="Y772" s="6"/>
    </row>
    <row r="773">
      <c r="Y773" s="6"/>
    </row>
    <row r="774">
      <c r="Y774" s="6"/>
    </row>
    <row r="775">
      <c r="Y775" s="6"/>
    </row>
    <row r="776">
      <c r="Y776" s="6"/>
    </row>
    <row r="777">
      <c r="Y777" s="6"/>
    </row>
    <row r="778">
      <c r="Y778" s="6"/>
    </row>
    <row r="779">
      <c r="Y779" s="6"/>
    </row>
    <row r="780">
      <c r="Y780" s="6"/>
    </row>
    <row r="781">
      <c r="Y781" s="6"/>
    </row>
    <row r="782">
      <c r="Y782" s="6"/>
    </row>
    <row r="783">
      <c r="Y783" s="6"/>
    </row>
    <row r="784">
      <c r="Y784" s="6"/>
    </row>
    <row r="785">
      <c r="Y785" s="6"/>
    </row>
    <row r="786">
      <c r="Y786" s="6"/>
    </row>
    <row r="787">
      <c r="Y787" s="6"/>
    </row>
    <row r="788">
      <c r="Y788" s="6"/>
    </row>
    <row r="789">
      <c r="Y789" s="6"/>
    </row>
    <row r="790">
      <c r="Y790" s="6"/>
    </row>
    <row r="791">
      <c r="Y791" s="6"/>
    </row>
    <row r="792">
      <c r="Y792" s="6"/>
    </row>
    <row r="793">
      <c r="Y793" s="6"/>
    </row>
    <row r="794">
      <c r="Y794" s="6"/>
    </row>
    <row r="795">
      <c r="Y795" s="6"/>
    </row>
    <row r="796">
      <c r="Y796" s="6"/>
    </row>
    <row r="797">
      <c r="Y797" s="6"/>
    </row>
    <row r="798">
      <c r="Y798" s="6"/>
    </row>
    <row r="799">
      <c r="Y799" s="6"/>
    </row>
    <row r="800">
      <c r="Y800" s="6"/>
    </row>
    <row r="801">
      <c r="Y801" s="6"/>
    </row>
    <row r="802">
      <c r="Y802" s="6"/>
    </row>
    <row r="803">
      <c r="Y803" s="6"/>
    </row>
    <row r="804">
      <c r="Y804" s="6"/>
    </row>
    <row r="805">
      <c r="Y805" s="6"/>
    </row>
    <row r="806">
      <c r="Y806" s="6"/>
    </row>
    <row r="807">
      <c r="Y807" s="6"/>
    </row>
    <row r="808">
      <c r="Y808" s="6"/>
    </row>
    <row r="809">
      <c r="Y809" s="6"/>
    </row>
    <row r="810">
      <c r="Y810" s="6"/>
    </row>
    <row r="811">
      <c r="Y811" s="6"/>
    </row>
    <row r="812">
      <c r="Y812" s="6"/>
    </row>
    <row r="813">
      <c r="Y813" s="6"/>
    </row>
    <row r="814">
      <c r="Y814" s="6"/>
    </row>
    <row r="815">
      <c r="Y815" s="6"/>
    </row>
    <row r="816">
      <c r="Y816" s="6"/>
    </row>
    <row r="817">
      <c r="Y817" s="6"/>
    </row>
    <row r="818">
      <c r="Y818" s="6"/>
    </row>
    <row r="819">
      <c r="Y819" s="6"/>
    </row>
    <row r="820">
      <c r="Y820" s="6"/>
    </row>
    <row r="821">
      <c r="Y821" s="6"/>
    </row>
    <row r="822">
      <c r="Y822" s="6"/>
    </row>
    <row r="823">
      <c r="Y823" s="6"/>
    </row>
    <row r="824">
      <c r="Y824" s="6"/>
    </row>
    <row r="825">
      <c r="Y825" s="6"/>
    </row>
    <row r="826">
      <c r="Y826" s="6"/>
    </row>
    <row r="827">
      <c r="Y827" s="6"/>
    </row>
    <row r="828">
      <c r="Y828" s="6"/>
    </row>
    <row r="829">
      <c r="Y829" s="6"/>
    </row>
    <row r="830">
      <c r="Y830" s="6"/>
    </row>
    <row r="831">
      <c r="Y831" s="6"/>
    </row>
    <row r="832">
      <c r="Y832" s="6"/>
    </row>
    <row r="833">
      <c r="Y833" s="6"/>
    </row>
    <row r="834">
      <c r="Y834" s="6"/>
    </row>
    <row r="835">
      <c r="Y835" s="6"/>
    </row>
    <row r="836">
      <c r="Y836" s="6"/>
    </row>
    <row r="837">
      <c r="Y837" s="6"/>
    </row>
    <row r="838">
      <c r="Y838" s="6"/>
    </row>
    <row r="839">
      <c r="Y839" s="6"/>
    </row>
    <row r="840">
      <c r="Y840" s="6"/>
    </row>
    <row r="841">
      <c r="Y841" s="6"/>
    </row>
    <row r="842">
      <c r="Y842" s="6"/>
    </row>
    <row r="843">
      <c r="Y843" s="6"/>
    </row>
    <row r="844">
      <c r="Y844" s="6"/>
    </row>
    <row r="845">
      <c r="Y845" s="6"/>
    </row>
    <row r="846">
      <c r="Y846" s="6"/>
    </row>
    <row r="847">
      <c r="Y847" s="6"/>
    </row>
    <row r="848">
      <c r="Y848" s="6"/>
    </row>
    <row r="849">
      <c r="Y849" s="6"/>
    </row>
    <row r="850">
      <c r="Y850" s="6"/>
    </row>
    <row r="851">
      <c r="Y851" s="6"/>
    </row>
    <row r="852">
      <c r="Y852" s="6"/>
    </row>
    <row r="853">
      <c r="Y853" s="6"/>
    </row>
    <row r="854">
      <c r="Y854" s="6"/>
    </row>
    <row r="855">
      <c r="Y855" s="6"/>
    </row>
    <row r="856">
      <c r="Y856" s="6"/>
    </row>
    <row r="857">
      <c r="Y857" s="6"/>
    </row>
    <row r="858">
      <c r="Y858" s="6"/>
    </row>
    <row r="859">
      <c r="Y859" s="6"/>
    </row>
    <row r="860">
      <c r="Y860" s="6"/>
    </row>
    <row r="861">
      <c r="Y861" s="6"/>
    </row>
    <row r="862">
      <c r="Y862" s="6"/>
    </row>
    <row r="863">
      <c r="Y863" s="6"/>
    </row>
    <row r="864">
      <c r="Y864" s="6"/>
    </row>
    <row r="865">
      <c r="Y865" s="6"/>
    </row>
    <row r="866">
      <c r="Y866" s="6"/>
    </row>
    <row r="867">
      <c r="Y867" s="6"/>
    </row>
    <row r="868">
      <c r="Y868" s="6"/>
    </row>
    <row r="869">
      <c r="Y869" s="6"/>
    </row>
    <row r="870">
      <c r="Y870" s="6"/>
    </row>
    <row r="871">
      <c r="Y871" s="6"/>
    </row>
    <row r="872">
      <c r="Y872" s="6"/>
    </row>
    <row r="873">
      <c r="Y873" s="6"/>
    </row>
    <row r="874">
      <c r="Y874" s="6"/>
    </row>
    <row r="875">
      <c r="Y875" s="6"/>
    </row>
    <row r="876">
      <c r="Y876" s="6"/>
    </row>
    <row r="877">
      <c r="Y877" s="6"/>
    </row>
    <row r="878">
      <c r="Y878" s="6"/>
    </row>
    <row r="879">
      <c r="Y879" s="6"/>
    </row>
    <row r="880">
      <c r="Y880" s="6"/>
    </row>
    <row r="881">
      <c r="Y881" s="6"/>
    </row>
    <row r="882">
      <c r="Y882" s="6"/>
    </row>
    <row r="883">
      <c r="Y883" s="6"/>
    </row>
    <row r="884">
      <c r="Y884" s="6"/>
    </row>
    <row r="885">
      <c r="Y885" s="6"/>
    </row>
    <row r="886">
      <c r="Y886" s="6"/>
    </row>
    <row r="887">
      <c r="Y887" s="6"/>
    </row>
    <row r="888">
      <c r="Y888" s="6"/>
    </row>
    <row r="889">
      <c r="Y889" s="6"/>
    </row>
    <row r="890">
      <c r="Y890" s="6"/>
    </row>
    <row r="891">
      <c r="Y891" s="6"/>
    </row>
    <row r="892">
      <c r="Y892" s="6"/>
    </row>
    <row r="893">
      <c r="Y893" s="6"/>
    </row>
    <row r="894">
      <c r="Y894" s="6"/>
    </row>
    <row r="895">
      <c r="Y895" s="6"/>
    </row>
    <row r="896">
      <c r="Y896" s="6"/>
    </row>
    <row r="897">
      <c r="Y897" s="6"/>
    </row>
    <row r="898">
      <c r="Y898" s="6"/>
    </row>
    <row r="899">
      <c r="Y899" s="6"/>
    </row>
    <row r="900">
      <c r="Y900" s="6"/>
    </row>
    <row r="901">
      <c r="Y901" s="6"/>
    </row>
    <row r="902">
      <c r="Y902" s="6"/>
    </row>
    <row r="903">
      <c r="Y903" s="6"/>
    </row>
    <row r="904">
      <c r="Y904" s="6"/>
    </row>
    <row r="905">
      <c r="Y905" s="6"/>
    </row>
    <row r="906">
      <c r="Y906" s="6"/>
    </row>
    <row r="907">
      <c r="Y907" s="6"/>
    </row>
    <row r="908">
      <c r="Y908" s="6"/>
    </row>
    <row r="909">
      <c r="Y909" s="6"/>
    </row>
    <row r="910">
      <c r="Y910" s="6"/>
    </row>
    <row r="911">
      <c r="Y911" s="6"/>
    </row>
    <row r="912">
      <c r="Y912" s="6"/>
    </row>
    <row r="913">
      <c r="Y913" s="6"/>
    </row>
    <row r="914">
      <c r="Y914" s="6"/>
    </row>
    <row r="915">
      <c r="Y915" s="6"/>
    </row>
    <row r="916">
      <c r="Y916" s="6"/>
    </row>
    <row r="917">
      <c r="Y917" s="6"/>
    </row>
    <row r="918">
      <c r="Y918" s="6"/>
    </row>
    <row r="919">
      <c r="Y919" s="6"/>
    </row>
    <row r="920">
      <c r="Y920" s="6"/>
    </row>
    <row r="921">
      <c r="Y921" s="6"/>
    </row>
    <row r="922">
      <c r="Y922" s="6"/>
    </row>
    <row r="923">
      <c r="Y923" s="6"/>
    </row>
    <row r="924">
      <c r="Y924" s="6"/>
    </row>
    <row r="925">
      <c r="Y925" s="6"/>
    </row>
    <row r="926">
      <c r="Y926" s="6"/>
    </row>
    <row r="927">
      <c r="Y927" s="6"/>
    </row>
    <row r="928">
      <c r="Y928" s="6"/>
    </row>
    <row r="929">
      <c r="Y929" s="6"/>
    </row>
    <row r="930">
      <c r="Y930" s="6"/>
    </row>
    <row r="931">
      <c r="Y931" s="6"/>
    </row>
    <row r="932">
      <c r="Y932" s="6"/>
    </row>
    <row r="933">
      <c r="Y933" s="6"/>
    </row>
    <row r="934">
      <c r="Y934" s="6"/>
    </row>
    <row r="935">
      <c r="Y935" s="6"/>
    </row>
    <row r="936">
      <c r="Y936" s="6"/>
    </row>
    <row r="937">
      <c r="Y937" s="6"/>
    </row>
    <row r="938">
      <c r="Y938" s="6"/>
    </row>
    <row r="939">
      <c r="Y939" s="6"/>
    </row>
    <row r="940">
      <c r="Y940" s="6"/>
    </row>
    <row r="941">
      <c r="Y941" s="6"/>
    </row>
    <row r="942">
      <c r="Y942" s="6"/>
    </row>
    <row r="943">
      <c r="Y943" s="6"/>
    </row>
    <row r="944">
      <c r="Y944" s="6"/>
    </row>
    <row r="945">
      <c r="Y945" s="6"/>
    </row>
    <row r="946">
      <c r="Y946" s="6"/>
    </row>
    <row r="947">
      <c r="Y947" s="6"/>
    </row>
    <row r="948">
      <c r="Y948" s="6"/>
    </row>
    <row r="949">
      <c r="Y949" s="6"/>
    </row>
    <row r="950">
      <c r="Y950" s="6"/>
    </row>
    <row r="951">
      <c r="Y951" s="6"/>
    </row>
    <row r="952">
      <c r="Y952" s="6"/>
    </row>
    <row r="953">
      <c r="Y953" s="6"/>
    </row>
    <row r="954">
      <c r="Y954" s="6"/>
    </row>
    <row r="955">
      <c r="Y955" s="6"/>
    </row>
    <row r="956">
      <c r="Y956" s="6"/>
    </row>
    <row r="957">
      <c r="Y957" s="6"/>
    </row>
    <row r="958">
      <c r="Y958" s="6"/>
    </row>
    <row r="959">
      <c r="Y959" s="6"/>
    </row>
    <row r="960">
      <c r="Y960" s="6"/>
    </row>
    <row r="961">
      <c r="Y961" s="6"/>
    </row>
    <row r="962">
      <c r="Y962" s="6"/>
    </row>
    <row r="963">
      <c r="Y963" s="6"/>
    </row>
    <row r="964">
      <c r="Y964" s="6"/>
    </row>
    <row r="965">
      <c r="Y965" s="6"/>
    </row>
    <row r="966">
      <c r="Y966" s="6"/>
    </row>
    <row r="967">
      <c r="Y967" s="6"/>
    </row>
    <row r="968">
      <c r="Y968" s="6"/>
    </row>
    <row r="969">
      <c r="Y969" s="6"/>
    </row>
    <row r="970">
      <c r="Y970" s="6"/>
    </row>
    <row r="971">
      <c r="Y971" s="6"/>
    </row>
    <row r="972">
      <c r="Y972" s="6"/>
    </row>
    <row r="973">
      <c r="Y973" s="6"/>
    </row>
    <row r="974">
      <c r="Y974" s="6"/>
    </row>
    <row r="975">
      <c r="Y975" s="6"/>
    </row>
    <row r="976">
      <c r="Y976" s="6"/>
    </row>
    <row r="977">
      <c r="Y977" s="6"/>
    </row>
    <row r="978">
      <c r="Y978" s="6"/>
    </row>
    <row r="979">
      <c r="Y979" s="6"/>
    </row>
    <row r="980">
      <c r="Y980" s="6"/>
    </row>
    <row r="981">
      <c r="Y981" s="6"/>
    </row>
    <row r="982">
      <c r="Y982" s="6"/>
    </row>
    <row r="983">
      <c r="Y983" s="6"/>
    </row>
    <row r="984">
      <c r="Y984" s="6"/>
    </row>
    <row r="985">
      <c r="Y985" s="6"/>
    </row>
    <row r="986">
      <c r="Y986" s="6"/>
    </row>
    <row r="987">
      <c r="Y987" s="6"/>
    </row>
    <row r="988">
      <c r="Y988" s="6"/>
    </row>
    <row r="989">
      <c r="Y989" s="6"/>
    </row>
    <row r="990">
      <c r="Y990" s="6"/>
    </row>
    <row r="991">
      <c r="Y991" s="6"/>
    </row>
    <row r="992">
      <c r="Y992" s="6"/>
    </row>
    <row r="993">
      <c r="Y993" s="6"/>
    </row>
    <row r="994">
      <c r="Y994" s="6"/>
    </row>
    <row r="995">
      <c r="Y995" s="6"/>
    </row>
    <row r="996">
      <c r="Y996" s="6"/>
    </row>
    <row r="997">
      <c r="Y997" s="6"/>
    </row>
    <row r="998">
      <c r="Y998" s="6"/>
    </row>
    <row r="999">
      <c r="Y999" s="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1" max="1" width="14.67"/>
    <col customWidth="1" min="2" max="2" width="7.44"/>
    <col customWidth="1" min="3" max="3" width="7.56"/>
    <col customWidth="1" min="5" max="5" width="8.0"/>
    <col customWidth="1" min="6" max="6" width="29.67"/>
    <col customWidth="1" min="7" max="7" width="7.56"/>
    <col customWidth="1" min="8" max="8" width="7.0"/>
    <col customWidth="1" min="9" max="9" width="11.67"/>
    <col customWidth="1" min="10" max="10" width="10.0"/>
    <col customWidth="1" min="11" max="13" width="9.89"/>
    <col customWidth="1" min="14" max="14" width="14.22"/>
    <col customWidth="1" min="15" max="20" width="12.44"/>
    <col customWidth="1" min="21" max="21" width="18.78"/>
    <col customWidth="1" min="22" max="22" width="14.56"/>
    <col customWidth="1" min="23" max="23" width="22.11"/>
    <col customWidth="1" min="24" max="24" width="15.11"/>
    <col customWidth="1" min="25" max="25" width="12.44"/>
    <col customWidth="1" min="26" max="35" width="24.44"/>
    <col customWidth="1" min="36" max="36" width="21.33"/>
    <col customWidth="1" min="37" max="40" width="24.44"/>
    <col customWidth="1" min="41" max="41" width="13.89"/>
    <col customWidth="1" min="42" max="55" width="18.33"/>
  </cols>
  <sheetData>
    <row r="1" ht="20.25" customHeight="1">
      <c r="A1" s="69" t="s">
        <v>11</v>
      </c>
      <c r="B1" s="70" t="s">
        <v>489</v>
      </c>
      <c r="C1" s="70" t="s">
        <v>490</v>
      </c>
      <c r="D1" s="69" t="s">
        <v>491</v>
      </c>
      <c r="E1" s="69" t="s">
        <v>492</v>
      </c>
      <c r="F1" s="71" t="s">
        <v>493</v>
      </c>
      <c r="G1" s="69" t="s">
        <v>494</v>
      </c>
      <c r="H1" s="69" t="s">
        <v>495</v>
      </c>
      <c r="I1" s="71" t="s">
        <v>496</v>
      </c>
      <c r="J1" s="69" t="s">
        <v>497</v>
      </c>
      <c r="K1" s="69" t="s">
        <v>498</v>
      </c>
      <c r="L1" s="69" t="s">
        <v>499</v>
      </c>
      <c r="M1" s="69" t="s">
        <v>500</v>
      </c>
      <c r="N1" s="69" t="s">
        <v>501</v>
      </c>
      <c r="O1" s="72" t="s">
        <v>502</v>
      </c>
      <c r="P1" s="72" t="s">
        <v>503</v>
      </c>
      <c r="Q1" s="72" t="s">
        <v>504</v>
      </c>
      <c r="R1" s="72" t="s">
        <v>505</v>
      </c>
      <c r="S1" s="73" t="s">
        <v>161</v>
      </c>
      <c r="T1" s="72" t="s">
        <v>506</v>
      </c>
      <c r="U1" s="72" t="s">
        <v>507</v>
      </c>
      <c r="V1" s="72" t="s">
        <v>508</v>
      </c>
      <c r="W1" s="74" t="s">
        <v>509</v>
      </c>
      <c r="X1" s="75" t="s">
        <v>510</v>
      </c>
      <c r="Y1" s="75" t="s">
        <v>0</v>
      </c>
      <c r="Z1" s="76" t="s">
        <v>511</v>
      </c>
      <c r="AA1" s="76" t="s">
        <v>512</v>
      </c>
      <c r="AB1" s="76" t="s">
        <v>513</v>
      </c>
      <c r="AC1" s="77" t="s">
        <v>514</v>
      </c>
      <c r="AD1" s="77" t="s">
        <v>515</v>
      </c>
      <c r="AE1" s="78" t="s">
        <v>516</v>
      </c>
      <c r="AF1" s="78" t="s">
        <v>517</v>
      </c>
      <c r="AG1" s="78" t="s">
        <v>518</v>
      </c>
      <c r="AH1" s="78" t="s">
        <v>519</v>
      </c>
      <c r="AI1" s="78" t="s">
        <v>520</v>
      </c>
      <c r="AJ1" s="78" t="s">
        <v>521</v>
      </c>
      <c r="AK1" s="78" t="s">
        <v>522</v>
      </c>
      <c r="AL1" s="78" t="s">
        <v>523</v>
      </c>
      <c r="AM1" s="78" t="s">
        <v>524</v>
      </c>
      <c r="AN1" s="78" t="s">
        <v>525</v>
      </c>
      <c r="AO1" s="78" t="s">
        <v>526</v>
      </c>
      <c r="AP1" s="78" t="s">
        <v>527</v>
      </c>
      <c r="AQ1" s="78" t="s">
        <v>528</v>
      </c>
      <c r="AR1" s="78" t="s">
        <v>529</v>
      </c>
      <c r="AS1" s="78" t="s">
        <v>530</v>
      </c>
      <c r="AT1" s="78" t="s">
        <v>531</v>
      </c>
      <c r="AU1" s="78" t="s">
        <v>532</v>
      </c>
      <c r="AV1" s="78" t="s">
        <v>533</v>
      </c>
      <c r="AW1" s="78" t="s">
        <v>534</v>
      </c>
      <c r="AX1" s="78" t="s">
        <v>535</v>
      </c>
      <c r="AY1" s="79" t="s">
        <v>536</v>
      </c>
      <c r="AZ1" s="78" t="s">
        <v>537</v>
      </c>
      <c r="BA1" s="78" t="s">
        <v>538</v>
      </c>
      <c r="BB1" s="78" t="s">
        <v>490</v>
      </c>
      <c r="BC1" s="78" t="s">
        <v>539</v>
      </c>
    </row>
    <row r="2" ht="21.0" customHeight="1">
      <c r="A2" s="80" t="str">
        <f t="array" ref="A2:A52">if(len(F2:F52)=0,"",if(AU2:AU52="Me",AC2:AC52,AV2:AV52))</f>
        <v/>
      </c>
      <c r="B2" s="81"/>
      <c r="C2" s="81"/>
      <c r="D2" s="82" t="str">
        <f t="array" ref="D2:D52">IF(LEN(A2:A52) = 0, "", "Y")</f>
        <v/>
      </c>
      <c r="E2" s="80" t="str">
        <f t="array" ref="E2:E52">IF(LEN(A2:A52) = 0, "", if(J2:J52=18,vlookup(A2:A52,Profile!A$2:E52,3,false),vlookup(A2:A52,Profile!A$2:F52,5,false)))</f>
        <v/>
      </c>
      <c r="F2" s="80"/>
      <c r="G2" s="80" t="str">
        <f t="array" ref="G2:G52">IF(LEN(F2:F52) = 0, "", vlookup(F2:F52,Courses!A:H,5,false))</f>
        <v/>
      </c>
      <c r="H2" s="80" t="str">
        <f t="array" ref="H2:H52">IF(LEN(F2:F52) = 0, "", vlookup(F2:F52,Courses!A:H,6,false))</f>
        <v/>
      </c>
      <c r="I2" s="80"/>
      <c r="J2" s="80" t="str">
        <f t="array" ref="J2:J52">IF(LEN(F2:F52) = 0, "", vlookup(F2:F52,Courses!A:H,7,false))</f>
        <v/>
      </c>
      <c r="K2" s="80" t="str">
        <f t="array" ref="K2:K52">IF(LEN(F2:F52) = 0, "", vlookup(F2:F52,Courses!A:H,8,false))</f>
        <v/>
      </c>
      <c r="L2" s="83" t="str">
        <f t="array" ref="L2:L52">if(len(A2:A52)=0,"",if(len(I2:I52)&gt;0,I2:I52,K2:K52+B2:B52))</f>
        <v/>
      </c>
      <c r="M2" s="83" t="str">
        <f t="array" ref="M2:M52">IF(LEN(A2:A52) = 0, "",ROUND(I2:I52-round(Controls!W2*(((E2:E52*H2:H52)/113)+(G2:G52-K2:K52)),0)-K2:K52,0) )</f>
        <v/>
      </c>
      <c r="N2" s="84" t="str">
        <f t="array" ref="N2:N52">IF(LEN(A2:A52) = 0, "",round((B2:B52+(round(Controls!W2*((E2:E52*H2:H52/113)+(G2:G52-K2:K52)),0)/J2:J52)*(J2:J52-C2:C52)+K2:K52),0))</f>
        <v/>
      </c>
      <c r="O2" s="83" t="str">
        <f t="array" ref="O2:O52">IF(LEN(A2:A52) = 0, "",if(len(C2:C52) + len(I2:I52) = 0,"",if(len(I2:I52) &gt; 0, I2:I52-round(((0*H2:H52)/113)+(G2:G52-K2:K52),0)-K2:K52, ROUND(L2:L52-round(((0*H2:H52)/113)+(G2:G52-K2:K52),0)-K2:K52,0))))</f>
        <v/>
      </c>
      <c r="P2" s="83" t="str">
        <f t="array" ref="P2:P52">IF(LEN(A2:A52) = 0, "",if(len(C2:C52) + len(I2:I52) = 0,"",if(len(I2:I52) &gt; 0, I2:I52-round(((0*H2:H52)/113)+(G2:G52-K2:K52),0)-K2:K52, ROUND(N2:N52-round(((0*H2:H52)/113)+(G2:G52-K2:K52),0)-K2:K52,0))))</f>
        <v/>
      </c>
      <c r="Q2" s="83" t="str">
        <f t="array" ref="Q2:Q52">IF(LEN(A2:A52) = 0, "",if(len(C2:C52) + len(I2:I52) = 0,"",if(len(I2:I52) &gt; 0, M2:M52, ROUND(N2:N52-round(Controls!$W$2*((E2:E52*H2:H52/113)+(G2:G52-K2:K52)),0),0)-K2:K52)))</f>
        <v/>
      </c>
      <c r="R2" s="85" t="str">
        <f t="array" ref="R2:R52">IF(LEN(A2:A52) = 0, "",Types!G2)</f>
        <v/>
      </c>
      <c r="S2" s="85" t="str">
        <f t="array" ref="S2:S52">IF(LEN(A2:A52) = 0, "", vlookup(A2:A52,Profile!A$2:F52,6,false))</f>
        <v/>
      </c>
      <c r="T2" s="85"/>
      <c r="U2" s="86"/>
      <c r="V2" s="85" t="str">
        <f t="array" ref="V2:V52">IF(LEN(A2:A52) = 0, "", TEXT(U2:U52,"M/D/YY - H:MM AM/PM"))</f>
        <v/>
      </c>
      <c r="W2" s="87"/>
      <c r="X2" s="88" t="str">
        <f t="array" ref="X2:X52">if(len(A2:A52)=0,"",text(W2:W52,"DDD M/D - H:MM AM/PM"))</f>
        <v/>
      </c>
      <c r="Y2" s="89"/>
      <c r="Z2" s="88"/>
      <c r="AA2" s="88"/>
      <c r="AB2" s="88" t="str">
        <f t="array" ref="AB2:AB52">IF(LEN(AA2:AA52) = 0, "", TEXT(AA2:AA52,"M/D/YY - H:MM AM/PM"))</f>
        <v/>
      </c>
      <c r="AC2" s="88" t="str">
        <f t="array" ref="AC2:AC52">IF(LEN(T2:T52) = 0, "", vlookup(T2:T52,Profile!B$2:J52,9,false))</f>
        <v/>
      </c>
      <c r="AD2" s="88" t="str">
        <f t="array" ref="AD2:AD52">IF(LEN(Z2:Z52) = 0, "", vlookup(Z2:Z52,Profile!B$2:J52,9,false))</f>
        <v/>
      </c>
      <c r="AE2" s="90" t="str">
        <f t="array" ref="AE2:AE52">IF(LEN(A2:A52) = 0, "", if(len(AH2:AH52)= 0,"Tee Time: " &amp; if(len(W2:W52)=0,text(U2:U52,"DDD M/D - H:MM AM/PM"),text(W2:W52,"DDD M/D - H:MM AM/PM")),if(Q2:Q52&gt;0,AJ2:AJ52 &amp;"(+"&amp;Q2:Q52 &amp; ")" &amp; " " &amp; AH2:AH52,if(Q2:Q52=0,AJ2:AJ52 &amp;"(E)" &amp; " " &amp; AH2:AH52,AJ2:AJ52 &amp;"(" &amp; Q2:Q52 &amp; ")" &amp; " " &amp; AH2:AH52))))</f>
        <v/>
      </c>
      <c r="AF2" s="90" t="str">
        <f t="array" ref="AF2:AF52">IF(LEN(A2:A52) = 0, "", if(len(AH2:AH52)= 0,"",if(Q2:Q52&gt;0,AJ2:AJ52 &amp;"(+"&amp;Q2:Q52 &amp; ")" &amp; " " &amp; AH2:AH52,if(Q2:Q52=0,AJ2:AJ52 &amp;"(E)" &amp; " " &amp; AH2:AH52,AJ2:AJ52 &amp;"(" &amp; Q2:Q52 &amp; ")" &amp; " " &amp; AH2:AH52))))</f>
        <v/>
      </c>
      <c r="AG2" s="90" t="str">
        <f t="array" ref="AG2:AG52">IF(LEN(A2:A52) = 0, "", if(len(AH2:AH52)= 0,if(len(W2:W52)=0,text(U2:U52,"M/D/YY - H:MM AM/PM"),text(W2:W52,"DDD M/D - H:MM AM/PM")),""))</f>
        <v/>
      </c>
      <c r="AH2" s="90" t="str">
        <f t="array" ref="AH2:AH52">IF(LEN(A2:A52) = 0, "", if(len(I2:I52)&gt; 0,"Thru F",if(J2:J52=C2:C52,"Thru F",if(len(C2:C52)&gt;0,"Thru " &amp; C2:C52,""))))</f>
        <v/>
      </c>
      <c r="AI2" s="90" t="str">
        <f t="array" ref="AI2:AI52">IF(LEN(A2:A52) = 0, "", if(len(B2:B52) + (I2:I52) = 0,"", if(len(I2:I52)&gt; 0,I2:I52-K2:K52,B2:B52)))</f>
        <v/>
      </c>
      <c r="AJ2" s="90" t="str">
        <f t="array" ref="AJ2:AJ52">IF(LEN(A2:A52) = 0, "", if(AI2:AI52 = 0,"E",if(AI2:AI52 &lt; 0,AI2:AI52,if(len(AI2:AI52) &gt; 0 ,"+" &amp; AI2:AI52,if(len(AI2:AI52) = 0 ,"E" ,AI2:AI52)))))</f>
        <v/>
      </c>
      <c r="AK2" s="90" t="str">
        <f t="array" ref="AK2:AK52">IF(LEN(A2:A52) = 0, "", if(len(AH2:AH52)= 0,"",if(O2:O52&gt;0,AJ2:AJ52 &amp;"(+"&amp;O2:O52 &amp; ")" &amp; " " &amp; AH2:AH52,if(O2:O52=0,AJ2:AJ52 &amp;"(E)" &amp; " " &amp; AH2:AH52,AJ2:AJ52 &amp;"(" &amp; O2:O52 &amp; ")" &amp; " " &amp; AH2:AH52))))</f>
        <v/>
      </c>
      <c r="AL2" s="90" t="str">
        <f t="array" ref="AL2:AL52">IF(LEN(A2:A52) = 0, "", if(len(AH2:AH52)= 0,"",if(P2:P52&gt;0,AJ2:AJ52 &amp;"(+"&amp;P2:P52 &amp; ")" &amp; " " &amp; AH2:AH52,if(P2:P52=0,AJ2:AJ52 &amp;"(E)" &amp; " " &amp; AH2:AH52,AJ2:AJ52 &amp;"(" &amp; P2:P52 &amp; ")" &amp; " " &amp; AH2:AH52))))</f>
        <v/>
      </c>
      <c r="AM2" s="90" t="str">
        <f t="array" ref="AM2:AM52">if(len(A2:A52)=0,"",if(len(I2:I52)&gt;0,18,if(C2:C52="",0,(if(J2:J52=9,C2:C52*2,C2:C52)))))</f>
        <v/>
      </c>
      <c r="AN2" s="90" t="str">
        <f t="array" ref="AN2:AN52">IF(LEN(A2:A52) = 0, "",Types!H2)</f>
        <v/>
      </c>
      <c r="AO2" s="90" t="str">
        <f t="array" ref="AO2:AO52">IF(LEN(A2:A52) = 0, "", vlookup(Y2:Y52,'Scores + Points'!A$2:Z52,20,false))</f>
        <v/>
      </c>
      <c r="AP2" s="90" t="str">
        <f t="array" ref="AP2:AP52">IF(LEN(A2:A52) = 0, "", vlookup(Y2:Y52,'Scores + Points'!A$2:Z52,24,false))</f>
        <v/>
      </c>
      <c r="AQ2" s="90"/>
      <c r="AR2" s="90" t="str">
        <f t="array" ref="AR2:AR52">IFERROR(VLOOKUP(Q2:Q52,'Score Images'!A2:C52,3,false),"")</f>
        <v/>
      </c>
      <c r="AS2" s="90" t="str">
        <f t="array" ref="AS2:AS52">if(len(A2:A52)=0,"","http://ncrdb.usga.org/")</f>
        <v/>
      </c>
      <c r="AT2" s="90" t="str">
        <f t="array" ref="AT2:AT52">IF(LEN(A2:A52) = 0, "",round(Controls!W2*(((E2:E52*H2:H52)/113)+(G2:G52-K2:K52)),0)+K2:K52)</f>
        <v/>
      </c>
      <c r="AU2" s="90"/>
      <c r="AV2" s="90"/>
      <c r="AW2" s="90" t="str">
        <f t="array" ref="AW2:AW52">IF(LEN(A2:A52) = 0, "",if(AX2:AX52="",0,if(AX2:AX52&lt;1,0,if(AX2:AX52&lt;9,0,if(AX2:AX52&lt;18,2,if(AX2:AX52=18,3))))))</f>
        <v/>
      </c>
      <c r="AX2" s="90" t="str">
        <f t="array" ref="AX2:AX52">if(len(A2:A52)=0,"",if(len(I2:I52)&gt;0,J2:J52,if(C2:C52="","",C2:C52)))</f>
        <v/>
      </c>
      <c r="AY2" s="90"/>
      <c r="AZ2" s="90" t="str">
        <f t="array" ref="AZ2:AZ52">IF(LEN(A2:A52) = 0, "", A2:A52)</f>
        <v/>
      </c>
      <c r="BA2" s="90" t="str">
        <f t="array" ref="BA2:BA52">IF(LEN(A2:A52) = 0, "", F2:F52)</f>
        <v/>
      </c>
      <c r="BB2" s="90" t="str">
        <f t="array" ref="BB2:BB52">IF(LEN(A2:A52) = 0, "", C2:C52)</f>
        <v/>
      </c>
      <c r="BC2" s="90" t="str">
        <f t="array" ref="BC2:BC52">IF(LEN(A2:A52) = 0, "", B2:B52)</f>
        <v/>
      </c>
    </row>
    <row r="3" ht="21.0" customHeight="1">
      <c r="A3" s="91" t="s">
        <v>21</v>
      </c>
      <c r="B3" s="91"/>
      <c r="C3" s="91"/>
      <c r="D3" s="92" t="s">
        <v>540</v>
      </c>
      <c r="E3" s="91">
        <v>6.1</v>
      </c>
      <c r="F3" s="91" t="s">
        <v>541</v>
      </c>
      <c r="G3" s="91">
        <v>72.3</v>
      </c>
      <c r="H3" s="91">
        <v>138.0</v>
      </c>
      <c r="I3" s="91">
        <v>88.0</v>
      </c>
      <c r="J3" s="91">
        <v>18.0</v>
      </c>
      <c r="K3" s="91">
        <v>72.0</v>
      </c>
      <c r="L3" s="93">
        <v>88.0</v>
      </c>
      <c r="M3" s="93">
        <v>9.0</v>
      </c>
      <c r="N3" s="94">
        <v>79.0</v>
      </c>
      <c r="O3" s="93">
        <v>16.0</v>
      </c>
      <c r="P3" s="93">
        <v>16.0</v>
      </c>
      <c r="Q3" s="93">
        <v>9.0</v>
      </c>
      <c r="R3" s="95" t="s">
        <v>77</v>
      </c>
      <c r="S3" s="96" t="s">
        <v>257</v>
      </c>
      <c r="T3" s="95" t="s">
        <v>16</v>
      </c>
      <c r="U3" s="97">
        <v>45878.89203136574</v>
      </c>
      <c r="V3" s="95" t="s">
        <v>542</v>
      </c>
      <c r="W3" s="97">
        <v>45878.89166666666</v>
      </c>
      <c r="X3" s="95" t="s">
        <v>543</v>
      </c>
      <c r="Y3" s="95" t="s">
        <v>544</v>
      </c>
      <c r="Z3" s="95"/>
      <c r="AA3" s="95"/>
      <c r="AB3" s="95" t="s">
        <v>14</v>
      </c>
      <c r="AC3" s="95" t="s">
        <v>21</v>
      </c>
      <c r="AD3" s="95" t="s">
        <v>14</v>
      </c>
      <c r="AE3" s="95" t="s">
        <v>545</v>
      </c>
      <c r="AF3" s="95" t="s">
        <v>545</v>
      </c>
      <c r="AG3" s="95" t="s">
        <v>14</v>
      </c>
      <c r="AH3" s="95" t="s">
        <v>546</v>
      </c>
      <c r="AI3" s="95">
        <v>16.0</v>
      </c>
      <c r="AJ3" s="95" t="s">
        <v>547</v>
      </c>
      <c r="AK3" s="95" t="s">
        <v>548</v>
      </c>
      <c r="AL3" s="95" t="s">
        <v>548</v>
      </c>
      <c r="AM3" s="95">
        <v>18.0</v>
      </c>
      <c r="AN3" s="95">
        <v>12.0</v>
      </c>
      <c r="AO3" s="95">
        <v>4.6</v>
      </c>
      <c r="AP3" s="95">
        <v>7.6</v>
      </c>
      <c r="AQ3" s="95"/>
      <c r="AR3" s="96" t="s">
        <v>549</v>
      </c>
      <c r="AS3" s="96" t="s">
        <v>192</v>
      </c>
      <c r="AT3" s="95">
        <v>79.0</v>
      </c>
      <c r="AU3" s="95" t="s">
        <v>550</v>
      </c>
      <c r="AV3" s="90"/>
      <c r="AW3" s="90">
        <v>3.0</v>
      </c>
      <c r="AX3" s="90">
        <v>18.0</v>
      </c>
      <c r="AY3" s="90"/>
      <c r="AZ3" s="90" t="s">
        <v>21</v>
      </c>
      <c r="BA3" s="90" t="s">
        <v>541</v>
      </c>
      <c r="BB3" s="90"/>
      <c r="BC3" s="90"/>
    </row>
    <row r="4" ht="21.0" customHeight="1">
      <c r="A4" s="91" t="s">
        <v>14</v>
      </c>
      <c r="B4" s="91"/>
      <c r="C4" s="91"/>
      <c r="D4" s="92" t="s">
        <v>14</v>
      </c>
      <c r="E4" s="91" t="s">
        <v>14</v>
      </c>
      <c r="F4" s="91"/>
      <c r="G4" s="91" t="s">
        <v>14</v>
      </c>
      <c r="H4" s="91" t="s">
        <v>14</v>
      </c>
      <c r="I4" s="91"/>
      <c r="J4" s="91" t="s">
        <v>14</v>
      </c>
      <c r="K4" s="91" t="s">
        <v>14</v>
      </c>
      <c r="L4" s="93" t="s">
        <v>14</v>
      </c>
      <c r="M4" s="93" t="s">
        <v>14</v>
      </c>
      <c r="N4" s="94" t="s">
        <v>14</v>
      </c>
      <c r="O4" s="93" t="s">
        <v>14</v>
      </c>
      <c r="P4" s="93" t="s">
        <v>14</v>
      </c>
      <c r="Q4" s="93" t="s">
        <v>14</v>
      </c>
      <c r="R4" s="95" t="s">
        <v>14</v>
      </c>
      <c r="S4" s="95" t="s">
        <v>14</v>
      </c>
      <c r="T4" s="95"/>
      <c r="U4" s="97"/>
      <c r="V4" s="95" t="s">
        <v>14</v>
      </c>
      <c r="W4" s="97"/>
      <c r="X4" s="95" t="s">
        <v>14</v>
      </c>
      <c r="Y4" s="95"/>
      <c r="Z4" s="95"/>
      <c r="AA4" s="95"/>
      <c r="AB4" s="95" t="s">
        <v>14</v>
      </c>
      <c r="AC4" s="95" t="s">
        <v>14</v>
      </c>
      <c r="AD4" s="95" t="s">
        <v>14</v>
      </c>
      <c r="AE4" s="95" t="s">
        <v>14</v>
      </c>
      <c r="AF4" s="95" t="s">
        <v>14</v>
      </c>
      <c r="AG4" s="95" t="s">
        <v>14</v>
      </c>
      <c r="AH4" s="95" t="s">
        <v>14</v>
      </c>
      <c r="AI4" s="95" t="s">
        <v>14</v>
      </c>
      <c r="AJ4" s="95" t="s">
        <v>14</v>
      </c>
      <c r="AK4" s="95" t="s">
        <v>14</v>
      </c>
      <c r="AL4" s="95" t="s">
        <v>14</v>
      </c>
      <c r="AM4" s="95" t="s">
        <v>14</v>
      </c>
      <c r="AN4" s="95" t="s">
        <v>14</v>
      </c>
      <c r="AO4" s="95" t="s">
        <v>14</v>
      </c>
      <c r="AP4" s="95" t="s">
        <v>14</v>
      </c>
      <c r="AQ4" s="95"/>
      <c r="AR4" s="95" t="s">
        <v>14</v>
      </c>
      <c r="AS4" s="95" t="s">
        <v>14</v>
      </c>
      <c r="AT4" s="95" t="s">
        <v>14</v>
      </c>
      <c r="AU4" s="95"/>
      <c r="AV4" s="90"/>
      <c r="AW4" s="90" t="s">
        <v>14</v>
      </c>
      <c r="AX4" s="90" t="s">
        <v>14</v>
      </c>
      <c r="AY4" s="90"/>
      <c r="AZ4" s="90" t="s">
        <v>14</v>
      </c>
      <c r="BA4" s="90" t="s">
        <v>14</v>
      </c>
      <c r="BB4" s="90" t="s">
        <v>14</v>
      </c>
      <c r="BC4" s="90" t="s">
        <v>14</v>
      </c>
    </row>
    <row r="5" ht="21.0" customHeight="1">
      <c r="A5" s="91" t="s">
        <v>200</v>
      </c>
      <c r="B5" s="91">
        <v>20.0</v>
      </c>
      <c r="C5" s="91">
        <v>18.0</v>
      </c>
      <c r="D5" s="92" t="s">
        <v>540</v>
      </c>
      <c r="E5" s="91">
        <v>14.5</v>
      </c>
      <c r="F5" s="91" t="s">
        <v>551</v>
      </c>
      <c r="G5" s="91">
        <v>70.5</v>
      </c>
      <c r="H5" s="91">
        <v>124.0</v>
      </c>
      <c r="I5" s="91"/>
      <c r="J5" s="91">
        <v>18.0</v>
      </c>
      <c r="K5" s="91">
        <v>70.0</v>
      </c>
      <c r="L5" s="93">
        <v>90.0</v>
      </c>
      <c r="M5" s="93">
        <v>-86.0</v>
      </c>
      <c r="N5" s="94">
        <v>90.0</v>
      </c>
      <c r="O5" s="93">
        <v>19.0</v>
      </c>
      <c r="P5" s="93">
        <v>19.0</v>
      </c>
      <c r="Q5" s="93">
        <v>4.0</v>
      </c>
      <c r="R5" s="95" t="s">
        <v>77</v>
      </c>
      <c r="S5" s="96" t="s">
        <v>202</v>
      </c>
      <c r="T5" s="95" t="s">
        <v>201</v>
      </c>
      <c r="U5" s="97">
        <v>45887.34889165509</v>
      </c>
      <c r="V5" s="95" t="s">
        <v>552</v>
      </c>
      <c r="W5" s="97">
        <v>45887.625</v>
      </c>
      <c r="X5" s="95" t="s">
        <v>553</v>
      </c>
      <c r="Y5" s="95" t="s">
        <v>554</v>
      </c>
      <c r="Z5" s="95"/>
      <c r="AA5" s="95"/>
      <c r="AB5" s="95" t="s">
        <v>14</v>
      </c>
      <c r="AC5" s="95" t="s">
        <v>200</v>
      </c>
      <c r="AD5" s="95" t="s">
        <v>14</v>
      </c>
      <c r="AE5" s="95" t="s">
        <v>555</v>
      </c>
      <c r="AF5" s="95" t="s">
        <v>555</v>
      </c>
      <c r="AG5" s="95" t="s">
        <v>14</v>
      </c>
      <c r="AH5" s="95" t="s">
        <v>546</v>
      </c>
      <c r="AI5" s="95">
        <v>20.0</v>
      </c>
      <c r="AJ5" s="95" t="s">
        <v>556</v>
      </c>
      <c r="AK5" s="95" t="s">
        <v>557</v>
      </c>
      <c r="AL5" s="95" t="s">
        <v>557</v>
      </c>
      <c r="AM5" s="95">
        <v>18.0</v>
      </c>
      <c r="AN5" s="95">
        <v>12.0</v>
      </c>
      <c r="AO5" s="95">
        <v>10.6</v>
      </c>
      <c r="AP5" s="95">
        <v>4.6</v>
      </c>
      <c r="AQ5" s="95"/>
      <c r="AR5" s="96" t="s">
        <v>558</v>
      </c>
      <c r="AS5" s="96" t="s">
        <v>192</v>
      </c>
      <c r="AT5" s="95">
        <v>86.0</v>
      </c>
      <c r="AU5" s="95" t="s">
        <v>550</v>
      </c>
      <c r="AV5" s="90"/>
      <c r="AW5" s="90">
        <v>3.0</v>
      </c>
      <c r="AX5" s="90">
        <v>18.0</v>
      </c>
      <c r="AY5" s="90"/>
      <c r="AZ5" s="90" t="s">
        <v>200</v>
      </c>
      <c r="BA5" s="90" t="s">
        <v>551</v>
      </c>
      <c r="BB5" s="90">
        <v>18.0</v>
      </c>
      <c r="BC5" s="90">
        <v>20.0</v>
      </c>
    </row>
    <row r="6" ht="21.0" customHeight="1">
      <c r="A6" s="91" t="s">
        <v>200</v>
      </c>
      <c r="B6" s="91">
        <v>8.0</v>
      </c>
      <c r="C6" s="91">
        <v>18.0</v>
      </c>
      <c r="D6" s="92" t="s">
        <v>540</v>
      </c>
      <c r="E6" s="91">
        <v>14.5</v>
      </c>
      <c r="F6" s="91" t="s">
        <v>559</v>
      </c>
      <c r="G6" s="91">
        <v>70.2</v>
      </c>
      <c r="H6" s="91">
        <v>130.0</v>
      </c>
      <c r="I6" s="91"/>
      <c r="J6" s="91">
        <v>18.0</v>
      </c>
      <c r="K6" s="91">
        <v>71.0</v>
      </c>
      <c r="L6" s="93">
        <v>79.0</v>
      </c>
      <c r="M6" s="93">
        <v>-86.0</v>
      </c>
      <c r="N6" s="94">
        <v>79.0</v>
      </c>
      <c r="O6" s="93">
        <v>9.0</v>
      </c>
      <c r="P6" s="93">
        <v>9.0</v>
      </c>
      <c r="Q6" s="93">
        <v>-7.0</v>
      </c>
      <c r="R6" s="95" t="s">
        <v>77</v>
      </c>
      <c r="S6" s="96" t="s">
        <v>202</v>
      </c>
      <c r="T6" s="95" t="s">
        <v>201</v>
      </c>
      <c r="U6" s="97">
        <v>45887.394559479166</v>
      </c>
      <c r="V6" s="95" t="s">
        <v>560</v>
      </c>
      <c r="W6" s="97">
        <v>45887.40138888889</v>
      </c>
      <c r="X6" s="95" t="s">
        <v>561</v>
      </c>
      <c r="Y6" s="95" t="s">
        <v>562</v>
      </c>
      <c r="Z6" s="95"/>
      <c r="AA6" s="95"/>
      <c r="AB6" s="95" t="s">
        <v>14</v>
      </c>
      <c r="AC6" s="95" t="s">
        <v>200</v>
      </c>
      <c r="AD6" s="95" t="s">
        <v>14</v>
      </c>
      <c r="AE6" s="95" t="s">
        <v>563</v>
      </c>
      <c r="AF6" s="95" t="s">
        <v>563</v>
      </c>
      <c r="AG6" s="95" t="s">
        <v>14</v>
      </c>
      <c r="AH6" s="95" t="s">
        <v>546</v>
      </c>
      <c r="AI6" s="95">
        <v>8.0</v>
      </c>
      <c r="AJ6" s="95" t="s">
        <v>564</v>
      </c>
      <c r="AK6" s="95" t="s">
        <v>565</v>
      </c>
      <c r="AL6" s="95" t="s">
        <v>565</v>
      </c>
      <c r="AM6" s="95">
        <v>18.0</v>
      </c>
      <c r="AN6" s="95">
        <v>12.0</v>
      </c>
      <c r="AO6" s="95">
        <v>10.6</v>
      </c>
      <c r="AP6" s="95">
        <v>4.6</v>
      </c>
      <c r="AQ6" s="95"/>
      <c r="AR6" s="96" t="s">
        <v>566</v>
      </c>
      <c r="AS6" s="96" t="s">
        <v>192</v>
      </c>
      <c r="AT6" s="95">
        <v>86.0</v>
      </c>
      <c r="AU6" s="95" t="s">
        <v>550</v>
      </c>
      <c r="AV6" s="90"/>
      <c r="AW6" s="90">
        <v>3.0</v>
      </c>
      <c r="AX6" s="90">
        <v>18.0</v>
      </c>
      <c r="AY6" s="90"/>
      <c r="AZ6" s="90" t="s">
        <v>200</v>
      </c>
      <c r="BA6" s="90" t="s">
        <v>559</v>
      </c>
      <c r="BB6" s="90">
        <v>18.0</v>
      </c>
      <c r="BC6" s="90">
        <v>8.0</v>
      </c>
    </row>
    <row r="7" ht="21.0" customHeight="1">
      <c r="A7" s="91" t="s">
        <v>33</v>
      </c>
      <c r="B7" s="91"/>
      <c r="C7" s="91"/>
      <c r="D7" s="92" t="s">
        <v>540</v>
      </c>
      <c r="E7" s="91">
        <v>17.8</v>
      </c>
      <c r="F7" s="91" t="s">
        <v>551</v>
      </c>
      <c r="G7" s="91">
        <v>70.5</v>
      </c>
      <c r="H7" s="91">
        <v>124.0</v>
      </c>
      <c r="I7" s="91">
        <v>91.0</v>
      </c>
      <c r="J7" s="91">
        <v>18.0</v>
      </c>
      <c r="K7" s="91">
        <v>70.0</v>
      </c>
      <c r="L7" s="93">
        <v>91.0</v>
      </c>
      <c r="M7" s="93">
        <v>2.0</v>
      </c>
      <c r="N7" s="94">
        <v>89.0</v>
      </c>
      <c r="O7" s="93">
        <v>20.0</v>
      </c>
      <c r="P7" s="93">
        <v>20.0</v>
      </c>
      <c r="Q7" s="93">
        <v>2.0</v>
      </c>
      <c r="R7" s="95" t="s">
        <v>77</v>
      </c>
      <c r="S7" s="96" t="s">
        <v>279</v>
      </c>
      <c r="T7" s="95" t="s">
        <v>28</v>
      </c>
      <c r="U7" s="97">
        <v>45887.898928298615</v>
      </c>
      <c r="V7" s="95" t="s">
        <v>567</v>
      </c>
      <c r="W7" s="95" t="s">
        <v>14</v>
      </c>
      <c r="X7" s="95" t="s">
        <v>14</v>
      </c>
      <c r="Y7" s="95" t="s">
        <v>568</v>
      </c>
      <c r="Z7" s="95"/>
      <c r="AA7" s="95"/>
      <c r="AB7" s="95" t="s">
        <v>14</v>
      </c>
      <c r="AC7" s="95" t="s">
        <v>33</v>
      </c>
      <c r="AD7" s="95" t="s">
        <v>14</v>
      </c>
      <c r="AE7" s="95" t="s">
        <v>569</v>
      </c>
      <c r="AF7" s="95" t="s">
        <v>569</v>
      </c>
      <c r="AG7" s="95" t="s">
        <v>14</v>
      </c>
      <c r="AH7" s="95" t="s">
        <v>546</v>
      </c>
      <c r="AI7" s="95">
        <v>21.0</v>
      </c>
      <c r="AJ7" s="95" t="s">
        <v>570</v>
      </c>
      <c r="AK7" s="95" t="s">
        <v>571</v>
      </c>
      <c r="AL7" s="95" t="s">
        <v>571</v>
      </c>
      <c r="AM7" s="95">
        <v>18.0</v>
      </c>
      <c r="AN7" s="95">
        <v>12.0</v>
      </c>
      <c r="AO7" s="95">
        <v>5.6</v>
      </c>
      <c r="AP7" s="95">
        <v>3.6</v>
      </c>
      <c r="AQ7" s="95"/>
      <c r="AR7" s="96" t="s">
        <v>572</v>
      </c>
      <c r="AS7" s="96" t="s">
        <v>192</v>
      </c>
      <c r="AT7" s="95">
        <v>89.0</v>
      </c>
      <c r="AU7" s="95" t="s">
        <v>550</v>
      </c>
      <c r="AV7" s="90"/>
      <c r="AW7" s="90">
        <v>3.0</v>
      </c>
      <c r="AX7" s="90">
        <v>18.0</v>
      </c>
      <c r="AY7" s="90"/>
      <c r="AZ7" s="90" t="s">
        <v>33</v>
      </c>
      <c r="BA7" s="90" t="s">
        <v>551</v>
      </c>
      <c r="BB7" s="90"/>
      <c r="BC7" s="90"/>
    </row>
    <row r="8" ht="21.0" customHeight="1">
      <c r="A8" s="91" t="s">
        <v>339</v>
      </c>
      <c r="B8" s="91"/>
      <c r="C8" s="91"/>
      <c r="D8" s="92" t="s">
        <v>540</v>
      </c>
      <c r="E8" s="91">
        <v>16.2</v>
      </c>
      <c r="F8" s="91" t="s">
        <v>551</v>
      </c>
      <c r="G8" s="91">
        <v>70.5</v>
      </c>
      <c r="H8" s="91">
        <v>124.0</v>
      </c>
      <c r="I8" s="91">
        <v>89.0</v>
      </c>
      <c r="J8" s="91">
        <v>18.0</v>
      </c>
      <c r="K8" s="91">
        <v>70.0</v>
      </c>
      <c r="L8" s="93">
        <v>89.0</v>
      </c>
      <c r="M8" s="93">
        <v>2.0</v>
      </c>
      <c r="N8" s="94">
        <v>87.0</v>
      </c>
      <c r="O8" s="93">
        <v>18.0</v>
      </c>
      <c r="P8" s="93">
        <v>18.0</v>
      </c>
      <c r="Q8" s="93">
        <v>2.0</v>
      </c>
      <c r="R8" s="95" t="s">
        <v>77</v>
      </c>
      <c r="S8" s="96" t="s">
        <v>341</v>
      </c>
      <c r="T8" s="95" t="s">
        <v>340</v>
      </c>
      <c r="U8" s="97">
        <v>45887.89944259259</v>
      </c>
      <c r="V8" s="95" t="s">
        <v>573</v>
      </c>
      <c r="W8" s="97">
        <v>45887.625</v>
      </c>
      <c r="X8" s="95" t="s">
        <v>553</v>
      </c>
      <c r="Y8" s="95" t="s">
        <v>574</v>
      </c>
      <c r="Z8" s="95"/>
      <c r="AA8" s="95"/>
      <c r="AB8" s="95" t="s">
        <v>14</v>
      </c>
      <c r="AC8" s="95" t="s">
        <v>339</v>
      </c>
      <c r="AD8" s="95" t="s">
        <v>14</v>
      </c>
      <c r="AE8" s="95" t="s">
        <v>575</v>
      </c>
      <c r="AF8" s="95" t="s">
        <v>575</v>
      </c>
      <c r="AG8" s="95" t="s">
        <v>14</v>
      </c>
      <c r="AH8" s="95" t="s">
        <v>546</v>
      </c>
      <c r="AI8" s="95">
        <v>19.0</v>
      </c>
      <c r="AJ8" s="95" t="s">
        <v>576</v>
      </c>
      <c r="AK8" s="95" t="s">
        <v>577</v>
      </c>
      <c r="AL8" s="95" t="s">
        <v>577</v>
      </c>
      <c r="AM8" s="95">
        <v>18.0</v>
      </c>
      <c r="AN8" s="95">
        <v>12.0</v>
      </c>
      <c r="AO8" s="95">
        <v>3.6</v>
      </c>
      <c r="AP8" s="95">
        <v>0.6</v>
      </c>
      <c r="AQ8" s="95"/>
      <c r="AR8" s="96" t="s">
        <v>572</v>
      </c>
      <c r="AS8" s="96" t="s">
        <v>192</v>
      </c>
      <c r="AT8" s="95">
        <v>87.0</v>
      </c>
      <c r="AU8" s="95" t="s">
        <v>550</v>
      </c>
      <c r="AV8" s="90"/>
      <c r="AW8" s="90">
        <v>3.0</v>
      </c>
      <c r="AX8" s="90">
        <v>18.0</v>
      </c>
      <c r="AY8" s="90"/>
      <c r="AZ8" s="90" t="s">
        <v>339</v>
      </c>
      <c r="BA8" s="90" t="s">
        <v>551</v>
      </c>
      <c r="BB8" s="90"/>
      <c r="BC8" s="90"/>
    </row>
    <row r="9" ht="21.0" customHeight="1">
      <c r="A9" s="91" t="s">
        <v>26</v>
      </c>
      <c r="B9" s="91"/>
      <c r="C9" s="91"/>
      <c r="D9" s="92" t="s">
        <v>540</v>
      </c>
      <c r="E9" s="91">
        <v>7.6</v>
      </c>
      <c r="F9" s="91" t="s">
        <v>551</v>
      </c>
      <c r="G9" s="91">
        <v>70.5</v>
      </c>
      <c r="H9" s="91">
        <v>124.0</v>
      </c>
      <c r="I9" s="91">
        <v>95.0</v>
      </c>
      <c r="J9" s="91">
        <v>18.0</v>
      </c>
      <c r="K9" s="91">
        <v>70.0</v>
      </c>
      <c r="L9" s="93">
        <v>95.0</v>
      </c>
      <c r="M9" s="93">
        <v>17.0</v>
      </c>
      <c r="N9" s="94">
        <v>78.0</v>
      </c>
      <c r="O9" s="93">
        <v>24.0</v>
      </c>
      <c r="P9" s="93">
        <v>24.0</v>
      </c>
      <c r="Q9" s="93">
        <v>17.0</v>
      </c>
      <c r="R9" s="95" t="s">
        <v>77</v>
      </c>
      <c r="S9" s="96" t="s">
        <v>269</v>
      </c>
      <c r="T9" s="95" t="s">
        <v>201</v>
      </c>
      <c r="U9" s="97">
        <v>45887.90156215278</v>
      </c>
      <c r="V9" s="95" t="s">
        <v>578</v>
      </c>
      <c r="W9" s="95"/>
      <c r="X9" s="95" t="s">
        <v>579</v>
      </c>
      <c r="Y9" s="95" t="s">
        <v>580</v>
      </c>
      <c r="Z9" s="95"/>
      <c r="AA9" s="95"/>
      <c r="AB9" s="95" t="s">
        <v>14</v>
      </c>
      <c r="AC9" s="95" t="s">
        <v>200</v>
      </c>
      <c r="AD9" s="95" t="s">
        <v>14</v>
      </c>
      <c r="AE9" s="95" t="s">
        <v>581</v>
      </c>
      <c r="AF9" s="95" t="s">
        <v>581</v>
      </c>
      <c r="AG9" s="95" t="s">
        <v>14</v>
      </c>
      <c r="AH9" s="95" t="s">
        <v>546</v>
      </c>
      <c r="AI9" s="95">
        <v>25.0</v>
      </c>
      <c r="AJ9" s="95" t="s">
        <v>582</v>
      </c>
      <c r="AK9" s="95" t="s">
        <v>583</v>
      </c>
      <c r="AL9" s="95" t="s">
        <v>583</v>
      </c>
      <c r="AM9" s="95">
        <v>18.0</v>
      </c>
      <c r="AN9" s="95">
        <v>12.0</v>
      </c>
      <c r="AO9" s="95">
        <v>1.0</v>
      </c>
      <c r="AP9" s="95">
        <v>1.6</v>
      </c>
      <c r="AQ9" s="95"/>
      <c r="AR9" s="96" t="s">
        <v>584</v>
      </c>
      <c r="AS9" s="96" t="s">
        <v>192</v>
      </c>
      <c r="AT9" s="95">
        <v>78.0</v>
      </c>
      <c r="AU9" s="95" t="s">
        <v>585</v>
      </c>
      <c r="AV9" s="95" t="s">
        <v>26</v>
      </c>
      <c r="AW9" s="90">
        <v>3.0</v>
      </c>
      <c r="AX9" s="90">
        <v>18.0</v>
      </c>
      <c r="AY9" s="90"/>
      <c r="AZ9" s="90" t="s">
        <v>26</v>
      </c>
      <c r="BA9" s="90" t="s">
        <v>551</v>
      </c>
      <c r="BB9" s="90"/>
      <c r="BC9" s="90"/>
    </row>
    <row r="10" ht="21.0" customHeight="1">
      <c r="A10" s="91" t="s">
        <v>200</v>
      </c>
      <c r="B10" s="91">
        <v>13.0</v>
      </c>
      <c r="C10" s="91">
        <v>18.0</v>
      </c>
      <c r="D10" s="92" t="s">
        <v>540</v>
      </c>
      <c r="E10" s="91">
        <v>14.5</v>
      </c>
      <c r="F10" s="91" t="s">
        <v>586</v>
      </c>
      <c r="G10" s="91">
        <v>70.6</v>
      </c>
      <c r="H10" s="91">
        <v>126.0</v>
      </c>
      <c r="I10" s="91"/>
      <c r="J10" s="91">
        <v>18.0</v>
      </c>
      <c r="K10" s="91">
        <v>70.0</v>
      </c>
      <c r="L10" s="93">
        <v>83.0</v>
      </c>
      <c r="M10" s="93">
        <v>-86.0</v>
      </c>
      <c r="N10" s="94">
        <v>83.0</v>
      </c>
      <c r="O10" s="93">
        <v>12.0</v>
      </c>
      <c r="P10" s="93">
        <v>12.0</v>
      </c>
      <c r="Q10" s="93">
        <v>-3.0</v>
      </c>
      <c r="R10" s="95" t="s">
        <v>77</v>
      </c>
      <c r="S10" s="96" t="s">
        <v>202</v>
      </c>
      <c r="T10" s="95" t="s">
        <v>201</v>
      </c>
      <c r="U10" s="97">
        <v>45888.02023105324</v>
      </c>
      <c r="V10" s="95" t="s">
        <v>587</v>
      </c>
      <c r="W10" s="97">
        <v>45888.39444444445</v>
      </c>
      <c r="X10" s="95" t="s">
        <v>588</v>
      </c>
      <c r="Y10" s="95" t="s">
        <v>589</v>
      </c>
      <c r="Z10" s="95"/>
      <c r="AA10" s="95"/>
      <c r="AB10" s="95" t="s">
        <v>14</v>
      </c>
      <c r="AC10" s="95" t="s">
        <v>200</v>
      </c>
      <c r="AD10" s="95" t="s">
        <v>14</v>
      </c>
      <c r="AE10" s="95" t="s">
        <v>590</v>
      </c>
      <c r="AF10" s="95" t="s">
        <v>590</v>
      </c>
      <c r="AG10" s="95" t="s">
        <v>14</v>
      </c>
      <c r="AH10" s="95" t="s">
        <v>546</v>
      </c>
      <c r="AI10" s="95">
        <v>13.0</v>
      </c>
      <c r="AJ10" s="95" t="s">
        <v>591</v>
      </c>
      <c r="AK10" s="95" t="s">
        <v>592</v>
      </c>
      <c r="AL10" s="95" t="s">
        <v>592</v>
      </c>
      <c r="AM10" s="95">
        <v>18.0</v>
      </c>
      <c r="AN10" s="95">
        <v>12.0</v>
      </c>
      <c r="AO10" s="95">
        <v>10.6</v>
      </c>
      <c r="AP10" s="95">
        <v>4.6</v>
      </c>
      <c r="AQ10" s="95"/>
      <c r="AR10" s="96" t="s">
        <v>593</v>
      </c>
      <c r="AS10" s="96" t="s">
        <v>192</v>
      </c>
      <c r="AT10" s="95">
        <v>86.0</v>
      </c>
      <c r="AU10" s="95" t="s">
        <v>550</v>
      </c>
      <c r="AV10" s="95"/>
      <c r="AW10" s="90">
        <v>3.0</v>
      </c>
      <c r="AX10" s="90">
        <v>18.0</v>
      </c>
      <c r="AY10" s="90"/>
      <c r="AZ10" s="90" t="s">
        <v>200</v>
      </c>
      <c r="BA10" s="90" t="s">
        <v>586</v>
      </c>
      <c r="BB10" s="90">
        <v>18.0</v>
      </c>
      <c r="BC10" s="90">
        <v>13.0</v>
      </c>
    </row>
    <row r="11" ht="21.0" customHeight="1">
      <c r="A11" s="91" t="s">
        <v>200</v>
      </c>
      <c r="B11" s="91">
        <v>21.0</v>
      </c>
      <c r="C11" s="91">
        <v>18.0</v>
      </c>
      <c r="D11" s="92" t="s">
        <v>540</v>
      </c>
      <c r="E11" s="91">
        <v>14.5</v>
      </c>
      <c r="F11" s="91" t="s">
        <v>594</v>
      </c>
      <c r="G11" s="91">
        <v>70.6</v>
      </c>
      <c r="H11" s="91">
        <v>125.0</v>
      </c>
      <c r="I11" s="91"/>
      <c r="J11" s="91">
        <v>18.0</v>
      </c>
      <c r="K11" s="91">
        <v>71.0</v>
      </c>
      <c r="L11" s="93">
        <v>92.0</v>
      </c>
      <c r="M11" s="93">
        <v>-86.0</v>
      </c>
      <c r="N11" s="94">
        <v>92.0</v>
      </c>
      <c r="O11" s="93">
        <v>21.0</v>
      </c>
      <c r="P11" s="93">
        <v>21.0</v>
      </c>
      <c r="Q11" s="93">
        <v>6.0</v>
      </c>
      <c r="R11" s="95" t="s">
        <v>77</v>
      </c>
      <c r="S11" s="96" t="s">
        <v>202</v>
      </c>
      <c r="T11" s="95" t="s">
        <v>201</v>
      </c>
      <c r="U11" s="97">
        <v>45888.02046252315</v>
      </c>
      <c r="V11" s="95" t="s">
        <v>587</v>
      </c>
      <c r="W11" s="97">
        <v>45888.62777777778</v>
      </c>
      <c r="X11" s="95" t="s">
        <v>595</v>
      </c>
      <c r="Y11" s="95" t="s">
        <v>596</v>
      </c>
      <c r="Z11" s="95"/>
      <c r="AA11" s="95"/>
      <c r="AB11" s="95" t="s">
        <v>14</v>
      </c>
      <c r="AC11" s="95" t="s">
        <v>200</v>
      </c>
      <c r="AD11" s="95" t="s">
        <v>14</v>
      </c>
      <c r="AE11" s="95" t="s">
        <v>597</v>
      </c>
      <c r="AF11" s="95" t="s">
        <v>597</v>
      </c>
      <c r="AG11" s="95" t="s">
        <v>14</v>
      </c>
      <c r="AH11" s="95" t="s">
        <v>546</v>
      </c>
      <c r="AI11" s="95">
        <v>21.0</v>
      </c>
      <c r="AJ11" s="95" t="s">
        <v>570</v>
      </c>
      <c r="AK11" s="95" t="s">
        <v>598</v>
      </c>
      <c r="AL11" s="95" t="s">
        <v>598</v>
      </c>
      <c r="AM11" s="95">
        <v>18.0</v>
      </c>
      <c r="AN11" s="95">
        <v>12.0</v>
      </c>
      <c r="AO11" s="95">
        <v>10.6</v>
      </c>
      <c r="AP11" s="95">
        <v>4.6</v>
      </c>
      <c r="AQ11" s="95"/>
      <c r="AR11" s="96" t="s">
        <v>599</v>
      </c>
      <c r="AS11" s="96" t="s">
        <v>192</v>
      </c>
      <c r="AT11" s="95">
        <v>86.0</v>
      </c>
      <c r="AU11" s="95" t="s">
        <v>550</v>
      </c>
      <c r="AV11" s="95"/>
      <c r="AW11" s="90">
        <v>3.0</v>
      </c>
      <c r="AX11" s="90">
        <v>18.0</v>
      </c>
      <c r="AY11" s="90"/>
      <c r="AZ11" s="90" t="s">
        <v>200</v>
      </c>
      <c r="BA11" s="90" t="s">
        <v>594</v>
      </c>
      <c r="BB11" s="90">
        <v>18.0</v>
      </c>
      <c r="BC11" s="90">
        <v>21.0</v>
      </c>
    </row>
    <row r="12" ht="21.0" customHeight="1">
      <c r="A12" s="91" t="s">
        <v>21</v>
      </c>
      <c r="B12" s="91"/>
      <c r="C12" s="91"/>
      <c r="D12" s="92" t="s">
        <v>540</v>
      </c>
      <c r="E12" s="91">
        <v>6.1</v>
      </c>
      <c r="F12" s="91" t="s">
        <v>586</v>
      </c>
      <c r="G12" s="91">
        <v>70.6</v>
      </c>
      <c r="H12" s="91">
        <v>126.0</v>
      </c>
      <c r="I12" s="91">
        <v>78.0</v>
      </c>
      <c r="J12" s="91">
        <v>18.0</v>
      </c>
      <c r="K12" s="91">
        <v>70.0</v>
      </c>
      <c r="L12" s="93">
        <v>78.0</v>
      </c>
      <c r="M12" s="93">
        <v>1.0</v>
      </c>
      <c r="N12" s="94">
        <v>77.0</v>
      </c>
      <c r="O12" s="93">
        <v>7.0</v>
      </c>
      <c r="P12" s="93">
        <v>7.0</v>
      </c>
      <c r="Q12" s="93">
        <v>1.0</v>
      </c>
      <c r="R12" s="95" t="s">
        <v>77</v>
      </c>
      <c r="S12" s="96" t="s">
        <v>257</v>
      </c>
      <c r="T12" s="95" t="s">
        <v>16</v>
      </c>
      <c r="U12" s="97">
        <v>45888.58244230324</v>
      </c>
      <c r="V12" s="95" t="s">
        <v>600</v>
      </c>
      <c r="W12" s="95"/>
      <c r="X12" s="95" t="s">
        <v>579</v>
      </c>
      <c r="Y12" s="95" t="s">
        <v>601</v>
      </c>
      <c r="Z12" s="95"/>
      <c r="AA12" s="95"/>
      <c r="AB12" s="95" t="s">
        <v>14</v>
      </c>
      <c r="AC12" s="95" t="s">
        <v>21</v>
      </c>
      <c r="AD12" s="95" t="s">
        <v>14</v>
      </c>
      <c r="AE12" s="95" t="s">
        <v>602</v>
      </c>
      <c r="AF12" s="95" t="s">
        <v>602</v>
      </c>
      <c r="AG12" s="95" t="s">
        <v>14</v>
      </c>
      <c r="AH12" s="95" t="s">
        <v>546</v>
      </c>
      <c r="AI12" s="95">
        <v>8.0</v>
      </c>
      <c r="AJ12" s="95" t="s">
        <v>564</v>
      </c>
      <c r="AK12" s="95" t="s">
        <v>603</v>
      </c>
      <c r="AL12" s="95" t="s">
        <v>603</v>
      </c>
      <c r="AM12" s="95">
        <v>18.0</v>
      </c>
      <c r="AN12" s="95">
        <v>12.0</v>
      </c>
      <c r="AO12" s="95">
        <v>4.6</v>
      </c>
      <c r="AP12" s="95">
        <v>7.6</v>
      </c>
      <c r="AQ12" s="95"/>
      <c r="AR12" s="96" t="s">
        <v>604</v>
      </c>
      <c r="AS12" s="96" t="s">
        <v>192</v>
      </c>
      <c r="AT12" s="95">
        <v>77.0</v>
      </c>
      <c r="AU12" s="95" t="s">
        <v>550</v>
      </c>
      <c r="AV12" s="95"/>
      <c r="AW12" s="90">
        <v>3.0</v>
      </c>
      <c r="AX12" s="90">
        <v>18.0</v>
      </c>
      <c r="AY12" s="90"/>
      <c r="AZ12" s="90" t="s">
        <v>21</v>
      </c>
      <c r="BA12" s="90" t="s">
        <v>586</v>
      </c>
      <c r="BB12" s="90"/>
      <c r="BC12" s="90"/>
    </row>
    <row r="13" ht="21.0" customHeight="1">
      <c r="A13" s="91" t="s">
        <v>339</v>
      </c>
      <c r="B13" s="91"/>
      <c r="C13" s="91"/>
      <c r="D13" s="92" t="s">
        <v>540</v>
      </c>
      <c r="E13" s="91">
        <v>16.2</v>
      </c>
      <c r="F13" s="91" t="s">
        <v>586</v>
      </c>
      <c r="G13" s="91">
        <v>70.6</v>
      </c>
      <c r="H13" s="91">
        <v>126.0</v>
      </c>
      <c r="I13" s="91">
        <v>87.0</v>
      </c>
      <c r="J13" s="91">
        <v>18.0</v>
      </c>
      <c r="K13" s="91">
        <v>70.0</v>
      </c>
      <c r="L13" s="93">
        <v>87.0</v>
      </c>
      <c r="M13" s="93">
        <v>-1.0</v>
      </c>
      <c r="N13" s="94">
        <v>88.0</v>
      </c>
      <c r="O13" s="93">
        <v>16.0</v>
      </c>
      <c r="P13" s="93">
        <v>16.0</v>
      </c>
      <c r="Q13" s="93">
        <v>-1.0</v>
      </c>
      <c r="R13" s="95" t="s">
        <v>77</v>
      </c>
      <c r="S13" s="96" t="s">
        <v>341</v>
      </c>
      <c r="T13" s="95" t="s">
        <v>340</v>
      </c>
      <c r="U13" s="97">
        <v>45888.58390618056</v>
      </c>
      <c r="V13" s="95" t="s">
        <v>605</v>
      </c>
      <c r="W13" s="97">
        <v>45888.40277777778</v>
      </c>
      <c r="X13" s="95" t="s">
        <v>606</v>
      </c>
      <c r="Y13" s="95" t="s">
        <v>607</v>
      </c>
      <c r="Z13" s="95"/>
      <c r="AA13" s="95"/>
      <c r="AB13" s="95" t="s">
        <v>14</v>
      </c>
      <c r="AC13" s="95" t="s">
        <v>339</v>
      </c>
      <c r="AD13" s="95" t="s">
        <v>14</v>
      </c>
      <c r="AE13" s="95" t="s">
        <v>608</v>
      </c>
      <c r="AF13" s="95" t="s">
        <v>608</v>
      </c>
      <c r="AG13" s="95" t="s">
        <v>14</v>
      </c>
      <c r="AH13" s="95" t="s">
        <v>546</v>
      </c>
      <c r="AI13" s="95">
        <v>17.0</v>
      </c>
      <c r="AJ13" s="95" t="s">
        <v>609</v>
      </c>
      <c r="AK13" s="95" t="s">
        <v>610</v>
      </c>
      <c r="AL13" s="95" t="s">
        <v>610</v>
      </c>
      <c r="AM13" s="95">
        <v>18.0</v>
      </c>
      <c r="AN13" s="95">
        <v>12.0</v>
      </c>
      <c r="AO13" s="95">
        <v>3.6</v>
      </c>
      <c r="AP13" s="95">
        <v>0.6</v>
      </c>
      <c r="AQ13" s="95"/>
      <c r="AR13" s="96" t="s">
        <v>611</v>
      </c>
      <c r="AS13" s="96" t="s">
        <v>192</v>
      </c>
      <c r="AT13" s="95">
        <v>88.0</v>
      </c>
      <c r="AU13" s="95" t="s">
        <v>550</v>
      </c>
      <c r="AV13" s="95"/>
      <c r="AW13" s="90">
        <v>3.0</v>
      </c>
      <c r="AX13" s="90">
        <v>18.0</v>
      </c>
      <c r="AY13" s="90"/>
      <c r="AZ13" s="90" t="s">
        <v>339</v>
      </c>
      <c r="BA13" s="90" t="s">
        <v>586</v>
      </c>
      <c r="BB13" s="90"/>
      <c r="BC13" s="90"/>
    </row>
    <row r="14" ht="21.0" customHeight="1">
      <c r="A14" s="91" t="s">
        <v>301</v>
      </c>
      <c r="B14" s="91"/>
      <c r="C14" s="91"/>
      <c r="D14" s="92" t="s">
        <v>540</v>
      </c>
      <c r="E14" s="91">
        <v>10.7</v>
      </c>
      <c r="F14" s="91" t="s">
        <v>586</v>
      </c>
      <c r="G14" s="91">
        <v>70.6</v>
      </c>
      <c r="H14" s="91">
        <v>126.0</v>
      </c>
      <c r="I14" s="91">
        <v>77.0</v>
      </c>
      <c r="J14" s="91">
        <v>18.0</v>
      </c>
      <c r="K14" s="91">
        <v>70.0</v>
      </c>
      <c r="L14" s="93">
        <v>77.0</v>
      </c>
      <c r="M14" s="93">
        <v>-5.0</v>
      </c>
      <c r="N14" s="94">
        <v>82.0</v>
      </c>
      <c r="O14" s="93">
        <v>6.0</v>
      </c>
      <c r="P14" s="93">
        <v>6.0</v>
      </c>
      <c r="Q14" s="93">
        <v>-5.0</v>
      </c>
      <c r="R14" s="95" t="s">
        <v>77</v>
      </c>
      <c r="S14" s="96" t="s">
        <v>303</v>
      </c>
      <c r="T14" s="95" t="s">
        <v>302</v>
      </c>
      <c r="U14" s="97">
        <v>45888.58497265047</v>
      </c>
      <c r="V14" s="95" t="s">
        <v>612</v>
      </c>
      <c r="W14" s="95"/>
      <c r="X14" s="95" t="s">
        <v>579</v>
      </c>
      <c r="Y14" s="95" t="s">
        <v>613</v>
      </c>
      <c r="Z14" s="95"/>
      <c r="AA14" s="95"/>
      <c r="AB14" s="95" t="s">
        <v>14</v>
      </c>
      <c r="AC14" s="95" t="s">
        <v>301</v>
      </c>
      <c r="AD14" s="95" t="s">
        <v>14</v>
      </c>
      <c r="AE14" s="95" t="s">
        <v>614</v>
      </c>
      <c r="AF14" s="95" t="s">
        <v>614</v>
      </c>
      <c r="AG14" s="95" t="s">
        <v>14</v>
      </c>
      <c r="AH14" s="95" t="s">
        <v>546</v>
      </c>
      <c r="AI14" s="95">
        <v>7.0</v>
      </c>
      <c r="AJ14" s="95" t="s">
        <v>615</v>
      </c>
      <c r="AK14" s="95" t="s">
        <v>616</v>
      </c>
      <c r="AL14" s="95" t="s">
        <v>616</v>
      </c>
      <c r="AM14" s="95">
        <v>18.0</v>
      </c>
      <c r="AN14" s="95">
        <v>12.0</v>
      </c>
      <c r="AO14" s="95">
        <v>7.6</v>
      </c>
      <c r="AP14" s="95">
        <v>5.6</v>
      </c>
      <c r="AQ14" s="95"/>
      <c r="AR14" s="96" t="s">
        <v>617</v>
      </c>
      <c r="AS14" s="96" t="s">
        <v>192</v>
      </c>
      <c r="AT14" s="95">
        <v>82.0</v>
      </c>
      <c r="AU14" s="95" t="s">
        <v>550</v>
      </c>
      <c r="AV14" s="95"/>
      <c r="AW14" s="90">
        <v>3.0</v>
      </c>
      <c r="AX14" s="90">
        <v>18.0</v>
      </c>
      <c r="AY14" s="90"/>
      <c r="AZ14" s="90" t="s">
        <v>301</v>
      </c>
      <c r="BA14" s="90" t="s">
        <v>586</v>
      </c>
      <c r="BB14" s="90"/>
      <c r="BC14" s="90"/>
    </row>
    <row r="15" ht="21.0" customHeight="1">
      <c r="A15" s="91" t="s">
        <v>14</v>
      </c>
      <c r="B15" s="91"/>
      <c r="C15" s="91"/>
      <c r="D15" s="92" t="s">
        <v>14</v>
      </c>
      <c r="E15" s="91" t="s">
        <v>14</v>
      </c>
      <c r="F15" s="91"/>
      <c r="G15" s="91" t="s">
        <v>14</v>
      </c>
      <c r="H15" s="91" t="s">
        <v>14</v>
      </c>
      <c r="I15" s="91">
        <v>88.0</v>
      </c>
      <c r="J15" s="91" t="s">
        <v>14</v>
      </c>
      <c r="K15" s="91" t="s">
        <v>14</v>
      </c>
      <c r="L15" s="93" t="s">
        <v>14</v>
      </c>
      <c r="M15" s="93" t="s">
        <v>14</v>
      </c>
      <c r="N15" s="94" t="s">
        <v>14</v>
      </c>
      <c r="O15" s="93" t="s">
        <v>14</v>
      </c>
      <c r="P15" s="93" t="s">
        <v>14</v>
      </c>
      <c r="Q15" s="93" t="s">
        <v>14</v>
      </c>
      <c r="R15" s="95" t="s">
        <v>14</v>
      </c>
      <c r="S15" s="95" t="s">
        <v>14</v>
      </c>
      <c r="T15" s="95" t="s">
        <v>28</v>
      </c>
      <c r="U15" s="97">
        <v>45888.59204261574</v>
      </c>
      <c r="V15" s="95" t="s">
        <v>14</v>
      </c>
      <c r="W15" s="95"/>
      <c r="X15" s="95" t="s">
        <v>14</v>
      </c>
      <c r="Y15" s="95" t="s">
        <v>618</v>
      </c>
      <c r="Z15" s="95"/>
      <c r="AA15" s="95"/>
      <c r="AB15" s="95" t="s">
        <v>14</v>
      </c>
      <c r="AC15" s="95" t="s">
        <v>33</v>
      </c>
      <c r="AD15" s="95" t="s">
        <v>14</v>
      </c>
      <c r="AE15" s="95" t="s">
        <v>14</v>
      </c>
      <c r="AF15" s="95" t="s">
        <v>14</v>
      </c>
      <c r="AG15" s="95" t="s">
        <v>14</v>
      </c>
      <c r="AH15" s="95" t="s">
        <v>14</v>
      </c>
      <c r="AI15" s="95" t="s">
        <v>14</v>
      </c>
      <c r="AJ15" s="95" t="s">
        <v>14</v>
      </c>
      <c r="AK15" s="95" t="s">
        <v>14</v>
      </c>
      <c r="AL15" s="95" t="s">
        <v>14</v>
      </c>
      <c r="AM15" s="95" t="s">
        <v>14</v>
      </c>
      <c r="AN15" s="95" t="s">
        <v>14</v>
      </c>
      <c r="AO15" s="95" t="s">
        <v>14</v>
      </c>
      <c r="AP15" s="95" t="s">
        <v>14</v>
      </c>
      <c r="AQ15" s="95"/>
      <c r="AR15" s="95" t="s">
        <v>14</v>
      </c>
      <c r="AS15" s="95" t="s">
        <v>14</v>
      </c>
      <c r="AT15" s="95" t="s">
        <v>14</v>
      </c>
      <c r="AU15" s="95" t="s">
        <v>550</v>
      </c>
      <c r="AV15" s="95"/>
      <c r="AW15" s="90" t="s">
        <v>14</v>
      </c>
      <c r="AX15" s="90" t="s">
        <v>14</v>
      </c>
      <c r="AY15" s="90"/>
      <c r="AZ15" s="90" t="s">
        <v>14</v>
      </c>
      <c r="BA15" s="90" t="s">
        <v>14</v>
      </c>
      <c r="BB15" s="90" t="s">
        <v>14</v>
      </c>
      <c r="BC15" s="90" t="s">
        <v>14</v>
      </c>
    </row>
    <row r="16" ht="21.0" customHeight="1">
      <c r="A16" s="91" t="s">
        <v>33</v>
      </c>
      <c r="B16" s="91"/>
      <c r="C16" s="91"/>
      <c r="D16" s="92" t="s">
        <v>540</v>
      </c>
      <c r="E16" s="91">
        <v>17.8</v>
      </c>
      <c r="F16" s="91" t="s">
        <v>619</v>
      </c>
      <c r="G16" s="91">
        <v>70.6</v>
      </c>
      <c r="H16" s="91">
        <v>125.0</v>
      </c>
      <c r="I16" s="91">
        <v>88.0</v>
      </c>
      <c r="J16" s="91">
        <v>18.0</v>
      </c>
      <c r="K16" s="91">
        <v>70.0</v>
      </c>
      <c r="L16" s="93">
        <v>88.0</v>
      </c>
      <c r="M16" s="93">
        <v>-1.0</v>
      </c>
      <c r="N16" s="94">
        <v>89.0</v>
      </c>
      <c r="O16" s="93">
        <v>17.0</v>
      </c>
      <c r="P16" s="93">
        <v>17.0</v>
      </c>
      <c r="Q16" s="93">
        <v>-1.0</v>
      </c>
      <c r="R16" s="95" t="s">
        <v>77</v>
      </c>
      <c r="S16" s="96" t="s">
        <v>279</v>
      </c>
      <c r="T16" s="95" t="s">
        <v>28</v>
      </c>
      <c r="U16" s="97">
        <v>45888.59319594907</v>
      </c>
      <c r="V16" s="95" t="s">
        <v>620</v>
      </c>
      <c r="W16" s="95"/>
      <c r="X16" s="95" t="s">
        <v>579</v>
      </c>
      <c r="Y16" s="95" t="s">
        <v>621</v>
      </c>
      <c r="Z16" s="95"/>
      <c r="AA16" s="95"/>
      <c r="AB16" s="95" t="s">
        <v>14</v>
      </c>
      <c r="AC16" s="95" t="s">
        <v>33</v>
      </c>
      <c r="AD16" s="95" t="s">
        <v>14</v>
      </c>
      <c r="AE16" s="95" t="s">
        <v>622</v>
      </c>
      <c r="AF16" s="95" t="s">
        <v>622</v>
      </c>
      <c r="AG16" s="95" t="s">
        <v>14</v>
      </c>
      <c r="AH16" s="95" t="s">
        <v>546</v>
      </c>
      <c r="AI16" s="95">
        <v>18.0</v>
      </c>
      <c r="AJ16" s="95" t="s">
        <v>623</v>
      </c>
      <c r="AK16" s="95" t="s">
        <v>624</v>
      </c>
      <c r="AL16" s="95" t="s">
        <v>624</v>
      </c>
      <c r="AM16" s="95">
        <v>18.0</v>
      </c>
      <c r="AN16" s="95">
        <v>12.0</v>
      </c>
      <c r="AO16" s="95">
        <v>5.6</v>
      </c>
      <c r="AP16" s="95">
        <v>3.6</v>
      </c>
      <c r="AQ16" s="95"/>
      <c r="AR16" s="96" t="s">
        <v>611</v>
      </c>
      <c r="AS16" s="96" t="s">
        <v>192</v>
      </c>
      <c r="AT16" s="95">
        <v>89.0</v>
      </c>
      <c r="AU16" s="95" t="s">
        <v>550</v>
      </c>
      <c r="AV16" s="95"/>
      <c r="AW16" s="90">
        <v>3.0</v>
      </c>
      <c r="AX16" s="90">
        <v>18.0</v>
      </c>
      <c r="AY16" s="90"/>
      <c r="AZ16" s="90" t="s">
        <v>33</v>
      </c>
      <c r="BA16" s="90" t="s">
        <v>619</v>
      </c>
      <c r="BB16" s="90"/>
      <c r="BC16" s="90"/>
    </row>
    <row r="17" ht="21.0" customHeight="1">
      <c r="A17" s="91" t="s">
        <v>21</v>
      </c>
      <c r="B17" s="91"/>
      <c r="C17" s="91"/>
      <c r="D17" s="92" t="s">
        <v>540</v>
      </c>
      <c r="E17" s="91">
        <v>6.1</v>
      </c>
      <c r="F17" s="91" t="s">
        <v>594</v>
      </c>
      <c r="G17" s="91">
        <v>70.6</v>
      </c>
      <c r="H17" s="91">
        <v>125.0</v>
      </c>
      <c r="I17" s="91">
        <v>75.0</v>
      </c>
      <c r="J17" s="91">
        <v>18.0</v>
      </c>
      <c r="K17" s="91">
        <v>71.0</v>
      </c>
      <c r="L17" s="93">
        <v>75.0</v>
      </c>
      <c r="M17" s="93">
        <v>-2.0</v>
      </c>
      <c r="N17" s="94">
        <v>77.0</v>
      </c>
      <c r="O17" s="93">
        <v>4.0</v>
      </c>
      <c r="P17" s="93">
        <v>4.0</v>
      </c>
      <c r="Q17" s="93">
        <v>-2.0</v>
      </c>
      <c r="R17" s="95" t="s">
        <v>77</v>
      </c>
      <c r="S17" s="96" t="s">
        <v>257</v>
      </c>
      <c r="T17" s="95" t="s">
        <v>16</v>
      </c>
      <c r="U17" s="97">
        <v>45888.90436894676</v>
      </c>
      <c r="V17" s="95" t="s">
        <v>625</v>
      </c>
      <c r="W17" s="95"/>
      <c r="X17" s="95" t="s">
        <v>579</v>
      </c>
      <c r="Y17" s="95" t="s">
        <v>626</v>
      </c>
      <c r="Z17" s="95"/>
      <c r="AA17" s="95"/>
      <c r="AB17" s="95" t="s">
        <v>14</v>
      </c>
      <c r="AC17" s="95" t="s">
        <v>21</v>
      </c>
      <c r="AD17" s="95" t="s">
        <v>14</v>
      </c>
      <c r="AE17" s="95" t="s">
        <v>627</v>
      </c>
      <c r="AF17" s="95" t="s">
        <v>627</v>
      </c>
      <c r="AG17" s="95" t="s">
        <v>14</v>
      </c>
      <c r="AH17" s="95" t="s">
        <v>546</v>
      </c>
      <c r="AI17" s="95">
        <v>4.0</v>
      </c>
      <c r="AJ17" s="95" t="s">
        <v>628</v>
      </c>
      <c r="AK17" s="95" t="s">
        <v>629</v>
      </c>
      <c r="AL17" s="95" t="s">
        <v>629</v>
      </c>
      <c r="AM17" s="95">
        <v>18.0</v>
      </c>
      <c r="AN17" s="95">
        <v>12.0</v>
      </c>
      <c r="AO17" s="95">
        <v>4.6</v>
      </c>
      <c r="AP17" s="95">
        <v>7.6</v>
      </c>
      <c r="AQ17" s="95"/>
      <c r="AR17" s="96" t="s">
        <v>630</v>
      </c>
      <c r="AS17" s="96" t="s">
        <v>192</v>
      </c>
      <c r="AT17" s="95">
        <v>77.0</v>
      </c>
      <c r="AU17" s="95" t="s">
        <v>550</v>
      </c>
      <c r="AV17" s="95"/>
      <c r="AW17" s="90">
        <v>3.0</v>
      </c>
      <c r="AX17" s="90">
        <v>18.0</v>
      </c>
      <c r="AY17" s="90"/>
      <c r="AZ17" s="90" t="s">
        <v>21</v>
      </c>
      <c r="BA17" s="90" t="s">
        <v>594</v>
      </c>
      <c r="BB17" s="90"/>
      <c r="BC17" s="90"/>
    </row>
    <row r="18" ht="21.0" customHeight="1">
      <c r="A18" s="91" t="s">
        <v>301</v>
      </c>
      <c r="B18" s="91"/>
      <c r="C18" s="91"/>
      <c r="D18" s="92" t="s">
        <v>540</v>
      </c>
      <c r="E18" s="91">
        <v>10.7</v>
      </c>
      <c r="F18" s="91" t="s">
        <v>594</v>
      </c>
      <c r="G18" s="91">
        <v>70.6</v>
      </c>
      <c r="H18" s="91">
        <v>125.0</v>
      </c>
      <c r="I18" s="91">
        <v>80.0</v>
      </c>
      <c r="J18" s="91">
        <v>18.0</v>
      </c>
      <c r="K18" s="91">
        <v>71.0</v>
      </c>
      <c r="L18" s="93">
        <v>80.0</v>
      </c>
      <c r="M18" s="93">
        <v>-2.0</v>
      </c>
      <c r="N18" s="94">
        <v>82.0</v>
      </c>
      <c r="O18" s="93">
        <v>9.0</v>
      </c>
      <c r="P18" s="93">
        <v>9.0</v>
      </c>
      <c r="Q18" s="93">
        <v>-2.0</v>
      </c>
      <c r="R18" s="95" t="s">
        <v>77</v>
      </c>
      <c r="S18" s="96" t="s">
        <v>303</v>
      </c>
      <c r="T18" s="95" t="s">
        <v>302</v>
      </c>
      <c r="U18" s="97">
        <v>45888.9048896412</v>
      </c>
      <c r="V18" s="95" t="s">
        <v>631</v>
      </c>
      <c r="W18" s="97">
        <v>45888.90486111111</v>
      </c>
      <c r="X18" s="95" t="s">
        <v>632</v>
      </c>
      <c r="Y18" s="95" t="s">
        <v>633</v>
      </c>
      <c r="Z18" s="95"/>
      <c r="AA18" s="95"/>
      <c r="AB18" s="95" t="s">
        <v>14</v>
      </c>
      <c r="AC18" s="95" t="s">
        <v>301</v>
      </c>
      <c r="AD18" s="95" t="s">
        <v>14</v>
      </c>
      <c r="AE18" s="95" t="s">
        <v>634</v>
      </c>
      <c r="AF18" s="95" t="s">
        <v>634</v>
      </c>
      <c r="AG18" s="95" t="s">
        <v>14</v>
      </c>
      <c r="AH18" s="95" t="s">
        <v>546</v>
      </c>
      <c r="AI18" s="95">
        <v>9.0</v>
      </c>
      <c r="AJ18" s="95" t="s">
        <v>635</v>
      </c>
      <c r="AK18" s="95" t="s">
        <v>636</v>
      </c>
      <c r="AL18" s="95" t="s">
        <v>636</v>
      </c>
      <c r="AM18" s="95">
        <v>18.0</v>
      </c>
      <c r="AN18" s="95">
        <v>12.0</v>
      </c>
      <c r="AO18" s="95">
        <v>7.6</v>
      </c>
      <c r="AP18" s="95">
        <v>5.6</v>
      </c>
      <c r="AQ18" s="95"/>
      <c r="AR18" s="96" t="s">
        <v>630</v>
      </c>
      <c r="AS18" s="96" t="s">
        <v>192</v>
      </c>
      <c r="AT18" s="95">
        <v>82.0</v>
      </c>
      <c r="AU18" s="95" t="s">
        <v>550</v>
      </c>
      <c r="AV18" s="95"/>
      <c r="AW18" s="90">
        <v>3.0</v>
      </c>
      <c r="AX18" s="90">
        <v>18.0</v>
      </c>
      <c r="AY18" s="90"/>
      <c r="AZ18" s="90" t="s">
        <v>301</v>
      </c>
      <c r="BA18" s="90" t="s">
        <v>594</v>
      </c>
      <c r="BB18" s="90"/>
      <c r="BC18" s="90"/>
    </row>
    <row r="19" ht="21.0" customHeight="1">
      <c r="A19" s="91" t="s">
        <v>33</v>
      </c>
      <c r="B19" s="91"/>
      <c r="C19" s="91"/>
      <c r="D19" s="92" t="s">
        <v>540</v>
      </c>
      <c r="E19" s="91">
        <v>17.8</v>
      </c>
      <c r="F19" s="91" t="s">
        <v>594</v>
      </c>
      <c r="G19" s="91">
        <v>70.6</v>
      </c>
      <c r="H19" s="91">
        <v>125.0</v>
      </c>
      <c r="I19" s="91">
        <v>97.0</v>
      </c>
      <c r="J19" s="91">
        <v>18.0</v>
      </c>
      <c r="K19" s="91">
        <v>71.0</v>
      </c>
      <c r="L19" s="93">
        <v>97.0</v>
      </c>
      <c r="M19" s="93">
        <v>8.0</v>
      </c>
      <c r="N19" s="94">
        <v>89.0</v>
      </c>
      <c r="O19" s="93">
        <v>26.0</v>
      </c>
      <c r="P19" s="93">
        <v>26.0</v>
      </c>
      <c r="Q19" s="93">
        <v>8.0</v>
      </c>
      <c r="R19" s="95" t="s">
        <v>77</v>
      </c>
      <c r="S19" s="96" t="s">
        <v>279</v>
      </c>
      <c r="T19" s="95" t="s">
        <v>302</v>
      </c>
      <c r="U19" s="97">
        <v>45888.905977372684</v>
      </c>
      <c r="V19" s="95" t="s">
        <v>637</v>
      </c>
      <c r="W19" s="95"/>
      <c r="X19" s="95" t="s">
        <v>579</v>
      </c>
      <c r="Y19" s="95" t="s">
        <v>638</v>
      </c>
      <c r="Z19" s="95"/>
      <c r="AA19" s="95"/>
      <c r="AB19" s="95" t="s">
        <v>14</v>
      </c>
      <c r="AC19" s="95" t="s">
        <v>301</v>
      </c>
      <c r="AD19" s="95" t="s">
        <v>14</v>
      </c>
      <c r="AE19" s="95" t="s">
        <v>639</v>
      </c>
      <c r="AF19" s="95" t="s">
        <v>639</v>
      </c>
      <c r="AG19" s="95" t="s">
        <v>14</v>
      </c>
      <c r="AH19" s="95" t="s">
        <v>546</v>
      </c>
      <c r="AI19" s="95">
        <v>26.0</v>
      </c>
      <c r="AJ19" s="95" t="s">
        <v>640</v>
      </c>
      <c r="AK19" s="95" t="s">
        <v>641</v>
      </c>
      <c r="AL19" s="95" t="s">
        <v>641</v>
      </c>
      <c r="AM19" s="95">
        <v>18.0</v>
      </c>
      <c r="AN19" s="95">
        <v>12.0</v>
      </c>
      <c r="AO19" s="95">
        <v>5.6</v>
      </c>
      <c r="AP19" s="95">
        <v>3.6</v>
      </c>
      <c r="AQ19" s="95"/>
      <c r="AR19" s="96" t="s">
        <v>642</v>
      </c>
      <c r="AS19" s="96" t="s">
        <v>192</v>
      </c>
      <c r="AT19" s="95">
        <v>89.0</v>
      </c>
      <c r="AU19" s="95" t="s">
        <v>585</v>
      </c>
      <c r="AV19" s="95" t="s">
        <v>33</v>
      </c>
      <c r="AW19" s="90">
        <v>3.0</v>
      </c>
      <c r="AX19" s="90">
        <v>18.0</v>
      </c>
      <c r="AY19" s="90"/>
      <c r="AZ19" s="90" t="s">
        <v>33</v>
      </c>
      <c r="BA19" s="90" t="s">
        <v>594</v>
      </c>
      <c r="BB19" s="90"/>
      <c r="BC19" s="90"/>
    </row>
    <row r="20" ht="21.0" customHeight="1">
      <c r="A20" s="91" t="s">
        <v>339</v>
      </c>
      <c r="B20" s="91"/>
      <c r="C20" s="91"/>
      <c r="D20" s="92" t="s">
        <v>540</v>
      </c>
      <c r="E20" s="91">
        <v>16.2</v>
      </c>
      <c r="F20" s="91" t="s">
        <v>594</v>
      </c>
      <c r="G20" s="91">
        <v>70.6</v>
      </c>
      <c r="H20" s="91">
        <v>125.0</v>
      </c>
      <c r="I20" s="91">
        <v>95.0</v>
      </c>
      <c r="J20" s="91">
        <v>18.0</v>
      </c>
      <c r="K20" s="91">
        <v>71.0</v>
      </c>
      <c r="L20" s="93">
        <v>95.0</v>
      </c>
      <c r="M20" s="93">
        <v>7.0</v>
      </c>
      <c r="N20" s="94">
        <v>88.0</v>
      </c>
      <c r="O20" s="93">
        <v>24.0</v>
      </c>
      <c r="P20" s="93">
        <v>24.0</v>
      </c>
      <c r="Q20" s="93">
        <v>7.0</v>
      </c>
      <c r="R20" s="95" t="s">
        <v>77</v>
      </c>
      <c r="S20" s="96" t="s">
        <v>341</v>
      </c>
      <c r="T20" s="95" t="s">
        <v>16</v>
      </c>
      <c r="U20" s="97">
        <v>45888.9094714699</v>
      </c>
      <c r="V20" s="95" t="s">
        <v>643</v>
      </c>
      <c r="W20" s="95"/>
      <c r="X20" s="95" t="s">
        <v>579</v>
      </c>
      <c r="Y20" s="95" t="s">
        <v>644</v>
      </c>
      <c r="Z20" s="95"/>
      <c r="AA20" s="95"/>
      <c r="AB20" s="95" t="s">
        <v>14</v>
      </c>
      <c r="AC20" s="95" t="s">
        <v>21</v>
      </c>
      <c r="AD20" s="95" t="s">
        <v>14</v>
      </c>
      <c r="AE20" s="95" t="s">
        <v>645</v>
      </c>
      <c r="AF20" s="95" t="s">
        <v>645</v>
      </c>
      <c r="AG20" s="95" t="s">
        <v>14</v>
      </c>
      <c r="AH20" s="95" t="s">
        <v>546</v>
      </c>
      <c r="AI20" s="95">
        <v>24.0</v>
      </c>
      <c r="AJ20" s="95" t="s">
        <v>646</v>
      </c>
      <c r="AK20" s="95" t="s">
        <v>647</v>
      </c>
      <c r="AL20" s="95" t="s">
        <v>647</v>
      </c>
      <c r="AM20" s="95">
        <v>18.0</v>
      </c>
      <c r="AN20" s="95">
        <v>12.0</v>
      </c>
      <c r="AO20" s="95">
        <v>3.6</v>
      </c>
      <c r="AP20" s="95">
        <v>0.6</v>
      </c>
      <c r="AQ20" s="95"/>
      <c r="AR20" s="96" t="s">
        <v>648</v>
      </c>
      <c r="AS20" s="96" t="s">
        <v>192</v>
      </c>
      <c r="AT20" s="95">
        <v>88.0</v>
      </c>
      <c r="AU20" s="95" t="s">
        <v>585</v>
      </c>
      <c r="AV20" s="95" t="s">
        <v>339</v>
      </c>
      <c r="AW20" s="90">
        <v>3.0</v>
      </c>
      <c r="AX20" s="90">
        <v>18.0</v>
      </c>
      <c r="AY20" s="90"/>
      <c r="AZ20" s="90" t="s">
        <v>339</v>
      </c>
      <c r="BA20" s="90" t="s">
        <v>594</v>
      </c>
      <c r="BB20" s="90"/>
      <c r="BC20" s="90"/>
    </row>
    <row r="21" ht="21.0" customHeight="1">
      <c r="A21" s="91" t="s">
        <v>200</v>
      </c>
      <c r="B21" s="91"/>
      <c r="C21" s="91"/>
      <c r="D21" s="92" t="s">
        <v>540</v>
      </c>
      <c r="E21" s="91">
        <v>14.5</v>
      </c>
      <c r="F21" s="91" t="s">
        <v>649</v>
      </c>
      <c r="G21" s="91">
        <v>69.3</v>
      </c>
      <c r="H21" s="91">
        <v>122.0</v>
      </c>
      <c r="I21" s="91">
        <v>103.0</v>
      </c>
      <c r="J21" s="91">
        <v>18.0</v>
      </c>
      <c r="K21" s="91">
        <v>71.0</v>
      </c>
      <c r="L21" s="93">
        <v>103.0</v>
      </c>
      <c r="M21" s="93">
        <v>19.0</v>
      </c>
      <c r="N21" s="94">
        <v>84.0</v>
      </c>
      <c r="O21" s="93">
        <v>34.0</v>
      </c>
      <c r="P21" s="93">
        <v>34.0</v>
      </c>
      <c r="Q21" s="93">
        <v>19.0</v>
      </c>
      <c r="R21" s="95" t="s">
        <v>77</v>
      </c>
      <c r="S21" s="96" t="s">
        <v>202</v>
      </c>
      <c r="T21" s="95" t="s">
        <v>201</v>
      </c>
      <c r="U21" s="97">
        <v>45889.5523265625</v>
      </c>
      <c r="V21" s="95" t="s">
        <v>650</v>
      </c>
      <c r="W21" s="95"/>
      <c r="X21" s="95" t="s">
        <v>579</v>
      </c>
      <c r="Y21" s="95" t="s">
        <v>651</v>
      </c>
      <c r="Z21" s="95"/>
      <c r="AA21" s="95"/>
      <c r="AB21" s="95" t="s">
        <v>14</v>
      </c>
      <c r="AC21" s="95" t="s">
        <v>200</v>
      </c>
      <c r="AD21" s="95" t="s">
        <v>14</v>
      </c>
      <c r="AE21" s="95" t="s">
        <v>652</v>
      </c>
      <c r="AF21" s="95" t="s">
        <v>652</v>
      </c>
      <c r="AG21" s="95" t="s">
        <v>14</v>
      </c>
      <c r="AH21" s="95" t="s">
        <v>546</v>
      </c>
      <c r="AI21" s="95">
        <v>32.0</v>
      </c>
      <c r="AJ21" s="95" t="s">
        <v>653</v>
      </c>
      <c r="AK21" s="95" t="s">
        <v>654</v>
      </c>
      <c r="AL21" s="95" t="s">
        <v>654</v>
      </c>
      <c r="AM21" s="95">
        <v>18.0</v>
      </c>
      <c r="AN21" s="95">
        <v>12.0</v>
      </c>
      <c r="AO21" s="95">
        <v>10.6</v>
      </c>
      <c r="AP21" s="95">
        <v>4.6</v>
      </c>
      <c r="AQ21" s="95"/>
      <c r="AR21" s="96" t="s">
        <v>655</v>
      </c>
      <c r="AS21" s="96" t="s">
        <v>192</v>
      </c>
      <c r="AT21" s="95">
        <v>84.0</v>
      </c>
      <c r="AU21" s="95" t="s">
        <v>550</v>
      </c>
      <c r="AV21" s="95"/>
      <c r="AW21" s="90">
        <v>3.0</v>
      </c>
      <c r="AX21" s="90">
        <v>18.0</v>
      </c>
      <c r="AY21" s="90"/>
      <c r="AZ21" s="90" t="s">
        <v>200</v>
      </c>
      <c r="BA21" s="90" t="s">
        <v>649</v>
      </c>
      <c r="BB21" s="90"/>
      <c r="BC21" s="90"/>
    </row>
    <row r="22" ht="21.0" customHeight="1">
      <c r="A22" s="91" t="s">
        <v>21</v>
      </c>
      <c r="B22" s="91"/>
      <c r="C22" s="91"/>
      <c r="D22" s="92" t="s">
        <v>540</v>
      </c>
      <c r="E22" s="91">
        <v>6.1</v>
      </c>
      <c r="F22" s="91" t="s">
        <v>649</v>
      </c>
      <c r="G22" s="91">
        <v>69.3</v>
      </c>
      <c r="H22" s="91">
        <v>122.0</v>
      </c>
      <c r="I22" s="91">
        <v>76.0</v>
      </c>
      <c r="J22" s="91">
        <v>18.0</v>
      </c>
      <c r="K22" s="91">
        <v>71.0</v>
      </c>
      <c r="L22" s="93">
        <v>76.0</v>
      </c>
      <c r="M22" s="93">
        <v>0.0</v>
      </c>
      <c r="N22" s="94">
        <v>76.0</v>
      </c>
      <c r="O22" s="93">
        <v>7.0</v>
      </c>
      <c r="P22" s="93">
        <v>7.0</v>
      </c>
      <c r="Q22" s="93">
        <v>0.0</v>
      </c>
      <c r="R22" s="95" t="s">
        <v>77</v>
      </c>
      <c r="S22" s="96" t="s">
        <v>257</v>
      </c>
      <c r="T22" s="95" t="s">
        <v>201</v>
      </c>
      <c r="U22" s="97">
        <v>45889.553219594905</v>
      </c>
      <c r="V22" s="95" t="s">
        <v>656</v>
      </c>
      <c r="W22" s="95"/>
      <c r="X22" s="95" t="s">
        <v>579</v>
      </c>
      <c r="Y22" s="95" t="s">
        <v>657</v>
      </c>
      <c r="Z22" s="95"/>
      <c r="AA22" s="95"/>
      <c r="AB22" s="95" t="s">
        <v>14</v>
      </c>
      <c r="AC22" s="95" t="s">
        <v>200</v>
      </c>
      <c r="AD22" s="95" t="s">
        <v>14</v>
      </c>
      <c r="AE22" s="95" t="s">
        <v>658</v>
      </c>
      <c r="AF22" s="95" t="s">
        <v>658</v>
      </c>
      <c r="AG22" s="95" t="s">
        <v>14</v>
      </c>
      <c r="AH22" s="95" t="s">
        <v>546</v>
      </c>
      <c r="AI22" s="95">
        <v>5.0</v>
      </c>
      <c r="AJ22" s="95" t="s">
        <v>659</v>
      </c>
      <c r="AK22" s="95" t="s">
        <v>660</v>
      </c>
      <c r="AL22" s="95" t="s">
        <v>660</v>
      </c>
      <c r="AM22" s="95">
        <v>18.0</v>
      </c>
      <c r="AN22" s="95">
        <v>12.0</v>
      </c>
      <c r="AO22" s="95">
        <v>4.6</v>
      </c>
      <c r="AP22" s="95">
        <v>7.6</v>
      </c>
      <c r="AQ22" s="95"/>
      <c r="AR22" s="96" t="s">
        <v>661</v>
      </c>
      <c r="AS22" s="96" t="s">
        <v>192</v>
      </c>
      <c r="AT22" s="95">
        <v>76.0</v>
      </c>
      <c r="AU22" s="95" t="s">
        <v>585</v>
      </c>
      <c r="AV22" s="95" t="s">
        <v>21</v>
      </c>
      <c r="AW22" s="90">
        <v>3.0</v>
      </c>
      <c r="AX22" s="90">
        <v>18.0</v>
      </c>
      <c r="AY22" s="90"/>
      <c r="AZ22" s="90" t="s">
        <v>21</v>
      </c>
      <c r="BA22" s="90" t="s">
        <v>649</v>
      </c>
      <c r="BB22" s="90"/>
      <c r="BC22" s="90"/>
    </row>
    <row r="23" ht="21.0" customHeight="1">
      <c r="A23" s="91" t="s">
        <v>301</v>
      </c>
      <c r="B23" s="91"/>
      <c r="C23" s="91"/>
      <c r="D23" s="92" t="s">
        <v>540</v>
      </c>
      <c r="E23" s="91">
        <v>10.7</v>
      </c>
      <c r="F23" s="91" t="s">
        <v>649</v>
      </c>
      <c r="G23" s="91">
        <v>69.3</v>
      </c>
      <c r="H23" s="91">
        <v>122.0</v>
      </c>
      <c r="I23" s="91">
        <v>76.0</v>
      </c>
      <c r="J23" s="91">
        <v>18.0</v>
      </c>
      <c r="K23" s="91">
        <v>71.0</v>
      </c>
      <c r="L23" s="93">
        <v>76.0</v>
      </c>
      <c r="M23" s="93">
        <v>-4.0</v>
      </c>
      <c r="N23" s="94">
        <v>80.0</v>
      </c>
      <c r="O23" s="93">
        <v>7.0</v>
      </c>
      <c r="P23" s="93">
        <v>7.0</v>
      </c>
      <c r="Q23" s="93">
        <v>-4.0</v>
      </c>
      <c r="R23" s="95" t="s">
        <v>77</v>
      </c>
      <c r="S23" s="96" t="s">
        <v>303</v>
      </c>
      <c r="T23" s="95" t="s">
        <v>201</v>
      </c>
      <c r="U23" s="97">
        <v>45889.5534299537</v>
      </c>
      <c r="V23" s="95" t="s">
        <v>656</v>
      </c>
      <c r="W23" s="95"/>
      <c r="X23" s="95" t="s">
        <v>579</v>
      </c>
      <c r="Y23" s="95" t="s">
        <v>662</v>
      </c>
      <c r="Z23" s="95"/>
      <c r="AA23" s="95"/>
      <c r="AB23" s="95" t="s">
        <v>14</v>
      </c>
      <c r="AC23" s="95" t="s">
        <v>200</v>
      </c>
      <c r="AD23" s="95" t="s">
        <v>14</v>
      </c>
      <c r="AE23" s="95" t="s">
        <v>663</v>
      </c>
      <c r="AF23" s="95" t="s">
        <v>663</v>
      </c>
      <c r="AG23" s="95" t="s">
        <v>14</v>
      </c>
      <c r="AH23" s="95" t="s">
        <v>546</v>
      </c>
      <c r="AI23" s="95">
        <v>5.0</v>
      </c>
      <c r="AJ23" s="95" t="s">
        <v>659</v>
      </c>
      <c r="AK23" s="95" t="s">
        <v>660</v>
      </c>
      <c r="AL23" s="95" t="s">
        <v>660</v>
      </c>
      <c r="AM23" s="95">
        <v>18.0</v>
      </c>
      <c r="AN23" s="95">
        <v>12.0</v>
      </c>
      <c r="AO23" s="95">
        <v>7.6</v>
      </c>
      <c r="AP23" s="95">
        <v>5.6</v>
      </c>
      <c r="AQ23" s="95"/>
      <c r="AR23" s="96" t="s">
        <v>664</v>
      </c>
      <c r="AS23" s="96" t="s">
        <v>192</v>
      </c>
      <c r="AT23" s="95">
        <v>80.0</v>
      </c>
      <c r="AU23" s="95" t="s">
        <v>585</v>
      </c>
      <c r="AV23" s="95" t="s">
        <v>301</v>
      </c>
      <c r="AW23" s="90">
        <v>3.0</v>
      </c>
      <c r="AX23" s="90">
        <v>18.0</v>
      </c>
      <c r="AY23" s="90"/>
      <c r="AZ23" s="90" t="s">
        <v>301</v>
      </c>
      <c r="BA23" s="90" t="s">
        <v>649</v>
      </c>
      <c r="BB23" s="90"/>
      <c r="BC23" s="90"/>
    </row>
    <row r="24" ht="21.0" customHeight="1">
      <c r="A24" s="91" t="s">
        <v>33</v>
      </c>
      <c r="B24" s="91"/>
      <c r="C24" s="91"/>
      <c r="D24" s="92" t="s">
        <v>540</v>
      </c>
      <c r="E24" s="91">
        <v>17.8</v>
      </c>
      <c r="F24" s="91" t="s">
        <v>649</v>
      </c>
      <c r="G24" s="91">
        <v>69.3</v>
      </c>
      <c r="H24" s="91">
        <v>122.0</v>
      </c>
      <c r="I24" s="91">
        <v>106.0</v>
      </c>
      <c r="J24" s="91">
        <v>18.0</v>
      </c>
      <c r="K24" s="91">
        <v>71.0</v>
      </c>
      <c r="L24" s="93">
        <v>106.0</v>
      </c>
      <c r="M24" s="93">
        <v>18.0</v>
      </c>
      <c r="N24" s="94">
        <v>88.0</v>
      </c>
      <c r="O24" s="93">
        <v>37.0</v>
      </c>
      <c r="P24" s="93">
        <v>37.0</v>
      </c>
      <c r="Q24" s="93">
        <v>18.0</v>
      </c>
      <c r="R24" s="95" t="s">
        <v>77</v>
      </c>
      <c r="S24" s="96" t="s">
        <v>279</v>
      </c>
      <c r="T24" s="95" t="s">
        <v>201</v>
      </c>
      <c r="U24" s="97">
        <v>45889.553654641204</v>
      </c>
      <c r="V24" s="95" t="s">
        <v>665</v>
      </c>
      <c r="W24" s="95"/>
      <c r="X24" s="95" t="s">
        <v>579</v>
      </c>
      <c r="Y24" s="95" t="s">
        <v>666</v>
      </c>
      <c r="Z24" s="95"/>
      <c r="AA24" s="95"/>
      <c r="AB24" s="95" t="s">
        <v>14</v>
      </c>
      <c r="AC24" s="95" t="s">
        <v>200</v>
      </c>
      <c r="AD24" s="95" t="s">
        <v>14</v>
      </c>
      <c r="AE24" s="95" t="s">
        <v>667</v>
      </c>
      <c r="AF24" s="95" t="s">
        <v>667</v>
      </c>
      <c r="AG24" s="95" t="s">
        <v>14</v>
      </c>
      <c r="AH24" s="95" t="s">
        <v>546</v>
      </c>
      <c r="AI24" s="95">
        <v>35.0</v>
      </c>
      <c r="AJ24" s="95" t="s">
        <v>668</v>
      </c>
      <c r="AK24" s="95" t="s">
        <v>669</v>
      </c>
      <c r="AL24" s="95" t="s">
        <v>669</v>
      </c>
      <c r="AM24" s="95">
        <v>18.0</v>
      </c>
      <c r="AN24" s="95">
        <v>12.0</v>
      </c>
      <c r="AO24" s="95">
        <v>5.6</v>
      </c>
      <c r="AP24" s="95">
        <v>3.6</v>
      </c>
      <c r="AQ24" s="95"/>
      <c r="AR24" s="96" t="s">
        <v>670</v>
      </c>
      <c r="AS24" s="96" t="s">
        <v>192</v>
      </c>
      <c r="AT24" s="95">
        <v>88.0</v>
      </c>
      <c r="AU24" s="95" t="s">
        <v>585</v>
      </c>
      <c r="AV24" s="95" t="s">
        <v>33</v>
      </c>
      <c r="AW24" s="90">
        <v>3.0</v>
      </c>
      <c r="AX24" s="90">
        <v>18.0</v>
      </c>
      <c r="AY24" s="90"/>
      <c r="AZ24" s="90" t="s">
        <v>33</v>
      </c>
      <c r="BA24" s="90" t="s">
        <v>649</v>
      </c>
      <c r="BB24" s="90"/>
      <c r="BC24" s="90"/>
    </row>
    <row r="25" ht="21.0" customHeight="1">
      <c r="A25" s="91" t="s">
        <v>339</v>
      </c>
      <c r="B25" s="91"/>
      <c r="C25" s="91"/>
      <c r="D25" s="92" t="s">
        <v>540</v>
      </c>
      <c r="E25" s="91">
        <v>16.2</v>
      </c>
      <c r="F25" s="91" t="s">
        <v>649</v>
      </c>
      <c r="G25" s="91">
        <v>69.3</v>
      </c>
      <c r="H25" s="91">
        <v>122.0</v>
      </c>
      <c r="I25" s="91">
        <v>92.0</v>
      </c>
      <c r="J25" s="91">
        <v>18.0</v>
      </c>
      <c r="K25" s="91">
        <v>71.0</v>
      </c>
      <c r="L25" s="93">
        <v>92.0</v>
      </c>
      <c r="M25" s="93">
        <v>6.0</v>
      </c>
      <c r="N25" s="94">
        <v>86.0</v>
      </c>
      <c r="O25" s="93">
        <v>23.0</v>
      </c>
      <c r="P25" s="93">
        <v>23.0</v>
      </c>
      <c r="Q25" s="93">
        <v>6.0</v>
      </c>
      <c r="R25" s="95" t="s">
        <v>77</v>
      </c>
      <c r="S25" s="96" t="s">
        <v>341</v>
      </c>
      <c r="T25" s="95" t="s">
        <v>201</v>
      </c>
      <c r="U25" s="97">
        <v>45889.55393700232</v>
      </c>
      <c r="V25" s="95" t="s">
        <v>665</v>
      </c>
      <c r="W25" s="95"/>
      <c r="X25" s="95" t="s">
        <v>579</v>
      </c>
      <c r="Y25" s="95" t="s">
        <v>671</v>
      </c>
      <c r="Z25" s="95"/>
      <c r="AA25" s="95"/>
      <c r="AB25" s="95" t="s">
        <v>14</v>
      </c>
      <c r="AC25" s="95" t="s">
        <v>200</v>
      </c>
      <c r="AD25" s="95" t="s">
        <v>14</v>
      </c>
      <c r="AE25" s="95" t="s">
        <v>597</v>
      </c>
      <c r="AF25" s="95" t="s">
        <v>597</v>
      </c>
      <c r="AG25" s="95" t="s">
        <v>14</v>
      </c>
      <c r="AH25" s="95" t="s">
        <v>546</v>
      </c>
      <c r="AI25" s="95">
        <v>21.0</v>
      </c>
      <c r="AJ25" s="95" t="s">
        <v>570</v>
      </c>
      <c r="AK25" s="95" t="s">
        <v>672</v>
      </c>
      <c r="AL25" s="95" t="s">
        <v>672</v>
      </c>
      <c r="AM25" s="95">
        <v>18.0</v>
      </c>
      <c r="AN25" s="95">
        <v>12.0</v>
      </c>
      <c r="AO25" s="95">
        <v>3.6</v>
      </c>
      <c r="AP25" s="95">
        <v>0.6</v>
      </c>
      <c r="AQ25" s="95"/>
      <c r="AR25" s="96" t="s">
        <v>599</v>
      </c>
      <c r="AS25" s="96" t="s">
        <v>192</v>
      </c>
      <c r="AT25" s="95">
        <v>86.0</v>
      </c>
      <c r="AU25" s="95" t="s">
        <v>585</v>
      </c>
      <c r="AV25" s="95" t="s">
        <v>339</v>
      </c>
      <c r="AW25" s="90">
        <v>3.0</v>
      </c>
      <c r="AX25" s="90">
        <v>18.0</v>
      </c>
      <c r="AY25" s="90"/>
      <c r="AZ25" s="90" t="s">
        <v>339</v>
      </c>
      <c r="BA25" s="90" t="s">
        <v>649</v>
      </c>
      <c r="BB25" s="90"/>
      <c r="BC25" s="90"/>
    </row>
    <row r="26" ht="21.0" customHeight="1">
      <c r="A26" s="91" t="s">
        <v>26</v>
      </c>
      <c r="B26" s="91"/>
      <c r="C26" s="91"/>
      <c r="D26" s="92" t="s">
        <v>540</v>
      </c>
      <c r="E26" s="91">
        <v>7.6</v>
      </c>
      <c r="F26" s="91" t="s">
        <v>649</v>
      </c>
      <c r="G26" s="91">
        <v>69.3</v>
      </c>
      <c r="H26" s="91">
        <v>122.0</v>
      </c>
      <c r="I26" s="91">
        <v>91.0</v>
      </c>
      <c r="J26" s="91">
        <v>18.0</v>
      </c>
      <c r="K26" s="91">
        <v>71.0</v>
      </c>
      <c r="L26" s="93">
        <v>91.0</v>
      </c>
      <c r="M26" s="93">
        <v>14.0</v>
      </c>
      <c r="N26" s="94">
        <v>77.0</v>
      </c>
      <c r="O26" s="93">
        <v>22.0</v>
      </c>
      <c r="P26" s="93">
        <v>22.0</v>
      </c>
      <c r="Q26" s="93">
        <v>14.0</v>
      </c>
      <c r="R26" s="95" t="s">
        <v>77</v>
      </c>
      <c r="S26" s="96" t="s">
        <v>269</v>
      </c>
      <c r="T26" s="95" t="s">
        <v>201</v>
      </c>
      <c r="U26" s="97">
        <v>45889.55411837963</v>
      </c>
      <c r="V26" s="95" t="s">
        <v>665</v>
      </c>
      <c r="W26" s="95"/>
      <c r="X26" s="95" t="s">
        <v>579</v>
      </c>
      <c r="Y26" s="95" t="s">
        <v>673</v>
      </c>
      <c r="Z26" s="95"/>
      <c r="AA26" s="95"/>
      <c r="AB26" s="95" t="s">
        <v>14</v>
      </c>
      <c r="AC26" s="95" t="s">
        <v>200</v>
      </c>
      <c r="AD26" s="95" t="s">
        <v>14</v>
      </c>
      <c r="AE26" s="95" t="s">
        <v>674</v>
      </c>
      <c r="AF26" s="95" t="s">
        <v>674</v>
      </c>
      <c r="AG26" s="95" t="s">
        <v>14</v>
      </c>
      <c r="AH26" s="95" t="s">
        <v>546</v>
      </c>
      <c r="AI26" s="95">
        <v>20.0</v>
      </c>
      <c r="AJ26" s="95" t="s">
        <v>556</v>
      </c>
      <c r="AK26" s="95" t="s">
        <v>675</v>
      </c>
      <c r="AL26" s="95" t="s">
        <v>675</v>
      </c>
      <c r="AM26" s="95">
        <v>18.0</v>
      </c>
      <c r="AN26" s="95">
        <v>12.0</v>
      </c>
      <c r="AO26" s="95">
        <v>1.0</v>
      </c>
      <c r="AP26" s="95">
        <v>1.6</v>
      </c>
      <c r="AQ26" s="95"/>
      <c r="AR26" s="96" t="s">
        <v>676</v>
      </c>
      <c r="AS26" s="96" t="s">
        <v>192</v>
      </c>
      <c r="AT26" s="95">
        <v>77.0</v>
      </c>
      <c r="AU26" s="95" t="s">
        <v>585</v>
      </c>
      <c r="AV26" s="95" t="s">
        <v>26</v>
      </c>
      <c r="AW26" s="90">
        <v>3.0</v>
      </c>
      <c r="AX26" s="90">
        <v>18.0</v>
      </c>
      <c r="AY26" s="90"/>
      <c r="AZ26" s="90" t="s">
        <v>26</v>
      </c>
      <c r="BA26" s="90" t="s">
        <v>649</v>
      </c>
      <c r="BB26" s="90"/>
      <c r="BC26" s="90"/>
    </row>
    <row r="27" ht="21.0" customHeight="1">
      <c r="A27" s="91" t="s">
        <v>200</v>
      </c>
      <c r="B27" s="91"/>
      <c r="C27" s="91"/>
      <c r="D27" s="92" t="s">
        <v>540</v>
      </c>
      <c r="E27" s="91">
        <v>14.5</v>
      </c>
      <c r="F27" s="91" t="s">
        <v>677</v>
      </c>
      <c r="G27" s="91">
        <v>70.4</v>
      </c>
      <c r="H27" s="91">
        <v>122.0</v>
      </c>
      <c r="I27" s="91">
        <v>92.0</v>
      </c>
      <c r="J27" s="91">
        <v>18.0</v>
      </c>
      <c r="K27" s="91">
        <v>71.0</v>
      </c>
      <c r="L27" s="93">
        <v>92.0</v>
      </c>
      <c r="M27" s="93">
        <v>7.0</v>
      </c>
      <c r="N27" s="94">
        <v>85.0</v>
      </c>
      <c r="O27" s="93">
        <v>22.0</v>
      </c>
      <c r="P27" s="93">
        <v>22.0</v>
      </c>
      <c r="Q27" s="93">
        <v>7.0</v>
      </c>
      <c r="R27" s="95" t="s">
        <v>77</v>
      </c>
      <c r="S27" s="96" t="s">
        <v>202</v>
      </c>
      <c r="T27" s="95" t="s">
        <v>201</v>
      </c>
      <c r="U27" s="97">
        <v>45889.79943283564</v>
      </c>
      <c r="V27" s="95" t="s">
        <v>678</v>
      </c>
      <c r="W27" s="95"/>
      <c r="X27" s="95" t="s">
        <v>579</v>
      </c>
      <c r="Y27" s="95" t="s">
        <v>679</v>
      </c>
      <c r="Z27" s="95"/>
      <c r="AA27" s="95"/>
      <c r="AB27" s="95" t="s">
        <v>14</v>
      </c>
      <c r="AC27" s="95" t="s">
        <v>200</v>
      </c>
      <c r="AD27" s="95" t="s">
        <v>14</v>
      </c>
      <c r="AE27" s="95" t="s">
        <v>680</v>
      </c>
      <c r="AF27" s="95" t="s">
        <v>680</v>
      </c>
      <c r="AG27" s="95" t="s">
        <v>14</v>
      </c>
      <c r="AH27" s="95" t="s">
        <v>546</v>
      </c>
      <c r="AI27" s="95">
        <v>21.0</v>
      </c>
      <c r="AJ27" s="95" t="s">
        <v>570</v>
      </c>
      <c r="AK27" s="95" t="s">
        <v>681</v>
      </c>
      <c r="AL27" s="95" t="s">
        <v>681</v>
      </c>
      <c r="AM27" s="95">
        <v>18.0</v>
      </c>
      <c r="AN27" s="95">
        <v>12.0</v>
      </c>
      <c r="AO27" s="95">
        <v>10.6</v>
      </c>
      <c r="AP27" s="95">
        <v>4.6</v>
      </c>
      <c r="AQ27" s="95"/>
      <c r="AR27" s="96" t="s">
        <v>648</v>
      </c>
      <c r="AS27" s="96" t="s">
        <v>192</v>
      </c>
      <c r="AT27" s="95">
        <v>85.0</v>
      </c>
      <c r="AU27" s="95" t="s">
        <v>550</v>
      </c>
      <c r="AV27" s="95"/>
      <c r="AW27" s="90">
        <v>3.0</v>
      </c>
      <c r="AX27" s="90">
        <v>18.0</v>
      </c>
      <c r="AY27" s="90"/>
      <c r="AZ27" s="90" t="s">
        <v>200</v>
      </c>
      <c r="BA27" s="90" t="s">
        <v>677</v>
      </c>
      <c r="BB27" s="90"/>
      <c r="BC27" s="90"/>
    </row>
    <row r="28" ht="21.0" customHeight="1">
      <c r="A28" s="91" t="s">
        <v>21</v>
      </c>
      <c r="B28" s="91"/>
      <c r="C28" s="91"/>
      <c r="D28" s="92" t="s">
        <v>540</v>
      </c>
      <c r="E28" s="91">
        <v>6.1</v>
      </c>
      <c r="F28" s="91" t="s">
        <v>677</v>
      </c>
      <c r="G28" s="91">
        <v>70.4</v>
      </c>
      <c r="H28" s="91">
        <v>122.0</v>
      </c>
      <c r="I28" s="91">
        <v>84.0</v>
      </c>
      <c r="J28" s="91">
        <v>18.0</v>
      </c>
      <c r="K28" s="91">
        <v>71.0</v>
      </c>
      <c r="L28" s="93">
        <v>84.0</v>
      </c>
      <c r="M28" s="93">
        <v>7.0</v>
      </c>
      <c r="N28" s="94">
        <v>77.0</v>
      </c>
      <c r="O28" s="93">
        <v>14.0</v>
      </c>
      <c r="P28" s="93">
        <v>14.0</v>
      </c>
      <c r="Q28" s="93">
        <v>7.0</v>
      </c>
      <c r="R28" s="95" t="s">
        <v>77</v>
      </c>
      <c r="S28" s="96" t="s">
        <v>257</v>
      </c>
      <c r="T28" s="95" t="s">
        <v>201</v>
      </c>
      <c r="U28" s="97">
        <v>45889.79966428241</v>
      </c>
      <c r="V28" s="95" t="s">
        <v>678</v>
      </c>
      <c r="W28" s="95"/>
      <c r="X28" s="95" t="s">
        <v>579</v>
      </c>
      <c r="Y28" s="95" t="s">
        <v>682</v>
      </c>
      <c r="Z28" s="95"/>
      <c r="AA28" s="95"/>
      <c r="AB28" s="95" t="s">
        <v>14</v>
      </c>
      <c r="AC28" s="95" t="s">
        <v>200</v>
      </c>
      <c r="AD28" s="95" t="s">
        <v>14</v>
      </c>
      <c r="AE28" s="95" t="s">
        <v>683</v>
      </c>
      <c r="AF28" s="95" t="s">
        <v>683</v>
      </c>
      <c r="AG28" s="95" t="s">
        <v>14</v>
      </c>
      <c r="AH28" s="95" t="s">
        <v>546</v>
      </c>
      <c r="AI28" s="95">
        <v>13.0</v>
      </c>
      <c r="AJ28" s="95" t="s">
        <v>591</v>
      </c>
      <c r="AK28" s="95" t="s">
        <v>684</v>
      </c>
      <c r="AL28" s="95" t="s">
        <v>684</v>
      </c>
      <c r="AM28" s="95">
        <v>18.0</v>
      </c>
      <c r="AN28" s="95">
        <v>12.0</v>
      </c>
      <c r="AO28" s="95">
        <v>4.6</v>
      </c>
      <c r="AP28" s="95">
        <v>7.6</v>
      </c>
      <c r="AQ28" s="95"/>
      <c r="AR28" s="96" t="s">
        <v>648</v>
      </c>
      <c r="AS28" s="96" t="s">
        <v>192</v>
      </c>
      <c r="AT28" s="95">
        <v>77.0</v>
      </c>
      <c r="AU28" s="95" t="s">
        <v>585</v>
      </c>
      <c r="AV28" s="95" t="s">
        <v>21</v>
      </c>
      <c r="AW28" s="90">
        <v>3.0</v>
      </c>
      <c r="AX28" s="90">
        <v>18.0</v>
      </c>
      <c r="AY28" s="90"/>
      <c r="AZ28" s="90" t="s">
        <v>21</v>
      </c>
      <c r="BA28" s="90" t="s">
        <v>677</v>
      </c>
      <c r="BB28" s="90"/>
      <c r="BC28" s="90"/>
    </row>
    <row r="29" ht="21.0" customHeight="1">
      <c r="A29" s="91" t="s">
        <v>339</v>
      </c>
      <c r="B29" s="91"/>
      <c r="C29" s="91"/>
      <c r="D29" s="92" t="s">
        <v>540</v>
      </c>
      <c r="E29" s="91">
        <v>16.2</v>
      </c>
      <c r="F29" s="91" t="s">
        <v>677</v>
      </c>
      <c r="G29" s="91">
        <v>70.4</v>
      </c>
      <c r="H29" s="91">
        <v>122.0</v>
      </c>
      <c r="I29" s="91">
        <v>87.0</v>
      </c>
      <c r="J29" s="91">
        <v>18.0</v>
      </c>
      <c r="K29" s="91">
        <v>71.0</v>
      </c>
      <c r="L29" s="93">
        <v>87.0</v>
      </c>
      <c r="M29" s="93">
        <v>0.0</v>
      </c>
      <c r="N29" s="94">
        <v>87.0</v>
      </c>
      <c r="O29" s="93">
        <v>17.0</v>
      </c>
      <c r="P29" s="93">
        <v>17.0</v>
      </c>
      <c r="Q29" s="93">
        <v>0.0</v>
      </c>
      <c r="R29" s="95" t="s">
        <v>77</v>
      </c>
      <c r="S29" s="96" t="s">
        <v>341</v>
      </c>
      <c r="T29" s="95" t="s">
        <v>201</v>
      </c>
      <c r="U29" s="97">
        <v>45889.8000321875</v>
      </c>
      <c r="V29" s="95" t="s">
        <v>685</v>
      </c>
      <c r="W29" s="95"/>
      <c r="X29" s="95" t="s">
        <v>579</v>
      </c>
      <c r="Y29" s="95" t="s">
        <v>686</v>
      </c>
      <c r="Z29" s="95"/>
      <c r="AA29" s="95"/>
      <c r="AB29" s="95" t="s">
        <v>14</v>
      </c>
      <c r="AC29" s="95" t="s">
        <v>200</v>
      </c>
      <c r="AD29" s="95" t="s">
        <v>14</v>
      </c>
      <c r="AE29" s="95" t="s">
        <v>687</v>
      </c>
      <c r="AF29" s="95" t="s">
        <v>687</v>
      </c>
      <c r="AG29" s="95" t="s">
        <v>14</v>
      </c>
      <c r="AH29" s="95" t="s">
        <v>546</v>
      </c>
      <c r="AI29" s="95">
        <v>16.0</v>
      </c>
      <c r="AJ29" s="95" t="s">
        <v>547</v>
      </c>
      <c r="AK29" s="95" t="s">
        <v>688</v>
      </c>
      <c r="AL29" s="95" t="s">
        <v>688</v>
      </c>
      <c r="AM29" s="95">
        <v>18.0</v>
      </c>
      <c r="AN29" s="95">
        <v>12.0</v>
      </c>
      <c r="AO29" s="95">
        <v>3.6</v>
      </c>
      <c r="AP29" s="95">
        <v>0.6</v>
      </c>
      <c r="AQ29" s="95"/>
      <c r="AR29" s="96" t="s">
        <v>661</v>
      </c>
      <c r="AS29" s="96" t="s">
        <v>192</v>
      </c>
      <c r="AT29" s="95">
        <v>87.0</v>
      </c>
      <c r="AU29" s="95" t="s">
        <v>585</v>
      </c>
      <c r="AV29" s="95" t="s">
        <v>339</v>
      </c>
      <c r="AW29" s="90">
        <v>3.0</v>
      </c>
      <c r="AX29" s="90">
        <v>18.0</v>
      </c>
      <c r="AY29" s="90"/>
      <c r="AZ29" s="90" t="s">
        <v>339</v>
      </c>
      <c r="BA29" s="90" t="s">
        <v>677</v>
      </c>
      <c r="BB29" s="90"/>
      <c r="BC29" s="90"/>
    </row>
    <row r="30" ht="21.0" customHeight="1">
      <c r="A30" s="91" t="s">
        <v>33</v>
      </c>
      <c r="B30" s="91"/>
      <c r="C30" s="91"/>
      <c r="D30" s="92" t="s">
        <v>540</v>
      </c>
      <c r="E30" s="91">
        <v>17.8</v>
      </c>
      <c r="F30" s="91" t="s">
        <v>677</v>
      </c>
      <c r="G30" s="91">
        <v>70.4</v>
      </c>
      <c r="H30" s="91">
        <v>122.0</v>
      </c>
      <c r="I30" s="91">
        <v>91.0</v>
      </c>
      <c r="J30" s="91">
        <v>18.0</v>
      </c>
      <c r="K30" s="91">
        <v>71.0</v>
      </c>
      <c r="L30" s="93">
        <v>91.0</v>
      </c>
      <c r="M30" s="93">
        <v>2.0</v>
      </c>
      <c r="N30" s="94">
        <v>89.0</v>
      </c>
      <c r="O30" s="93">
        <v>21.0</v>
      </c>
      <c r="P30" s="93">
        <v>21.0</v>
      </c>
      <c r="Q30" s="93">
        <v>2.0</v>
      </c>
      <c r="R30" s="95" t="s">
        <v>77</v>
      </c>
      <c r="S30" s="96" t="s">
        <v>279</v>
      </c>
      <c r="T30" s="95" t="s">
        <v>201</v>
      </c>
      <c r="U30" s="97">
        <v>45889.80024314814</v>
      </c>
      <c r="V30" s="95" t="s">
        <v>685</v>
      </c>
      <c r="W30" s="95"/>
      <c r="X30" s="95" t="s">
        <v>579</v>
      </c>
      <c r="Y30" s="95" t="s">
        <v>689</v>
      </c>
      <c r="Z30" s="95"/>
      <c r="AA30" s="95"/>
      <c r="AB30" s="95" t="s">
        <v>14</v>
      </c>
      <c r="AC30" s="95" t="s">
        <v>200</v>
      </c>
      <c r="AD30" s="95" t="s">
        <v>14</v>
      </c>
      <c r="AE30" s="95" t="s">
        <v>690</v>
      </c>
      <c r="AF30" s="95" t="s">
        <v>690</v>
      </c>
      <c r="AG30" s="95" t="s">
        <v>14</v>
      </c>
      <c r="AH30" s="95" t="s">
        <v>546</v>
      </c>
      <c r="AI30" s="95">
        <v>20.0</v>
      </c>
      <c r="AJ30" s="95" t="s">
        <v>556</v>
      </c>
      <c r="AK30" s="95" t="s">
        <v>691</v>
      </c>
      <c r="AL30" s="95" t="s">
        <v>691</v>
      </c>
      <c r="AM30" s="95">
        <v>18.0</v>
      </c>
      <c r="AN30" s="95">
        <v>12.0</v>
      </c>
      <c r="AO30" s="95">
        <v>5.6</v>
      </c>
      <c r="AP30" s="95">
        <v>3.6</v>
      </c>
      <c r="AQ30" s="95"/>
      <c r="AR30" s="96" t="s">
        <v>572</v>
      </c>
      <c r="AS30" s="96" t="s">
        <v>192</v>
      </c>
      <c r="AT30" s="95">
        <v>89.0</v>
      </c>
      <c r="AU30" s="95" t="s">
        <v>585</v>
      </c>
      <c r="AV30" s="95" t="s">
        <v>33</v>
      </c>
      <c r="AW30" s="90">
        <v>3.0</v>
      </c>
      <c r="AX30" s="90">
        <v>18.0</v>
      </c>
      <c r="AY30" s="90"/>
      <c r="AZ30" s="90" t="s">
        <v>33</v>
      </c>
      <c r="BA30" s="90" t="s">
        <v>677</v>
      </c>
      <c r="BB30" s="90"/>
      <c r="BC30" s="90"/>
    </row>
    <row r="31" ht="21.0" customHeight="1">
      <c r="A31" s="91" t="s">
        <v>26</v>
      </c>
      <c r="B31" s="91"/>
      <c r="C31" s="91"/>
      <c r="D31" s="92" t="s">
        <v>540</v>
      </c>
      <c r="E31" s="91">
        <v>7.6</v>
      </c>
      <c r="F31" s="91" t="s">
        <v>677</v>
      </c>
      <c r="G31" s="91">
        <v>70.4</v>
      </c>
      <c r="H31" s="91">
        <v>122.0</v>
      </c>
      <c r="I31" s="91">
        <v>86.0</v>
      </c>
      <c r="J31" s="91">
        <v>18.0</v>
      </c>
      <c r="K31" s="91">
        <v>71.0</v>
      </c>
      <c r="L31" s="93">
        <v>86.0</v>
      </c>
      <c r="M31" s="93">
        <v>8.0</v>
      </c>
      <c r="N31" s="94">
        <v>78.0</v>
      </c>
      <c r="O31" s="93">
        <v>16.0</v>
      </c>
      <c r="P31" s="93">
        <v>16.0</v>
      </c>
      <c r="Q31" s="93">
        <v>8.0</v>
      </c>
      <c r="R31" s="95" t="s">
        <v>77</v>
      </c>
      <c r="S31" s="96" t="s">
        <v>269</v>
      </c>
      <c r="T31" s="95" t="s">
        <v>201</v>
      </c>
      <c r="U31" s="97">
        <v>45889.80039495371</v>
      </c>
      <c r="V31" s="95" t="s">
        <v>685</v>
      </c>
      <c r="W31" s="95"/>
      <c r="X31" s="95" t="s">
        <v>579</v>
      </c>
      <c r="Y31" s="95" t="s">
        <v>692</v>
      </c>
      <c r="Z31" s="95"/>
      <c r="AA31" s="95"/>
      <c r="AB31" s="95" t="s">
        <v>14</v>
      </c>
      <c r="AC31" s="95" t="s">
        <v>200</v>
      </c>
      <c r="AD31" s="95" t="s">
        <v>14</v>
      </c>
      <c r="AE31" s="95" t="s">
        <v>693</v>
      </c>
      <c r="AF31" s="95" t="s">
        <v>693</v>
      </c>
      <c r="AG31" s="95" t="s">
        <v>14</v>
      </c>
      <c r="AH31" s="95" t="s">
        <v>546</v>
      </c>
      <c r="AI31" s="95">
        <v>15.0</v>
      </c>
      <c r="AJ31" s="95" t="s">
        <v>694</v>
      </c>
      <c r="AK31" s="95" t="s">
        <v>695</v>
      </c>
      <c r="AL31" s="95" t="s">
        <v>695</v>
      </c>
      <c r="AM31" s="95">
        <v>18.0</v>
      </c>
      <c r="AN31" s="95">
        <v>12.0</v>
      </c>
      <c r="AO31" s="95">
        <v>1.0</v>
      </c>
      <c r="AP31" s="95">
        <v>1.6</v>
      </c>
      <c r="AQ31" s="95"/>
      <c r="AR31" s="96" t="s">
        <v>642</v>
      </c>
      <c r="AS31" s="96" t="s">
        <v>192</v>
      </c>
      <c r="AT31" s="95">
        <v>78.0</v>
      </c>
      <c r="AU31" s="95" t="s">
        <v>585</v>
      </c>
      <c r="AV31" s="95" t="s">
        <v>26</v>
      </c>
      <c r="AW31" s="90">
        <v>3.0</v>
      </c>
      <c r="AX31" s="90">
        <v>18.0</v>
      </c>
      <c r="AY31" s="90"/>
      <c r="AZ31" s="90" t="s">
        <v>26</v>
      </c>
      <c r="BA31" s="90" t="s">
        <v>677</v>
      </c>
      <c r="BB31" s="90"/>
      <c r="BC31" s="90"/>
    </row>
    <row r="32" ht="21.0" customHeight="1">
      <c r="A32" s="91" t="s">
        <v>301</v>
      </c>
      <c r="B32" s="91"/>
      <c r="C32" s="91"/>
      <c r="D32" s="92" t="s">
        <v>540</v>
      </c>
      <c r="E32" s="91">
        <v>10.7</v>
      </c>
      <c r="F32" s="91" t="s">
        <v>677</v>
      </c>
      <c r="G32" s="91">
        <v>70.4</v>
      </c>
      <c r="H32" s="91">
        <v>122.0</v>
      </c>
      <c r="I32" s="91">
        <v>86.0</v>
      </c>
      <c r="J32" s="91">
        <v>18.0</v>
      </c>
      <c r="K32" s="91">
        <v>71.0</v>
      </c>
      <c r="L32" s="93">
        <v>86.0</v>
      </c>
      <c r="M32" s="93">
        <v>5.0</v>
      </c>
      <c r="N32" s="94">
        <v>81.0</v>
      </c>
      <c r="O32" s="93">
        <v>16.0</v>
      </c>
      <c r="P32" s="93">
        <v>16.0</v>
      </c>
      <c r="Q32" s="93">
        <v>5.0</v>
      </c>
      <c r="R32" s="95" t="s">
        <v>77</v>
      </c>
      <c r="S32" s="96" t="s">
        <v>303</v>
      </c>
      <c r="T32" s="95" t="s">
        <v>201</v>
      </c>
      <c r="U32" s="97">
        <v>45889.800821909725</v>
      </c>
      <c r="V32" s="95" t="s">
        <v>696</v>
      </c>
      <c r="W32" s="95"/>
      <c r="X32" s="95" t="s">
        <v>579</v>
      </c>
      <c r="Y32" s="95" t="s">
        <v>697</v>
      </c>
      <c r="Z32" s="95"/>
      <c r="AA32" s="95"/>
      <c r="AB32" s="95" t="s">
        <v>14</v>
      </c>
      <c r="AC32" s="95" t="s">
        <v>200</v>
      </c>
      <c r="AD32" s="95" t="s">
        <v>14</v>
      </c>
      <c r="AE32" s="95" t="s">
        <v>698</v>
      </c>
      <c r="AF32" s="95" t="s">
        <v>698</v>
      </c>
      <c r="AG32" s="95" t="s">
        <v>14</v>
      </c>
      <c r="AH32" s="95" t="s">
        <v>546</v>
      </c>
      <c r="AI32" s="95">
        <v>15.0</v>
      </c>
      <c r="AJ32" s="95" t="s">
        <v>694</v>
      </c>
      <c r="AK32" s="95" t="s">
        <v>695</v>
      </c>
      <c r="AL32" s="95" t="s">
        <v>695</v>
      </c>
      <c r="AM32" s="95">
        <v>18.0</v>
      </c>
      <c r="AN32" s="95">
        <v>12.0</v>
      </c>
      <c r="AO32" s="95">
        <v>7.6</v>
      </c>
      <c r="AP32" s="95">
        <v>5.6</v>
      </c>
      <c r="AQ32" s="95"/>
      <c r="AR32" s="96" t="s">
        <v>699</v>
      </c>
      <c r="AS32" s="96" t="s">
        <v>192</v>
      </c>
      <c r="AT32" s="95">
        <v>81.0</v>
      </c>
      <c r="AU32" s="95" t="s">
        <v>585</v>
      </c>
      <c r="AV32" s="95" t="s">
        <v>301</v>
      </c>
      <c r="AW32" s="90">
        <v>3.0</v>
      </c>
      <c r="AX32" s="90">
        <v>18.0</v>
      </c>
      <c r="AY32" s="90"/>
      <c r="AZ32" s="90" t="s">
        <v>301</v>
      </c>
      <c r="BA32" s="90" t="s">
        <v>677</v>
      </c>
      <c r="BB32" s="90"/>
      <c r="BC32" s="90"/>
    </row>
    <row r="33" ht="21.0" customHeight="1">
      <c r="A33" s="91" t="s">
        <v>215</v>
      </c>
      <c r="B33" s="91"/>
      <c r="C33" s="91"/>
      <c r="D33" s="92" t="s">
        <v>540</v>
      </c>
      <c r="E33" s="91">
        <v>13.5</v>
      </c>
      <c r="F33" s="91" t="s">
        <v>677</v>
      </c>
      <c r="G33" s="91">
        <v>70.4</v>
      </c>
      <c r="H33" s="91">
        <v>122.0</v>
      </c>
      <c r="I33" s="91">
        <v>91.0</v>
      </c>
      <c r="J33" s="91">
        <v>18.0</v>
      </c>
      <c r="K33" s="91">
        <v>71.0</v>
      </c>
      <c r="L33" s="93">
        <v>91.0</v>
      </c>
      <c r="M33" s="93">
        <v>7.0</v>
      </c>
      <c r="N33" s="94">
        <v>84.0</v>
      </c>
      <c r="O33" s="93">
        <v>21.0</v>
      </c>
      <c r="P33" s="93">
        <v>21.0</v>
      </c>
      <c r="Q33" s="93">
        <v>7.0</v>
      </c>
      <c r="R33" s="95" t="s">
        <v>77</v>
      </c>
      <c r="S33" s="96" t="s">
        <v>217</v>
      </c>
      <c r="T33" s="95" t="s">
        <v>201</v>
      </c>
      <c r="U33" s="97">
        <v>45889.8010534375</v>
      </c>
      <c r="V33" s="95" t="s">
        <v>696</v>
      </c>
      <c r="W33" s="95"/>
      <c r="X33" s="95" t="s">
        <v>579</v>
      </c>
      <c r="Y33" s="95" t="s">
        <v>700</v>
      </c>
      <c r="Z33" s="95"/>
      <c r="AA33" s="95"/>
      <c r="AB33" s="95" t="s">
        <v>14</v>
      </c>
      <c r="AC33" s="95" t="s">
        <v>200</v>
      </c>
      <c r="AD33" s="95" t="s">
        <v>14</v>
      </c>
      <c r="AE33" s="95" t="s">
        <v>701</v>
      </c>
      <c r="AF33" s="95" t="s">
        <v>701</v>
      </c>
      <c r="AG33" s="95" t="s">
        <v>14</v>
      </c>
      <c r="AH33" s="95" t="s">
        <v>546</v>
      </c>
      <c r="AI33" s="95">
        <v>20.0</v>
      </c>
      <c r="AJ33" s="95" t="s">
        <v>556</v>
      </c>
      <c r="AK33" s="95" t="s">
        <v>691</v>
      </c>
      <c r="AL33" s="95" t="s">
        <v>691</v>
      </c>
      <c r="AM33" s="95">
        <v>18.0</v>
      </c>
      <c r="AN33" s="95">
        <v>12.0</v>
      </c>
      <c r="AO33" s="95">
        <v>2.6</v>
      </c>
      <c r="AP33" s="95">
        <v>2.6</v>
      </c>
      <c r="AQ33" s="95"/>
      <c r="AR33" s="96" t="s">
        <v>648</v>
      </c>
      <c r="AS33" s="96" t="s">
        <v>192</v>
      </c>
      <c r="AT33" s="95">
        <v>84.0</v>
      </c>
      <c r="AU33" s="95" t="s">
        <v>585</v>
      </c>
      <c r="AV33" s="95" t="s">
        <v>215</v>
      </c>
      <c r="AW33" s="90">
        <v>3.0</v>
      </c>
      <c r="AX33" s="90">
        <v>18.0</v>
      </c>
      <c r="AY33" s="90"/>
      <c r="AZ33" s="90" t="s">
        <v>215</v>
      </c>
      <c r="BA33" s="90" t="s">
        <v>677</v>
      </c>
      <c r="BB33" s="90"/>
      <c r="BC33" s="90"/>
    </row>
    <row r="34" ht="21.0" customHeight="1">
      <c r="A34" s="91" t="s">
        <v>200</v>
      </c>
      <c r="B34" s="91"/>
      <c r="C34" s="91"/>
      <c r="D34" s="92" t="s">
        <v>540</v>
      </c>
      <c r="E34" s="91">
        <v>14.5</v>
      </c>
      <c r="F34" s="91" t="s">
        <v>702</v>
      </c>
      <c r="G34" s="91">
        <v>70.8</v>
      </c>
      <c r="H34" s="91">
        <v>130.0</v>
      </c>
      <c r="I34" s="91">
        <v>90.0</v>
      </c>
      <c r="J34" s="91">
        <v>18.0</v>
      </c>
      <c r="K34" s="91">
        <v>72.0</v>
      </c>
      <c r="L34" s="93">
        <v>90.0</v>
      </c>
      <c r="M34" s="93">
        <v>3.0</v>
      </c>
      <c r="N34" s="94">
        <v>87.0</v>
      </c>
      <c r="O34" s="93">
        <v>19.0</v>
      </c>
      <c r="P34" s="93">
        <v>19.0</v>
      </c>
      <c r="Q34" s="93">
        <v>3.0</v>
      </c>
      <c r="R34" s="95" t="s">
        <v>77</v>
      </c>
      <c r="S34" s="96" t="s">
        <v>202</v>
      </c>
      <c r="T34" s="95" t="s">
        <v>201</v>
      </c>
      <c r="U34" s="97">
        <v>45890.60739675926</v>
      </c>
      <c r="V34" s="95" t="s">
        <v>703</v>
      </c>
      <c r="W34" s="95"/>
      <c r="X34" s="95" t="s">
        <v>579</v>
      </c>
      <c r="Y34" s="95" t="s">
        <v>704</v>
      </c>
      <c r="Z34" s="95"/>
      <c r="AA34" s="95"/>
      <c r="AB34" s="95" t="s">
        <v>14</v>
      </c>
      <c r="AC34" s="95" t="s">
        <v>200</v>
      </c>
      <c r="AD34" s="95" t="s">
        <v>14</v>
      </c>
      <c r="AE34" s="95" t="s">
        <v>705</v>
      </c>
      <c r="AF34" s="95" t="s">
        <v>705</v>
      </c>
      <c r="AG34" s="95" t="s">
        <v>14</v>
      </c>
      <c r="AH34" s="95" t="s">
        <v>546</v>
      </c>
      <c r="AI34" s="95">
        <v>18.0</v>
      </c>
      <c r="AJ34" s="95" t="s">
        <v>623</v>
      </c>
      <c r="AK34" s="95" t="s">
        <v>706</v>
      </c>
      <c r="AL34" s="95" t="s">
        <v>706</v>
      </c>
      <c r="AM34" s="95">
        <v>18.0</v>
      </c>
      <c r="AN34" s="95">
        <v>12.0</v>
      </c>
      <c r="AO34" s="95">
        <v>10.6</v>
      </c>
      <c r="AP34" s="95">
        <v>4.6</v>
      </c>
      <c r="AQ34" s="95"/>
      <c r="AR34" s="96" t="s">
        <v>707</v>
      </c>
      <c r="AS34" s="96" t="s">
        <v>192</v>
      </c>
      <c r="AT34" s="95">
        <v>87.0</v>
      </c>
      <c r="AU34" s="95" t="s">
        <v>550</v>
      </c>
      <c r="AV34" s="95"/>
      <c r="AW34" s="90">
        <v>3.0</v>
      </c>
      <c r="AX34" s="90">
        <v>18.0</v>
      </c>
      <c r="AY34" s="90"/>
      <c r="AZ34" s="90" t="s">
        <v>200</v>
      </c>
      <c r="BA34" s="90" t="s">
        <v>702</v>
      </c>
      <c r="BB34" s="90"/>
      <c r="BC34" s="90"/>
    </row>
    <row r="35" ht="21.0" customHeight="1">
      <c r="A35" s="91" t="s">
        <v>26</v>
      </c>
      <c r="B35" s="91"/>
      <c r="C35" s="91"/>
      <c r="D35" s="92" t="s">
        <v>540</v>
      </c>
      <c r="E35" s="91">
        <v>7.6</v>
      </c>
      <c r="F35" s="91" t="s">
        <v>702</v>
      </c>
      <c r="G35" s="91">
        <v>70.8</v>
      </c>
      <c r="H35" s="91">
        <v>130.0</v>
      </c>
      <c r="I35" s="91">
        <v>86.0</v>
      </c>
      <c r="J35" s="91">
        <v>18.0</v>
      </c>
      <c r="K35" s="91">
        <v>72.0</v>
      </c>
      <c r="L35" s="93">
        <v>86.0</v>
      </c>
      <c r="M35" s="93">
        <v>7.0</v>
      </c>
      <c r="N35" s="94">
        <v>79.0</v>
      </c>
      <c r="O35" s="93">
        <v>15.0</v>
      </c>
      <c r="P35" s="93">
        <v>15.0</v>
      </c>
      <c r="Q35" s="93">
        <v>7.0</v>
      </c>
      <c r="R35" s="95" t="s">
        <v>77</v>
      </c>
      <c r="S35" s="96" t="s">
        <v>269</v>
      </c>
      <c r="T35" s="95" t="s">
        <v>201</v>
      </c>
      <c r="U35" s="97">
        <v>45890.607525590276</v>
      </c>
      <c r="V35" s="95" t="s">
        <v>703</v>
      </c>
      <c r="W35" s="95"/>
      <c r="X35" s="95" t="s">
        <v>579</v>
      </c>
      <c r="Y35" s="95" t="s">
        <v>708</v>
      </c>
      <c r="Z35" s="95"/>
      <c r="AA35" s="95"/>
      <c r="AB35" s="95" t="s">
        <v>14</v>
      </c>
      <c r="AC35" s="95" t="s">
        <v>200</v>
      </c>
      <c r="AD35" s="95" t="s">
        <v>14</v>
      </c>
      <c r="AE35" s="95" t="s">
        <v>709</v>
      </c>
      <c r="AF35" s="95" t="s">
        <v>709</v>
      </c>
      <c r="AG35" s="95" t="s">
        <v>14</v>
      </c>
      <c r="AH35" s="95" t="s">
        <v>546</v>
      </c>
      <c r="AI35" s="95">
        <v>14.0</v>
      </c>
      <c r="AJ35" s="95" t="s">
        <v>710</v>
      </c>
      <c r="AK35" s="95" t="s">
        <v>711</v>
      </c>
      <c r="AL35" s="95" t="s">
        <v>711</v>
      </c>
      <c r="AM35" s="95">
        <v>18.0</v>
      </c>
      <c r="AN35" s="95">
        <v>12.0</v>
      </c>
      <c r="AO35" s="95">
        <v>1.0</v>
      </c>
      <c r="AP35" s="95">
        <v>1.6</v>
      </c>
      <c r="AQ35" s="95"/>
      <c r="AR35" s="96" t="s">
        <v>648</v>
      </c>
      <c r="AS35" s="96" t="s">
        <v>192</v>
      </c>
      <c r="AT35" s="95">
        <v>79.0</v>
      </c>
      <c r="AU35" s="95" t="s">
        <v>585</v>
      </c>
      <c r="AV35" s="95" t="s">
        <v>26</v>
      </c>
      <c r="AW35" s="90">
        <v>3.0</v>
      </c>
      <c r="AX35" s="90">
        <v>18.0</v>
      </c>
      <c r="AY35" s="90"/>
      <c r="AZ35" s="90" t="s">
        <v>26</v>
      </c>
      <c r="BA35" s="90" t="s">
        <v>702</v>
      </c>
      <c r="BB35" s="90"/>
      <c r="BC35" s="90"/>
    </row>
    <row r="36" ht="21.0" customHeight="1">
      <c r="A36" s="91" t="s">
        <v>215</v>
      </c>
      <c r="B36" s="91"/>
      <c r="C36" s="91"/>
      <c r="D36" s="92" t="s">
        <v>540</v>
      </c>
      <c r="E36" s="91">
        <v>13.5</v>
      </c>
      <c r="F36" s="91" t="s">
        <v>702</v>
      </c>
      <c r="G36" s="91">
        <v>70.8</v>
      </c>
      <c r="H36" s="91">
        <v>130.0</v>
      </c>
      <c r="I36" s="91">
        <v>87.0</v>
      </c>
      <c r="J36" s="91">
        <v>18.0</v>
      </c>
      <c r="K36" s="91">
        <v>72.0</v>
      </c>
      <c r="L36" s="93">
        <v>87.0</v>
      </c>
      <c r="M36" s="93">
        <v>1.0</v>
      </c>
      <c r="N36" s="94">
        <v>86.0</v>
      </c>
      <c r="O36" s="93">
        <v>16.0</v>
      </c>
      <c r="P36" s="93">
        <v>16.0</v>
      </c>
      <c r="Q36" s="93">
        <v>1.0</v>
      </c>
      <c r="R36" s="95" t="s">
        <v>77</v>
      </c>
      <c r="S36" s="96" t="s">
        <v>217</v>
      </c>
      <c r="T36" s="95" t="s">
        <v>201</v>
      </c>
      <c r="U36" s="97">
        <v>45890.607760451385</v>
      </c>
      <c r="V36" s="95" t="s">
        <v>712</v>
      </c>
      <c r="W36" s="95"/>
      <c r="X36" s="95" t="s">
        <v>579</v>
      </c>
      <c r="Y36" s="95" t="s">
        <v>713</v>
      </c>
      <c r="Z36" s="95"/>
      <c r="AA36" s="95"/>
      <c r="AB36" s="95" t="s">
        <v>14</v>
      </c>
      <c r="AC36" s="95" t="s">
        <v>200</v>
      </c>
      <c r="AD36" s="95" t="s">
        <v>14</v>
      </c>
      <c r="AE36" s="95" t="s">
        <v>714</v>
      </c>
      <c r="AF36" s="95" t="s">
        <v>714</v>
      </c>
      <c r="AG36" s="95" t="s">
        <v>14</v>
      </c>
      <c r="AH36" s="95" t="s">
        <v>546</v>
      </c>
      <c r="AI36" s="95">
        <v>15.0</v>
      </c>
      <c r="AJ36" s="95" t="s">
        <v>694</v>
      </c>
      <c r="AK36" s="95" t="s">
        <v>695</v>
      </c>
      <c r="AL36" s="95" t="s">
        <v>695</v>
      </c>
      <c r="AM36" s="95">
        <v>18.0</v>
      </c>
      <c r="AN36" s="95">
        <v>12.0</v>
      </c>
      <c r="AO36" s="95">
        <v>2.6</v>
      </c>
      <c r="AP36" s="95">
        <v>2.6</v>
      </c>
      <c r="AQ36" s="95"/>
      <c r="AR36" s="96" t="s">
        <v>604</v>
      </c>
      <c r="AS36" s="96" t="s">
        <v>192</v>
      </c>
      <c r="AT36" s="95">
        <v>86.0</v>
      </c>
      <c r="AU36" s="95" t="s">
        <v>585</v>
      </c>
      <c r="AV36" s="95" t="s">
        <v>215</v>
      </c>
      <c r="AW36" s="90">
        <v>3.0</v>
      </c>
      <c r="AX36" s="90">
        <v>18.0</v>
      </c>
      <c r="AY36" s="90"/>
      <c r="AZ36" s="90" t="s">
        <v>215</v>
      </c>
      <c r="BA36" s="90" t="s">
        <v>702</v>
      </c>
      <c r="BB36" s="90"/>
      <c r="BC36" s="90"/>
    </row>
    <row r="37" ht="21.0" customHeight="1">
      <c r="A37" s="91" t="s">
        <v>33</v>
      </c>
      <c r="B37" s="91"/>
      <c r="C37" s="91"/>
      <c r="D37" s="92" t="s">
        <v>540</v>
      </c>
      <c r="E37" s="91">
        <v>17.8</v>
      </c>
      <c r="F37" s="91" t="s">
        <v>702</v>
      </c>
      <c r="G37" s="91">
        <v>70.8</v>
      </c>
      <c r="H37" s="91">
        <v>130.0</v>
      </c>
      <c r="I37" s="91">
        <v>96.0</v>
      </c>
      <c r="J37" s="91">
        <v>18.0</v>
      </c>
      <c r="K37" s="91">
        <v>72.0</v>
      </c>
      <c r="L37" s="93">
        <v>96.0</v>
      </c>
      <c r="M37" s="93">
        <v>6.0</v>
      </c>
      <c r="N37" s="94">
        <v>90.0</v>
      </c>
      <c r="O37" s="93">
        <v>25.0</v>
      </c>
      <c r="P37" s="93">
        <v>25.0</v>
      </c>
      <c r="Q37" s="93">
        <v>6.0</v>
      </c>
      <c r="R37" s="95" t="s">
        <v>77</v>
      </c>
      <c r="S37" s="96" t="s">
        <v>279</v>
      </c>
      <c r="T37" s="95" t="s">
        <v>201</v>
      </c>
      <c r="U37" s="97">
        <v>45890.60795708333</v>
      </c>
      <c r="V37" s="95" t="s">
        <v>712</v>
      </c>
      <c r="W37" s="95"/>
      <c r="X37" s="95" t="s">
        <v>579</v>
      </c>
      <c r="Y37" s="95" t="s">
        <v>715</v>
      </c>
      <c r="Z37" s="95"/>
      <c r="AA37" s="95"/>
      <c r="AB37" s="95" t="s">
        <v>14</v>
      </c>
      <c r="AC37" s="95" t="s">
        <v>200</v>
      </c>
      <c r="AD37" s="95" t="s">
        <v>14</v>
      </c>
      <c r="AE37" s="95" t="s">
        <v>716</v>
      </c>
      <c r="AF37" s="95" t="s">
        <v>716</v>
      </c>
      <c r="AG37" s="95" t="s">
        <v>14</v>
      </c>
      <c r="AH37" s="95" t="s">
        <v>546</v>
      </c>
      <c r="AI37" s="95">
        <v>24.0</v>
      </c>
      <c r="AJ37" s="95" t="s">
        <v>646</v>
      </c>
      <c r="AK37" s="95" t="s">
        <v>717</v>
      </c>
      <c r="AL37" s="95" t="s">
        <v>717</v>
      </c>
      <c r="AM37" s="95">
        <v>18.0</v>
      </c>
      <c r="AN37" s="95">
        <v>12.0</v>
      </c>
      <c r="AO37" s="95">
        <v>5.6</v>
      </c>
      <c r="AP37" s="95">
        <v>3.6</v>
      </c>
      <c r="AQ37" s="95"/>
      <c r="AR37" s="96" t="s">
        <v>599</v>
      </c>
      <c r="AS37" s="96" t="s">
        <v>192</v>
      </c>
      <c r="AT37" s="95">
        <v>90.0</v>
      </c>
      <c r="AU37" s="95" t="s">
        <v>585</v>
      </c>
      <c r="AV37" s="95" t="s">
        <v>33</v>
      </c>
      <c r="AW37" s="90">
        <v>3.0</v>
      </c>
      <c r="AX37" s="90">
        <v>18.0</v>
      </c>
      <c r="AY37" s="90"/>
      <c r="AZ37" s="90" t="s">
        <v>33</v>
      </c>
      <c r="BA37" s="90" t="s">
        <v>702</v>
      </c>
      <c r="BB37" s="90"/>
      <c r="BC37" s="90"/>
    </row>
    <row r="38" ht="21.0" customHeight="1">
      <c r="A38" s="91" t="s">
        <v>301</v>
      </c>
      <c r="B38" s="91"/>
      <c r="C38" s="91"/>
      <c r="D38" s="92" t="s">
        <v>540</v>
      </c>
      <c r="E38" s="91">
        <v>10.7</v>
      </c>
      <c r="F38" s="91" t="s">
        <v>702</v>
      </c>
      <c r="G38" s="91">
        <v>70.8</v>
      </c>
      <c r="H38" s="91">
        <v>130.0</v>
      </c>
      <c r="I38" s="91">
        <v>85.0</v>
      </c>
      <c r="J38" s="91">
        <v>18.0</v>
      </c>
      <c r="K38" s="91">
        <v>72.0</v>
      </c>
      <c r="L38" s="93">
        <v>85.0</v>
      </c>
      <c r="M38" s="93">
        <v>2.0</v>
      </c>
      <c r="N38" s="94">
        <v>83.0</v>
      </c>
      <c r="O38" s="93">
        <v>14.0</v>
      </c>
      <c r="P38" s="93">
        <v>14.0</v>
      </c>
      <c r="Q38" s="93">
        <v>2.0</v>
      </c>
      <c r="R38" s="95" t="s">
        <v>77</v>
      </c>
      <c r="S38" s="96" t="s">
        <v>303</v>
      </c>
      <c r="T38" s="95" t="s">
        <v>201</v>
      </c>
      <c r="U38" s="97">
        <v>45890.60830440972</v>
      </c>
      <c r="V38" s="95" t="s">
        <v>712</v>
      </c>
      <c r="W38" s="95"/>
      <c r="X38" s="95" t="s">
        <v>579</v>
      </c>
      <c r="Y38" s="95" t="s">
        <v>718</v>
      </c>
      <c r="Z38" s="95"/>
      <c r="AA38" s="95"/>
      <c r="AB38" s="95" t="s">
        <v>14</v>
      </c>
      <c r="AC38" s="95" t="s">
        <v>200</v>
      </c>
      <c r="AD38" s="95" t="s">
        <v>14</v>
      </c>
      <c r="AE38" s="95" t="s">
        <v>719</v>
      </c>
      <c r="AF38" s="95" t="s">
        <v>719</v>
      </c>
      <c r="AG38" s="95" t="s">
        <v>14</v>
      </c>
      <c r="AH38" s="95" t="s">
        <v>546</v>
      </c>
      <c r="AI38" s="95">
        <v>13.0</v>
      </c>
      <c r="AJ38" s="95" t="s">
        <v>591</v>
      </c>
      <c r="AK38" s="95" t="s">
        <v>684</v>
      </c>
      <c r="AL38" s="95" t="s">
        <v>684</v>
      </c>
      <c r="AM38" s="95">
        <v>18.0</v>
      </c>
      <c r="AN38" s="95">
        <v>12.0</v>
      </c>
      <c r="AO38" s="95">
        <v>7.6</v>
      </c>
      <c r="AP38" s="95">
        <v>5.6</v>
      </c>
      <c r="AQ38" s="95"/>
      <c r="AR38" s="96" t="s">
        <v>572</v>
      </c>
      <c r="AS38" s="96" t="s">
        <v>192</v>
      </c>
      <c r="AT38" s="95">
        <v>83.0</v>
      </c>
      <c r="AU38" s="95" t="s">
        <v>585</v>
      </c>
      <c r="AV38" s="95" t="s">
        <v>301</v>
      </c>
      <c r="AW38" s="90">
        <v>3.0</v>
      </c>
      <c r="AX38" s="90">
        <v>18.0</v>
      </c>
      <c r="AY38" s="90"/>
      <c r="AZ38" s="90" t="s">
        <v>301</v>
      </c>
      <c r="BA38" s="90" t="s">
        <v>702</v>
      </c>
      <c r="BB38" s="90"/>
      <c r="BC38" s="90"/>
    </row>
    <row r="39" ht="21.0" customHeight="1">
      <c r="A39" s="91" t="s">
        <v>21</v>
      </c>
      <c r="B39" s="91"/>
      <c r="C39" s="91"/>
      <c r="D39" s="92" t="s">
        <v>540</v>
      </c>
      <c r="E39" s="91">
        <v>6.1</v>
      </c>
      <c r="F39" s="91" t="s">
        <v>702</v>
      </c>
      <c r="G39" s="91">
        <v>70.8</v>
      </c>
      <c r="H39" s="91">
        <v>130.0</v>
      </c>
      <c r="I39" s="91">
        <v>83.0</v>
      </c>
      <c r="J39" s="91">
        <v>18.0</v>
      </c>
      <c r="K39" s="91">
        <v>72.0</v>
      </c>
      <c r="L39" s="93">
        <v>83.0</v>
      </c>
      <c r="M39" s="93">
        <v>5.0</v>
      </c>
      <c r="N39" s="94">
        <v>78.0</v>
      </c>
      <c r="O39" s="93">
        <v>12.0</v>
      </c>
      <c r="P39" s="93">
        <v>12.0</v>
      </c>
      <c r="Q39" s="93">
        <v>5.0</v>
      </c>
      <c r="R39" s="95" t="s">
        <v>77</v>
      </c>
      <c r="S39" s="96" t="s">
        <v>257</v>
      </c>
      <c r="T39" s="95" t="s">
        <v>201</v>
      </c>
      <c r="U39" s="97">
        <v>45890.60880835648</v>
      </c>
      <c r="V39" s="95" t="s">
        <v>720</v>
      </c>
      <c r="W39" s="95"/>
      <c r="X39" s="95" t="s">
        <v>579</v>
      </c>
      <c r="Y39" s="95" t="s">
        <v>721</v>
      </c>
      <c r="Z39" s="95"/>
      <c r="AA39" s="95"/>
      <c r="AB39" s="95" t="s">
        <v>14</v>
      </c>
      <c r="AC39" s="95" t="s">
        <v>200</v>
      </c>
      <c r="AD39" s="95" t="s">
        <v>14</v>
      </c>
      <c r="AE39" s="95" t="s">
        <v>722</v>
      </c>
      <c r="AF39" s="95" t="s">
        <v>722</v>
      </c>
      <c r="AG39" s="95" t="s">
        <v>14</v>
      </c>
      <c r="AH39" s="95" t="s">
        <v>546</v>
      </c>
      <c r="AI39" s="95">
        <v>11.0</v>
      </c>
      <c r="AJ39" s="95" t="s">
        <v>723</v>
      </c>
      <c r="AK39" s="95" t="s">
        <v>724</v>
      </c>
      <c r="AL39" s="95" t="s">
        <v>724</v>
      </c>
      <c r="AM39" s="95">
        <v>18.0</v>
      </c>
      <c r="AN39" s="95">
        <v>12.0</v>
      </c>
      <c r="AO39" s="95">
        <v>4.6</v>
      </c>
      <c r="AP39" s="95">
        <v>7.6</v>
      </c>
      <c r="AQ39" s="95"/>
      <c r="AR39" s="96" t="s">
        <v>699</v>
      </c>
      <c r="AS39" s="96" t="s">
        <v>192</v>
      </c>
      <c r="AT39" s="95">
        <v>78.0</v>
      </c>
      <c r="AU39" s="95" t="s">
        <v>585</v>
      </c>
      <c r="AV39" s="95" t="s">
        <v>21</v>
      </c>
      <c r="AW39" s="90">
        <v>3.0</v>
      </c>
      <c r="AX39" s="90">
        <v>18.0</v>
      </c>
      <c r="AY39" s="90"/>
      <c r="AZ39" s="90" t="s">
        <v>21</v>
      </c>
      <c r="BA39" s="90" t="s">
        <v>702</v>
      </c>
      <c r="BB39" s="90"/>
      <c r="BC39" s="90"/>
    </row>
    <row r="40" ht="21.0" customHeight="1">
      <c r="A40" s="91" t="s">
        <v>339</v>
      </c>
      <c r="B40" s="91"/>
      <c r="C40" s="91"/>
      <c r="D40" s="92" t="s">
        <v>540</v>
      </c>
      <c r="E40" s="91">
        <v>16.2</v>
      </c>
      <c r="F40" s="91" t="s">
        <v>702</v>
      </c>
      <c r="G40" s="91">
        <v>70.8</v>
      </c>
      <c r="H40" s="91">
        <v>130.0</v>
      </c>
      <c r="I40" s="91">
        <v>94.0</v>
      </c>
      <c r="J40" s="91">
        <v>18.0</v>
      </c>
      <c r="K40" s="91">
        <v>72.0</v>
      </c>
      <c r="L40" s="93">
        <v>94.0</v>
      </c>
      <c r="M40" s="93">
        <v>5.0</v>
      </c>
      <c r="N40" s="94">
        <v>89.0</v>
      </c>
      <c r="O40" s="93">
        <v>23.0</v>
      </c>
      <c r="P40" s="93">
        <v>23.0</v>
      </c>
      <c r="Q40" s="93">
        <v>5.0</v>
      </c>
      <c r="R40" s="95" t="s">
        <v>77</v>
      </c>
      <c r="S40" s="96" t="s">
        <v>341</v>
      </c>
      <c r="T40" s="95" t="s">
        <v>201</v>
      </c>
      <c r="U40" s="97">
        <v>45890.60899896991</v>
      </c>
      <c r="V40" s="95" t="s">
        <v>720</v>
      </c>
      <c r="W40" s="95"/>
      <c r="X40" s="95" t="s">
        <v>579</v>
      </c>
      <c r="Y40" s="95" t="s">
        <v>725</v>
      </c>
      <c r="Z40" s="95"/>
      <c r="AA40" s="95"/>
      <c r="AB40" s="95" t="s">
        <v>14</v>
      </c>
      <c r="AC40" s="95" t="s">
        <v>200</v>
      </c>
      <c r="AD40" s="95" t="s">
        <v>14</v>
      </c>
      <c r="AE40" s="95" t="s">
        <v>726</v>
      </c>
      <c r="AF40" s="95" t="s">
        <v>726</v>
      </c>
      <c r="AG40" s="95" t="s">
        <v>14</v>
      </c>
      <c r="AH40" s="95" t="s">
        <v>546</v>
      </c>
      <c r="AI40" s="95">
        <v>22.0</v>
      </c>
      <c r="AJ40" s="95" t="s">
        <v>727</v>
      </c>
      <c r="AK40" s="95" t="s">
        <v>728</v>
      </c>
      <c r="AL40" s="95" t="s">
        <v>728</v>
      </c>
      <c r="AM40" s="95">
        <v>18.0</v>
      </c>
      <c r="AN40" s="95">
        <v>12.0</v>
      </c>
      <c r="AO40" s="95">
        <v>3.6</v>
      </c>
      <c r="AP40" s="95">
        <v>0.6</v>
      </c>
      <c r="AQ40" s="95"/>
      <c r="AR40" s="96" t="s">
        <v>699</v>
      </c>
      <c r="AS40" s="96" t="s">
        <v>192</v>
      </c>
      <c r="AT40" s="95">
        <v>89.0</v>
      </c>
      <c r="AU40" s="95" t="s">
        <v>585</v>
      </c>
      <c r="AV40" s="95" t="s">
        <v>339</v>
      </c>
      <c r="AW40" s="90">
        <v>3.0</v>
      </c>
      <c r="AX40" s="90">
        <v>18.0</v>
      </c>
      <c r="AY40" s="90"/>
      <c r="AZ40" s="90" t="s">
        <v>339</v>
      </c>
      <c r="BA40" s="90" t="s">
        <v>702</v>
      </c>
      <c r="BB40" s="90"/>
      <c r="BC40" s="90"/>
    </row>
    <row r="41" ht="21.0" customHeight="1">
      <c r="A41" s="91" t="s">
        <v>215</v>
      </c>
      <c r="B41" s="91"/>
      <c r="C41" s="91"/>
      <c r="D41" s="92" t="s">
        <v>540</v>
      </c>
      <c r="E41" s="91">
        <v>13.5</v>
      </c>
      <c r="F41" s="91" t="s">
        <v>729</v>
      </c>
      <c r="G41" s="91">
        <v>69.7</v>
      </c>
      <c r="H41" s="91">
        <v>124.0</v>
      </c>
      <c r="I41" s="91">
        <v>84.0</v>
      </c>
      <c r="J41" s="91">
        <v>18.0</v>
      </c>
      <c r="K41" s="91">
        <v>69.0</v>
      </c>
      <c r="L41" s="93">
        <v>84.0</v>
      </c>
      <c r="M41" s="93">
        <v>0.0</v>
      </c>
      <c r="N41" s="94">
        <v>84.0</v>
      </c>
      <c r="O41" s="93">
        <v>14.0</v>
      </c>
      <c r="P41" s="93">
        <v>14.0</v>
      </c>
      <c r="Q41" s="93">
        <v>0.0</v>
      </c>
      <c r="R41" s="95" t="s">
        <v>77</v>
      </c>
      <c r="S41" s="96" t="s">
        <v>217</v>
      </c>
      <c r="T41" s="95" t="s">
        <v>201</v>
      </c>
      <c r="U41" s="97">
        <v>45890.860088773145</v>
      </c>
      <c r="V41" s="95" t="s">
        <v>730</v>
      </c>
      <c r="W41" s="95"/>
      <c r="X41" s="95" t="s">
        <v>579</v>
      </c>
      <c r="Y41" s="95" t="s">
        <v>731</v>
      </c>
      <c r="Z41" s="95"/>
      <c r="AA41" s="95"/>
      <c r="AB41" s="95" t="s">
        <v>14</v>
      </c>
      <c r="AC41" s="95" t="s">
        <v>200</v>
      </c>
      <c r="AD41" s="95" t="s">
        <v>14</v>
      </c>
      <c r="AE41" s="95" t="s">
        <v>732</v>
      </c>
      <c r="AF41" s="95" t="s">
        <v>732</v>
      </c>
      <c r="AG41" s="95" t="s">
        <v>14</v>
      </c>
      <c r="AH41" s="95" t="s">
        <v>546</v>
      </c>
      <c r="AI41" s="95">
        <v>15.0</v>
      </c>
      <c r="AJ41" s="95" t="s">
        <v>694</v>
      </c>
      <c r="AK41" s="95" t="s">
        <v>733</v>
      </c>
      <c r="AL41" s="95" t="s">
        <v>733</v>
      </c>
      <c r="AM41" s="95">
        <v>18.0</v>
      </c>
      <c r="AN41" s="95">
        <v>12.0</v>
      </c>
      <c r="AO41" s="95">
        <v>2.6</v>
      </c>
      <c r="AP41" s="95">
        <v>2.6</v>
      </c>
      <c r="AQ41" s="95"/>
      <c r="AR41" s="96" t="s">
        <v>661</v>
      </c>
      <c r="AS41" s="96" t="s">
        <v>192</v>
      </c>
      <c r="AT41" s="95">
        <v>84.0</v>
      </c>
      <c r="AU41" s="95" t="s">
        <v>585</v>
      </c>
      <c r="AV41" s="95" t="s">
        <v>215</v>
      </c>
      <c r="AW41" s="90">
        <v>3.0</v>
      </c>
      <c r="AX41" s="90">
        <v>18.0</v>
      </c>
      <c r="AY41" s="90"/>
      <c r="AZ41" s="90" t="s">
        <v>215</v>
      </c>
      <c r="BA41" s="90" t="s">
        <v>729</v>
      </c>
      <c r="BB41" s="90"/>
      <c r="BC41" s="90"/>
    </row>
    <row r="42" ht="21.0" customHeight="1">
      <c r="A42" s="91" t="s">
        <v>301</v>
      </c>
      <c r="B42" s="91"/>
      <c r="C42" s="91"/>
      <c r="D42" s="92" t="s">
        <v>540</v>
      </c>
      <c r="E42" s="91">
        <v>10.7</v>
      </c>
      <c r="F42" s="91" t="s">
        <v>729</v>
      </c>
      <c r="G42" s="91">
        <v>69.7</v>
      </c>
      <c r="H42" s="91">
        <v>124.0</v>
      </c>
      <c r="I42" s="91">
        <v>74.0</v>
      </c>
      <c r="J42" s="91">
        <v>18.0</v>
      </c>
      <c r="K42" s="91">
        <v>69.0</v>
      </c>
      <c r="L42" s="93">
        <v>74.0</v>
      </c>
      <c r="M42" s="93">
        <v>-7.0</v>
      </c>
      <c r="N42" s="94">
        <v>81.0</v>
      </c>
      <c r="O42" s="93">
        <v>4.0</v>
      </c>
      <c r="P42" s="93">
        <v>4.0</v>
      </c>
      <c r="Q42" s="93">
        <v>-7.0</v>
      </c>
      <c r="R42" s="95" t="s">
        <v>77</v>
      </c>
      <c r="S42" s="96" t="s">
        <v>303</v>
      </c>
      <c r="T42" s="95" t="s">
        <v>201</v>
      </c>
      <c r="U42" s="97">
        <v>45890.86032342592</v>
      </c>
      <c r="V42" s="95" t="s">
        <v>730</v>
      </c>
      <c r="W42" s="95"/>
      <c r="X42" s="95" t="s">
        <v>579</v>
      </c>
      <c r="Y42" s="95" t="s">
        <v>734</v>
      </c>
      <c r="Z42" s="95"/>
      <c r="AA42" s="95"/>
      <c r="AB42" s="95" t="s">
        <v>14</v>
      </c>
      <c r="AC42" s="95" t="s">
        <v>200</v>
      </c>
      <c r="AD42" s="95" t="s">
        <v>14</v>
      </c>
      <c r="AE42" s="95" t="s">
        <v>735</v>
      </c>
      <c r="AF42" s="95" t="s">
        <v>735</v>
      </c>
      <c r="AG42" s="95" t="s">
        <v>14</v>
      </c>
      <c r="AH42" s="95" t="s">
        <v>546</v>
      </c>
      <c r="AI42" s="95">
        <v>5.0</v>
      </c>
      <c r="AJ42" s="95" t="s">
        <v>659</v>
      </c>
      <c r="AK42" s="95" t="s">
        <v>736</v>
      </c>
      <c r="AL42" s="95" t="s">
        <v>736</v>
      </c>
      <c r="AM42" s="95">
        <v>18.0</v>
      </c>
      <c r="AN42" s="95">
        <v>12.0</v>
      </c>
      <c r="AO42" s="95">
        <v>7.6</v>
      </c>
      <c r="AP42" s="95">
        <v>5.6</v>
      </c>
      <c r="AQ42" s="95"/>
      <c r="AR42" s="96" t="s">
        <v>566</v>
      </c>
      <c r="AS42" s="96" t="s">
        <v>192</v>
      </c>
      <c r="AT42" s="95">
        <v>81.0</v>
      </c>
      <c r="AU42" s="95" t="s">
        <v>585</v>
      </c>
      <c r="AV42" s="95" t="s">
        <v>301</v>
      </c>
      <c r="AW42" s="90">
        <v>3.0</v>
      </c>
      <c r="AX42" s="90">
        <v>18.0</v>
      </c>
      <c r="AY42" s="90"/>
      <c r="AZ42" s="90" t="s">
        <v>301</v>
      </c>
      <c r="BA42" s="90" t="s">
        <v>729</v>
      </c>
      <c r="BB42" s="90"/>
      <c r="BC42" s="90"/>
    </row>
    <row r="43" ht="21.0" customHeight="1">
      <c r="A43" s="91" t="s">
        <v>339</v>
      </c>
      <c r="B43" s="91"/>
      <c r="C43" s="91"/>
      <c r="D43" s="92" t="s">
        <v>540</v>
      </c>
      <c r="E43" s="91">
        <v>16.2</v>
      </c>
      <c r="F43" s="91" t="s">
        <v>729</v>
      </c>
      <c r="G43" s="91">
        <v>69.7</v>
      </c>
      <c r="H43" s="91">
        <v>124.0</v>
      </c>
      <c r="I43" s="91">
        <v>92.0</v>
      </c>
      <c r="J43" s="91">
        <v>18.0</v>
      </c>
      <c r="K43" s="91">
        <v>69.0</v>
      </c>
      <c r="L43" s="93">
        <v>92.0</v>
      </c>
      <c r="M43" s="93">
        <v>5.0</v>
      </c>
      <c r="N43" s="94">
        <v>87.0</v>
      </c>
      <c r="O43" s="93">
        <v>22.0</v>
      </c>
      <c r="P43" s="93">
        <v>22.0</v>
      </c>
      <c r="Q43" s="93">
        <v>5.0</v>
      </c>
      <c r="R43" s="95" t="s">
        <v>77</v>
      </c>
      <c r="S43" s="96" t="s">
        <v>341</v>
      </c>
      <c r="T43" s="95" t="s">
        <v>201</v>
      </c>
      <c r="U43" s="97">
        <v>45890.86072239583</v>
      </c>
      <c r="V43" s="95" t="s">
        <v>737</v>
      </c>
      <c r="W43" s="95"/>
      <c r="X43" s="95" t="s">
        <v>579</v>
      </c>
      <c r="Y43" s="95" t="s">
        <v>738</v>
      </c>
      <c r="Z43" s="95"/>
      <c r="AA43" s="95"/>
      <c r="AB43" s="95" t="s">
        <v>14</v>
      </c>
      <c r="AC43" s="95" t="s">
        <v>200</v>
      </c>
      <c r="AD43" s="95" t="s">
        <v>14</v>
      </c>
      <c r="AE43" s="95" t="s">
        <v>739</v>
      </c>
      <c r="AF43" s="95" t="s">
        <v>739</v>
      </c>
      <c r="AG43" s="95" t="s">
        <v>14</v>
      </c>
      <c r="AH43" s="95" t="s">
        <v>546</v>
      </c>
      <c r="AI43" s="95">
        <v>23.0</v>
      </c>
      <c r="AJ43" s="95" t="s">
        <v>740</v>
      </c>
      <c r="AK43" s="95" t="s">
        <v>741</v>
      </c>
      <c r="AL43" s="95" t="s">
        <v>741</v>
      </c>
      <c r="AM43" s="95">
        <v>18.0</v>
      </c>
      <c r="AN43" s="95">
        <v>12.0</v>
      </c>
      <c r="AO43" s="95">
        <v>3.6</v>
      </c>
      <c r="AP43" s="95">
        <v>0.6</v>
      </c>
      <c r="AQ43" s="95"/>
      <c r="AR43" s="96" t="s">
        <v>699</v>
      </c>
      <c r="AS43" s="96" t="s">
        <v>192</v>
      </c>
      <c r="AT43" s="95">
        <v>87.0</v>
      </c>
      <c r="AU43" s="95" t="s">
        <v>585</v>
      </c>
      <c r="AV43" s="95" t="s">
        <v>339</v>
      </c>
      <c r="AW43" s="90">
        <v>3.0</v>
      </c>
      <c r="AX43" s="90">
        <v>18.0</v>
      </c>
      <c r="AY43" s="90"/>
      <c r="AZ43" s="90" t="s">
        <v>339</v>
      </c>
      <c r="BA43" s="90" t="s">
        <v>729</v>
      </c>
      <c r="BB43" s="90"/>
      <c r="BC43" s="90"/>
    </row>
    <row r="44" ht="21.0" customHeight="1">
      <c r="A44" s="91" t="s">
        <v>21</v>
      </c>
      <c r="B44" s="91"/>
      <c r="C44" s="91"/>
      <c r="D44" s="92" t="s">
        <v>540</v>
      </c>
      <c r="E44" s="91">
        <v>6.1</v>
      </c>
      <c r="F44" s="91" t="s">
        <v>729</v>
      </c>
      <c r="G44" s="91">
        <v>69.7</v>
      </c>
      <c r="H44" s="91">
        <v>124.0</v>
      </c>
      <c r="I44" s="91">
        <v>75.0</v>
      </c>
      <c r="J44" s="91">
        <v>18.0</v>
      </c>
      <c r="K44" s="91">
        <v>69.0</v>
      </c>
      <c r="L44" s="93">
        <v>75.0</v>
      </c>
      <c r="M44" s="93">
        <v>-1.0</v>
      </c>
      <c r="N44" s="94">
        <v>76.0</v>
      </c>
      <c r="O44" s="93">
        <v>5.0</v>
      </c>
      <c r="P44" s="93">
        <v>5.0</v>
      </c>
      <c r="Q44" s="93">
        <v>-1.0</v>
      </c>
      <c r="R44" s="95" t="s">
        <v>77</v>
      </c>
      <c r="S44" s="96" t="s">
        <v>257</v>
      </c>
      <c r="T44" s="95" t="s">
        <v>201</v>
      </c>
      <c r="U44" s="97">
        <v>45890.860574872684</v>
      </c>
      <c r="V44" s="95" t="s">
        <v>737</v>
      </c>
      <c r="W44" s="95"/>
      <c r="X44" s="95" t="s">
        <v>579</v>
      </c>
      <c r="Y44" s="95" t="s">
        <v>742</v>
      </c>
      <c r="Z44" s="95"/>
      <c r="AA44" s="95"/>
      <c r="AB44" s="95" t="s">
        <v>14</v>
      </c>
      <c r="AC44" s="95" t="s">
        <v>200</v>
      </c>
      <c r="AD44" s="95" t="s">
        <v>14</v>
      </c>
      <c r="AE44" s="95" t="s">
        <v>743</v>
      </c>
      <c r="AF44" s="95" t="s">
        <v>743</v>
      </c>
      <c r="AG44" s="95" t="s">
        <v>14</v>
      </c>
      <c r="AH44" s="95" t="s">
        <v>546</v>
      </c>
      <c r="AI44" s="95">
        <v>6.0</v>
      </c>
      <c r="AJ44" s="95" t="s">
        <v>744</v>
      </c>
      <c r="AK44" s="95" t="s">
        <v>745</v>
      </c>
      <c r="AL44" s="95" t="s">
        <v>745</v>
      </c>
      <c r="AM44" s="95">
        <v>18.0</v>
      </c>
      <c r="AN44" s="95">
        <v>12.0</v>
      </c>
      <c r="AO44" s="95">
        <v>4.6</v>
      </c>
      <c r="AP44" s="95">
        <v>7.6</v>
      </c>
      <c r="AQ44" s="95"/>
      <c r="AR44" s="96" t="s">
        <v>611</v>
      </c>
      <c r="AS44" s="96" t="s">
        <v>192</v>
      </c>
      <c r="AT44" s="95">
        <v>76.0</v>
      </c>
      <c r="AU44" s="95" t="s">
        <v>585</v>
      </c>
      <c r="AV44" s="95" t="s">
        <v>21</v>
      </c>
      <c r="AW44" s="90">
        <v>3.0</v>
      </c>
      <c r="AX44" s="90">
        <v>18.0</v>
      </c>
      <c r="AY44" s="90"/>
      <c r="AZ44" s="90" t="s">
        <v>21</v>
      </c>
      <c r="BA44" s="90" t="s">
        <v>729</v>
      </c>
      <c r="BB44" s="90"/>
      <c r="BC44" s="90"/>
    </row>
    <row r="45" ht="21.0" customHeight="1">
      <c r="A45" s="91" t="s">
        <v>33</v>
      </c>
      <c r="B45" s="91"/>
      <c r="C45" s="91"/>
      <c r="D45" s="92" t="s">
        <v>540</v>
      </c>
      <c r="E45" s="91">
        <v>17.8</v>
      </c>
      <c r="F45" s="91" t="s">
        <v>729</v>
      </c>
      <c r="G45" s="91">
        <v>69.7</v>
      </c>
      <c r="H45" s="91">
        <v>124.0</v>
      </c>
      <c r="I45" s="91">
        <v>98.0</v>
      </c>
      <c r="J45" s="91">
        <v>18.0</v>
      </c>
      <c r="K45" s="91">
        <v>69.0</v>
      </c>
      <c r="L45" s="93">
        <v>98.0</v>
      </c>
      <c r="M45" s="93">
        <v>10.0</v>
      </c>
      <c r="N45" s="94">
        <v>88.0</v>
      </c>
      <c r="O45" s="93">
        <v>28.0</v>
      </c>
      <c r="P45" s="93">
        <v>28.0</v>
      </c>
      <c r="Q45" s="93">
        <v>10.0</v>
      </c>
      <c r="R45" s="95" t="s">
        <v>77</v>
      </c>
      <c r="S45" s="96" t="s">
        <v>279</v>
      </c>
      <c r="T45" s="95" t="s">
        <v>201</v>
      </c>
      <c r="U45" s="97">
        <v>45890.8608991088</v>
      </c>
      <c r="V45" s="95" t="s">
        <v>737</v>
      </c>
      <c r="W45" s="95"/>
      <c r="X45" s="95" t="s">
        <v>579</v>
      </c>
      <c r="Y45" s="95" t="s">
        <v>746</v>
      </c>
      <c r="Z45" s="95"/>
      <c r="AA45" s="95"/>
      <c r="AB45" s="95" t="s">
        <v>14</v>
      </c>
      <c r="AC45" s="95" t="s">
        <v>200</v>
      </c>
      <c r="AD45" s="95" t="s">
        <v>14</v>
      </c>
      <c r="AE45" s="95" t="s">
        <v>747</v>
      </c>
      <c r="AF45" s="95" t="s">
        <v>747</v>
      </c>
      <c r="AG45" s="95" t="s">
        <v>14</v>
      </c>
      <c r="AH45" s="95" t="s">
        <v>546</v>
      </c>
      <c r="AI45" s="95">
        <v>29.0</v>
      </c>
      <c r="AJ45" s="95" t="s">
        <v>748</v>
      </c>
      <c r="AK45" s="95" t="s">
        <v>749</v>
      </c>
      <c r="AL45" s="95" t="s">
        <v>749</v>
      </c>
      <c r="AM45" s="95">
        <v>18.0</v>
      </c>
      <c r="AN45" s="95">
        <v>12.0</v>
      </c>
      <c r="AO45" s="95">
        <v>5.6</v>
      </c>
      <c r="AP45" s="95">
        <v>3.6</v>
      </c>
      <c r="AQ45" s="95"/>
      <c r="AR45" s="96" t="s">
        <v>750</v>
      </c>
      <c r="AS45" s="96" t="s">
        <v>192</v>
      </c>
      <c r="AT45" s="95">
        <v>88.0</v>
      </c>
      <c r="AU45" s="95" t="s">
        <v>585</v>
      </c>
      <c r="AV45" s="95" t="s">
        <v>33</v>
      </c>
      <c r="AW45" s="90">
        <v>3.0</v>
      </c>
      <c r="AX45" s="90">
        <v>18.0</v>
      </c>
      <c r="AY45" s="90"/>
      <c r="AZ45" s="90" t="s">
        <v>33</v>
      </c>
      <c r="BA45" s="90" t="s">
        <v>729</v>
      </c>
      <c r="BB45" s="90"/>
      <c r="BC45" s="90"/>
    </row>
    <row r="46" ht="21.0" customHeight="1">
      <c r="A46" s="91" t="s">
        <v>200</v>
      </c>
      <c r="B46" s="91"/>
      <c r="C46" s="91"/>
      <c r="D46" s="92" t="s">
        <v>540</v>
      </c>
      <c r="E46" s="91">
        <v>14.5</v>
      </c>
      <c r="F46" s="91" t="s">
        <v>729</v>
      </c>
      <c r="G46" s="91">
        <v>69.7</v>
      </c>
      <c r="H46" s="91">
        <v>124.0</v>
      </c>
      <c r="I46" s="91">
        <v>83.0</v>
      </c>
      <c r="J46" s="91">
        <v>18.0</v>
      </c>
      <c r="K46" s="91">
        <v>69.0</v>
      </c>
      <c r="L46" s="93">
        <v>83.0</v>
      </c>
      <c r="M46" s="93">
        <v>-2.0</v>
      </c>
      <c r="N46" s="94">
        <v>85.0</v>
      </c>
      <c r="O46" s="93">
        <v>13.0</v>
      </c>
      <c r="P46" s="93">
        <v>13.0</v>
      </c>
      <c r="Q46" s="93">
        <v>-2.0</v>
      </c>
      <c r="R46" s="95" t="s">
        <v>77</v>
      </c>
      <c r="S46" s="96" t="s">
        <v>202</v>
      </c>
      <c r="T46" s="95" t="s">
        <v>201</v>
      </c>
      <c r="U46" s="97">
        <v>45890.861130613426</v>
      </c>
      <c r="V46" s="95" t="s">
        <v>751</v>
      </c>
      <c r="W46" s="95"/>
      <c r="X46" s="95" t="s">
        <v>579</v>
      </c>
      <c r="Y46" s="95" t="s">
        <v>752</v>
      </c>
      <c r="Z46" s="95"/>
      <c r="AA46" s="95"/>
      <c r="AB46" s="95" t="s">
        <v>14</v>
      </c>
      <c r="AC46" s="95" t="s">
        <v>200</v>
      </c>
      <c r="AD46" s="95" t="s">
        <v>14</v>
      </c>
      <c r="AE46" s="95" t="s">
        <v>753</v>
      </c>
      <c r="AF46" s="95" t="s">
        <v>753</v>
      </c>
      <c r="AG46" s="95" t="s">
        <v>14</v>
      </c>
      <c r="AH46" s="95" t="s">
        <v>546</v>
      </c>
      <c r="AI46" s="95">
        <v>14.0</v>
      </c>
      <c r="AJ46" s="95" t="s">
        <v>710</v>
      </c>
      <c r="AK46" s="95" t="s">
        <v>754</v>
      </c>
      <c r="AL46" s="95" t="s">
        <v>754</v>
      </c>
      <c r="AM46" s="95">
        <v>18.0</v>
      </c>
      <c r="AN46" s="95">
        <v>12.0</v>
      </c>
      <c r="AO46" s="95">
        <v>10.6</v>
      </c>
      <c r="AP46" s="95">
        <v>4.6</v>
      </c>
      <c r="AQ46" s="95"/>
      <c r="AR46" s="96" t="s">
        <v>630</v>
      </c>
      <c r="AS46" s="96" t="s">
        <v>192</v>
      </c>
      <c r="AT46" s="95">
        <v>85.0</v>
      </c>
      <c r="AU46" s="95" t="s">
        <v>550</v>
      </c>
      <c r="AV46" s="95"/>
      <c r="AW46" s="90">
        <v>3.0</v>
      </c>
      <c r="AX46" s="90">
        <v>18.0</v>
      </c>
      <c r="AY46" s="90"/>
      <c r="AZ46" s="90" t="s">
        <v>200</v>
      </c>
      <c r="BA46" s="90" t="s">
        <v>729</v>
      </c>
      <c r="BB46" s="90"/>
      <c r="BC46" s="90"/>
    </row>
    <row r="47" ht="21.0" customHeight="1">
      <c r="A47" s="91" t="s">
        <v>33</v>
      </c>
      <c r="B47" s="91"/>
      <c r="C47" s="91"/>
      <c r="D47" s="92" t="s">
        <v>540</v>
      </c>
      <c r="E47" s="91">
        <v>17.8</v>
      </c>
      <c r="F47" s="91" t="s">
        <v>755</v>
      </c>
      <c r="G47" s="91">
        <v>71.8</v>
      </c>
      <c r="H47" s="91">
        <v>133.0</v>
      </c>
      <c r="I47" s="91">
        <v>90.0</v>
      </c>
      <c r="J47" s="91">
        <v>18.0</v>
      </c>
      <c r="K47" s="91">
        <v>72.0</v>
      </c>
      <c r="L47" s="93">
        <v>90.0</v>
      </c>
      <c r="M47" s="93">
        <v>-2.0</v>
      </c>
      <c r="N47" s="94">
        <v>92.0</v>
      </c>
      <c r="O47" s="93">
        <v>18.0</v>
      </c>
      <c r="P47" s="93">
        <v>18.0</v>
      </c>
      <c r="Q47" s="93">
        <v>-2.0</v>
      </c>
      <c r="R47" s="95" t="s">
        <v>77</v>
      </c>
      <c r="S47" s="96" t="s">
        <v>279</v>
      </c>
      <c r="T47" s="95" t="s">
        <v>28</v>
      </c>
      <c r="U47" s="97">
        <v>45891.49138895833</v>
      </c>
      <c r="V47" s="95" t="s">
        <v>756</v>
      </c>
      <c r="W47" s="97">
        <v>45891.27083333333</v>
      </c>
      <c r="X47" s="95" t="s">
        <v>757</v>
      </c>
      <c r="Y47" s="95" t="s">
        <v>758</v>
      </c>
      <c r="Z47" s="95"/>
      <c r="AA47" s="95"/>
      <c r="AB47" s="95" t="s">
        <v>14</v>
      </c>
      <c r="AC47" s="95" t="s">
        <v>33</v>
      </c>
      <c r="AD47" s="95" t="s">
        <v>14</v>
      </c>
      <c r="AE47" s="95" t="s">
        <v>759</v>
      </c>
      <c r="AF47" s="95" t="s">
        <v>759</v>
      </c>
      <c r="AG47" s="95" t="s">
        <v>14</v>
      </c>
      <c r="AH47" s="95" t="s">
        <v>546</v>
      </c>
      <c r="AI47" s="95">
        <v>18.0</v>
      </c>
      <c r="AJ47" s="95" t="s">
        <v>623</v>
      </c>
      <c r="AK47" s="95" t="s">
        <v>760</v>
      </c>
      <c r="AL47" s="95" t="s">
        <v>760</v>
      </c>
      <c r="AM47" s="95">
        <v>18.0</v>
      </c>
      <c r="AN47" s="95">
        <v>12.0</v>
      </c>
      <c r="AO47" s="95">
        <v>5.6</v>
      </c>
      <c r="AP47" s="95">
        <v>3.6</v>
      </c>
      <c r="AQ47" s="95"/>
      <c r="AR47" s="96" t="s">
        <v>630</v>
      </c>
      <c r="AS47" s="96" t="s">
        <v>192</v>
      </c>
      <c r="AT47" s="95">
        <v>92.0</v>
      </c>
      <c r="AU47" s="95" t="s">
        <v>550</v>
      </c>
      <c r="AV47" s="95"/>
      <c r="AW47" s="90">
        <v>3.0</v>
      </c>
      <c r="AX47" s="90">
        <v>18.0</v>
      </c>
      <c r="AY47" s="90"/>
      <c r="AZ47" s="90" t="s">
        <v>33</v>
      </c>
      <c r="BA47" s="90" t="s">
        <v>755</v>
      </c>
      <c r="BB47" s="90"/>
      <c r="BC47" s="90"/>
    </row>
    <row r="48" ht="21.0" customHeight="1">
      <c r="A48" s="91" t="s">
        <v>200</v>
      </c>
      <c r="B48" s="91"/>
      <c r="C48" s="91"/>
      <c r="D48" s="92" t="s">
        <v>540</v>
      </c>
      <c r="E48" s="91">
        <v>14.5</v>
      </c>
      <c r="F48" s="91" t="s">
        <v>755</v>
      </c>
      <c r="G48" s="91">
        <v>71.8</v>
      </c>
      <c r="H48" s="91">
        <v>133.0</v>
      </c>
      <c r="I48" s="91">
        <v>81.0</v>
      </c>
      <c r="J48" s="91">
        <v>18.0</v>
      </c>
      <c r="K48" s="91">
        <v>72.0</v>
      </c>
      <c r="L48" s="93">
        <v>81.0</v>
      </c>
      <c r="M48" s="93">
        <v>-7.0</v>
      </c>
      <c r="N48" s="94">
        <v>88.0</v>
      </c>
      <c r="O48" s="93">
        <v>9.0</v>
      </c>
      <c r="P48" s="93">
        <v>9.0</v>
      </c>
      <c r="Q48" s="93">
        <v>-7.0</v>
      </c>
      <c r="R48" s="95" t="s">
        <v>77</v>
      </c>
      <c r="S48" s="96" t="s">
        <v>202</v>
      </c>
      <c r="T48" s="95" t="s">
        <v>28</v>
      </c>
      <c r="U48" s="97">
        <v>45891.49173620371</v>
      </c>
      <c r="V48" s="95" t="s">
        <v>761</v>
      </c>
      <c r="W48" s="97">
        <v>45891.27083333333</v>
      </c>
      <c r="X48" s="95" t="s">
        <v>757</v>
      </c>
      <c r="Y48" s="95" t="s">
        <v>762</v>
      </c>
      <c r="Z48" s="95"/>
      <c r="AA48" s="95"/>
      <c r="AB48" s="95" t="s">
        <v>14</v>
      </c>
      <c r="AC48" s="95" t="s">
        <v>33</v>
      </c>
      <c r="AD48" s="95" t="s">
        <v>14</v>
      </c>
      <c r="AE48" s="95" t="s">
        <v>763</v>
      </c>
      <c r="AF48" s="95" t="s">
        <v>763</v>
      </c>
      <c r="AG48" s="95" t="s">
        <v>14</v>
      </c>
      <c r="AH48" s="95" t="s">
        <v>546</v>
      </c>
      <c r="AI48" s="95">
        <v>9.0</v>
      </c>
      <c r="AJ48" s="95" t="s">
        <v>635</v>
      </c>
      <c r="AK48" s="95" t="s">
        <v>636</v>
      </c>
      <c r="AL48" s="95" t="s">
        <v>636</v>
      </c>
      <c r="AM48" s="95">
        <v>18.0</v>
      </c>
      <c r="AN48" s="95">
        <v>12.0</v>
      </c>
      <c r="AO48" s="95">
        <v>10.6</v>
      </c>
      <c r="AP48" s="95">
        <v>4.6</v>
      </c>
      <c r="AQ48" s="95"/>
      <c r="AR48" s="96" t="s">
        <v>566</v>
      </c>
      <c r="AS48" s="96" t="s">
        <v>192</v>
      </c>
      <c r="AT48" s="95">
        <v>88.0</v>
      </c>
      <c r="AU48" s="95" t="s">
        <v>585</v>
      </c>
      <c r="AV48" s="95" t="s">
        <v>200</v>
      </c>
      <c r="AW48" s="90">
        <v>3.0</v>
      </c>
      <c r="AX48" s="90">
        <v>18.0</v>
      </c>
      <c r="AY48" s="90"/>
      <c r="AZ48" s="90" t="s">
        <v>200</v>
      </c>
      <c r="BA48" s="90" t="s">
        <v>755</v>
      </c>
      <c r="BB48" s="90"/>
      <c r="BC48" s="90"/>
    </row>
    <row r="49" ht="21.0" customHeight="1">
      <c r="A49" s="91" t="s">
        <v>14</v>
      </c>
      <c r="B49" s="91"/>
      <c r="C49" s="91"/>
      <c r="D49" s="92" t="s">
        <v>14</v>
      </c>
      <c r="E49" s="91" t="s">
        <v>14</v>
      </c>
      <c r="F49" s="91"/>
      <c r="G49" s="91" t="s">
        <v>14</v>
      </c>
      <c r="H49" s="91" t="s">
        <v>14</v>
      </c>
      <c r="I49" s="91">
        <v>77.0</v>
      </c>
      <c r="J49" s="91" t="s">
        <v>14</v>
      </c>
      <c r="K49" s="91" t="s">
        <v>14</v>
      </c>
      <c r="L49" s="93" t="s">
        <v>14</v>
      </c>
      <c r="M49" s="93" t="s">
        <v>14</v>
      </c>
      <c r="N49" s="94" t="s">
        <v>14</v>
      </c>
      <c r="O49" s="93" t="s">
        <v>14</v>
      </c>
      <c r="P49" s="93" t="s">
        <v>14</v>
      </c>
      <c r="Q49" s="93" t="s">
        <v>14</v>
      </c>
      <c r="R49" s="95" t="s">
        <v>14</v>
      </c>
      <c r="S49" s="95" t="s">
        <v>14</v>
      </c>
      <c r="T49" s="95" t="s">
        <v>28</v>
      </c>
      <c r="U49" s="97">
        <v>45891.88155162037</v>
      </c>
      <c r="V49" s="95" t="s">
        <v>14</v>
      </c>
      <c r="W49" s="97">
        <v>45891.66666666667</v>
      </c>
      <c r="X49" s="95" t="s">
        <v>14</v>
      </c>
      <c r="Y49" s="95" t="s">
        <v>764</v>
      </c>
      <c r="Z49" s="95"/>
      <c r="AA49" s="95"/>
      <c r="AB49" s="95" t="s">
        <v>14</v>
      </c>
      <c r="AC49" s="95" t="s">
        <v>33</v>
      </c>
      <c r="AD49" s="95" t="s">
        <v>14</v>
      </c>
      <c r="AE49" s="95" t="s">
        <v>14</v>
      </c>
      <c r="AF49" s="95" t="s">
        <v>14</v>
      </c>
      <c r="AG49" s="95" t="s">
        <v>14</v>
      </c>
      <c r="AH49" s="95" t="s">
        <v>14</v>
      </c>
      <c r="AI49" s="95" t="s">
        <v>14</v>
      </c>
      <c r="AJ49" s="95" t="s">
        <v>14</v>
      </c>
      <c r="AK49" s="95" t="s">
        <v>14</v>
      </c>
      <c r="AL49" s="95" t="s">
        <v>14</v>
      </c>
      <c r="AM49" s="95" t="s">
        <v>14</v>
      </c>
      <c r="AN49" s="95" t="s">
        <v>14</v>
      </c>
      <c r="AO49" s="95" t="s">
        <v>14</v>
      </c>
      <c r="AP49" s="95" t="s">
        <v>14</v>
      </c>
      <c r="AQ49" s="95"/>
      <c r="AR49" s="95" t="s">
        <v>14</v>
      </c>
      <c r="AS49" s="95" t="s">
        <v>14</v>
      </c>
      <c r="AT49" s="95" t="s">
        <v>14</v>
      </c>
      <c r="AU49" s="95" t="s">
        <v>550</v>
      </c>
      <c r="AV49" s="95"/>
      <c r="AW49" s="90" t="s">
        <v>14</v>
      </c>
      <c r="AX49" s="90" t="s">
        <v>14</v>
      </c>
      <c r="AY49" s="90"/>
      <c r="AZ49" s="90" t="s">
        <v>14</v>
      </c>
      <c r="BA49" s="90" t="s">
        <v>14</v>
      </c>
      <c r="BB49" s="90" t="s">
        <v>14</v>
      </c>
      <c r="BC49" s="90" t="s">
        <v>14</v>
      </c>
    </row>
    <row r="50" ht="21.0" customHeight="1">
      <c r="A50" s="91" t="s">
        <v>14</v>
      </c>
      <c r="B50" s="91"/>
      <c r="C50" s="91"/>
      <c r="D50" s="92" t="s">
        <v>14</v>
      </c>
      <c r="E50" s="91" t="s">
        <v>14</v>
      </c>
      <c r="F50" s="91"/>
      <c r="G50" s="91" t="s">
        <v>14</v>
      </c>
      <c r="H50" s="91" t="s">
        <v>14</v>
      </c>
      <c r="I50" s="91">
        <v>77.0</v>
      </c>
      <c r="J50" s="91" t="s">
        <v>14</v>
      </c>
      <c r="K50" s="91" t="s">
        <v>14</v>
      </c>
      <c r="L50" s="93" t="s">
        <v>14</v>
      </c>
      <c r="M50" s="93" t="s">
        <v>14</v>
      </c>
      <c r="N50" s="94" t="s">
        <v>14</v>
      </c>
      <c r="O50" s="93" t="s">
        <v>14</v>
      </c>
      <c r="P50" s="93" t="s">
        <v>14</v>
      </c>
      <c r="Q50" s="93" t="s">
        <v>14</v>
      </c>
      <c r="R50" s="95" t="s">
        <v>14</v>
      </c>
      <c r="S50" s="95" t="s">
        <v>14</v>
      </c>
      <c r="T50" s="95" t="s">
        <v>28</v>
      </c>
      <c r="U50" s="97">
        <v>45891.89128270833</v>
      </c>
      <c r="V50" s="95" t="s">
        <v>14</v>
      </c>
      <c r="W50" s="95"/>
      <c r="X50" s="95" t="s">
        <v>14</v>
      </c>
      <c r="Y50" s="95" t="s">
        <v>765</v>
      </c>
      <c r="Z50" s="95"/>
      <c r="AA50" s="95"/>
      <c r="AB50" s="95" t="s">
        <v>14</v>
      </c>
      <c r="AC50" s="95" t="s">
        <v>33</v>
      </c>
      <c r="AD50" s="95" t="s">
        <v>14</v>
      </c>
      <c r="AE50" s="95" t="s">
        <v>14</v>
      </c>
      <c r="AF50" s="95" t="s">
        <v>14</v>
      </c>
      <c r="AG50" s="95" t="s">
        <v>14</v>
      </c>
      <c r="AH50" s="95" t="s">
        <v>14</v>
      </c>
      <c r="AI50" s="95" t="s">
        <v>14</v>
      </c>
      <c r="AJ50" s="95" t="s">
        <v>14</v>
      </c>
      <c r="AK50" s="95" t="s">
        <v>14</v>
      </c>
      <c r="AL50" s="95" t="s">
        <v>14</v>
      </c>
      <c r="AM50" s="95" t="s">
        <v>14</v>
      </c>
      <c r="AN50" s="95" t="s">
        <v>14</v>
      </c>
      <c r="AO50" s="95" t="s">
        <v>14</v>
      </c>
      <c r="AP50" s="95" t="s">
        <v>14</v>
      </c>
      <c r="AQ50" s="95"/>
      <c r="AR50" s="95" t="s">
        <v>14</v>
      </c>
      <c r="AS50" s="95" t="s">
        <v>14</v>
      </c>
      <c r="AT50" s="95" t="s">
        <v>14</v>
      </c>
      <c r="AU50" s="95" t="s">
        <v>550</v>
      </c>
      <c r="AV50" s="95"/>
      <c r="AW50" s="90" t="s">
        <v>14</v>
      </c>
      <c r="AX50" s="90" t="s">
        <v>14</v>
      </c>
      <c r="AY50" s="90"/>
      <c r="AZ50" s="90" t="s">
        <v>14</v>
      </c>
      <c r="BA50" s="90" t="s">
        <v>14</v>
      </c>
      <c r="BB50" s="90" t="s">
        <v>14</v>
      </c>
      <c r="BC50" s="90" t="s">
        <v>14</v>
      </c>
    </row>
    <row r="51" ht="21.0" customHeight="1">
      <c r="A51" s="91" t="s">
        <v>33</v>
      </c>
      <c r="B51" s="91"/>
      <c r="C51" s="91"/>
      <c r="D51" s="92" t="s">
        <v>540</v>
      </c>
      <c r="E51" s="91">
        <v>17.8</v>
      </c>
      <c r="F51" s="91" t="s">
        <v>766</v>
      </c>
      <c r="G51" s="91">
        <v>67.0</v>
      </c>
      <c r="H51" s="91">
        <v>108.0</v>
      </c>
      <c r="I51" s="91">
        <v>77.0</v>
      </c>
      <c r="J51" s="91">
        <v>18.0</v>
      </c>
      <c r="K51" s="91">
        <v>69.0</v>
      </c>
      <c r="L51" s="93">
        <v>77.0</v>
      </c>
      <c r="M51" s="93">
        <v>-6.0</v>
      </c>
      <c r="N51" s="94">
        <v>83.0</v>
      </c>
      <c r="O51" s="93">
        <v>10.0</v>
      </c>
      <c r="P51" s="93">
        <v>10.0</v>
      </c>
      <c r="Q51" s="93">
        <v>-6.0</v>
      </c>
      <c r="R51" s="95" t="s">
        <v>77</v>
      </c>
      <c r="S51" s="96" t="s">
        <v>279</v>
      </c>
      <c r="T51" s="95" t="s">
        <v>28</v>
      </c>
      <c r="U51" s="97">
        <v>45891.89179980324</v>
      </c>
      <c r="V51" s="95" t="s">
        <v>767</v>
      </c>
      <c r="W51" s="95"/>
      <c r="X51" s="95" t="s">
        <v>579</v>
      </c>
      <c r="Y51" s="95" t="s">
        <v>768</v>
      </c>
      <c r="Z51" s="95"/>
      <c r="AA51" s="95"/>
      <c r="AB51" s="95" t="s">
        <v>14</v>
      </c>
      <c r="AC51" s="95" t="s">
        <v>33</v>
      </c>
      <c r="AD51" s="95" t="s">
        <v>14</v>
      </c>
      <c r="AE51" s="95" t="s">
        <v>769</v>
      </c>
      <c r="AF51" s="95" t="s">
        <v>769</v>
      </c>
      <c r="AG51" s="95" t="s">
        <v>14</v>
      </c>
      <c r="AH51" s="95" t="s">
        <v>546</v>
      </c>
      <c r="AI51" s="95">
        <v>8.0</v>
      </c>
      <c r="AJ51" s="95" t="s">
        <v>564</v>
      </c>
      <c r="AK51" s="95" t="s">
        <v>770</v>
      </c>
      <c r="AL51" s="95" t="s">
        <v>770</v>
      </c>
      <c r="AM51" s="95">
        <v>18.0</v>
      </c>
      <c r="AN51" s="95">
        <v>12.0</v>
      </c>
      <c r="AO51" s="95">
        <v>5.6</v>
      </c>
      <c r="AP51" s="95">
        <v>3.6</v>
      </c>
      <c r="AQ51" s="95"/>
      <c r="AR51" s="96" t="s">
        <v>771</v>
      </c>
      <c r="AS51" s="96" t="s">
        <v>192</v>
      </c>
      <c r="AT51" s="95">
        <v>83.0</v>
      </c>
      <c r="AU51" s="95" t="s">
        <v>550</v>
      </c>
      <c r="AV51" s="95"/>
      <c r="AW51" s="90">
        <v>3.0</v>
      </c>
      <c r="AX51" s="90">
        <v>18.0</v>
      </c>
      <c r="AY51" s="90"/>
      <c r="AZ51" s="90" t="s">
        <v>33</v>
      </c>
      <c r="BA51" s="90" t="s">
        <v>766</v>
      </c>
      <c r="BB51" s="90"/>
      <c r="BC51" s="90"/>
    </row>
    <row r="52" ht="21.0" customHeight="1">
      <c r="A52" s="91" t="s">
        <v>330</v>
      </c>
      <c r="B52" s="91">
        <v>0.0</v>
      </c>
      <c r="C52" s="91">
        <v>0.0</v>
      </c>
      <c r="D52" s="92" t="s">
        <v>540</v>
      </c>
      <c r="E52" s="91">
        <v>24.2</v>
      </c>
      <c r="F52" s="91" t="s">
        <v>772</v>
      </c>
      <c r="G52" s="91">
        <v>70.5</v>
      </c>
      <c r="H52" s="91">
        <v>132.0</v>
      </c>
      <c r="I52" s="91"/>
      <c r="J52" s="91">
        <v>18.0</v>
      </c>
      <c r="K52" s="91">
        <v>70.0</v>
      </c>
      <c r="L52" s="93">
        <v>70.0</v>
      </c>
      <c r="M52" s="93">
        <v>-97.0</v>
      </c>
      <c r="N52" s="94">
        <v>97.0</v>
      </c>
      <c r="O52" s="93">
        <v>-1.0</v>
      </c>
      <c r="P52" s="93">
        <v>26.0</v>
      </c>
      <c r="Q52" s="93">
        <v>0.0</v>
      </c>
      <c r="R52" s="95" t="s">
        <v>77</v>
      </c>
      <c r="S52" s="96" t="s">
        <v>331</v>
      </c>
      <c r="T52" s="95" t="s">
        <v>59</v>
      </c>
      <c r="U52" s="97">
        <v>46043.881821435185</v>
      </c>
      <c r="V52" s="95" t="s">
        <v>773</v>
      </c>
      <c r="W52" s="97">
        <v>46046.38125</v>
      </c>
      <c r="X52" s="95" t="s">
        <v>774</v>
      </c>
      <c r="Y52" s="95" t="s">
        <v>775</v>
      </c>
      <c r="Z52" s="95"/>
      <c r="AA52" s="95"/>
      <c r="AB52" s="95" t="s">
        <v>14</v>
      </c>
      <c r="AC52" s="95" t="s">
        <v>330</v>
      </c>
      <c r="AD52" s="95" t="s">
        <v>14</v>
      </c>
      <c r="AE52" s="95" t="s">
        <v>776</v>
      </c>
      <c r="AF52" s="95" t="s">
        <v>776</v>
      </c>
      <c r="AG52" s="95" t="s">
        <v>14</v>
      </c>
      <c r="AH52" s="95" t="s">
        <v>777</v>
      </c>
      <c r="AI52" s="95">
        <v>0.0</v>
      </c>
      <c r="AJ52" s="95" t="s">
        <v>778</v>
      </c>
      <c r="AK52" s="95" t="s">
        <v>779</v>
      </c>
      <c r="AL52" s="95" t="s">
        <v>780</v>
      </c>
      <c r="AM52" s="95">
        <v>0.0</v>
      </c>
      <c r="AN52" s="95">
        <v>12.0</v>
      </c>
      <c r="AO52" s="95">
        <v>1.6</v>
      </c>
      <c r="AP52" s="95">
        <v>10.6</v>
      </c>
      <c r="AQ52" s="95"/>
      <c r="AR52" s="96" t="s">
        <v>661</v>
      </c>
      <c r="AS52" s="96" t="s">
        <v>192</v>
      </c>
      <c r="AT52" s="95">
        <v>97.0</v>
      </c>
      <c r="AU52" s="95" t="s">
        <v>550</v>
      </c>
      <c r="AV52" s="95"/>
      <c r="AW52" s="90">
        <v>0.0</v>
      </c>
      <c r="AX52" s="90">
        <v>0.0</v>
      </c>
      <c r="AY52" s="90"/>
      <c r="AZ52" s="90" t="s">
        <v>330</v>
      </c>
      <c r="BA52" s="90" t="s">
        <v>772</v>
      </c>
      <c r="BB52" s="90">
        <v>0.0</v>
      </c>
      <c r="BC52" s="90">
        <v>0.0</v>
      </c>
    </row>
  </sheetData>
  <autoFilter ref="$A$1:$R$2"/>
  <conditionalFormatting sqref="D2:D52 L2:M52 O2:BC52">
    <cfRule type="cellIs" dxfId="1" priority="1" operator="greaterThanOrEqual">
      <formula>0</formula>
    </cfRule>
  </conditionalFormatting>
  <conditionalFormatting sqref="D2:D52 L2:M52 O2:BC52">
    <cfRule type="cellIs" dxfId="2" priority="2" operator="lessThan">
      <formula>0</formula>
    </cfRule>
  </conditionalFormatting>
  <hyperlinks>
    <hyperlink r:id="rId1" ref="S3"/>
    <hyperlink r:id="rId2" ref="AR3"/>
    <hyperlink r:id="rId3" ref="AS3"/>
    <hyperlink r:id="rId4" ref="S5"/>
    <hyperlink r:id="rId5" ref="AR5"/>
    <hyperlink r:id="rId6" ref="AS5"/>
    <hyperlink r:id="rId7" ref="S6"/>
    <hyperlink r:id="rId8" ref="AR6"/>
    <hyperlink r:id="rId9" ref="AS6"/>
    <hyperlink r:id="rId10" ref="S7"/>
    <hyperlink r:id="rId11" ref="AR7"/>
    <hyperlink r:id="rId12" ref="AS7"/>
    <hyperlink r:id="rId13" ref="S8"/>
    <hyperlink r:id="rId14" ref="AR8"/>
    <hyperlink r:id="rId15" ref="AS8"/>
    <hyperlink r:id="rId16" ref="S9"/>
    <hyperlink r:id="rId17" ref="AR9"/>
    <hyperlink r:id="rId18" ref="AS9"/>
    <hyperlink r:id="rId19" ref="S10"/>
    <hyperlink r:id="rId20" ref="AR10"/>
    <hyperlink r:id="rId21" ref="AS10"/>
    <hyperlink r:id="rId22" ref="S11"/>
    <hyperlink r:id="rId23" ref="AR11"/>
    <hyperlink r:id="rId24" ref="AS11"/>
    <hyperlink r:id="rId25" ref="S12"/>
    <hyperlink r:id="rId26" ref="AR12"/>
    <hyperlink r:id="rId27" ref="AS12"/>
    <hyperlink r:id="rId28" ref="S13"/>
    <hyperlink r:id="rId29" ref="AR13"/>
    <hyperlink r:id="rId30" ref="AS13"/>
    <hyperlink r:id="rId31" ref="S14"/>
    <hyperlink r:id="rId32" ref="AR14"/>
    <hyperlink r:id="rId33" ref="AS14"/>
    <hyperlink r:id="rId34" ref="S16"/>
    <hyperlink r:id="rId35" ref="AR16"/>
    <hyperlink r:id="rId36" ref="AS16"/>
    <hyperlink r:id="rId37" ref="S17"/>
    <hyperlink r:id="rId38" ref="AR17"/>
    <hyperlink r:id="rId39" ref="AS17"/>
    <hyperlink r:id="rId40" ref="S18"/>
    <hyperlink r:id="rId41" ref="AR18"/>
    <hyperlink r:id="rId42" ref="AS18"/>
    <hyperlink r:id="rId43" ref="S19"/>
    <hyperlink r:id="rId44" ref="AR19"/>
    <hyperlink r:id="rId45" ref="AS19"/>
    <hyperlink r:id="rId46" ref="S20"/>
    <hyperlink r:id="rId47" ref="AR20"/>
    <hyperlink r:id="rId48" ref="AS20"/>
    <hyperlink r:id="rId49" ref="S21"/>
    <hyperlink r:id="rId50" ref="AR21"/>
    <hyperlink r:id="rId51" ref="AS21"/>
    <hyperlink r:id="rId52" ref="S22"/>
    <hyperlink r:id="rId53" ref="AR22"/>
    <hyperlink r:id="rId54" ref="AS22"/>
    <hyperlink r:id="rId55" ref="S23"/>
    <hyperlink r:id="rId56" ref="AR23"/>
    <hyperlink r:id="rId57" ref="AS23"/>
    <hyperlink r:id="rId58" ref="S24"/>
    <hyperlink r:id="rId59" ref="AR24"/>
    <hyperlink r:id="rId60" ref="AS24"/>
    <hyperlink r:id="rId61" ref="S25"/>
    <hyperlink r:id="rId62" ref="AR25"/>
    <hyperlink r:id="rId63" ref="AS25"/>
    <hyperlink r:id="rId64" ref="S26"/>
    <hyperlink r:id="rId65" ref="AR26"/>
    <hyperlink r:id="rId66" ref="AS26"/>
    <hyperlink r:id="rId67" ref="S27"/>
    <hyperlink r:id="rId68" ref="AR27"/>
    <hyperlink r:id="rId69" ref="AS27"/>
    <hyperlink r:id="rId70" ref="S28"/>
    <hyperlink r:id="rId71" ref="AR28"/>
    <hyperlink r:id="rId72" ref="AS28"/>
    <hyperlink r:id="rId73" ref="S29"/>
    <hyperlink r:id="rId74" ref="AR29"/>
    <hyperlink r:id="rId75" ref="AS29"/>
    <hyperlink r:id="rId76" ref="S30"/>
    <hyperlink r:id="rId77" ref="AR30"/>
    <hyperlink r:id="rId78" ref="AS30"/>
    <hyperlink r:id="rId79" ref="S31"/>
    <hyperlink r:id="rId80" ref="AR31"/>
    <hyperlink r:id="rId81" ref="AS31"/>
    <hyperlink r:id="rId82" ref="S32"/>
    <hyperlink r:id="rId83" ref="AR32"/>
    <hyperlink r:id="rId84" ref="AS32"/>
    <hyperlink r:id="rId85" ref="S33"/>
    <hyperlink r:id="rId86" ref="AR33"/>
    <hyperlink r:id="rId87" ref="AS33"/>
    <hyperlink r:id="rId88" ref="S34"/>
    <hyperlink r:id="rId89" ref="AR34"/>
    <hyperlink r:id="rId90" ref="AS34"/>
    <hyperlink r:id="rId91" ref="S35"/>
    <hyperlink r:id="rId92" ref="AR35"/>
    <hyperlink r:id="rId93" ref="AS35"/>
    <hyperlink r:id="rId94" ref="S36"/>
    <hyperlink r:id="rId95" ref="AR36"/>
    <hyperlink r:id="rId96" ref="AS36"/>
    <hyperlink r:id="rId97" ref="S37"/>
    <hyperlink r:id="rId98" ref="AR37"/>
    <hyperlink r:id="rId99" ref="AS37"/>
    <hyperlink r:id="rId100" ref="S38"/>
    <hyperlink r:id="rId101" ref="AR38"/>
    <hyperlink r:id="rId102" ref="AS38"/>
    <hyperlink r:id="rId103" ref="S39"/>
    <hyperlink r:id="rId104" ref="AR39"/>
    <hyperlink r:id="rId105" ref="AS39"/>
    <hyperlink r:id="rId106" ref="S40"/>
    <hyperlink r:id="rId107" ref="AR40"/>
    <hyperlink r:id="rId108" ref="AS40"/>
    <hyperlink r:id="rId109" ref="S41"/>
    <hyperlink r:id="rId110" ref="AR41"/>
    <hyperlink r:id="rId111" ref="AS41"/>
    <hyperlink r:id="rId112" ref="S42"/>
    <hyperlink r:id="rId113" ref="AR42"/>
    <hyperlink r:id="rId114" ref="AS42"/>
    <hyperlink r:id="rId115" ref="S43"/>
    <hyperlink r:id="rId116" ref="AR43"/>
    <hyperlink r:id="rId117" ref="AS43"/>
    <hyperlink r:id="rId118" ref="S44"/>
    <hyperlink r:id="rId119" ref="AR44"/>
    <hyperlink r:id="rId120" ref="AS44"/>
    <hyperlink r:id="rId121" ref="S45"/>
    <hyperlink r:id="rId122" ref="AR45"/>
    <hyperlink r:id="rId123" ref="AS45"/>
    <hyperlink r:id="rId124" ref="S46"/>
    <hyperlink r:id="rId125" ref="AR46"/>
    <hyperlink r:id="rId126" ref="AS46"/>
    <hyperlink r:id="rId127" ref="S47"/>
    <hyperlink r:id="rId128" ref="AR47"/>
    <hyperlink r:id="rId129" ref="AS47"/>
    <hyperlink r:id="rId130" ref="S48"/>
    <hyperlink r:id="rId131" ref="AR48"/>
    <hyperlink r:id="rId132" ref="AS48"/>
    <hyperlink r:id="rId133" ref="S51"/>
    <hyperlink r:id="rId134" ref="AR51"/>
    <hyperlink r:id="rId135" ref="AS51"/>
    <hyperlink r:id="rId136" ref="S52"/>
    <hyperlink r:id="rId137" ref="AR52"/>
    <hyperlink r:id="rId138" ref="AS52"/>
  </hyperlinks>
  <drawing r:id="rId13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14.33"/>
    <col customWidth="1" min="6" max="6" width="39.22"/>
  </cols>
  <sheetData>
    <row r="1" ht="20.25" customHeight="1">
      <c r="A1" s="69" t="s">
        <v>11</v>
      </c>
      <c r="B1" s="70" t="s">
        <v>489</v>
      </c>
      <c r="C1" s="70" t="s">
        <v>490</v>
      </c>
      <c r="D1" s="69" t="s">
        <v>491</v>
      </c>
      <c r="E1" s="69" t="s">
        <v>492</v>
      </c>
      <c r="F1" s="71" t="s">
        <v>493</v>
      </c>
      <c r="G1" s="69" t="s">
        <v>494</v>
      </c>
      <c r="H1" s="69" t="s">
        <v>495</v>
      </c>
      <c r="I1" s="71" t="s">
        <v>496</v>
      </c>
      <c r="J1" s="69" t="s">
        <v>497</v>
      </c>
      <c r="K1" s="69" t="s">
        <v>498</v>
      </c>
      <c r="L1" s="69" t="s">
        <v>499</v>
      </c>
      <c r="M1" s="69" t="s">
        <v>500</v>
      </c>
      <c r="N1" s="69" t="s">
        <v>501</v>
      </c>
      <c r="O1" s="72" t="s">
        <v>502</v>
      </c>
      <c r="P1" s="72" t="s">
        <v>503</v>
      </c>
      <c r="Q1" s="72" t="s">
        <v>504</v>
      </c>
      <c r="R1" s="72" t="s">
        <v>505</v>
      </c>
      <c r="S1" s="73" t="s">
        <v>161</v>
      </c>
      <c r="T1" s="72" t="s">
        <v>506</v>
      </c>
      <c r="U1" s="72" t="s">
        <v>507</v>
      </c>
      <c r="V1" s="72" t="s">
        <v>508</v>
      </c>
      <c r="W1" s="74" t="s">
        <v>509</v>
      </c>
      <c r="X1" s="75" t="s">
        <v>510</v>
      </c>
      <c r="Y1" s="75" t="s">
        <v>0</v>
      </c>
      <c r="Z1" s="76" t="s">
        <v>511</v>
      </c>
      <c r="AA1" s="76" t="s">
        <v>512</v>
      </c>
      <c r="AB1" s="76" t="s">
        <v>513</v>
      </c>
      <c r="AC1" s="77" t="s">
        <v>514</v>
      </c>
      <c r="AD1" s="77" t="s">
        <v>515</v>
      </c>
      <c r="AE1" s="78" t="s">
        <v>516</v>
      </c>
      <c r="AF1" s="78" t="s">
        <v>517</v>
      </c>
      <c r="AG1" s="78" t="s">
        <v>518</v>
      </c>
      <c r="AH1" s="78" t="s">
        <v>519</v>
      </c>
      <c r="AI1" s="78" t="s">
        <v>520</v>
      </c>
      <c r="AJ1" s="78" t="s">
        <v>521</v>
      </c>
      <c r="AK1" s="78" t="s">
        <v>522</v>
      </c>
      <c r="AL1" s="78" t="s">
        <v>523</v>
      </c>
      <c r="AM1" s="78" t="s">
        <v>524</v>
      </c>
      <c r="AN1" s="78" t="s">
        <v>525</v>
      </c>
      <c r="AO1" s="78" t="s">
        <v>526</v>
      </c>
      <c r="AP1" s="78" t="s">
        <v>527</v>
      </c>
      <c r="AQ1" s="78" t="s">
        <v>528</v>
      </c>
      <c r="AR1" s="78" t="s">
        <v>529</v>
      </c>
      <c r="AS1" s="78" t="s">
        <v>530</v>
      </c>
      <c r="AT1" s="78" t="s">
        <v>531</v>
      </c>
      <c r="AU1" s="78" t="s">
        <v>532</v>
      </c>
      <c r="AV1" s="78" t="s">
        <v>533</v>
      </c>
      <c r="AW1" s="78" t="s">
        <v>534</v>
      </c>
      <c r="AX1" s="78" t="s">
        <v>535</v>
      </c>
      <c r="AY1" s="79" t="s">
        <v>536</v>
      </c>
      <c r="AZ1" s="79"/>
      <c r="BA1" s="79"/>
      <c r="BB1" s="79"/>
      <c r="BC1" s="79"/>
    </row>
    <row r="2">
      <c r="A2" s="4" t="s">
        <v>321</v>
      </c>
      <c r="B2" s="4">
        <v>19.0</v>
      </c>
      <c r="C2" s="4">
        <v>18.0</v>
      </c>
      <c r="D2" s="4" t="s">
        <v>540</v>
      </c>
      <c r="E2" s="4">
        <v>11.3</v>
      </c>
      <c r="F2" s="4" t="s">
        <v>781</v>
      </c>
      <c r="G2" s="4">
        <v>69.9</v>
      </c>
      <c r="H2" s="4">
        <v>125.0</v>
      </c>
      <c r="I2" s="4"/>
      <c r="J2" s="4">
        <v>18.0</v>
      </c>
      <c r="K2" s="4">
        <v>72.0</v>
      </c>
      <c r="L2" s="8">
        <v>91.0</v>
      </c>
      <c r="M2" s="8">
        <v>-82.0</v>
      </c>
      <c r="N2" s="8">
        <v>91.0</v>
      </c>
      <c r="O2" s="8">
        <v>21.0</v>
      </c>
      <c r="P2" s="8">
        <v>21.0</v>
      </c>
      <c r="Q2" s="8">
        <v>9.0</v>
      </c>
      <c r="R2" s="4" t="s">
        <v>78</v>
      </c>
      <c r="S2" s="4" t="s">
        <v>323</v>
      </c>
      <c r="T2" s="4" t="s">
        <v>16</v>
      </c>
      <c r="U2" s="5">
        <v>45719.62390306713</v>
      </c>
      <c r="V2" s="4" t="s">
        <v>782</v>
      </c>
      <c r="W2" s="5">
        <v>45719.62361111111</v>
      </c>
      <c r="X2" s="4" t="s">
        <v>783</v>
      </c>
      <c r="Y2" s="4" t="s">
        <v>784</v>
      </c>
      <c r="Z2" s="4"/>
      <c r="AA2" s="4"/>
      <c r="AB2" s="4" t="s">
        <v>14</v>
      </c>
      <c r="AC2" s="4" t="s">
        <v>21</v>
      </c>
      <c r="AD2" s="4" t="s">
        <v>14</v>
      </c>
      <c r="AE2" s="4" t="s">
        <v>785</v>
      </c>
      <c r="AF2" s="4" t="s">
        <v>785</v>
      </c>
      <c r="AG2" s="4" t="s">
        <v>14</v>
      </c>
      <c r="AH2" s="4" t="s">
        <v>546</v>
      </c>
      <c r="AI2" s="4">
        <v>19.0</v>
      </c>
      <c r="AJ2" s="4" t="s">
        <v>576</v>
      </c>
      <c r="AK2" s="4" t="s">
        <v>786</v>
      </c>
      <c r="AL2" s="4" t="s">
        <v>786</v>
      </c>
      <c r="AM2" s="4">
        <v>18.0</v>
      </c>
      <c r="AN2" s="4">
        <v>1.0</v>
      </c>
      <c r="AO2" s="4">
        <v>4.0</v>
      </c>
      <c r="AP2" s="4">
        <v>4.0</v>
      </c>
      <c r="AQ2" s="4"/>
      <c r="AR2" s="4" t="s">
        <v>549</v>
      </c>
      <c r="AS2" s="4" t="s">
        <v>192</v>
      </c>
      <c r="AT2" s="4">
        <v>82.0</v>
      </c>
      <c r="AU2" s="4" t="s">
        <v>585</v>
      </c>
      <c r="AV2" s="4" t="s">
        <v>321</v>
      </c>
      <c r="AW2" s="1">
        <v>3.0</v>
      </c>
      <c r="AX2" s="1">
        <v>18.0</v>
      </c>
      <c r="AY2" s="1"/>
      <c r="AZ2" s="1" t="s">
        <v>321</v>
      </c>
      <c r="BA2" s="1" t="s">
        <v>781</v>
      </c>
      <c r="BB2" s="1">
        <v>18.0</v>
      </c>
      <c r="BC2" s="1">
        <v>19.0</v>
      </c>
    </row>
    <row r="3">
      <c r="A3" s="4" t="s">
        <v>21</v>
      </c>
      <c r="B3" s="4">
        <v>30.0</v>
      </c>
      <c r="C3" s="4">
        <v>18.0</v>
      </c>
      <c r="D3" s="4" t="s">
        <v>540</v>
      </c>
      <c r="E3" s="4">
        <v>7.3</v>
      </c>
      <c r="F3" s="4" t="s">
        <v>787</v>
      </c>
      <c r="G3" s="4">
        <v>71.3</v>
      </c>
      <c r="H3" s="4">
        <v>138.0</v>
      </c>
      <c r="I3" s="4"/>
      <c r="J3" s="4">
        <v>18.0</v>
      </c>
      <c r="K3" s="4">
        <v>72.0</v>
      </c>
      <c r="L3" s="8">
        <v>102.0</v>
      </c>
      <c r="M3" s="8">
        <v>-80.0</v>
      </c>
      <c r="N3" s="8">
        <v>102.0</v>
      </c>
      <c r="O3" s="8">
        <v>31.0</v>
      </c>
      <c r="P3" s="8">
        <v>31.0</v>
      </c>
      <c r="Q3" s="8">
        <v>22.0</v>
      </c>
      <c r="R3" s="4" t="s">
        <v>78</v>
      </c>
      <c r="S3" s="4" t="s">
        <v>257</v>
      </c>
      <c r="T3" s="4" t="s">
        <v>16</v>
      </c>
      <c r="U3" s="5">
        <v>45719.90257604167</v>
      </c>
      <c r="V3" s="4" t="s">
        <v>788</v>
      </c>
      <c r="W3" s="5">
        <v>45724.35</v>
      </c>
      <c r="X3" s="4" t="s">
        <v>789</v>
      </c>
      <c r="Y3" s="4" t="s">
        <v>790</v>
      </c>
      <c r="Z3" s="4" t="s">
        <v>16</v>
      </c>
      <c r="AA3" s="5">
        <v>45720.66079167824</v>
      </c>
      <c r="AB3" s="4" t="s">
        <v>791</v>
      </c>
      <c r="AC3" s="4" t="s">
        <v>21</v>
      </c>
      <c r="AD3" s="4" t="s">
        <v>21</v>
      </c>
      <c r="AE3" s="4" t="s">
        <v>792</v>
      </c>
      <c r="AF3" s="4" t="s">
        <v>792</v>
      </c>
      <c r="AG3" s="4" t="s">
        <v>14</v>
      </c>
      <c r="AH3" s="4" t="s">
        <v>546</v>
      </c>
      <c r="AI3" s="4">
        <v>30.0</v>
      </c>
      <c r="AJ3" s="4" t="s">
        <v>793</v>
      </c>
      <c r="AK3" s="4" t="s">
        <v>794</v>
      </c>
      <c r="AL3" s="4" t="s">
        <v>794</v>
      </c>
      <c r="AM3" s="4">
        <v>18.0</v>
      </c>
      <c r="AN3" s="4">
        <v>1.0</v>
      </c>
      <c r="AO3" s="4">
        <v>8.0</v>
      </c>
      <c r="AP3" s="4">
        <v>9.0</v>
      </c>
      <c r="AQ3" s="4"/>
      <c r="AR3" s="4" t="s">
        <v>795</v>
      </c>
      <c r="AS3" s="4" t="s">
        <v>192</v>
      </c>
      <c r="AT3" s="4">
        <v>80.0</v>
      </c>
      <c r="AU3" s="4" t="s">
        <v>550</v>
      </c>
      <c r="AV3" s="4"/>
      <c r="AW3" s="1">
        <v>3.0</v>
      </c>
      <c r="AX3" s="1">
        <v>18.0</v>
      </c>
      <c r="AY3" s="1"/>
      <c r="AZ3" s="1" t="s">
        <v>21</v>
      </c>
      <c r="BA3" s="1" t="s">
        <v>787</v>
      </c>
      <c r="BB3" s="1">
        <v>18.0</v>
      </c>
      <c r="BC3" s="1">
        <v>30.0</v>
      </c>
    </row>
    <row r="4">
      <c r="A4" s="4" t="s">
        <v>200</v>
      </c>
      <c r="B4" s="4">
        <v>26.0</v>
      </c>
      <c r="C4" s="4">
        <v>18.0</v>
      </c>
      <c r="D4" s="4" t="s">
        <v>540</v>
      </c>
      <c r="E4" s="4">
        <v>13.7</v>
      </c>
      <c r="F4" s="4" t="s">
        <v>787</v>
      </c>
      <c r="G4" s="4">
        <v>71.3</v>
      </c>
      <c r="H4" s="4">
        <v>138.0</v>
      </c>
      <c r="I4" s="4"/>
      <c r="J4" s="4">
        <v>18.0</v>
      </c>
      <c r="K4" s="4">
        <v>72.0</v>
      </c>
      <c r="L4" s="8">
        <v>98.0</v>
      </c>
      <c r="M4" s="8">
        <v>-87.0</v>
      </c>
      <c r="N4" s="8">
        <v>98.0</v>
      </c>
      <c r="O4" s="8">
        <v>27.0</v>
      </c>
      <c r="P4" s="8">
        <v>27.0</v>
      </c>
      <c r="Q4" s="8">
        <v>11.0</v>
      </c>
      <c r="R4" s="4" t="s">
        <v>78</v>
      </c>
      <c r="S4" s="4" t="s">
        <v>202</v>
      </c>
      <c r="T4" s="4" t="s">
        <v>16</v>
      </c>
      <c r="U4" s="5">
        <v>45719.90360630787</v>
      </c>
      <c r="V4" s="4" t="s">
        <v>796</v>
      </c>
      <c r="W4" s="5">
        <v>45724.35</v>
      </c>
      <c r="X4" s="4" t="s">
        <v>789</v>
      </c>
      <c r="Y4" s="4" t="s">
        <v>797</v>
      </c>
      <c r="Z4" s="4" t="s">
        <v>16</v>
      </c>
      <c r="AA4" s="5">
        <v>45720.66104027777</v>
      </c>
      <c r="AB4" s="4" t="s">
        <v>791</v>
      </c>
      <c r="AC4" s="4" t="s">
        <v>21</v>
      </c>
      <c r="AD4" s="4" t="s">
        <v>21</v>
      </c>
      <c r="AE4" s="4" t="s">
        <v>798</v>
      </c>
      <c r="AF4" s="4" t="s">
        <v>798</v>
      </c>
      <c r="AG4" s="4" t="s">
        <v>14</v>
      </c>
      <c r="AH4" s="4" t="s">
        <v>546</v>
      </c>
      <c r="AI4" s="4">
        <v>26.0</v>
      </c>
      <c r="AJ4" s="4" t="s">
        <v>640</v>
      </c>
      <c r="AK4" s="4" t="s">
        <v>799</v>
      </c>
      <c r="AL4" s="4" t="s">
        <v>799</v>
      </c>
      <c r="AM4" s="4">
        <v>18.0</v>
      </c>
      <c r="AN4" s="4">
        <v>1.0</v>
      </c>
      <c r="AO4" s="4">
        <v>2.0</v>
      </c>
      <c r="AP4" s="4">
        <v>3.0</v>
      </c>
      <c r="AQ4" s="4"/>
      <c r="AR4" s="4" t="s">
        <v>800</v>
      </c>
      <c r="AS4" s="4" t="s">
        <v>192</v>
      </c>
      <c r="AT4" s="4">
        <v>87.0</v>
      </c>
      <c r="AU4" s="4" t="s">
        <v>585</v>
      </c>
      <c r="AV4" s="4" t="s">
        <v>200</v>
      </c>
      <c r="AW4" s="1">
        <v>3.0</v>
      </c>
      <c r="AX4" s="1">
        <v>18.0</v>
      </c>
      <c r="AY4" s="1"/>
      <c r="AZ4" s="1" t="s">
        <v>200</v>
      </c>
      <c r="BA4" s="1" t="s">
        <v>787</v>
      </c>
      <c r="BB4" s="1">
        <v>18.0</v>
      </c>
      <c r="BC4" s="1">
        <v>26.0</v>
      </c>
    </row>
    <row r="5">
      <c r="A5" s="4" t="s">
        <v>367</v>
      </c>
      <c r="B5" s="4">
        <v>10.0</v>
      </c>
      <c r="C5" s="4">
        <v>18.0</v>
      </c>
      <c r="D5" s="4" t="s">
        <v>540</v>
      </c>
      <c r="E5" s="4">
        <v>8.7</v>
      </c>
      <c r="F5" s="4" t="s">
        <v>801</v>
      </c>
      <c r="G5" s="4">
        <v>71.0</v>
      </c>
      <c r="H5" s="4">
        <v>132.0</v>
      </c>
      <c r="I5" s="4"/>
      <c r="J5" s="4">
        <v>18.0</v>
      </c>
      <c r="K5" s="4">
        <v>71.0</v>
      </c>
      <c r="L5" s="8">
        <v>81.0</v>
      </c>
      <c r="M5" s="8">
        <v>-81.0</v>
      </c>
      <c r="N5" s="8">
        <v>81.0</v>
      </c>
      <c r="O5" s="8">
        <v>10.0</v>
      </c>
      <c r="P5" s="8">
        <v>10.0</v>
      </c>
      <c r="Q5" s="8">
        <v>0.0</v>
      </c>
      <c r="R5" s="4" t="s">
        <v>78</v>
      </c>
      <c r="S5" s="4" t="s">
        <v>369</v>
      </c>
      <c r="T5" s="4" t="s">
        <v>16</v>
      </c>
      <c r="U5" s="5">
        <v>45720.6295056713</v>
      </c>
      <c r="V5" s="4" t="s">
        <v>802</v>
      </c>
      <c r="W5" s="4"/>
      <c r="X5" s="4" t="s">
        <v>579</v>
      </c>
      <c r="Y5" s="4" t="s">
        <v>803</v>
      </c>
      <c r="Z5" s="4"/>
      <c r="AA5" s="4"/>
      <c r="AB5" s="4" t="s">
        <v>14</v>
      </c>
      <c r="AC5" s="4" t="s">
        <v>21</v>
      </c>
      <c r="AD5" s="4" t="s">
        <v>14</v>
      </c>
      <c r="AE5" s="4" t="s">
        <v>804</v>
      </c>
      <c r="AF5" s="4" t="s">
        <v>804</v>
      </c>
      <c r="AG5" s="4" t="s">
        <v>14</v>
      </c>
      <c r="AH5" s="4" t="s">
        <v>546</v>
      </c>
      <c r="AI5" s="4">
        <v>10.0</v>
      </c>
      <c r="AJ5" s="4" t="s">
        <v>805</v>
      </c>
      <c r="AK5" s="4" t="s">
        <v>806</v>
      </c>
      <c r="AL5" s="4" t="s">
        <v>806</v>
      </c>
      <c r="AM5" s="4">
        <v>18.0</v>
      </c>
      <c r="AN5" s="4">
        <v>1.0</v>
      </c>
      <c r="AO5" s="4">
        <v>10.0</v>
      </c>
      <c r="AP5" s="4">
        <v>10.0</v>
      </c>
      <c r="AQ5" s="4"/>
      <c r="AR5" s="4" t="s">
        <v>661</v>
      </c>
      <c r="AS5" s="4" t="s">
        <v>192</v>
      </c>
      <c r="AT5" s="4">
        <v>81.0</v>
      </c>
      <c r="AU5" s="4" t="s">
        <v>585</v>
      </c>
      <c r="AV5" s="4" t="s">
        <v>367</v>
      </c>
      <c r="AW5" s="1">
        <v>3.0</v>
      </c>
      <c r="AX5" s="1">
        <v>18.0</v>
      </c>
      <c r="AY5" s="1"/>
      <c r="AZ5" s="1" t="s">
        <v>367</v>
      </c>
      <c r="BA5" s="1" t="s">
        <v>801</v>
      </c>
      <c r="BB5" s="1">
        <v>18.0</v>
      </c>
      <c r="BC5" s="1">
        <v>10.0</v>
      </c>
    </row>
    <row r="6">
      <c r="A6" s="4" t="s">
        <v>349</v>
      </c>
      <c r="B6" s="4"/>
      <c r="C6" s="4"/>
      <c r="D6" s="4" t="s">
        <v>540</v>
      </c>
      <c r="E6" s="4">
        <v>13.9</v>
      </c>
      <c r="F6" s="4" t="s">
        <v>807</v>
      </c>
      <c r="G6" s="4">
        <v>70.7</v>
      </c>
      <c r="H6" s="4">
        <v>121.0</v>
      </c>
      <c r="I6" s="4">
        <v>98.0</v>
      </c>
      <c r="J6" s="4">
        <v>18.0</v>
      </c>
      <c r="K6" s="4">
        <v>72.0</v>
      </c>
      <c r="L6" s="8">
        <v>98.0</v>
      </c>
      <c r="M6" s="8">
        <v>13.0</v>
      </c>
      <c r="N6" s="8">
        <v>85.0</v>
      </c>
      <c r="O6" s="8">
        <v>27.0</v>
      </c>
      <c r="P6" s="8">
        <v>27.0</v>
      </c>
      <c r="Q6" s="8">
        <v>13.0</v>
      </c>
      <c r="R6" s="4" t="s">
        <v>78</v>
      </c>
      <c r="S6" s="4" t="s">
        <v>351</v>
      </c>
      <c r="T6" s="4" t="s">
        <v>16</v>
      </c>
      <c r="U6" s="5">
        <v>45723.43770603009</v>
      </c>
      <c r="V6" s="4" t="s">
        <v>808</v>
      </c>
      <c r="W6" s="4"/>
      <c r="X6" s="4" t="s">
        <v>579</v>
      </c>
      <c r="Y6" s="4" t="s">
        <v>809</v>
      </c>
      <c r="Z6" s="4"/>
      <c r="AA6" s="4"/>
      <c r="AB6" s="4" t="s">
        <v>14</v>
      </c>
      <c r="AC6" s="4" t="s">
        <v>21</v>
      </c>
      <c r="AD6" s="4" t="s">
        <v>14</v>
      </c>
      <c r="AE6" s="4" t="s">
        <v>810</v>
      </c>
      <c r="AF6" s="4" t="s">
        <v>810</v>
      </c>
      <c r="AG6" s="4" t="s">
        <v>14</v>
      </c>
      <c r="AH6" s="4" t="s">
        <v>546</v>
      </c>
      <c r="AI6" s="4">
        <v>26.0</v>
      </c>
      <c r="AJ6" s="4" t="s">
        <v>640</v>
      </c>
      <c r="AK6" s="4" t="s">
        <v>799</v>
      </c>
      <c r="AL6" s="4" t="s">
        <v>799</v>
      </c>
      <c r="AM6" s="4">
        <v>18.0</v>
      </c>
      <c r="AN6" s="4">
        <v>1.0</v>
      </c>
      <c r="AO6" s="4">
        <v>6.0</v>
      </c>
      <c r="AP6" s="4">
        <v>5.0</v>
      </c>
      <c r="AQ6" s="4"/>
      <c r="AR6" s="4" t="s">
        <v>811</v>
      </c>
      <c r="AS6" s="4" t="s">
        <v>192</v>
      </c>
      <c r="AT6" s="4">
        <v>85.0</v>
      </c>
      <c r="AU6" s="4" t="s">
        <v>585</v>
      </c>
      <c r="AV6" s="4" t="s">
        <v>349</v>
      </c>
      <c r="AW6" s="1">
        <v>3.0</v>
      </c>
      <c r="AX6" s="1">
        <v>18.0</v>
      </c>
      <c r="AY6" s="1"/>
      <c r="AZ6" s="1" t="s">
        <v>349</v>
      </c>
      <c r="BA6" s="1" t="s">
        <v>807</v>
      </c>
      <c r="BB6" s="1"/>
      <c r="BC6" s="1"/>
    </row>
    <row r="7">
      <c r="A7" s="4" t="s">
        <v>349</v>
      </c>
      <c r="B7" s="4"/>
      <c r="C7" s="4"/>
      <c r="D7" s="4" t="s">
        <v>540</v>
      </c>
      <c r="E7" s="4">
        <v>13.9</v>
      </c>
      <c r="F7" s="4" t="s">
        <v>807</v>
      </c>
      <c r="G7" s="4">
        <v>70.7</v>
      </c>
      <c r="H7" s="4">
        <v>121.0</v>
      </c>
      <c r="I7" s="4">
        <v>91.0</v>
      </c>
      <c r="J7" s="4">
        <v>18.0</v>
      </c>
      <c r="K7" s="4">
        <v>72.0</v>
      </c>
      <c r="L7" s="8">
        <v>91.0</v>
      </c>
      <c r="M7" s="8">
        <v>6.0</v>
      </c>
      <c r="N7" s="8">
        <v>85.0</v>
      </c>
      <c r="O7" s="8">
        <v>20.0</v>
      </c>
      <c r="P7" s="8">
        <v>20.0</v>
      </c>
      <c r="Q7" s="8">
        <v>6.0</v>
      </c>
      <c r="R7" s="4" t="s">
        <v>78</v>
      </c>
      <c r="S7" s="4" t="s">
        <v>351</v>
      </c>
      <c r="T7" s="4" t="s">
        <v>16</v>
      </c>
      <c r="U7" s="5">
        <v>45724.27442569444</v>
      </c>
      <c r="V7" s="4" t="s">
        <v>812</v>
      </c>
      <c r="W7" s="4" t="s">
        <v>579</v>
      </c>
      <c r="X7" s="4" t="s">
        <v>579</v>
      </c>
      <c r="Y7" s="4" t="s">
        <v>813</v>
      </c>
      <c r="Z7" s="4"/>
      <c r="AA7" s="4"/>
      <c r="AB7" s="4" t="s">
        <v>14</v>
      </c>
      <c r="AC7" s="4" t="s">
        <v>21</v>
      </c>
      <c r="AD7" s="4" t="s">
        <v>14</v>
      </c>
      <c r="AE7" s="4" t="s">
        <v>814</v>
      </c>
      <c r="AF7" s="4" t="s">
        <v>814</v>
      </c>
      <c r="AG7" s="4" t="s">
        <v>14</v>
      </c>
      <c r="AH7" s="4" t="s">
        <v>546</v>
      </c>
      <c r="AI7" s="4">
        <v>19.0</v>
      </c>
      <c r="AJ7" s="4" t="s">
        <v>576</v>
      </c>
      <c r="AK7" s="4" t="s">
        <v>815</v>
      </c>
      <c r="AL7" s="4" t="s">
        <v>815</v>
      </c>
      <c r="AM7" s="4">
        <v>18.0</v>
      </c>
      <c r="AN7" s="4">
        <v>1.0</v>
      </c>
      <c r="AO7" s="4">
        <v>6.0</v>
      </c>
      <c r="AP7" s="4">
        <v>5.0</v>
      </c>
      <c r="AQ7" s="4"/>
      <c r="AR7" s="4" t="s">
        <v>599</v>
      </c>
      <c r="AS7" s="4" t="s">
        <v>192</v>
      </c>
      <c r="AT7" s="4">
        <v>85.0</v>
      </c>
      <c r="AU7" s="4" t="s">
        <v>585</v>
      </c>
      <c r="AV7" s="4" t="s">
        <v>349</v>
      </c>
      <c r="AW7" s="1">
        <v>3.0</v>
      </c>
      <c r="AX7" s="1">
        <v>18.0</v>
      </c>
      <c r="AY7" s="1"/>
      <c r="AZ7" s="1" t="s">
        <v>349</v>
      </c>
      <c r="BA7" s="1" t="s">
        <v>807</v>
      </c>
      <c r="BB7" s="1"/>
      <c r="BC7" s="1"/>
    </row>
    <row r="8">
      <c r="A8" s="4" t="s">
        <v>301</v>
      </c>
      <c r="B8" s="4"/>
      <c r="C8" s="4"/>
      <c r="D8" s="4" t="s">
        <v>540</v>
      </c>
      <c r="E8" s="4">
        <v>8.6</v>
      </c>
      <c r="F8" s="4" t="s">
        <v>816</v>
      </c>
      <c r="G8" s="4">
        <v>69.3</v>
      </c>
      <c r="H8" s="4">
        <v>136.0</v>
      </c>
      <c r="I8" s="4">
        <v>89.0</v>
      </c>
      <c r="J8" s="4">
        <v>18.0</v>
      </c>
      <c r="K8" s="4">
        <v>71.0</v>
      </c>
      <c r="L8" s="8">
        <v>89.0</v>
      </c>
      <c r="M8" s="8">
        <v>10.0</v>
      </c>
      <c r="N8" s="8">
        <v>79.0</v>
      </c>
      <c r="O8" s="8">
        <v>20.0</v>
      </c>
      <c r="P8" s="8">
        <v>20.0</v>
      </c>
      <c r="Q8" s="8">
        <v>10.0</v>
      </c>
      <c r="R8" s="4" t="s">
        <v>78</v>
      </c>
      <c r="S8" s="4" t="s">
        <v>303</v>
      </c>
      <c r="T8" s="4" t="s">
        <v>16</v>
      </c>
      <c r="U8" s="5">
        <v>45724.27490888889</v>
      </c>
      <c r="V8" s="4" t="s">
        <v>812</v>
      </c>
      <c r="W8" s="4"/>
      <c r="X8" s="4" t="s">
        <v>579</v>
      </c>
      <c r="Y8" s="4" t="s">
        <v>817</v>
      </c>
      <c r="Z8" s="4"/>
      <c r="AA8" s="4"/>
      <c r="AB8" s="4" t="s">
        <v>14</v>
      </c>
      <c r="AC8" s="4" t="s">
        <v>21</v>
      </c>
      <c r="AD8" s="4" t="s">
        <v>14</v>
      </c>
      <c r="AE8" s="4" t="s">
        <v>818</v>
      </c>
      <c r="AF8" s="4" t="s">
        <v>818</v>
      </c>
      <c r="AG8" s="4" t="s">
        <v>14</v>
      </c>
      <c r="AH8" s="4" t="s">
        <v>546</v>
      </c>
      <c r="AI8" s="4">
        <v>18.0</v>
      </c>
      <c r="AJ8" s="4" t="s">
        <v>623</v>
      </c>
      <c r="AK8" s="4" t="s">
        <v>819</v>
      </c>
      <c r="AL8" s="4" t="s">
        <v>819</v>
      </c>
      <c r="AM8" s="4">
        <v>18.0</v>
      </c>
      <c r="AN8" s="4">
        <v>1.0</v>
      </c>
      <c r="AO8" s="4">
        <v>3.0</v>
      </c>
      <c r="AP8" s="4">
        <v>6.0</v>
      </c>
      <c r="AQ8" s="4"/>
      <c r="AR8" s="4" t="s">
        <v>750</v>
      </c>
      <c r="AS8" s="4" t="s">
        <v>192</v>
      </c>
      <c r="AT8" s="4">
        <v>79.0</v>
      </c>
      <c r="AU8" s="4" t="s">
        <v>585</v>
      </c>
      <c r="AV8" s="4" t="s">
        <v>301</v>
      </c>
      <c r="AW8" s="1">
        <v>3.0</v>
      </c>
      <c r="AX8" s="1">
        <v>18.0</v>
      </c>
      <c r="AY8" s="1"/>
      <c r="AZ8" s="1" t="s">
        <v>301</v>
      </c>
      <c r="BA8" s="1" t="s">
        <v>816</v>
      </c>
      <c r="BB8" s="1"/>
      <c r="BC8" s="1"/>
    </row>
    <row r="9">
      <c r="A9" s="4" t="s">
        <v>26</v>
      </c>
      <c r="B9" s="4">
        <v>18.0</v>
      </c>
      <c r="C9" s="4">
        <v>18.0</v>
      </c>
      <c r="D9" s="4" t="s">
        <v>540</v>
      </c>
      <c r="E9" s="4">
        <v>9.5</v>
      </c>
      <c r="F9" s="4" t="s">
        <v>820</v>
      </c>
      <c r="G9" s="4">
        <v>71.1</v>
      </c>
      <c r="H9" s="4">
        <v>126.0</v>
      </c>
      <c r="I9" s="4"/>
      <c r="J9" s="4">
        <v>18.0</v>
      </c>
      <c r="K9" s="4">
        <v>72.0</v>
      </c>
      <c r="L9" s="8">
        <v>90.0</v>
      </c>
      <c r="M9" s="8">
        <v>-81.0</v>
      </c>
      <c r="N9" s="8">
        <v>90.0</v>
      </c>
      <c r="O9" s="8">
        <v>19.0</v>
      </c>
      <c r="P9" s="8">
        <v>19.0</v>
      </c>
      <c r="Q9" s="8">
        <v>9.0</v>
      </c>
      <c r="R9" s="4" t="s">
        <v>78</v>
      </c>
      <c r="S9" s="4" t="s">
        <v>269</v>
      </c>
      <c r="T9" s="4" t="s">
        <v>23</v>
      </c>
      <c r="U9" s="5">
        <v>45725.48535449074</v>
      </c>
      <c r="V9" s="4" t="s">
        <v>821</v>
      </c>
      <c r="W9" s="4"/>
      <c r="X9" s="4" t="s">
        <v>579</v>
      </c>
      <c r="Y9" s="4" t="s">
        <v>822</v>
      </c>
      <c r="Z9" s="4"/>
      <c r="AA9" s="4"/>
      <c r="AB9" s="4" t="s">
        <v>14</v>
      </c>
      <c r="AC9" s="4" t="s">
        <v>26</v>
      </c>
      <c r="AD9" s="4" t="s">
        <v>14</v>
      </c>
      <c r="AE9" s="4" t="s">
        <v>823</v>
      </c>
      <c r="AF9" s="4" t="s">
        <v>823</v>
      </c>
      <c r="AG9" s="4" t="s">
        <v>14</v>
      </c>
      <c r="AH9" s="4" t="s">
        <v>546</v>
      </c>
      <c r="AI9" s="4">
        <v>18.0</v>
      </c>
      <c r="AJ9" s="4" t="s">
        <v>623</v>
      </c>
      <c r="AK9" s="4" t="s">
        <v>706</v>
      </c>
      <c r="AL9" s="4" t="s">
        <v>706</v>
      </c>
      <c r="AM9" s="4">
        <v>18.0</v>
      </c>
      <c r="AN9" s="4">
        <v>1.0</v>
      </c>
      <c r="AO9" s="4">
        <v>7.0</v>
      </c>
      <c r="AP9" s="4">
        <v>8.0</v>
      </c>
      <c r="AQ9" s="4"/>
      <c r="AR9" s="4" t="s">
        <v>549</v>
      </c>
      <c r="AS9" s="4" t="s">
        <v>192</v>
      </c>
      <c r="AT9" s="4">
        <v>81.0</v>
      </c>
      <c r="AU9" s="4" t="s">
        <v>550</v>
      </c>
      <c r="AV9" s="4"/>
      <c r="AW9" s="1">
        <v>3.0</v>
      </c>
      <c r="AX9" s="1">
        <v>18.0</v>
      </c>
      <c r="AY9" s="1"/>
      <c r="AZ9" s="1" t="s">
        <v>26</v>
      </c>
      <c r="BA9" s="1" t="s">
        <v>820</v>
      </c>
      <c r="BB9" s="1">
        <v>18.0</v>
      </c>
      <c r="BC9" s="1">
        <v>18.0</v>
      </c>
    </row>
    <row r="10">
      <c r="A10" s="4" t="s">
        <v>187</v>
      </c>
      <c r="B10" s="4">
        <v>15.0</v>
      </c>
      <c r="C10" s="4">
        <v>18.0</v>
      </c>
      <c r="D10" s="4" t="s">
        <v>540</v>
      </c>
      <c r="E10" s="4">
        <v>14.6</v>
      </c>
      <c r="F10" s="4" t="s">
        <v>824</v>
      </c>
      <c r="G10" s="4">
        <v>71.2</v>
      </c>
      <c r="H10" s="4">
        <v>126.0</v>
      </c>
      <c r="I10" s="4"/>
      <c r="J10" s="4">
        <v>18.0</v>
      </c>
      <c r="K10" s="4">
        <v>72.0</v>
      </c>
      <c r="L10" s="8">
        <v>87.0</v>
      </c>
      <c r="M10" s="8">
        <v>-87.0</v>
      </c>
      <c r="N10" s="8">
        <v>87.0</v>
      </c>
      <c r="O10" s="8">
        <v>16.0</v>
      </c>
      <c r="P10" s="8">
        <v>16.0</v>
      </c>
      <c r="Q10" s="8">
        <v>0.0</v>
      </c>
      <c r="R10" s="4" t="s">
        <v>78</v>
      </c>
      <c r="S10" s="4" t="s">
        <v>189</v>
      </c>
      <c r="T10" s="4" t="s">
        <v>411</v>
      </c>
      <c r="U10" s="5">
        <v>45730.574454953705</v>
      </c>
      <c r="V10" s="4" t="s">
        <v>825</v>
      </c>
      <c r="W10" s="4"/>
      <c r="X10" s="4" t="s">
        <v>579</v>
      </c>
      <c r="Y10" s="4" t="s">
        <v>826</v>
      </c>
      <c r="Z10" s="4"/>
      <c r="AA10" s="4"/>
      <c r="AB10" s="4" t="s">
        <v>14</v>
      </c>
      <c r="AC10" s="4" t="s">
        <v>187</v>
      </c>
      <c r="AD10" s="4" t="s">
        <v>14</v>
      </c>
      <c r="AE10" s="4" t="s">
        <v>732</v>
      </c>
      <c r="AF10" s="4" t="s">
        <v>732</v>
      </c>
      <c r="AG10" s="4" t="s">
        <v>14</v>
      </c>
      <c r="AH10" s="4" t="s">
        <v>546</v>
      </c>
      <c r="AI10" s="4">
        <v>15.0</v>
      </c>
      <c r="AJ10" s="4" t="s">
        <v>694</v>
      </c>
      <c r="AK10" s="4" t="s">
        <v>695</v>
      </c>
      <c r="AL10" s="4" t="s">
        <v>695</v>
      </c>
      <c r="AM10" s="4">
        <v>18.0</v>
      </c>
      <c r="AN10" s="4">
        <v>1.0</v>
      </c>
      <c r="AO10" s="4">
        <v>9.0</v>
      </c>
      <c r="AP10" s="4">
        <v>7.0</v>
      </c>
      <c r="AQ10" s="4"/>
      <c r="AR10" s="4" t="s">
        <v>661</v>
      </c>
      <c r="AS10" s="4" t="s">
        <v>192</v>
      </c>
      <c r="AT10" s="4">
        <v>87.0</v>
      </c>
      <c r="AU10" s="4" t="s">
        <v>550</v>
      </c>
      <c r="AV10" s="4"/>
      <c r="AW10" s="1">
        <v>3.0</v>
      </c>
      <c r="AX10" s="1">
        <v>18.0</v>
      </c>
      <c r="AY10" s="1"/>
      <c r="AZ10" s="1" t="s">
        <v>187</v>
      </c>
      <c r="BA10" s="1" t="s">
        <v>824</v>
      </c>
      <c r="BB10" s="1">
        <v>18.0</v>
      </c>
      <c r="BC10" s="1">
        <v>15.0</v>
      </c>
    </row>
    <row r="11">
      <c r="A11" s="4" t="s">
        <v>21</v>
      </c>
      <c r="B11" s="4">
        <v>12.0</v>
      </c>
      <c r="C11" s="4">
        <v>18.0</v>
      </c>
      <c r="D11" s="4" t="s">
        <v>540</v>
      </c>
      <c r="E11" s="4">
        <v>7.3</v>
      </c>
      <c r="F11" s="4" t="s">
        <v>820</v>
      </c>
      <c r="G11" s="4">
        <v>71.1</v>
      </c>
      <c r="H11" s="4">
        <v>126.0</v>
      </c>
      <c r="I11" s="4"/>
      <c r="J11" s="4">
        <v>18.0</v>
      </c>
      <c r="K11" s="4">
        <v>72.0</v>
      </c>
      <c r="L11" s="8">
        <v>84.0</v>
      </c>
      <c r="M11" s="8">
        <v>-79.0</v>
      </c>
      <c r="N11" s="8">
        <v>84.0</v>
      </c>
      <c r="O11" s="8">
        <v>13.0</v>
      </c>
      <c r="P11" s="8">
        <v>13.0</v>
      </c>
      <c r="Q11" s="8">
        <v>5.0</v>
      </c>
      <c r="R11" s="4" t="s">
        <v>78</v>
      </c>
      <c r="S11" s="4" t="s">
        <v>257</v>
      </c>
      <c r="T11" s="4" t="s">
        <v>16</v>
      </c>
      <c r="U11" s="5">
        <v>45730.913224502314</v>
      </c>
      <c r="V11" s="4" t="s">
        <v>827</v>
      </c>
      <c r="W11" s="5">
        <v>45731.65625</v>
      </c>
      <c r="X11" s="4" t="s">
        <v>828</v>
      </c>
      <c r="Y11" s="4" t="s">
        <v>829</v>
      </c>
      <c r="Z11" s="4"/>
      <c r="AA11" s="4"/>
      <c r="AB11" s="4" t="s">
        <v>14</v>
      </c>
      <c r="AC11" s="4" t="s">
        <v>21</v>
      </c>
      <c r="AD11" s="4" t="s">
        <v>14</v>
      </c>
      <c r="AE11" s="4" t="s">
        <v>830</v>
      </c>
      <c r="AF11" s="4" t="s">
        <v>830</v>
      </c>
      <c r="AG11" s="4" t="s">
        <v>14</v>
      </c>
      <c r="AH11" s="4" t="s">
        <v>546</v>
      </c>
      <c r="AI11" s="4">
        <v>12.0</v>
      </c>
      <c r="AJ11" s="4" t="s">
        <v>831</v>
      </c>
      <c r="AK11" s="4" t="s">
        <v>832</v>
      </c>
      <c r="AL11" s="4" t="s">
        <v>832</v>
      </c>
      <c r="AM11" s="4">
        <v>18.0</v>
      </c>
      <c r="AN11" s="4">
        <v>1.0</v>
      </c>
      <c r="AO11" s="4">
        <v>8.0</v>
      </c>
      <c r="AP11" s="4">
        <v>9.0</v>
      </c>
      <c r="AQ11" s="4"/>
      <c r="AR11" s="4" t="s">
        <v>699</v>
      </c>
      <c r="AS11" s="4" t="s">
        <v>192</v>
      </c>
      <c r="AT11" s="4">
        <v>79.0</v>
      </c>
      <c r="AU11" s="4" t="s">
        <v>550</v>
      </c>
      <c r="AV11" s="4"/>
      <c r="AW11" s="1">
        <v>3.0</v>
      </c>
      <c r="AX11" s="1">
        <v>18.0</v>
      </c>
      <c r="AY11" s="1"/>
      <c r="AZ11" s="1" t="s">
        <v>21</v>
      </c>
      <c r="BA11" s="1" t="s">
        <v>820</v>
      </c>
      <c r="BB11" s="1">
        <v>18.0</v>
      </c>
      <c r="BC11" s="1">
        <v>12.0</v>
      </c>
    </row>
    <row r="12">
      <c r="A12" s="4" t="s">
        <v>215</v>
      </c>
      <c r="B12" s="4">
        <v>27.0</v>
      </c>
      <c r="C12" s="4">
        <v>18.0</v>
      </c>
      <c r="D12" s="4" t="s">
        <v>540</v>
      </c>
      <c r="E12" s="4">
        <v>13.6</v>
      </c>
      <c r="F12" s="4" t="s">
        <v>833</v>
      </c>
      <c r="G12" s="4">
        <v>71.2</v>
      </c>
      <c r="H12" s="4">
        <v>138.0</v>
      </c>
      <c r="I12" s="4"/>
      <c r="J12" s="4">
        <v>18.0</v>
      </c>
      <c r="K12" s="4">
        <v>72.0</v>
      </c>
      <c r="L12" s="8">
        <v>99.0</v>
      </c>
      <c r="M12" s="8">
        <v>-87.0</v>
      </c>
      <c r="N12" s="8">
        <v>99.0</v>
      </c>
      <c r="O12" s="8">
        <v>28.0</v>
      </c>
      <c r="P12" s="8">
        <v>28.0</v>
      </c>
      <c r="Q12" s="8">
        <v>12.0</v>
      </c>
      <c r="R12" s="4" t="s">
        <v>78</v>
      </c>
      <c r="S12" s="4" t="s">
        <v>217</v>
      </c>
      <c r="T12" s="4" t="s">
        <v>216</v>
      </c>
      <c r="U12" s="5">
        <v>45730.920008229165</v>
      </c>
      <c r="V12" s="4" t="s">
        <v>834</v>
      </c>
      <c r="W12" s="5">
        <v>45731.35416666667</v>
      </c>
      <c r="X12" s="4" t="s">
        <v>835</v>
      </c>
      <c r="Y12" s="4" t="s">
        <v>836</v>
      </c>
      <c r="Z12" s="4" t="s">
        <v>216</v>
      </c>
      <c r="AA12" s="5">
        <v>45731.40006137731</v>
      </c>
      <c r="AB12" s="4" t="s">
        <v>837</v>
      </c>
      <c r="AC12" s="4" t="s">
        <v>215</v>
      </c>
      <c r="AD12" s="4" t="s">
        <v>215</v>
      </c>
      <c r="AE12" s="4" t="s">
        <v>838</v>
      </c>
      <c r="AF12" s="4" t="s">
        <v>838</v>
      </c>
      <c r="AG12" s="4" t="s">
        <v>14</v>
      </c>
      <c r="AH12" s="4" t="s">
        <v>546</v>
      </c>
      <c r="AI12" s="4">
        <v>27.0</v>
      </c>
      <c r="AJ12" s="4" t="s">
        <v>839</v>
      </c>
      <c r="AK12" s="4" t="s">
        <v>840</v>
      </c>
      <c r="AL12" s="4" t="s">
        <v>840</v>
      </c>
      <c r="AM12" s="4">
        <v>18.0</v>
      </c>
      <c r="AN12" s="4">
        <v>1.0</v>
      </c>
      <c r="AO12" s="4">
        <v>1.0</v>
      </c>
      <c r="AP12" s="4">
        <v>2.0</v>
      </c>
      <c r="AQ12" s="4"/>
      <c r="AR12" s="4" t="s">
        <v>841</v>
      </c>
      <c r="AS12" s="4" t="s">
        <v>192</v>
      </c>
      <c r="AT12" s="4">
        <v>87.0</v>
      </c>
      <c r="AU12" s="4" t="s">
        <v>550</v>
      </c>
      <c r="AV12" s="4"/>
      <c r="AW12" s="1">
        <v>3.0</v>
      </c>
      <c r="AX12" s="1">
        <v>18.0</v>
      </c>
      <c r="AY12" s="1"/>
      <c r="AZ12" s="1" t="s">
        <v>215</v>
      </c>
      <c r="BA12" s="1" t="s">
        <v>833</v>
      </c>
      <c r="BB12" s="1">
        <v>18.0</v>
      </c>
      <c r="BC12" s="1">
        <v>27.0</v>
      </c>
    </row>
    <row r="13">
      <c r="A13" s="4" t="s">
        <v>33</v>
      </c>
      <c r="B13" s="4">
        <v>29.0</v>
      </c>
      <c r="C13" s="4">
        <v>18.0</v>
      </c>
      <c r="D13" s="4" t="s">
        <v>540</v>
      </c>
      <c r="E13" s="4">
        <v>18.1</v>
      </c>
      <c r="F13" s="4" t="s">
        <v>833</v>
      </c>
      <c r="G13" s="4">
        <v>71.2</v>
      </c>
      <c r="H13" s="4">
        <v>138.0</v>
      </c>
      <c r="I13" s="4"/>
      <c r="J13" s="4">
        <v>18.0</v>
      </c>
      <c r="K13" s="4">
        <v>72.0</v>
      </c>
      <c r="L13" s="8">
        <v>101.0</v>
      </c>
      <c r="M13" s="8">
        <v>-92.0</v>
      </c>
      <c r="N13" s="8">
        <v>101.0</v>
      </c>
      <c r="O13" s="8">
        <v>30.0</v>
      </c>
      <c r="P13" s="8">
        <v>30.0</v>
      </c>
      <c r="Q13" s="8">
        <v>9.0</v>
      </c>
      <c r="R13" s="4" t="s">
        <v>78</v>
      </c>
      <c r="S13" s="4" t="s">
        <v>279</v>
      </c>
      <c r="T13" s="4" t="s">
        <v>16</v>
      </c>
      <c r="U13" s="5">
        <v>45731.44022079861</v>
      </c>
      <c r="V13" s="4" t="s">
        <v>842</v>
      </c>
      <c r="W13" s="5">
        <v>45731.35416666667</v>
      </c>
      <c r="X13" s="4" t="s">
        <v>835</v>
      </c>
      <c r="Y13" s="4" t="s">
        <v>843</v>
      </c>
      <c r="Z13" s="4" t="s">
        <v>16</v>
      </c>
      <c r="AA13" s="5">
        <v>45731.440461875</v>
      </c>
      <c r="AB13" s="4" t="s">
        <v>844</v>
      </c>
      <c r="AC13" s="4" t="s">
        <v>21</v>
      </c>
      <c r="AD13" s="4" t="s">
        <v>21</v>
      </c>
      <c r="AE13" s="4" t="s">
        <v>845</v>
      </c>
      <c r="AF13" s="4" t="s">
        <v>845</v>
      </c>
      <c r="AG13" s="4" t="s">
        <v>14</v>
      </c>
      <c r="AH13" s="4" t="s">
        <v>546</v>
      </c>
      <c r="AI13" s="4">
        <v>29.0</v>
      </c>
      <c r="AJ13" s="4" t="s">
        <v>748</v>
      </c>
      <c r="AK13" s="4" t="s">
        <v>846</v>
      </c>
      <c r="AL13" s="4" t="s">
        <v>846</v>
      </c>
      <c r="AM13" s="4">
        <v>18.0</v>
      </c>
      <c r="AN13" s="4">
        <v>1.0</v>
      </c>
      <c r="AO13" s="4">
        <v>5.0</v>
      </c>
      <c r="AP13" s="4">
        <v>1.0</v>
      </c>
      <c r="AQ13" s="4"/>
      <c r="AR13" s="4" t="s">
        <v>549</v>
      </c>
      <c r="AS13" s="4" t="s">
        <v>192</v>
      </c>
      <c r="AT13" s="4">
        <v>92.0</v>
      </c>
      <c r="AU13" s="4" t="s">
        <v>585</v>
      </c>
      <c r="AV13" s="4" t="s">
        <v>33</v>
      </c>
      <c r="AW13" s="1">
        <v>3.0</v>
      </c>
      <c r="AX13" s="1">
        <v>18.0</v>
      </c>
      <c r="AY13" s="1"/>
      <c r="AZ13" s="1" t="s">
        <v>33</v>
      </c>
      <c r="BA13" s="1" t="s">
        <v>833</v>
      </c>
      <c r="BB13" s="1">
        <v>18.0</v>
      </c>
      <c r="BC13" s="1">
        <v>29.0</v>
      </c>
    </row>
    <row r="14">
      <c r="A14" s="4" t="s">
        <v>367</v>
      </c>
      <c r="B14" s="4"/>
      <c r="C14" s="4"/>
      <c r="D14" s="4" t="s">
        <v>540</v>
      </c>
      <c r="E14" s="4">
        <v>8.7</v>
      </c>
      <c r="F14" s="4" t="s">
        <v>801</v>
      </c>
      <c r="G14" s="4">
        <v>71.0</v>
      </c>
      <c r="H14" s="4">
        <v>132.0</v>
      </c>
      <c r="I14" s="4">
        <v>78.0</v>
      </c>
      <c r="J14" s="4">
        <v>18.0</v>
      </c>
      <c r="K14" s="4">
        <v>71.0</v>
      </c>
      <c r="L14" s="8">
        <v>78.0</v>
      </c>
      <c r="M14" s="8">
        <v>-3.0</v>
      </c>
      <c r="N14" s="8">
        <v>81.0</v>
      </c>
      <c r="O14" s="8">
        <v>7.0</v>
      </c>
      <c r="P14" s="8">
        <v>7.0</v>
      </c>
      <c r="Q14" s="8">
        <v>-3.0</v>
      </c>
      <c r="R14" s="4" t="s">
        <v>78</v>
      </c>
      <c r="S14" s="4" t="s">
        <v>369</v>
      </c>
      <c r="T14" s="4" t="s">
        <v>16</v>
      </c>
      <c r="U14" s="5">
        <v>45731.91243456019</v>
      </c>
      <c r="V14" s="4" t="s">
        <v>847</v>
      </c>
      <c r="W14" s="4" t="s">
        <v>579</v>
      </c>
      <c r="X14" s="4" t="s">
        <v>579</v>
      </c>
      <c r="Y14" s="4" t="s">
        <v>848</v>
      </c>
      <c r="Z14" s="4"/>
      <c r="AA14" s="4"/>
      <c r="AB14" s="4" t="s">
        <v>14</v>
      </c>
      <c r="AC14" s="4" t="s">
        <v>21</v>
      </c>
      <c r="AD14" s="4" t="s">
        <v>14</v>
      </c>
      <c r="AE14" s="4" t="s">
        <v>849</v>
      </c>
      <c r="AF14" s="4" t="s">
        <v>849</v>
      </c>
      <c r="AG14" s="4" t="s">
        <v>14</v>
      </c>
      <c r="AH14" s="4" t="s">
        <v>546</v>
      </c>
      <c r="AI14" s="4">
        <v>7.0</v>
      </c>
      <c r="AJ14" s="4" t="s">
        <v>615</v>
      </c>
      <c r="AK14" s="4" t="s">
        <v>850</v>
      </c>
      <c r="AL14" s="4" t="s">
        <v>850</v>
      </c>
      <c r="AM14" s="4">
        <v>18.0</v>
      </c>
      <c r="AN14" s="4">
        <v>1.0</v>
      </c>
      <c r="AO14" s="4">
        <v>10.0</v>
      </c>
      <c r="AP14" s="4">
        <v>10.0</v>
      </c>
      <c r="AQ14" s="4"/>
      <c r="AR14" s="4" t="s">
        <v>593</v>
      </c>
      <c r="AS14" s="4" t="s">
        <v>192</v>
      </c>
      <c r="AT14" s="4">
        <v>81.0</v>
      </c>
      <c r="AU14" s="4" t="s">
        <v>585</v>
      </c>
      <c r="AV14" s="4" t="s">
        <v>367</v>
      </c>
      <c r="AW14" s="1">
        <v>3.0</v>
      </c>
      <c r="AX14" s="1">
        <v>18.0</v>
      </c>
      <c r="AY14" s="1"/>
      <c r="AZ14" s="1" t="s">
        <v>367</v>
      </c>
      <c r="BA14" s="1" t="s">
        <v>801</v>
      </c>
      <c r="BB14" s="1"/>
      <c r="BC14" s="1"/>
    </row>
    <row r="15">
      <c r="A15" s="4" t="s">
        <v>26</v>
      </c>
      <c r="B15" s="4">
        <v>11.0</v>
      </c>
      <c r="C15" s="4">
        <v>14.0</v>
      </c>
      <c r="D15" s="4" t="s">
        <v>540</v>
      </c>
      <c r="E15" s="4">
        <v>9.5</v>
      </c>
      <c r="F15" s="4" t="s">
        <v>851</v>
      </c>
      <c r="G15" s="4">
        <v>71.6</v>
      </c>
      <c r="H15" s="4">
        <v>127.0</v>
      </c>
      <c r="I15" s="4">
        <v>88.0</v>
      </c>
      <c r="J15" s="4">
        <v>18.0</v>
      </c>
      <c r="K15" s="4">
        <v>72.0</v>
      </c>
      <c r="L15" s="8">
        <v>88.0</v>
      </c>
      <c r="M15" s="8">
        <v>6.0</v>
      </c>
      <c r="N15" s="8">
        <v>85.0</v>
      </c>
      <c r="O15" s="8">
        <v>16.0</v>
      </c>
      <c r="P15" s="8">
        <v>16.0</v>
      </c>
      <c r="Q15" s="8">
        <v>6.0</v>
      </c>
      <c r="R15" s="4" t="s">
        <v>78</v>
      </c>
      <c r="S15" s="4" t="s">
        <v>269</v>
      </c>
      <c r="T15" s="4" t="s">
        <v>16</v>
      </c>
      <c r="U15" s="5">
        <v>45732.467293078706</v>
      </c>
      <c r="V15" s="4" t="s">
        <v>852</v>
      </c>
      <c r="W15" s="4"/>
      <c r="X15" s="4" t="s">
        <v>579</v>
      </c>
      <c r="Y15" s="4" t="s">
        <v>853</v>
      </c>
      <c r="Z15" s="4" t="s">
        <v>23</v>
      </c>
      <c r="AA15" s="5">
        <v>45732.553877280094</v>
      </c>
      <c r="AB15" s="4" t="s">
        <v>854</v>
      </c>
      <c r="AC15" s="4" t="s">
        <v>21</v>
      </c>
      <c r="AD15" s="4" t="s">
        <v>26</v>
      </c>
      <c r="AE15" s="4" t="s">
        <v>855</v>
      </c>
      <c r="AF15" s="4" t="s">
        <v>855</v>
      </c>
      <c r="AG15" s="4" t="s">
        <v>14</v>
      </c>
      <c r="AH15" s="4" t="s">
        <v>546</v>
      </c>
      <c r="AI15" s="4">
        <v>16.0</v>
      </c>
      <c r="AJ15" s="4" t="s">
        <v>547</v>
      </c>
      <c r="AK15" s="4" t="s">
        <v>548</v>
      </c>
      <c r="AL15" s="4" t="s">
        <v>548</v>
      </c>
      <c r="AM15" s="4">
        <v>18.0</v>
      </c>
      <c r="AN15" s="4">
        <v>1.0</v>
      </c>
      <c r="AO15" s="4">
        <v>7.0</v>
      </c>
      <c r="AP15" s="4">
        <v>8.0</v>
      </c>
      <c r="AQ15" s="4"/>
      <c r="AR15" s="4" t="s">
        <v>599</v>
      </c>
      <c r="AS15" s="4" t="s">
        <v>192</v>
      </c>
      <c r="AT15" s="4">
        <v>82.0</v>
      </c>
      <c r="AU15" s="4" t="s">
        <v>585</v>
      </c>
      <c r="AV15" s="4" t="s">
        <v>26</v>
      </c>
      <c r="AW15" s="1">
        <v>3.0</v>
      </c>
      <c r="AX15" s="1">
        <v>18.0</v>
      </c>
      <c r="AY15" s="1"/>
      <c r="AZ15" s="1" t="s">
        <v>26</v>
      </c>
      <c r="BA15" s="1" t="s">
        <v>851</v>
      </c>
      <c r="BB15" s="1">
        <v>14.0</v>
      </c>
      <c r="BC15" s="1">
        <v>11.0</v>
      </c>
    </row>
    <row r="16">
      <c r="A16" s="4" t="s">
        <v>33</v>
      </c>
      <c r="B16" s="4"/>
      <c r="C16" s="4"/>
      <c r="D16" s="4" t="s">
        <v>540</v>
      </c>
      <c r="E16" s="4">
        <v>9.1</v>
      </c>
      <c r="F16" s="4" t="s">
        <v>856</v>
      </c>
      <c r="G16" s="4">
        <v>35.2</v>
      </c>
      <c r="H16" s="4">
        <v>138.0</v>
      </c>
      <c r="I16" s="4">
        <v>44.0</v>
      </c>
      <c r="J16" s="4">
        <v>9.0</v>
      </c>
      <c r="K16" s="4">
        <v>36.0</v>
      </c>
      <c r="L16" s="8">
        <v>44.0</v>
      </c>
      <c r="M16" s="8">
        <v>-2.0</v>
      </c>
      <c r="N16" s="8">
        <v>46.0</v>
      </c>
      <c r="O16" s="8">
        <v>9.0</v>
      </c>
      <c r="P16" s="8">
        <v>9.0</v>
      </c>
      <c r="Q16" s="8">
        <v>-2.0</v>
      </c>
      <c r="R16" s="4" t="s">
        <v>88</v>
      </c>
      <c r="S16" s="4" t="s">
        <v>279</v>
      </c>
      <c r="T16" s="4" t="s">
        <v>28</v>
      </c>
      <c r="U16" s="5">
        <v>45733.59388505787</v>
      </c>
      <c r="V16" s="4" t="s">
        <v>857</v>
      </c>
      <c r="W16" s="4"/>
      <c r="X16" s="4" t="s">
        <v>579</v>
      </c>
      <c r="Y16" s="4" t="s">
        <v>858</v>
      </c>
      <c r="Z16" s="4"/>
      <c r="AA16" s="4"/>
      <c r="AB16" s="4" t="s">
        <v>14</v>
      </c>
      <c r="AC16" s="4" t="s">
        <v>33</v>
      </c>
      <c r="AD16" s="4" t="s">
        <v>14</v>
      </c>
      <c r="AE16" s="4" t="s">
        <v>859</v>
      </c>
      <c r="AF16" s="4" t="s">
        <v>859</v>
      </c>
      <c r="AG16" s="4" t="s">
        <v>14</v>
      </c>
      <c r="AH16" s="4" t="s">
        <v>546</v>
      </c>
      <c r="AI16" s="4">
        <v>8.0</v>
      </c>
      <c r="AJ16" s="4" t="s">
        <v>564</v>
      </c>
      <c r="AK16" s="4" t="s">
        <v>565</v>
      </c>
      <c r="AL16" s="4" t="s">
        <v>565</v>
      </c>
      <c r="AM16" s="4">
        <v>18.0</v>
      </c>
      <c r="AN16" s="4">
        <v>2.0</v>
      </c>
      <c r="AO16" s="4">
        <v>10.0</v>
      </c>
      <c r="AP16" s="4">
        <v>3.0</v>
      </c>
      <c r="AQ16" s="4"/>
      <c r="AR16" s="4" t="s">
        <v>630</v>
      </c>
      <c r="AS16" s="4" t="s">
        <v>192</v>
      </c>
      <c r="AT16" s="4">
        <v>46.0</v>
      </c>
      <c r="AU16" s="4" t="s">
        <v>550</v>
      </c>
      <c r="AV16" s="1"/>
      <c r="AW16" s="1">
        <v>2.0</v>
      </c>
      <c r="AX16" s="1">
        <v>9.0</v>
      </c>
      <c r="AY16" s="1"/>
      <c r="AZ16" s="1" t="s">
        <v>33</v>
      </c>
      <c r="BA16" s="1" t="s">
        <v>856</v>
      </c>
      <c r="BB16" s="1"/>
      <c r="BC16" s="1"/>
    </row>
    <row r="17">
      <c r="A17" s="4" t="s">
        <v>33</v>
      </c>
      <c r="B17" s="4"/>
      <c r="C17" s="4"/>
      <c r="D17" s="4" t="s">
        <v>540</v>
      </c>
      <c r="E17" s="4">
        <v>9.1</v>
      </c>
      <c r="F17" s="4" t="s">
        <v>860</v>
      </c>
      <c r="G17" s="4">
        <v>35.3</v>
      </c>
      <c r="H17" s="4">
        <v>135.0</v>
      </c>
      <c r="I17" s="4">
        <v>45.0</v>
      </c>
      <c r="J17" s="4">
        <v>9.0</v>
      </c>
      <c r="K17" s="4">
        <v>36.0</v>
      </c>
      <c r="L17" s="8">
        <v>45.0</v>
      </c>
      <c r="M17" s="8">
        <v>-1.0</v>
      </c>
      <c r="N17" s="8">
        <v>46.0</v>
      </c>
      <c r="O17" s="8">
        <v>10.0</v>
      </c>
      <c r="P17" s="8">
        <v>10.0</v>
      </c>
      <c r="Q17" s="8">
        <v>-1.0</v>
      </c>
      <c r="R17" s="4" t="s">
        <v>88</v>
      </c>
      <c r="S17" s="4" t="s">
        <v>279</v>
      </c>
      <c r="T17" s="4" t="s">
        <v>28</v>
      </c>
      <c r="U17" s="5">
        <v>45733.59410125</v>
      </c>
      <c r="V17" s="4" t="s">
        <v>857</v>
      </c>
      <c r="W17" s="4"/>
      <c r="X17" s="4" t="s">
        <v>579</v>
      </c>
      <c r="Y17" s="4" t="s">
        <v>861</v>
      </c>
      <c r="Z17" s="4"/>
      <c r="AA17" s="4"/>
      <c r="AB17" s="4" t="s">
        <v>14</v>
      </c>
      <c r="AC17" s="4" t="s">
        <v>33</v>
      </c>
      <c r="AD17" s="4" t="s">
        <v>14</v>
      </c>
      <c r="AE17" s="4" t="s">
        <v>862</v>
      </c>
      <c r="AF17" s="4" t="s">
        <v>862</v>
      </c>
      <c r="AG17" s="4" t="s">
        <v>14</v>
      </c>
      <c r="AH17" s="4" t="s">
        <v>546</v>
      </c>
      <c r="AI17" s="4">
        <v>9.0</v>
      </c>
      <c r="AJ17" s="4" t="s">
        <v>635</v>
      </c>
      <c r="AK17" s="4" t="s">
        <v>863</v>
      </c>
      <c r="AL17" s="4" t="s">
        <v>863</v>
      </c>
      <c r="AM17" s="4">
        <v>18.0</v>
      </c>
      <c r="AN17" s="4">
        <v>2.0</v>
      </c>
      <c r="AO17" s="4">
        <v>10.0</v>
      </c>
      <c r="AP17" s="4">
        <v>3.0</v>
      </c>
      <c r="AQ17" s="4"/>
      <c r="AR17" s="4" t="s">
        <v>611</v>
      </c>
      <c r="AS17" s="4" t="s">
        <v>192</v>
      </c>
      <c r="AT17" s="4">
        <v>46.0</v>
      </c>
      <c r="AU17" s="4" t="s">
        <v>550</v>
      </c>
      <c r="AV17" s="1"/>
      <c r="AW17" s="1">
        <v>2.0</v>
      </c>
      <c r="AX17" s="1">
        <v>9.0</v>
      </c>
      <c r="AY17" s="1"/>
      <c r="AZ17" s="1" t="s">
        <v>33</v>
      </c>
      <c r="BA17" s="1" t="s">
        <v>860</v>
      </c>
      <c r="BB17" s="1"/>
      <c r="BC17" s="1"/>
    </row>
    <row r="18">
      <c r="A18" s="4" t="s">
        <v>243</v>
      </c>
      <c r="B18" s="4"/>
      <c r="C18" s="4"/>
      <c r="D18" s="4" t="s">
        <v>540</v>
      </c>
      <c r="E18" s="4">
        <v>9.1</v>
      </c>
      <c r="F18" s="4" t="s">
        <v>864</v>
      </c>
      <c r="G18" s="4">
        <v>33.6</v>
      </c>
      <c r="H18" s="4">
        <v>116.0</v>
      </c>
      <c r="I18" s="4">
        <v>45.0</v>
      </c>
      <c r="J18" s="4">
        <v>9.0</v>
      </c>
      <c r="K18" s="4">
        <v>36.0</v>
      </c>
      <c r="L18" s="8">
        <v>45.0</v>
      </c>
      <c r="M18" s="8">
        <v>2.0</v>
      </c>
      <c r="N18" s="8">
        <v>43.0</v>
      </c>
      <c r="O18" s="8">
        <v>11.0</v>
      </c>
      <c r="P18" s="8">
        <v>11.0</v>
      </c>
      <c r="Q18" s="8">
        <v>2.0</v>
      </c>
      <c r="R18" s="4" t="s">
        <v>88</v>
      </c>
      <c r="S18" s="4" t="s">
        <v>245</v>
      </c>
      <c r="T18" s="4" t="s">
        <v>244</v>
      </c>
      <c r="U18" s="5">
        <v>45737.46328239584</v>
      </c>
      <c r="V18" s="4" t="s">
        <v>865</v>
      </c>
      <c r="W18" s="4"/>
      <c r="X18" s="4" t="s">
        <v>579</v>
      </c>
      <c r="Y18" s="4" t="s">
        <v>866</v>
      </c>
      <c r="Z18" s="4"/>
      <c r="AA18" s="4"/>
      <c r="AB18" s="4" t="s">
        <v>14</v>
      </c>
      <c r="AC18" s="4" t="s">
        <v>243</v>
      </c>
      <c r="AD18" s="4" t="s">
        <v>14</v>
      </c>
      <c r="AE18" s="4" t="s">
        <v>867</v>
      </c>
      <c r="AF18" s="4" t="s">
        <v>867</v>
      </c>
      <c r="AG18" s="4" t="s">
        <v>14</v>
      </c>
      <c r="AH18" s="4" t="s">
        <v>546</v>
      </c>
      <c r="AI18" s="4">
        <v>9.0</v>
      </c>
      <c r="AJ18" s="4" t="s">
        <v>635</v>
      </c>
      <c r="AK18" s="4" t="s">
        <v>868</v>
      </c>
      <c r="AL18" s="4" t="s">
        <v>868</v>
      </c>
      <c r="AM18" s="4">
        <v>18.0</v>
      </c>
      <c r="AN18" s="4">
        <v>2.0</v>
      </c>
      <c r="AO18" s="4">
        <v>2.0</v>
      </c>
      <c r="AP18" s="4">
        <v>2.0</v>
      </c>
      <c r="AQ18" s="4"/>
      <c r="AR18" s="4" t="s">
        <v>572</v>
      </c>
      <c r="AS18" s="4" t="s">
        <v>192</v>
      </c>
      <c r="AT18" s="4">
        <v>43.0</v>
      </c>
      <c r="AU18" s="4" t="s">
        <v>550</v>
      </c>
      <c r="AV18" s="1"/>
      <c r="AW18" s="1">
        <v>2.0</v>
      </c>
      <c r="AX18" s="1">
        <v>9.0</v>
      </c>
      <c r="AY18" s="1"/>
      <c r="AZ18" s="1" t="s">
        <v>243</v>
      </c>
      <c r="BA18" s="1" t="s">
        <v>864</v>
      </c>
      <c r="BB18" s="1"/>
      <c r="BC18" s="1"/>
    </row>
    <row r="19">
      <c r="A19" s="4" t="s">
        <v>243</v>
      </c>
      <c r="B19" s="4"/>
      <c r="C19" s="4"/>
      <c r="D19" s="4" t="s">
        <v>540</v>
      </c>
      <c r="E19" s="4">
        <v>9.1</v>
      </c>
      <c r="F19" s="4" t="s">
        <v>869</v>
      </c>
      <c r="G19" s="4">
        <v>32.6</v>
      </c>
      <c r="H19" s="4">
        <v>113.0</v>
      </c>
      <c r="I19" s="4">
        <v>43.0</v>
      </c>
      <c r="J19" s="4">
        <v>9.0</v>
      </c>
      <c r="K19" s="4">
        <v>34.0</v>
      </c>
      <c r="L19" s="8">
        <v>43.0</v>
      </c>
      <c r="M19" s="8">
        <v>2.0</v>
      </c>
      <c r="N19" s="8">
        <v>41.0</v>
      </c>
      <c r="O19" s="8">
        <v>10.0</v>
      </c>
      <c r="P19" s="8">
        <v>10.0</v>
      </c>
      <c r="Q19" s="8">
        <v>2.0</v>
      </c>
      <c r="R19" s="4" t="s">
        <v>88</v>
      </c>
      <c r="S19" s="4" t="s">
        <v>245</v>
      </c>
      <c r="T19" s="4" t="s">
        <v>244</v>
      </c>
      <c r="U19" s="5">
        <v>45737.46341240741</v>
      </c>
      <c r="V19" s="4" t="s">
        <v>865</v>
      </c>
      <c r="W19" s="4"/>
      <c r="X19" s="4" t="s">
        <v>579</v>
      </c>
      <c r="Y19" s="4" t="s">
        <v>870</v>
      </c>
      <c r="Z19" s="4"/>
      <c r="AA19" s="4"/>
      <c r="AB19" s="4" t="s">
        <v>14</v>
      </c>
      <c r="AC19" s="4" t="s">
        <v>243</v>
      </c>
      <c r="AD19" s="4" t="s">
        <v>14</v>
      </c>
      <c r="AE19" s="4" t="s">
        <v>867</v>
      </c>
      <c r="AF19" s="4" t="s">
        <v>867</v>
      </c>
      <c r="AG19" s="4" t="s">
        <v>14</v>
      </c>
      <c r="AH19" s="4" t="s">
        <v>546</v>
      </c>
      <c r="AI19" s="4">
        <v>9.0</v>
      </c>
      <c r="AJ19" s="4" t="s">
        <v>635</v>
      </c>
      <c r="AK19" s="4" t="s">
        <v>863</v>
      </c>
      <c r="AL19" s="4" t="s">
        <v>863</v>
      </c>
      <c r="AM19" s="4">
        <v>18.0</v>
      </c>
      <c r="AN19" s="4">
        <v>2.0</v>
      </c>
      <c r="AO19" s="4">
        <v>2.0</v>
      </c>
      <c r="AP19" s="4">
        <v>2.0</v>
      </c>
      <c r="AQ19" s="4"/>
      <c r="AR19" s="4" t="s">
        <v>572</v>
      </c>
      <c r="AS19" s="4" t="s">
        <v>192</v>
      </c>
      <c r="AT19" s="4">
        <v>41.0</v>
      </c>
      <c r="AU19" s="4" t="s">
        <v>550</v>
      </c>
      <c r="AV19" s="1"/>
      <c r="AW19" s="1">
        <v>2.0</v>
      </c>
      <c r="AX19" s="1">
        <v>9.0</v>
      </c>
      <c r="AY19" s="1"/>
      <c r="AZ19" s="1" t="s">
        <v>243</v>
      </c>
      <c r="BA19" s="1" t="s">
        <v>869</v>
      </c>
      <c r="BB19" s="1"/>
      <c r="BC19" s="1"/>
    </row>
    <row r="20">
      <c r="A20" s="4" t="s">
        <v>215</v>
      </c>
      <c r="B20" s="4">
        <v>6.0</v>
      </c>
      <c r="C20" s="4">
        <v>9.0</v>
      </c>
      <c r="D20" s="4" t="s">
        <v>540</v>
      </c>
      <c r="E20" s="4">
        <v>6.8</v>
      </c>
      <c r="F20" s="4" t="s">
        <v>871</v>
      </c>
      <c r="G20" s="4">
        <v>30.4</v>
      </c>
      <c r="H20" s="4">
        <v>100.0</v>
      </c>
      <c r="I20" s="4"/>
      <c r="J20" s="4">
        <v>9.0</v>
      </c>
      <c r="K20" s="4">
        <v>31.0</v>
      </c>
      <c r="L20" s="8">
        <v>37.0</v>
      </c>
      <c r="M20" s="8">
        <v>-36.0</v>
      </c>
      <c r="N20" s="8">
        <v>37.0</v>
      </c>
      <c r="O20" s="8">
        <v>7.0</v>
      </c>
      <c r="P20" s="8">
        <v>7.0</v>
      </c>
      <c r="Q20" s="8">
        <v>1.0</v>
      </c>
      <c r="R20" s="4" t="s">
        <v>88</v>
      </c>
      <c r="S20" s="4" t="s">
        <v>217</v>
      </c>
      <c r="T20" s="4" t="s">
        <v>216</v>
      </c>
      <c r="U20" s="5">
        <v>45739.57882991898</v>
      </c>
      <c r="V20" s="4" t="s">
        <v>872</v>
      </c>
      <c r="W20" s="5">
        <v>45739.575</v>
      </c>
      <c r="X20" s="4" t="s">
        <v>873</v>
      </c>
      <c r="Y20" s="4" t="s">
        <v>874</v>
      </c>
      <c r="Z20" s="4"/>
      <c r="AA20" s="4"/>
      <c r="AB20" s="4" t="s">
        <v>14</v>
      </c>
      <c r="AC20" s="4" t="s">
        <v>215</v>
      </c>
      <c r="AD20" s="4" t="s">
        <v>14</v>
      </c>
      <c r="AE20" s="4" t="s">
        <v>875</v>
      </c>
      <c r="AF20" s="4" t="s">
        <v>875</v>
      </c>
      <c r="AG20" s="4" t="s">
        <v>14</v>
      </c>
      <c r="AH20" s="4" t="s">
        <v>546</v>
      </c>
      <c r="AI20" s="4">
        <v>6.0</v>
      </c>
      <c r="AJ20" s="4" t="s">
        <v>744</v>
      </c>
      <c r="AK20" s="4" t="s">
        <v>876</v>
      </c>
      <c r="AL20" s="4" t="s">
        <v>876</v>
      </c>
      <c r="AM20" s="4">
        <v>18.0</v>
      </c>
      <c r="AN20" s="4">
        <v>2.0</v>
      </c>
      <c r="AO20" s="4">
        <v>5.0</v>
      </c>
      <c r="AP20" s="4">
        <v>8.0</v>
      </c>
      <c r="AQ20" s="4"/>
      <c r="AR20" s="4" t="s">
        <v>604</v>
      </c>
      <c r="AS20" s="4" t="s">
        <v>192</v>
      </c>
      <c r="AT20" s="4">
        <v>36.0</v>
      </c>
      <c r="AU20" s="4" t="s">
        <v>550</v>
      </c>
      <c r="AV20" s="1"/>
      <c r="AW20" s="1">
        <v>2.0</v>
      </c>
      <c r="AX20" s="1">
        <v>9.0</v>
      </c>
      <c r="AY20" s="1"/>
      <c r="AZ20" s="1" t="s">
        <v>215</v>
      </c>
      <c r="BA20" s="1" t="s">
        <v>871</v>
      </c>
      <c r="BB20" s="1">
        <v>9.0</v>
      </c>
      <c r="BC20" s="1">
        <v>6.0</v>
      </c>
    </row>
    <row r="21">
      <c r="A21" s="4" t="s">
        <v>187</v>
      </c>
      <c r="B21" s="4">
        <v>9.0</v>
      </c>
      <c r="C21" s="4">
        <v>9.0</v>
      </c>
      <c r="D21" s="4" t="s">
        <v>540</v>
      </c>
      <c r="E21" s="4">
        <v>7.1</v>
      </c>
      <c r="F21" s="4" t="s">
        <v>877</v>
      </c>
      <c r="G21" s="4">
        <v>34.5</v>
      </c>
      <c r="H21" s="4">
        <v>120.0</v>
      </c>
      <c r="I21" s="4"/>
      <c r="J21" s="4">
        <v>9.0</v>
      </c>
      <c r="K21" s="4">
        <v>36.0</v>
      </c>
      <c r="L21" s="8">
        <v>45.0</v>
      </c>
      <c r="M21" s="8">
        <v>-42.0</v>
      </c>
      <c r="N21" s="8">
        <v>45.0</v>
      </c>
      <c r="O21" s="8">
        <v>11.0</v>
      </c>
      <c r="P21" s="8">
        <v>11.0</v>
      </c>
      <c r="Q21" s="8">
        <v>3.0</v>
      </c>
      <c r="R21" s="4" t="s">
        <v>88</v>
      </c>
      <c r="S21" s="4" t="s">
        <v>189</v>
      </c>
      <c r="T21" s="4" t="s">
        <v>411</v>
      </c>
      <c r="U21" s="5">
        <v>45741.42675982639</v>
      </c>
      <c r="V21" s="4" t="s">
        <v>878</v>
      </c>
      <c r="W21" s="4"/>
      <c r="X21" s="4" t="s">
        <v>579</v>
      </c>
      <c r="Y21" s="4" t="s">
        <v>879</v>
      </c>
      <c r="Z21" s="4"/>
      <c r="AA21" s="4"/>
      <c r="AB21" s="4" t="s">
        <v>14</v>
      </c>
      <c r="AC21" s="4" t="s">
        <v>187</v>
      </c>
      <c r="AD21" s="4" t="s">
        <v>14</v>
      </c>
      <c r="AE21" s="4" t="s">
        <v>880</v>
      </c>
      <c r="AF21" s="4" t="s">
        <v>880</v>
      </c>
      <c r="AG21" s="4" t="s">
        <v>14</v>
      </c>
      <c r="AH21" s="4" t="s">
        <v>546</v>
      </c>
      <c r="AI21" s="4">
        <v>9.0</v>
      </c>
      <c r="AJ21" s="4" t="s">
        <v>635</v>
      </c>
      <c r="AK21" s="4" t="s">
        <v>868</v>
      </c>
      <c r="AL21" s="4" t="s">
        <v>868</v>
      </c>
      <c r="AM21" s="4">
        <v>18.0</v>
      </c>
      <c r="AN21" s="4">
        <v>2.0</v>
      </c>
      <c r="AO21" s="4">
        <v>1.0</v>
      </c>
      <c r="AP21" s="4">
        <v>1.0</v>
      </c>
      <c r="AQ21" s="4"/>
      <c r="AR21" s="4" t="s">
        <v>707</v>
      </c>
      <c r="AS21" s="4" t="s">
        <v>192</v>
      </c>
      <c r="AT21" s="4">
        <v>42.0</v>
      </c>
      <c r="AU21" s="4" t="s">
        <v>550</v>
      </c>
      <c r="AV21" s="1"/>
      <c r="AW21" s="1">
        <v>2.0</v>
      </c>
      <c r="AX21" s="1">
        <v>9.0</v>
      </c>
      <c r="AY21" s="1"/>
      <c r="AZ21" s="1" t="s">
        <v>187</v>
      </c>
      <c r="BA21" s="1" t="s">
        <v>877</v>
      </c>
      <c r="BB21" s="1">
        <v>9.0</v>
      </c>
      <c r="BC21" s="1">
        <v>9.0</v>
      </c>
    </row>
    <row r="22">
      <c r="A22" s="4" t="s">
        <v>187</v>
      </c>
      <c r="B22" s="4">
        <v>15.0</v>
      </c>
      <c r="C22" s="4">
        <v>9.0</v>
      </c>
      <c r="D22" s="4" t="s">
        <v>540</v>
      </c>
      <c r="E22" s="4">
        <v>7.1</v>
      </c>
      <c r="F22" s="4" t="s">
        <v>881</v>
      </c>
      <c r="G22" s="4">
        <v>35.5</v>
      </c>
      <c r="H22" s="4">
        <v>122.0</v>
      </c>
      <c r="I22" s="4"/>
      <c r="J22" s="4">
        <v>9.0</v>
      </c>
      <c r="K22" s="4">
        <v>35.0</v>
      </c>
      <c r="L22" s="8">
        <v>50.0</v>
      </c>
      <c r="M22" s="8">
        <v>-43.0</v>
      </c>
      <c r="N22" s="8">
        <v>50.0</v>
      </c>
      <c r="O22" s="8">
        <v>14.0</v>
      </c>
      <c r="P22" s="8">
        <v>14.0</v>
      </c>
      <c r="Q22" s="8">
        <v>7.0</v>
      </c>
      <c r="R22" s="4" t="s">
        <v>88</v>
      </c>
      <c r="S22" s="4" t="s">
        <v>189</v>
      </c>
      <c r="T22" s="4" t="s">
        <v>411</v>
      </c>
      <c r="U22" s="5">
        <v>45741.52748512731</v>
      </c>
      <c r="V22" s="4" t="s">
        <v>882</v>
      </c>
      <c r="W22" s="4"/>
      <c r="X22" s="4" t="s">
        <v>579</v>
      </c>
      <c r="Y22" s="4" t="s">
        <v>883</v>
      </c>
      <c r="Z22" s="4"/>
      <c r="AA22" s="4"/>
      <c r="AB22" s="4" t="s">
        <v>14</v>
      </c>
      <c r="AC22" s="4" t="s">
        <v>187</v>
      </c>
      <c r="AD22" s="4" t="s">
        <v>14</v>
      </c>
      <c r="AE22" s="4" t="s">
        <v>884</v>
      </c>
      <c r="AF22" s="4" t="s">
        <v>884</v>
      </c>
      <c r="AG22" s="4" t="s">
        <v>14</v>
      </c>
      <c r="AH22" s="4" t="s">
        <v>546</v>
      </c>
      <c r="AI22" s="4">
        <v>15.0</v>
      </c>
      <c r="AJ22" s="4" t="s">
        <v>694</v>
      </c>
      <c r="AK22" s="4" t="s">
        <v>733</v>
      </c>
      <c r="AL22" s="4" t="s">
        <v>733</v>
      </c>
      <c r="AM22" s="4">
        <v>18.0</v>
      </c>
      <c r="AN22" s="4">
        <v>2.0</v>
      </c>
      <c r="AO22" s="4">
        <v>1.0</v>
      </c>
      <c r="AP22" s="4">
        <v>1.0</v>
      </c>
      <c r="AQ22" s="4"/>
      <c r="AR22" s="4" t="s">
        <v>648</v>
      </c>
      <c r="AS22" s="4" t="s">
        <v>192</v>
      </c>
      <c r="AT22" s="4">
        <v>43.0</v>
      </c>
      <c r="AU22" s="4" t="s">
        <v>550</v>
      </c>
      <c r="AV22" s="1"/>
      <c r="AW22" s="1">
        <v>2.0</v>
      </c>
      <c r="AX22" s="1">
        <v>9.0</v>
      </c>
      <c r="AY22" s="1"/>
      <c r="AZ22" s="1" t="s">
        <v>187</v>
      </c>
      <c r="BA22" s="1" t="s">
        <v>881</v>
      </c>
      <c r="BB22" s="1">
        <v>9.0</v>
      </c>
      <c r="BC22" s="1">
        <v>15.0</v>
      </c>
    </row>
    <row r="23">
      <c r="A23" s="4" t="s">
        <v>21</v>
      </c>
      <c r="B23" s="4">
        <v>4.0</v>
      </c>
      <c r="C23" s="4">
        <v>9.0</v>
      </c>
      <c r="D23" s="4" t="s">
        <v>540</v>
      </c>
      <c r="E23" s="4">
        <v>3.7</v>
      </c>
      <c r="F23" s="4" t="s">
        <v>885</v>
      </c>
      <c r="G23" s="4">
        <v>35.6</v>
      </c>
      <c r="H23" s="4">
        <v>127.0</v>
      </c>
      <c r="I23" s="4"/>
      <c r="J23" s="4">
        <v>9.0</v>
      </c>
      <c r="K23" s="4">
        <v>36.0</v>
      </c>
      <c r="L23" s="8">
        <v>40.0</v>
      </c>
      <c r="M23" s="8">
        <v>-40.0</v>
      </c>
      <c r="N23" s="8">
        <v>40.0</v>
      </c>
      <c r="O23" s="8">
        <v>4.0</v>
      </c>
      <c r="P23" s="8">
        <v>4.0</v>
      </c>
      <c r="Q23" s="8">
        <v>0.0</v>
      </c>
      <c r="R23" s="4" t="s">
        <v>88</v>
      </c>
      <c r="S23" s="4" t="s">
        <v>257</v>
      </c>
      <c r="T23" s="4" t="s">
        <v>16</v>
      </c>
      <c r="U23" s="5">
        <v>45741.88741915509</v>
      </c>
      <c r="V23" s="4" t="s">
        <v>886</v>
      </c>
      <c r="W23" s="5">
        <v>45746.3875</v>
      </c>
      <c r="X23" s="4" t="s">
        <v>887</v>
      </c>
      <c r="Y23" s="4" t="s">
        <v>888</v>
      </c>
      <c r="Z23" s="4"/>
      <c r="AA23" s="4"/>
      <c r="AB23" s="4" t="s">
        <v>14</v>
      </c>
      <c r="AC23" s="4" t="s">
        <v>21</v>
      </c>
      <c r="AD23" s="4" t="s">
        <v>14</v>
      </c>
      <c r="AE23" s="4" t="s">
        <v>889</v>
      </c>
      <c r="AF23" s="4" t="s">
        <v>889</v>
      </c>
      <c r="AG23" s="4" t="s">
        <v>14</v>
      </c>
      <c r="AH23" s="4" t="s">
        <v>546</v>
      </c>
      <c r="AI23" s="4">
        <v>4.0</v>
      </c>
      <c r="AJ23" s="4" t="s">
        <v>628</v>
      </c>
      <c r="AK23" s="4" t="s">
        <v>629</v>
      </c>
      <c r="AL23" s="4" t="s">
        <v>629</v>
      </c>
      <c r="AM23" s="4">
        <v>18.0</v>
      </c>
      <c r="AN23" s="4">
        <v>2.0</v>
      </c>
      <c r="AO23" s="4">
        <v>9.0</v>
      </c>
      <c r="AP23" s="4">
        <v>10.0</v>
      </c>
      <c r="AQ23" s="4"/>
      <c r="AR23" s="4" t="s">
        <v>661</v>
      </c>
      <c r="AS23" s="4" t="s">
        <v>192</v>
      </c>
      <c r="AT23" s="4">
        <v>40.0</v>
      </c>
      <c r="AU23" s="4" t="s">
        <v>550</v>
      </c>
      <c r="AV23" s="1"/>
      <c r="AW23" s="1">
        <v>2.0</v>
      </c>
      <c r="AX23" s="1">
        <v>9.0</v>
      </c>
      <c r="AY23" s="1"/>
      <c r="AZ23" s="1" t="s">
        <v>21</v>
      </c>
      <c r="BA23" s="1" t="s">
        <v>885</v>
      </c>
      <c r="BB23" s="1">
        <v>9.0</v>
      </c>
      <c r="BC23" s="1">
        <v>4.0</v>
      </c>
    </row>
    <row r="24">
      <c r="A24" s="4" t="s">
        <v>21</v>
      </c>
      <c r="B24" s="4">
        <v>11.0</v>
      </c>
      <c r="C24" s="4">
        <v>9.0</v>
      </c>
      <c r="D24" s="4" t="s">
        <v>540</v>
      </c>
      <c r="E24" s="4">
        <v>3.7</v>
      </c>
      <c r="F24" s="4" t="s">
        <v>890</v>
      </c>
      <c r="G24" s="4">
        <v>35.5</v>
      </c>
      <c r="H24" s="4">
        <v>125.0</v>
      </c>
      <c r="I24" s="4"/>
      <c r="J24" s="4">
        <v>9.0</v>
      </c>
      <c r="K24" s="4">
        <v>36.0</v>
      </c>
      <c r="L24" s="8">
        <v>47.0</v>
      </c>
      <c r="M24" s="8">
        <v>-39.0</v>
      </c>
      <c r="N24" s="8">
        <v>47.0</v>
      </c>
      <c r="O24" s="8">
        <v>12.0</v>
      </c>
      <c r="P24" s="8">
        <v>12.0</v>
      </c>
      <c r="Q24" s="8">
        <v>8.0</v>
      </c>
      <c r="R24" s="4" t="s">
        <v>88</v>
      </c>
      <c r="S24" s="4" t="s">
        <v>257</v>
      </c>
      <c r="T24" s="4" t="s">
        <v>16</v>
      </c>
      <c r="U24" s="5">
        <v>45741.8877984375</v>
      </c>
      <c r="V24" s="4" t="s">
        <v>891</v>
      </c>
      <c r="W24" s="5">
        <v>45746.47083333333</v>
      </c>
      <c r="X24" s="4" t="s">
        <v>892</v>
      </c>
      <c r="Y24" s="4" t="s">
        <v>893</v>
      </c>
      <c r="Z24" s="4"/>
      <c r="AA24" s="4"/>
      <c r="AB24" s="4" t="s">
        <v>14</v>
      </c>
      <c r="AC24" s="4" t="s">
        <v>21</v>
      </c>
      <c r="AD24" s="4" t="s">
        <v>14</v>
      </c>
      <c r="AE24" s="4" t="s">
        <v>894</v>
      </c>
      <c r="AF24" s="4" t="s">
        <v>894</v>
      </c>
      <c r="AG24" s="4" t="s">
        <v>14</v>
      </c>
      <c r="AH24" s="4" t="s">
        <v>546</v>
      </c>
      <c r="AI24" s="4">
        <v>11.0</v>
      </c>
      <c r="AJ24" s="4" t="s">
        <v>723</v>
      </c>
      <c r="AK24" s="4" t="s">
        <v>724</v>
      </c>
      <c r="AL24" s="4" t="s">
        <v>724</v>
      </c>
      <c r="AM24" s="4">
        <v>18.0</v>
      </c>
      <c r="AN24" s="4">
        <v>2.0</v>
      </c>
      <c r="AO24" s="4">
        <v>9.0</v>
      </c>
      <c r="AP24" s="4">
        <v>10.0</v>
      </c>
      <c r="AQ24" s="4"/>
      <c r="AR24" s="4" t="s">
        <v>642</v>
      </c>
      <c r="AS24" s="4" t="s">
        <v>192</v>
      </c>
      <c r="AT24" s="4">
        <v>39.0</v>
      </c>
      <c r="AU24" s="4" t="s">
        <v>550</v>
      </c>
      <c r="AV24" s="1"/>
      <c r="AW24" s="1">
        <v>2.0</v>
      </c>
      <c r="AX24" s="1">
        <v>9.0</v>
      </c>
      <c r="AY24" s="1"/>
      <c r="AZ24" s="1" t="s">
        <v>21</v>
      </c>
      <c r="BA24" s="1" t="s">
        <v>890</v>
      </c>
      <c r="BB24" s="1">
        <v>9.0</v>
      </c>
      <c r="BC24" s="1">
        <v>11.0</v>
      </c>
    </row>
    <row r="25">
      <c r="A25" s="4" t="s">
        <v>321</v>
      </c>
      <c r="B25" s="4">
        <v>7.0</v>
      </c>
      <c r="C25" s="4">
        <v>9.0</v>
      </c>
      <c r="D25" s="4" t="s">
        <v>540</v>
      </c>
      <c r="E25" s="4">
        <v>5.7</v>
      </c>
      <c r="F25" s="4" t="s">
        <v>895</v>
      </c>
      <c r="G25" s="4">
        <v>35.5</v>
      </c>
      <c r="H25" s="4">
        <v>126.0</v>
      </c>
      <c r="I25" s="4"/>
      <c r="J25" s="4">
        <v>9.0</v>
      </c>
      <c r="K25" s="4">
        <v>36.0</v>
      </c>
      <c r="L25" s="8">
        <v>43.0</v>
      </c>
      <c r="M25" s="8">
        <v>-42.0</v>
      </c>
      <c r="N25" s="8">
        <v>43.0</v>
      </c>
      <c r="O25" s="8">
        <v>8.0</v>
      </c>
      <c r="P25" s="8">
        <v>8.0</v>
      </c>
      <c r="Q25" s="8">
        <v>1.0</v>
      </c>
      <c r="R25" s="4" t="s">
        <v>88</v>
      </c>
      <c r="S25" s="4" t="s">
        <v>323</v>
      </c>
      <c r="T25" s="4" t="s">
        <v>322</v>
      </c>
      <c r="U25" s="5">
        <v>45743.513395752314</v>
      </c>
      <c r="V25" s="4" t="s">
        <v>896</v>
      </c>
      <c r="W25" s="5">
        <v>45743.506944444445</v>
      </c>
      <c r="X25" s="4" t="s">
        <v>897</v>
      </c>
      <c r="Y25" s="4" t="s">
        <v>898</v>
      </c>
      <c r="Z25" s="4"/>
      <c r="AA25" s="4"/>
      <c r="AB25" s="4" t="s">
        <v>14</v>
      </c>
      <c r="AC25" s="4" t="s">
        <v>321</v>
      </c>
      <c r="AD25" s="4" t="s">
        <v>14</v>
      </c>
      <c r="AE25" s="4" t="s">
        <v>899</v>
      </c>
      <c r="AF25" s="4" t="s">
        <v>899</v>
      </c>
      <c r="AG25" s="4" t="s">
        <v>14</v>
      </c>
      <c r="AH25" s="4" t="s">
        <v>546</v>
      </c>
      <c r="AI25" s="4">
        <v>7.0</v>
      </c>
      <c r="AJ25" s="4" t="s">
        <v>615</v>
      </c>
      <c r="AK25" s="4" t="s">
        <v>900</v>
      </c>
      <c r="AL25" s="4" t="s">
        <v>900</v>
      </c>
      <c r="AM25" s="4">
        <v>18.0</v>
      </c>
      <c r="AN25" s="4">
        <v>2.0</v>
      </c>
      <c r="AO25" s="4">
        <v>3.0</v>
      </c>
      <c r="AP25" s="4">
        <v>5.0</v>
      </c>
      <c r="AQ25" s="4"/>
      <c r="AR25" s="4" t="s">
        <v>604</v>
      </c>
      <c r="AS25" s="4" t="s">
        <v>192</v>
      </c>
      <c r="AT25" s="4">
        <v>42.0</v>
      </c>
      <c r="AU25" s="4" t="s">
        <v>550</v>
      </c>
      <c r="AV25" s="1"/>
      <c r="AW25" s="1">
        <v>2.0</v>
      </c>
      <c r="AX25" s="1">
        <v>9.0</v>
      </c>
      <c r="AY25" s="1"/>
      <c r="AZ25" s="1" t="s">
        <v>321</v>
      </c>
      <c r="BA25" s="1" t="s">
        <v>895</v>
      </c>
      <c r="BB25" s="1">
        <v>9.0</v>
      </c>
      <c r="BC25" s="1">
        <v>7.0</v>
      </c>
    </row>
    <row r="26">
      <c r="A26" s="4" t="s">
        <v>321</v>
      </c>
      <c r="B26" s="4">
        <v>7.0</v>
      </c>
      <c r="C26" s="4">
        <v>9.0</v>
      </c>
      <c r="D26" s="4" t="s">
        <v>540</v>
      </c>
      <c r="E26" s="4">
        <v>5.7</v>
      </c>
      <c r="F26" s="4" t="s">
        <v>901</v>
      </c>
      <c r="G26" s="4">
        <v>35.3</v>
      </c>
      <c r="H26" s="4">
        <v>121.0</v>
      </c>
      <c r="I26" s="4"/>
      <c r="J26" s="4">
        <v>9.0</v>
      </c>
      <c r="K26" s="4">
        <v>36.0</v>
      </c>
      <c r="L26" s="8">
        <v>43.0</v>
      </c>
      <c r="M26" s="8">
        <v>-41.0</v>
      </c>
      <c r="N26" s="8">
        <v>43.0</v>
      </c>
      <c r="O26" s="8">
        <v>8.0</v>
      </c>
      <c r="P26" s="8">
        <v>8.0</v>
      </c>
      <c r="Q26" s="8">
        <v>2.0</v>
      </c>
      <c r="R26" s="4" t="s">
        <v>88</v>
      </c>
      <c r="S26" s="4" t="s">
        <v>323</v>
      </c>
      <c r="T26" s="4" t="s">
        <v>322</v>
      </c>
      <c r="U26" s="5">
        <v>45743.513722511576</v>
      </c>
      <c r="V26" s="4" t="s">
        <v>896</v>
      </c>
      <c r="W26" s="5">
        <v>45743.59375</v>
      </c>
      <c r="X26" s="4" t="s">
        <v>902</v>
      </c>
      <c r="Y26" s="4" t="s">
        <v>903</v>
      </c>
      <c r="Z26" s="4"/>
      <c r="AA26" s="4"/>
      <c r="AB26" s="4" t="s">
        <v>14</v>
      </c>
      <c r="AC26" s="4" t="s">
        <v>321</v>
      </c>
      <c r="AD26" s="4" t="s">
        <v>14</v>
      </c>
      <c r="AE26" s="4" t="s">
        <v>904</v>
      </c>
      <c r="AF26" s="4" t="s">
        <v>904</v>
      </c>
      <c r="AG26" s="4" t="s">
        <v>14</v>
      </c>
      <c r="AH26" s="4" t="s">
        <v>546</v>
      </c>
      <c r="AI26" s="4">
        <v>7.0</v>
      </c>
      <c r="AJ26" s="4" t="s">
        <v>615</v>
      </c>
      <c r="AK26" s="4" t="s">
        <v>900</v>
      </c>
      <c r="AL26" s="4" t="s">
        <v>900</v>
      </c>
      <c r="AM26" s="4">
        <v>18.0</v>
      </c>
      <c r="AN26" s="4">
        <v>2.0</v>
      </c>
      <c r="AO26" s="4">
        <v>3.0</v>
      </c>
      <c r="AP26" s="4">
        <v>5.0</v>
      </c>
      <c r="AQ26" s="4"/>
      <c r="AR26" s="4" t="s">
        <v>572</v>
      </c>
      <c r="AS26" s="4" t="s">
        <v>192</v>
      </c>
      <c r="AT26" s="4">
        <v>41.0</v>
      </c>
      <c r="AU26" s="4" t="s">
        <v>550</v>
      </c>
      <c r="AV26" s="1"/>
      <c r="AW26" s="1">
        <v>2.0</v>
      </c>
      <c r="AX26" s="1">
        <v>9.0</v>
      </c>
      <c r="AY26" s="1"/>
      <c r="AZ26" s="1" t="s">
        <v>321</v>
      </c>
      <c r="BA26" s="1" t="s">
        <v>901</v>
      </c>
      <c r="BB26" s="1">
        <v>9.0</v>
      </c>
      <c r="BC26" s="1">
        <v>7.0</v>
      </c>
    </row>
    <row r="27">
      <c r="A27" s="4" t="s">
        <v>26</v>
      </c>
      <c r="B27" s="4"/>
      <c r="C27" s="4"/>
      <c r="D27" s="4" t="s">
        <v>540</v>
      </c>
      <c r="E27" s="4">
        <v>5.5</v>
      </c>
      <c r="F27" s="4" t="s">
        <v>885</v>
      </c>
      <c r="G27" s="4">
        <v>35.6</v>
      </c>
      <c r="H27" s="4">
        <v>127.0</v>
      </c>
      <c r="I27" s="4">
        <v>41.0</v>
      </c>
      <c r="J27" s="4">
        <v>9.0</v>
      </c>
      <c r="K27" s="4">
        <v>36.0</v>
      </c>
      <c r="L27" s="8">
        <v>41.0</v>
      </c>
      <c r="M27" s="8">
        <v>0.0</v>
      </c>
      <c r="N27" s="8">
        <v>41.0</v>
      </c>
      <c r="O27" s="8">
        <v>5.0</v>
      </c>
      <c r="P27" s="8">
        <v>5.0</v>
      </c>
      <c r="Q27" s="8">
        <v>0.0</v>
      </c>
      <c r="R27" s="4" t="s">
        <v>88</v>
      </c>
      <c r="S27" s="4" t="s">
        <v>269</v>
      </c>
      <c r="T27" s="4" t="s">
        <v>23</v>
      </c>
      <c r="U27" s="5">
        <v>45743.667740150464</v>
      </c>
      <c r="V27" s="4" t="s">
        <v>905</v>
      </c>
      <c r="W27" s="5">
        <v>45743.66736111111</v>
      </c>
      <c r="X27" s="4" t="s">
        <v>906</v>
      </c>
      <c r="Y27" s="4" t="s">
        <v>907</v>
      </c>
      <c r="Z27" s="4" t="s">
        <v>23</v>
      </c>
      <c r="AA27" s="5">
        <v>45743.739691979164</v>
      </c>
      <c r="AB27" s="4" t="s">
        <v>908</v>
      </c>
      <c r="AC27" s="4" t="s">
        <v>26</v>
      </c>
      <c r="AD27" s="4" t="s">
        <v>26</v>
      </c>
      <c r="AE27" s="4" t="s">
        <v>658</v>
      </c>
      <c r="AF27" s="4" t="s">
        <v>658</v>
      </c>
      <c r="AG27" s="4" t="s">
        <v>14</v>
      </c>
      <c r="AH27" s="4" t="s">
        <v>546</v>
      </c>
      <c r="AI27" s="4">
        <v>5.0</v>
      </c>
      <c r="AJ27" s="4" t="s">
        <v>659</v>
      </c>
      <c r="AK27" s="4" t="s">
        <v>909</v>
      </c>
      <c r="AL27" s="4" t="s">
        <v>909</v>
      </c>
      <c r="AM27" s="4">
        <v>18.0</v>
      </c>
      <c r="AN27" s="4">
        <v>2.0</v>
      </c>
      <c r="AO27" s="4">
        <v>8.0</v>
      </c>
      <c r="AP27" s="4">
        <v>9.0</v>
      </c>
      <c r="AQ27" s="4"/>
      <c r="AR27" s="4" t="s">
        <v>661</v>
      </c>
      <c r="AS27" s="4" t="s">
        <v>192</v>
      </c>
      <c r="AT27" s="4">
        <v>41.0</v>
      </c>
      <c r="AU27" s="4" t="s">
        <v>550</v>
      </c>
      <c r="AV27" s="1"/>
      <c r="AW27" s="1">
        <v>2.0</v>
      </c>
      <c r="AX27" s="1">
        <v>9.0</v>
      </c>
      <c r="AY27" s="1"/>
      <c r="AZ27" s="1" t="s">
        <v>26</v>
      </c>
      <c r="BA27" s="1" t="s">
        <v>885</v>
      </c>
      <c r="BB27" s="1"/>
      <c r="BC27" s="1"/>
    </row>
    <row r="28">
      <c r="A28" s="4" t="s">
        <v>26</v>
      </c>
      <c r="B28" s="4"/>
      <c r="C28" s="4"/>
      <c r="D28" s="4" t="s">
        <v>540</v>
      </c>
      <c r="E28" s="4">
        <v>5.5</v>
      </c>
      <c r="F28" s="4" t="s">
        <v>890</v>
      </c>
      <c r="G28" s="4">
        <v>35.5</v>
      </c>
      <c r="H28" s="4">
        <v>125.0</v>
      </c>
      <c r="I28" s="4">
        <v>43.0</v>
      </c>
      <c r="J28" s="4">
        <v>9.0</v>
      </c>
      <c r="K28" s="4">
        <v>36.0</v>
      </c>
      <c r="L28" s="8">
        <v>43.0</v>
      </c>
      <c r="M28" s="8">
        <v>2.0</v>
      </c>
      <c r="N28" s="8">
        <v>41.0</v>
      </c>
      <c r="O28" s="8">
        <v>8.0</v>
      </c>
      <c r="P28" s="8">
        <v>8.0</v>
      </c>
      <c r="Q28" s="8">
        <v>2.0</v>
      </c>
      <c r="R28" s="4" t="s">
        <v>88</v>
      </c>
      <c r="S28" s="4" t="s">
        <v>269</v>
      </c>
      <c r="T28" s="4" t="s">
        <v>23</v>
      </c>
      <c r="U28" s="5">
        <v>45743.66789549768</v>
      </c>
      <c r="V28" s="4" t="s">
        <v>905</v>
      </c>
      <c r="W28" s="5">
        <v>45743.75069444445</v>
      </c>
      <c r="X28" s="4" t="s">
        <v>910</v>
      </c>
      <c r="Y28" s="4" t="s">
        <v>911</v>
      </c>
      <c r="Z28" s="4" t="s">
        <v>23</v>
      </c>
      <c r="AA28" s="5">
        <v>45743.853773888884</v>
      </c>
      <c r="AB28" s="4" t="s">
        <v>912</v>
      </c>
      <c r="AC28" s="4" t="s">
        <v>26</v>
      </c>
      <c r="AD28" s="4" t="s">
        <v>26</v>
      </c>
      <c r="AE28" s="4" t="s">
        <v>904</v>
      </c>
      <c r="AF28" s="4" t="s">
        <v>904</v>
      </c>
      <c r="AG28" s="4" t="s">
        <v>14</v>
      </c>
      <c r="AH28" s="4" t="s">
        <v>546</v>
      </c>
      <c r="AI28" s="4">
        <v>7.0</v>
      </c>
      <c r="AJ28" s="4" t="s">
        <v>615</v>
      </c>
      <c r="AK28" s="4" t="s">
        <v>900</v>
      </c>
      <c r="AL28" s="4" t="s">
        <v>900</v>
      </c>
      <c r="AM28" s="4">
        <v>18.0</v>
      </c>
      <c r="AN28" s="4">
        <v>2.0</v>
      </c>
      <c r="AO28" s="4">
        <v>8.0</v>
      </c>
      <c r="AP28" s="4">
        <v>9.0</v>
      </c>
      <c r="AQ28" s="4"/>
      <c r="AR28" s="4" t="s">
        <v>572</v>
      </c>
      <c r="AS28" s="4" t="s">
        <v>192</v>
      </c>
      <c r="AT28" s="4">
        <v>41.0</v>
      </c>
      <c r="AU28" s="4" t="s">
        <v>550</v>
      </c>
      <c r="AV28" s="1"/>
      <c r="AW28" s="1">
        <v>2.0</v>
      </c>
      <c r="AX28" s="1">
        <v>9.0</v>
      </c>
      <c r="AY28" s="1"/>
      <c r="AZ28" s="1" t="s">
        <v>26</v>
      </c>
      <c r="BA28" s="1" t="s">
        <v>890</v>
      </c>
      <c r="BB28" s="1"/>
      <c r="BC28" s="1"/>
    </row>
    <row r="29">
      <c r="A29" s="4" t="s">
        <v>301</v>
      </c>
      <c r="B29" s="4"/>
      <c r="C29" s="4"/>
      <c r="D29" s="4" t="s">
        <v>540</v>
      </c>
      <c r="E29" s="4">
        <v>4.7</v>
      </c>
      <c r="F29" s="4" t="s">
        <v>913</v>
      </c>
      <c r="G29" s="4">
        <v>34.4</v>
      </c>
      <c r="H29" s="4">
        <v>135.0</v>
      </c>
      <c r="I29" s="4">
        <v>41.0</v>
      </c>
      <c r="J29" s="4">
        <v>9.0</v>
      </c>
      <c r="K29" s="4">
        <v>36.0</v>
      </c>
      <c r="L29" s="8">
        <v>41.0</v>
      </c>
      <c r="M29" s="8">
        <v>1.0</v>
      </c>
      <c r="N29" s="8">
        <v>40.0</v>
      </c>
      <c r="O29" s="8">
        <v>7.0</v>
      </c>
      <c r="P29" s="8">
        <v>7.0</v>
      </c>
      <c r="Q29" s="8">
        <v>1.0</v>
      </c>
      <c r="R29" s="4" t="s">
        <v>88</v>
      </c>
      <c r="S29" s="4" t="s">
        <v>303</v>
      </c>
      <c r="T29" s="4" t="s">
        <v>302</v>
      </c>
      <c r="U29" s="5">
        <v>45744.43942603009</v>
      </c>
      <c r="V29" s="4" t="s">
        <v>914</v>
      </c>
      <c r="W29" s="4"/>
      <c r="X29" s="4" t="s">
        <v>579</v>
      </c>
      <c r="Y29" s="4" t="s">
        <v>915</v>
      </c>
      <c r="Z29" s="4"/>
      <c r="AA29" s="4"/>
      <c r="AB29" s="4" t="s">
        <v>14</v>
      </c>
      <c r="AC29" s="4" t="s">
        <v>301</v>
      </c>
      <c r="AD29" s="4" t="s">
        <v>14</v>
      </c>
      <c r="AE29" s="4" t="s">
        <v>916</v>
      </c>
      <c r="AF29" s="4" t="s">
        <v>916</v>
      </c>
      <c r="AG29" s="4" t="s">
        <v>14</v>
      </c>
      <c r="AH29" s="4" t="s">
        <v>546</v>
      </c>
      <c r="AI29" s="4">
        <v>5.0</v>
      </c>
      <c r="AJ29" s="4" t="s">
        <v>659</v>
      </c>
      <c r="AK29" s="4" t="s">
        <v>660</v>
      </c>
      <c r="AL29" s="4" t="s">
        <v>660</v>
      </c>
      <c r="AM29" s="4">
        <v>18.0</v>
      </c>
      <c r="AN29" s="4">
        <v>2.0</v>
      </c>
      <c r="AO29" s="4">
        <v>4.0</v>
      </c>
      <c r="AP29" s="4">
        <v>7.0</v>
      </c>
      <c r="AQ29" s="4"/>
      <c r="AR29" s="4" t="s">
        <v>604</v>
      </c>
      <c r="AS29" s="4" t="s">
        <v>192</v>
      </c>
      <c r="AT29" s="4">
        <v>40.0</v>
      </c>
      <c r="AU29" s="4" t="s">
        <v>550</v>
      </c>
      <c r="AV29" s="1"/>
      <c r="AW29" s="1">
        <v>2.0</v>
      </c>
      <c r="AX29" s="1">
        <v>9.0</v>
      </c>
      <c r="AY29" s="1"/>
      <c r="AZ29" s="1" t="s">
        <v>301</v>
      </c>
      <c r="BA29" s="1" t="s">
        <v>913</v>
      </c>
      <c r="BB29" s="1"/>
      <c r="BC29" s="1"/>
    </row>
    <row r="30">
      <c r="A30" s="4" t="s">
        <v>301</v>
      </c>
      <c r="B30" s="4"/>
      <c r="C30" s="4"/>
      <c r="D30" s="4" t="s">
        <v>540</v>
      </c>
      <c r="E30" s="4">
        <v>4.7</v>
      </c>
      <c r="F30" s="4" t="s">
        <v>917</v>
      </c>
      <c r="G30" s="4">
        <v>32.0</v>
      </c>
      <c r="H30" s="4">
        <v>119.0</v>
      </c>
      <c r="I30" s="4">
        <v>41.0</v>
      </c>
      <c r="J30" s="4">
        <v>9.0</v>
      </c>
      <c r="K30" s="4">
        <v>35.0</v>
      </c>
      <c r="L30" s="8">
        <v>41.0</v>
      </c>
      <c r="M30" s="8">
        <v>4.0</v>
      </c>
      <c r="N30" s="8">
        <v>37.0</v>
      </c>
      <c r="O30" s="8">
        <v>9.0</v>
      </c>
      <c r="P30" s="8">
        <v>9.0</v>
      </c>
      <c r="Q30" s="8">
        <v>4.0</v>
      </c>
      <c r="R30" s="4" t="s">
        <v>88</v>
      </c>
      <c r="S30" s="4" t="s">
        <v>303</v>
      </c>
      <c r="T30" s="4" t="s">
        <v>302</v>
      </c>
      <c r="U30" s="5">
        <v>45744.532729375</v>
      </c>
      <c r="V30" s="4" t="s">
        <v>918</v>
      </c>
      <c r="W30" s="4"/>
      <c r="X30" s="4" t="s">
        <v>579</v>
      </c>
      <c r="Y30" s="4" t="s">
        <v>919</v>
      </c>
      <c r="Z30" s="4"/>
      <c r="AA30" s="4"/>
      <c r="AB30" s="4" t="s">
        <v>14</v>
      </c>
      <c r="AC30" s="4" t="s">
        <v>301</v>
      </c>
      <c r="AD30" s="4" t="s">
        <v>14</v>
      </c>
      <c r="AE30" s="4" t="s">
        <v>920</v>
      </c>
      <c r="AF30" s="4" t="s">
        <v>920</v>
      </c>
      <c r="AG30" s="4" t="s">
        <v>14</v>
      </c>
      <c r="AH30" s="4" t="s">
        <v>546</v>
      </c>
      <c r="AI30" s="4">
        <v>6.0</v>
      </c>
      <c r="AJ30" s="4" t="s">
        <v>744</v>
      </c>
      <c r="AK30" s="4" t="s">
        <v>921</v>
      </c>
      <c r="AL30" s="4" t="s">
        <v>921</v>
      </c>
      <c r="AM30" s="4">
        <v>18.0</v>
      </c>
      <c r="AN30" s="4">
        <v>2.0</v>
      </c>
      <c r="AO30" s="4">
        <v>4.0</v>
      </c>
      <c r="AP30" s="4">
        <v>7.0</v>
      </c>
      <c r="AQ30" s="4"/>
      <c r="AR30" s="4" t="s">
        <v>558</v>
      </c>
      <c r="AS30" s="4" t="s">
        <v>192</v>
      </c>
      <c r="AT30" s="4">
        <v>37.0</v>
      </c>
      <c r="AU30" s="4" t="s">
        <v>550</v>
      </c>
      <c r="AV30" s="1"/>
      <c r="AW30" s="1">
        <v>2.0</v>
      </c>
      <c r="AX30" s="1">
        <v>9.0</v>
      </c>
      <c r="AY30" s="1"/>
      <c r="AZ30" s="1" t="s">
        <v>301</v>
      </c>
      <c r="BA30" s="1" t="s">
        <v>917</v>
      </c>
      <c r="BB30" s="1"/>
      <c r="BC30" s="1"/>
    </row>
    <row r="31">
      <c r="A31" s="4" t="s">
        <v>367</v>
      </c>
      <c r="B31" s="4"/>
      <c r="C31" s="4"/>
      <c r="D31" s="4" t="s">
        <v>540</v>
      </c>
      <c r="E31" s="4">
        <v>4.3</v>
      </c>
      <c r="F31" s="4" t="s">
        <v>922</v>
      </c>
      <c r="G31" s="4">
        <v>36.8</v>
      </c>
      <c r="H31" s="4">
        <v>138.0</v>
      </c>
      <c r="I31" s="4">
        <v>36.0</v>
      </c>
      <c r="J31" s="4">
        <v>9.0</v>
      </c>
      <c r="K31" s="4">
        <v>36.0</v>
      </c>
      <c r="L31" s="8">
        <v>36.0</v>
      </c>
      <c r="M31" s="8">
        <v>-6.0</v>
      </c>
      <c r="N31" s="8">
        <v>42.0</v>
      </c>
      <c r="O31" s="8">
        <v>-1.0</v>
      </c>
      <c r="P31" s="8">
        <v>-1.0</v>
      </c>
      <c r="Q31" s="8">
        <v>-6.0</v>
      </c>
      <c r="R31" s="4" t="s">
        <v>88</v>
      </c>
      <c r="S31" s="4" t="s">
        <v>369</v>
      </c>
      <c r="T31" s="4" t="s">
        <v>368</v>
      </c>
      <c r="U31" s="5">
        <v>45745.580259594906</v>
      </c>
      <c r="V31" s="4" t="s">
        <v>923</v>
      </c>
      <c r="W31" s="4"/>
      <c r="X31" s="4" t="s">
        <v>579</v>
      </c>
      <c r="Y31" s="4" t="s">
        <v>924</v>
      </c>
      <c r="Z31" s="4"/>
      <c r="AA31" s="4"/>
      <c r="AB31" s="4" t="s">
        <v>14</v>
      </c>
      <c r="AC31" s="4" t="s">
        <v>367</v>
      </c>
      <c r="AD31" s="4" t="s">
        <v>14</v>
      </c>
      <c r="AE31" s="4" t="s">
        <v>925</v>
      </c>
      <c r="AF31" s="4" t="s">
        <v>925</v>
      </c>
      <c r="AG31" s="4" t="s">
        <v>14</v>
      </c>
      <c r="AH31" s="4" t="s">
        <v>546</v>
      </c>
      <c r="AI31" s="4">
        <v>0.0</v>
      </c>
      <c r="AJ31" s="4" t="s">
        <v>778</v>
      </c>
      <c r="AK31" s="4" t="s">
        <v>926</v>
      </c>
      <c r="AL31" s="4" t="s">
        <v>926</v>
      </c>
      <c r="AM31" s="4">
        <v>18.0</v>
      </c>
      <c r="AN31" s="4">
        <v>2.0</v>
      </c>
      <c r="AO31" s="4">
        <v>11.0</v>
      </c>
      <c r="AP31" s="4">
        <v>11.0</v>
      </c>
      <c r="AQ31" s="4"/>
      <c r="AR31" s="4" t="s">
        <v>771</v>
      </c>
      <c r="AS31" s="4" t="s">
        <v>192</v>
      </c>
      <c r="AT31" s="4">
        <v>42.0</v>
      </c>
      <c r="AU31" s="4" t="s">
        <v>550</v>
      </c>
      <c r="AV31" s="1"/>
      <c r="AW31" s="1">
        <v>2.0</v>
      </c>
      <c r="AX31" s="1">
        <v>9.0</v>
      </c>
      <c r="AY31" s="1"/>
      <c r="AZ31" s="1" t="s">
        <v>367</v>
      </c>
      <c r="BA31" s="1" t="s">
        <v>922</v>
      </c>
      <c r="BB31" s="1"/>
      <c r="BC31" s="1"/>
    </row>
    <row r="32">
      <c r="A32" s="4" t="s">
        <v>243</v>
      </c>
      <c r="B32" s="4"/>
      <c r="C32" s="4"/>
      <c r="D32" s="4" t="s">
        <v>540</v>
      </c>
      <c r="E32" s="4">
        <v>9.1</v>
      </c>
      <c r="F32" s="4" t="s">
        <v>927</v>
      </c>
      <c r="G32" s="4">
        <v>33.8</v>
      </c>
      <c r="H32" s="4">
        <v>113.0</v>
      </c>
      <c r="I32" s="4">
        <v>49.0</v>
      </c>
      <c r="J32" s="4">
        <v>9.0</v>
      </c>
      <c r="K32" s="4">
        <v>35.0</v>
      </c>
      <c r="L32" s="8">
        <v>49.0</v>
      </c>
      <c r="M32" s="8">
        <v>6.0</v>
      </c>
      <c r="N32" s="8">
        <v>43.0</v>
      </c>
      <c r="O32" s="8">
        <v>15.0</v>
      </c>
      <c r="P32" s="8">
        <v>15.0</v>
      </c>
      <c r="Q32" s="8">
        <v>6.0</v>
      </c>
      <c r="R32" s="4" t="s">
        <v>88</v>
      </c>
      <c r="S32" s="4" t="s">
        <v>245</v>
      </c>
      <c r="T32" s="4" t="s">
        <v>244</v>
      </c>
      <c r="U32" s="5">
        <v>45745.623734085646</v>
      </c>
      <c r="V32" s="4" t="s">
        <v>928</v>
      </c>
      <c r="W32" s="4"/>
      <c r="X32" s="4" t="s">
        <v>579</v>
      </c>
      <c r="Y32" s="4" t="s">
        <v>929</v>
      </c>
      <c r="Z32" s="4"/>
      <c r="AA32" s="4"/>
      <c r="AB32" s="4" t="s">
        <v>14</v>
      </c>
      <c r="AC32" s="4" t="s">
        <v>243</v>
      </c>
      <c r="AD32" s="4" t="s">
        <v>14</v>
      </c>
      <c r="AE32" s="4" t="s">
        <v>930</v>
      </c>
      <c r="AF32" s="4" t="s">
        <v>930</v>
      </c>
      <c r="AG32" s="4" t="s">
        <v>14</v>
      </c>
      <c r="AH32" s="4" t="s">
        <v>546</v>
      </c>
      <c r="AI32" s="4">
        <v>14.0</v>
      </c>
      <c r="AJ32" s="4" t="s">
        <v>710</v>
      </c>
      <c r="AK32" s="4" t="s">
        <v>711</v>
      </c>
      <c r="AL32" s="4" t="s">
        <v>711</v>
      </c>
      <c r="AM32" s="4">
        <v>18.0</v>
      </c>
      <c r="AN32" s="4">
        <v>2.0</v>
      </c>
      <c r="AO32" s="4">
        <v>2.0</v>
      </c>
      <c r="AP32" s="4">
        <v>2.0</v>
      </c>
      <c r="AQ32" s="4"/>
      <c r="AR32" s="4" t="s">
        <v>599</v>
      </c>
      <c r="AS32" s="4" t="s">
        <v>192</v>
      </c>
      <c r="AT32" s="4">
        <v>43.0</v>
      </c>
      <c r="AU32" s="4" t="s">
        <v>550</v>
      </c>
      <c r="AV32" s="1"/>
      <c r="AW32" s="1">
        <v>2.0</v>
      </c>
      <c r="AX32" s="1">
        <v>9.0</v>
      </c>
      <c r="AY32" s="1"/>
      <c r="AZ32" s="1" t="s">
        <v>243</v>
      </c>
      <c r="BA32" s="1" t="s">
        <v>927</v>
      </c>
      <c r="BB32" s="1"/>
      <c r="BC32" s="1"/>
    </row>
    <row r="33">
      <c r="A33" s="4" t="s">
        <v>243</v>
      </c>
      <c r="B33" s="4"/>
      <c r="C33" s="4"/>
      <c r="D33" s="4" t="s">
        <v>540</v>
      </c>
      <c r="E33" s="4">
        <v>9.1</v>
      </c>
      <c r="F33" s="4" t="s">
        <v>931</v>
      </c>
      <c r="G33" s="4">
        <v>35.0</v>
      </c>
      <c r="H33" s="4">
        <v>126.0</v>
      </c>
      <c r="I33" s="4">
        <v>48.0</v>
      </c>
      <c r="J33" s="4">
        <v>9.0</v>
      </c>
      <c r="K33" s="4">
        <v>35.0</v>
      </c>
      <c r="L33" s="8">
        <v>48.0</v>
      </c>
      <c r="M33" s="8">
        <v>3.0</v>
      </c>
      <c r="N33" s="8">
        <v>45.0</v>
      </c>
      <c r="O33" s="8">
        <v>13.0</v>
      </c>
      <c r="P33" s="8">
        <v>13.0</v>
      </c>
      <c r="Q33" s="8">
        <v>3.0</v>
      </c>
      <c r="R33" s="4" t="s">
        <v>88</v>
      </c>
      <c r="S33" s="4" t="s">
        <v>245</v>
      </c>
      <c r="T33" s="4" t="s">
        <v>244</v>
      </c>
      <c r="U33" s="5">
        <v>45745.62439516204</v>
      </c>
      <c r="V33" s="4" t="s">
        <v>932</v>
      </c>
      <c r="W33" s="4"/>
      <c r="X33" s="4" t="s">
        <v>579</v>
      </c>
      <c r="Y33" s="4" t="s">
        <v>933</v>
      </c>
      <c r="Z33" s="4"/>
      <c r="AA33" s="4"/>
      <c r="AB33" s="4" t="s">
        <v>14</v>
      </c>
      <c r="AC33" s="4" t="s">
        <v>243</v>
      </c>
      <c r="AD33" s="4" t="s">
        <v>14</v>
      </c>
      <c r="AE33" s="4" t="s">
        <v>934</v>
      </c>
      <c r="AF33" s="4" t="s">
        <v>934</v>
      </c>
      <c r="AG33" s="4" t="s">
        <v>14</v>
      </c>
      <c r="AH33" s="4" t="s">
        <v>546</v>
      </c>
      <c r="AI33" s="4">
        <v>13.0</v>
      </c>
      <c r="AJ33" s="4" t="s">
        <v>591</v>
      </c>
      <c r="AK33" s="4" t="s">
        <v>935</v>
      </c>
      <c r="AL33" s="4" t="s">
        <v>935</v>
      </c>
      <c r="AM33" s="4">
        <v>18.0</v>
      </c>
      <c r="AN33" s="4">
        <v>2.0</v>
      </c>
      <c r="AO33" s="4">
        <v>2.0</v>
      </c>
      <c r="AP33" s="4">
        <v>2.0</v>
      </c>
      <c r="AQ33" s="4"/>
      <c r="AR33" s="4" t="s">
        <v>707</v>
      </c>
      <c r="AS33" s="4" t="s">
        <v>192</v>
      </c>
      <c r="AT33" s="4">
        <v>45.0</v>
      </c>
      <c r="AU33" s="4" t="s">
        <v>550</v>
      </c>
      <c r="AV33" s="1"/>
      <c r="AW33" s="1">
        <v>2.0</v>
      </c>
      <c r="AX33" s="1">
        <v>9.0</v>
      </c>
      <c r="AY33" s="1"/>
      <c r="AZ33" s="1" t="s">
        <v>243</v>
      </c>
      <c r="BA33" s="1" t="s">
        <v>931</v>
      </c>
      <c r="BB33" s="1"/>
      <c r="BC33" s="1"/>
    </row>
    <row r="34">
      <c r="A34" s="4" t="s">
        <v>200</v>
      </c>
      <c r="B34" s="4">
        <v>8.0</v>
      </c>
      <c r="C34" s="4">
        <v>9.0</v>
      </c>
      <c r="D34" s="4" t="s">
        <v>540</v>
      </c>
      <c r="E34" s="4">
        <v>6.9</v>
      </c>
      <c r="F34" s="4" t="s">
        <v>890</v>
      </c>
      <c r="G34" s="4">
        <v>35.5</v>
      </c>
      <c r="H34" s="4">
        <v>125.0</v>
      </c>
      <c r="I34" s="4"/>
      <c r="J34" s="4">
        <v>9.0</v>
      </c>
      <c r="K34" s="4">
        <v>36.0</v>
      </c>
      <c r="L34" s="8">
        <v>44.0</v>
      </c>
      <c r="M34" s="8">
        <v>-43.0</v>
      </c>
      <c r="N34" s="8">
        <v>44.0</v>
      </c>
      <c r="O34" s="8">
        <v>9.0</v>
      </c>
      <c r="P34" s="8">
        <v>9.0</v>
      </c>
      <c r="Q34" s="8">
        <v>1.0</v>
      </c>
      <c r="R34" s="4" t="s">
        <v>88</v>
      </c>
      <c r="S34" s="4" t="s">
        <v>202</v>
      </c>
      <c r="T34" s="4" t="s">
        <v>201</v>
      </c>
      <c r="U34" s="5">
        <v>45746.44840306713</v>
      </c>
      <c r="V34" s="4" t="s">
        <v>936</v>
      </c>
      <c r="W34" s="5">
        <v>45746.45486111111</v>
      </c>
      <c r="X34" s="4" t="s">
        <v>937</v>
      </c>
      <c r="Y34" s="4" t="s">
        <v>938</v>
      </c>
      <c r="Z34" s="4"/>
      <c r="AA34" s="4"/>
      <c r="AB34" s="4" t="s">
        <v>14</v>
      </c>
      <c r="AC34" s="4" t="s">
        <v>200</v>
      </c>
      <c r="AD34" s="4" t="s">
        <v>14</v>
      </c>
      <c r="AE34" s="4" t="s">
        <v>602</v>
      </c>
      <c r="AF34" s="4" t="s">
        <v>602</v>
      </c>
      <c r="AG34" s="4" t="s">
        <v>14</v>
      </c>
      <c r="AH34" s="4" t="s">
        <v>546</v>
      </c>
      <c r="AI34" s="4">
        <v>8.0</v>
      </c>
      <c r="AJ34" s="4" t="s">
        <v>564</v>
      </c>
      <c r="AK34" s="4" t="s">
        <v>565</v>
      </c>
      <c r="AL34" s="4" t="s">
        <v>565</v>
      </c>
      <c r="AM34" s="4">
        <v>18.0</v>
      </c>
      <c r="AN34" s="4">
        <v>2.0</v>
      </c>
      <c r="AO34" s="4">
        <v>6.0</v>
      </c>
      <c r="AP34" s="4">
        <v>4.0</v>
      </c>
      <c r="AQ34" s="4"/>
      <c r="AR34" s="4" t="s">
        <v>604</v>
      </c>
      <c r="AS34" s="4" t="s">
        <v>192</v>
      </c>
      <c r="AT34" s="4">
        <v>43.0</v>
      </c>
      <c r="AU34" s="4" t="s">
        <v>550</v>
      </c>
      <c r="AV34" s="1"/>
      <c r="AW34" s="1">
        <v>2.0</v>
      </c>
      <c r="AX34" s="1">
        <v>9.0</v>
      </c>
      <c r="AY34" s="1"/>
      <c r="AZ34" s="1" t="s">
        <v>200</v>
      </c>
      <c r="BA34" s="1" t="s">
        <v>890</v>
      </c>
      <c r="BB34" s="1">
        <v>9.0</v>
      </c>
      <c r="BC34" s="1">
        <v>8.0</v>
      </c>
    </row>
    <row r="35">
      <c r="A35" s="4" t="s">
        <v>26</v>
      </c>
      <c r="B35" s="4"/>
      <c r="C35" s="4"/>
      <c r="D35" s="4" t="s">
        <v>540</v>
      </c>
      <c r="E35" s="4">
        <v>5.5</v>
      </c>
      <c r="F35" s="4" t="s">
        <v>885</v>
      </c>
      <c r="G35" s="4">
        <v>35.6</v>
      </c>
      <c r="H35" s="4">
        <v>127.0</v>
      </c>
      <c r="I35" s="4">
        <v>42.0</v>
      </c>
      <c r="J35" s="4">
        <v>9.0</v>
      </c>
      <c r="K35" s="4">
        <v>36.0</v>
      </c>
      <c r="L35" s="8">
        <v>42.0</v>
      </c>
      <c r="M35" s="8">
        <v>1.0</v>
      </c>
      <c r="N35" s="8">
        <v>41.0</v>
      </c>
      <c r="O35" s="8">
        <v>6.0</v>
      </c>
      <c r="P35" s="8">
        <v>6.0</v>
      </c>
      <c r="Q35" s="8">
        <v>1.0</v>
      </c>
      <c r="R35" s="4" t="s">
        <v>88</v>
      </c>
      <c r="S35" s="4" t="s">
        <v>269</v>
      </c>
      <c r="T35" s="4" t="s">
        <v>23</v>
      </c>
      <c r="U35" s="5">
        <v>45746.465069618054</v>
      </c>
      <c r="V35" s="4" t="s">
        <v>939</v>
      </c>
      <c r="W35" s="4"/>
      <c r="X35" s="4" t="s">
        <v>579</v>
      </c>
      <c r="Y35" s="4" t="s">
        <v>940</v>
      </c>
      <c r="Z35" s="4"/>
      <c r="AA35" s="4"/>
      <c r="AB35" s="4" t="s">
        <v>14</v>
      </c>
      <c r="AC35" s="4" t="s">
        <v>26</v>
      </c>
      <c r="AD35" s="4" t="s">
        <v>14</v>
      </c>
      <c r="AE35" s="4" t="s">
        <v>875</v>
      </c>
      <c r="AF35" s="4" t="s">
        <v>875</v>
      </c>
      <c r="AG35" s="4" t="s">
        <v>14</v>
      </c>
      <c r="AH35" s="4" t="s">
        <v>546</v>
      </c>
      <c r="AI35" s="4">
        <v>6.0</v>
      </c>
      <c r="AJ35" s="4" t="s">
        <v>744</v>
      </c>
      <c r="AK35" s="4" t="s">
        <v>941</v>
      </c>
      <c r="AL35" s="4" t="s">
        <v>941</v>
      </c>
      <c r="AM35" s="4">
        <v>18.0</v>
      </c>
      <c r="AN35" s="4">
        <v>2.0</v>
      </c>
      <c r="AO35" s="4">
        <v>8.0</v>
      </c>
      <c r="AP35" s="4">
        <v>9.0</v>
      </c>
      <c r="AQ35" s="4"/>
      <c r="AR35" s="4" t="s">
        <v>604</v>
      </c>
      <c r="AS35" s="4" t="s">
        <v>192</v>
      </c>
      <c r="AT35" s="4">
        <v>41.0</v>
      </c>
      <c r="AU35" s="4" t="s">
        <v>550</v>
      </c>
      <c r="AV35" s="1"/>
      <c r="AW35" s="1">
        <v>2.0</v>
      </c>
      <c r="AX35" s="1">
        <v>9.0</v>
      </c>
      <c r="AY35" s="1"/>
      <c r="AZ35" s="1" t="s">
        <v>26</v>
      </c>
      <c r="BA35" s="1" t="s">
        <v>885</v>
      </c>
      <c r="BB35" s="1"/>
      <c r="BC35" s="1"/>
    </row>
    <row r="36">
      <c r="A36" s="4" t="s">
        <v>26</v>
      </c>
      <c r="B36" s="4"/>
      <c r="C36" s="4"/>
      <c r="D36" s="4" t="s">
        <v>540</v>
      </c>
      <c r="E36" s="4">
        <v>5.5</v>
      </c>
      <c r="F36" s="4" t="s">
        <v>890</v>
      </c>
      <c r="G36" s="4">
        <v>35.5</v>
      </c>
      <c r="H36" s="4">
        <v>125.0</v>
      </c>
      <c r="I36" s="4">
        <v>42.0</v>
      </c>
      <c r="J36" s="4">
        <v>9.0</v>
      </c>
      <c r="K36" s="4">
        <v>36.0</v>
      </c>
      <c r="L36" s="8">
        <v>42.0</v>
      </c>
      <c r="M36" s="8">
        <v>1.0</v>
      </c>
      <c r="N36" s="8">
        <v>41.0</v>
      </c>
      <c r="O36" s="8">
        <v>7.0</v>
      </c>
      <c r="P36" s="8">
        <v>7.0</v>
      </c>
      <c r="Q36" s="8">
        <v>1.0</v>
      </c>
      <c r="R36" s="4" t="s">
        <v>88</v>
      </c>
      <c r="S36" s="4" t="s">
        <v>269</v>
      </c>
      <c r="T36" s="4" t="s">
        <v>23</v>
      </c>
      <c r="U36" s="5">
        <v>45746.4653296412</v>
      </c>
      <c r="V36" s="4" t="s">
        <v>942</v>
      </c>
      <c r="W36" s="5">
        <v>45746.46527777778</v>
      </c>
      <c r="X36" s="4" t="s">
        <v>943</v>
      </c>
      <c r="Y36" s="4" t="s">
        <v>944</v>
      </c>
      <c r="Z36" s="4" t="s">
        <v>23</v>
      </c>
      <c r="AA36" s="5">
        <v>45746.542991180555</v>
      </c>
      <c r="AB36" s="4" t="s">
        <v>945</v>
      </c>
      <c r="AC36" s="4" t="s">
        <v>26</v>
      </c>
      <c r="AD36" s="4" t="s">
        <v>26</v>
      </c>
      <c r="AE36" s="4" t="s">
        <v>875</v>
      </c>
      <c r="AF36" s="4" t="s">
        <v>875</v>
      </c>
      <c r="AG36" s="4" t="s">
        <v>14</v>
      </c>
      <c r="AH36" s="4" t="s">
        <v>546</v>
      </c>
      <c r="AI36" s="4">
        <v>6.0</v>
      </c>
      <c r="AJ36" s="4" t="s">
        <v>744</v>
      </c>
      <c r="AK36" s="4" t="s">
        <v>876</v>
      </c>
      <c r="AL36" s="4" t="s">
        <v>876</v>
      </c>
      <c r="AM36" s="4">
        <v>18.0</v>
      </c>
      <c r="AN36" s="4">
        <v>2.0</v>
      </c>
      <c r="AO36" s="4">
        <v>8.0</v>
      </c>
      <c r="AP36" s="4">
        <v>9.0</v>
      </c>
      <c r="AQ36" s="4"/>
      <c r="AR36" s="4" t="s">
        <v>604</v>
      </c>
      <c r="AS36" s="4" t="s">
        <v>192</v>
      </c>
      <c r="AT36" s="4">
        <v>41.0</v>
      </c>
      <c r="AU36" s="4" t="s">
        <v>550</v>
      </c>
      <c r="AV36" s="1"/>
      <c r="AW36" s="1">
        <v>2.0</v>
      </c>
      <c r="AX36" s="1">
        <v>9.0</v>
      </c>
      <c r="AY36" s="1"/>
      <c r="AZ36" s="1" t="s">
        <v>26</v>
      </c>
      <c r="BA36" s="1" t="s">
        <v>890</v>
      </c>
      <c r="BB36" s="1"/>
      <c r="BC36" s="1"/>
    </row>
    <row r="37">
      <c r="A37" s="4" t="s">
        <v>349</v>
      </c>
      <c r="B37" s="4"/>
      <c r="C37" s="4"/>
      <c r="D37" s="4" t="s">
        <v>540</v>
      </c>
      <c r="E37" s="4">
        <v>7.1</v>
      </c>
      <c r="F37" s="4" t="s">
        <v>946</v>
      </c>
      <c r="G37" s="4">
        <v>35.7</v>
      </c>
      <c r="H37" s="4">
        <v>128.0</v>
      </c>
      <c r="I37" s="4">
        <v>43.0</v>
      </c>
      <c r="J37" s="4">
        <v>9.0</v>
      </c>
      <c r="K37" s="4">
        <v>36.0</v>
      </c>
      <c r="L37" s="8">
        <v>43.0</v>
      </c>
      <c r="M37" s="8">
        <v>0.0</v>
      </c>
      <c r="N37" s="8">
        <v>43.0</v>
      </c>
      <c r="O37" s="8">
        <v>7.0</v>
      </c>
      <c r="P37" s="8">
        <v>7.0</v>
      </c>
      <c r="Q37" s="8">
        <v>0.0</v>
      </c>
      <c r="R37" s="4" t="s">
        <v>88</v>
      </c>
      <c r="S37" s="4" t="s">
        <v>351</v>
      </c>
      <c r="T37" s="4" t="s">
        <v>350</v>
      </c>
      <c r="U37" s="5">
        <v>45746.57442131944</v>
      </c>
      <c r="V37" s="4" t="s">
        <v>947</v>
      </c>
      <c r="W37" s="4"/>
      <c r="X37" s="4" t="s">
        <v>579</v>
      </c>
      <c r="Y37" s="4" t="s">
        <v>948</v>
      </c>
      <c r="Z37" s="4"/>
      <c r="AA37" s="4"/>
      <c r="AB37" s="4" t="s">
        <v>14</v>
      </c>
      <c r="AC37" s="4" t="s">
        <v>349</v>
      </c>
      <c r="AD37" s="4" t="s">
        <v>14</v>
      </c>
      <c r="AE37" s="4" t="s">
        <v>949</v>
      </c>
      <c r="AF37" s="4" t="s">
        <v>949</v>
      </c>
      <c r="AG37" s="4" t="s">
        <v>14</v>
      </c>
      <c r="AH37" s="4" t="s">
        <v>546</v>
      </c>
      <c r="AI37" s="4">
        <v>7.0</v>
      </c>
      <c r="AJ37" s="4" t="s">
        <v>615</v>
      </c>
      <c r="AK37" s="4" t="s">
        <v>850</v>
      </c>
      <c r="AL37" s="4" t="s">
        <v>850</v>
      </c>
      <c r="AM37" s="4">
        <v>18.0</v>
      </c>
      <c r="AN37" s="4">
        <v>2.0</v>
      </c>
      <c r="AO37" s="4">
        <v>7.0</v>
      </c>
      <c r="AP37" s="4">
        <v>6.0</v>
      </c>
      <c r="AQ37" s="4"/>
      <c r="AR37" s="4" t="s">
        <v>661</v>
      </c>
      <c r="AS37" s="4" t="s">
        <v>192</v>
      </c>
      <c r="AT37" s="4">
        <v>43.0</v>
      </c>
      <c r="AU37" s="4" t="s">
        <v>550</v>
      </c>
      <c r="AV37" s="1"/>
      <c r="AW37" s="1">
        <v>2.0</v>
      </c>
      <c r="AX37" s="1">
        <v>9.0</v>
      </c>
      <c r="AY37" s="1"/>
      <c r="AZ37" s="1" t="s">
        <v>349</v>
      </c>
      <c r="BA37" s="1" t="s">
        <v>946</v>
      </c>
      <c r="BB37" s="1"/>
      <c r="BC37" s="1"/>
    </row>
    <row r="38">
      <c r="A38" s="4" t="s">
        <v>33</v>
      </c>
      <c r="B38" s="4">
        <v>43.0</v>
      </c>
      <c r="C38" s="4">
        <v>18.0</v>
      </c>
      <c r="D38" s="4" t="s">
        <v>540</v>
      </c>
      <c r="E38" s="4">
        <v>17.7</v>
      </c>
      <c r="F38" s="4" t="s">
        <v>950</v>
      </c>
      <c r="G38" s="4">
        <v>70.6</v>
      </c>
      <c r="H38" s="4">
        <v>125.0</v>
      </c>
      <c r="I38" s="4"/>
      <c r="J38" s="4">
        <v>18.0</v>
      </c>
      <c r="K38" s="4">
        <v>72.0</v>
      </c>
      <c r="L38" s="8">
        <v>115.0</v>
      </c>
      <c r="M38" s="8">
        <v>-89.0</v>
      </c>
      <c r="N38" s="8">
        <v>115.0</v>
      </c>
      <c r="O38" s="8">
        <v>44.0</v>
      </c>
      <c r="P38" s="8">
        <v>44.0</v>
      </c>
      <c r="Q38" s="8">
        <v>26.0</v>
      </c>
      <c r="R38" s="4" t="s">
        <v>77</v>
      </c>
      <c r="S38" s="4" t="s">
        <v>279</v>
      </c>
      <c r="T38" s="4" t="s">
        <v>28</v>
      </c>
      <c r="U38" s="5">
        <v>45747.79799795139</v>
      </c>
      <c r="V38" s="4" t="s">
        <v>951</v>
      </c>
      <c r="W38" s="5">
        <v>45748.34027777778</v>
      </c>
      <c r="X38" s="4" t="s">
        <v>952</v>
      </c>
      <c r="Y38" s="4" t="s">
        <v>953</v>
      </c>
      <c r="Z38" s="4" t="s">
        <v>16</v>
      </c>
      <c r="AA38" s="5">
        <v>45748.39854864583</v>
      </c>
      <c r="AB38" s="4" t="s">
        <v>954</v>
      </c>
      <c r="AC38" s="4" t="s">
        <v>33</v>
      </c>
      <c r="AD38" s="4" t="s">
        <v>21</v>
      </c>
      <c r="AE38" s="4" t="s">
        <v>955</v>
      </c>
      <c r="AF38" s="4" t="s">
        <v>955</v>
      </c>
      <c r="AG38" s="4" t="s">
        <v>14</v>
      </c>
      <c r="AH38" s="4" t="s">
        <v>546</v>
      </c>
      <c r="AI38" s="4">
        <v>43.0</v>
      </c>
      <c r="AJ38" s="4" t="s">
        <v>956</v>
      </c>
      <c r="AK38" s="4" t="s">
        <v>957</v>
      </c>
      <c r="AL38" s="4" t="s">
        <v>957</v>
      </c>
      <c r="AM38" s="4">
        <v>18.0</v>
      </c>
      <c r="AN38" s="4">
        <v>3.0</v>
      </c>
      <c r="AO38" s="4">
        <v>2.3</v>
      </c>
      <c r="AP38" s="4">
        <v>1.3</v>
      </c>
      <c r="AQ38" s="4"/>
      <c r="AR38" s="4" t="s">
        <v>958</v>
      </c>
      <c r="AS38" s="4" t="s">
        <v>192</v>
      </c>
      <c r="AT38" s="4">
        <v>89.0</v>
      </c>
      <c r="AU38" s="4" t="s">
        <v>550</v>
      </c>
      <c r="AV38" s="1"/>
      <c r="AW38" s="1">
        <v>3.0</v>
      </c>
      <c r="AX38" s="1">
        <v>18.0</v>
      </c>
      <c r="AY38" s="1"/>
      <c r="AZ38" s="1" t="s">
        <v>33</v>
      </c>
      <c r="BA38" s="1" t="s">
        <v>950</v>
      </c>
      <c r="BB38" s="1">
        <v>18.0</v>
      </c>
      <c r="BC38" s="1">
        <v>43.0</v>
      </c>
    </row>
    <row r="39">
      <c r="A39" s="4" t="s">
        <v>367</v>
      </c>
      <c r="B39" s="4"/>
      <c r="C39" s="4"/>
      <c r="D39" s="4" t="s">
        <v>540</v>
      </c>
      <c r="E39" s="4">
        <v>7.8</v>
      </c>
      <c r="F39" s="4" t="s">
        <v>959</v>
      </c>
      <c r="G39" s="4">
        <v>71.7</v>
      </c>
      <c r="H39" s="4">
        <v>127.0</v>
      </c>
      <c r="I39" s="4">
        <v>81.0</v>
      </c>
      <c r="J39" s="4">
        <v>18.0</v>
      </c>
      <c r="K39" s="4">
        <v>72.0</v>
      </c>
      <c r="L39" s="8">
        <v>81.0</v>
      </c>
      <c r="M39" s="8">
        <v>1.0</v>
      </c>
      <c r="N39" s="8">
        <v>80.0</v>
      </c>
      <c r="O39" s="8">
        <v>9.0</v>
      </c>
      <c r="P39" s="8">
        <v>9.0</v>
      </c>
      <c r="Q39" s="8">
        <v>1.0</v>
      </c>
      <c r="R39" s="4" t="s">
        <v>77</v>
      </c>
      <c r="S39" s="4" t="s">
        <v>369</v>
      </c>
      <c r="T39" s="4" t="s">
        <v>368</v>
      </c>
      <c r="U39" s="5">
        <v>45749.7849594213</v>
      </c>
      <c r="V39" s="4" t="s">
        <v>960</v>
      </c>
      <c r="W39" s="4"/>
      <c r="X39" s="4" t="s">
        <v>579</v>
      </c>
      <c r="Y39" s="4" t="s">
        <v>961</v>
      </c>
      <c r="Z39" s="4"/>
      <c r="AA39" s="4"/>
      <c r="AB39" s="4" t="s">
        <v>14</v>
      </c>
      <c r="AC39" s="4" t="s">
        <v>367</v>
      </c>
      <c r="AD39" s="4" t="s">
        <v>14</v>
      </c>
      <c r="AE39" s="4" t="s">
        <v>962</v>
      </c>
      <c r="AF39" s="4" t="s">
        <v>962</v>
      </c>
      <c r="AG39" s="4" t="s">
        <v>14</v>
      </c>
      <c r="AH39" s="4" t="s">
        <v>546</v>
      </c>
      <c r="AI39" s="4">
        <v>9.0</v>
      </c>
      <c r="AJ39" s="4" t="s">
        <v>635</v>
      </c>
      <c r="AK39" s="4" t="s">
        <v>636</v>
      </c>
      <c r="AL39" s="4" t="s">
        <v>636</v>
      </c>
      <c r="AM39" s="4">
        <v>18.0</v>
      </c>
      <c r="AN39" s="4">
        <v>3.0</v>
      </c>
      <c r="AO39" s="4">
        <v>13.3</v>
      </c>
      <c r="AP39" s="4">
        <v>10.3</v>
      </c>
      <c r="AQ39" s="4"/>
      <c r="AR39" s="4" t="s">
        <v>604</v>
      </c>
      <c r="AS39" s="4" t="s">
        <v>192</v>
      </c>
      <c r="AT39" s="4">
        <v>80.0</v>
      </c>
      <c r="AU39" s="4" t="s">
        <v>550</v>
      </c>
      <c r="AV39" s="1"/>
      <c r="AW39" s="1">
        <v>3.0</v>
      </c>
      <c r="AX39" s="1">
        <v>18.0</v>
      </c>
      <c r="AY39" s="1"/>
      <c r="AZ39" s="1" t="s">
        <v>367</v>
      </c>
      <c r="BA39" s="1" t="s">
        <v>959</v>
      </c>
      <c r="BB39" s="1"/>
      <c r="BC39" s="1"/>
    </row>
    <row r="40">
      <c r="A40" s="4" t="s">
        <v>26</v>
      </c>
      <c r="B40" s="4">
        <v>9.0</v>
      </c>
      <c r="C40" s="4">
        <v>9.0</v>
      </c>
      <c r="D40" s="4" t="s">
        <v>540</v>
      </c>
      <c r="E40" s="4">
        <v>10.9</v>
      </c>
      <c r="F40" s="4" t="s">
        <v>851</v>
      </c>
      <c r="G40" s="4">
        <v>71.6</v>
      </c>
      <c r="H40" s="4">
        <v>127.0</v>
      </c>
      <c r="I40" s="4">
        <v>84.0</v>
      </c>
      <c r="J40" s="4">
        <v>18.0</v>
      </c>
      <c r="K40" s="4">
        <v>72.0</v>
      </c>
      <c r="L40" s="8">
        <v>84.0</v>
      </c>
      <c r="M40" s="8">
        <v>1.0</v>
      </c>
      <c r="N40" s="8">
        <v>87.0</v>
      </c>
      <c r="O40" s="8">
        <v>12.0</v>
      </c>
      <c r="P40" s="8">
        <v>12.0</v>
      </c>
      <c r="Q40" s="8">
        <v>1.0</v>
      </c>
      <c r="R40" s="4" t="s">
        <v>77</v>
      </c>
      <c r="S40" s="4" t="s">
        <v>269</v>
      </c>
      <c r="T40" s="4" t="s">
        <v>23</v>
      </c>
      <c r="U40" s="5">
        <v>45751.92505262731</v>
      </c>
      <c r="V40" s="4" t="s">
        <v>963</v>
      </c>
      <c r="W40" s="5">
        <v>45752.54861111111</v>
      </c>
      <c r="X40" s="4" t="s">
        <v>964</v>
      </c>
      <c r="Y40" s="4" t="s">
        <v>965</v>
      </c>
      <c r="Z40" s="4" t="s">
        <v>23</v>
      </c>
      <c r="AA40" s="5">
        <v>45752.739338263884</v>
      </c>
      <c r="AB40" s="4" t="s">
        <v>966</v>
      </c>
      <c r="AC40" s="4" t="s">
        <v>26</v>
      </c>
      <c r="AD40" s="4" t="s">
        <v>26</v>
      </c>
      <c r="AE40" s="4" t="s">
        <v>967</v>
      </c>
      <c r="AF40" s="4" t="s">
        <v>967</v>
      </c>
      <c r="AG40" s="4" t="s">
        <v>14</v>
      </c>
      <c r="AH40" s="4" t="s">
        <v>546</v>
      </c>
      <c r="AI40" s="4">
        <v>12.0</v>
      </c>
      <c r="AJ40" s="4" t="s">
        <v>831</v>
      </c>
      <c r="AK40" s="4" t="s">
        <v>968</v>
      </c>
      <c r="AL40" s="4" t="s">
        <v>968</v>
      </c>
      <c r="AM40" s="4">
        <v>18.0</v>
      </c>
      <c r="AN40" s="4">
        <v>3.0</v>
      </c>
      <c r="AO40" s="4">
        <v>5.3</v>
      </c>
      <c r="AP40" s="4">
        <v>8.3</v>
      </c>
      <c r="AQ40" s="4"/>
      <c r="AR40" s="4" t="s">
        <v>604</v>
      </c>
      <c r="AS40" s="4" t="s">
        <v>192</v>
      </c>
      <c r="AT40" s="4">
        <v>83.0</v>
      </c>
      <c r="AU40" s="4" t="s">
        <v>550</v>
      </c>
      <c r="AV40" s="1"/>
      <c r="AW40" s="1">
        <v>3.0</v>
      </c>
      <c r="AX40" s="1">
        <v>18.0</v>
      </c>
      <c r="AY40" s="1"/>
      <c r="AZ40" s="1" t="s">
        <v>26</v>
      </c>
      <c r="BA40" s="1" t="s">
        <v>851</v>
      </c>
      <c r="BB40" s="1">
        <v>9.0</v>
      </c>
      <c r="BC40" s="1">
        <v>9.0</v>
      </c>
    </row>
    <row r="41">
      <c r="A41" s="4" t="s">
        <v>21</v>
      </c>
      <c r="B41" s="4">
        <v>15.0</v>
      </c>
      <c r="C41" s="4">
        <v>18.0</v>
      </c>
      <c r="D41" s="4" t="s">
        <v>540</v>
      </c>
      <c r="E41" s="4">
        <v>7.3</v>
      </c>
      <c r="F41" s="4" t="s">
        <v>969</v>
      </c>
      <c r="G41" s="4">
        <v>72.2</v>
      </c>
      <c r="H41" s="4">
        <v>130.0</v>
      </c>
      <c r="I41" s="4"/>
      <c r="J41" s="4">
        <v>18.0</v>
      </c>
      <c r="K41" s="4">
        <v>71.0</v>
      </c>
      <c r="L41" s="8">
        <v>86.0</v>
      </c>
      <c r="M41" s="8">
        <v>-80.0</v>
      </c>
      <c r="N41" s="8">
        <v>86.0</v>
      </c>
      <c r="O41" s="8">
        <v>14.0</v>
      </c>
      <c r="P41" s="8">
        <v>14.0</v>
      </c>
      <c r="Q41" s="8">
        <v>6.0</v>
      </c>
      <c r="R41" s="4" t="s">
        <v>77</v>
      </c>
      <c r="S41" s="4" t="s">
        <v>257</v>
      </c>
      <c r="T41" s="4" t="s">
        <v>16</v>
      </c>
      <c r="U41" s="5">
        <v>45752.318422233795</v>
      </c>
      <c r="V41" s="4" t="s">
        <v>970</v>
      </c>
      <c r="W41" s="5">
        <v>45753.4375</v>
      </c>
      <c r="X41" s="4" t="s">
        <v>971</v>
      </c>
      <c r="Y41" s="4" t="s">
        <v>972</v>
      </c>
      <c r="Z41" s="4"/>
      <c r="AA41" s="4"/>
      <c r="AB41" s="4" t="s">
        <v>14</v>
      </c>
      <c r="AC41" s="4" t="s">
        <v>21</v>
      </c>
      <c r="AD41" s="4" t="s">
        <v>14</v>
      </c>
      <c r="AE41" s="4" t="s">
        <v>973</v>
      </c>
      <c r="AF41" s="4" t="s">
        <v>973</v>
      </c>
      <c r="AG41" s="4" t="s">
        <v>14</v>
      </c>
      <c r="AH41" s="4" t="s">
        <v>546</v>
      </c>
      <c r="AI41" s="4">
        <v>15.0</v>
      </c>
      <c r="AJ41" s="4" t="s">
        <v>694</v>
      </c>
      <c r="AK41" s="4" t="s">
        <v>733</v>
      </c>
      <c r="AL41" s="4" t="s">
        <v>733</v>
      </c>
      <c r="AM41" s="4">
        <v>18.0</v>
      </c>
      <c r="AN41" s="4">
        <v>3.0</v>
      </c>
      <c r="AO41" s="4">
        <v>10.3</v>
      </c>
      <c r="AP41" s="4">
        <v>13.3</v>
      </c>
      <c r="AQ41" s="4"/>
      <c r="AR41" s="4" t="s">
        <v>599</v>
      </c>
      <c r="AS41" s="4" t="s">
        <v>192</v>
      </c>
      <c r="AT41" s="4">
        <v>80.0</v>
      </c>
      <c r="AU41" s="4" t="s">
        <v>550</v>
      </c>
      <c r="AV41" s="1"/>
      <c r="AW41" s="1">
        <v>3.0</v>
      </c>
      <c r="AX41" s="1">
        <v>18.0</v>
      </c>
      <c r="AY41" s="1"/>
      <c r="AZ41" s="1" t="s">
        <v>21</v>
      </c>
      <c r="BA41" s="1" t="s">
        <v>969</v>
      </c>
      <c r="BB41" s="1">
        <v>18.0</v>
      </c>
      <c r="BC41" s="1">
        <v>15.0</v>
      </c>
    </row>
    <row r="42">
      <c r="A42" s="4" t="s">
        <v>200</v>
      </c>
      <c r="B42" s="4">
        <v>26.0</v>
      </c>
      <c r="C42" s="4">
        <v>18.0</v>
      </c>
      <c r="D42" s="4" t="s">
        <v>540</v>
      </c>
      <c r="E42" s="4">
        <v>13.7</v>
      </c>
      <c r="F42" s="4" t="s">
        <v>969</v>
      </c>
      <c r="G42" s="4">
        <v>72.2</v>
      </c>
      <c r="H42" s="4">
        <v>130.0</v>
      </c>
      <c r="I42" s="4"/>
      <c r="J42" s="4">
        <v>18.0</v>
      </c>
      <c r="K42" s="4">
        <v>71.0</v>
      </c>
      <c r="L42" s="8">
        <v>97.0</v>
      </c>
      <c r="M42" s="8">
        <v>-87.0</v>
      </c>
      <c r="N42" s="8">
        <v>97.0</v>
      </c>
      <c r="O42" s="8">
        <v>25.0</v>
      </c>
      <c r="P42" s="8">
        <v>25.0</v>
      </c>
      <c r="Q42" s="8">
        <v>10.0</v>
      </c>
      <c r="R42" s="4" t="s">
        <v>77</v>
      </c>
      <c r="S42" s="4" t="s">
        <v>202</v>
      </c>
      <c r="T42" s="4" t="s">
        <v>16</v>
      </c>
      <c r="U42" s="5">
        <v>45752.31876028935</v>
      </c>
      <c r="V42" s="4" t="s">
        <v>974</v>
      </c>
      <c r="W42" s="4" t="s">
        <v>971</v>
      </c>
      <c r="X42" s="4" t="s">
        <v>971</v>
      </c>
      <c r="Y42" s="4" t="s">
        <v>975</v>
      </c>
      <c r="Z42" s="4"/>
      <c r="AA42" s="4"/>
      <c r="AB42" s="4" t="s">
        <v>14</v>
      </c>
      <c r="AC42" s="4" t="s">
        <v>21</v>
      </c>
      <c r="AD42" s="4" t="s">
        <v>14</v>
      </c>
      <c r="AE42" s="4" t="s">
        <v>976</v>
      </c>
      <c r="AF42" s="4" t="s">
        <v>976</v>
      </c>
      <c r="AG42" s="4" t="s">
        <v>14</v>
      </c>
      <c r="AH42" s="4" t="s">
        <v>546</v>
      </c>
      <c r="AI42" s="4">
        <v>26.0</v>
      </c>
      <c r="AJ42" s="4" t="s">
        <v>640</v>
      </c>
      <c r="AK42" s="4" t="s">
        <v>977</v>
      </c>
      <c r="AL42" s="4" t="s">
        <v>977</v>
      </c>
      <c r="AM42" s="4">
        <v>18.0</v>
      </c>
      <c r="AN42" s="4">
        <v>3.0</v>
      </c>
      <c r="AO42" s="4">
        <v>4.3</v>
      </c>
      <c r="AP42" s="4">
        <v>5.3</v>
      </c>
      <c r="AQ42" s="4"/>
      <c r="AR42" s="4" t="s">
        <v>750</v>
      </c>
      <c r="AS42" s="4" t="s">
        <v>192</v>
      </c>
      <c r="AT42" s="4">
        <v>87.0</v>
      </c>
      <c r="AU42" s="4" t="s">
        <v>585</v>
      </c>
      <c r="AV42" s="4" t="s">
        <v>200</v>
      </c>
      <c r="AW42" s="1">
        <v>3.0</v>
      </c>
      <c r="AX42" s="1">
        <v>18.0</v>
      </c>
      <c r="AY42" s="1"/>
      <c r="AZ42" s="1" t="s">
        <v>200</v>
      </c>
      <c r="BA42" s="1" t="s">
        <v>969</v>
      </c>
      <c r="BB42" s="1">
        <v>18.0</v>
      </c>
      <c r="BC42" s="1">
        <v>26.0</v>
      </c>
    </row>
    <row r="43">
      <c r="A43" s="4" t="s">
        <v>301</v>
      </c>
      <c r="B43" s="4">
        <v>28.0</v>
      </c>
      <c r="C43" s="4">
        <v>18.0</v>
      </c>
      <c r="D43" s="4" t="s">
        <v>540</v>
      </c>
      <c r="E43" s="4">
        <v>9.8</v>
      </c>
      <c r="F43" s="4" t="s">
        <v>978</v>
      </c>
      <c r="G43" s="4">
        <v>72.6</v>
      </c>
      <c r="H43" s="4">
        <v>140.0</v>
      </c>
      <c r="I43" s="4"/>
      <c r="J43" s="4">
        <v>18.0</v>
      </c>
      <c r="K43" s="4">
        <v>71.0</v>
      </c>
      <c r="L43" s="8">
        <v>99.0</v>
      </c>
      <c r="M43" s="8">
        <v>-84.0</v>
      </c>
      <c r="N43" s="8">
        <v>99.0</v>
      </c>
      <c r="O43" s="8">
        <v>26.0</v>
      </c>
      <c r="P43" s="8">
        <v>26.0</v>
      </c>
      <c r="Q43" s="8">
        <v>15.0</v>
      </c>
      <c r="R43" s="4" t="s">
        <v>77</v>
      </c>
      <c r="S43" s="4" t="s">
        <v>303</v>
      </c>
      <c r="T43" s="4" t="s">
        <v>302</v>
      </c>
      <c r="U43" s="5">
        <v>45754.66833601852</v>
      </c>
      <c r="V43" s="4" t="s">
        <v>979</v>
      </c>
      <c r="W43" s="5">
        <v>45757.36458333333</v>
      </c>
      <c r="X43" s="4" t="s">
        <v>980</v>
      </c>
      <c r="Y43" s="4" t="s">
        <v>981</v>
      </c>
      <c r="Z43" s="4"/>
      <c r="AA43" s="4"/>
      <c r="AB43" s="4" t="s">
        <v>14</v>
      </c>
      <c r="AC43" s="4" t="s">
        <v>301</v>
      </c>
      <c r="AD43" s="4" t="s">
        <v>14</v>
      </c>
      <c r="AE43" s="4" t="s">
        <v>982</v>
      </c>
      <c r="AF43" s="4" t="s">
        <v>982</v>
      </c>
      <c r="AG43" s="4" t="s">
        <v>14</v>
      </c>
      <c r="AH43" s="4" t="s">
        <v>546</v>
      </c>
      <c r="AI43" s="4">
        <v>28.0</v>
      </c>
      <c r="AJ43" s="4" t="s">
        <v>983</v>
      </c>
      <c r="AK43" s="4" t="s">
        <v>984</v>
      </c>
      <c r="AL43" s="4" t="s">
        <v>984</v>
      </c>
      <c r="AM43" s="4">
        <v>18.0</v>
      </c>
      <c r="AN43" s="4">
        <v>3.0</v>
      </c>
      <c r="AO43" s="4">
        <v>1.3</v>
      </c>
      <c r="AP43" s="4">
        <v>3.3</v>
      </c>
      <c r="AQ43" s="4"/>
      <c r="AR43" s="4" t="s">
        <v>985</v>
      </c>
      <c r="AS43" s="4" t="s">
        <v>192</v>
      </c>
      <c r="AT43" s="4">
        <v>84.0</v>
      </c>
      <c r="AU43" s="4" t="s">
        <v>550</v>
      </c>
      <c r="AV43" s="4"/>
      <c r="AW43" s="1">
        <v>3.0</v>
      </c>
      <c r="AX43" s="1">
        <v>18.0</v>
      </c>
      <c r="AY43" s="1"/>
      <c r="AZ43" s="1" t="s">
        <v>301</v>
      </c>
      <c r="BA43" s="1" t="s">
        <v>978</v>
      </c>
      <c r="BB43" s="1">
        <v>18.0</v>
      </c>
      <c r="BC43" s="1">
        <v>28.0</v>
      </c>
    </row>
    <row r="44">
      <c r="A44" s="4" t="s">
        <v>21</v>
      </c>
      <c r="B44" s="4">
        <v>9.0</v>
      </c>
      <c r="C44" s="4">
        <v>18.0</v>
      </c>
      <c r="D44" s="4" t="s">
        <v>540</v>
      </c>
      <c r="E44" s="4">
        <v>7.3</v>
      </c>
      <c r="F44" s="4" t="s">
        <v>978</v>
      </c>
      <c r="G44" s="4">
        <v>72.6</v>
      </c>
      <c r="H44" s="4">
        <v>140.0</v>
      </c>
      <c r="I44" s="4"/>
      <c r="J44" s="4">
        <v>18.0</v>
      </c>
      <c r="K44" s="4">
        <v>71.0</v>
      </c>
      <c r="L44" s="8">
        <v>80.0</v>
      </c>
      <c r="M44" s="8">
        <v>-81.0</v>
      </c>
      <c r="N44" s="8">
        <v>80.0</v>
      </c>
      <c r="O44" s="8">
        <v>7.0</v>
      </c>
      <c r="P44" s="8">
        <v>7.0</v>
      </c>
      <c r="Q44" s="8">
        <v>-1.0</v>
      </c>
      <c r="R44" s="4" t="s">
        <v>77</v>
      </c>
      <c r="S44" s="4" t="s">
        <v>257</v>
      </c>
      <c r="T44" s="4" t="s">
        <v>302</v>
      </c>
      <c r="U44" s="5">
        <v>45754.66856752315</v>
      </c>
      <c r="V44" s="4" t="s">
        <v>979</v>
      </c>
      <c r="W44" s="5">
        <v>45757.36458333333</v>
      </c>
      <c r="X44" s="4" t="s">
        <v>980</v>
      </c>
      <c r="Y44" s="4" t="s">
        <v>986</v>
      </c>
      <c r="Z44" s="4" t="s">
        <v>302</v>
      </c>
      <c r="AA44" s="5">
        <v>45754.66916658565</v>
      </c>
      <c r="AB44" s="4" t="s">
        <v>987</v>
      </c>
      <c r="AC44" s="4" t="s">
        <v>301</v>
      </c>
      <c r="AD44" s="4" t="s">
        <v>301</v>
      </c>
      <c r="AE44" s="4" t="s">
        <v>862</v>
      </c>
      <c r="AF44" s="4" t="s">
        <v>862</v>
      </c>
      <c r="AG44" s="4" t="s">
        <v>14</v>
      </c>
      <c r="AH44" s="4" t="s">
        <v>546</v>
      </c>
      <c r="AI44" s="4">
        <v>9.0</v>
      </c>
      <c r="AJ44" s="4" t="s">
        <v>635</v>
      </c>
      <c r="AK44" s="4" t="s">
        <v>988</v>
      </c>
      <c r="AL44" s="4" t="s">
        <v>988</v>
      </c>
      <c r="AM44" s="4">
        <v>18.0</v>
      </c>
      <c r="AN44" s="4">
        <v>3.0</v>
      </c>
      <c r="AO44" s="4">
        <v>10.3</v>
      </c>
      <c r="AP44" s="4">
        <v>13.3</v>
      </c>
      <c r="AQ44" s="4"/>
      <c r="AR44" s="4" t="s">
        <v>611</v>
      </c>
      <c r="AS44" s="4" t="s">
        <v>192</v>
      </c>
      <c r="AT44" s="4">
        <v>81.0</v>
      </c>
      <c r="AU44" s="4" t="s">
        <v>585</v>
      </c>
      <c r="AV44" s="4" t="s">
        <v>21</v>
      </c>
      <c r="AW44" s="1">
        <v>3.0</v>
      </c>
      <c r="AX44" s="1">
        <v>18.0</v>
      </c>
      <c r="AY44" s="1"/>
      <c r="AZ44" s="1" t="s">
        <v>21</v>
      </c>
      <c r="BA44" s="1" t="s">
        <v>978</v>
      </c>
      <c r="BB44" s="1">
        <v>18.0</v>
      </c>
      <c r="BC44" s="1">
        <v>9.0</v>
      </c>
    </row>
    <row r="45">
      <c r="A45" s="4" t="s">
        <v>367</v>
      </c>
      <c r="B45" s="4"/>
      <c r="C45" s="4"/>
      <c r="D45" s="4" t="s">
        <v>540</v>
      </c>
      <c r="E45" s="4">
        <v>7.8</v>
      </c>
      <c r="F45" s="4" t="s">
        <v>801</v>
      </c>
      <c r="G45" s="4">
        <v>71.0</v>
      </c>
      <c r="H45" s="4">
        <v>132.0</v>
      </c>
      <c r="I45" s="4">
        <v>78.0</v>
      </c>
      <c r="J45" s="4">
        <v>18.0</v>
      </c>
      <c r="K45" s="4">
        <v>71.0</v>
      </c>
      <c r="L45" s="8">
        <v>78.0</v>
      </c>
      <c r="M45" s="8">
        <v>-2.0</v>
      </c>
      <c r="N45" s="8">
        <v>80.0</v>
      </c>
      <c r="O45" s="8">
        <v>7.0</v>
      </c>
      <c r="P45" s="8">
        <v>7.0</v>
      </c>
      <c r="Q45" s="8">
        <v>-2.0</v>
      </c>
      <c r="R45" s="4" t="s">
        <v>77</v>
      </c>
      <c r="S45" s="4" t="s">
        <v>369</v>
      </c>
      <c r="T45" s="4" t="s">
        <v>368</v>
      </c>
      <c r="U45" s="5">
        <v>45755.62722741898</v>
      </c>
      <c r="V45" s="4" t="s">
        <v>989</v>
      </c>
      <c r="W45" s="4"/>
      <c r="X45" s="4" t="s">
        <v>579</v>
      </c>
      <c r="Y45" s="4" t="s">
        <v>990</v>
      </c>
      <c r="Z45" s="4"/>
      <c r="AA45" s="4"/>
      <c r="AB45" s="4" t="s">
        <v>14</v>
      </c>
      <c r="AC45" s="4" t="s">
        <v>367</v>
      </c>
      <c r="AD45" s="4" t="s">
        <v>14</v>
      </c>
      <c r="AE45" s="4" t="s">
        <v>991</v>
      </c>
      <c r="AF45" s="4" t="s">
        <v>991</v>
      </c>
      <c r="AG45" s="4" t="s">
        <v>14</v>
      </c>
      <c r="AH45" s="4" t="s">
        <v>546</v>
      </c>
      <c r="AI45" s="4">
        <v>7.0</v>
      </c>
      <c r="AJ45" s="4" t="s">
        <v>615</v>
      </c>
      <c r="AK45" s="4" t="s">
        <v>850</v>
      </c>
      <c r="AL45" s="4" t="s">
        <v>850</v>
      </c>
      <c r="AM45" s="4">
        <v>18.0</v>
      </c>
      <c r="AN45" s="4">
        <v>3.0</v>
      </c>
      <c r="AO45" s="4">
        <v>13.3</v>
      </c>
      <c r="AP45" s="4">
        <v>10.3</v>
      </c>
      <c r="AQ45" s="4"/>
      <c r="AR45" s="4" t="s">
        <v>630</v>
      </c>
      <c r="AS45" s="4" t="s">
        <v>192</v>
      </c>
      <c r="AT45" s="4">
        <v>80.0</v>
      </c>
      <c r="AU45" s="4" t="s">
        <v>550</v>
      </c>
      <c r="AV45" s="4"/>
      <c r="AW45" s="1">
        <v>3.0</v>
      </c>
      <c r="AX45" s="1">
        <v>18.0</v>
      </c>
      <c r="AY45" s="1"/>
      <c r="AZ45" s="1" t="s">
        <v>367</v>
      </c>
      <c r="BA45" s="1" t="s">
        <v>801</v>
      </c>
      <c r="BB45" s="1"/>
      <c r="BC45" s="1"/>
    </row>
    <row r="46">
      <c r="A46" s="4" t="s">
        <v>21</v>
      </c>
      <c r="B46" s="4">
        <v>18.0</v>
      </c>
      <c r="C46" s="4">
        <v>18.0</v>
      </c>
      <c r="D46" s="4" t="s">
        <v>540</v>
      </c>
      <c r="E46" s="4">
        <v>7.3</v>
      </c>
      <c r="F46" s="4" t="s">
        <v>820</v>
      </c>
      <c r="G46" s="4">
        <v>71.1</v>
      </c>
      <c r="H46" s="4">
        <v>126.0</v>
      </c>
      <c r="I46" s="4"/>
      <c r="J46" s="4">
        <v>18.0</v>
      </c>
      <c r="K46" s="4">
        <v>72.0</v>
      </c>
      <c r="L46" s="8">
        <v>90.0</v>
      </c>
      <c r="M46" s="8">
        <v>-79.0</v>
      </c>
      <c r="N46" s="8">
        <v>90.0</v>
      </c>
      <c r="O46" s="8">
        <v>19.0</v>
      </c>
      <c r="P46" s="8">
        <v>19.0</v>
      </c>
      <c r="Q46" s="8">
        <v>11.0</v>
      </c>
      <c r="R46" s="4" t="s">
        <v>77</v>
      </c>
      <c r="S46" s="4" t="s">
        <v>257</v>
      </c>
      <c r="T46" s="4" t="s">
        <v>16</v>
      </c>
      <c r="U46" s="5">
        <v>45755.684378252314</v>
      </c>
      <c r="V46" s="4" t="s">
        <v>992</v>
      </c>
      <c r="W46" s="4"/>
      <c r="X46" s="4" t="s">
        <v>579</v>
      </c>
      <c r="Y46" s="4" t="s">
        <v>993</v>
      </c>
      <c r="Z46" s="4" t="s">
        <v>16</v>
      </c>
      <c r="AA46" s="5">
        <v>45755.82516064815</v>
      </c>
      <c r="AB46" s="4" t="s">
        <v>994</v>
      </c>
      <c r="AC46" s="4" t="s">
        <v>21</v>
      </c>
      <c r="AD46" s="4" t="s">
        <v>21</v>
      </c>
      <c r="AE46" s="4" t="s">
        <v>995</v>
      </c>
      <c r="AF46" s="4" t="s">
        <v>995</v>
      </c>
      <c r="AG46" s="4" t="s">
        <v>14</v>
      </c>
      <c r="AH46" s="4" t="s">
        <v>546</v>
      </c>
      <c r="AI46" s="4">
        <v>18.0</v>
      </c>
      <c r="AJ46" s="4" t="s">
        <v>623</v>
      </c>
      <c r="AK46" s="4" t="s">
        <v>706</v>
      </c>
      <c r="AL46" s="4" t="s">
        <v>706</v>
      </c>
      <c r="AM46" s="4">
        <v>18.0</v>
      </c>
      <c r="AN46" s="4">
        <v>3.0</v>
      </c>
      <c r="AO46" s="4">
        <v>10.3</v>
      </c>
      <c r="AP46" s="4">
        <v>13.3</v>
      </c>
      <c r="AQ46" s="4"/>
      <c r="AR46" s="4" t="s">
        <v>800</v>
      </c>
      <c r="AS46" s="4" t="s">
        <v>192</v>
      </c>
      <c r="AT46" s="4">
        <v>79.0</v>
      </c>
      <c r="AU46" s="4" t="s">
        <v>550</v>
      </c>
      <c r="AV46" s="4"/>
      <c r="AW46" s="1">
        <v>3.0</v>
      </c>
      <c r="AX46" s="1">
        <v>18.0</v>
      </c>
      <c r="AY46" s="1"/>
      <c r="AZ46" s="1" t="s">
        <v>21</v>
      </c>
      <c r="BA46" s="1" t="s">
        <v>820</v>
      </c>
      <c r="BB46" s="1">
        <v>18.0</v>
      </c>
      <c r="BC46" s="1">
        <v>18.0</v>
      </c>
    </row>
    <row r="47">
      <c r="A47" s="4" t="s">
        <v>321</v>
      </c>
      <c r="B47" s="4">
        <v>10.0</v>
      </c>
      <c r="C47" s="4">
        <v>18.0</v>
      </c>
      <c r="D47" s="4" t="s">
        <v>540</v>
      </c>
      <c r="E47" s="4">
        <v>11.3</v>
      </c>
      <c r="F47" s="4" t="s">
        <v>781</v>
      </c>
      <c r="G47" s="4">
        <v>69.9</v>
      </c>
      <c r="H47" s="4">
        <v>125.0</v>
      </c>
      <c r="I47" s="4"/>
      <c r="J47" s="4">
        <v>18.0</v>
      </c>
      <c r="K47" s="4">
        <v>72.0</v>
      </c>
      <c r="L47" s="8">
        <v>82.0</v>
      </c>
      <c r="M47" s="8">
        <v>-82.0</v>
      </c>
      <c r="N47" s="8">
        <v>82.0</v>
      </c>
      <c r="O47" s="8">
        <v>12.0</v>
      </c>
      <c r="P47" s="8">
        <v>12.0</v>
      </c>
      <c r="Q47" s="8">
        <v>0.0</v>
      </c>
      <c r="R47" s="4" t="s">
        <v>77</v>
      </c>
      <c r="S47" s="4" t="s">
        <v>323</v>
      </c>
      <c r="T47" s="4" t="s">
        <v>322</v>
      </c>
      <c r="U47" s="5">
        <v>45757.46973181713</v>
      </c>
      <c r="V47" s="4" t="s">
        <v>996</v>
      </c>
      <c r="W47" s="5">
        <v>45757.45833333333</v>
      </c>
      <c r="X47" s="4" t="s">
        <v>997</v>
      </c>
      <c r="Y47" s="4" t="s">
        <v>998</v>
      </c>
      <c r="Z47" s="4"/>
      <c r="AA47" s="4"/>
      <c r="AB47" s="4" t="s">
        <v>14</v>
      </c>
      <c r="AC47" s="4" t="s">
        <v>321</v>
      </c>
      <c r="AD47" s="4" t="s">
        <v>14</v>
      </c>
      <c r="AE47" s="4" t="s">
        <v>804</v>
      </c>
      <c r="AF47" s="4" t="s">
        <v>804</v>
      </c>
      <c r="AG47" s="4" t="s">
        <v>14</v>
      </c>
      <c r="AH47" s="4" t="s">
        <v>546</v>
      </c>
      <c r="AI47" s="4">
        <v>10.0</v>
      </c>
      <c r="AJ47" s="4" t="s">
        <v>805</v>
      </c>
      <c r="AK47" s="4" t="s">
        <v>999</v>
      </c>
      <c r="AL47" s="4" t="s">
        <v>999</v>
      </c>
      <c r="AM47" s="4">
        <v>18.0</v>
      </c>
      <c r="AN47" s="4">
        <v>3.0</v>
      </c>
      <c r="AO47" s="4">
        <v>7.3</v>
      </c>
      <c r="AP47" s="4">
        <v>7.3</v>
      </c>
      <c r="AQ47" s="4"/>
      <c r="AR47" s="4" t="s">
        <v>661</v>
      </c>
      <c r="AS47" s="4" t="s">
        <v>192</v>
      </c>
      <c r="AT47" s="4">
        <v>82.0</v>
      </c>
      <c r="AU47" s="4" t="s">
        <v>550</v>
      </c>
      <c r="AV47" s="4"/>
      <c r="AW47" s="1">
        <v>3.0</v>
      </c>
      <c r="AX47" s="1">
        <v>18.0</v>
      </c>
      <c r="AY47" s="1"/>
      <c r="AZ47" s="1" t="s">
        <v>321</v>
      </c>
      <c r="BA47" s="1" t="s">
        <v>781</v>
      </c>
      <c r="BB47" s="1">
        <v>18.0</v>
      </c>
      <c r="BC47" s="1">
        <v>10.0</v>
      </c>
    </row>
    <row r="48">
      <c r="A48" s="4" t="s">
        <v>243</v>
      </c>
      <c r="B48" s="4"/>
      <c r="C48" s="4"/>
      <c r="D48" s="4" t="s">
        <v>540</v>
      </c>
      <c r="E48" s="4">
        <v>18.2</v>
      </c>
      <c r="F48" s="4" t="s">
        <v>1000</v>
      </c>
      <c r="G48" s="4">
        <v>70.7</v>
      </c>
      <c r="H48" s="4">
        <v>128.0</v>
      </c>
      <c r="I48" s="4">
        <v>90.0</v>
      </c>
      <c r="J48" s="4">
        <v>18.0</v>
      </c>
      <c r="K48" s="4">
        <v>72.0</v>
      </c>
      <c r="L48" s="8">
        <v>90.0</v>
      </c>
      <c r="M48" s="8">
        <v>0.0</v>
      </c>
      <c r="N48" s="8">
        <v>90.0</v>
      </c>
      <c r="O48" s="8">
        <v>19.0</v>
      </c>
      <c r="P48" s="8">
        <v>19.0</v>
      </c>
      <c r="Q48" s="8">
        <v>0.0</v>
      </c>
      <c r="R48" s="4" t="s">
        <v>77</v>
      </c>
      <c r="S48" s="4" t="s">
        <v>245</v>
      </c>
      <c r="T48" s="4" t="s">
        <v>244</v>
      </c>
      <c r="U48" s="5">
        <v>45758.836154317134</v>
      </c>
      <c r="V48" s="4" t="s">
        <v>1001</v>
      </c>
      <c r="W48" s="4"/>
      <c r="X48" s="4" t="s">
        <v>579</v>
      </c>
      <c r="Y48" s="4" t="s">
        <v>1002</v>
      </c>
      <c r="Z48" s="4"/>
      <c r="AA48" s="4"/>
      <c r="AB48" s="4" t="s">
        <v>14</v>
      </c>
      <c r="AC48" s="4" t="s">
        <v>243</v>
      </c>
      <c r="AD48" s="4" t="s">
        <v>14</v>
      </c>
      <c r="AE48" s="4" t="s">
        <v>1003</v>
      </c>
      <c r="AF48" s="4" t="s">
        <v>1003</v>
      </c>
      <c r="AG48" s="4" t="s">
        <v>14</v>
      </c>
      <c r="AH48" s="4" t="s">
        <v>546</v>
      </c>
      <c r="AI48" s="4">
        <v>18.0</v>
      </c>
      <c r="AJ48" s="4" t="s">
        <v>623</v>
      </c>
      <c r="AK48" s="4" t="s">
        <v>706</v>
      </c>
      <c r="AL48" s="4" t="s">
        <v>706</v>
      </c>
      <c r="AM48" s="4">
        <v>18.0</v>
      </c>
      <c r="AN48" s="4">
        <v>3.0</v>
      </c>
      <c r="AO48" s="4">
        <v>8.3</v>
      </c>
      <c r="AP48" s="4">
        <v>4.3</v>
      </c>
      <c r="AQ48" s="4"/>
      <c r="AR48" s="4" t="s">
        <v>661</v>
      </c>
      <c r="AS48" s="4" t="s">
        <v>192</v>
      </c>
      <c r="AT48" s="4">
        <v>90.0</v>
      </c>
      <c r="AU48" s="4" t="s">
        <v>550</v>
      </c>
      <c r="AV48" s="4"/>
      <c r="AW48" s="1">
        <v>3.0</v>
      </c>
      <c r="AX48" s="1">
        <v>18.0</v>
      </c>
      <c r="AY48" s="1"/>
      <c r="AZ48" s="1" t="s">
        <v>243</v>
      </c>
      <c r="BA48" s="1" t="s">
        <v>1000</v>
      </c>
      <c r="BB48" s="1"/>
      <c r="BC48" s="1"/>
    </row>
    <row r="49">
      <c r="A49" s="4" t="s">
        <v>215</v>
      </c>
      <c r="B49" s="4">
        <v>15.0</v>
      </c>
      <c r="C49" s="4">
        <v>18.0</v>
      </c>
      <c r="D49" s="4" t="s">
        <v>540</v>
      </c>
      <c r="E49" s="4">
        <v>13.6</v>
      </c>
      <c r="F49" s="4" t="s">
        <v>1004</v>
      </c>
      <c r="G49" s="4">
        <v>70.0</v>
      </c>
      <c r="H49" s="4">
        <v>125.0</v>
      </c>
      <c r="I49" s="4"/>
      <c r="J49" s="4">
        <v>18.0</v>
      </c>
      <c r="K49" s="4">
        <v>72.0</v>
      </c>
      <c r="L49" s="8">
        <v>87.0</v>
      </c>
      <c r="M49" s="8">
        <v>-84.0</v>
      </c>
      <c r="N49" s="8">
        <v>87.0</v>
      </c>
      <c r="O49" s="8">
        <v>17.0</v>
      </c>
      <c r="P49" s="8">
        <v>17.0</v>
      </c>
      <c r="Q49" s="8">
        <v>3.0</v>
      </c>
      <c r="R49" s="4" t="s">
        <v>77</v>
      </c>
      <c r="S49" s="4" t="s">
        <v>217</v>
      </c>
      <c r="T49" s="4" t="s">
        <v>216</v>
      </c>
      <c r="U49" s="5">
        <v>45758.902720115744</v>
      </c>
      <c r="V49" s="4" t="s">
        <v>1005</v>
      </c>
      <c r="W49" s="5">
        <v>45759.54375</v>
      </c>
      <c r="X49" s="4" t="s">
        <v>1006</v>
      </c>
      <c r="Y49" s="4" t="s">
        <v>1007</v>
      </c>
      <c r="Z49" s="4"/>
      <c r="AA49" s="4"/>
      <c r="AB49" s="4" t="s">
        <v>14</v>
      </c>
      <c r="AC49" s="4" t="s">
        <v>215</v>
      </c>
      <c r="AD49" s="4" t="s">
        <v>14</v>
      </c>
      <c r="AE49" s="4" t="s">
        <v>1008</v>
      </c>
      <c r="AF49" s="4" t="s">
        <v>1008</v>
      </c>
      <c r="AG49" s="4" t="s">
        <v>14</v>
      </c>
      <c r="AH49" s="4" t="s">
        <v>546</v>
      </c>
      <c r="AI49" s="4">
        <v>15.0</v>
      </c>
      <c r="AJ49" s="4" t="s">
        <v>694</v>
      </c>
      <c r="AK49" s="4" t="s">
        <v>1009</v>
      </c>
      <c r="AL49" s="4" t="s">
        <v>1009</v>
      </c>
      <c r="AM49" s="4">
        <v>18.0</v>
      </c>
      <c r="AN49" s="4">
        <v>3.0</v>
      </c>
      <c r="AO49" s="4">
        <v>3.3</v>
      </c>
      <c r="AP49" s="4">
        <v>6.3</v>
      </c>
      <c r="AQ49" s="4"/>
      <c r="AR49" s="4" t="s">
        <v>707</v>
      </c>
      <c r="AS49" s="4" t="s">
        <v>192</v>
      </c>
      <c r="AT49" s="4">
        <v>84.0</v>
      </c>
      <c r="AU49" s="4" t="s">
        <v>550</v>
      </c>
      <c r="AV49" s="4"/>
      <c r="AW49" s="1">
        <v>3.0</v>
      </c>
      <c r="AX49" s="1">
        <v>18.0</v>
      </c>
      <c r="AY49" s="1"/>
      <c r="AZ49" s="1" t="s">
        <v>215</v>
      </c>
      <c r="BA49" s="1" t="s">
        <v>1004</v>
      </c>
      <c r="BB49" s="1">
        <v>18.0</v>
      </c>
      <c r="BC49" s="1">
        <v>15.0</v>
      </c>
    </row>
    <row r="50">
      <c r="A50" s="4" t="s">
        <v>33</v>
      </c>
      <c r="B50" s="4">
        <v>34.0</v>
      </c>
      <c r="C50" s="4">
        <v>18.0</v>
      </c>
      <c r="D50" s="4" t="s">
        <v>540</v>
      </c>
      <c r="E50" s="4">
        <v>17.7</v>
      </c>
      <c r="F50" s="4" t="s">
        <v>1010</v>
      </c>
      <c r="G50" s="4">
        <v>72.9</v>
      </c>
      <c r="H50" s="4">
        <v>139.0</v>
      </c>
      <c r="I50" s="4"/>
      <c r="J50" s="4">
        <v>18.0</v>
      </c>
      <c r="K50" s="4">
        <v>72.0</v>
      </c>
      <c r="L50" s="8">
        <v>106.0</v>
      </c>
      <c r="M50" s="8">
        <v>-94.0</v>
      </c>
      <c r="N50" s="8">
        <v>106.0</v>
      </c>
      <c r="O50" s="8">
        <v>33.0</v>
      </c>
      <c r="P50" s="8">
        <v>33.0</v>
      </c>
      <c r="Q50" s="8">
        <v>12.0</v>
      </c>
      <c r="R50" s="4" t="s">
        <v>77</v>
      </c>
      <c r="S50" s="4" t="s">
        <v>279</v>
      </c>
      <c r="T50" s="4" t="s">
        <v>28</v>
      </c>
      <c r="U50" s="5">
        <v>45759.529310196755</v>
      </c>
      <c r="V50" s="4" t="s">
        <v>1011</v>
      </c>
      <c r="W50" s="5">
        <v>45759.58333333333</v>
      </c>
      <c r="X50" s="4" t="s">
        <v>1012</v>
      </c>
      <c r="Y50" s="4" t="s">
        <v>1013</v>
      </c>
      <c r="Z50" s="4" t="s">
        <v>16</v>
      </c>
      <c r="AA50" s="5">
        <v>45759.59441185185</v>
      </c>
      <c r="AB50" s="4" t="s">
        <v>1014</v>
      </c>
      <c r="AC50" s="4" t="s">
        <v>33</v>
      </c>
      <c r="AD50" s="4" t="s">
        <v>21</v>
      </c>
      <c r="AE50" s="4" t="s">
        <v>1015</v>
      </c>
      <c r="AF50" s="4" t="s">
        <v>1015</v>
      </c>
      <c r="AG50" s="4" t="s">
        <v>14</v>
      </c>
      <c r="AH50" s="4" t="s">
        <v>546</v>
      </c>
      <c r="AI50" s="4">
        <v>34.0</v>
      </c>
      <c r="AJ50" s="4" t="s">
        <v>1016</v>
      </c>
      <c r="AK50" s="4" t="s">
        <v>1017</v>
      </c>
      <c r="AL50" s="4" t="s">
        <v>1017</v>
      </c>
      <c r="AM50" s="4">
        <v>18.0</v>
      </c>
      <c r="AN50" s="4">
        <v>3.0</v>
      </c>
      <c r="AO50" s="4">
        <v>2.3</v>
      </c>
      <c r="AP50" s="4">
        <v>1.3</v>
      </c>
      <c r="AQ50" s="4"/>
      <c r="AR50" s="4" t="s">
        <v>841</v>
      </c>
      <c r="AS50" s="4" t="s">
        <v>192</v>
      </c>
      <c r="AT50" s="4">
        <v>94.0</v>
      </c>
      <c r="AU50" s="4" t="s">
        <v>550</v>
      </c>
      <c r="AV50" s="4"/>
      <c r="AW50" s="1">
        <v>3.0</v>
      </c>
      <c r="AX50" s="1">
        <v>18.0</v>
      </c>
      <c r="AY50" s="1"/>
      <c r="AZ50" s="1" t="s">
        <v>33</v>
      </c>
      <c r="BA50" s="1" t="s">
        <v>1010</v>
      </c>
      <c r="BB50" s="1">
        <v>18.0</v>
      </c>
      <c r="BC50" s="1">
        <v>34.0</v>
      </c>
    </row>
    <row r="51">
      <c r="A51" s="4" t="s">
        <v>321</v>
      </c>
      <c r="B51" s="4">
        <v>17.0</v>
      </c>
      <c r="C51" s="4">
        <v>18.0</v>
      </c>
      <c r="D51" s="4" t="s">
        <v>540</v>
      </c>
      <c r="E51" s="4">
        <v>11.3</v>
      </c>
      <c r="F51" s="4" t="s">
        <v>1018</v>
      </c>
      <c r="G51" s="4">
        <v>71.0</v>
      </c>
      <c r="H51" s="4">
        <v>124.0</v>
      </c>
      <c r="I51" s="4"/>
      <c r="J51" s="4">
        <v>18.0</v>
      </c>
      <c r="K51" s="4">
        <v>72.0</v>
      </c>
      <c r="L51" s="8">
        <v>89.0</v>
      </c>
      <c r="M51" s="8">
        <v>-83.0</v>
      </c>
      <c r="N51" s="8">
        <v>89.0</v>
      </c>
      <c r="O51" s="8">
        <v>18.0</v>
      </c>
      <c r="P51" s="8">
        <v>18.0</v>
      </c>
      <c r="Q51" s="8">
        <v>6.0</v>
      </c>
      <c r="R51" s="4" t="s">
        <v>77</v>
      </c>
      <c r="S51" s="4" t="s">
        <v>323</v>
      </c>
      <c r="T51" s="4" t="s">
        <v>322</v>
      </c>
      <c r="U51" s="5">
        <v>45759.58473203704</v>
      </c>
      <c r="V51" s="4" t="s">
        <v>1019</v>
      </c>
      <c r="W51" s="5">
        <v>45760.34722222222</v>
      </c>
      <c r="X51" s="4" t="s">
        <v>1020</v>
      </c>
      <c r="Y51" s="4" t="s">
        <v>1021</v>
      </c>
      <c r="Z51" s="4"/>
      <c r="AA51" s="4"/>
      <c r="AB51" s="4" t="s">
        <v>14</v>
      </c>
      <c r="AC51" s="4" t="s">
        <v>321</v>
      </c>
      <c r="AD51" s="4" t="s">
        <v>14</v>
      </c>
      <c r="AE51" s="4" t="s">
        <v>1022</v>
      </c>
      <c r="AF51" s="4" t="s">
        <v>1022</v>
      </c>
      <c r="AG51" s="4" t="s">
        <v>14</v>
      </c>
      <c r="AH51" s="4" t="s">
        <v>546</v>
      </c>
      <c r="AI51" s="4">
        <v>17.0</v>
      </c>
      <c r="AJ51" s="4" t="s">
        <v>609</v>
      </c>
      <c r="AK51" s="4" t="s">
        <v>1023</v>
      </c>
      <c r="AL51" s="4" t="s">
        <v>1023</v>
      </c>
      <c r="AM51" s="4">
        <v>18.0</v>
      </c>
      <c r="AN51" s="4">
        <v>3.0</v>
      </c>
      <c r="AO51" s="4">
        <v>7.3</v>
      </c>
      <c r="AP51" s="4">
        <v>7.3</v>
      </c>
      <c r="AQ51" s="4"/>
      <c r="AR51" s="4" t="s">
        <v>599</v>
      </c>
      <c r="AS51" s="4" t="s">
        <v>192</v>
      </c>
      <c r="AT51" s="4">
        <v>83.0</v>
      </c>
      <c r="AU51" s="4" t="s">
        <v>550</v>
      </c>
      <c r="AV51" s="4"/>
      <c r="AW51" s="1">
        <v>3.0</v>
      </c>
      <c r="AX51" s="1">
        <v>18.0</v>
      </c>
      <c r="AY51" s="1"/>
      <c r="AZ51" s="1" t="s">
        <v>321</v>
      </c>
      <c r="BA51" s="1" t="s">
        <v>1018</v>
      </c>
      <c r="BB51" s="1">
        <v>18.0</v>
      </c>
      <c r="BC51" s="1">
        <v>17.0</v>
      </c>
    </row>
    <row r="52">
      <c r="A52" s="4" t="s">
        <v>200</v>
      </c>
      <c r="B52" s="4">
        <v>17.0</v>
      </c>
      <c r="C52" s="4">
        <v>18.0</v>
      </c>
      <c r="D52" s="4" t="s">
        <v>540</v>
      </c>
      <c r="E52" s="4">
        <v>13.7</v>
      </c>
      <c r="F52" s="4" t="s">
        <v>1024</v>
      </c>
      <c r="G52" s="4">
        <v>71.4</v>
      </c>
      <c r="H52" s="4">
        <v>133.0</v>
      </c>
      <c r="I52" s="4"/>
      <c r="J52" s="4">
        <v>18.0</v>
      </c>
      <c r="K52" s="4">
        <v>72.0</v>
      </c>
      <c r="L52" s="8">
        <v>89.0</v>
      </c>
      <c r="M52" s="8">
        <v>-87.0</v>
      </c>
      <c r="N52" s="8">
        <v>89.0</v>
      </c>
      <c r="O52" s="8">
        <v>18.0</v>
      </c>
      <c r="P52" s="8">
        <v>18.0</v>
      </c>
      <c r="Q52" s="8">
        <v>2.0</v>
      </c>
      <c r="R52" s="4" t="s">
        <v>77</v>
      </c>
      <c r="S52" s="4" t="s">
        <v>202</v>
      </c>
      <c r="T52" s="4" t="s">
        <v>201</v>
      </c>
      <c r="U52" s="5">
        <v>45760.3652790162</v>
      </c>
      <c r="V52" s="4" t="s">
        <v>1025</v>
      </c>
      <c r="W52" s="4"/>
      <c r="X52" s="4" t="s">
        <v>579</v>
      </c>
      <c r="Y52" s="4" t="s">
        <v>1026</v>
      </c>
      <c r="Z52" s="4"/>
      <c r="AA52" s="4"/>
      <c r="AB52" s="4" t="s">
        <v>14</v>
      </c>
      <c r="AC52" s="4" t="s">
        <v>200</v>
      </c>
      <c r="AD52" s="4" t="s">
        <v>14</v>
      </c>
      <c r="AE52" s="4" t="s">
        <v>1027</v>
      </c>
      <c r="AF52" s="4" t="s">
        <v>1027</v>
      </c>
      <c r="AG52" s="4" t="s">
        <v>14</v>
      </c>
      <c r="AH52" s="4" t="s">
        <v>546</v>
      </c>
      <c r="AI52" s="4">
        <v>17.0</v>
      </c>
      <c r="AJ52" s="4" t="s">
        <v>609</v>
      </c>
      <c r="AK52" s="4" t="s">
        <v>1023</v>
      </c>
      <c r="AL52" s="4" t="s">
        <v>1023</v>
      </c>
      <c r="AM52" s="4">
        <v>18.0</v>
      </c>
      <c r="AN52" s="4">
        <v>3.0</v>
      </c>
      <c r="AO52" s="4">
        <v>4.3</v>
      </c>
      <c r="AP52" s="4">
        <v>5.3</v>
      </c>
      <c r="AQ52" s="4"/>
      <c r="AR52" s="4" t="s">
        <v>572</v>
      </c>
      <c r="AS52" s="4" t="s">
        <v>192</v>
      </c>
      <c r="AT52" s="4">
        <v>87.0</v>
      </c>
      <c r="AU52" s="4" t="s">
        <v>550</v>
      </c>
      <c r="AV52" s="4"/>
      <c r="AW52" s="1">
        <v>3.0</v>
      </c>
      <c r="AX52" s="1">
        <v>18.0</v>
      </c>
      <c r="AY52" s="1"/>
      <c r="AZ52" s="1" t="s">
        <v>200</v>
      </c>
      <c r="BA52" s="1" t="s">
        <v>1024</v>
      </c>
      <c r="BB52" s="1">
        <v>18.0</v>
      </c>
      <c r="BC52" s="1">
        <v>17.0</v>
      </c>
    </row>
    <row r="53">
      <c r="A53" s="4" t="s">
        <v>311</v>
      </c>
      <c r="B53" s="4"/>
      <c r="C53" s="4"/>
      <c r="D53" s="4" t="s">
        <v>540</v>
      </c>
      <c r="E53" s="4">
        <v>28.8</v>
      </c>
      <c r="F53" s="4" t="s">
        <v>1028</v>
      </c>
      <c r="G53" s="4">
        <v>69.0</v>
      </c>
      <c r="H53" s="4">
        <v>130.0</v>
      </c>
      <c r="I53" s="4">
        <v>101.0</v>
      </c>
      <c r="J53" s="4">
        <v>18.0</v>
      </c>
      <c r="K53" s="4">
        <v>72.0</v>
      </c>
      <c r="L53" s="8">
        <v>101.0</v>
      </c>
      <c r="M53" s="8">
        <v>0.0</v>
      </c>
      <c r="N53" s="8">
        <v>101.0</v>
      </c>
      <c r="O53" s="8">
        <v>32.0</v>
      </c>
      <c r="P53" s="8">
        <v>32.0</v>
      </c>
      <c r="Q53" s="8">
        <v>0.0</v>
      </c>
      <c r="R53" s="4" t="s">
        <v>77</v>
      </c>
      <c r="S53" s="4" t="s">
        <v>313</v>
      </c>
      <c r="T53" s="4" t="s">
        <v>312</v>
      </c>
      <c r="U53" s="5">
        <v>45760.64759879629</v>
      </c>
      <c r="V53" s="4" t="s">
        <v>1029</v>
      </c>
      <c r="W53" s="4"/>
      <c r="X53" s="4" t="s">
        <v>579</v>
      </c>
      <c r="Y53" s="4" t="s">
        <v>1030</v>
      </c>
      <c r="Z53" s="4"/>
      <c r="AA53" s="4"/>
      <c r="AB53" s="4" t="s">
        <v>14</v>
      </c>
      <c r="AC53" s="4" t="s">
        <v>311</v>
      </c>
      <c r="AD53" s="4" t="s">
        <v>14</v>
      </c>
      <c r="AE53" s="4" t="s">
        <v>1031</v>
      </c>
      <c r="AF53" s="4" t="s">
        <v>1031</v>
      </c>
      <c r="AG53" s="4" t="s">
        <v>14</v>
      </c>
      <c r="AH53" s="4" t="s">
        <v>546</v>
      </c>
      <c r="AI53" s="4">
        <v>29.0</v>
      </c>
      <c r="AJ53" s="4" t="s">
        <v>748</v>
      </c>
      <c r="AK53" s="4" t="s">
        <v>1032</v>
      </c>
      <c r="AL53" s="4" t="s">
        <v>1032</v>
      </c>
      <c r="AM53" s="4">
        <v>18.0</v>
      </c>
      <c r="AN53" s="4">
        <v>3.0</v>
      </c>
      <c r="AO53" s="4">
        <v>6.3</v>
      </c>
      <c r="AP53" s="4">
        <v>2.3</v>
      </c>
      <c r="AQ53" s="4"/>
      <c r="AR53" s="4" t="s">
        <v>661</v>
      </c>
      <c r="AS53" s="4" t="s">
        <v>192</v>
      </c>
      <c r="AT53" s="4">
        <v>101.0</v>
      </c>
      <c r="AU53" s="4" t="s">
        <v>550</v>
      </c>
      <c r="AV53" s="4"/>
      <c r="AW53" s="1">
        <v>3.0</v>
      </c>
      <c r="AX53" s="1">
        <v>18.0</v>
      </c>
      <c r="AY53" s="1"/>
      <c r="AZ53" s="1" t="s">
        <v>311</v>
      </c>
      <c r="BA53" s="1" t="s">
        <v>1028</v>
      </c>
      <c r="BB53" s="1"/>
      <c r="BC53" s="1"/>
    </row>
    <row r="54">
      <c r="A54" s="4" t="s">
        <v>200</v>
      </c>
      <c r="B54" s="4">
        <v>10.0</v>
      </c>
      <c r="C54" s="4">
        <v>9.0</v>
      </c>
      <c r="D54" s="4" t="s">
        <v>540</v>
      </c>
      <c r="E54" s="4">
        <v>6.9</v>
      </c>
      <c r="F54" s="4" t="s">
        <v>1033</v>
      </c>
      <c r="G54" s="4">
        <v>35.3</v>
      </c>
      <c r="H54" s="4">
        <v>139.0</v>
      </c>
      <c r="I54" s="4"/>
      <c r="J54" s="4">
        <v>9.0</v>
      </c>
      <c r="K54" s="4">
        <v>35.0</v>
      </c>
      <c r="L54" s="8">
        <v>45.0</v>
      </c>
      <c r="M54" s="8">
        <v>-43.0</v>
      </c>
      <c r="N54" s="8">
        <v>45.0</v>
      </c>
      <c r="O54" s="8">
        <v>10.0</v>
      </c>
      <c r="P54" s="8">
        <v>10.0</v>
      </c>
      <c r="Q54" s="8">
        <v>2.0</v>
      </c>
      <c r="R54" s="4" t="s">
        <v>88</v>
      </c>
      <c r="S54" s="4" t="s">
        <v>202</v>
      </c>
      <c r="T54" s="4" t="s">
        <v>201</v>
      </c>
      <c r="U54" s="5">
        <v>45764.420897731485</v>
      </c>
      <c r="V54" s="4" t="s">
        <v>1034</v>
      </c>
      <c r="W54" s="5">
        <v>45764.625</v>
      </c>
      <c r="X54" s="4" t="s">
        <v>1035</v>
      </c>
      <c r="Y54" s="4" t="s">
        <v>1036</v>
      </c>
      <c r="Z54" s="4"/>
      <c r="AA54" s="4"/>
      <c r="AB54" s="4" t="s">
        <v>14</v>
      </c>
      <c r="AC54" s="4" t="s">
        <v>200</v>
      </c>
      <c r="AD54" s="4" t="s">
        <v>14</v>
      </c>
      <c r="AE54" s="4" t="s">
        <v>1037</v>
      </c>
      <c r="AF54" s="4" t="s">
        <v>1037</v>
      </c>
      <c r="AG54" s="4" t="s">
        <v>14</v>
      </c>
      <c r="AH54" s="4" t="s">
        <v>546</v>
      </c>
      <c r="AI54" s="4">
        <v>10.0</v>
      </c>
      <c r="AJ54" s="4" t="s">
        <v>805</v>
      </c>
      <c r="AK54" s="4" t="s">
        <v>806</v>
      </c>
      <c r="AL54" s="4" t="s">
        <v>806</v>
      </c>
      <c r="AM54" s="4">
        <v>18.0</v>
      </c>
      <c r="AN54" s="4">
        <v>4.0</v>
      </c>
      <c r="AO54" s="4">
        <v>10.0</v>
      </c>
      <c r="AP54" s="4">
        <v>7.0</v>
      </c>
      <c r="AQ54" s="4"/>
      <c r="AR54" s="4" t="s">
        <v>572</v>
      </c>
      <c r="AS54" s="4" t="s">
        <v>192</v>
      </c>
      <c r="AT54" s="4">
        <v>43.0</v>
      </c>
      <c r="AU54" s="4" t="s">
        <v>550</v>
      </c>
      <c r="AV54" s="1"/>
      <c r="AW54" s="1">
        <v>2.0</v>
      </c>
      <c r="AX54" s="1">
        <v>9.0</v>
      </c>
      <c r="AY54" s="1"/>
      <c r="AZ54" s="1" t="s">
        <v>200</v>
      </c>
      <c r="BA54" s="1" t="s">
        <v>1033</v>
      </c>
      <c r="BB54" s="1">
        <v>9.0</v>
      </c>
      <c r="BC54" s="1">
        <v>10.0</v>
      </c>
    </row>
    <row r="55">
      <c r="A55" s="4" t="s">
        <v>200</v>
      </c>
      <c r="B55" s="4">
        <v>12.0</v>
      </c>
      <c r="C55" s="4">
        <v>9.0</v>
      </c>
      <c r="D55" s="4" t="s">
        <v>540</v>
      </c>
      <c r="E55" s="4">
        <v>6.9</v>
      </c>
      <c r="F55" s="4" t="s">
        <v>1038</v>
      </c>
      <c r="G55" s="4">
        <v>35.5</v>
      </c>
      <c r="H55" s="4">
        <v>133.0</v>
      </c>
      <c r="I55" s="4"/>
      <c r="J55" s="4">
        <v>9.0</v>
      </c>
      <c r="K55" s="4">
        <v>35.0</v>
      </c>
      <c r="L55" s="8">
        <v>47.0</v>
      </c>
      <c r="M55" s="8">
        <v>-43.0</v>
      </c>
      <c r="N55" s="8">
        <v>47.0</v>
      </c>
      <c r="O55" s="8">
        <v>11.0</v>
      </c>
      <c r="P55" s="8">
        <v>11.0</v>
      </c>
      <c r="Q55" s="8">
        <v>4.0</v>
      </c>
      <c r="R55" s="4" t="s">
        <v>88</v>
      </c>
      <c r="S55" s="4" t="s">
        <v>202</v>
      </c>
      <c r="T55" s="4" t="s">
        <v>201</v>
      </c>
      <c r="U55" s="5">
        <v>45764.42137309028</v>
      </c>
      <c r="V55" s="4" t="s">
        <v>1034</v>
      </c>
      <c r="W55" s="5">
        <v>45764.72222222222</v>
      </c>
      <c r="X55" s="4" t="s">
        <v>1039</v>
      </c>
      <c r="Y55" s="4" t="s">
        <v>1040</v>
      </c>
      <c r="Z55" s="4"/>
      <c r="AA55" s="4"/>
      <c r="AB55" s="4" t="s">
        <v>14</v>
      </c>
      <c r="AC55" s="4" t="s">
        <v>200</v>
      </c>
      <c r="AD55" s="4" t="s">
        <v>14</v>
      </c>
      <c r="AE55" s="4" t="s">
        <v>1041</v>
      </c>
      <c r="AF55" s="4" t="s">
        <v>1041</v>
      </c>
      <c r="AG55" s="4" t="s">
        <v>14</v>
      </c>
      <c r="AH55" s="4" t="s">
        <v>546</v>
      </c>
      <c r="AI55" s="4">
        <v>12.0</v>
      </c>
      <c r="AJ55" s="4" t="s">
        <v>831</v>
      </c>
      <c r="AK55" s="4" t="s">
        <v>1042</v>
      </c>
      <c r="AL55" s="4" t="s">
        <v>1042</v>
      </c>
      <c r="AM55" s="4">
        <v>18.0</v>
      </c>
      <c r="AN55" s="4">
        <v>4.0</v>
      </c>
      <c r="AO55" s="4">
        <v>10.0</v>
      </c>
      <c r="AP55" s="4">
        <v>7.0</v>
      </c>
      <c r="AQ55" s="4"/>
      <c r="AR55" s="4" t="s">
        <v>558</v>
      </c>
      <c r="AS55" s="4" t="s">
        <v>192</v>
      </c>
      <c r="AT55" s="4">
        <v>43.0</v>
      </c>
      <c r="AU55" s="4" t="s">
        <v>550</v>
      </c>
      <c r="AV55" s="1"/>
      <c r="AW55" s="1">
        <v>2.0</v>
      </c>
      <c r="AX55" s="1">
        <v>9.0</v>
      </c>
      <c r="AY55" s="1"/>
      <c r="AZ55" s="1" t="s">
        <v>200</v>
      </c>
      <c r="BA55" s="1" t="s">
        <v>1038</v>
      </c>
      <c r="BB55" s="1">
        <v>9.0</v>
      </c>
      <c r="BC55" s="1">
        <v>12.0</v>
      </c>
    </row>
    <row r="56">
      <c r="A56" s="4" t="s">
        <v>33</v>
      </c>
      <c r="B56" s="4">
        <v>3.0</v>
      </c>
      <c r="C56" s="4">
        <v>9.0</v>
      </c>
      <c r="D56" s="4" t="s">
        <v>540</v>
      </c>
      <c r="E56" s="4">
        <v>8.9</v>
      </c>
      <c r="F56" s="4" t="s">
        <v>1043</v>
      </c>
      <c r="G56" s="4">
        <v>34.9</v>
      </c>
      <c r="H56" s="4">
        <v>132.0</v>
      </c>
      <c r="I56" s="4"/>
      <c r="J56" s="4">
        <v>9.0</v>
      </c>
      <c r="K56" s="4">
        <v>36.0</v>
      </c>
      <c r="L56" s="8">
        <v>39.0</v>
      </c>
      <c r="M56" s="8">
        <v>-45.0</v>
      </c>
      <c r="N56" s="8">
        <v>39.0</v>
      </c>
      <c r="O56" s="8">
        <v>4.0</v>
      </c>
      <c r="P56" s="8">
        <v>4.0</v>
      </c>
      <c r="Q56" s="8">
        <v>-6.0</v>
      </c>
      <c r="R56" s="4" t="s">
        <v>88</v>
      </c>
      <c r="S56" s="4" t="s">
        <v>279</v>
      </c>
      <c r="T56" s="4" t="s">
        <v>28</v>
      </c>
      <c r="U56" s="5">
        <v>45764.73027694444</v>
      </c>
      <c r="V56" s="4" t="s">
        <v>1044</v>
      </c>
      <c r="W56" s="5">
        <v>45766.34583333333</v>
      </c>
      <c r="X56" s="4" t="s">
        <v>1045</v>
      </c>
      <c r="Y56" s="4" t="s">
        <v>1046</v>
      </c>
      <c r="Z56" s="4"/>
      <c r="AA56" s="4"/>
      <c r="AB56" s="4" t="s">
        <v>14</v>
      </c>
      <c r="AC56" s="4" t="s">
        <v>33</v>
      </c>
      <c r="AD56" s="4" t="s">
        <v>14</v>
      </c>
      <c r="AE56" s="4" t="s">
        <v>1047</v>
      </c>
      <c r="AF56" s="4" t="s">
        <v>1047</v>
      </c>
      <c r="AG56" s="4" t="s">
        <v>14</v>
      </c>
      <c r="AH56" s="4" t="s">
        <v>546</v>
      </c>
      <c r="AI56" s="4">
        <v>3.0</v>
      </c>
      <c r="AJ56" s="4" t="s">
        <v>1048</v>
      </c>
      <c r="AK56" s="4" t="s">
        <v>1049</v>
      </c>
      <c r="AL56" s="4" t="s">
        <v>1049</v>
      </c>
      <c r="AM56" s="4">
        <v>18.0</v>
      </c>
      <c r="AN56" s="4">
        <v>4.0</v>
      </c>
      <c r="AO56" s="4">
        <v>11.0</v>
      </c>
      <c r="AP56" s="4">
        <v>9.0</v>
      </c>
      <c r="AQ56" s="4"/>
      <c r="AR56" s="4" t="s">
        <v>771</v>
      </c>
      <c r="AS56" s="4" t="s">
        <v>192</v>
      </c>
      <c r="AT56" s="4">
        <v>45.0</v>
      </c>
      <c r="AU56" s="4" t="s">
        <v>550</v>
      </c>
      <c r="AV56" s="1"/>
      <c r="AW56" s="1">
        <v>2.0</v>
      </c>
      <c r="AX56" s="1">
        <v>9.0</v>
      </c>
      <c r="AY56" s="1"/>
      <c r="AZ56" s="1" t="s">
        <v>33</v>
      </c>
      <c r="BA56" s="1" t="s">
        <v>1043</v>
      </c>
      <c r="BB56" s="1">
        <v>9.0</v>
      </c>
      <c r="BC56" s="1">
        <v>3.0</v>
      </c>
    </row>
    <row r="57">
      <c r="A57" s="4" t="s">
        <v>33</v>
      </c>
      <c r="B57" s="4">
        <v>12.0</v>
      </c>
      <c r="C57" s="4">
        <v>9.0</v>
      </c>
      <c r="D57" s="4" t="s">
        <v>540</v>
      </c>
      <c r="E57" s="4">
        <v>8.9</v>
      </c>
      <c r="F57" s="4" t="s">
        <v>1050</v>
      </c>
      <c r="G57" s="4">
        <v>32.7</v>
      </c>
      <c r="H57" s="4">
        <v>116.0</v>
      </c>
      <c r="I57" s="4"/>
      <c r="J57" s="4">
        <v>9.0</v>
      </c>
      <c r="K57" s="4">
        <v>34.0</v>
      </c>
      <c r="L57" s="8">
        <v>46.0</v>
      </c>
      <c r="M57" s="8">
        <v>-41.0</v>
      </c>
      <c r="N57" s="8">
        <v>46.0</v>
      </c>
      <c r="O57" s="8">
        <v>13.0</v>
      </c>
      <c r="P57" s="8">
        <v>13.0</v>
      </c>
      <c r="Q57" s="8">
        <v>5.0</v>
      </c>
      <c r="R57" s="4" t="s">
        <v>88</v>
      </c>
      <c r="S57" s="4" t="s">
        <v>279</v>
      </c>
      <c r="T57" s="4" t="s">
        <v>28</v>
      </c>
      <c r="U57" s="5">
        <v>45764.73073983796</v>
      </c>
      <c r="V57" s="4" t="s">
        <v>1051</v>
      </c>
      <c r="W57" s="5">
        <v>45766.42916666667</v>
      </c>
      <c r="X57" s="4" t="s">
        <v>1052</v>
      </c>
      <c r="Y57" s="4" t="s">
        <v>1053</v>
      </c>
      <c r="Z57" s="4"/>
      <c r="AA57" s="4"/>
      <c r="AB57" s="4" t="s">
        <v>14</v>
      </c>
      <c r="AC57" s="4" t="s">
        <v>33</v>
      </c>
      <c r="AD57" s="4" t="s">
        <v>14</v>
      </c>
      <c r="AE57" s="4" t="s">
        <v>830</v>
      </c>
      <c r="AF57" s="4" t="s">
        <v>830</v>
      </c>
      <c r="AG57" s="4" t="s">
        <v>14</v>
      </c>
      <c r="AH57" s="4" t="s">
        <v>546</v>
      </c>
      <c r="AI57" s="4">
        <v>12.0</v>
      </c>
      <c r="AJ57" s="4" t="s">
        <v>831</v>
      </c>
      <c r="AK57" s="4" t="s">
        <v>832</v>
      </c>
      <c r="AL57" s="4" t="s">
        <v>832</v>
      </c>
      <c r="AM57" s="4">
        <v>18.0</v>
      </c>
      <c r="AN57" s="4">
        <v>4.0</v>
      </c>
      <c r="AO57" s="4">
        <v>11.0</v>
      </c>
      <c r="AP57" s="4">
        <v>9.0</v>
      </c>
      <c r="AQ57" s="4"/>
      <c r="AR57" s="4" t="s">
        <v>699</v>
      </c>
      <c r="AS57" s="4" t="s">
        <v>192</v>
      </c>
      <c r="AT57" s="4">
        <v>41.0</v>
      </c>
      <c r="AU57" s="4" t="s">
        <v>550</v>
      </c>
      <c r="AV57" s="1"/>
      <c r="AW57" s="1">
        <v>2.0</v>
      </c>
      <c r="AX57" s="1">
        <v>9.0</v>
      </c>
      <c r="AY57" s="1"/>
      <c r="AZ57" s="1" t="s">
        <v>33</v>
      </c>
      <c r="BA57" s="1" t="s">
        <v>1050</v>
      </c>
      <c r="BB57" s="1">
        <v>9.0</v>
      </c>
      <c r="BC57" s="1">
        <v>12.0</v>
      </c>
    </row>
    <row r="58">
      <c r="A58" s="4" t="s">
        <v>243</v>
      </c>
      <c r="B58" s="4"/>
      <c r="C58" s="4"/>
      <c r="D58" s="4" t="s">
        <v>540</v>
      </c>
      <c r="E58" s="4">
        <v>8.9</v>
      </c>
      <c r="F58" s="4" t="s">
        <v>1054</v>
      </c>
      <c r="G58" s="4">
        <v>36.0</v>
      </c>
      <c r="H58" s="4">
        <v>141.0</v>
      </c>
      <c r="I58" s="4">
        <v>50.0</v>
      </c>
      <c r="J58" s="4">
        <v>9.0</v>
      </c>
      <c r="K58" s="4">
        <v>36.0</v>
      </c>
      <c r="L58" s="8">
        <v>50.0</v>
      </c>
      <c r="M58" s="8">
        <v>3.0</v>
      </c>
      <c r="N58" s="8">
        <v>47.0</v>
      </c>
      <c r="O58" s="8">
        <v>14.0</v>
      </c>
      <c r="P58" s="8">
        <v>14.0</v>
      </c>
      <c r="Q58" s="8">
        <v>3.0</v>
      </c>
      <c r="R58" s="4" t="s">
        <v>88</v>
      </c>
      <c r="S58" s="4" t="s">
        <v>245</v>
      </c>
      <c r="T58" s="4" t="s">
        <v>244</v>
      </c>
      <c r="U58" s="5">
        <v>45764.73115710648</v>
      </c>
      <c r="V58" s="4" t="s">
        <v>1051</v>
      </c>
      <c r="W58" s="4"/>
      <c r="X58" s="4" t="s">
        <v>579</v>
      </c>
      <c r="Y58" s="4" t="s">
        <v>1055</v>
      </c>
      <c r="Z58" s="4"/>
      <c r="AA58" s="4"/>
      <c r="AB58" s="4" t="s">
        <v>14</v>
      </c>
      <c r="AC58" s="4" t="s">
        <v>243</v>
      </c>
      <c r="AD58" s="4" t="s">
        <v>14</v>
      </c>
      <c r="AE58" s="4" t="s">
        <v>1056</v>
      </c>
      <c r="AF58" s="4" t="s">
        <v>1056</v>
      </c>
      <c r="AG58" s="4" t="s">
        <v>14</v>
      </c>
      <c r="AH58" s="4" t="s">
        <v>546</v>
      </c>
      <c r="AI58" s="4">
        <v>14.0</v>
      </c>
      <c r="AJ58" s="4" t="s">
        <v>710</v>
      </c>
      <c r="AK58" s="4" t="s">
        <v>1057</v>
      </c>
      <c r="AL58" s="4" t="s">
        <v>1057</v>
      </c>
      <c r="AM58" s="4">
        <v>18.0</v>
      </c>
      <c r="AN58" s="4">
        <v>4.0</v>
      </c>
      <c r="AO58" s="4">
        <v>1.0</v>
      </c>
      <c r="AP58" s="4">
        <v>1.0</v>
      </c>
      <c r="AQ58" s="4"/>
      <c r="AR58" s="4" t="s">
        <v>707</v>
      </c>
      <c r="AS58" s="4" t="s">
        <v>192</v>
      </c>
      <c r="AT58" s="4">
        <v>47.0</v>
      </c>
      <c r="AU58" s="4" t="s">
        <v>550</v>
      </c>
      <c r="AV58" s="1"/>
      <c r="AW58" s="1">
        <v>2.0</v>
      </c>
      <c r="AX58" s="1">
        <v>9.0</v>
      </c>
      <c r="AY58" s="1"/>
      <c r="AZ58" s="1" t="s">
        <v>243</v>
      </c>
      <c r="BA58" s="1" t="s">
        <v>1054</v>
      </c>
      <c r="BB58" s="1"/>
      <c r="BC58" s="1"/>
    </row>
    <row r="59">
      <c r="A59" s="4" t="s">
        <v>243</v>
      </c>
      <c r="B59" s="4"/>
      <c r="C59" s="4"/>
      <c r="D59" s="4" t="s">
        <v>540</v>
      </c>
      <c r="E59" s="4">
        <v>8.9</v>
      </c>
      <c r="F59" s="4" t="s">
        <v>1058</v>
      </c>
      <c r="G59" s="4">
        <v>36.3</v>
      </c>
      <c r="H59" s="4">
        <v>147.0</v>
      </c>
      <c r="I59" s="4">
        <v>53.0</v>
      </c>
      <c r="J59" s="4">
        <v>9.0</v>
      </c>
      <c r="K59" s="4">
        <v>36.0</v>
      </c>
      <c r="L59" s="8">
        <v>53.0</v>
      </c>
      <c r="M59" s="8">
        <v>6.0</v>
      </c>
      <c r="N59" s="8">
        <v>47.0</v>
      </c>
      <c r="O59" s="8">
        <v>17.0</v>
      </c>
      <c r="P59" s="8">
        <v>17.0</v>
      </c>
      <c r="Q59" s="8">
        <v>6.0</v>
      </c>
      <c r="R59" s="4" t="s">
        <v>88</v>
      </c>
      <c r="S59" s="4" t="s">
        <v>245</v>
      </c>
      <c r="T59" s="4" t="s">
        <v>244</v>
      </c>
      <c r="U59" s="5">
        <v>45764.731299363426</v>
      </c>
      <c r="V59" s="4" t="s">
        <v>1059</v>
      </c>
      <c r="W59" s="4"/>
      <c r="X59" s="4" t="s">
        <v>579</v>
      </c>
      <c r="Y59" s="4" t="s">
        <v>1060</v>
      </c>
      <c r="Z59" s="4"/>
      <c r="AA59" s="4"/>
      <c r="AB59" s="4" t="s">
        <v>14</v>
      </c>
      <c r="AC59" s="4" t="s">
        <v>243</v>
      </c>
      <c r="AD59" s="4" t="s">
        <v>14</v>
      </c>
      <c r="AE59" s="4" t="s">
        <v>1022</v>
      </c>
      <c r="AF59" s="4" t="s">
        <v>1022</v>
      </c>
      <c r="AG59" s="4" t="s">
        <v>14</v>
      </c>
      <c r="AH59" s="4" t="s">
        <v>546</v>
      </c>
      <c r="AI59" s="4">
        <v>17.0</v>
      </c>
      <c r="AJ59" s="4" t="s">
        <v>609</v>
      </c>
      <c r="AK59" s="4" t="s">
        <v>1061</v>
      </c>
      <c r="AL59" s="4" t="s">
        <v>1061</v>
      </c>
      <c r="AM59" s="4">
        <v>18.0</v>
      </c>
      <c r="AN59" s="4">
        <v>4.0</v>
      </c>
      <c r="AO59" s="4">
        <v>1.0</v>
      </c>
      <c r="AP59" s="4">
        <v>1.0</v>
      </c>
      <c r="AQ59" s="4"/>
      <c r="AR59" s="4" t="s">
        <v>599</v>
      </c>
      <c r="AS59" s="4" t="s">
        <v>192</v>
      </c>
      <c r="AT59" s="4">
        <v>47.0</v>
      </c>
      <c r="AU59" s="4" t="s">
        <v>550</v>
      </c>
      <c r="AV59" s="1"/>
      <c r="AW59" s="1">
        <v>2.0</v>
      </c>
      <c r="AX59" s="1">
        <v>9.0</v>
      </c>
      <c r="AY59" s="1"/>
      <c r="AZ59" s="1" t="s">
        <v>243</v>
      </c>
      <c r="BA59" s="1" t="s">
        <v>1058</v>
      </c>
      <c r="BB59" s="1"/>
      <c r="BC59" s="1"/>
    </row>
    <row r="60">
      <c r="A60" s="4" t="s">
        <v>21</v>
      </c>
      <c r="B60" s="4">
        <v>8.0</v>
      </c>
      <c r="C60" s="4">
        <v>9.0</v>
      </c>
      <c r="D60" s="4" t="s">
        <v>540</v>
      </c>
      <c r="E60" s="4">
        <v>4.0</v>
      </c>
      <c r="F60" s="4" t="s">
        <v>885</v>
      </c>
      <c r="G60" s="4">
        <v>35.6</v>
      </c>
      <c r="H60" s="4">
        <v>127.0</v>
      </c>
      <c r="I60" s="4"/>
      <c r="J60" s="4">
        <v>9.0</v>
      </c>
      <c r="K60" s="4">
        <v>36.0</v>
      </c>
      <c r="L60" s="8">
        <v>44.0</v>
      </c>
      <c r="M60" s="8">
        <v>-40.0</v>
      </c>
      <c r="N60" s="8">
        <v>44.0</v>
      </c>
      <c r="O60" s="8">
        <v>8.0</v>
      </c>
      <c r="P60" s="8">
        <v>8.0</v>
      </c>
      <c r="Q60" s="8">
        <v>4.0</v>
      </c>
      <c r="R60" s="4" t="s">
        <v>88</v>
      </c>
      <c r="S60" s="4" t="s">
        <v>257</v>
      </c>
      <c r="T60" s="4" t="s">
        <v>16</v>
      </c>
      <c r="U60" s="5">
        <v>45765.63139061343</v>
      </c>
      <c r="V60" s="4" t="s">
        <v>1062</v>
      </c>
      <c r="W60" s="5">
        <v>45766.6375</v>
      </c>
      <c r="X60" s="4" t="s">
        <v>1063</v>
      </c>
      <c r="Y60" s="4" t="s">
        <v>1064</v>
      </c>
      <c r="Z60" s="4"/>
      <c r="AA60" s="4"/>
      <c r="AB60" s="4" t="s">
        <v>14</v>
      </c>
      <c r="AC60" s="4" t="s">
        <v>21</v>
      </c>
      <c r="AD60" s="4" t="s">
        <v>14</v>
      </c>
      <c r="AE60" s="4" t="s">
        <v>1065</v>
      </c>
      <c r="AF60" s="4" t="s">
        <v>1065</v>
      </c>
      <c r="AG60" s="4" t="s">
        <v>14</v>
      </c>
      <c r="AH60" s="4" t="s">
        <v>546</v>
      </c>
      <c r="AI60" s="4">
        <v>8.0</v>
      </c>
      <c r="AJ60" s="4" t="s">
        <v>564</v>
      </c>
      <c r="AK60" s="4" t="s">
        <v>1066</v>
      </c>
      <c r="AL60" s="4" t="s">
        <v>1066</v>
      </c>
      <c r="AM60" s="4">
        <v>18.0</v>
      </c>
      <c r="AN60" s="4">
        <v>4.0</v>
      </c>
      <c r="AO60" s="4">
        <v>7.0</v>
      </c>
      <c r="AP60" s="4">
        <v>10.0</v>
      </c>
      <c r="AQ60" s="4"/>
      <c r="AR60" s="4" t="s">
        <v>558</v>
      </c>
      <c r="AS60" s="4" t="s">
        <v>192</v>
      </c>
      <c r="AT60" s="4">
        <v>40.0</v>
      </c>
      <c r="AU60" s="4" t="s">
        <v>550</v>
      </c>
      <c r="AV60" s="1"/>
      <c r="AW60" s="1">
        <v>2.0</v>
      </c>
      <c r="AX60" s="1">
        <v>9.0</v>
      </c>
      <c r="AY60" s="1"/>
      <c r="AZ60" s="1" t="s">
        <v>21</v>
      </c>
      <c r="BA60" s="1" t="s">
        <v>885</v>
      </c>
      <c r="BB60" s="1">
        <v>9.0</v>
      </c>
      <c r="BC60" s="1">
        <v>8.0</v>
      </c>
    </row>
    <row r="61">
      <c r="A61" s="4" t="s">
        <v>21</v>
      </c>
      <c r="B61" s="4">
        <v>3.0</v>
      </c>
      <c r="C61" s="4">
        <v>9.0</v>
      </c>
      <c r="D61" s="4" t="s">
        <v>540</v>
      </c>
      <c r="E61" s="4">
        <v>4.0</v>
      </c>
      <c r="F61" s="4" t="s">
        <v>890</v>
      </c>
      <c r="G61" s="4">
        <v>35.5</v>
      </c>
      <c r="H61" s="4">
        <v>125.0</v>
      </c>
      <c r="I61" s="4"/>
      <c r="J61" s="4">
        <v>9.0</v>
      </c>
      <c r="K61" s="4">
        <v>36.0</v>
      </c>
      <c r="L61" s="8">
        <v>39.0</v>
      </c>
      <c r="M61" s="8">
        <v>-40.0</v>
      </c>
      <c r="N61" s="8">
        <v>39.0</v>
      </c>
      <c r="O61" s="8">
        <v>4.0</v>
      </c>
      <c r="P61" s="8">
        <v>4.0</v>
      </c>
      <c r="Q61" s="8">
        <v>-1.0</v>
      </c>
      <c r="R61" s="4" t="s">
        <v>88</v>
      </c>
      <c r="S61" s="4" t="s">
        <v>257</v>
      </c>
      <c r="T61" s="4" t="s">
        <v>16</v>
      </c>
      <c r="U61" s="5">
        <v>45765.63162209491</v>
      </c>
      <c r="V61" s="4" t="s">
        <v>1062</v>
      </c>
      <c r="W61" s="5">
        <v>45766.72083333333</v>
      </c>
      <c r="X61" s="4" t="s">
        <v>1067</v>
      </c>
      <c r="Y61" s="4" t="s">
        <v>1068</v>
      </c>
      <c r="Z61" s="4"/>
      <c r="AA61" s="4"/>
      <c r="AB61" s="4" t="s">
        <v>14</v>
      </c>
      <c r="AC61" s="4" t="s">
        <v>21</v>
      </c>
      <c r="AD61" s="4" t="s">
        <v>14</v>
      </c>
      <c r="AE61" s="4" t="s">
        <v>1069</v>
      </c>
      <c r="AF61" s="4" t="s">
        <v>1069</v>
      </c>
      <c r="AG61" s="4" t="s">
        <v>14</v>
      </c>
      <c r="AH61" s="4" t="s">
        <v>546</v>
      </c>
      <c r="AI61" s="4">
        <v>3.0</v>
      </c>
      <c r="AJ61" s="4" t="s">
        <v>1048</v>
      </c>
      <c r="AK61" s="4" t="s">
        <v>1049</v>
      </c>
      <c r="AL61" s="4" t="s">
        <v>1049</v>
      </c>
      <c r="AM61" s="4">
        <v>18.0</v>
      </c>
      <c r="AN61" s="4">
        <v>4.0</v>
      </c>
      <c r="AO61" s="4">
        <v>7.0</v>
      </c>
      <c r="AP61" s="4">
        <v>10.0</v>
      </c>
      <c r="AQ61" s="4"/>
      <c r="AR61" s="4" t="s">
        <v>611</v>
      </c>
      <c r="AS61" s="4" t="s">
        <v>192</v>
      </c>
      <c r="AT61" s="4">
        <v>40.0</v>
      </c>
      <c r="AU61" s="4" t="s">
        <v>550</v>
      </c>
      <c r="AV61" s="1"/>
      <c r="AW61" s="1">
        <v>2.0</v>
      </c>
      <c r="AX61" s="1">
        <v>9.0</v>
      </c>
      <c r="AY61" s="1"/>
      <c r="AZ61" s="1" t="s">
        <v>21</v>
      </c>
      <c r="BA61" s="1" t="s">
        <v>890</v>
      </c>
      <c r="BB61" s="1">
        <v>9.0</v>
      </c>
      <c r="BC61" s="1">
        <v>3.0</v>
      </c>
    </row>
    <row r="62">
      <c r="A62" s="4" t="s">
        <v>26</v>
      </c>
      <c r="B62" s="4"/>
      <c r="C62" s="4"/>
      <c r="D62" s="4" t="s">
        <v>540</v>
      </c>
      <c r="E62" s="4">
        <v>5.4</v>
      </c>
      <c r="F62" s="4" t="s">
        <v>1070</v>
      </c>
      <c r="G62" s="4">
        <v>35.6</v>
      </c>
      <c r="H62" s="4">
        <v>126.0</v>
      </c>
      <c r="I62" s="4">
        <v>42.0</v>
      </c>
      <c r="J62" s="4">
        <v>9.0</v>
      </c>
      <c r="K62" s="4">
        <v>36.0</v>
      </c>
      <c r="L62" s="8">
        <v>42.0</v>
      </c>
      <c r="M62" s="8">
        <v>1.0</v>
      </c>
      <c r="N62" s="8">
        <v>41.0</v>
      </c>
      <c r="O62" s="8">
        <v>6.0</v>
      </c>
      <c r="P62" s="8">
        <v>6.0</v>
      </c>
      <c r="Q62" s="8">
        <v>1.0</v>
      </c>
      <c r="R62" s="4" t="s">
        <v>88</v>
      </c>
      <c r="S62" s="4" t="s">
        <v>269</v>
      </c>
      <c r="T62" s="4" t="s">
        <v>23</v>
      </c>
      <c r="U62" s="5">
        <v>45765.63722491898</v>
      </c>
      <c r="V62" s="4" t="s">
        <v>1071</v>
      </c>
      <c r="W62" s="5">
        <v>45767.381944444445</v>
      </c>
      <c r="X62" s="4" t="s">
        <v>1072</v>
      </c>
      <c r="Y62" s="4" t="s">
        <v>1073</v>
      </c>
      <c r="Z62" s="4" t="s">
        <v>23</v>
      </c>
      <c r="AA62" s="5">
        <v>45767.5266137963</v>
      </c>
      <c r="AB62" s="4" t="s">
        <v>1074</v>
      </c>
      <c r="AC62" s="4" t="s">
        <v>26</v>
      </c>
      <c r="AD62" s="4" t="s">
        <v>26</v>
      </c>
      <c r="AE62" s="4" t="s">
        <v>875</v>
      </c>
      <c r="AF62" s="4" t="s">
        <v>875</v>
      </c>
      <c r="AG62" s="4" t="s">
        <v>14</v>
      </c>
      <c r="AH62" s="4" t="s">
        <v>546</v>
      </c>
      <c r="AI62" s="4">
        <v>6.0</v>
      </c>
      <c r="AJ62" s="4" t="s">
        <v>744</v>
      </c>
      <c r="AK62" s="4" t="s">
        <v>941</v>
      </c>
      <c r="AL62" s="4" t="s">
        <v>941</v>
      </c>
      <c r="AM62" s="4">
        <v>18.0</v>
      </c>
      <c r="AN62" s="4">
        <v>4.0</v>
      </c>
      <c r="AO62" s="4">
        <v>5.0</v>
      </c>
      <c r="AP62" s="4">
        <v>6.0</v>
      </c>
      <c r="AQ62" s="4"/>
      <c r="AR62" s="4" t="s">
        <v>604</v>
      </c>
      <c r="AS62" s="4" t="s">
        <v>192</v>
      </c>
      <c r="AT62" s="4">
        <v>41.0</v>
      </c>
      <c r="AU62" s="4" t="s">
        <v>550</v>
      </c>
      <c r="AV62" s="1"/>
      <c r="AW62" s="1">
        <v>2.0</v>
      </c>
      <c r="AX62" s="1">
        <v>9.0</v>
      </c>
      <c r="AY62" s="1"/>
      <c r="AZ62" s="1" t="s">
        <v>26</v>
      </c>
      <c r="BA62" s="1" t="s">
        <v>1070</v>
      </c>
      <c r="BB62" s="1"/>
      <c r="BC62" s="1"/>
    </row>
    <row r="63">
      <c r="A63" s="4" t="s">
        <v>26</v>
      </c>
      <c r="B63" s="4"/>
      <c r="C63" s="4"/>
      <c r="D63" s="4" t="s">
        <v>540</v>
      </c>
      <c r="E63" s="4">
        <v>5.4</v>
      </c>
      <c r="F63" s="4" t="s">
        <v>1075</v>
      </c>
      <c r="G63" s="4">
        <v>36.0</v>
      </c>
      <c r="H63" s="4">
        <v>128.0</v>
      </c>
      <c r="I63" s="4">
        <v>45.0</v>
      </c>
      <c r="J63" s="4">
        <v>9.0</v>
      </c>
      <c r="K63" s="4">
        <v>36.0</v>
      </c>
      <c r="L63" s="8">
        <v>45.0</v>
      </c>
      <c r="M63" s="8">
        <v>3.0</v>
      </c>
      <c r="N63" s="8">
        <v>42.0</v>
      </c>
      <c r="O63" s="8">
        <v>9.0</v>
      </c>
      <c r="P63" s="8">
        <v>9.0</v>
      </c>
      <c r="Q63" s="8">
        <v>3.0</v>
      </c>
      <c r="R63" s="4" t="s">
        <v>88</v>
      </c>
      <c r="S63" s="4" t="s">
        <v>269</v>
      </c>
      <c r="T63" s="4" t="s">
        <v>23</v>
      </c>
      <c r="U63" s="5">
        <v>45765.63765114584</v>
      </c>
      <c r="V63" s="4" t="s">
        <v>1076</v>
      </c>
      <c r="W63" s="5">
        <v>45767.46527777778</v>
      </c>
      <c r="X63" s="4" t="s">
        <v>1077</v>
      </c>
      <c r="Y63" s="4" t="s">
        <v>1078</v>
      </c>
      <c r="Z63" s="4" t="s">
        <v>23</v>
      </c>
      <c r="AA63" s="5">
        <v>45767.53641821759</v>
      </c>
      <c r="AB63" s="4" t="s">
        <v>1079</v>
      </c>
      <c r="AC63" s="4" t="s">
        <v>26</v>
      </c>
      <c r="AD63" s="4" t="s">
        <v>26</v>
      </c>
      <c r="AE63" s="4" t="s">
        <v>880</v>
      </c>
      <c r="AF63" s="4" t="s">
        <v>880</v>
      </c>
      <c r="AG63" s="4" t="s">
        <v>14</v>
      </c>
      <c r="AH63" s="4" t="s">
        <v>546</v>
      </c>
      <c r="AI63" s="4">
        <v>9.0</v>
      </c>
      <c r="AJ63" s="4" t="s">
        <v>635</v>
      </c>
      <c r="AK63" s="4" t="s">
        <v>636</v>
      </c>
      <c r="AL63" s="4" t="s">
        <v>636</v>
      </c>
      <c r="AM63" s="4">
        <v>18.0</v>
      </c>
      <c r="AN63" s="4">
        <v>4.0</v>
      </c>
      <c r="AO63" s="4">
        <v>5.0</v>
      </c>
      <c r="AP63" s="4">
        <v>6.0</v>
      </c>
      <c r="AQ63" s="4"/>
      <c r="AR63" s="4" t="s">
        <v>707</v>
      </c>
      <c r="AS63" s="4" t="s">
        <v>192</v>
      </c>
      <c r="AT63" s="4">
        <v>42.0</v>
      </c>
      <c r="AU63" s="4" t="s">
        <v>550</v>
      </c>
      <c r="AV63" s="1"/>
      <c r="AW63" s="1">
        <v>2.0</v>
      </c>
      <c r="AX63" s="1">
        <v>9.0</v>
      </c>
      <c r="AY63" s="1"/>
      <c r="AZ63" s="1" t="s">
        <v>26</v>
      </c>
      <c r="BA63" s="1" t="s">
        <v>1075</v>
      </c>
      <c r="BB63" s="1"/>
      <c r="BC63" s="1"/>
    </row>
    <row r="64">
      <c r="A64" s="4" t="s">
        <v>200</v>
      </c>
      <c r="B64" s="4"/>
      <c r="C64" s="4"/>
      <c r="D64" s="4" t="s">
        <v>540</v>
      </c>
      <c r="E64" s="4">
        <v>6.9</v>
      </c>
      <c r="F64" s="4" t="s">
        <v>1080</v>
      </c>
      <c r="G64" s="4">
        <v>35.2</v>
      </c>
      <c r="H64" s="4">
        <v>126.0</v>
      </c>
      <c r="I64" s="4">
        <v>49.0</v>
      </c>
      <c r="J64" s="4">
        <v>9.0</v>
      </c>
      <c r="K64" s="4">
        <v>35.0</v>
      </c>
      <c r="L64" s="8">
        <v>49.0</v>
      </c>
      <c r="M64" s="8">
        <v>7.0</v>
      </c>
      <c r="N64" s="8">
        <v>42.0</v>
      </c>
      <c r="O64" s="8">
        <v>14.0</v>
      </c>
      <c r="P64" s="8">
        <v>14.0</v>
      </c>
      <c r="Q64" s="8">
        <v>7.0</v>
      </c>
      <c r="R64" s="4" t="s">
        <v>88</v>
      </c>
      <c r="S64" s="4" t="s">
        <v>202</v>
      </c>
      <c r="T64" s="4" t="s">
        <v>201</v>
      </c>
      <c r="U64" s="5">
        <v>45766.234398333334</v>
      </c>
      <c r="V64" s="4" t="s">
        <v>1081</v>
      </c>
      <c r="W64" s="4"/>
      <c r="X64" s="4" t="s">
        <v>579</v>
      </c>
      <c r="Y64" s="4" t="s">
        <v>1082</v>
      </c>
      <c r="Z64" s="4"/>
      <c r="AA64" s="4"/>
      <c r="AB64" s="4" t="s">
        <v>14</v>
      </c>
      <c r="AC64" s="4" t="s">
        <v>200</v>
      </c>
      <c r="AD64" s="4" t="s">
        <v>14</v>
      </c>
      <c r="AE64" s="4" t="s">
        <v>709</v>
      </c>
      <c r="AF64" s="4" t="s">
        <v>709</v>
      </c>
      <c r="AG64" s="4" t="s">
        <v>14</v>
      </c>
      <c r="AH64" s="4" t="s">
        <v>546</v>
      </c>
      <c r="AI64" s="4">
        <v>14.0</v>
      </c>
      <c r="AJ64" s="4" t="s">
        <v>710</v>
      </c>
      <c r="AK64" s="4" t="s">
        <v>1057</v>
      </c>
      <c r="AL64" s="4" t="s">
        <v>1057</v>
      </c>
      <c r="AM64" s="4">
        <v>18.0</v>
      </c>
      <c r="AN64" s="4">
        <v>4.0</v>
      </c>
      <c r="AO64" s="4">
        <v>10.0</v>
      </c>
      <c r="AP64" s="4">
        <v>7.0</v>
      </c>
      <c r="AQ64" s="4"/>
      <c r="AR64" s="4" t="s">
        <v>648</v>
      </c>
      <c r="AS64" s="4" t="s">
        <v>192</v>
      </c>
      <c r="AT64" s="4">
        <v>42.0</v>
      </c>
      <c r="AU64" s="4" t="s">
        <v>550</v>
      </c>
      <c r="AV64" s="1"/>
      <c r="AW64" s="1">
        <v>2.0</v>
      </c>
      <c r="AX64" s="1">
        <v>9.0</v>
      </c>
      <c r="AY64" s="1"/>
      <c r="AZ64" s="1" t="s">
        <v>200</v>
      </c>
      <c r="BA64" s="1" t="s">
        <v>1080</v>
      </c>
      <c r="BB64" s="1"/>
      <c r="BC64" s="1"/>
    </row>
    <row r="65">
      <c r="A65" s="4" t="s">
        <v>200</v>
      </c>
      <c r="B65" s="4"/>
      <c r="C65" s="4"/>
      <c r="D65" s="4" t="s">
        <v>540</v>
      </c>
      <c r="E65" s="4">
        <v>6.9</v>
      </c>
      <c r="F65" s="4" t="s">
        <v>1083</v>
      </c>
      <c r="G65" s="4">
        <v>37.2</v>
      </c>
      <c r="H65" s="4">
        <v>144.0</v>
      </c>
      <c r="I65" s="4">
        <v>51.0</v>
      </c>
      <c r="J65" s="4">
        <v>9.0</v>
      </c>
      <c r="K65" s="4">
        <v>37.0</v>
      </c>
      <c r="L65" s="8">
        <v>51.0</v>
      </c>
      <c r="M65" s="8">
        <v>5.0</v>
      </c>
      <c r="N65" s="8">
        <v>46.0</v>
      </c>
      <c r="O65" s="8">
        <v>14.0</v>
      </c>
      <c r="P65" s="8">
        <v>14.0</v>
      </c>
      <c r="Q65" s="8">
        <v>5.0</v>
      </c>
      <c r="R65" s="4" t="s">
        <v>88</v>
      </c>
      <c r="S65" s="4" t="s">
        <v>202</v>
      </c>
      <c r="T65" s="4" t="s">
        <v>201</v>
      </c>
      <c r="U65" s="5">
        <v>45766.23483199074</v>
      </c>
      <c r="V65" s="4" t="s">
        <v>1084</v>
      </c>
      <c r="W65" s="4"/>
      <c r="X65" s="4" t="s">
        <v>579</v>
      </c>
      <c r="Y65" s="4" t="s">
        <v>1085</v>
      </c>
      <c r="Z65" s="4"/>
      <c r="AA65" s="4"/>
      <c r="AB65" s="4" t="s">
        <v>14</v>
      </c>
      <c r="AC65" s="4" t="s">
        <v>200</v>
      </c>
      <c r="AD65" s="4" t="s">
        <v>14</v>
      </c>
      <c r="AE65" s="4" t="s">
        <v>1086</v>
      </c>
      <c r="AF65" s="4" t="s">
        <v>1086</v>
      </c>
      <c r="AG65" s="4" t="s">
        <v>14</v>
      </c>
      <c r="AH65" s="4" t="s">
        <v>546</v>
      </c>
      <c r="AI65" s="4">
        <v>14.0</v>
      </c>
      <c r="AJ65" s="4" t="s">
        <v>710</v>
      </c>
      <c r="AK65" s="4" t="s">
        <v>1057</v>
      </c>
      <c r="AL65" s="4" t="s">
        <v>1057</v>
      </c>
      <c r="AM65" s="4">
        <v>18.0</v>
      </c>
      <c r="AN65" s="4">
        <v>4.0</v>
      </c>
      <c r="AO65" s="4">
        <v>10.0</v>
      </c>
      <c r="AP65" s="4">
        <v>7.0</v>
      </c>
      <c r="AQ65" s="4"/>
      <c r="AR65" s="4" t="s">
        <v>699</v>
      </c>
      <c r="AS65" s="4" t="s">
        <v>192</v>
      </c>
      <c r="AT65" s="4">
        <v>46.0</v>
      </c>
      <c r="AU65" s="4" t="s">
        <v>550</v>
      </c>
      <c r="AV65" s="1"/>
      <c r="AW65" s="1">
        <v>2.0</v>
      </c>
      <c r="AX65" s="1">
        <v>9.0</v>
      </c>
      <c r="AY65" s="1"/>
      <c r="AZ65" s="1" t="s">
        <v>200</v>
      </c>
      <c r="BA65" s="1" t="s">
        <v>1083</v>
      </c>
      <c r="BB65" s="1"/>
      <c r="BC65" s="1"/>
    </row>
    <row r="66">
      <c r="A66" s="4" t="s">
        <v>349</v>
      </c>
      <c r="B66" s="4"/>
      <c r="C66" s="4"/>
      <c r="D66" s="4" t="s">
        <v>540</v>
      </c>
      <c r="E66" s="4">
        <v>7.2</v>
      </c>
      <c r="F66" s="4" t="s">
        <v>1087</v>
      </c>
      <c r="G66" s="4">
        <v>34.0</v>
      </c>
      <c r="H66" s="4">
        <v>121.0</v>
      </c>
      <c r="I66" s="4">
        <v>46.0</v>
      </c>
      <c r="J66" s="4">
        <v>9.0</v>
      </c>
      <c r="K66" s="4">
        <v>34.0</v>
      </c>
      <c r="L66" s="8">
        <v>46.0</v>
      </c>
      <c r="M66" s="8">
        <v>5.0</v>
      </c>
      <c r="N66" s="8">
        <v>41.0</v>
      </c>
      <c r="O66" s="8">
        <v>12.0</v>
      </c>
      <c r="P66" s="8">
        <v>12.0</v>
      </c>
      <c r="Q66" s="8">
        <v>5.0</v>
      </c>
      <c r="R66" s="4" t="s">
        <v>88</v>
      </c>
      <c r="S66" s="4" t="s">
        <v>351</v>
      </c>
      <c r="T66" s="4" t="s">
        <v>350</v>
      </c>
      <c r="U66" s="5">
        <v>45766.750366493055</v>
      </c>
      <c r="V66" s="4" t="s">
        <v>1088</v>
      </c>
      <c r="W66" s="4"/>
      <c r="X66" s="4" t="s">
        <v>579</v>
      </c>
      <c r="Y66" s="4" t="s">
        <v>1089</v>
      </c>
      <c r="Z66" s="4" t="s">
        <v>16</v>
      </c>
      <c r="AA66" s="5">
        <v>45766.865733425926</v>
      </c>
      <c r="AB66" s="4" t="s">
        <v>1090</v>
      </c>
      <c r="AC66" s="4" t="s">
        <v>349</v>
      </c>
      <c r="AD66" s="4" t="s">
        <v>21</v>
      </c>
      <c r="AE66" s="4" t="s">
        <v>830</v>
      </c>
      <c r="AF66" s="4" t="s">
        <v>830</v>
      </c>
      <c r="AG66" s="4" t="s">
        <v>14</v>
      </c>
      <c r="AH66" s="4" t="s">
        <v>546</v>
      </c>
      <c r="AI66" s="4">
        <v>12.0</v>
      </c>
      <c r="AJ66" s="4" t="s">
        <v>831</v>
      </c>
      <c r="AK66" s="4" t="s">
        <v>968</v>
      </c>
      <c r="AL66" s="4" t="s">
        <v>968</v>
      </c>
      <c r="AM66" s="4">
        <v>18.0</v>
      </c>
      <c r="AN66" s="4">
        <v>4.0</v>
      </c>
      <c r="AO66" s="4">
        <v>3.0</v>
      </c>
      <c r="AP66" s="4">
        <v>3.0</v>
      </c>
      <c r="AQ66" s="4"/>
      <c r="AR66" s="4" t="s">
        <v>699</v>
      </c>
      <c r="AS66" s="4" t="s">
        <v>192</v>
      </c>
      <c r="AT66" s="4">
        <v>41.0</v>
      </c>
      <c r="AU66" s="4" t="s">
        <v>550</v>
      </c>
      <c r="AV66" s="1"/>
      <c r="AW66" s="1">
        <v>2.0</v>
      </c>
      <c r="AX66" s="1">
        <v>9.0</v>
      </c>
      <c r="AY66" s="1"/>
      <c r="AZ66" s="1" t="s">
        <v>349</v>
      </c>
      <c r="BA66" s="1" t="s">
        <v>1087</v>
      </c>
      <c r="BB66" s="1"/>
      <c r="BC66" s="1"/>
    </row>
    <row r="67">
      <c r="A67" s="4" t="s">
        <v>349</v>
      </c>
      <c r="B67" s="4"/>
      <c r="C67" s="4"/>
      <c r="D67" s="4" t="s">
        <v>540</v>
      </c>
      <c r="E67" s="4">
        <v>7.2</v>
      </c>
      <c r="F67" s="4" t="s">
        <v>1091</v>
      </c>
      <c r="G67" s="4">
        <v>34.7</v>
      </c>
      <c r="H67" s="4">
        <v>129.0</v>
      </c>
      <c r="I67" s="4">
        <v>44.0</v>
      </c>
      <c r="J67" s="4">
        <v>9.0</v>
      </c>
      <c r="K67" s="4">
        <v>36.0</v>
      </c>
      <c r="L67" s="8">
        <v>44.0</v>
      </c>
      <c r="M67" s="8">
        <v>1.0</v>
      </c>
      <c r="N67" s="8">
        <v>43.0</v>
      </c>
      <c r="O67" s="8">
        <v>9.0</v>
      </c>
      <c r="P67" s="8">
        <v>9.0</v>
      </c>
      <c r="Q67" s="8">
        <v>1.0</v>
      </c>
      <c r="R67" s="4" t="s">
        <v>88</v>
      </c>
      <c r="S67" s="4" t="s">
        <v>351</v>
      </c>
      <c r="T67" s="4" t="s">
        <v>350</v>
      </c>
      <c r="U67" s="5">
        <v>45766.75072282407</v>
      </c>
      <c r="V67" s="4" t="s">
        <v>1092</v>
      </c>
      <c r="W67" s="4"/>
      <c r="X67" s="4" t="s">
        <v>579</v>
      </c>
      <c r="Y67" s="4" t="s">
        <v>1093</v>
      </c>
      <c r="Z67" s="4" t="s">
        <v>16</v>
      </c>
      <c r="AA67" s="5">
        <v>45766.866276574074</v>
      </c>
      <c r="AB67" s="4" t="s">
        <v>1094</v>
      </c>
      <c r="AC67" s="4" t="s">
        <v>349</v>
      </c>
      <c r="AD67" s="4" t="s">
        <v>21</v>
      </c>
      <c r="AE67" s="4" t="s">
        <v>602</v>
      </c>
      <c r="AF67" s="4" t="s">
        <v>602</v>
      </c>
      <c r="AG67" s="4" t="s">
        <v>14</v>
      </c>
      <c r="AH67" s="4" t="s">
        <v>546</v>
      </c>
      <c r="AI67" s="4">
        <v>8.0</v>
      </c>
      <c r="AJ67" s="4" t="s">
        <v>564</v>
      </c>
      <c r="AK67" s="4" t="s">
        <v>565</v>
      </c>
      <c r="AL67" s="4" t="s">
        <v>565</v>
      </c>
      <c r="AM67" s="4">
        <v>18.0</v>
      </c>
      <c r="AN67" s="4">
        <v>4.0</v>
      </c>
      <c r="AO67" s="4">
        <v>3.0</v>
      </c>
      <c r="AP67" s="4">
        <v>3.0</v>
      </c>
      <c r="AQ67" s="4"/>
      <c r="AR67" s="4" t="s">
        <v>604</v>
      </c>
      <c r="AS67" s="4" t="s">
        <v>192</v>
      </c>
      <c r="AT67" s="4">
        <v>43.0</v>
      </c>
      <c r="AU67" s="4" t="s">
        <v>550</v>
      </c>
      <c r="AV67" s="1"/>
      <c r="AW67" s="1">
        <v>2.0</v>
      </c>
      <c r="AX67" s="1">
        <v>9.0</v>
      </c>
      <c r="AY67" s="1"/>
      <c r="AZ67" s="1" t="s">
        <v>349</v>
      </c>
      <c r="BA67" s="1" t="s">
        <v>1091</v>
      </c>
      <c r="BB67" s="1"/>
      <c r="BC67" s="1"/>
    </row>
    <row r="68">
      <c r="A68" s="4" t="s">
        <v>200</v>
      </c>
      <c r="B68" s="4">
        <v>15.0</v>
      </c>
      <c r="C68" s="4">
        <v>9.0</v>
      </c>
      <c r="D68" s="4" t="s">
        <v>540</v>
      </c>
      <c r="E68" s="4">
        <v>6.9</v>
      </c>
      <c r="F68" s="4" t="s">
        <v>1095</v>
      </c>
      <c r="G68" s="4">
        <v>34.5</v>
      </c>
      <c r="H68" s="4">
        <v>124.0</v>
      </c>
      <c r="I68" s="4">
        <v>50.0</v>
      </c>
      <c r="J68" s="4">
        <v>9.0</v>
      </c>
      <c r="K68" s="4">
        <v>35.0</v>
      </c>
      <c r="L68" s="8">
        <v>50.0</v>
      </c>
      <c r="M68" s="8">
        <v>8.0</v>
      </c>
      <c r="N68" s="8">
        <v>50.0</v>
      </c>
      <c r="O68" s="8">
        <v>16.0</v>
      </c>
      <c r="P68" s="8">
        <v>16.0</v>
      </c>
      <c r="Q68" s="8">
        <v>8.0</v>
      </c>
      <c r="R68" s="4" t="s">
        <v>88</v>
      </c>
      <c r="S68" s="4" t="s">
        <v>202</v>
      </c>
      <c r="T68" s="4" t="s">
        <v>201</v>
      </c>
      <c r="U68" s="5">
        <v>45766.71953930556</v>
      </c>
      <c r="V68" s="4" t="s">
        <v>1096</v>
      </c>
      <c r="W68" s="4"/>
      <c r="X68" s="4" t="s">
        <v>579</v>
      </c>
      <c r="Y68" s="4" t="s">
        <v>1097</v>
      </c>
      <c r="Z68" s="4" t="s">
        <v>201</v>
      </c>
      <c r="AA68" s="5">
        <v>45766.76174018519</v>
      </c>
      <c r="AB68" s="4" t="s">
        <v>1098</v>
      </c>
      <c r="AC68" s="4" t="s">
        <v>200</v>
      </c>
      <c r="AD68" s="4" t="s">
        <v>200</v>
      </c>
      <c r="AE68" s="4" t="s">
        <v>693</v>
      </c>
      <c r="AF68" s="4" t="s">
        <v>693</v>
      </c>
      <c r="AG68" s="4" t="s">
        <v>14</v>
      </c>
      <c r="AH68" s="4" t="s">
        <v>546</v>
      </c>
      <c r="AI68" s="4">
        <v>15.0</v>
      </c>
      <c r="AJ68" s="4" t="s">
        <v>694</v>
      </c>
      <c r="AK68" s="4" t="s">
        <v>695</v>
      </c>
      <c r="AL68" s="4" t="s">
        <v>695</v>
      </c>
      <c r="AM68" s="4">
        <v>18.0</v>
      </c>
      <c r="AN68" s="4">
        <v>4.0</v>
      </c>
      <c r="AO68" s="4">
        <v>10.0</v>
      </c>
      <c r="AP68" s="4">
        <v>7.0</v>
      </c>
      <c r="AQ68" s="4"/>
      <c r="AR68" s="4" t="s">
        <v>642</v>
      </c>
      <c r="AS68" s="4" t="s">
        <v>192</v>
      </c>
      <c r="AT68" s="4">
        <v>42.0</v>
      </c>
      <c r="AU68" s="4" t="s">
        <v>550</v>
      </c>
      <c r="AV68" s="1"/>
      <c r="AW68" s="1">
        <v>2.0</v>
      </c>
      <c r="AX68" s="1">
        <v>9.0</v>
      </c>
      <c r="AY68" s="1"/>
      <c r="AZ68" s="1" t="s">
        <v>200</v>
      </c>
      <c r="BA68" s="1" t="s">
        <v>1095</v>
      </c>
      <c r="BB68" s="1">
        <v>9.0</v>
      </c>
      <c r="BC68" s="1">
        <v>15.0</v>
      </c>
    </row>
    <row r="69">
      <c r="A69" s="4" t="s">
        <v>200</v>
      </c>
      <c r="B69" s="4">
        <v>8.0</v>
      </c>
      <c r="C69" s="4">
        <v>9.0</v>
      </c>
      <c r="D69" s="4" t="s">
        <v>540</v>
      </c>
      <c r="E69" s="4">
        <v>6.9</v>
      </c>
      <c r="F69" s="4" t="s">
        <v>1099</v>
      </c>
      <c r="G69" s="4">
        <v>36.2</v>
      </c>
      <c r="H69" s="4">
        <v>138.0</v>
      </c>
      <c r="I69" s="4"/>
      <c r="J69" s="4">
        <v>9.0</v>
      </c>
      <c r="K69" s="4">
        <v>37.0</v>
      </c>
      <c r="L69" s="8">
        <v>45.0</v>
      </c>
      <c r="M69" s="8">
        <v>-44.0</v>
      </c>
      <c r="N69" s="8">
        <v>45.0</v>
      </c>
      <c r="O69" s="8">
        <v>9.0</v>
      </c>
      <c r="P69" s="8">
        <v>9.0</v>
      </c>
      <c r="Q69" s="8">
        <v>1.0</v>
      </c>
      <c r="R69" s="4" t="s">
        <v>88</v>
      </c>
      <c r="S69" s="4" t="s">
        <v>202</v>
      </c>
      <c r="T69" s="4" t="s">
        <v>201</v>
      </c>
      <c r="U69" s="5">
        <v>45766.76127717593</v>
      </c>
      <c r="V69" s="4" t="s">
        <v>1098</v>
      </c>
      <c r="W69" s="4"/>
      <c r="X69" s="4" t="s">
        <v>579</v>
      </c>
      <c r="Y69" s="4" t="s">
        <v>1100</v>
      </c>
      <c r="Z69" s="4"/>
      <c r="AA69" s="4"/>
      <c r="AB69" s="4" t="s">
        <v>14</v>
      </c>
      <c r="AC69" s="4" t="s">
        <v>200</v>
      </c>
      <c r="AD69" s="4" t="s">
        <v>14</v>
      </c>
      <c r="AE69" s="4" t="s">
        <v>602</v>
      </c>
      <c r="AF69" s="4" t="s">
        <v>602</v>
      </c>
      <c r="AG69" s="4" t="s">
        <v>14</v>
      </c>
      <c r="AH69" s="4" t="s">
        <v>546</v>
      </c>
      <c r="AI69" s="4">
        <v>8.0</v>
      </c>
      <c r="AJ69" s="4" t="s">
        <v>564</v>
      </c>
      <c r="AK69" s="4" t="s">
        <v>565</v>
      </c>
      <c r="AL69" s="4" t="s">
        <v>565</v>
      </c>
      <c r="AM69" s="4">
        <v>18.0</v>
      </c>
      <c r="AN69" s="4">
        <v>4.0</v>
      </c>
      <c r="AO69" s="4">
        <v>10.0</v>
      </c>
      <c r="AP69" s="4">
        <v>7.0</v>
      </c>
      <c r="AQ69" s="4"/>
      <c r="AR69" s="4" t="s">
        <v>604</v>
      </c>
      <c r="AS69" s="4" t="s">
        <v>192</v>
      </c>
      <c r="AT69" s="4">
        <v>44.0</v>
      </c>
      <c r="AU69" s="4" t="s">
        <v>550</v>
      </c>
      <c r="AV69" s="1"/>
      <c r="AW69" s="1">
        <v>2.0</v>
      </c>
      <c r="AX69" s="1">
        <v>9.0</v>
      </c>
      <c r="AY69" s="1"/>
      <c r="AZ69" s="1" t="s">
        <v>200</v>
      </c>
      <c r="BA69" s="1" t="s">
        <v>1099</v>
      </c>
      <c r="BB69" s="1">
        <v>9.0</v>
      </c>
      <c r="BC69" s="1">
        <v>8.0</v>
      </c>
    </row>
    <row r="70">
      <c r="A70" s="4" t="s">
        <v>367</v>
      </c>
      <c r="B70" s="4"/>
      <c r="C70" s="4"/>
      <c r="D70" s="4" t="s">
        <v>540</v>
      </c>
      <c r="E70" s="4">
        <v>3.7</v>
      </c>
      <c r="F70" s="4" t="s">
        <v>1080</v>
      </c>
      <c r="G70" s="4">
        <v>35.2</v>
      </c>
      <c r="H70" s="4">
        <v>126.0</v>
      </c>
      <c r="I70" s="4">
        <v>41.0</v>
      </c>
      <c r="J70" s="4">
        <v>9.0</v>
      </c>
      <c r="K70" s="4">
        <v>35.0</v>
      </c>
      <c r="L70" s="8">
        <v>41.0</v>
      </c>
      <c r="M70" s="8">
        <v>2.0</v>
      </c>
      <c r="N70" s="8">
        <v>39.0</v>
      </c>
      <c r="O70" s="8">
        <v>6.0</v>
      </c>
      <c r="P70" s="8">
        <v>6.0</v>
      </c>
      <c r="Q70" s="8">
        <v>2.0</v>
      </c>
      <c r="R70" s="4" t="s">
        <v>88</v>
      </c>
      <c r="S70" s="4" t="s">
        <v>369</v>
      </c>
      <c r="T70" s="4" t="s">
        <v>368</v>
      </c>
      <c r="U70" s="5">
        <v>45766.82223722222</v>
      </c>
      <c r="V70" s="4" t="s">
        <v>1101</v>
      </c>
      <c r="W70" s="4"/>
      <c r="X70" s="4" t="s">
        <v>579</v>
      </c>
      <c r="Y70" s="4" t="s">
        <v>1102</v>
      </c>
      <c r="Z70" s="4"/>
      <c r="AA70" s="4"/>
      <c r="AB70" s="4" t="s">
        <v>14</v>
      </c>
      <c r="AC70" s="4" t="s">
        <v>367</v>
      </c>
      <c r="AD70" s="4" t="s">
        <v>14</v>
      </c>
      <c r="AE70" s="4" t="s">
        <v>1103</v>
      </c>
      <c r="AF70" s="4" t="s">
        <v>1103</v>
      </c>
      <c r="AG70" s="4" t="s">
        <v>14</v>
      </c>
      <c r="AH70" s="4" t="s">
        <v>546</v>
      </c>
      <c r="AI70" s="4">
        <v>6.0</v>
      </c>
      <c r="AJ70" s="4" t="s">
        <v>744</v>
      </c>
      <c r="AK70" s="4" t="s">
        <v>941</v>
      </c>
      <c r="AL70" s="4" t="s">
        <v>941</v>
      </c>
      <c r="AM70" s="4">
        <v>18.0</v>
      </c>
      <c r="AN70" s="4">
        <v>4.0</v>
      </c>
      <c r="AO70" s="4">
        <v>6.0</v>
      </c>
      <c r="AP70" s="4">
        <v>8.0</v>
      </c>
      <c r="AQ70" s="4"/>
      <c r="AR70" s="4" t="s">
        <v>572</v>
      </c>
      <c r="AS70" s="4" t="s">
        <v>192</v>
      </c>
      <c r="AT70" s="4">
        <v>39.0</v>
      </c>
      <c r="AU70" s="4" t="s">
        <v>550</v>
      </c>
      <c r="AV70" s="1"/>
      <c r="AW70" s="1">
        <v>2.0</v>
      </c>
      <c r="AX70" s="1">
        <v>9.0</v>
      </c>
      <c r="AY70" s="1"/>
      <c r="AZ70" s="1" t="s">
        <v>367</v>
      </c>
      <c r="BA70" s="1" t="s">
        <v>1080</v>
      </c>
      <c r="BB70" s="1"/>
      <c r="BC70" s="1"/>
    </row>
    <row r="71">
      <c r="A71" s="4" t="s">
        <v>200</v>
      </c>
      <c r="B71" s="4"/>
      <c r="C71" s="4"/>
      <c r="D71" s="4" t="s">
        <v>540</v>
      </c>
      <c r="E71" s="4">
        <v>6.9</v>
      </c>
      <c r="F71" s="4" t="s">
        <v>1104</v>
      </c>
      <c r="G71" s="4">
        <v>36.3</v>
      </c>
      <c r="H71" s="4">
        <v>131.0</v>
      </c>
      <c r="I71" s="4">
        <v>48.0</v>
      </c>
      <c r="J71" s="4">
        <v>9.0</v>
      </c>
      <c r="K71" s="4">
        <v>36.0</v>
      </c>
      <c r="L71" s="8">
        <v>48.0</v>
      </c>
      <c r="M71" s="8">
        <v>4.0</v>
      </c>
      <c r="N71" s="8">
        <v>44.0</v>
      </c>
      <c r="O71" s="8">
        <v>12.0</v>
      </c>
      <c r="P71" s="8">
        <v>12.0</v>
      </c>
      <c r="Q71" s="8">
        <v>4.0</v>
      </c>
      <c r="R71" s="4" t="s">
        <v>88</v>
      </c>
      <c r="S71" s="4" t="s">
        <v>202</v>
      </c>
      <c r="T71" s="4" t="s">
        <v>201</v>
      </c>
      <c r="U71" s="5">
        <v>45767.23737145834</v>
      </c>
      <c r="V71" s="4" t="s">
        <v>1105</v>
      </c>
      <c r="W71" s="4"/>
      <c r="X71" s="4" t="s">
        <v>579</v>
      </c>
      <c r="Y71" s="4" t="s">
        <v>1106</v>
      </c>
      <c r="Z71" s="4"/>
      <c r="AA71" s="4"/>
      <c r="AB71" s="4" t="s">
        <v>14</v>
      </c>
      <c r="AC71" s="4" t="s">
        <v>200</v>
      </c>
      <c r="AD71" s="4" t="s">
        <v>14</v>
      </c>
      <c r="AE71" s="4" t="s">
        <v>1041</v>
      </c>
      <c r="AF71" s="4" t="s">
        <v>1041</v>
      </c>
      <c r="AG71" s="4" t="s">
        <v>14</v>
      </c>
      <c r="AH71" s="4" t="s">
        <v>546</v>
      </c>
      <c r="AI71" s="4">
        <v>12.0</v>
      </c>
      <c r="AJ71" s="4" t="s">
        <v>831</v>
      </c>
      <c r="AK71" s="4" t="s">
        <v>968</v>
      </c>
      <c r="AL71" s="4" t="s">
        <v>968</v>
      </c>
      <c r="AM71" s="4">
        <v>18.0</v>
      </c>
      <c r="AN71" s="4">
        <v>4.0</v>
      </c>
      <c r="AO71" s="4">
        <v>10.0</v>
      </c>
      <c r="AP71" s="4">
        <v>7.0</v>
      </c>
      <c r="AQ71" s="4"/>
      <c r="AR71" s="4" t="s">
        <v>558</v>
      </c>
      <c r="AS71" s="4" t="s">
        <v>192</v>
      </c>
      <c r="AT71" s="4">
        <v>44.0</v>
      </c>
      <c r="AU71" s="4" t="s">
        <v>550</v>
      </c>
      <c r="AV71" s="1"/>
      <c r="AW71" s="1">
        <v>2.0</v>
      </c>
      <c r="AX71" s="1">
        <v>9.0</v>
      </c>
      <c r="AY71" s="1"/>
      <c r="AZ71" s="1" t="s">
        <v>200</v>
      </c>
      <c r="BA71" s="1" t="s">
        <v>1104</v>
      </c>
      <c r="BB71" s="1"/>
      <c r="BC71" s="1"/>
    </row>
    <row r="72">
      <c r="A72" s="4" t="s">
        <v>200</v>
      </c>
      <c r="B72" s="4"/>
      <c r="C72" s="4"/>
      <c r="D72" s="4" t="s">
        <v>540</v>
      </c>
      <c r="E72" s="4">
        <v>6.9</v>
      </c>
      <c r="F72" s="4" t="s">
        <v>1107</v>
      </c>
      <c r="G72" s="4">
        <v>37.1</v>
      </c>
      <c r="H72" s="4">
        <v>143.0</v>
      </c>
      <c r="I72" s="4">
        <v>52.0</v>
      </c>
      <c r="J72" s="4">
        <v>9.0</v>
      </c>
      <c r="K72" s="4">
        <v>36.0</v>
      </c>
      <c r="L72" s="8">
        <v>52.0</v>
      </c>
      <c r="M72" s="8">
        <v>7.0</v>
      </c>
      <c r="N72" s="8">
        <v>45.0</v>
      </c>
      <c r="O72" s="8">
        <v>15.0</v>
      </c>
      <c r="P72" s="8">
        <v>15.0</v>
      </c>
      <c r="Q72" s="8">
        <v>7.0</v>
      </c>
      <c r="R72" s="4" t="s">
        <v>88</v>
      </c>
      <c r="S72" s="4" t="s">
        <v>202</v>
      </c>
      <c r="T72" s="4" t="s">
        <v>201</v>
      </c>
      <c r="U72" s="5">
        <v>45767.2379399537</v>
      </c>
      <c r="V72" s="4" t="s">
        <v>1108</v>
      </c>
      <c r="W72" s="4"/>
      <c r="X72" s="4" t="s">
        <v>579</v>
      </c>
      <c r="Y72" s="4" t="s">
        <v>1109</v>
      </c>
      <c r="Z72" s="4"/>
      <c r="AA72" s="4"/>
      <c r="AB72" s="4" t="s">
        <v>14</v>
      </c>
      <c r="AC72" s="4" t="s">
        <v>200</v>
      </c>
      <c r="AD72" s="4" t="s">
        <v>14</v>
      </c>
      <c r="AE72" s="4" t="s">
        <v>1110</v>
      </c>
      <c r="AF72" s="4" t="s">
        <v>1110</v>
      </c>
      <c r="AG72" s="4" t="s">
        <v>14</v>
      </c>
      <c r="AH72" s="4" t="s">
        <v>546</v>
      </c>
      <c r="AI72" s="4">
        <v>16.0</v>
      </c>
      <c r="AJ72" s="4" t="s">
        <v>547</v>
      </c>
      <c r="AK72" s="4" t="s">
        <v>1111</v>
      </c>
      <c r="AL72" s="4" t="s">
        <v>1111</v>
      </c>
      <c r="AM72" s="4">
        <v>18.0</v>
      </c>
      <c r="AN72" s="4">
        <v>4.0</v>
      </c>
      <c r="AO72" s="4">
        <v>10.0</v>
      </c>
      <c r="AP72" s="4">
        <v>7.0</v>
      </c>
      <c r="AQ72" s="4"/>
      <c r="AR72" s="4" t="s">
        <v>648</v>
      </c>
      <c r="AS72" s="4" t="s">
        <v>192</v>
      </c>
      <c r="AT72" s="4">
        <v>45.0</v>
      </c>
      <c r="AU72" s="4" t="s">
        <v>550</v>
      </c>
      <c r="AV72" s="1"/>
      <c r="AW72" s="1">
        <v>2.0</v>
      </c>
      <c r="AX72" s="1">
        <v>9.0</v>
      </c>
      <c r="AY72" s="1"/>
      <c r="AZ72" s="1" t="s">
        <v>200</v>
      </c>
      <c r="BA72" s="1" t="s">
        <v>1107</v>
      </c>
      <c r="BB72" s="1"/>
      <c r="BC72" s="1"/>
    </row>
    <row r="73">
      <c r="A73" s="4" t="s">
        <v>200</v>
      </c>
      <c r="B73" s="4"/>
      <c r="C73" s="4"/>
      <c r="D73" s="4" t="s">
        <v>540</v>
      </c>
      <c r="E73" s="4">
        <v>6.9</v>
      </c>
      <c r="F73" s="4" t="s">
        <v>1112</v>
      </c>
      <c r="G73" s="4">
        <v>36.7</v>
      </c>
      <c r="H73" s="4">
        <v>138.0</v>
      </c>
      <c r="I73" s="4">
        <v>49.0</v>
      </c>
      <c r="J73" s="4">
        <v>9.0</v>
      </c>
      <c r="K73" s="4">
        <v>36.0</v>
      </c>
      <c r="L73" s="8">
        <v>49.0</v>
      </c>
      <c r="M73" s="8">
        <v>4.0</v>
      </c>
      <c r="N73" s="8">
        <v>45.0</v>
      </c>
      <c r="O73" s="8">
        <v>12.0</v>
      </c>
      <c r="P73" s="8">
        <v>12.0</v>
      </c>
      <c r="Q73" s="8">
        <v>4.0</v>
      </c>
      <c r="R73" s="4" t="s">
        <v>88</v>
      </c>
      <c r="S73" s="4" t="s">
        <v>202</v>
      </c>
      <c r="T73" s="4" t="s">
        <v>201</v>
      </c>
      <c r="U73" s="5">
        <v>45767.246111597226</v>
      </c>
      <c r="V73" s="4" t="s">
        <v>1113</v>
      </c>
      <c r="W73" s="4"/>
      <c r="X73" s="4" t="s">
        <v>579</v>
      </c>
      <c r="Y73" s="4" t="s">
        <v>1114</v>
      </c>
      <c r="Z73" s="4"/>
      <c r="AA73" s="4"/>
      <c r="AB73" s="4" t="s">
        <v>14</v>
      </c>
      <c r="AC73" s="4" t="s">
        <v>200</v>
      </c>
      <c r="AD73" s="4" t="s">
        <v>14</v>
      </c>
      <c r="AE73" s="4" t="s">
        <v>1115</v>
      </c>
      <c r="AF73" s="4" t="s">
        <v>1115</v>
      </c>
      <c r="AG73" s="4" t="s">
        <v>14</v>
      </c>
      <c r="AH73" s="4" t="s">
        <v>546</v>
      </c>
      <c r="AI73" s="4">
        <v>13.0</v>
      </c>
      <c r="AJ73" s="4" t="s">
        <v>591</v>
      </c>
      <c r="AK73" s="4" t="s">
        <v>592</v>
      </c>
      <c r="AL73" s="4" t="s">
        <v>592</v>
      </c>
      <c r="AM73" s="4">
        <v>18.0</v>
      </c>
      <c r="AN73" s="4">
        <v>4.0</v>
      </c>
      <c r="AO73" s="4">
        <v>10.0</v>
      </c>
      <c r="AP73" s="4">
        <v>7.0</v>
      </c>
      <c r="AQ73" s="4"/>
      <c r="AR73" s="4" t="s">
        <v>558</v>
      </c>
      <c r="AS73" s="4" t="s">
        <v>192</v>
      </c>
      <c r="AT73" s="4">
        <v>45.0</v>
      </c>
      <c r="AU73" s="4" t="s">
        <v>550</v>
      </c>
      <c r="AV73" s="1"/>
      <c r="AW73" s="1">
        <v>2.0</v>
      </c>
      <c r="AX73" s="1">
        <v>9.0</v>
      </c>
      <c r="AY73" s="1"/>
      <c r="AZ73" s="1" t="s">
        <v>200</v>
      </c>
      <c r="BA73" s="1" t="s">
        <v>1112</v>
      </c>
      <c r="BB73" s="1"/>
      <c r="BC73" s="1"/>
    </row>
    <row r="74">
      <c r="A74" s="4" t="s">
        <v>200</v>
      </c>
      <c r="B74" s="4"/>
      <c r="C74" s="4"/>
      <c r="D74" s="4" t="s">
        <v>540</v>
      </c>
      <c r="E74" s="4">
        <v>6.9</v>
      </c>
      <c r="F74" s="4" t="s">
        <v>1116</v>
      </c>
      <c r="G74" s="4">
        <v>36.6</v>
      </c>
      <c r="H74" s="4">
        <v>142.0</v>
      </c>
      <c r="I74" s="4">
        <v>53.0</v>
      </c>
      <c r="J74" s="4">
        <v>9.0</v>
      </c>
      <c r="K74" s="4">
        <v>36.0</v>
      </c>
      <c r="L74" s="8">
        <v>53.0</v>
      </c>
      <c r="M74" s="8">
        <v>8.0</v>
      </c>
      <c r="N74" s="8">
        <v>45.0</v>
      </c>
      <c r="O74" s="8">
        <v>16.0</v>
      </c>
      <c r="P74" s="8">
        <v>16.0</v>
      </c>
      <c r="Q74" s="8">
        <v>8.0</v>
      </c>
      <c r="R74" s="4" t="s">
        <v>88</v>
      </c>
      <c r="S74" s="4" t="s">
        <v>202</v>
      </c>
      <c r="T74" s="4" t="s">
        <v>201</v>
      </c>
      <c r="U74" s="5">
        <v>45767.24640710648</v>
      </c>
      <c r="V74" s="4" t="s">
        <v>1113</v>
      </c>
      <c r="W74" s="4"/>
      <c r="X74" s="4" t="s">
        <v>579</v>
      </c>
      <c r="Y74" s="4" t="s">
        <v>1117</v>
      </c>
      <c r="Z74" s="4"/>
      <c r="AA74" s="4"/>
      <c r="AB74" s="4" t="s">
        <v>14</v>
      </c>
      <c r="AC74" s="4" t="s">
        <v>200</v>
      </c>
      <c r="AD74" s="4" t="s">
        <v>14</v>
      </c>
      <c r="AE74" s="4" t="s">
        <v>1118</v>
      </c>
      <c r="AF74" s="4" t="s">
        <v>1118</v>
      </c>
      <c r="AG74" s="4" t="s">
        <v>14</v>
      </c>
      <c r="AH74" s="4" t="s">
        <v>546</v>
      </c>
      <c r="AI74" s="4">
        <v>17.0</v>
      </c>
      <c r="AJ74" s="4" t="s">
        <v>609</v>
      </c>
      <c r="AK74" s="4" t="s">
        <v>610</v>
      </c>
      <c r="AL74" s="4" t="s">
        <v>610</v>
      </c>
      <c r="AM74" s="4">
        <v>18.0</v>
      </c>
      <c r="AN74" s="4">
        <v>4.0</v>
      </c>
      <c r="AO74" s="4">
        <v>10.0</v>
      </c>
      <c r="AP74" s="4">
        <v>7.0</v>
      </c>
      <c r="AQ74" s="4"/>
      <c r="AR74" s="4" t="s">
        <v>642</v>
      </c>
      <c r="AS74" s="4" t="s">
        <v>192</v>
      </c>
      <c r="AT74" s="4">
        <v>45.0</v>
      </c>
      <c r="AU74" s="4" t="s">
        <v>550</v>
      </c>
      <c r="AV74" s="1"/>
      <c r="AW74" s="1">
        <v>2.0</v>
      </c>
      <c r="AX74" s="1">
        <v>9.0</v>
      </c>
      <c r="AY74" s="1"/>
      <c r="AZ74" s="1" t="s">
        <v>200</v>
      </c>
      <c r="BA74" s="1" t="s">
        <v>1116</v>
      </c>
      <c r="BB74" s="1"/>
      <c r="BC74" s="1"/>
    </row>
    <row r="75">
      <c r="A75" s="4" t="s">
        <v>200</v>
      </c>
      <c r="B75" s="4">
        <v>6.0</v>
      </c>
      <c r="C75" s="4">
        <v>9.0</v>
      </c>
      <c r="D75" s="4" t="s">
        <v>540</v>
      </c>
      <c r="E75" s="4">
        <v>6.9</v>
      </c>
      <c r="F75" s="4" t="s">
        <v>1119</v>
      </c>
      <c r="G75" s="4">
        <v>36.1</v>
      </c>
      <c r="H75" s="4">
        <v>130.0</v>
      </c>
      <c r="I75" s="4"/>
      <c r="J75" s="4">
        <v>9.0</v>
      </c>
      <c r="K75" s="4">
        <v>36.0</v>
      </c>
      <c r="L75" s="8">
        <v>42.0</v>
      </c>
      <c r="M75" s="8">
        <v>-44.0</v>
      </c>
      <c r="N75" s="8">
        <v>42.0</v>
      </c>
      <c r="O75" s="8">
        <v>6.0</v>
      </c>
      <c r="P75" s="8">
        <v>6.0</v>
      </c>
      <c r="Q75" s="8">
        <v>-2.0</v>
      </c>
      <c r="R75" s="4" t="s">
        <v>88</v>
      </c>
      <c r="S75" s="4" t="s">
        <v>202</v>
      </c>
      <c r="T75" s="4" t="s">
        <v>201</v>
      </c>
      <c r="U75" s="5">
        <v>45767.250871875</v>
      </c>
      <c r="V75" s="4" t="s">
        <v>1120</v>
      </c>
      <c r="W75" s="5">
        <v>45767.34027777778</v>
      </c>
      <c r="X75" s="4" t="s">
        <v>1121</v>
      </c>
      <c r="Y75" s="4" t="s">
        <v>1122</v>
      </c>
      <c r="Z75" s="4"/>
      <c r="AA75" s="4"/>
      <c r="AB75" s="4" t="s">
        <v>14</v>
      </c>
      <c r="AC75" s="4" t="s">
        <v>200</v>
      </c>
      <c r="AD75" s="4" t="s">
        <v>14</v>
      </c>
      <c r="AE75" s="4" t="s">
        <v>1123</v>
      </c>
      <c r="AF75" s="4" t="s">
        <v>1123</v>
      </c>
      <c r="AG75" s="4" t="s">
        <v>14</v>
      </c>
      <c r="AH75" s="4" t="s">
        <v>546</v>
      </c>
      <c r="AI75" s="4">
        <v>6.0</v>
      </c>
      <c r="AJ75" s="4" t="s">
        <v>744</v>
      </c>
      <c r="AK75" s="4" t="s">
        <v>941</v>
      </c>
      <c r="AL75" s="4" t="s">
        <v>941</v>
      </c>
      <c r="AM75" s="4">
        <v>18.0</v>
      </c>
      <c r="AN75" s="4">
        <v>4.0</v>
      </c>
      <c r="AO75" s="4">
        <v>10.0</v>
      </c>
      <c r="AP75" s="4">
        <v>7.0</v>
      </c>
      <c r="AQ75" s="4"/>
      <c r="AR75" s="4" t="s">
        <v>630</v>
      </c>
      <c r="AS75" s="4" t="s">
        <v>192</v>
      </c>
      <c r="AT75" s="4">
        <v>44.0</v>
      </c>
      <c r="AU75" s="4" t="s">
        <v>550</v>
      </c>
      <c r="AV75" s="1"/>
      <c r="AW75" s="1">
        <v>2.0</v>
      </c>
      <c r="AX75" s="1">
        <v>9.0</v>
      </c>
      <c r="AY75" s="1"/>
      <c r="AZ75" s="1" t="s">
        <v>200</v>
      </c>
      <c r="BA75" s="1" t="s">
        <v>1119</v>
      </c>
      <c r="BB75" s="1">
        <v>9.0</v>
      </c>
      <c r="BC75" s="1">
        <v>6.0</v>
      </c>
    </row>
    <row r="76">
      <c r="A76" s="4" t="s">
        <v>200</v>
      </c>
      <c r="B76" s="4">
        <v>18.0</v>
      </c>
      <c r="C76" s="4">
        <v>9.0</v>
      </c>
      <c r="D76" s="4" t="s">
        <v>540</v>
      </c>
      <c r="E76" s="4">
        <v>6.9</v>
      </c>
      <c r="F76" s="4" t="s">
        <v>1124</v>
      </c>
      <c r="G76" s="4">
        <v>36.3</v>
      </c>
      <c r="H76" s="4">
        <v>142.0</v>
      </c>
      <c r="I76" s="4"/>
      <c r="J76" s="4">
        <v>9.0</v>
      </c>
      <c r="K76" s="4">
        <v>36.0</v>
      </c>
      <c r="L76" s="8">
        <v>54.0</v>
      </c>
      <c r="M76" s="8">
        <v>-45.0</v>
      </c>
      <c r="N76" s="8">
        <v>54.0</v>
      </c>
      <c r="O76" s="8">
        <v>18.0</v>
      </c>
      <c r="P76" s="8">
        <v>18.0</v>
      </c>
      <c r="Q76" s="8">
        <v>9.0</v>
      </c>
      <c r="R76" s="4" t="s">
        <v>88</v>
      </c>
      <c r="S76" s="4" t="s">
        <v>202</v>
      </c>
      <c r="T76" s="4" t="s">
        <v>201</v>
      </c>
      <c r="U76" s="5">
        <v>45767.251244687504</v>
      </c>
      <c r="V76" s="4" t="s">
        <v>1120</v>
      </c>
      <c r="W76" s="5">
        <v>45767.444444444445</v>
      </c>
      <c r="X76" s="4" t="s">
        <v>1125</v>
      </c>
      <c r="Y76" s="4" t="s">
        <v>1126</v>
      </c>
      <c r="Z76" s="4"/>
      <c r="AA76" s="4"/>
      <c r="AB76" s="4" t="s">
        <v>14</v>
      </c>
      <c r="AC76" s="4" t="s">
        <v>200</v>
      </c>
      <c r="AD76" s="4" t="s">
        <v>14</v>
      </c>
      <c r="AE76" s="4" t="s">
        <v>823</v>
      </c>
      <c r="AF76" s="4" t="s">
        <v>823</v>
      </c>
      <c r="AG76" s="4" t="s">
        <v>14</v>
      </c>
      <c r="AH76" s="4" t="s">
        <v>546</v>
      </c>
      <c r="AI76" s="4">
        <v>18.0</v>
      </c>
      <c r="AJ76" s="4" t="s">
        <v>623</v>
      </c>
      <c r="AK76" s="4" t="s">
        <v>760</v>
      </c>
      <c r="AL76" s="4" t="s">
        <v>760</v>
      </c>
      <c r="AM76" s="4">
        <v>18.0</v>
      </c>
      <c r="AN76" s="4">
        <v>4.0</v>
      </c>
      <c r="AO76" s="4">
        <v>10.0</v>
      </c>
      <c r="AP76" s="4">
        <v>7.0</v>
      </c>
      <c r="AQ76" s="4"/>
      <c r="AR76" s="4" t="s">
        <v>549</v>
      </c>
      <c r="AS76" s="4" t="s">
        <v>192</v>
      </c>
      <c r="AT76" s="4">
        <v>45.0</v>
      </c>
      <c r="AU76" s="4" t="s">
        <v>550</v>
      </c>
      <c r="AV76" s="1"/>
      <c r="AW76" s="1">
        <v>2.0</v>
      </c>
      <c r="AX76" s="1">
        <v>9.0</v>
      </c>
      <c r="AY76" s="1"/>
      <c r="AZ76" s="1" t="s">
        <v>200</v>
      </c>
      <c r="BA76" s="1" t="s">
        <v>1124</v>
      </c>
      <c r="BB76" s="1">
        <v>9.0</v>
      </c>
      <c r="BC76" s="1">
        <v>18.0</v>
      </c>
    </row>
    <row r="77">
      <c r="A77" s="4" t="s">
        <v>200</v>
      </c>
      <c r="B77" s="4">
        <v>15.0</v>
      </c>
      <c r="C77" s="4">
        <v>9.0</v>
      </c>
      <c r="D77" s="4" t="s">
        <v>540</v>
      </c>
      <c r="E77" s="4">
        <v>6.9</v>
      </c>
      <c r="F77" s="4" t="s">
        <v>1119</v>
      </c>
      <c r="G77" s="4">
        <v>36.1</v>
      </c>
      <c r="H77" s="4">
        <v>130.0</v>
      </c>
      <c r="I77" s="4"/>
      <c r="J77" s="4">
        <v>9.0</v>
      </c>
      <c r="K77" s="4">
        <v>36.0</v>
      </c>
      <c r="L77" s="8">
        <v>51.0</v>
      </c>
      <c r="M77" s="8">
        <v>-44.0</v>
      </c>
      <c r="N77" s="8">
        <v>51.0</v>
      </c>
      <c r="O77" s="8">
        <v>15.0</v>
      </c>
      <c r="P77" s="8">
        <v>15.0</v>
      </c>
      <c r="Q77" s="8">
        <v>7.0</v>
      </c>
      <c r="R77" s="4" t="s">
        <v>88</v>
      </c>
      <c r="S77" s="4" t="s">
        <v>202</v>
      </c>
      <c r="T77" s="4" t="s">
        <v>201</v>
      </c>
      <c r="U77" s="5">
        <v>45767.251768483795</v>
      </c>
      <c r="V77" s="4" t="s">
        <v>1127</v>
      </c>
      <c r="W77" s="5">
        <v>45767.60416666667</v>
      </c>
      <c r="X77" s="4" t="s">
        <v>1128</v>
      </c>
      <c r="Y77" s="4" t="s">
        <v>1129</v>
      </c>
      <c r="Z77" s="4" t="s">
        <v>201</v>
      </c>
      <c r="AA77" s="5">
        <v>45767.59880229167</v>
      </c>
      <c r="AB77" s="4" t="s">
        <v>1130</v>
      </c>
      <c r="AC77" s="4" t="s">
        <v>200</v>
      </c>
      <c r="AD77" s="4" t="s">
        <v>200</v>
      </c>
      <c r="AE77" s="4" t="s">
        <v>884</v>
      </c>
      <c r="AF77" s="4" t="s">
        <v>884</v>
      </c>
      <c r="AG77" s="4" t="s">
        <v>14</v>
      </c>
      <c r="AH77" s="4" t="s">
        <v>546</v>
      </c>
      <c r="AI77" s="4">
        <v>15.0</v>
      </c>
      <c r="AJ77" s="4" t="s">
        <v>694</v>
      </c>
      <c r="AK77" s="4" t="s">
        <v>1131</v>
      </c>
      <c r="AL77" s="4" t="s">
        <v>1131</v>
      </c>
      <c r="AM77" s="4">
        <v>18.0</v>
      </c>
      <c r="AN77" s="4">
        <v>4.0</v>
      </c>
      <c r="AO77" s="4">
        <v>10.0</v>
      </c>
      <c r="AP77" s="4">
        <v>7.0</v>
      </c>
      <c r="AQ77" s="4"/>
      <c r="AR77" s="4" t="s">
        <v>648</v>
      </c>
      <c r="AS77" s="4" t="s">
        <v>192</v>
      </c>
      <c r="AT77" s="4">
        <v>44.0</v>
      </c>
      <c r="AU77" s="4" t="s">
        <v>550</v>
      </c>
      <c r="AV77" s="1"/>
      <c r="AW77" s="1">
        <v>2.0</v>
      </c>
      <c r="AX77" s="1">
        <v>9.0</v>
      </c>
      <c r="AY77" s="1"/>
      <c r="AZ77" s="1" t="s">
        <v>200</v>
      </c>
      <c r="BA77" s="1" t="s">
        <v>1119</v>
      </c>
      <c r="BB77" s="1">
        <v>9.0</v>
      </c>
      <c r="BC77" s="1">
        <v>15.0</v>
      </c>
    </row>
    <row r="78">
      <c r="A78" s="4" t="s">
        <v>200</v>
      </c>
      <c r="B78" s="4">
        <v>7.0</v>
      </c>
      <c r="C78" s="4">
        <v>9.0</v>
      </c>
      <c r="D78" s="4" t="s">
        <v>540</v>
      </c>
      <c r="E78" s="4">
        <v>6.9</v>
      </c>
      <c r="F78" s="4" t="s">
        <v>1124</v>
      </c>
      <c r="G78" s="4">
        <v>36.3</v>
      </c>
      <c r="H78" s="4">
        <v>142.0</v>
      </c>
      <c r="I78" s="4"/>
      <c r="J78" s="4">
        <v>9.0</v>
      </c>
      <c r="K78" s="4">
        <v>36.0</v>
      </c>
      <c r="L78" s="8">
        <v>43.0</v>
      </c>
      <c r="M78" s="8">
        <v>-45.0</v>
      </c>
      <c r="N78" s="8">
        <v>43.0</v>
      </c>
      <c r="O78" s="8">
        <v>7.0</v>
      </c>
      <c r="P78" s="8">
        <v>7.0</v>
      </c>
      <c r="Q78" s="8">
        <v>-2.0</v>
      </c>
      <c r="R78" s="4" t="s">
        <v>88</v>
      </c>
      <c r="S78" s="4" t="s">
        <v>202</v>
      </c>
      <c r="T78" s="4" t="s">
        <v>201</v>
      </c>
      <c r="U78" s="5">
        <v>45767.252116840275</v>
      </c>
      <c r="V78" s="4" t="s">
        <v>1132</v>
      </c>
      <c r="W78" s="5">
        <v>45767.70833333333</v>
      </c>
      <c r="X78" s="4" t="s">
        <v>1133</v>
      </c>
      <c r="Y78" s="4" t="s">
        <v>1134</v>
      </c>
      <c r="Z78" s="4" t="s">
        <v>201</v>
      </c>
      <c r="AA78" s="5">
        <v>45767.59898947917</v>
      </c>
      <c r="AB78" s="4" t="s">
        <v>1130</v>
      </c>
      <c r="AC78" s="4" t="s">
        <v>200</v>
      </c>
      <c r="AD78" s="4" t="s">
        <v>200</v>
      </c>
      <c r="AE78" s="4" t="s">
        <v>991</v>
      </c>
      <c r="AF78" s="4" t="s">
        <v>991</v>
      </c>
      <c r="AG78" s="4" t="s">
        <v>14</v>
      </c>
      <c r="AH78" s="4" t="s">
        <v>546</v>
      </c>
      <c r="AI78" s="4">
        <v>7.0</v>
      </c>
      <c r="AJ78" s="4" t="s">
        <v>615</v>
      </c>
      <c r="AK78" s="4" t="s">
        <v>850</v>
      </c>
      <c r="AL78" s="4" t="s">
        <v>850</v>
      </c>
      <c r="AM78" s="4">
        <v>18.0</v>
      </c>
      <c r="AN78" s="4">
        <v>4.0</v>
      </c>
      <c r="AO78" s="4">
        <v>10.0</v>
      </c>
      <c r="AP78" s="4">
        <v>7.0</v>
      </c>
      <c r="AQ78" s="4"/>
      <c r="AR78" s="4" t="s">
        <v>630</v>
      </c>
      <c r="AS78" s="4" t="s">
        <v>192</v>
      </c>
      <c r="AT78" s="4">
        <v>45.0</v>
      </c>
      <c r="AU78" s="4" t="s">
        <v>550</v>
      </c>
      <c r="AV78" s="1"/>
      <c r="AW78" s="1">
        <v>2.0</v>
      </c>
      <c r="AX78" s="1">
        <v>9.0</v>
      </c>
      <c r="AY78" s="1"/>
      <c r="AZ78" s="1" t="s">
        <v>200</v>
      </c>
      <c r="BA78" s="1" t="s">
        <v>1124</v>
      </c>
      <c r="BB78" s="1">
        <v>9.0</v>
      </c>
      <c r="BC78" s="1">
        <v>7.0</v>
      </c>
    </row>
    <row r="79">
      <c r="A79" s="4" t="s">
        <v>367</v>
      </c>
      <c r="B79" s="4"/>
      <c r="C79" s="4"/>
      <c r="D79" s="4" t="s">
        <v>540</v>
      </c>
      <c r="E79" s="4">
        <v>3.7</v>
      </c>
      <c r="F79" s="4" t="s">
        <v>1107</v>
      </c>
      <c r="G79" s="4">
        <v>37.1</v>
      </c>
      <c r="H79" s="4">
        <v>143.0</v>
      </c>
      <c r="I79" s="4">
        <v>41.0</v>
      </c>
      <c r="J79" s="4">
        <v>9.0</v>
      </c>
      <c r="K79" s="4">
        <v>36.0</v>
      </c>
      <c r="L79" s="8">
        <v>41.0</v>
      </c>
      <c r="M79" s="8">
        <v>0.0</v>
      </c>
      <c r="N79" s="8">
        <v>41.0</v>
      </c>
      <c r="O79" s="8">
        <v>4.0</v>
      </c>
      <c r="P79" s="8">
        <v>4.0</v>
      </c>
      <c r="Q79" s="8">
        <v>0.0</v>
      </c>
      <c r="R79" s="4" t="s">
        <v>88</v>
      </c>
      <c r="S79" s="4" t="s">
        <v>369</v>
      </c>
      <c r="T79" s="4" t="s">
        <v>368</v>
      </c>
      <c r="U79" s="5">
        <v>45767.86629832176</v>
      </c>
      <c r="V79" s="4" t="s">
        <v>1135</v>
      </c>
      <c r="W79" s="4"/>
      <c r="X79" s="4" t="s">
        <v>579</v>
      </c>
      <c r="Y79" s="4" t="s">
        <v>1136</v>
      </c>
      <c r="Z79" s="4"/>
      <c r="AA79" s="4"/>
      <c r="AB79" s="4" t="s">
        <v>14</v>
      </c>
      <c r="AC79" s="4" t="s">
        <v>367</v>
      </c>
      <c r="AD79" s="4" t="s">
        <v>14</v>
      </c>
      <c r="AE79" s="4" t="s">
        <v>658</v>
      </c>
      <c r="AF79" s="4" t="s">
        <v>658</v>
      </c>
      <c r="AG79" s="4" t="s">
        <v>14</v>
      </c>
      <c r="AH79" s="4" t="s">
        <v>546</v>
      </c>
      <c r="AI79" s="4">
        <v>5.0</v>
      </c>
      <c r="AJ79" s="4" t="s">
        <v>659</v>
      </c>
      <c r="AK79" s="4" t="s">
        <v>736</v>
      </c>
      <c r="AL79" s="4" t="s">
        <v>736</v>
      </c>
      <c r="AM79" s="4">
        <v>18.0</v>
      </c>
      <c r="AN79" s="4">
        <v>4.0</v>
      </c>
      <c r="AO79" s="4">
        <v>6.0</v>
      </c>
      <c r="AP79" s="4">
        <v>8.0</v>
      </c>
      <c r="AQ79" s="4"/>
      <c r="AR79" s="4" t="s">
        <v>661</v>
      </c>
      <c r="AS79" s="4" t="s">
        <v>192</v>
      </c>
      <c r="AT79" s="4">
        <v>41.0</v>
      </c>
      <c r="AU79" s="4" t="s">
        <v>550</v>
      </c>
      <c r="AV79" s="1"/>
      <c r="AW79" s="1">
        <v>2.0</v>
      </c>
      <c r="AX79" s="1">
        <v>9.0</v>
      </c>
      <c r="AY79" s="1"/>
      <c r="AZ79" s="1" t="s">
        <v>367</v>
      </c>
      <c r="BA79" s="1" t="s">
        <v>1107</v>
      </c>
      <c r="BB79" s="1"/>
      <c r="BC79" s="1"/>
    </row>
    <row r="80">
      <c r="A80" s="4" t="s">
        <v>321</v>
      </c>
      <c r="B80" s="4"/>
      <c r="C80" s="4"/>
      <c r="D80" s="4" t="s">
        <v>540</v>
      </c>
      <c r="E80" s="4">
        <v>5.6</v>
      </c>
      <c r="F80" s="4" t="s">
        <v>1137</v>
      </c>
      <c r="G80" s="4">
        <v>29.0</v>
      </c>
      <c r="H80" s="4">
        <v>85.0</v>
      </c>
      <c r="I80" s="4">
        <v>35.0</v>
      </c>
      <c r="J80" s="4">
        <v>9.0</v>
      </c>
      <c r="K80" s="4">
        <v>30.0</v>
      </c>
      <c r="L80" s="8">
        <v>35.0</v>
      </c>
      <c r="M80" s="8">
        <v>2.0</v>
      </c>
      <c r="N80" s="8">
        <v>33.0</v>
      </c>
      <c r="O80" s="8">
        <v>6.0</v>
      </c>
      <c r="P80" s="8">
        <v>6.0</v>
      </c>
      <c r="Q80" s="8">
        <v>2.0</v>
      </c>
      <c r="R80" s="4" t="s">
        <v>88</v>
      </c>
      <c r="S80" s="4" t="s">
        <v>323</v>
      </c>
      <c r="T80" s="4" t="s">
        <v>322</v>
      </c>
      <c r="U80" s="5">
        <v>45771.64918399305</v>
      </c>
      <c r="V80" s="4" t="s">
        <v>1138</v>
      </c>
      <c r="W80" s="4"/>
      <c r="X80" s="4" t="s">
        <v>579</v>
      </c>
      <c r="Y80" s="4" t="s">
        <v>1139</v>
      </c>
      <c r="Z80" s="4"/>
      <c r="AA80" s="4"/>
      <c r="AB80" s="4" t="s">
        <v>14</v>
      </c>
      <c r="AC80" s="4" t="s">
        <v>321</v>
      </c>
      <c r="AD80" s="4" t="s">
        <v>14</v>
      </c>
      <c r="AE80" s="4" t="s">
        <v>1140</v>
      </c>
      <c r="AF80" s="4" t="s">
        <v>1140</v>
      </c>
      <c r="AG80" s="4" t="s">
        <v>14</v>
      </c>
      <c r="AH80" s="4" t="s">
        <v>546</v>
      </c>
      <c r="AI80" s="4">
        <v>5.0</v>
      </c>
      <c r="AJ80" s="4" t="s">
        <v>659</v>
      </c>
      <c r="AK80" s="4" t="s">
        <v>1141</v>
      </c>
      <c r="AL80" s="4" t="s">
        <v>1141</v>
      </c>
      <c r="AM80" s="4">
        <v>18.0</v>
      </c>
      <c r="AN80" s="4">
        <v>4.0</v>
      </c>
      <c r="AO80" s="4">
        <v>2.0</v>
      </c>
      <c r="AP80" s="4">
        <v>4.0</v>
      </c>
      <c r="AQ80" s="4"/>
      <c r="AR80" s="4" t="s">
        <v>572</v>
      </c>
      <c r="AS80" s="4" t="s">
        <v>192</v>
      </c>
      <c r="AT80" s="4">
        <v>33.0</v>
      </c>
      <c r="AU80" s="4" t="s">
        <v>550</v>
      </c>
      <c r="AV80" s="1"/>
      <c r="AW80" s="1">
        <v>2.0</v>
      </c>
      <c r="AX80" s="1">
        <v>9.0</v>
      </c>
      <c r="AY80" s="1"/>
      <c r="AZ80" s="1" t="s">
        <v>321</v>
      </c>
      <c r="BA80" s="1" t="s">
        <v>1137</v>
      </c>
      <c r="BB80" s="1"/>
      <c r="BC80" s="1"/>
    </row>
    <row r="81">
      <c r="A81" s="4" t="s">
        <v>330</v>
      </c>
      <c r="B81" s="4"/>
      <c r="C81" s="4"/>
      <c r="D81" s="4" t="s">
        <v>540</v>
      </c>
      <c r="E81" s="4">
        <v>12.8</v>
      </c>
      <c r="F81" s="4" t="s">
        <v>1142</v>
      </c>
      <c r="G81" s="4">
        <v>35.5</v>
      </c>
      <c r="H81" s="4">
        <v>135.0</v>
      </c>
      <c r="I81" s="4">
        <v>48.0</v>
      </c>
      <c r="J81" s="4">
        <v>9.0</v>
      </c>
      <c r="K81" s="4">
        <v>36.0</v>
      </c>
      <c r="L81" s="8">
        <v>48.0</v>
      </c>
      <c r="M81" s="8">
        <v>-2.0</v>
      </c>
      <c r="N81" s="8">
        <v>50.0</v>
      </c>
      <c r="O81" s="8">
        <v>13.0</v>
      </c>
      <c r="P81" s="8">
        <v>13.0</v>
      </c>
      <c r="Q81" s="8">
        <v>-2.0</v>
      </c>
      <c r="R81" s="4" t="s">
        <v>88</v>
      </c>
      <c r="S81" s="4" t="s">
        <v>331</v>
      </c>
      <c r="T81" s="4" t="s">
        <v>59</v>
      </c>
      <c r="U81" s="5">
        <v>45773.588363310184</v>
      </c>
      <c r="V81" s="4" t="s">
        <v>1143</v>
      </c>
      <c r="W81" s="5">
        <v>45773.58333333333</v>
      </c>
      <c r="X81" s="4" t="s">
        <v>1144</v>
      </c>
      <c r="Y81" s="4" t="s">
        <v>1145</v>
      </c>
      <c r="Z81" s="4" t="s">
        <v>59</v>
      </c>
      <c r="AA81" s="5">
        <v>45773.74079686342</v>
      </c>
      <c r="AB81" s="4" t="s">
        <v>1146</v>
      </c>
      <c r="AC81" s="4" t="s">
        <v>330</v>
      </c>
      <c r="AD81" s="4" t="s">
        <v>330</v>
      </c>
      <c r="AE81" s="4" t="s">
        <v>1147</v>
      </c>
      <c r="AF81" s="4" t="s">
        <v>1147</v>
      </c>
      <c r="AG81" s="4" t="s">
        <v>14</v>
      </c>
      <c r="AH81" s="4" t="s">
        <v>546</v>
      </c>
      <c r="AI81" s="4">
        <v>12.0</v>
      </c>
      <c r="AJ81" s="4" t="s">
        <v>831</v>
      </c>
      <c r="AK81" s="4" t="s">
        <v>832</v>
      </c>
      <c r="AL81" s="4" t="s">
        <v>832</v>
      </c>
      <c r="AM81" s="4">
        <v>18.0</v>
      </c>
      <c r="AN81" s="4">
        <v>4.0</v>
      </c>
      <c r="AO81" s="4">
        <v>8.0</v>
      </c>
      <c r="AP81" s="4">
        <v>2.0</v>
      </c>
      <c r="AQ81" s="4"/>
      <c r="AR81" s="4" t="s">
        <v>630</v>
      </c>
      <c r="AS81" s="4" t="s">
        <v>192</v>
      </c>
      <c r="AT81" s="4">
        <v>50.0</v>
      </c>
      <c r="AU81" s="4" t="s">
        <v>550</v>
      </c>
      <c r="AV81" s="1"/>
      <c r="AW81" s="1">
        <v>2.0</v>
      </c>
      <c r="AX81" s="1">
        <v>9.0</v>
      </c>
      <c r="AY81" s="1"/>
      <c r="AZ81" s="1" t="s">
        <v>330</v>
      </c>
      <c r="BA81" s="1" t="s">
        <v>1142</v>
      </c>
      <c r="BB81" s="1"/>
      <c r="BC81" s="1"/>
    </row>
    <row r="82">
      <c r="A82" s="4" t="s">
        <v>330</v>
      </c>
      <c r="B82" s="4"/>
      <c r="C82" s="4"/>
      <c r="D82" s="4" t="s">
        <v>540</v>
      </c>
      <c r="E82" s="4">
        <v>12.8</v>
      </c>
      <c r="F82" s="4" t="s">
        <v>1148</v>
      </c>
      <c r="G82" s="4">
        <v>34.5</v>
      </c>
      <c r="H82" s="4">
        <v>125.0</v>
      </c>
      <c r="I82" s="4">
        <v>46.0</v>
      </c>
      <c r="J82" s="4">
        <v>9.0</v>
      </c>
      <c r="K82" s="4">
        <v>34.0</v>
      </c>
      <c r="L82" s="8">
        <v>46.0</v>
      </c>
      <c r="M82" s="8">
        <v>-2.0</v>
      </c>
      <c r="N82" s="8">
        <v>48.0</v>
      </c>
      <c r="O82" s="8">
        <v>11.0</v>
      </c>
      <c r="P82" s="8">
        <v>11.0</v>
      </c>
      <c r="Q82" s="8">
        <v>-2.0</v>
      </c>
      <c r="R82" s="4" t="s">
        <v>88</v>
      </c>
      <c r="S82" s="4" t="s">
        <v>331</v>
      </c>
      <c r="T82" s="4" t="s">
        <v>59</v>
      </c>
      <c r="U82" s="5">
        <v>45773.588800983794</v>
      </c>
      <c r="V82" s="4" t="s">
        <v>1143</v>
      </c>
      <c r="W82" s="5">
        <v>45773.58333333333</v>
      </c>
      <c r="X82" s="4" t="s">
        <v>1144</v>
      </c>
      <c r="Y82" s="4" t="s">
        <v>1149</v>
      </c>
      <c r="Z82" s="4" t="s">
        <v>59</v>
      </c>
      <c r="AA82" s="5">
        <v>45773.77114481482</v>
      </c>
      <c r="AB82" s="4" t="s">
        <v>1150</v>
      </c>
      <c r="AC82" s="4" t="s">
        <v>330</v>
      </c>
      <c r="AD82" s="4" t="s">
        <v>330</v>
      </c>
      <c r="AE82" s="4" t="s">
        <v>1147</v>
      </c>
      <c r="AF82" s="4" t="s">
        <v>1147</v>
      </c>
      <c r="AG82" s="4" t="s">
        <v>14</v>
      </c>
      <c r="AH82" s="4" t="s">
        <v>546</v>
      </c>
      <c r="AI82" s="4">
        <v>12.0</v>
      </c>
      <c r="AJ82" s="4" t="s">
        <v>831</v>
      </c>
      <c r="AK82" s="4" t="s">
        <v>1042</v>
      </c>
      <c r="AL82" s="4" t="s">
        <v>1042</v>
      </c>
      <c r="AM82" s="4">
        <v>18.0</v>
      </c>
      <c r="AN82" s="4">
        <v>4.0</v>
      </c>
      <c r="AO82" s="4">
        <v>8.0</v>
      </c>
      <c r="AP82" s="4">
        <v>2.0</v>
      </c>
      <c r="AQ82" s="4"/>
      <c r="AR82" s="4" t="s">
        <v>630</v>
      </c>
      <c r="AS82" s="4" t="s">
        <v>192</v>
      </c>
      <c r="AT82" s="4">
        <v>48.0</v>
      </c>
      <c r="AU82" s="4" t="s">
        <v>550</v>
      </c>
      <c r="AV82" s="1"/>
      <c r="AW82" s="1">
        <v>2.0</v>
      </c>
      <c r="AX82" s="1">
        <v>9.0</v>
      </c>
      <c r="AY82" s="1"/>
      <c r="AZ82" s="1" t="s">
        <v>330</v>
      </c>
      <c r="BA82" s="1" t="s">
        <v>1148</v>
      </c>
      <c r="BB82" s="1"/>
      <c r="BC82" s="1"/>
    </row>
    <row r="83">
      <c r="A83" s="4" t="s">
        <v>21</v>
      </c>
      <c r="B83" s="4">
        <v>4.0</v>
      </c>
      <c r="C83" s="4">
        <v>9.0</v>
      </c>
      <c r="D83" s="4" t="s">
        <v>540</v>
      </c>
      <c r="E83" s="4">
        <v>4.0</v>
      </c>
      <c r="F83" s="4" t="s">
        <v>1151</v>
      </c>
      <c r="G83" s="4">
        <v>34.6</v>
      </c>
      <c r="H83" s="4">
        <v>123.0</v>
      </c>
      <c r="I83" s="4"/>
      <c r="J83" s="4">
        <v>9.0</v>
      </c>
      <c r="K83" s="4">
        <v>36.0</v>
      </c>
      <c r="L83" s="8">
        <v>40.0</v>
      </c>
      <c r="M83" s="8">
        <v>-39.0</v>
      </c>
      <c r="N83" s="8">
        <v>40.0</v>
      </c>
      <c r="O83" s="8">
        <v>5.0</v>
      </c>
      <c r="P83" s="8">
        <v>5.0</v>
      </c>
      <c r="Q83" s="8">
        <v>1.0</v>
      </c>
      <c r="R83" s="4" t="s">
        <v>88</v>
      </c>
      <c r="S83" s="4" t="s">
        <v>257</v>
      </c>
      <c r="T83" s="4" t="s">
        <v>16</v>
      </c>
      <c r="U83" s="5">
        <v>45774.35326908565</v>
      </c>
      <c r="V83" s="4" t="s">
        <v>1152</v>
      </c>
      <c r="W83" s="4"/>
      <c r="X83" s="4" t="s">
        <v>579</v>
      </c>
      <c r="Y83" s="4" t="s">
        <v>1153</v>
      </c>
      <c r="Z83" s="4"/>
      <c r="AA83" s="4"/>
      <c r="AB83" s="4" t="s">
        <v>14</v>
      </c>
      <c r="AC83" s="4" t="s">
        <v>21</v>
      </c>
      <c r="AD83" s="4" t="s">
        <v>14</v>
      </c>
      <c r="AE83" s="4" t="s">
        <v>1154</v>
      </c>
      <c r="AF83" s="4" t="s">
        <v>1154</v>
      </c>
      <c r="AG83" s="4" t="s">
        <v>14</v>
      </c>
      <c r="AH83" s="4" t="s">
        <v>546</v>
      </c>
      <c r="AI83" s="4">
        <v>4.0</v>
      </c>
      <c r="AJ83" s="4" t="s">
        <v>628</v>
      </c>
      <c r="AK83" s="4" t="s">
        <v>1155</v>
      </c>
      <c r="AL83" s="4" t="s">
        <v>1155</v>
      </c>
      <c r="AM83" s="4">
        <v>18.0</v>
      </c>
      <c r="AN83" s="4">
        <v>4.0</v>
      </c>
      <c r="AO83" s="4">
        <v>7.0</v>
      </c>
      <c r="AP83" s="4">
        <v>10.0</v>
      </c>
      <c r="AQ83" s="4"/>
      <c r="AR83" s="4" t="s">
        <v>604</v>
      </c>
      <c r="AS83" s="4" t="s">
        <v>192</v>
      </c>
      <c r="AT83" s="4">
        <v>39.0</v>
      </c>
      <c r="AU83" s="4" t="s">
        <v>550</v>
      </c>
      <c r="AV83" s="1"/>
      <c r="AW83" s="1">
        <v>2.0</v>
      </c>
      <c r="AX83" s="1">
        <v>9.0</v>
      </c>
      <c r="AY83" s="1"/>
      <c r="AZ83" s="1" t="s">
        <v>21</v>
      </c>
      <c r="BA83" s="1" t="s">
        <v>1151</v>
      </c>
      <c r="BB83" s="1">
        <v>9.0</v>
      </c>
      <c r="BC83" s="1">
        <v>4.0</v>
      </c>
    </row>
    <row r="84">
      <c r="A84" s="4" t="s">
        <v>301</v>
      </c>
      <c r="B84" s="4"/>
      <c r="C84" s="4"/>
      <c r="D84" s="4" t="s">
        <v>540</v>
      </c>
      <c r="E84" s="4">
        <v>5.1</v>
      </c>
      <c r="F84" s="4" t="s">
        <v>1151</v>
      </c>
      <c r="G84" s="4">
        <v>34.6</v>
      </c>
      <c r="H84" s="4">
        <v>123.0</v>
      </c>
      <c r="I84" s="4">
        <v>41.0</v>
      </c>
      <c r="J84" s="4">
        <v>9.0</v>
      </c>
      <c r="K84" s="4">
        <v>36.0</v>
      </c>
      <c r="L84" s="8">
        <v>41.0</v>
      </c>
      <c r="M84" s="8">
        <v>1.0</v>
      </c>
      <c r="N84" s="8">
        <v>40.0</v>
      </c>
      <c r="O84" s="8">
        <v>6.0</v>
      </c>
      <c r="P84" s="8">
        <v>6.0</v>
      </c>
      <c r="Q84" s="8">
        <v>1.0</v>
      </c>
      <c r="R84" s="4" t="s">
        <v>88</v>
      </c>
      <c r="S84" s="4" t="s">
        <v>303</v>
      </c>
      <c r="T84" s="4" t="s">
        <v>302</v>
      </c>
      <c r="U84" s="5">
        <v>45774.42978953704</v>
      </c>
      <c r="V84" s="4" t="s">
        <v>1156</v>
      </c>
      <c r="W84" s="4"/>
      <c r="X84" s="4" t="s">
        <v>579</v>
      </c>
      <c r="Y84" s="4" t="s">
        <v>1157</v>
      </c>
      <c r="Z84" s="4"/>
      <c r="AA84" s="4"/>
      <c r="AB84" s="4" t="s">
        <v>14</v>
      </c>
      <c r="AC84" s="4" t="s">
        <v>301</v>
      </c>
      <c r="AD84" s="4" t="s">
        <v>14</v>
      </c>
      <c r="AE84" s="4" t="s">
        <v>916</v>
      </c>
      <c r="AF84" s="4" t="s">
        <v>916</v>
      </c>
      <c r="AG84" s="4" t="s">
        <v>14</v>
      </c>
      <c r="AH84" s="4" t="s">
        <v>546</v>
      </c>
      <c r="AI84" s="4">
        <v>5.0</v>
      </c>
      <c r="AJ84" s="4" t="s">
        <v>659</v>
      </c>
      <c r="AK84" s="4" t="s">
        <v>1141</v>
      </c>
      <c r="AL84" s="4" t="s">
        <v>1141</v>
      </c>
      <c r="AM84" s="4">
        <v>18.0</v>
      </c>
      <c r="AN84" s="4">
        <v>4.0</v>
      </c>
      <c r="AO84" s="4">
        <v>4.0</v>
      </c>
      <c r="AP84" s="4">
        <v>5.0</v>
      </c>
      <c r="AQ84" s="4"/>
      <c r="AR84" s="4" t="s">
        <v>604</v>
      </c>
      <c r="AS84" s="4" t="s">
        <v>192</v>
      </c>
      <c r="AT84" s="4">
        <v>40.0</v>
      </c>
      <c r="AU84" s="4" t="s">
        <v>550</v>
      </c>
      <c r="AV84" s="1"/>
      <c r="AW84" s="1">
        <v>2.0</v>
      </c>
      <c r="AX84" s="1">
        <v>9.0</v>
      </c>
      <c r="AY84" s="1"/>
      <c r="AZ84" s="1" t="s">
        <v>301</v>
      </c>
      <c r="BA84" s="1" t="s">
        <v>1151</v>
      </c>
      <c r="BB84" s="1"/>
      <c r="BC84" s="1"/>
    </row>
    <row r="85">
      <c r="A85" s="4" t="s">
        <v>21</v>
      </c>
      <c r="B85" s="4">
        <v>4.0</v>
      </c>
      <c r="C85" s="4">
        <v>9.0</v>
      </c>
      <c r="D85" s="4" t="s">
        <v>540</v>
      </c>
      <c r="E85" s="4">
        <v>4.0</v>
      </c>
      <c r="F85" s="4" t="s">
        <v>1158</v>
      </c>
      <c r="G85" s="4">
        <v>35.5</v>
      </c>
      <c r="H85" s="4">
        <v>128.0</v>
      </c>
      <c r="I85" s="4"/>
      <c r="J85" s="4">
        <v>9.0</v>
      </c>
      <c r="K85" s="4">
        <v>36.0</v>
      </c>
      <c r="L85" s="8">
        <v>40.0</v>
      </c>
      <c r="M85" s="8">
        <v>-40.0</v>
      </c>
      <c r="N85" s="8">
        <v>40.0</v>
      </c>
      <c r="O85" s="8">
        <v>5.0</v>
      </c>
      <c r="P85" s="8">
        <v>5.0</v>
      </c>
      <c r="Q85" s="8">
        <v>0.0</v>
      </c>
      <c r="R85" s="4" t="s">
        <v>88</v>
      </c>
      <c r="S85" s="4" t="s">
        <v>257</v>
      </c>
      <c r="T85" s="4" t="s">
        <v>16</v>
      </c>
      <c r="U85" s="5">
        <v>45774.455698425925</v>
      </c>
      <c r="V85" s="4" t="s">
        <v>1159</v>
      </c>
      <c r="W85" s="4"/>
      <c r="X85" s="4" t="s">
        <v>579</v>
      </c>
      <c r="Y85" s="4" t="s">
        <v>1160</v>
      </c>
      <c r="Z85" s="4"/>
      <c r="AA85" s="4"/>
      <c r="AB85" s="4" t="s">
        <v>14</v>
      </c>
      <c r="AC85" s="4" t="s">
        <v>21</v>
      </c>
      <c r="AD85" s="4" t="s">
        <v>14</v>
      </c>
      <c r="AE85" s="4" t="s">
        <v>889</v>
      </c>
      <c r="AF85" s="4" t="s">
        <v>889</v>
      </c>
      <c r="AG85" s="4" t="s">
        <v>14</v>
      </c>
      <c r="AH85" s="4" t="s">
        <v>546</v>
      </c>
      <c r="AI85" s="4">
        <v>4.0</v>
      </c>
      <c r="AJ85" s="4" t="s">
        <v>628</v>
      </c>
      <c r="AK85" s="4" t="s">
        <v>1155</v>
      </c>
      <c r="AL85" s="4" t="s">
        <v>1155</v>
      </c>
      <c r="AM85" s="4">
        <v>18.0</v>
      </c>
      <c r="AN85" s="4">
        <v>4.0</v>
      </c>
      <c r="AO85" s="4">
        <v>7.0</v>
      </c>
      <c r="AP85" s="4">
        <v>10.0</v>
      </c>
      <c r="AQ85" s="4"/>
      <c r="AR85" s="4" t="s">
        <v>661</v>
      </c>
      <c r="AS85" s="4" t="s">
        <v>192</v>
      </c>
      <c r="AT85" s="4">
        <v>40.0</v>
      </c>
      <c r="AU85" s="4" t="s">
        <v>550</v>
      </c>
      <c r="AV85" s="1"/>
      <c r="AW85" s="1">
        <v>2.0</v>
      </c>
      <c r="AX85" s="1">
        <v>9.0</v>
      </c>
      <c r="AY85" s="1"/>
      <c r="AZ85" s="1" t="s">
        <v>21</v>
      </c>
      <c r="BA85" s="1" t="s">
        <v>1158</v>
      </c>
      <c r="BB85" s="1">
        <v>9.0</v>
      </c>
      <c r="BC85" s="1">
        <v>4.0</v>
      </c>
    </row>
    <row r="86">
      <c r="A86" s="4" t="s">
        <v>26</v>
      </c>
      <c r="B86" s="4"/>
      <c r="C86" s="4"/>
      <c r="D86" s="4" t="s">
        <v>540</v>
      </c>
      <c r="E86" s="4">
        <v>5.4</v>
      </c>
      <c r="F86" s="4" t="s">
        <v>1070</v>
      </c>
      <c r="G86" s="4">
        <v>35.6</v>
      </c>
      <c r="H86" s="4">
        <v>126.0</v>
      </c>
      <c r="I86" s="4">
        <v>42.0</v>
      </c>
      <c r="J86" s="4">
        <v>9.0</v>
      </c>
      <c r="K86" s="4">
        <v>36.0</v>
      </c>
      <c r="L86" s="8">
        <v>42.0</v>
      </c>
      <c r="M86" s="8">
        <v>1.0</v>
      </c>
      <c r="N86" s="8">
        <v>41.0</v>
      </c>
      <c r="O86" s="8">
        <v>6.0</v>
      </c>
      <c r="P86" s="8">
        <v>6.0</v>
      </c>
      <c r="Q86" s="8">
        <v>1.0</v>
      </c>
      <c r="R86" s="4" t="s">
        <v>88</v>
      </c>
      <c r="S86" s="4" t="s">
        <v>269</v>
      </c>
      <c r="T86" s="4" t="s">
        <v>23</v>
      </c>
      <c r="U86" s="5">
        <v>45774.473333622685</v>
      </c>
      <c r="V86" s="4" t="s">
        <v>1161</v>
      </c>
      <c r="W86" s="4"/>
      <c r="X86" s="4" t="s">
        <v>579</v>
      </c>
      <c r="Y86" s="4" t="s">
        <v>1162</v>
      </c>
      <c r="Z86" s="4"/>
      <c r="AA86" s="4"/>
      <c r="AB86" s="4" t="s">
        <v>14</v>
      </c>
      <c r="AC86" s="4" t="s">
        <v>26</v>
      </c>
      <c r="AD86" s="4" t="s">
        <v>14</v>
      </c>
      <c r="AE86" s="4" t="s">
        <v>875</v>
      </c>
      <c r="AF86" s="4" t="s">
        <v>875</v>
      </c>
      <c r="AG86" s="4" t="s">
        <v>14</v>
      </c>
      <c r="AH86" s="4" t="s">
        <v>546</v>
      </c>
      <c r="AI86" s="4">
        <v>6.0</v>
      </c>
      <c r="AJ86" s="4" t="s">
        <v>744</v>
      </c>
      <c r="AK86" s="4" t="s">
        <v>941</v>
      </c>
      <c r="AL86" s="4" t="s">
        <v>941</v>
      </c>
      <c r="AM86" s="4">
        <v>18.0</v>
      </c>
      <c r="AN86" s="4">
        <v>4.0</v>
      </c>
      <c r="AO86" s="4">
        <v>5.0</v>
      </c>
      <c r="AP86" s="4">
        <v>6.0</v>
      </c>
      <c r="AQ86" s="4"/>
      <c r="AR86" s="4" t="s">
        <v>604</v>
      </c>
      <c r="AS86" s="4" t="s">
        <v>192</v>
      </c>
      <c r="AT86" s="4">
        <v>41.0</v>
      </c>
      <c r="AU86" s="4" t="s">
        <v>550</v>
      </c>
      <c r="AV86" s="1"/>
      <c r="AW86" s="1">
        <v>2.0</v>
      </c>
      <c r="AX86" s="1">
        <v>9.0</v>
      </c>
      <c r="AY86" s="1"/>
      <c r="AZ86" s="1" t="s">
        <v>26</v>
      </c>
      <c r="BA86" s="1" t="s">
        <v>1070</v>
      </c>
      <c r="BB86" s="1"/>
      <c r="BC86" s="1"/>
    </row>
    <row r="87">
      <c r="A87" s="4" t="s">
        <v>301</v>
      </c>
      <c r="B87" s="4">
        <v>13.0</v>
      </c>
      <c r="C87" s="4">
        <v>9.0</v>
      </c>
      <c r="D87" s="4" t="s">
        <v>540</v>
      </c>
      <c r="E87" s="4">
        <v>5.1</v>
      </c>
      <c r="F87" s="4" t="s">
        <v>1158</v>
      </c>
      <c r="G87" s="4">
        <v>35.5</v>
      </c>
      <c r="H87" s="4">
        <v>128.0</v>
      </c>
      <c r="I87" s="4"/>
      <c r="J87" s="4">
        <v>9.0</v>
      </c>
      <c r="K87" s="4">
        <v>36.0</v>
      </c>
      <c r="L87" s="8">
        <v>49.0</v>
      </c>
      <c r="M87" s="8">
        <v>-41.0</v>
      </c>
      <c r="N87" s="8">
        <v>49.0</v>
      </c>
      <c r="O87" s="8">
        <v>14.0</v>
      </c>
      <c r="P87" s="8">
        <v>14.0</v>
      </c>
      <c r="Q87" s="8">
        <v>8.0</v>
      </c>
      <c r="R87" s="4" t="s">
        <v>88</v>
      </c>
      <c r="S87" s="4" t="s">
        <v>303</v>
      </c>
      <c r="T87" s="4" t="s">
        <v>302</v>
      </c>
      <c r="U87" s="5">
        <v>45774.50136512732</v>
      </c>
      <c r="V87" s="4" t="s">
        <v>1163</v>
      </c>
      <c r="W87" s="4"/>
      <c r="X87" s="4" t="s">
        <v>579</v>
      </c>
      <c r="Y87" s="4" t="s">
        <v>1164</v>
      </c>
      <c r="Z87" s="4"/>
      <c r="AA87" s="4"/>
      <c r="AB87" s="4" t="s">
        <v>14</v>
      </c>
      <c r="AC87" s="4" t="s">
        <v>301</v>
      </c>
      <c r="AD87" s="4" t="s">
        <v>14</v>
      </c>
      <c r="AE87" s="4" t="s">
        <v>1165</v>
      </c>
      <c r="AF87" s="4" t="s">
        <v>1165</v>
      </c>
      <c r="AG87" s="4" t="s">
        <v>14</v>
      </c>
      <c r="AH87" s="4" t="s">
        <v>546</v>
      </c>
      <c r="AI87" s="4">
        <v>13.0</v>
      </c>
      <c r="AJ87" s="4" t="s">
        <v>591</v>
      </c>
      <c r="AK87" s="4" t="s">
        <v>684</v>
      </c>
      <c r="AL87" s="4" t="s">
        <v>684</v>
      </c>
      <c r="AM87" s="4">
        <v>18.0</v>
      </c>
      <c r="AN87" s="4">
        <v>4.0</v>
      </c>
      <c r="AO87" s="4">
        <v>4.0</v>
      </c>
      <c r="AP87" s="4">
        <v>5.0</v>
      </c>
      <c r="AQ87" s="4"/>
      <c r="AR87" s="4" t="s">
        <v>642</v>
      </c>
      <c r="AS87" s="4" t="s">
        <v>192</v>
      </c>
      <c r="AT87" s="4">
        <v>41.0</v>
      </c>
      <c r="AU87" s="4" t="s">
        <v>550</v>
      </c>
      <c r="AV87" s="1"/>
      <c r="AW87" s="1">
        <v>2.0</v>
      </c>
      <c r="AX87" s="1">
        <v>9.0</v>
      </c>
      <c r="AY87" s="1"/>
      <c r="AZ87" s="1" t="s">
        <v>301</v>
      </c>
      <c r="BA87" s="1" t="s">
        <v>1158</v>
      </c>
      <c r="BB87" s="1">
        <v>9.0</v>
      </c>
      <c r="BC87" s="1">
        <v>13.0</v>
      </c>
    </row>
    <row r="88">
      <c r="A88" s="4" t="s">
        <v>26</v>
      </c>
      <c r="B88" s="4"/>
      <c r="C88" s="4"/>
      <c r="D88" s="4" t="s">
        <v>540</v>
      </c>
      <c r="E88" s="4">
        <v>5.4</v>
      </c>
      <c r="F88" s="4" t="s">
        <v>1075</v>
      </c>
      <c r="G88" s="4">
        <v>36.0</v>
      </c>
      <c r="H88" s="4">
        <v>128.0</v>
      </c>
      <c r="I88" s="4">
        <v>44.0</v>
      </c>
      <c r="J88" s="4">
        <v>9.0</v>
      </c>
      <c r="K88" s="4">
        <v>36.0</v>
      </c>
      <c r="L88" s="8">
        <v>44.0</v>
      </c>
      <c r="M88" s="8">
        <v>2.0</v>
      </c>
      <c r="N88" s="8">
        <v>42.0</v>
      </c>
      <c r="O88" s="8">
        <v>8.0</v>
      </c>
      <c r="P88" s="8">
        <v>8.0</v>
      </c>
      <c r="Q88" s="8">
        <v>2.0</v>
      </c>
      <c r="R88" s="4" t="s">
        <v>88</v>
      </c>
      <c r="S88" s="4" t="s">
        <v>269</v>
      </c>
      <c r="T88" s="4" t="s">
        <v>23</v>
      </c>
      <c r="U88" s="5">
        <v>45774.565567997684</v>
      </c>
      <c r="V88" s="4" t="s">
        <v>1166</v>
      </c>
      <c r="W88" s="4"/>
      <c r="X88" s="4" t="s">
        <v>579</v>
      </c>
      <c r="Y88" s="4" t="s">
        <v>1167</v>
      </c>
      <c r="Z88" s="4"/>
      <c r="AA88" s="4"/>
      <c r="AB88" s="4" t="s">
        <v>14</v>
      </c>
      <c r="AC88" s="4" t="s">
        <v>26</v>
      </c>
      <c r="AD88" s="4" t="s">
        <v>14</v>
      </c>
      <c r="AE88" s="4" t="s">
        <v>1168</v>
      </c>
      <c r="AF88" s="4" t="s">
        <v>1168</v>
      </c>
      <c r="AG88" s="4" t="s">
        <v>14</v>
      </c>
      <c r="AH88" s="4" t="s">
        <v>546</v>
      </c>
      <c r="AI88" s="4">
        <v>8.0</v>
      </c>
      <c r="AJ88" s="4" t="s">
        <v>564</v>
      </c>
      <c r="AK88" s="4" t="s">
        <v>1066</v>
      </c>
      <c r="AL88" s="4" t="s">
        <v>1066</v>
      </c>
      <c r="AM88" s="4">
        <v>18.0</v>
      </c>
      <c r="AN88" s="4">
        <v>4.0</v>
      </c>
      <c r="AO88" s="4">
        <v>5.0</v>
      </c>
      <c r="AP88" s="4">
        <v>6.0</v>
      </c>
      <c r="AQ88" s="4"/>
      <c r="AR88" s="4" t="s">
        <v>572</v>
      </c>
      <c r="AS88" s="4" t="s">
        <v>192</v>
      </c>
      <c r="AT88" s="4">
        <v>42.0</v>
      </c>
      <c r="AU88" s="4" t="s">
        <v>550</v>
      </c>
      <c r="AV88" s="1"/>
      <c r="AW88" s="1">
        <v>2.0</v>
      </c>
      <c r="AX88" s="1">
        <v>9.0</v>
      </c>
      <c r="AY88" s="1"/>
      <c r="AZ88" s="1" t="s">
        <v>26</v>
      </c>
      <c r="BA88" s="1" t="s">
        <v>1075</v>
      </c>
      <c r="BB88" s="1"/>
      <c r="BC88" s="1"/>
    </row>
    <row r="89">
      <c r="A89" s="4" t="s">
        <v>215</v>
      </c>
      <c r="B89" s="4">
        <v>4.0</v>
      </c>
      <c r="C89" s="4">
        <v>9.0</v>
      </c>
      <c r="D89" s="4" t="s">
        <v>540</v>
      </c>
      <c r="E89" s="4">
        <v>6.8</v>
      </c>
      <c r="F89" s="4" t="s">
        <v>1169</v>
      </c>
      <c r="G89" s="4">
        <v>30.3</v>
      </c>
      <c r="H89" s="4">
        <v>108.0</v>
      </c>
      <c r="I89" s="4"/>
      <c r="J89" s="4">
        <v>9.0</v>
      </c>
      <c r="K89" s="4">
        <v>30.0</v>
      </c>
      <c r="L89" s="8">
        <v>34.0</v>
      </c>
      <c r="M89" s="8">
        <v>-36.0</v>
      </c>
      <c r="N89" s="8">
        <v>34.0</v>
      </c>
      <c r="O89" s="8">
        <v>4.0</v>
      </c>
      <c r="P89" s="8">
        <v>4.0</v>
      </c>
      <c r="Q89" s="8">
        <v>-2.0</v>
      </c>
      <c r="R89" s="4" t="s">
        <v>88</v>
      </c>
      <c r="S89" s="4" t="s">
        <v>217</v>
      </c>
      <c r="T89" s="4" t="s">
        <v>216</v>
      </c>
      <c r="U89" s="5">
        <v>45774.568697939816</v>
      </c>
      <c r="V89" s="4" t="s">
        <v>1170</v>
      </c>
      <c r="W89" s="5">
        <v>45774.63888888889</v>
      </c>
      <c r="X89" s="4" t="s">
        <v>1171</v>
      </c>
      <c r="Y89" s="4" t="s">
        <v>1172</v>
      </c>
      <c r="Z89" s="4"/>
      <c r="AA89" s="4"/>
      <c r="AB89" s="4" t="s">
        <v>14</v>
      </c>
      <c r="AC89" s="4" t="s">
        <v>215</v>
      </c>
      <c r="AD89" s="4" t="s">
        <v>14</v>
      </c>
      <c r="AE89" s="4" t="s">
        <v>627</v>
      </c>
      <c r="AF89" s="4" t="s">
        <v>627</v>
      </c>
      <c r="AG89" s="4" t="s">
        <v>14</v>
      </c>
      <c r="AH89" s="4" t="s">
        <v>546</v>
      </c>
      <c r="AI89" s="4">
        <v>4.0</v>
      </c>
      <c r="AJ89" s="4" t="s">
        <v>628</v>
      </c>
      <c r="AK89" s="4" t="s">
        <v>629</v>
      </c>
      <c r="AL89" s="4" t="s">
        <v>629</v>
      </c>
      <c r="AM89" s="4">
        <v>18.0</v>
      </c>
      <c r="AN89" s="4">
        <v>4.0</v>
      </c>
      <c r="AO89" s="4">
        <v>9.0</v>
      </c>
      <c r="AP89" s="4">
        <v>11.0</v>
      </c>
      <c r="AQ89" s="4"/>
      <c r="AR89" s="4" t="s">
        <v>630</v>
      </c>
      <c r="AS89" s="4" t="s">
        <v>192</v>
      </c>
      <c r="AT89" s="4">
        <v>36.0</v>
      </c>
      <c r="AU89" s="4" t="s">
        <v>550</v>
      </c>
      <c r="AV89" s="1"/>
      <c r="AW89" s="1">
        <v>2.0</v>
      </c>
      <c r="AX89" s="1">
        <v>9.0</v>
      </c>
      <c r="AY89" s="1"/>
      <c r="AZ89" s="1" t="s">
        <v>215</v>
      </c>
      <c r="BA89" s="1" t="s">
        <v>1169</v>
      </c>
      <c r="BB89" s="1">
        <v>9.0</v>
      </c>
      <c r="BC89" s="1">
        <v>4.0</v>
      </c>
    </row>
    <row r="90">
      <c r="A90" s="4" t="s">
        <v>349</v>
      </c>
      <c r="B90" s="4"/>
      <c r="C90" s="4"/>
      <c r="D90" s="4" t="s">
        <v>540</v>
      </c>
      <c r="E90" s="4">
        <v>7.2</v>
      </c>
      <c r="F90" s="4" t="s">
        <v>1158</v>
      </c>
      <c r="G90" s="4">
        <v>35.5</v>
      </c>
      <c r="H90" s="4">
        <v>128.0</v>
      </c>
      <c r="I90" s="4">
        <v>44.0</v>
      </c>
      <c r="J90" s="4">
        <v>9.0</v>
      </c>
      <c r="K90" s="4">
        <v>36.0</v>
      </c>
      <c r="L90" s="8">
        <v>44.0</v>
      </c>
      <c r="M90" s="8">
        <v>1.0</v>
      </c>
      <c r="N90" s="8">
        <v>43.0</v>
      </c>
      <c r="O90" s="8">
        <v>9.0</v>
      </c>
      <c r="P90" s="8">
        <v>9.0</v>
      </c>
      <c r="Q90" s="8">
        <v>1.0</v>
      </c>
      <c r="R90" s="4" t="s">
        <v>88</v>
      </c>
      <c r="S90" s="4" t="s">
        <v>351</v>
      </c>
      <c r="T90" s="4" t="s">
        <v>350</v>
      </c>
      <c r="U90" s="5">
        <v>45774.90420585648</v>
      </c>
      <c r="V90" s="4" t="s">
        <v>1173</v>
      </c>
      <c r="W90" s="4"/>
      <c r="X90" s="4" t="s">
        <v>579</v>
      </c>
      <c r="Y90" s="4" t="s">
        <v>1174</v>
      </c>
      <c r="Z90" s="4"/>
      <c r="AA90" s="4"/>
      <c r="AB90" s="4" t="s">
        <v>14</v>
      </c>
      <c r="AC90" s="4" t="s">
        <v>349</v>
      </c>
      <c r="AD90" s="4" t="s">
        <v>14</v>
      </c>
      <c r="AE90" s="4" t="s">
        <v>602</v>
      </c>
      <c r="AF90" s="4" t="s">
        <v>602</v>
      </c>
      <c r="AG90" s="4" t="s">
        <v>14</v>
      </c>
      <c r="AH90" s="4" t="s">
        <v>546</v>
      </c>
      <c r="AI90" s="4">
        <v>8.0</v>
      </c>
      <c r="AJ90" s="4" t="s">
        <v>564</v>
      </c>
      <c r="AK90" s="4" t="s">
        <v>565</v>
      </c>
      <c r="AL90" s="4" t="s">
        <v>565</v>
      </c>
      <c r="AM90" s="4">
        <v>18.0</v>
      </c>
      <c r="AN90" s="4">
        <v>4.0</v>
      </c>
      <c r="AO90" s="4">
        <v>3.0</v>
      </c>
      <c r="AP90" s="4">
        <v>3.0</v>
      </c>
      <c r="AQ90" s="4"/>
      <c r="AR90" s="4" t="s">
        <v>604</v>
      </c>
      <c r="AS90" s="4" t="s">
        <v>192</v>
      </c>
      <c r="AT90" s="4">
        <v>43.0</v>
      </c>
      <c r="AU90" s="4" t="s">
        <v>550</v>
      </c>
      <c r="AV90" s="1"/>
      <c r="AW90" s="1">
        <v>2.0</v>
      </c>
      <c r="AX90" s="1">
        <v>9.0</v>
      </c>
      <c r="AY90" s="1"/>
      <c r="AZ90" s="1" t="s">
        <v>349</v>
      </c>
      <c r="BA90" s="1" t="s">
        <v>1158</v>
      </c>
      <c r="BB90" s="1"/>
      <c r="BC90" s="1"/>
    </row>
    <row r="91">
      <c r="A91" s="4" t="s">
        <v>21</v>
      </c>
      <c r="B91" s="4"/>
      <c r="C91" s="4"/>
      <c r="D91" s="4" t="s">
        <v>540</v>
      </c>
      <c r="E91" s="4">
        <v>8.1</v>
      </c>
      <c r="F91" s="4" t="s">
        <v>1175</v>
      </c>
      <c r="G91" s="4">
        <v>71.2</v>
      </c>
      <c r="H91" s="4">
        <v>136.0</v>
      </c>
      <c r="I91" s="4">
        <v>82.0</v>
      </c>
      <c r="J91" s="4">
        <v>18.0</v>
      </c>
      <c r="K91" s="4">
        <v>72.0</v>
      </c>
      <c r="L91" s="8">
        <v>82.0</v>
      </c>
      <c r="M91" s="8">
        <v>1.0</v>
      </c>
      <c r="N91" s="8">
        <v>81.0</v>
      </c>
      <c r="O91" s="8">
        <v>11.0</v>
      </c>
      <c r="P91" s="8">
        <v>11.0</v>
      </c>
      <c r="Q91" s="8">
        <v>1.0</v>
      </c>
      <c r="R91" s="4" t="s">
        <v>78</v>
      </c>
      <c r="S91" s="4" t="s">
        <v>257</v>
      </c>
      <c r="T91" s="4" t="s">
        <v>16</v>
      </c>
      <c r="U91" s="5">
        <v>45775.29604197916</v>
      </c>
      <c r="V91" s="4" t="s">
        <v>1176</v>
      </c>
      <c r="W91" s="5">
        <v>45775.41666666667</v>
      </c>
      <c r="X91" s="4" t="s">
        <v>1177</v>
      </c>
      <c r="Y91" s="4" t="s">
        <v>1178</v>
      </c>
      <c r="Z91" s="4" t="s">
        <v>16</v>
      </c>
      <c r="AA91" s="5">
        <v>45775.675312569445</v>
      </c>
      <c r="AB91" s="4" t="s">
        <v>1179</v>
      </c>
      <c r="AC91" s="4" t="s">
        <v>21</v>
      </c>
      <c r="AD91" s="4" t="s">
        <v>21</v>
      </c>
      <c r="AE91" s="4" t="s">
        <v>1180</v>
      </c>
      <c r="AF91" s="4" t="s">
        <v>1180</v>
      </c>
      <c r="AG91" s="4" t="s">
        <v>14</v>
      </c>
      <c r="AH91" s="4" t="s">
        <v>546</v>
      </c>
      <c r="AI91" s="4">
        <v>10.0</v>
      </c>
      <c r="AJ91" s="4" t="s">
        <v>805</v>
      </c>
      <c r="AK91" s="4" t="s">
        <v>1181</v>
      </c>
      <c r="AL91" s="4" t="s">
        <v>1181</v>
      </c>
      <c r="AM91" s="4">
        <v>18.0</v>
      </c>
      <c r="AN91" s="4">
        <v>5.0</v>
      </c>
      <c r="AO91" s="4">
        <v>9.0</v>
      </c>
      <c r="AP91" s="4">
        <v>9.0</v>
      </c>
      <c r="AQ91" s="4"/>
      <c r="AR91" s="4" t="s">
        <v>604</v>
      </c>
      <c r="AS91" s="4" t="s">
        <v>192</v>
      </c>
      <c r="AT91" s="4">
        <v>81.0</v>
      </c>
      <c r="AU91" s="4" t="s">
        <v>550</v>
      </c>
      <c r="AV91" s="1"/>
      <c r="AW91" s="1">
        <v>3.0</v>
      </c>
      <c r="AX91" s="1">
        <v>18.0</v>
      </c>
      <c r="AY91" s="1"/>
      <c r="AZ91" s="1" t="s">
        <v>21</v>
      </c>
      <c r="BA91" s="1" t="s">
        <v>1175</v>
      </c>
      <c r="BB91" s="1"/>
      <c r="BC91" s="1"/>
    </row>
    <row r="92">
      <c r="A92" s="4" t="s">
        <v>321</v>
      </c>
      <c r="B92" s="4"/>
      <c r="C92" s="4"/>
      <c r="D92" s="4" t="s">
        <v>540</v>
      </c>
      <c r="E92" s="4">
        <v>11.6</v>
      </c>
      <c r="F92" s="4" t="s">
        <v>1182</v>
      </c>
      <c r="G92" s="4">
        <v>72.0</v>
      </c>
      <c r="H92" s="4">
        <v>135.0</v>
      </c>
      <c r="I92" s="4">
        <v>88.0</v>
      </c>
      <c r="J92" s="4">
        <v>18.0</v>
      </c>
      <c r="K92" s="4">
        <v>72.0</v>
      </c>
      <c r="L92" s="8">
        <v>88.0</v>
      </c>
      <c r="M92" s="8">
        <v>3.0</v>
      </c>
      <c r="N92" s="8">
        <v>85.0</v>
      </c>
      <c r="O92" s="8">
        <v>16.0</v>
      </c>
      <c r="P92" s="8">
        <v>16.0</v>
      </c>
      <c r="Q92" s="8">
        <v>3.0</v>
      </c>
      <c r="R92" s="4" t="s">
        <v>78</v>
      </c>
      <c r="S92" s="4" t="s">
        <v>323</v>
      </c>
      <c r="T92" s="4" t="s">
        <v>322</v>
      </c>
      <c r="U92" s="5">
        <v>45775.6347359375</v>
      </c>
      <c r="V92" s="4" t="s">
        <v>1183</v>
      </c>
      <c r="W92" s="4"/>
      <c r="X92" s="4" t="s">
        <v>579</v>
      </c>
      <c r="Y92" s="4" t="s">
        <v>1184</v>
      </c>
      <c r="Z92" s="4"/>
      <c r="AA92" s="4"/>
      <c r="AB92" s="4" t="s">
        <v>14</v>
      </c>
      <c r="AC92" s="4" t="s">
        <v>321</v>
      </c>
      <c r="AD92" s="4" t="s">
        <v>14</v>
      </c>
      <c r="AE92" s="4" t="s">
        <v>1185</v>
      </c>
      <c r="AF92" s="4" t="s">
        <v>1185</v>
      </c>
      <c r="AG92" s="4" t="s">
        <v>14</v>
      </c>
      <c r="AH92" s="4" t="s">
        <v>546</v>
      </c>
      <c r="AI92" s="4">
        <v>16.0</v>
      </c>
      <c r="AJ92" s="4" t="s">
        <v>547</v>
      </c>
      <c r="AK92" s="4" t="s">
        <v>548</v>
      </c>
      <c r="AL92" s="4" t="s">
        <v>548</v>
      </c>
      <c r="AM92" s="4">
        <v>18.0</v>
      </c>
      <c r="AN92" s="4">
        <v>5.0</v>
      </c>
      <c r="AO92" s="4">
        <v>6.0</v>
      </c>
      <c r="AP92" s="4">
        <v>6.0</v>
      </c>
      <c r="AQ92" s="4"/>
      <c r="AR92" s="4" t="s">
        <v>707</v>
      </c>
      <c r="AS92" s="4" t="s">
        <v>192</v>
      </c>
      <c r="AT92" s="4">
        <v>85.0</v>
      </c>
      <c r="AU92" s="4" t="s">
        <v>550</v>
      </c>
      <c r="AV92" s="1"/>
      <c r="AW92" s="1">
        <v>3.0</v>
      </c>
      <c r="AX92" s="1">
        <v>18.0</v>
      </c>
      <c r="AY92" s="1"/>
      <c r="AZ92" s="1" t="s">
        <v>321</v>
      </c>
      <c r="BA92" s="1" t="s">
        <v>1182</v>
      </c>
      <c r="BB92" s="1"/>
      <c r="BC92" s="1"/>
    </row>
    <row r="93">
      <c r="A93" s="4" t="s">
        <v>301</v>
      </c>
      <c r="B93" s="4"/>
      <c r="C93" s="4"/>
      <c r="D93" s="4" t="s">
        <v>540</v>
      </c>
      <c r="E93" s="4">
        <v>10.7</v>
      </c>
      <c r="F93" s="4" t="s">
        <v>1186</v>
      </c>
      <c r="G93" s="4">
        <v>70.7</v>
      </c>
      <c r="H93" s="4">
        <v>121.0</v>
      </c>
      <c r="I93" s="4">
        <v>84.0</v>
      </c>
      <c r="J93" s="4">
        <v>18.0</v>
      </c>
      <c r="K93" s="4">
        <v>72.0</v>
      </c>
      <c r="L93" s="8">
        <v>84.0</v>
      </c>
      <c r="M93" s="8">
        <v>2.0</v>
      </c>
      <c r="N93" s="8">
        <v>82.0</v>
      </c>
      <c r="O93" s="8">
        <v>13.0</v>
      </c>
      <c r="P93" s="8">
        <v>13.0</v>
      </c>
      <c r="Q93" s="8">
        <v>2.0</v>
      </c>
      <c r="R93" s="4" t="s">
        <v>78</v>
      </c>
      <c r="S93" s="4" t="s">
        <v>303</v>
      </c>
      <c r="T93" s="4" t="s">
        <v>302</v>
      </c>
      <c r="U93" s="5">
        <v>45779.63435429399</v>
      </c>
      <c r="V93" s="4" t="s">
        <v>1187</v>
      </c>
      <c r="W93" s="4"/>
      <c r="X93" s="4" t="s">
        <v>579</v>
      </c>
      <c r="Y93" s="4" t="s">
        <v>1188</v>
      </c>
      <c r="Z93" s="4"/>
      <c r="AA93" s="4"/>
      <c r="AB93" s="4" t="s">
        <v>14</v>
      </c>
      <c r="AC93" s="4" t="s">
        <v>301</v>
      </c>
      <c r="AD93" s="4" t="s">
        <v>14</v>
      </c>
      <c r="AE93" s="4" t="s">
        <v>1189</v>
      </c>
      <c r="AF93" s="4" t="s">
        <v>1189</v>
      </c>
      <c r="AG93" s="4" t="s">
        <v>14</v>
      </c>
      <c r="AH93" s="4" t="s">
        <v>546</v>
      </c>
      <c r="AI93" s="4">
        <v>12.0</v>
      </c>
      <c r="AJ93" s="4" t="s">
        <v>831</v>
      </c>
      <c r="AK93" s="4" t="s">
        <v>832</v>
      </c>
      <c r="AL93" s="4" t="s">
        <v>832</v>
      </c>
      <c r="AM93" s="4">
        <v>18.0</v>
      </c>
      <c r="AN93" s="4">
        <v>5.0</v>
      </c>
      <c r="AO93" s="4">
        <v>8.0</v>
      </c>
      <c r="AP93" s="4">
        <v>8.0</v>
      </c>
      <c r="AQ93" s="4"/>
      <c r="AR93" s="4" t="s">
        <v>572</v>
      </c>
      <c r="AS93" s="4" t="s">
        <v>192</v>
      </c>
      <c r="AT93" s="4">
        <v>82.0</v>
      </c>
      <c r="AU93" s="4" t="s">
        <v>550</v>
      </c>
      <c r="AV93" s="1"/>
      <c r="AW93" s="1">
        <v>3.0</v>
      </c>
      <c r="AX93" s="1">
        <v>18.0</v>
      </c>
      <c r="AY93" s="1"/>
      <c r="AZ93" s="1" t="s">
        <v>301</v>
      </c>
      <c r="BA93" s="1" t="s">
        <v>1186</v>
      </c>
      <c r="BB93" s="1"/>
      <c r="BC93" s="1"/>
    </row>
    <row r="94">
      <c r="A94" s="4" t="s">
        <v>215</v>
      </c>
      <c r="B94" s="4"/>
      <c r="C94" s="4"/>
      <c r="D94" s="4" t="s">
        <v>540</v>
      </c>
      <c r="E94" s="4">
        <v>13.0</v>
      </c>
      <c r="F94" s="4" t="s">
        <v>1186</v>
      </c>
      <c r="G94" s="4">
        <v>70.7</v>
      </c>
      <c r="H94" s="4">
        <v>121.0</v>
      </c>
      <c r="I94" s="4">
        <v>91.0</v>
      </c>
      <c r="J94" s="4">
        <v>18.0</v>
      </c>
      <c r="K94" s="4">
        <v>72.0</v>
      </c>
      <c r="L94" s="8">
        <v>91.0</v>
      </c>
      <c r="M94" s="8">
        <v>7.0</v>
      </c>
      <c r="N94" s="8">
        <v>84.0</v>
      </c>
      <c r="O94" s="8">
        <v>20.0</v>
      </c>
      <c r="P94" s="8">
        <v>20.0</v>
      </c>
      <c r="Q94" s="8">
        <v>7.0</v>
      </c>
      <c r="R94" s="4" t="s">
        <v>78</v>
      </c>
      <c r="S94" s="4" t="s">
        <v>217</v>
      </c>
      <c r="T94" s="4" t="s">
        <v>216</v>
      </c>
      <c r="U94" s="5">
        <v>45779.67736028935</v>
      </c>
      <c r="V94" s="4" t="s">
        <v>1190</v>
      </c>
      <c r="W94" s="5">
        <v>45779.375</v>
      </c>
      <c r="X94" s="4" t="s">
        <v>1191</v>
      </c>
      <c r="Y94" s="4" t="s">
        <v>1192</v>
      </c>
      <c r="Z94" s="4"/>
      <c r="AA94" s="4"/>
      <c r="AB94" s="4" t="s">
        <v>14</v>
      </c>
      <c r="AC94" s="4" t="s">
        <v>215</v>
      </c>
      <c r="AD94" s="4" t="s">
        <v>14</v>
      </c>
      <c r="AE94" s="4" t="s">
        <v>1193</v>
      </c>
      <c r="AF94" s="4" t="s">
        <v>1193</v>
      </c>
      <c r="AG94" s="4" t="s">
        <v>14</v>
      </c>
      <c r="AH94" s="4" t="s">
        <v>546</v>
      </c>
      <c r="AI94" s="4">
        <v>19.0</v>
      </c>
      <c r="AJ94" s="4" t="s">
        <v>576</v>
      </c>
      <c r="AK94" s="4" t="s">
        <v>815</v>
      </c>
      <c r="AL94" s="4" t="s">
        <v>815</v>
      </c>
      <c r="AM94" s="4">
        <v>18.0</v>
      </c>
      <c r="AN94" s="4">
        <v>5.0</v>
      </c>
      <c r="AO94" s="4">
        <v>4.0</v>
      </c>
      <c r="AP94" s="4">
        <v>5.0</v>
      </c>
      <c r="AQ94" s="4"/>
      <c r="AR94" s="4" t="s">
        <v>648</v>
      </c>
      <c r="AS94" s="4" t="s">
        <v>192</v>
      </c>
      <c r="AT94" s="4">
        <v>84.0</v>
      </c>
      <c r="AU94" s="4" t="s">
        <v>550</v>
      </c>
      <c r="AV94" s="1"/>
      <c r="AW94" s="1">
        <v>3.0</v>
      </c>
      <c r="AX94" s="1">
        <v>18.0</v>
      </c>
      <c r="AY94" s="1"/>
      <c r="AZ94" s="1" t="s">
        <v>215</v>
      </c>
      <c r="BA94" s="1" t="s">
        <v>1186</v>
      </c>
      <c r="BB94" s="1"/>
      <c r="BC94" s="1"/>
    </row>
    <row r="95">
      <c r="A95" s="4" t="s">
        <v>26</v>
      </c>
      <c r="B95" s="4"/>
      <c r="C95" s="4"/>
      <c r="D95" s="4" t="s">
        <v>540</v>
      </c>
      <c r="E95" s="4">
        <v>10.8</v>
      </c>
      <c r="F95" s="4" t="s">
        <v>1186</v>
      </c>
      <c r="G95" s="4">
        <v>70.7</v>
      </c>
      <c r="H95" s="4">
        <v>121.0</v>
      </c>
      <c r="I95" s="4">
        <v>78.0</v>
      </c>
      <c r="J95" s="4">
        <v>18.0</v>
      </c>
      <c r="K95" s="4">
        <v>72.0</v>
      </c>
      <c r="L95" s="8">
        <v>78.0</v>
      </c>
      <c r="M95" s="8">
        <v>-4.0</v>
      </c>
      <c r="N95" s="8">
        <v>82.0</v>
      </c>
      <c r="O95" s="8">
        <v>7.0</v>
      </c>
      <c r="P95" s="8">
        <v>7.0</v>
      </c>
      <c r="Q95" s="8">
        <v>-4.0</v>
      </c>
      <c r="R95" s="4" t="s">
        <v>78</v>
      </c>
      <c r="S95" s="4" t="s">
        <v>269</v>
      </c>
      <c r="T95" s="4" t="s">
        <v>23</v>
      </c>
      <c r="U95" s="5">
        <v>45779.692510127315</v>
      </c>
      <c r="V95" s="4" t="s">
        <v>1194</v>
      </c>
      <c r="W95" s="4"/>
      <c r="X95" s="4" t="s">
        <v>579</v>
      </c>
      <c r="Y95" s="4" t="s">
        <v>1195</v>
      </c>
      <c r="Z95" s="4"/>
      <c r="AA95" s="4"/>
      <c r="AB95" s="4" t="s">
        <v>14</v>
      </c>
      <c r="AC95" s="4" t="s">
        <v>26</v>
      </c>
      <c r="AD95" s="4" t="s">
        <v>14</v>
      </c>
      <c r="AE95" s="4" t="s">
        <v>1196</v>
      </c>
      <c r="AF95" s="4" t="s">
        <v>1196</v>
      </c>
      <c r="AG95" s="4" t="s">
        <v>14</v>
      </c>
      <c r="AH95" s="4" t="s">
        <v>546</v>
      </c>
      <c r="AI95" s="4">
        <v>6.0</v>
      </c>
      <c r="AJ95" s="4" t="s">
        <v>744</v>
      </c>
      <c r="AK95" s="4" t="s">
        <v>876</v>
      </c>
      <c r="AL95" s="4" t="s">
        <v>876</v>
      </c>
      <c r="AM95" s="4">
        <v>18.0</v>
      </c>
      <c r="AN95" s="4">
        <v>5.0</v>
      </c>
      <c r="AO95" s="4">
        <v>7.0</v>
      </c>
      <c r="AP95" s="4">
        <v>7.0</v>
      </c>
      <c r="AQ95" s="4"/>
      <c r="AR95" s="4" t="s">
        <v>664</v>
      </c>
      <c r="AS95" s="4" t="s">
        <v>192</v>
      </c>
      <c r="AT95" s="4">
        <v>82.0</v>
      </c>
      <c r="AU95" s="4" t="s">
        <v>550</v>
      </c>
      <c r="AV95" s="1"/>
      <c r="AW95" s="1">
        <v>3.0</v>
      </c>
      <c r="AX95" s="1">
        <v>18.0</v>
      </c>
      <c r="AY95" s="1"/>
      <c r="AZ95" s="1" t="s">
        <v>26</v>
      </c>
      <c r="BA95" s="1" t="s">
        <v>1186</v>
      </c>
      <c r="BB95" s="1"/>
      <c r="BC95" s="1"/>
    </row>
    <row r="96">
      <c r="A96" s="4" t="s">
        <v>21</v>
      </c>
      <c r="B96" s="4"/>
      <c r="C96" s="4"/>
      <c r="D96" s="4" t="s">
        <v>540</v>
      </c>
      <c r="E96" s="4">
        <v>8.1</v>
      </c>
      <c r="F96" s="4" t="s">
        <v>1186</v>
      </c>
      <c r="G96" s="4">
        <v>70.7</v>
      </c>
      <c r="H96" s="4">
        <v>121.0</v>
      </c>
      <c r="I96" s="4">
        <v>77.0</v>
      </c>
      <c r="J96" s="4">
        <v>18.0</v>
      </c>
      <c r="K96" s="4">
        <v>72.0</v>
      </c>
      <c r="L96" s="8">
        <v>77.0</v>
      </c>
      <c r="M96" s="8">
        <v>-2.0</v>
      </c>
      <c r="N96" s="8">
        <v>79.0</v>
      </c>
      <c r="O96" s="8">
        <v>6.0</v>
      </c>
      <c r="P96" s="8">
        <v>6.0</v>
      </c>
      <c r="Q96" s="8">
        <v>-2.0</v>
      </c>
      <c r="R96" s="4" t="s">
        <v>78</v>
      </c>
      <c r="S96" s="4" t="s">
        <v>257</v>
      </c>
      <c r="T96" s="4" t="s">
        <v>16</v>
      </c>
      <c r="U96" s="5">
        <v>45779.69434106482</v>
      </c>
      <c r="V96" s="4" t="s">
        <v>1197</v>
      </c>
      <c r="W96" s="4" t="s">
        <v>579</v>
      </c>
      <c r="X96" s="4" t="s">
        <v>579</v>
      </c>
      <c r="Y96" s="4" t="s">
        <v>1198</v>
      </c>
      <c r="Z96" s="4"/>
      <c r="AA96" s="4"/>
      <c r="AB96" s="4" t="s">
        <v>14</v>
      </c>
      <c r="AC96" s="4" t="s">
        <v>21</v>
      </c>
      <c r="AD96" s="4" t="s">
        <v>14</v>
      </c>
      <c r="AE96" s="4" t="s">
        <v>1199</v>
      </c>
      <c r="AF96" s="4" t="s">
        <v>1199</v>
      </c>
      <c r="AG96" s="4" t="s">
        <v>14</v>
      </c>
      <c r="AH96" s="4" t="s">
        <v>546</v>
      </c>
      <c r="AI96" s="4">
        <v>5.0</v>
      </c>
      <c r="AJ96" s="4" t="s">
        <v>659</v>
      </c>
      <c r="AK96" s="4" t="s">
        <v>1141</v>
      </c>
      <c r="AL96" s="4" t="s">
        <v>1141</v>
      </c>
      <c r="AM96" s="4">
        <v>18.0</v>
      </c>
      <c r="AN96" s="4">
        <v>5.0</v>
      </c>
      <c r="AO96" s="4">
        <v>9.0</v>
      </c>
      <c r="AP96" s="4">
        <v>9.0</v>
      </c>
      <c r="AQ96" s="4"/>
      <c r="AR96" s="4" t="s">
        <v>630</v>
      </c>
      <c r="AS96" s="4" t="s">
        <v>192</v>
      </c>
      <c r="AT96" s="4">
        <v>79.0</v>
      </c>
      <c r="AU96" s="4" t="s">
        <v>550</v>
      </c>
      <c r="AV96" s="1"/>
      <c r="AW96" s="1">
        <v>3.0</v>
      </c>
      <c r="AX96" s="1">
        <v>18.0</v>
      </c>
      <c r="AY96" s="1"/>
      <c r="AZ96" s="1" t="s">
        <v>21</v>
      </c>
      <c r="BA96" s="1" t="s">
        <v>1186</v>
      </c>
      <c r="BB96" s="1"/>
      <c r="BC96" s="1"/>
    </row>
    <row r="97">
      <c r="A97" s="4" t="s">
        <v>339</v>
      </c>
      <c r="B97" s="4"/>
      <c r="C97" s="4"/>
      <c r="D97" s="4" t="s">
        <v>540</v>
      </c>
      <c r="E97" s="4">
        <v>15.8</v>
      </c>
      <c r="F97" s="4" t="s">
        <v>1186</v>
      </c>
      <c r="G97" s="4">
        <v>70.7</v>
      </c>
      <c r="H97" s="4">
        <v>121.0</v>
      </c>
      <c r="I97" s="4">
        <v>105.0</v>
      </c>
      <c r="J97" s="4">
        <v>18.0</v>
      </c>
      <c r="K97" s="4">
        <v>72.0</v>
      </c>
      <c r="L97" s="8">
        <v>105.0</v>
      </c>
      <c r="M97" s="8">
        <v>18.0</v>
      </c>
      <c r="N97" s="8">
        <v>87.0</v>
      </c>
      <c r="O97" s="8">
        <v>34.0</v>
      </c>
      <c r="P97" s="8">
        <v>34.0</v>
      </c>
      <c r="Q97" s="8">
        <v>18.0</v>
      </c>
      <c r="R97" s="4" t="s">
        <v>78</v>
      </c>
      <c r="S97" s="4" t="s">
        <v>341</v>
      </c>
      <c r="T97" s="4" t="s">
        <v>302</v>
      </c>
      <c r="U97" s="5">
        <v>45779.7539602662</v>
      </c>
      <c r="V97" s="4" t="s">
        <v>1200</v>
      </c>
      <c r="W97" s="4"/>
      <c r="X97" s="4" t="s">
        <v>579</v>
      </c>
      <c r="Y97" s="4" t="s">
        <v>1201</v>
      </c>
      <c r="Z97" s="4"/>
      <c r="AA97" s="4"/>
      <c r="AB97" s="4" t="s">
        <v>14</v>
      </c>
      <c r="AC97" s="4" t="s">
        <v>301</v>
      </c>
      <c r="AD97" s="4" t="s">
        <v>14</v>
      </c>
      <c r="AE97" s="4" t="s">
        <v>1202</v>
      </c>
      <c r="AF97" s="4" t="s">
        <v>1202</v>
      </c>
      <c r="AG97" s="4" t="s">
        <v>14</v>
      </c>
      <c r="AH97" s="4" t="s">
        <v>546</v>
      </c>
      <c r="AI97" s="4">
        <v>33.0</v>
      </c>
      <c r="AJ97" s="4" t="s">
        <v>1203</v>
      </c>
      <c r="AK97" s="4" t="s">
        <v>1204</v>
      </c>
      <c r="AL97" s="4" t="s">
        <v>1204</v>
      </c>
      <c r="AM97" s="4">
        <v>18.0</v>
      </c>
      <c r="AN97" s="4">
        <v>5.0</v>
      </c>
      <c r="AO97" s="4">
        <v>2.0</v>
      </c>
      <c r="AP97" s="4">
        <v>3.0</v>
      </c>
      <c r="AQ97" s="4"/>
      <c r="AR97" s="4" t="s">
        <v>670</v>
      </c>
      <c r="AS97" s="4" t="s">
        <v>192</v>
      </c>
      <c r="AT97" s="4">
        <v>87.0</v>
      </c>
      <c r="AU97" s="4" t="s">
        <v>585</v>
      </c>
      <c r="AV97" s="4" t="s">
        <v>339</v>
      </c>
      <c r="AW97" s="1">
        <v>3.0</v>
      </c>
      <c r="AX97" s="1">
        <v>18.0</v>
      </c>
      <c r="AY97" s="1"/>
      <c r="AZ97" s="1" t="s">
        <v>339</v>
      </c>
      <c r="BA97" s="1" t="s">
        <v>1186</v>
      </c>
      <c r="BB97" s="1"/>
      <c r="BC97" s="1"/>
    </row>
    <row r="98">
      <c r="A98" s="4" t="s">
        <v>33</v>
      </c>
      <c r="B98" s="4"/>
      <c r="C98" s="4"/>
      <c r="D98" s="4" t="s">
        <v>540</v>
      </c>
      <c r="E98" s="4">
        <v>17.9</v>
      </c>
      <c r="F98" s="4" t="s">
        <v>1186</v>
      </c>
      <c r="G98" s="4">
        <v>70.7</v>
      </c>
      <c r="H98" s="4">
        <v>121.0</v>
      </c>
      <c r="I98" s="4">
        <v>97.0</v>
      </c>
      <c r="J98" s="4">
        <v>18.0</v>
      </c>
      <c r="K98" s="4">
        <v>72.0</v>
      </c>
      <c r="L98" s="8">
        <v>97.0</v>
      </c>
      <c r="M98" s="8">
        <v>8.0</v>
      </c>
      <c r="N98" s="8">
        <v>89.0</v>
      </c>
      <c r="O98" s="8">
        <v>26.0</v>
      </c>
      <c r="P98" s="8">
        <v>26.0</v>
      </c>
      <c r="Q98" s="8">
        <v>8.0</v>
      </c>
      <c r="R98" s="4" t="s">
        <v>78</v>
      </c>
      <c r="S98" s="4" t="s">
        <v>279</v>
      </c>
      <c r="T98" s="4" t="s">
        <v>302</v>
      </c>
      <c r="U98" s="5">
        <v>45779.75442356482</v>
      </c>
      <c r="V98" s="4" t="s">
        <v>1205</v>
      </c>
      <c r="W98" s="4"/>
      <c r="X98" s="4" t="s">
        <v>579</v>
      </c>
      <c r="Y98" s="4" t="s">
        <v>1206</v>
      </c>
      <c r="Z98" s="4"/>
      <c r="AA98" s="4"/>
      <c r="AB98" s="4" t="s">
        <v>14</v>
      </c>
      <c r="AC98" s="4" t="s">
        <v>301</v>
      </c>
      <c r="AD98" s="4" t="s">
        <v>14</v>
      </c>
      <c r="AE98" s="4" t="s">
        <v>1207</v>
      </c>
      <c r="AF98" s="4" t="s">
        <v>1207</v>
      </c>
      <c r="AG98" s="4" t="s">
        <v>14</v>
      </c>
      <c r="AH98" s="4" t="s">
        <v>546</v>
      </c>
      <c r="AI98" s="4">
        <v>25.0</v>
      </c>
      <c r="AJ98" s="4" t="s">
        <v>582</v>
      </c>
      <c r="AK98" s="4" t="s">
        <v>1208</v>
      </c>
      <c r="AL98" s="4" t="s">
        <v>1208</v>
      </c>
      <c r="AM98" s="4">
        <v>18.0</v>
      </c>
      <c r="AN98" s="4">
        <v>5.0</v>
      </c>
      <c r="AO98" s="4">
        <v>3.0</v>
      </c>
      <c r="AP98" s="4">
        <v>4.0</v>
      </c>
      <c r="AQ98" s="4"/>
      <c r="AR98" s="4" t="s">
        <v>642</v>
      </c>
      <c r="AS98" s="4" t="s">
        <v>192</v>
      </c>
      <c r="AT98" s="4">
        <v>89.0</v>
      </c>
      <c r="AU98" s="4" t="s">
        <v>585</v>
      </c>
      <c r="AV98" s="4" t="s">
        <v>33</v>
      </c>
      <c r="AW98" s="1">
        <v>3.0</v>
      </c>
      <c r="AX98" s="1">
        <v>18.0</v>
      </c>
      <c r="AY98" s="1"/>
      <c r="AZ98" s="1" t="s">
        <v>33</v>
      </c>
      <c r="BA98" s="1" t="s">
        <v>1186</v>
      </c>
      <c r="BB98" s="1"/>
      <c r="BC98" s="1"/>
    </row>
    <row r="99">
      <c r="A99" s="4" t="s">
        <v>311</v>
      </c>
      <c r="B99" s="4"/>
      <c r="C99" s="4"/>
      <c r="D99" s="4" t="s">
        <v>540</v>
      </c>
      <c r="E99" s="4">
        <v>28.7</v>
      </c>
      <c r="F99" s="4" t="s">
        <v>1186</v>
      </c>
      <c r="G99" s="4">
        <v>70.7</v>
      </c>
      <c r="H99" s="4">
        <v>121.0</v>
      </c>
      <c r="I99" s="4">
        <v>111.0</v>
      </c>
      <c r="J99" s="4">
        <v>18.0</v>
      </c>
      <c r="K99" s="4">
        <v>72.0</v>
      </c>
      <c r="L99" s="8">
        <v>111.0</v>
      </c>
      <c r="M99" s="8">
        <v>11.0</v>
      </c>
      <c r="N99" s="8">
        <v>100.0</v>
      </c>
      <c r="O99" s="8">
        <v>40.0</v>
      </c>
      <c r="P99" s="8">
        <v>40.0</v>
      </c>
      <c r="Q99" s="8">
        <v>11.0</v>
      </c>
      <c r="R99" s="4" t="s">
        <v>78</v>
      </c>
      <c r="S99" s="4" t="s">
        <v>313</v>
      </c>
      <c r="T99" s="4" t="s">
        <v>302</v>
      </c>
      <c r="U99" s="5">
        <v>45779.754771817126</v>
      </c>
      <c r="V99" s="4" t="s">
        <v>1205</v>
      </c>
      <c r="W99" s="4"/>
      <c r="X99" s="4" t="s">
        <v>579</v>
      </c>
      <c r="Y99" s="4" t="s">
        <v>1209</v>
      </c>
      <c r="Z99" s="4" t="s">
        <v>302</v>
      </c>
      <c r="AA99" s="5">
        <v>45779.75528216435</v>
      </c>
      <c r="AB99" s="4" t="s">
        <v>1210</v>
      </c>
      <c r="AC99" s="4" t="s">
        <v>301</v>
      </c>
      <c r="AD99" s="4" t="s">
        <v>301</v>
      </c>
      <c r="AE99" s="4" t="s">
        <v>1211</v>
      </c>
      <c r="AF99" s="4" t="s">
        <v>1211</v>
      </c>
      <c r="AG99" s="4" t="s">
        <v>14</v>
      </c>
      <c r="AH99" s="4" t="s">
        <v>546</v>
      </c>
      <c r="AI99" s="4">
        <v>39.0</v>
      </c>
      <c r="AJ99" s="4" t="s">
        <v>1212</v>
      </c>
      <c r="AK99" s="4" t="s">
        <v>1213</v>
      </c>
      <c r="AL99" s="4" t="s">
        <v>1213</v>
      </c>
      <c r="AM99" s="4">
        <v>18.0</v>
      </c>
      <c r="AN99" s="4">
        <v>5.0</v>
      </c>
      <c r="AO99" s="4">
        <v>1.0</v>
      </c>
      <c r="AP99" s="4">
        <v>1.0</v>
      </c>
      <c r="AQ99" s="4"/>
      <c r="AR99" s="4" t="s">
        <v>800</v>
      </c>
      <c r="AS99" s="4" t="s">
        <v>192</v>
      </c>
      <c r="AT99" s="4">
        <v>100.0</v>
      </c>
      <c r="AU99" s="4" t="s">
        <v>585</v>
      </c>
      <c r="AV99" s="4" t="s">
        <v>311</v>
      </c>
      <c r="AW99" s="1">
        <v>3.0</v>
      </c>
      <c r="AX99" s="1">
        <v>18.0</v>
      </c>
      <c r="AY99" s="1"/>
      <c r="AZ99" s="1" t="s">
        <v>311</v>
      </c>
      <c r="BA99" s="1" t="s">
        <v>1186</v>
      </c>
      <c r="BB99" s="1"/>
      <c r="BC99" s="1"/>
    </row>
    <row r="100">
      <c r="A100" s="4" t="s">
        <v>321</v>
      </c>
      <c r="B100" s="4"/>
      <c r="C100" s="4"/>
      <c r="D100" s="4" t="s">
        <v>540</v>
      </c>
      <c r="E100" s="4">
        <v>11.6</v>
      </c>
      <c r="F100" s="4" t="s">
        <v>1186</v>
      </c>
      <c r="G100" s="4">
        <v>70.7</v>
      </c>
      <c r="H100" s="4">
        <v>121.0</v>
      </c>
      <c r="I100" s="4">
        <v>93.0</v>
      </c>
      <c r="J100" s="4">
        <v>18.0</v>
      </c>
      <c r="K100" s="4">
        <v>72.0</v>
      </c>
      <c r="L100" s="8">
        <v>93.0</v>
      </c>
      <c r="M100" s="8">
        <v>10.0</v>
      </c>
      <c r="N100" s="8">
        <v>83.0</v>
      </c>
      <c r="O100" s="8">
        <v>22.0</v>
      </c>
      <c r="P100" s="8">
        <v>22.0</v>
      </c>
      <c r="Q100" s="8">
        <v>10.0</v>
      </c>
      <c r="R100" s="4" t="s">
        <v>78</v>
      </c>
      <c r="S100" s="4" t="s">
        <v>323</v>
      </c>
      <c r="T100" s="4" t="s">
        <v>302</v>
      </c>
      <c r="U100" s="5">
        <v>45779.75569929398</v>
      </c>
      <c r="V100" s="4" t="s">
        <v>1214</v>
      </c>
      <c r="W100" s="4"/>
      <c r="X100" s="4" t="s">
        <v>579</v>
      </c>
      <c r="Y100" s="4" t="s">
        <v>1215</v>
      </c>
      <c r="Z100" s="4"/>
      <c r="AA100" s="4"/>
      <c r="AB100" s="4" t="s">
        <v>14</v>
      </c>
      <c r="AC100" s="4" t="s">
        <v>301</v>
      </c>
      <c r="AD100" s="4" t="s">
        <v>14</v>
      </c>
      <c r="AE100" s="4" t="s">
        <v>1216</v>
      </c>
      <c r="AF100" s="4" t="s">
        <v>1216</v>
      </c>
      <c r="AG100" s="4" t="s">
        <v>14</v>
      </c>
      <c r="AH100" s="4" t="s">
        <v>546</v>
      </c>
      <c r="AI100" s="4">
        <v>21.0</v>
      </c>
      <c r="AJ100" s="4" t="s">
        <v>570</v>
      </c>
      <c r="AK100" s="4" t="s">
        <v>681</v>
      </c>
      <c r="AL100" s="4" t="s">
        <v>681</v>
      </c>
      <c r="AM100" s="4">
        <v>18.0</v>
      </c>
      <c r="AN100" s="4">
        <v>5.0</v>
      </c>
      <c r="AO100" s="4">
        <v>6.0</v>
      </c>
      <c r="AP100" s="4">
        <v>6.0</v>
      </c>
      <c r="AQ100" s="4"/>
      <c r="AR100" s="4" t="s">
        <v>750</v>
      </c>
      <c r="AS100" s="4" t="s">
        <v>192</v>
      </c>
      <c r="AT100" s="4">
        <v>83.0</v>
      </c>
      <c r="AU100" s="4" t="s">
        <v>585</v>
      </c>
      <c r="AV100" s="4" t="s">
        <v>321</v>
      </c>
      <c r="AW100" s="1">
        <v>3.0</v>
      </c>
      <c r="AX100" s="1">
        <v>18.0</v>
      </c>
      <c r="AY100" s="1"/>
      <c r="AZ100" s="1" t="s">
        <v>321</v>
      </c>
      <c r="BA100" s="1" t="s">
        <v>1186</v>
      </c>
      <c r="BB100" s="1"/>
      <c r="BC100" s="1"/>
    </row>
    <row r="101">
      <c r="A101" s="4" t="s">
        <v>301</v>
      </c>
      <c r="B101" s="4"/>
      <c r="C101" s="4"/>
      <c r="D101" s="4" t="s">
        <v>540</v>
      </c>
      <c r="E101" s="4">
        <v>10.7</v>
      </c>
      <c r="F101" s="4" t="s">
        <v>1217</v>
      </c>
      <c r="G101" s="4">
        <v>71.9</v>
      </c>
      <c r="H101" s="4">
        <v>122.0</v>
      </c>
      <c r="I101" s="4">
        <v>78.0</v>
      </c>
      <c r="J101" s="4">
        <v>18.0</v>
      </c>
      <c r="K101" s="4">
        <v>72.0</v>
      </c>
      <c r="L101" s="8">
        <v>78.0</v>
      </c>
      <c r="M101" s="8">
        <v>-5.0</v>
      </c>
      <c r="N101" s="8">
        <v>83.0</v>
      </c>
      <c r="O101" s="8">
        <v>6.0</v>
      </c>
      <c r="P101" s="8">
        <v>6.0</v>
      </c>
      <c r="Q101" s="8">
        <v>-5.0</v>
      </c>
      <c r="R101" s="4" t="s">
        <v>78</v>
      </c>
      <c r="S101" s="4" t="s">
        <v>303</v>
      </c>
      <c r="T101" s="4" t="s">
        <v>302</v>
      </c>
      <c r="U101" s="5">
        <v>45780.85887787037</v>
      </c>
      <c r="V101" s="4" t="s">
        <v>1218</v>
      </c>
      <c r="W101" s="4"/>
      <c r="X101" s="4" t="s">
        <v>579</v>
      </c>
      <c r="Y101" s="4" t="s">
        <v>1219</v>
      </c>
      <c r="Z101" s="4"/>
      <c r="AA101" s="4"/>
      <c r="AB101" s="4" t="s">
        <v>14</v>
      </c>
      <c r="AC101" s="4" t="s">
        <v>301</v>
      </c>
      <c r="AD101" s="4" t="s">
        <v>14</v>
      </c>
      <c r="AE101" s="4" t="s">
        <v>1220</v>
      </c>
      <c r="AF101" s="4" t="s">
        <v>1220</v>
      </c>
      <c r="AG101" s="4" t="s">
        <v>14</v>
      </c>
      <c r="AH101" s="4" t="s">
        <v>546</v>
      </c>
      <c r="AI101" s="4">
        <v>6.0</v>
      </c>
      <c r="AJ101" s="4" t="s">
        <v>744</v>
      </c>
      <c r="AK101" s="4" t="s">
        <v>941</v>
      </c>
      <c r="AL101" s="4" t="s">
        <v>941</v>
      </c>
      <c r="AM101" s="4">
        <v>18.0</v>
      </c>
      <c r="AN101" s="4">
        <v>5.0</v>
      </c>
      <c r="AO101" s="4">
        <v>8.0</v>
      </c>
      <c r="AP101" s="4">
        <v>8.0</v>
      </c>
      <c r="AQ101" s="4"/>
      <c r="AR101" s="4" t="s">
        <v>617</v>
      </c>
      <c r="AS101" s="4" t="s">
        <v>192</v>
      </c>
      <c r="AT101" s="4">
        <v>83.0</v>
      </c>
      <c r="AU101" s="4" t="s">
        <v>550</v>
      </c>
      <c r="AV101" s="4"/>
      <c r="AW101" s="1">
        <v>3.0</v>
      </c>
      <c r="AX101" s="1">
        <v>18.0</v>
      </c>
      <c r="AY101" s="1"/>
      <c r="AZ101" s="1" t="s">
        <v>301</v>
      </c>
      <c r="BA101" s="1" t="s">
        <v>1217</v>
      </c>
      <c r="BB101" s="1"/>
      <c r="BC101" s="1"/>
    </row>
    <row r="102">
      <c r="A102" s="4" t="s">
        <v>321</v>
      </c>
      <c r="B102" s="4"/>
      <c r="C102" s="4"/>
      <c r="D102" s="4" t="s">
        <v>540</v>
      </c>
      <c r="E102" s="4">
        <v>11.6</v>
      </c>
      <c r="F102" s="4" t="s">
        <v>1221</v>
      </c>
      <c r="G102" s="4">
        <v>71.2</v>
      </c>
      <c r="H102" s="4">
        <v>133.0</v>
      </c>
      <c r="I102" s="4">
        <v>89.0</v>
      </c>
      <c r="J102" s="4">
        <v>18.0</v>
      </c>
      <c r="K102" s="4">
        <v>70.0</v>
      </c>
      <c r="L102" s="8">
        <v>89.0</v>
      </c>
      <c r="M102" s="8">
        <v>5.0</v>
      </c>
      <c r="N102" s="8">
        <v>84.0</v>
      </c>
      <c r="O102" s="8">
        <v>18.0</v>
      </c>
      <c r="P102" s="8">
        <v>18.0</v>
      </c>
      <c r="Q102" s="8">
        <v>5.0</v>
      </c>
      <c r="R102" s="4" t="s">
        <v>78</v>
      </c>
      <c r="S102" s="4" t="s">
        <v>323</v>
      </c>
      <c r="T102" s="4" t="s">
        <v>322</v>
      </c>
      <c r="U102" s="5">
        <v>45781.64106329861</v>
      </c>
      <c r="V102" s="4" t="s">
        <v>1222</v>
      </c>
      <c r="W102" s="4"/>
      <c r="X102" s="4" t="s">
        <v>579</v>
      </c>
      <c r="Y102" s="4" t="s">
        <v>1223</v>
      </c>
      <c r="Z102" s="4"/>
      <c r="AA102" s="4"/>
      <c r="AB102" s="4" t="s">
        <v>14</v>
      </c>
      <c r="AC102" s="4" t="s">
        <v>321</v>
      </c>
      <c r="AD102" s="4" t="s">
        <v>14</v>
      </c>
      <c r="AE102" s="4" t="s">
        <v>1224</v>
      </c>
      <c r="AF102" s="4" t="s">
        <v>1224</v>
      </c>
      <c r="AG102" s="4" t="s">
        <v>14</v>
      </c>
      <c r="AH102" s="4" t="s">
        <v>546</v>
      </c>
      <c r="AI102" s="4">
        <v>19.0</v>
      </c>
      <c r="AJ102" s="4" t="s">
        <v>576</v>
      </c>
      <c r="AK102" s="4" t="s">
        <v>577</v>
      </c>
      <c r="AL102" s="4" t="s">
        <v>577</v>
      </c>
      <c r="AM102" s="4">
        <v>18.0</v>
      </c>
      <c r="AN102" s="4">
        <v>5.0</v>
      </c>
      <c r="AO102" s="4">
        <v>6.0</v>
      </c>
      <c r="AP102" s="4">
        <v>6.0</v>
      </c>
      <c r="AQ102" s="4"/>
      <c r="AR102" s="4" t="s">
        <v>699</v>
      </c>
      <c r="AS102" s="4" t="s">
        <v>192</v>
      </c>
      <c r="AT102" s="4">
        <v>84.0</v>
      </c>
      <c r="AU102" s="4" t="s">
        <v>550</v>
      </c>
      <c r="AV102" s="4"/>
      <c r="AW102" s="1">
        <v>3.0</v>
      </c>
      <c r="AX102" s="1">
        <v>18.0</v>
      </c>
      <c r="AY102" s="1"/>
      <c r="AZ102" s="1" t="s">
        <v>321</v>
      </c>
      <c r="BA102" s="1" t="s">
        <v>1221</v>
      </c>
      <c r="BB102" s="1"/>
      <c r="BC102" s="1"/>
    </row>
    <row r="103">
      <c r="A103" s="4" t="s">
        <v>21</v>
      </c>
      <c r="B103" s="4"/>
      <c r="C103" s="4"/>
      <c r="D103" s="4" t="s">
        <v>540</v>
      </c>
      <c r="E103" s="4">
        <v>8.1</v>
      </c>
      <c r="F103" s="4" t="s">
        <v>1221</v>
      </c>
      <c r="G103" s="4">
        <v>71.2</v>
      </c>
      <c r="H103" s="4">
        <v>133.0</v>
      </c>
      <c r="I103" s="4">
        <v>73.0</v>
      </c>
      <c r="J103" s="4">
        <v>18.0</v>
      </c>
      <c r="K103" s="4">
        <v>70.0</v>
      </c>
      <c r="L103" s="8">
        <v>73.0</v>
      </c>
      <c r="M103" s="8">
        <v>-7.0</v>
      </c>
      <c r="N103" s="8">
        <v>80.0</v>
      </c>
      <c r="O103" s="8">
        <v>2.0</v>
      </c>
      <c r="P103" s="8">
        <v>2.0</v>
      </c>
      <c r="Q103" s="8">
        <v>-7.0</v>
      </c>
      <c r="R103" s="4" t="s">
        <v>78</v>
      </c>
      <c r="S103" s="4" t="s">
        <v>257</v>
      </c>
      <c r="T103" s="4" t="s">
        <v>16</v>
      </c>
      <c r="U103" s="5">
        <v>45781.64201059028</v>
      </c>
      <c r="V103" s="4" t="s">
        <v>1225</v>
      </c>
      <c r="W103" s="4"/>
      <c r="X103" s="4" t="s">
        <v>579</v>
      </c>
      <c r="Y103" s="4" t="s">
        <v>1226</v>
      </c>
      <c r="Z103" s="4"/>
      <c r="AA103" s="4"/>
      <c r="AB103" s="4" t="s">
        <v>14</v>
      </c>
      <c r="AC103" s="4" t="s">
        <v>21</v>
      </c>
      <c r="AD103" s="4" t="s">
        <v>14</v>
      </c>
      <c r="AE103" s="4" t="s">
        <v>1227</v>
      </c>
      <c r="AF103" s="4" t="s">
        <v>1227</v>
      </c>
      <c r="AG103" s="4" t="s">
        <v>14</v>
      </c>
      <c r="AH103" s="4" t="s">
        <v>546</v>
      </c>
      <c r="AI103" s="4">
        <v>3.0</v>
      </c>
      <c r="AJ103" s="4" t="s">
        <v>1048</v>
      </c>
      <c r="AK103" s="4" t="s">
        <v>1228</v>
      </c>
      <c r="AL103" s="4" t="s">
        <v>1228</v>
      </c>
      <c r="AM103" s="4">
        <v>18.0</v>
      </c>
      <c r="AN103" s="4">
        <v>5.0</v>
      </c>
      <c r="AO103" s="4">
        <v>9.0</v>
      </c>
      <c r="AP103" s="4">
        <v>9.0</v>
      </c>
      <c r="AQ103" s="4"/>
      <c r="AR103" s="4" t="s">
        <v>566</v>
      </c>
      <c r="AS103" s="4" t="s">
        <v>192</v>
      </c>
      <c r="AT103" s="4">
        <v>80.0</v>
      </c>
      <c r="AU103" s="4" t="s">
        <v>550</v>
      </c>
      <c r="AV103" s="4"/>
      <c r="AW103" s="1">
        <v>3.0</v>
      </c>
      <c r="AX103" s="1">
        <v>18.0</v>
      </c>
      <c r="AY103" s="1"/>
      <c r="AZ103" s="1" t="s">
        <v>21</v>
      </c>
      <c r="BA103" s="1" t="s">
        <v>1221</v>
      </c>
      <c r="BB103" s="1"/>
      <c r="BC103" s="1"/>
    </row>
    <row r="104">
      <c r="A104" s="4" t="s">
        <v>330</v>
      </c>
      <c r="B104" s="4" t="s">
        <v>14</v>
      </c>
      <c r="C104" s="4" t="s">
        <v>14</v>
      </c>
      <c r="D104" s="4" t="s">
        <v>540</v>
      </c>
      <c r="E104" s="4">
        <v>24.7</v>
      </c>
      <c r="F104" s="4" t="s">
        <v>1229</v>
      </c>
      <c r="G104" s="4">
        <v>71.8</v>
      </c>
      <c r="H104" s="4">
        <v>135.0</v>
      </c>
      <c r="I104" s="4">
        <v>104.0</v>
      </c>
      <c r="J104" s="4">
        <v>18.0</v>
      </c>
      <c r="K104" s="4">
        <v>72.0</v>
      </c>
      <c r="L104" s="8">
        <v>104.0</v>
      </c>
      <c r="M104" s="8">
        <v>4.0</v>
      </c>
      <c r="N104" s="8">
        <v>100.0</v>
      </c>
      <c r="O104" s="8">
        <v>32.0</v>
      </c>
      <c r="P104" s="8">
        <v>32.0</v>
      </c>
      <c r="Q104" s="8">
        <v>4.0</v>
      </c>
      <c r="R104" s="4" t="s">
        <v>78</v>
      </c>
      <c r="S104" s="4" t="s">
        <v>331</v>
      </c>
      <c r="T104" s="4" t="s">
        <v>16</v>
      </c>
      <c r="U104" s="5">
        <v>45787.45848973379</v>
      </c>
      <c r="V104" s="4" t="s">
        <v>1230</v>
      </c>
      <c r="W104" s="5">
        <v>45787.3875</v>
      </c>
      <c r="X104" s="4" t="s">
        <v>1231</v>
      </c>
      <c r="Y104" s="4" t="s">
        <v>1232</v>
      </c>
      <c r="Z104" s="4" t="s">
        <v>59</v>
      </c>
      <c r="AA104" s="5">
        <v>45787.59394295139</v>
      </c>
      <c r="AB104" s="4" t="s">
        <v>1233</v>
      </c>
      <c r="AC104" s="4" t="s">
        <v>21</v>
      </c>
      <c r="AD104" s="4" t="s">
        <v>330</v>
      </c>
      <c r="AE104" s="4" t="s">
        <v>1234</v>
      </c>
      <c r="AF104" s="4" t="s">
        <v>1234</v>
      </c>
      <c r="AG104" s="4" t="s">
        <v>14</v>
      </c>
      <c r="AH104" s="4" t="s">
        <v>546</v>
      </c>
      <c r="AI104" s="4">
        <v>32.0</v>
      </c>
      <c r="AJ104" s="4" t="s">
        <v>653</v>
      </c>
      <c r="AK104" s="4" t="s">
        <v>1235</v>
      </c>
      <c r="AL104" s="4" t="s">
        <v>1235</v>
      </c>
      <c r="AM104" s="4">
        <v>18.0</v>
      </c>
      <c r="AN104" s="4">
        <v>5.0</v>
      </c>
      <c r="AO104" s="4">
        <v>5.0</v>
      </c>
      <c r="AP104" s="4">
        <v>2.0</v>
      </c>
      <c r="AQ104" s="4"/>
      <c r="AR104" s="4" t="s">
        <v>558</v>
      </c>
      <c r="AS104" s="4" t="s">
        <v>192</v>
      </c>
      <c r="AT104" s="4">
        <v>100.0</v>
      </c>
      <c r="AU104" s="4" t="s">
        <v>585</v>
      </c>
      <c r="AV104" s="4" t="s">
        <v>330</v>
      </c>
      <c r="AW104" s="1">
        <v>3.0</v>
      </c>
      <c r="AX104" s="1">
        <v>18.0</v>
      </c>
      <c r="AY104" s="1"/>
      <c r="AZ104" s="1" t="s">
        <v>330</v>
      </c>
      <c r="BA104" s="1" t="s">
        <v>1229</v>
      </c>
      <c r="BB104" s="1" t="s">
        <v>14</v>
      </c>
      <c r="BC104" s="1" t="s">
        <v>14</v>
      </c>
    </row>
    <row r="105">
      <c r="A105" s="4" t="s">
        <v>339</v>
      </c>
      <c r="B105" s="4">
        <v>25.0</v>
      </c>
      <c r="C105" s="4">
        <v>18.0</v>
      </c>
      <c r="D105" s="4" t="s">
        <v>540</v>
      </c>
      <c r="E105" s="4">
        <v>15.8</v>
      </c>
      <c r="F105" s="4" t="s">
        <v>1236</v>
      </c>
      <c r="G105" s="4">
        <v>70.7</v>
      </c>
      <c r="H105" s="4">
        <v>125.0</v>
      </c>
      <c r="I105" s="4"/>
      <c r="J105" s="4">
        <v>18.0</v>
      </c>
      <c r="K105" s="4">
        <v>72.0</v>
      </c>
      <c r="L105" s="8">
        <v>97.0</v>
      </c>
      <c r="M105" s="8">
        <v>-87.0</v>
      </c>
      <c r="N105" s="8">
        <v>97.0</v>
      </c>
      <c r="O105" s="8">
        <v>26.0</v>
      </c>
      <c r="P105" s="8">
        <v>26.0</v>
      </c>
      <c r="Q105" s="8">
        <v>10.0</v>
      </c>
      <c r="R105" s="4" t="s">
        <v>78</v>
      </c>
      <c r="S105" s="4" t="s">
        <v>341</v>
      </c>
      <c r="T105" s="4" t="s">
        <v>16</v>
      </c>
      <c r="U105" s="5">
        <v>45787.51709609954</v>
      </c>
      <c r="V105" s="4" t="s">
        <v>1237</v>
      </c>
      <c r="W105" s="4"/>
      <c r="X105" s="4" t="s">
        <v>579</v>
      </c>
      <c r="Y105" s="4" t="s">
        <v>1238</v>
      </c>
      <c r="Z105" s="4" t="s">
        <v>16</v>
      </c>
      <c r="AA105" s="5">
        <v>45787.63925983796</v>
      </c>
      <c r="AB105" s="4" t="s">
        <v>1239</v>
      </c>
      <c r="AC105" s="4" t="s">
        <v>21</v>
      </c>
      <c r="AD105" s="4" t="s">
        <v>21</v>
      </c>
      <c r="AE105" s="4" t="s">
        <v>1240</v>
      </c>
      <c r="AF105" s="4" t="s">
        <v>1240</v>
      </c>
      <c r="AG105" s="4" t="s">
        <v>14</v>
      </c>
      <c r="AH105" s="4" t="s">
        <v>546</v>
      </c>
      <c r="AI105" s="4">
        <v>25.0</v>
      </c>
      <c r="AJ105" s="4" t="s">
        <v>582</v>
      </c>
      <c r="AK105" s="4" t="s">
        <v>1208</v>
      </c>
      <c r="AL105" s="4" t="s">
        <v>1208</v>
      </c>
      <c r="AM105" s="4">
        <v>18.0</v>
      </c>
      <c r="AN105" s="4">
        <v>5.0</v>
      </c>
      <c r="AO105" s="4">
        <v>2.0</v>
      </c>
      <c r="AP105" s="4">
        <v>3.0</v>
      </c>
      <c r="AQ105" s="4"/>
      <c r="AR105" s="4" t="s">
        <v>750</v>
      </c>
      <c r="AS105" s="4" t="s">
        <v>192</v>
      </c>
      <c r="AT105" s="4">
        <v>87.0</v>
      </c>
      <c r="AU105" s="4" t="s">
        <v>585</v>
      </c>
      <c r="AV105" s="4" t="s">
        <v>339</v>
      </c>
      <c r="AW105" s="1">
        <v>3.0</v>
      </c>
      <c r="AX105" s="1">
        <v>18.0</v>
      </c>
      <c r="AY105" s="1"/>
      <c r="AZ105" s="1" t="s">
        <v>339</v>
      </c>
      <c r="BA105" s="1" t="s">
        <v>1236</v>
      </c>
      <c r="BB105" s="1">
        <v>18.0</v>
      </c>
      <c r="BC105" s="1">
        <v>25.0</v>
      </c>
    </row>
    <row r="106">
      <c r="A106" s="4" t="s">
        <v>21</v>
      </c>
      <c r="B106" s="4">
        <v>6.0</v>
      </c>
      <c r="C106" s="4">
        <v>18.0</v>
      </c>
      <c r="D106" s="4" t="s">
        <v>540</v>
      </c>
      <c r="E106" s="4">
        <v>6.7</v>
      </c>
      <c r="F106" s="4" t="s">
        <v>1241</v>
      </c>
      <c r="G106" s="4">
        <v>71.2</v>
      </c>
      <c r="H106" s="4">
        <v>128.0</v>
      </c>
      <c r="I106" s="4"/>
      <c r="J106" s="4">
        <v>18.0</v>
      </c>
      <c r="K106" s="4">
        <v>72.0</v>
      </c>
      <c r="L106" s="8">
        <v>78.0</v>
      </c>
      <c r="M106" s="8">
        <v>-78.0</v>
      </c>
      <c r="N106" s="8">
        <v>78.0</v>
      </c>
      <c r="O106" s="8">
        <v>7.0</v>
      </c>
      <c r="P106" s="8">
        <v>7.0</v>
      </c>
      <c r="Q106" s="8">
        <v>0.0</v>
      </c>
      <c r="R106" s="4" t="s">
        <v>77</v>
      </c>
      <c r="S106" s="4" t="s">
        <v>257</v>
      </c>
      <c r="T106" s="4" t="s">
        <v>16</v>
      </c>
      <c r="U106" s="5">
        <v>45793.602738807866</v>
      </c>
      <c r="V106" s="4" t="s">
        <v>1242</v>
      </c>
      <c r="W106" s="5">
        <v>45794.58333333333</v>
      </c>
      <c r="X106" s="4" t="s">
        <v>1243</v>
      </c>
      <c r="Y106" s="4" t="s">
        <v>1244</v>
      </c>
      <c r="Z106" s="4" t="s">
        <v>16</v>
      </c>
      <c r="AA106" s="5">
        <v>45794.725639745375</v>
      </c>
      <c r="AB106" s="4" t="s">
        <v>1245</v>
      </c>
      <c r="AC106" s="4" t="s">
        <v>21</v>
      </c>
      <c r="AD106" s="4" t="s">
        <v>21</v>
      </c>
      <c r="AE106" s="4" t="s">
        <v>1246</v>
      </c>
      <c r="AF106" s="4" t="s">
        <v>1246</v>
      </c>
      <c r="AG106" s="4" t="s">
        <v>14</v>
      </c>
      <c r="AH106" s="4" t="s">
        <v>546</v>
      </c>
      <c r="AI106" s="4">
        <v>6.0</v>
      </c>
      <c r="AJ106" s="4" t="s">
        <v>744</v>
      </c>
      <c r="AK106" s="4" t="s">
        <v>876</v>
      </c>
      <c r="AL106" s="4" t="s">
        <v>876</v>
      </c>
      <c r="AM106" s="4">
        <v>18.0</v>
      </c>
      <c r="AN106" s="4">
        <v>6.0</v>
      </c>
      <c r="AO106" s="4">
        <v>4.0</v>
      </c>
      <c r="AP106" s="4">
        <v>10.0</v>
      </c>
      <c r="AQ106" s="4"/>
      <c r="AR106" s="4" t="s">
        <v>661</v>
      </c>
      <c r="AS106" s="4" t="s">
        <v>192</v>
      </c>
      <c r="AT106" s="4">
        <v>78.0</v>
      </c>
      <c r="AU106" s="4" t="s">
        <v>550</v>
      </c>
      <c r="AV106" s="1"/>
      <c r="AW106" s="1">
        <v>3.0</v>
      </c>
      <c r="AX106" s="1">
        <v>18.0</v>
      </c>
      <c r="AY106" s="1"/>
      <c r="AZ106" s="1" t="s">
        <v>21</v>
      </c>
      <c r="BA106" s="1" t="s">
        <v>1241</v>
      </c>
      <c r="BB106" s="1">
        <v>18.0</v>
      </c>
      <c r="BC106" s="1">
        <v>6.0</v>
      </c>
    </row>
    <row r="107">
      <c r="A107" s="4" t="s">
        <v>21</v>
      </c>
      <c r="B107" s="4">
        <v>4.0</v>
      </c>
      <c r="C107" s="4">
        <v>9.0</v>
      </c>
      <c r="D107" s="4" t="s">
        <v>540</v>
      </c>
      <c r="E107" s="4">
        <v>6.7</v>
      </c>
      <c r="F107" s="4" t="s">
        <v>1247</v>
      </c>
      <c r="G107" s="4">
        <v>69.1</v>
      </c>
      <c r="H107" s="4">
        <v>124.0</v>
      </c>
      <c r="I107" s="4">
        <v>77.0</v>
      </c>
      <c r="J107" s="4">
        <v>18.0</v>
      </c>
      <c r="K107" s="4">
        <v>71.0</v>
      </c>
      <c r="L107" s="8">
        <v>77.0</v>
      </c>
      <c r="M107" s="8">
        <v>1.0</v>
      </c>
      <c r="N107" s="8">
        <v>78.0</v>
      </c>
      <c r="O107" s="8">
        <v>8.0</v>
      </c>
      <c r="P107" s="8">
        <v>8.0</v>
      </c>
      <c r="Q107" s="8">
        <v>1.0</v>
      </c>
      <c r="R107" s="4" t="s">
        <v>77</v>
      </c>
      <c r="S107" s="4" t="s">
        <v>257</v>
      </c>
      <c r="T107" s="4" t="s">
        <v>16</v>
      </c>
      <c r="U107" s="5">
        <v>45793.60541883102</v>
      </c>
      <c r="V107" s="4" t="s">
        <v>1248</v>
      </c>
      <c r="W107" s="5">
        <v>45796.45833333333</v>
      </c>
      <c r="X107" s="4" t="s">
        <v>1249</v>
      </c>
      <c r="Y107" s="4" t="s">
        <v>1250</v>
      </c>
      <c r="Z107" s="4" t="s">
        <v>16</v>
      </c>
      <c r="AA107" s="5">
        <v>45796.580572754625</v>
      </c>
      <c r="AB107" s="4" t="s">
        <v>1251</v>
      </c>
      <c r="AC107" s="4" t="s">
        <v>21</v>
      </c>
      <c r="AD107" s="4" t="s">
        <v>21</v>
      </c>
      <c r="AE107" s="4" t="s">
        <v>875</v>
      </c>
      <c r="AF107" s="4" t="s">
        <v>875</v>
      </c>
      <c r="AG107" s="4" t="s">
        <v>14</v>
      </c>
      <c r="AH107" s="4" t="s">
        <v>546</v>
      </c>
      <c r="AI107" s="4">
        <v>6.0</v>
      </c>
      <c r="AJ107" s="4" t="s">
        <v>744</v>
      </c>
      <c r="AK107" s="4" t="s">
        <v>1252</v>
      </c>
      <c r="AL107" s="4" t="s">
        <v>1252</v>
      </c>
      <c r="AM107" s="4">
        <v>18.0</v>
      </c>
      <c r="AN107" s="4">
        <v>6.0</v>
      </c>
      <c r="AO107" s="4">
        <v>4.0</v>
      </c>
      <c r="AP107" s="4">
        <v>10.0</v>
      </c>
      <c r="AQ107" s="4"/>
      <c r="AR107" s="4" t="s">
        <v>604</v>
      </c>
      <c r="AS107" s="4" t="s">
        <v>192</v>
      </c>
      <c r="AT107" s="4">
        <v>76.0</v>
      </c>
      <c r="AU107" s="4" t="s">
        <v>550</v>
      </c>
      <c r="AV107" s="1"/>
      <c r="AW107" s="1">
        <v>3.0</v>
      </c>
      <c r="AX107" s="1">
        <v>18.0</v>
      </c>
      <c r="AY107" s="1"/>
      <c r="AZ107" s="1" t="s">
        <v>21</v>
      </c>
      <c r="BA107" s="1" t="s">
        <v>1247</v>
      </c>
      <c r="BB107" s="1">
        <v>9.0</v>
      </c>
      <c r="BC107" s="1">
        <v>4.0</v>
      </c>
    </row>
    <row r="108">
      <c r="A108" s="4" t="s">
        <v>26</v>
      </c>
      <c r="B108" s="4">
        <v>18.0</v>
      </c>
      <c r="C108" s="4">
        <v>18.0</v>
      </c>
      <c r="D108" s="4" t="s">
        <v>540</v>
      </c>
      <c r="E108" s="4">
        <v>10.0</v>
      </c>
      <c r="F108" s="4" t="s">
        <v>820</v>
      </c>
      <c r="G108" s="4">
        <v>71.1</v>
      </c>
      <c r="H108" s="4">
        <v>126.0</v>
      </c>
      <c r="I108" s="4"/>
      <c r="J108" s="4">
        <v>18.0</v>
      </c>
      <c r="K108" s="4">
        <v>72.0</v>
      </c>
      <c r="L108" s="8">
        <v>90.0</v>
      </c>
      <c r="M108" s="8">
        <v>-82.0</v>
      </c>
      <c r="N108" s="8">
        <v>90.0</v>
      </c>
      <c r="O108" s="8">
        <v>19.0</v>
      </c>
      <c r="P108" s="8">
        <v>19.0</v>
      </c>
      <c r="Q108" s="8">
        <v>8.0</v>
      </c>
      <c r="R108" s="4" t="s">
        <v>77</v>
      </c>
      <c r="S108" s="4" t="s">
        <v>269</v>
      </c>
      <c r="T108" s="4" t="s">
        <v>23</v>
      </c>
      <c r="U108" s="5">
        <v>45793.71178233797</v>
      </c>
      <c r="V108" s="4" t="s">
        <v>1253</v>
      </c>
      <c r="W108" s="5">
        <v>45795.381944444445</v>
      </c>
      <c r="X108" s="4" t="s">
        <v>1254</v>
      </c>
      <c r="Y108" s="4" t="s">
        <v>1255</v>
      </c>
      <c r="Z108" s="4"/>
      <c r="AA108" s="4"/>
      <c r="AB108" s="4" t="s">
        <v>14</v>
      </c>
      <c r="AC108" s="4" t="s">
        <v>26</v>
      </c>
      <c r="AD108" s="4" t="s">
        <v>14</v>
      </c>
      <c r="AE108" s="4" t="s">
        <v>1256</v>
      </c>
      <c r="AF108" s="4" t="s">
        <v>1256</v>
      </c>
      <c r="AG108" s="4" t="s">
        <v>14</v>
      </c>
      <c r="AH108" s="4" t="s">
        <v>546</v>
      </c>
      <c r="AI108" s="4">
        <v>18.0</v>
      </c>
      <c r="AJ108" s="4" t="s">
        <v>623</v>
      </c>
      <c r="AK108" s="4" t="s">
        <v>706</v>
      </c>
      <c r="AL108" s="4" t="s">
        <v>706</v>
      </c>
      <c r="AM108" s="4">
        <v>18.0</v>
      </c>
      <c r="AN108" s="4">
        <v>6.0</v>
      </c>
      <c r="AO108" s="4">
        <v>2.0</v>
      </c>
      <c r="AP108" s="4">
        <v>3.0</v>
      </c>
      <c r="AQ108" s="4"/>
      <c r="AR108" s="4" t="s">
        <v>642</v>
      </c>
      <c r="AS108" s="4" t="s">
        <v>192</v>
      </c>
      <c r="AT108" s="4">
        <v>82.0</v>
      </c>
      <c r="AU108" s="4" t="s">
        <v>550</v>
      </c>
      <c r="AV108" s="1"/>
      <c r="AW108" s="1">
        <v>3.0</v>
      </c>
      <c r="AX108" s="1">
        <v>18.0</v>
      </c>
      <c r="AY108" s="1"/>
      <c r="AZ108" s="1" t="s">
        <v>26</v>
      </c>
      <c r="BA108" s="1" t="s">
        <v>820</v>
      </c>
      <c r="BB108" s="1">
        <v>18.0</v>
      </c>
      <c r="BC108" s="1">
        <v>18.0</v>
      </c>
    </row>
    <row r="109">
      <c r="A109" s="4" t="s">
        <v>367</v>
      </c>
      <c r="B109" s="4"/>
      <c r="C109" s="4"/>
      <c r="D109" s="4" t="s">
        <v>540</v>
      </c>
      <c r="E109" s="4">
        <v>7.6</v>
      </c>
      <c r="F109" s="4" t="s">
        <v>1024</v>
      </c>
      <c r="G109" s="4">
        <v>71.4</v>
      </c>
      <c r="H109" s="4">
        <v>133.0</v>
      </c>
      <c r="I109" s="4">
        <v>84.0</v>
      </c>
      <c r="J109" s="4">
        <v>18.0</v>
      </c>
      <c r="K109" s="4">
        <v>72.0</v>
      </c>
      <c r="L109" s="8">
        <v>84.0</v>
      </c>
      <c r="M109" s="8">
        <v>4.0</v>
      </c>
      <c r="N109" s="8">
        <v>80.0</v>
      </c>
      <c r="O109" s="8">
        <v>13.0</v>
      </c>
      <c r="P109" s="8">
        <v>13.0</v>
      </c>
      <c r="Q109" s="8">
        <v>4.0</v>
      </c>
      <c r="R109" s="4" t="s">
        <v>77</v>
      </c>
      <c r="S109" s="4" t="s">
        <v>369</v>
      </c>
      <c r="T109" s="4" t="s">
        <v>368</v>
      </c>
      <c r="U109" s="5">
        <v>45798.693834756945</v>
      </c>
      <c r="V109" s="4" t="s">
        <v>1257</v>
      </c>
      <c r="W109" s="4"/>
      <c r="X109" s="4" t="s">
        <v>579</v>
      </c>
      <c r="Y109" s="4" t="s">
        <v>1258</v>
      </c>
      <c r="Z109" s="4"/>
      <c r="AA109" s="4"/>
      <c r="AB109" s="4" t="s">
        <v>14</v>
      </c>
      <c r="AC109" s="4" t="s">
        <v>367</v>
      </c>
      <c r="AD109" s="4" t="s">
        <v>14</v>
      </c>
      <c r="AE109" s="4" t="s">
        <v>1041</v>
      </c>
      <c r="AF109" s="4" t="s">
        <v>1041</v>
      </c>
      <c r="AG109" s="4" t="s">
        <v>14</v>
      </c>
      <c r="AH109" s="4" t="s">
        <v>546</v>
      </c>
      <c r="AI109" s="4">
        <v>12.0</v>
      </c>
      <c r="AJ109" s="4" t="s">
        <v>831</v>
      </c>
      <c r="AK109" s="4" t="s">
        <v>832</v>
      </c>
      <c r="AL109" s="4" t="s">
        <v>832</v>
      </c>
      <c r="AM109" s="4">
        <v>18.0</v>
      </c>
      <c r="AN109" s="4">
        <v>6.0</v>
      </c>
      <c r="AO109" s="4">
        <v>10.0</v>
      </c>
      <c r="AP109" s="4">
        <v>7.0</v>
      </c>
      <c r="AQ109" s="4"/>
      <c r="AR109" s="4" t="s">
        <v>558</v>
      </c>
      <c r="AS109" s="4" t="s">
        <v>192</v>
      </c>
      <c r="AT109" s="4">
        <v>80.0</v>
      </c>
      <c r="AU109" s="4" t="s">
        <v>550</v>
      </c>
      <c r="AV109" s="1"/>
      <c r="AW109" s="1">
        <v>3.0</v>
      </c>
      <c r="AX109" s="1">
        <v>18.0</v>
      </c>
      <c r="AY109" s="1"/>
      <c r="AZ109" s="1" t="s">
        <v>367</v>
      </c>
      <c r="BA109" s="1" t="s">
        <v>1024</v>
      </c>
      <c r="BB109" s="1"/>
      <c r="BC109" s="1"/>
    </row>
    <row r="110">
      <c r="A110" s="4" t="s">
        <v>301</v>
      </c>
      <c r="B110" s="4">
        <v>21.0</v>
      </c>
      <c r="C110" s="4">
        <v>18.0</v>
      </c>
      <c r="D110" s="4" t="s">
        <v>540</v>
      </c>
      <c r="E110" s="4">
        <v>10.7</v>
      </c>
      <c r="F110" s="4" t="s">
        <v>820</v>
      </c>
      <c r="G110" s="4">
        <v>71.1</v>
      </c>
      <c r="H110" s="4">
        <v>126.0</v>
      </c>
      <c r="I110" s="4"/>
      <c r="J110" s="4">
        <v>18.0</v>
      </c>
      <c r="K110" s="4">
        <v>72.0</v>
      </c>
      <c r="L110" s="8">
        <v>93.0</v>
      </c>
      <c r="M110" s="8">
        <v>-82.0</v>
      </c>
      <c r="N110" s="8">
        <v>93.0</v>
      </c>
      <c r="O110" s="8">
        <v>22.0</v>
      </c>
      <c r="P110" s="8">
        <v>22.0</v>
      </c>
      <c r="Q110" s="8">
        <v>11.0</v>
      </c>
      <c r="R110" s="4" t="s">
        <v>77</v>
      </c>
      <c r="S110" s="4" t="s">
        <v>303</v>
      </c>
      <c r="T110" s="4" t="s">
        <v>302</v>
      </c>
      <c r="U110" s="5">
        <v>45799.663378032405</v>
      </c>
      <c r="V110" s="4" t="s">
        <v>1259</v>
      </c>
      <c r="W110" s="5">
        <v>45800.58125</v>
      </c>
      <c r="X110" s="4" t="s">
        <v>1260</v>
      </c>
      <c r="Y110" s="4" t="s">
        <v>1261</v>
      </c>
      <c r="Z110" s="4"/>
      <c r="AA110" s="4"/>
      <c r="AB110" s="4" t="s">
        <v>14</v>
      </c>
      <c r="AC110" s="4" t="s">
        <v>301</v>
      </c>
      <c r="AD110" s="4" t="s">
        <v>14</v>
      </c>
      <c r="AE110" s="4" t="s">
        <v>1262</v>
      </c>
      <c r="AF110" s="4" t="s">
        <v>1262</v>
      </c>
      <c r="AG110" s="4" t="s">
        <v>14</v>
      </c>
      <c r="AH110" s="4" t="s">
        <v>546</v>
      </c>
      <c r="AI110" s="4">
        <v>21.0</v>
      </c>
      <c r="AJ110" s="4" t="s">
        <v>570</v>
      </c>
      <c r="AK110" s="4" t="s">
        <v>681</v>
      </c>
      <c r="AL110" s="4" t="s">
        <v>681</v>
      </c>
      <c r="AM110" s="4">
        <v>18.0</v>
      </c>
      <c r="AN110" s="4">
        <v>6.0</v>
      </c>
      <c r="AO110" s="4">
        <v>1.0</v>
      </c>
      <c r="AP110" s="4">
        <v>1.0</v>
      </c>
      <c r="AQ110" s="4"/>
      <c r="AR110" s="4" t="s">
        <v>800</v>
      </c>
      <c r="AS110" s="4" t="s">
        <v>192</v>
      </c>
      <c r="AT110" s="4">
        <v>82.0</v>
      </c>
      <c r="AU110" s="4" t="s">
        <v>550</v>
      </c>
      <c r="AV110" s="1"/>
      <c r="AW110" s="1">
        <v>3.0</v>
      </c>
      <c r="AX110" s="1">
        <v>18.0</v>
      </c>
      <c r="AY110" s="1"/>
      <c r="AZ110" s="1" t="s">
        <v>301</v>
      </c>
      <c r="BA110" s="1" t="s">
        <v>820</v>
      </c>
      <c r="BB110" s="1">
        <v>18.0</v>
      </c>
      <c r="BC110" s="1">
        <v>21.0</v>
      </c>
    </row>
    <row r="111">
      <c r="A111" s="4" t="s">
        <v>243</v>
      </c>
      <c r="B111" s="4"/>
      <c r="C111" s="4"/>
      <c r="D111" s="4" t="s">
        <v>540</v>
      </c>
      <c r="E111" s="4">
        <v>18.2</v>
      </c>
      <c r="F111" s="4" t="s">
        <v>1263</v>
      </c>
      <c r="G111" s="4">
        <v>74.6</v>
      </c>
      <c r="H111" s="4">
        <v>149.0</v>
      </c>
      <c r="I111" s="4">
        <v>97.0</v>
      </c>
      <c r="J111" s="4">
        <v>18.0</v>
      </c>
      <c r="K111" s="4">
        <v>71.0</v>
      </c>
      <c r="L111" s="8">
        <v>97.0</v>
      </c>
      <c r="M111" s="8">
        <v>0.0</v>
      </c>
      <c r="N111" s="8">
        <v>97.0</v>
      </c>
      <c r="O111" s="8">
        <v>22.0</v>
      </c>
      <c r="P111" s="8">
        <v>22.0</v>
      </c>
      <c r="Q111" s="8">
        <v>0.0</v>
      </c>
      <c r="R111" s="4" t="s">
        <v>77</v>
      </c>
      <c r="S111" s="4" t="s">
        <v>245</v>
      </c>
      <c r="T111" s="4" t="s">
        <v>244</v>
      </c>
      <c r="U111" s="5">
        <v>45800.739962962965</v>
      </c>
      <c r="V111" s="4" t="s">
        <v>1264</v>
      </c>
      <c r="W111" s="4"/>
      <c r="X111" s="4" t="s">
        <v>579</v>
      </c>
      <c r="Y111" s="4" t="s">
        <v>1265</v>
      </c>
      <c r="Z111" s="4"/>
      <c r="AA111" s="4"/>
      <c r="AB111" s="4" t="s">
        <v>14</v>
      </c>
      <c r="AC111" s="4" t="s">
        <v>243</v>
      </c>
      <c r="AD111" s="4" t="s">
        <v>14</v>
      </c>
      <c r="AE111" s="4" t="s">
        <v>1266</v>
      </c>
      <c r="AF111" s="4" t="s">
        <v>1266</v>
      </c>
      <c r="AG111" s="4" t="s">
        <v>14</v>
      </c>
      <c r="AH111" s="4" t="s">
        <v>546</v>
      </c>
      <c r="AI111" s="4">
        <v>26.0</v>
      </c>
      <c r="AJ111" s="4" t="s">
        <v>640</v>
      </c>
      <c r="AK111" s="4" t="s">
        <v>1267</v>
      </c>
      <c r="AL111" s="4" t="s">
        <v>1267</v>
      </c>
      <c r="AM111" s="4">
        <v>18.0</v>
      </c>
      <c r="AN111" s="4">
        <v>6.0</v>
      </c>
      <c r="AO111" s="4">
        <v>5.0</v>
      </c>
      <c r="AP111" s="4">
        <v>2.0</v>
      </c>
      <c r="AQ111" s="4"/>
      <c r="AR111" s="4" t="s">
        <v>661</v>
      </c>
      <c r="AS111" s="4" t="s">
        <v>192</v>
      </c>
      <c r="AT111" s="4">
        <v>97.0</v>
      </c>
      <c r="AU111" s="4" t="s">
        <v>550</v>
      </c>
      <c r="AV111" s="4"/>
      <c r="AW111" s="1">
        <v>3.0</v>
      </c>
      <c r="AX111" s="1">
        <v>18.0</v>
      </c>
      <c r="AY111" s="1"/>
      <c r="AZ111" s="1" t="s">
        <v>243</v>
      </c>
      <c r="BA111" s="1" t="s">
        <v>1263</v>
      </c>
      <c r="BB111" s="1"/>
      <c r="BC111" s="1"/>
    </row>
    <row r="112">
      <c r="A112" s="4" t="s">
        <v>367</v>
      </c>
      <c r="B112" s="4"/>
      <c r="C112" s="4"/>
      <c r="D112" s="4" t="s">
        <v>540</v>
      </c>
      <c r="E112" s="4">
        <v>7.6</v>
      </c>
      <c r="F112" s="4" t="s">
        <v>801</v>
      </c>
      <c r="G112" s="4">
        <v>71.0</v>
      </c>
      <c r="H112" s="4">
        <v>132.0</v>
      </c>
      <c r="I112" s="4">
        <v>83.0</v>
      </c>
      <c r="J112" s="4">
        <v>18.0</v>
      </c>
      <c r="K112" s="4">
        <v>71.0</v>
      </c>
      <c r="L112" s="8">
        <v>83.0</v>
      </c>
      <c r="M112" s="8">
        <v>4.0</v>
      </c>
      <c r="N112" s="8">
        <v>79.0</v>
      </c>
      <c r="O112" s="8">
        <v>12.0</v>
      </c>
      <c r="P112" s="8">
        <v>12.0</v>
      </c>
      <c r="Q112" s="8">
        <v>4.0</v>
      </c>
      <c r="R112" s="4" t="s">
        <v>77</v>
      </c>
      <c r="S112" s="4" t="s">
        <v>369</v>
      </c>
      <c r="T112" s="4" t="s">
        <v>368</v>
      </c>
      <c r="U112" s="5">
        <v>45800.70835533565</v>
      </c>
      <c r="V112" s="4" t="s">
        <v>1268</v>
      </c>
      <c r="W112" s="4"/>
      <c r="X112" s="4" t="s">
        <v>579</v>
      </c>
      <c r="Y112" s="4" t="s">
        <v>1269</v>
      </c>
      <c r="Z112" s="4"/>
      <c r="AA112" s="4"/>
      <c r="AB112" s="4" t="s">
        <v>14</v>
      </c>
      <c r="AC112" s="4" t="s">
        <v>367</v>
      </c>
      <c r="AD112" s="4" t="s">
        <v>14</v>
      </c>
      <c r="AE112" s="4" t="s">
        <v>1041</v>
      </c>
      <c r="AF112" s="4" t="s">
        <v>1041</v>
      </c>
      <c r="AG112" s="4" t="s">
        <v>14</v>
      </c>
      <c r="AH112" s="4" t="s">
        <v>546</v>
      </c>
      <c r="AI112" s="4">
        <v>12.0</v>
      </c>
      <c r="AJ112" s="4" t="s">
        <v>831</v>
      </c>
      <c r="AK112" s="4" t="s">
        <v>968</v>
      </c>
      <c r="AL112" s="4" t="s">
        <v>968</v>
      </c>
      <c r="AM112" s="4">
        <v>18.0</v>
      </c>
      <c r="AN112" s="4">
        <v>6.0</v>
      </c>
      <c r="AO112" s="4">
        <v>10.0</v>
      </c>
      <c r="AP112" s="4">
        <v>7.0</v>
      </c>
      <c r="AQ112" s="4"/>
      <c r="AR112" s="4" t="s">
        <v>558</v>
      </c>
      <c r="AS112" s="4" t="s">
        <v>192</v>
      </c>
      <c r="AT112" s="4">
        <v>79.0</v>
      </c>
      <c r="AU112" s="4" t="s">
        <v>550</v>
      </c>
      <c r="AV112" s="4"/>
      <c r="AW112" s="1">
        <v>3.0</v>
      </c>
      <c r="AX112" s="1">
        <v>18.0</v>
      </c>
      <c r="AY112" s="1"/>
      <c r="AZ112" s="1" t="s">
        <v>367</v>
      </c>
      <c r="BA112" s="1" t="s">
        <v>801</v>
      </c>
      <c r="BB112" s="1"/>
      <c r="BC112" s="1"/>
    </row>
    <row r="113">
      <c r="A113" s="4" t="s">
        <v>215</v>
      </c>
      <c r="B113" s="4">
        <v>12.0</v>
      </c>
      <c r="C113" s="4">
        <v>18.0</v>
      </c>
      <c r="D113" s="4" t="s">
        <v>540</v>
      </c>
      <c r="E113" s="4">
        <v>13.1</v>
      </c>
      <c r="F113" s="4" t="s">
        <v>950</v>
      </c>
      <c r="G113" s="4">
        <v>70.6</v>
      </c>
      <c r="H113" s="4">
        <v>125.0</v>
      </c>
      <c r="I113" s="4"/>
      <c r="J113" s="4">
        <v>18.0</v>
      </c>
      <c r="K113" s="4">
        <v>72.0</v>
      </c>
      <c r="L113" s="8">
        <v>84.0</v>
      </c>
      <c r="M113" s="8">
        <v>-84.0</v>
      </c>
      <c r="N113" s="8">
        <v>84.0</v>
      </c>
      <c r="O113" s="8">
        <v>13.0</v>
      </c>
      <c r="P113" s="8">
        <v>13.0</v>
      </c>
      <c r="Q113" s="8">
        <v>0.0</v>
      </c>
      <c r="R113" s="4" t="s">
        <v>77</v>
      </c>
      <c r="S113" s="4" t="s">
        <v>217</v>
      </c>
      <c r="T113" s="4" t="s">
        <v>216</v>
      </c>
      <c r="U113" s="5">
        <v>45801.72228728009</v>
      </c>
      <c r="V113" s="4" t="s">
        <v>1270</v>
      </c>
      <c r="W113" s="5">
        <v>45801.59027777778</v>
      </c>
      <c r="X113" s="4" t="s">
        <v>1271</v>
      </c>
      <c r="Y113" s="4" t="s">
        <v>1272</v>
      </c>
      <c r="Z113" s="4"/>
      <c r="AA113" s="4"/>
      <c r="AB113" s="4" t="s">
        <v>14</v>
      </c>
      <c r="AC113" s="4" t="s">
        <v>215</v>
      </c>
      <c r="AD113" s="4" t="s">
        <v>14</v>
      </c>
      <c r="AE113" s="4" t="s">
        <v>1273</v>
      </c>
      <c r="AF113" s="4" t="s">
        <v>1273</v>
      </c>
      <c r="AG113" s="4" t="s">
        <v>14</v>
      </c>
      <c r="AH113" s="4" t="s">
        <v>546</v>
      </c>
      <c r="AI113" s="4">
        <v>12.0</v>
      </c>
      <c r="AJ113" s="4" t="s">
        <v>831</v>
      </c>
      <c r="AK113" s="4" t="s">
        <v>832</v>
      </c>
      <c r="AL113" s="4" t="s">
        <v>832</v>
      </c>
      <c r="AM113" s="4">
        <v>18.0</v>
      </c>
      <c r="AN113" s="4">
        <v>6.0</v>
      </c>
      <c r="AO113" s="4">
        <v>7.0</v>
      </c>
      <c r="AP113" s="4">
        <v>5.0</v>
      </c>
      <c r="AQ113" s="4"/>
      <c r="AR113" s="4" t="s">
        <v>661</v>
      </c>
      <c r="AS113" s="4" t="s">
        <v>192</v>
      </c>
      <c r="AT113" s="4">
        <v>84.0</v>
      </c>
      <c r="AU113" s="4" t="s">
        <v>550</v>
      </c>
      <c r="AV113" s="4"/>
      <c r="AW113" s="1">
        <v>3.0</v>
      </c>
      <c r="AX113" s="1">
        <v>18.0</v>
      </c>
      <c r="AY113" s="1"/>
      <c r="AZ113" s="1" t="s">
        <v>215</v>
      </c>
      <c r="BA113" s="1" t="s">
        <v>950</v>
      </c>
      <c r="BB113" s="1">
        <v>18.0</v>
      </c>
      <c r="BC113" s="1">
        <v>12.0</v>
      </c>
    </row>
    <row r="114">
      <c r="A114" s="4" t="s">
        <v>367</v>
      </c>
      <c r="B114" s="4"/>
      <c r="C114" s="4"/>
      <c r="D114" s="4" t="s">
        <v>540</v>
      </c>
      <c r="E114" s="4">
        <v>7.6</v>
      </c>
      <c r="F114" s="4" t="s">
        <v>801</v>
      </c>
      <c r="G114" s="4">
        <v>71.0</v>
      </c>
      <c r="H114" s="4">
        <v>132.0</v>
      </c>
      <c r="I114" s="4">
        <v>78.0</v>
      </c>
      <c r="J114" s="4">
        <v>18.0</v>
      </c>
      <c r="K114" s="4">
        <v>71.0</v>
      </c>
      <c r="L114" s="8">
        <v>78.0</v>
      </c>
      <c r="M114" s="8">
        <v>-1.0</v>
      </c>
      <c r="N114" s="8">
        <v>79.0</v>
      </c>
      <c r="O114" s="8">
        <v>7.0</v>
      </c>
      <c r="P114" s="8">
        <v>7.0</v>
      </c>
      <c r="Q114" s="8">
        <v>-1.0</v>
      </c>
      <c r="R114" s="4" t="s">
        <v>77</v>
      </c>
      <c r="S114" s="4" t="s">
        <v>369</v>
      </c>
      <c r="T114" s="4" t="s">
        <v>368</v>
      </c>
      <c r="U114" s="5">
        <v>45802.56566030093</v>
      </c>
      <c r="V114" s="4" t="s">
        <v>1274</v>
      </c>
      <c r="W114" s="4"/>
      <c r="X114" s="4" t="s">
        <v>579</v>
      </c>
      <c r="Y114" s="4" t="s">
        <v>1275</v>
      </c>
      <c r="Z114" s="4"/>
      <c r="AA114" s="4"/>
      <c r="AB114" s="4" t="s">
        <v>14</v>
      </c>
      <c r="AC114" s="4" t="s">
        <v>367</v>
      </c>
      <c r="AD114" s="4" t="s">
        <v>14</v>
      </c>
      <c r="AE114" s="4" t="s">
        <v>1276</v>
      </c>
      <c r="AF114" s="4" t="s">
        <v>1276</v>
      </c>
      <c r="AG114" s="4" t="s">
        <v>14</v>
      </c>
      <c r="AH114" s="4" t="s">
        <v>546</v>
      </c>
      <c r="AI114" s="4">
        <v>7.0</v>
      </c>
      <c r="AJ114" s="4" t="s">
        <v>615</v>
      </c>
      <c r="AK114" s="4" t="s">
        <v>850</v>
      </c>
      <c r="AL114" s="4" t="s">
        <v>850</v>
      </c>
      <c r="AM114" s="4">
        <v>18.0</v>
      </c>
      <c r="AN114" s="4">
        <v>6.0</v>
      </c>
      <c r="AO114" s="4">
        <v>10.0</v>
      </c>
      <c r="AP114" s="4">
        <v>7.0</v>
      </c>
      <c r="AQ114" s="4"/>
      <c r="AR114" s="4" t="s">
        <v>611</v>
      </c>
      <c r="AS114" s="4" t="s">
        <v>192</v>
      </c>
      <c r="AT114" s="4">
        <v>79.0</v>
      </c>
      <c r="AU114" s="4" t="s">
        <v>550</v>
      </c>
      <c r="AV114" s="4"/>
      <c r="AW114" s="1">
        <v>3.0</v>
      </c>
      <c r="AX114" s="1">
        <v>18.0</v>
      </c>
      <c r="AY114" s="1"/>
      <c r="AZ114" s="1" t="s">
        <v>367</v>
      </c>
      <c r="BA114" s="1" t="s">
        <v>801</v>
      </c>
      <c r="BB114" s="1"/>
      <c r="BC114" s="1"/>
    </row>
    <row r="115">
      <c r="A115" s="4" t="s">
        <v>349</v>
      </c>
      <c r="B115" s="4"/>
      <c r="C115" s="4"/>
      <c r="D115" s="4" t="s">
        <v>540</v>
      </c>
      <c r="E115" s="4">
        <v>14.2</v>
      </c>
      <c r="F115" s="4" t="s">
        <v>1277</v>
      </c>
      <c r="G115" s="4">
        <v>69.0</v>
      </c>
      <c r="H115" s="4">
        <v>140.0</v>
      </c>
      <c r="I115" s="4">
        <v>87.0</v>
      </c>
      <c r="J115" s="4">
        <v>18.0</v>
      </c>
      <c r="K115" s="4">
        <v>71.0</v>
      </c>
      <c r="L115" s="8">
        <v>87.0</v>
      </c>
      <c r="M115" s="8">
        <v>1.0</v>
      </c>
      <c r="N115" s="8">
        <v>86.0</v>
      </c>
      <c r="O115" s="8">
        <v>18.0</v>
      </c>
      <c r="P115" s="8">
        <v>18.0</v>
      </c>
      <c r="Q115" s="8">
        <v>1.0</v>
      </c>
      <c r="R115" s="4" t="s">
        <v>77</v>
      </c>
      <c r="S115" s="4" t="s">
        <v>351</v>
      </c>
      <c r="T115" s="4" t="s">
        <v>350</v>
      </c>
      <c r="U115" s="5">
        <v>45802.90084689815</v>
      </c>
      <c r="V115" s="4" t="s">
        <v>1278</v>
      </c>
      <c r="W115" s="4"/>
      <c r="X115" s="4" t="s">
        <v>579</v>
      </c>
      <c r="Y115" s="4" t="s">
        <v>1279</v>
      </c>
      <c r="Z115" s="4"/>
      <c r="AA115" s="4"/>
      <c r="AB115" s="4" t="s">
        <v>14</v>
      </c>
      <c r="AC115" s="4" t="s">
        <v>349</v>
      </c>
      <c r="AD115" s="4" t="s">
        <v>14</v>
      </c>
      <c r="AE115" s="4" t="s">
        <v>1280</v>
      </c>
      <c r="AF115" s="4" t="s">
        <v>1280</v>
      </c>
      <c r="AG115" s="4" t="s">
        <v>14</v>
      </c>
      <c r="AH115" s="4" t="s">
        <v>546</v>
      </c>
      <c r="AI115" s="4">
        <v>16.0</v>
      </c>
      <c r="AJ115" s="4" t="s">
        <v>547</v>
      </c>
      <c r="AK115" s="4" t="s">
        <v>1281</v>
      </c>
      <c r="AL115" s="4" t="s">
        <v>1281</v>
      </c>
      <c r="AM115" s="4">
        <v>18.0</v>
      </c>
      <c r="AN115" s="4">
        <v>6.0</v>
      </c>
      <c r="AO115" s="4">
        <v>3.0</v>
      </c>
      <c r="AP115" s="4">
        <v>4.0</v>
      </c>
      <c r="AQ115" s="4"/>
      <c r="AR115" s="4" t="s">
        <v>604</v>
      </c>
      <c r="AS115" s="4" t="s">
        <v>192</v>
      </c>
      <c r="AT115" s="4">
        <v>86.0</v>
      </c>
      <c r="AU115" s="4" t="s">
        <v>550</v>
      </c>
      <c r="AV115" s="4"/>
      <c r="AW115" s="1">
        <v>3.0</v>
      </c>
      <c r="AX115" s="1">
        <v>18.0</v>
      </c>
      <c r="AY115" s="1"/>
      <c r="AZ115" s="1" t="s">
        <v>349</v>
      </c>
      <c r="BA115" s="1" t="s">
        <v>1277</v>
      </c>
      <c r="BB115" s="1"/>
      <c r="BC115" s="1"/>
    </row>
    <row r="116">
      <c r="A116" s="4" t="s">
        <v>301</v>
      </c>
      <c r="B116" s="4"/>
      <c r="C116" s="4"/>
      <c r="D116" s="4" t="s">
        <v>540</v>
      </c>
      <c r="E116" s="4">
        <v>5.4</v>
      </c>
      <c r="F116" s="4" t="s">
        <v>1282</v>
      </c>
      <c r="G116" s="4">
        <v>36.8</v>
      </c>
      <c r="H116" s="4">
        <v>144.0</v>
      </c>
      <c r="I116" s="4">
        <v>41.0</v>
      </c>
      <c r="J116" s="4">
        <v>9.0</v>
      </c>
      <c r="K116" s="4">
        <v>36.0</v>
      </c>
      <c r="L116" s="8">
        <v>41.0</v>
      </c>
      <c r="M116" s="8">
        <v>-2.0</v>
      </c>
      <c r="N116" s="8">
        <v>43.0</v>
      </c>
      <c r="O116" s="8">
        <v>4.0</v>
      </c>
      <c r="P116" s="8">
        <v>4.0</v>
      </c>
      <c r="Q116" s="8">
        <v>-2.0</v>
      </c>
      <c r="R116" s="4" t="s">
        <v>88</v>
      </c>
      <c r="S116" s="4" t="s">
        <v>303</v>
      </c>
      <c r="T116" s="4" t="s">
        <v>302</v>
      </c>
      <c r="U116" s="5">
        <v>45803.59919519676</v>
      </c>
      <c r="V116" s="4" t="s">
        <v>1283</v>
      </c>
      <c r="W116" s="4"/>
      <c r="X116" s="4" t="s">
        <v>579</v>
      </c>
      <c r="Y116" s="4" t="s">
        <v>1284</v>
      </c>
      <c r="Z116" s="4"/>
      <c r="AA116" s="4"/>
      <c r="AB116" s="4" t="s">
        <v>14</v>
      </c>
      <c r="AC116" s="4" t="s">
        <v>301</v>
      </c>
      <c r="AD116" s="4" t="s">
        <v>14</v>
      </c>
      <c r="AE116" s="4" t="s">
        <v>1199</v>
      </c>
      <c r="AF116" s="4" t="s">
        <v>1199</v>
      </c>
      <c r="AG116" s="4" t="s">
        <v>14</v>
      </c>
      <c r="AH116" s="4" t="s">
        <v>546</v>
      </c>
      <c r="AI116" s="4">
        <v>5.0</v>
      </c>
      <c r="AJ116" s="4" t="s">
        <v>659</v>
      </c>
      <c r="AK116" s="4" t="s">
        <v>736</v>
      </c>
      <c r="AL116" s="4" t="s">
        <v>736</v>
      </c>
      <c r="AM116" s="4">
        <v>18.0</v>
      </c>
      <c r="AN116" s="4">
        <v>7.0</v>
      </c>
      <c r="AO116" s="4">
        <v>6.0</v>
      </c>
      <c r="AP116" s="4">
        <v>6.0</v>
      </c>
      <c r="AQ116" s="4"/>
      <c r="AR116" s="4" t="s">
        <v>630</v>
      </c>
      <c r="AS116" s="4" t="s">
        <v>192</v>
      </c>
      <c r="AT116" s="4">
        <v>43.0</v>
      </c>
      <c r="AU116" s="4" t="s">
        <v>550</v>
      </c>
      <c r="AV116" s="1"/>
      <c r="AW116" s="1">
        <v>2.0</v>
      </c>
      <c r="AX116" s="1">
        <v>9.0</v>
      </c>
      <c r="AY116" s="1"/>
      <c r="AZ116" s="1" t="s">
        <v>301</v>
      </c>
      <c r="BA116" s="1" t="s">
        <v>1282</v>
      </c>
      <c r="BB116" s="1"/>
      <c r="BC116" s="1"/>
    </row>
    <row r="117">
      <c r="A117" s="4" t="s">
        <v>301</v>
      </c>
      <c r="B117" s="4"/>
      <c r="C117" s="4"/>
      <c r="D117" s="4" t="s">
        <v>540</v>
      </c>
      <c r="E117" s="4">
        <v>5.4</v>
      </c>
      <c r="F117" s="4" t="s">
        <v>1285</v>
      </c>
      <c r="G117" s="4">
        <v>34.7</v>
      </c>
      <c r="H117" s="4">
        <v>138.0</v>
      </c>
      <c r="I117" s="4">
        <v>43.0</v>
      </c>
      <c r="J117" s="4">
        <v>9.0</v>
      </c>
      <c r="K117" s="4">
        <v>35.0</v>
      </c>
      <c r="L117" s="8">
        <v>43.0</v>
      </c>
      <c r="M117" s="8">
        <v>2.0</v>
      </c>
      <c r="N117" s="8">
        <v>41.0</v>
      </c>
      <c r="O117" s="8">
        <v>8.0</v>
      </c>
      <c r="P117" s="8">
        <v>8.0</v>
      </c>
      <c r="Q117" s="8">
        <v>2.0</v>
      </c>
      <c r="R117" s="4" t="s">
        <v>88</v>
      </c>
      <c r="S117" s="4" t="s">
        <v>303</v>
      </c>
      <c r="T117" s="4" t="s">
        <v>302</v>
      </c>
      <c r="U117" s="5">
        <v>45803.59933855324</v>
      </c>
      <c r="V117" s="4" t="s">
        <v>1286</v>
      </c>
      <c r="W117" s="4"/>
      <c r="X117" s="4" t="s">
        <v>579</v>
      </c>
      <c r="Y117" s="4" t="s">
        <v>1287</v>
      </c>
      <c r="Z117" s="4"/>
      <c r="AA117" s="4"/>
      <c r="AB117" s="4" t="s">
        <v>14</v>
      </c>
      <c r="AC117" s="4" t="s">
        <v>301</v>
      </c>
      <c r="AD117" s="4" t="s">
        <v>14</v>
      </c>
      <c r="AE117" s="4" t="s">
        <v>1168</v>
      </c>
      <c r="AF117" s="4" t="s">
        <v>1168</v>
      </c>
      <c r="AG117" s="4" t="s">
        <v>14</v>
      </c>
      <c r="AH117" s="4" t="s">
        <v>546</v>
      </c>
      <c r="AI117" s="4">
        <v>8.0</v>
      </c>
      <c r="AJ117" s="4" t="s">
        <v>564</v>
      </c>
      <c r="AK117" s="4" t="s">
        <v>1066</v>
      </c>
      <c r="AL117" s="4" t="s">
        <v>1066</v>
      </c>
      <c r="AM117" s="4">
        <v>18.0</v>
      </c>
      <c r="AN117" s="4">
        <v>7.0</v>
      </c>
      <c r="AO117" s="4">
        <v>6.0</v>
      </c>
      <c r="AP117" s="4">
        <v>6.0</v>
      </c>
      <c r="AQ117" s="4"/>
      <c r="AR117" s="4" t="s">
        <v>572</v>
      </c>
      <c r="AS117" s="4" t="s">
        <v>192</v>
      </c>
      <c r="AT117" s="4">
        <v>41.0</v>
      </c>
      <c r="AU117" s="4" t="s">
        <v>550</v>
      </c>
      <c r="AV117" s="1"/>
      <c r="AW117" s="1">
        <v>2.0</v>
      </c>
      <c r="AX117" s="1">
        <v>9.0</v>
      </c>
      <c r="AY117" s="1"/>
      <c r="AZ117" s="1" t="s">
        <v>301</v>
      </c>
      <c r="BA117" s="1" t="s">
        <v>1285</v>
      </c>
      <c r="BB117" s="1"/>
      <c r="BC117" s="1"/>
    </row>
    <row r="118">
      <c r="A118" s="4" t="s">
        <v>200</v>
      </c>
      <c r="B118" s="4">
        <v>4.0</v>
      </c>
      <c r="C118" s="4">
        <v>9.0</v>
      </c>
      <c r="D118" s="4" t="s">
        <v>540</v>
      </c>
      <c r="E118" s="4">
        <v>7.1</v>
      </c>
      <c r="F118" s="4" t="s">
        <v>1288</v>
      </c>
      <c r="G118" s="4">
        <v>35.4</v>
      </c>
      <c r="H118" s="4">
        <v>135.0</v>
      </c>
      <c r="I118" s="4"/>
      <c r="J118" s="4">
        <v>9.0</v>
      </c>
      <c r="K118" s="4">
        <v>36.0</v>
      </c>
      <c r="L118" s="8">
        <v>40.0</v>
      </c>
      <c r="M118" s="8">
        <v>-43.0</v>
      </c>
      <c r="N118" s="8">
        <v>40.0</v>
      </c>
      <c r="O118" s="8">
        <v>5.0</v>
      </c>
      <c r="P118" s="8">
        <v>5.0</v>
      </c>
      <c r="Q118" s="8">
        <v>-3.0</v>
      </c>
      <c r="R118" s="4" t="s">
        <v>88</v>
      </c>
      <c r="S118" s="4" t="s">
        <v>202</v>
      </c>
      <c r="T118" s="4" t="s">
        <v>201</v>
      </c>
      <c r="U118" s="5">
        <v>45808.48611002315</v>
      </c>
      <c r="V118" s="4" t="s">
        <v>1289</v>
      </c>
      <c r="W118" s="5">
        <v>45808.60416666667</v>
      </c>
      <c r="X118" s="4" t="s">
        <v>1290</v>
      </c>
      <c r="Y118" s="4" t="s">
        <v>1291</v>
      </c>
      <c r="Z118" s="4"/>
      <c r="AA118" s="4"/>
      <c r="AB118" s="4" t="s">
        <v>14</v>
      </c>
      <c r="AC118" s="4" t="s">
        <v>200</v>
      </c>
      <c r="AD118" s="4" t="s">
        <v>14</v>
      </c>
      <c r="AE118" s="4" t="s">
        <v>1292</v>
      </c>
      <c r="AF118" s="4" t="s">
        <v>1292</v>
      </c>
      <c r="AG118" s="4" t="s">
        <v>14</v>
      </c>
      <c r="AH118" s="4" t="s">
        <v>546</v>
      </c>
      <c r="AI118" s="4">
        <v>4.0</v>
      </c>
      <c r="AJ118" s="4" t="s">
        <v>628</v>
      </c>
      <c r="AK118" s="4" t="s">
        <v>1155</v>
      </c>
      <c r="AL118" s="4" t="s">
        <v>1155</v>
      </c>
      <c r="AM118" s="4">
        <v>18.0</v>
      </c>
      <c r="AN118" s="4">
        <v>7.0</v>
      </c>
      <c r="AO118" s="4">
        <v>9.0</v>
      </c>
      <c r="AP118" s="4">
        <v>5.0</v>
      </c>
      <c r="AQ118" s="4"/>
      <c r="AR118" s="4" t="s">
        <v>593</v>
      </c>
      <c r="AS118" s="4" t="s">
        <v>192</v>
      </c>
      <c r="AT118" s="4">
        <v>43.0</v>
      </c>
      <c r="AU118" s="4" t="s">
        <v>550</v>
      </c>
      <c r="AV118" s="1"/>
      <c r="AW118" s="1">
        <v>2.0</v>
      </c>
      <c r="AX118" s="1">
        <v>9.0</v>
      </c>
      <c r="AY118" s="1"/>
      <c r="AZ118" s="1" t="s">
        <v>200</v>
      </c>
      <c r="BA118" s="1" t="s">
        <v>1288</v>
      </c>
      <c r="BB118" s="1">
        <v>9.0</v>
      </c>
      <c r="BC118" s="1">
        <v>4.0</v>
      </c>
    </row>
    <row r="119">
      <c r="A119" s="4" t="s">
        <v>200</v>
      </c>
      <c r="B119" s="4">
        <v>9.0</v>
      </c>
      <c r="C119" s="4">
        <v>9.0</v>
      </c>
      <c r="D119" s="4" t="s">
        <v>540</v>
      </c>
      <c r="E119" s="4">
        <v>7.1</v>
      </c>
      <c r="F119" s="4" t="s">
        <v>1293</v>
      </c>
      <c r="G119" s="4">
        <v>35.4</v>
      </c>
      <c r="H119" s="4">
        <v>128.0</v>
      </c>
      <c r="I119" s="4"/>
      <c r="J119" s="4">
        <v>9.0</v>
      </c>
      <c r="K119" s="4">
        <v>36.0</v>
      </c>
      <c r="L119" s="8">
        <v>45.0</v>
      </c>
      <c r="M119" s="8">
        <v>-43.0</v>
      </c>
      <c r="N119" s="8">
        <v>45.0</v>
      </c>
      <c r="O119" s="8">
        <v>10.0</v>
      </c>
      <c r="P119" s="8">
        <v>10.0</v>
      </c>
      <c r="Q119" s="8">
        <v>2.0</v>
      </c>
      <c r="R119" s="4" t="s">
        <v>88</v>
      </c>
      <c r="S119" s="4" t="s">
        <v>202</v>
      </c>
      <c r="T119" s="4" t="s">
        <v>201</v>
      </c>
      <c r="U119" s="5">
        <v>45808.486997291664</v>
      </c>
      <c r="V119" s="4" t="s">
        <v>1294</v>
      </c>
      <c r="W119" s="5">
        <v>45808.695138888885</v>
      </c>
      <c r="X119" s="4" t="s">
        <v>1295</v>
      </c>
      <c r="Y119" s="4" t="s">
        <v>1296</v>
      </c>
      <c r="Z119" s="4"/>
      <c r="AA119" s="4"/>
      <c r="AB119" s="4" t="s">
        <v>14</v>
      </c>
      <c r="AC119" s="4" t="s">
        <v>200</v>
      </c>
      <c r="AD119" s="4" t="s">
        <v>14</v>
      </c>
      <c r="AE119" s="4" t="s">
        <v>867</v>
      </c>
      <c r="AF119" s="4" t="s">
        <v>867</v>
      </c>
      <c r="AG119" s="4" t="s">
        <v>14</v>
      </c>
      <c r="AH119" s="4" t="s">
        <v>546</v>
      </c>
      <c r="AI119" s="4">
        <v>9.0</v>
      </c>
      <c r="AJ119" s="4" t="s">
        <v>635</v>
      </c>
      <c r="AK119" s="4" t="s">
        <v>863</v>
      </c>
      <c r="AL119" s="4" t="s">
        <v>863</v>
      </c>
      <c r="AM119" s="4">
        <v>18.0</v>
      </c>
      <c r="AN119" s="4">
        <v>7.0</v>
      </c>
      <c r="AO119" s="4">
        <v>9.0</v>
      </c>
      <c r="AP119" s="4">
        <v>5.0</v>
      </c>
      <c r="AQ119" s="4"/>
      <c r="AR119" s="4" t="s">
        <v>572</v>
      </c>
      <c r="AS119" s="4" t="s">
        <v>192</v>
      </c>
      <c r="AT119" s="4">
        <v>43.0</v>
      </c>
      <c r="AU119" s="4" t="s">
        <v>550</v>
      </c>
      <c r="AV119" s="1"/>
      <c r="AW119" s="1">
        <v>2.0</v>
      </c>
      <c r="AX119" s="1">
        <v>9.0</v>
      </c>
      <c r="AY119" s="1"/>
      <c r="AZ119" s="1" t="s">
        <v>200</v>
      </c>
      <c r="BA119" s="1" t="s">
        <v>1293</v>
      </c>
      <c r="BB119" s="1">
        <v>9.0</v>
      </c>
      <c r="BC119" s="1">
        <v>9.0</v>
      </c>
    </row>
    <row r="120">
      <c r="A120" s="4" t="s">
        <v>21</v>
      </c>
      <c r="B120" s="4">
        <v>5.0</v>
      </c>
      <c r="C120" s="4">
        <v>9.0</v>
      </c>
      <c r="D120" s="4" t="s">
        <v>540</v>
      </c>
      <c r="E120" s="4">
        <v>3.2</v>
      </c>
      <c r="F120" s="4" t="s">
        <v>1158</v>
      </c>
      <c r="G120" s="4">
        <v>35.5</v>
      </c>
      <c r="H120" s="4">
        <v>128.0</v>
      </c>
      <c r="I120" s="4"/>
      <c r="J120" s="4">
        <v>9.0</v>
      </c>
      <c r="K120" s="4">
        <v>36.0</v>
      </c>
      <c r="L120" s="8">
        <v>41.0</v>
      </c>
      <c r="M120" s="8">
        <v>-39.0</v>
      </c>
      <c r="N120" s="8">
        <v>41.0</v>
      </c>
      <c r="O120" s="8">
        <v>6.0</v>
      </c>
      <c r="P120" s="8">
        <v>6.0</v>
      </c>
      <c r="Q120" s="8">
        <v>2.0</v>
      </c>
      <c r="R120" s="4" t="s">
        <v>88</v>
      </c>
      <c r="S120" s="4" t="s">
        <v>257</v>
      </c>
      <c r="T120" s="4" t="s">
        <v>16</v>
      </c>
      <c r="U120" s="5">
        <v>45808.53092204861</v>
      </c>
      <c r="V120" s="4" t="s">
        <v>1297</v>
      </c>
      <c r="W120" s="5">
        <v>45808.77847222222</v>
      </c>
      <c r="X120" s="4" t="s">
        <v>1298</v>
      </c>
      <c r="Y120" s="4" t="s">
        <v>1299</v>
      </c>
      <c r="Z120" s="4"/>
      <c r="AA120" s="4"/>
      <c r="AB120" s="4" t="s">
        <v>14</v>
      </c>
      <c r="AC120" s="4" t="s">
        <v>21</v>
      </c>
      <c r="AD120" s="4" t="s">
        <v>14</v>
      </c>
      <c r="AE120" s="4" t="s">
        <v>1140</v>
      </c>
      <c r="AF120" s="4" t="s">
        <v>1140</v>
      </c>
      <c r="AG120" s="4" t="s">
        <v>14</v>
      </c>
      <c r="AH120" s="4" t="s">
        <v>546</v>
      </c>
      <c r="AI120" s="4">
        <v>5.0</v>
      </c>
      <c r="AJ120" s="4" t="s">
        <v>659</v>
      </c>
      <c r="AK120" s="4" t="s">
        <v>1141</v>
      </c>
      <c r="AL120" s="4" t="s">
        <v>1141</v>
      </c>
      <c r="AM120" s="4">
        <v>18.0</v>
      </c>
      <c r="AN120" s="4">
        <v>7.0</v>
      </c>
      <c r="AO120" s="4">
        <v>4.0</v>
      </c>
      <c r="AP120" s="4">
        <v>9.0</v>
      </c>
      <c r="AQ120" s="4"/>
      <c r="AR120" s="4" t="s">
        <v>572</v>
      </c>
      <c r="AS120" s="4" t="s">
        <v>192</v>
      </c>
      <c r="AT120" s="4">
        <v>39.0</v>
      </c>
      <c r="AU120" s="4" t="s">
        <v>550</v>
      </c>
      <c r="AV120" s="1"/>
      <c r="AW120" s="1">
        <v>2.0</v>
      </c>
      <c r="AX120" s="1">
        <v>9.0</v>
      </c>
      <c r="AY120" s="1"/>
      <c r="AZ120" s="1" t="s">
        <v>21</v>
      </c>
      <c r="BA120" s="1" t="s">
        <v>1158</v>
      </c>
      <c r="BB120" s="1">
        <v>9.0</v>
      </c>
      <c r="BC120" s="1">
        <v>5.0</v>
      </c>
    </row>
    <row r="121">
      <c r="A121" s="4" t="s">
        <v>26</v>
      </c>
      <c r="B121" s="4">
        <v>3.0</v>
      </c>
      <c r="C121" s="4">
        <v>9.0</v>
      </c>
      <c r="D121" s="4" t="s">
        <v>540</v>
      </c>
      <c r="E121" s="4">
        <v>5.0</v>
      </c>
      <c r="F121" s="4" t="s">
        <v>885</v>
      </c>
      <c r="G121" s="4">
        <v>35.6</v>
      </c>
      <c r="H121" s="4">
        <v>127.0</v>
      </c>
      <c r="I121" s="4"/>
      <c r="J121" s="4">
        <v>9.0</v>
      </c>
      <c r="K121" s="4">
        <v>36.0</v>
      </c>
      <c r="L121" s="8">
        <v>39.0</v>
      </c>
      <c r="M121" s="8">
        <v>-41.0</v>
      </c>
      <c r="N121" s="8">
        <v>39.0</v>
      </c>
      <c r="O121" s="8">
        <v>3.0</v>
      </c>
      <c r="P121" s="8">
        <v>3.0</v>
      </c>
      <c r="Q121" s="8">
        <v>-2.0</v>
      </c>
      <c r="R121" s="4" t="s">
        <v>88</v>
      </c>
      <c r="S121" s="4" t="s">
        <v>269</v>
      </c>
      <c r="T121" s="4" t="s">
        <v>23</v>
      </c>
      <c r="U121" s="5">
        <v>45808.788563368056</v>
      </c>
      <c r="V121" s="4" t="s">
        <v>1300</v>
      </c>
      <c r="W121" s="5">
        <v>45809.381944444445</v>
      </c>
      <c r="X121" s="4" t="s">
        <v>1301</v>
      </c>
      <c r="Y121" s="4" t="s">
        <v>1302</v>
      </c>
      <c r="Z121" s="4"/>
      <c r="AA121" s="4"/>
      <c r="AB121" s="4" t="s">
        <v>14</v>
      </c>
      <c r="AC121" s="4" t="s">
        <v>26</v>
      </c>
      <c r="AD121" s="4" t="s">
        <v>14</v>
      </c>
      <c r="AE121" s="4" t="s">
        <v>1303</v>
      </c>
      <c r="AF121" s="4" t="s">
        <v>1303</v>
      </c>
      <c r="AG121" s="4" t="s">
        <v>14</v>
      </c>
      <c r="AH121" s="4" t="s">
        <v>546</v>
      </c>
      <c r="AI121" s="4">
        <v>3.0</v>
      </c>
      <c r="AJ121" s="4" t="s">
        <v>1048</v>
      </c>
      <c r="AK121" s="4" t="s">
        <v>1304</v>
      </c>
      <c r="AL121" s="4" t="s">
        <v>1304</v>
      </c>
      <c r="AM121" s="4">
        <v>18.0</v>
      </c>
      <c r="AN121" s="4">
        <v>7.0</v>
      </c>
      <c r="AO121" s="4">
        <v>8.0</v>
      </c>
      <c r="AP121" s="4">
        <v>7.0</v>
      </c>
      <c r="AQ121" s="4"/>
      <c r="AR121" s="4" t="s">
        <v>630</v>
      </c>
      <c r="AS121" s="4" t="s">
        <v>192</v>
      </c>
      <c r="AT121" s="4">
        <v>41.0</v>
      </c>
      <c r="AU121" s="4" t="s">
        <v>550</v>
      </c>
      <c r="AV121" s="1"/>
      <c r="AW121" s="1">
        <v>2.0</v>
      </c>
      <c r="AX121" s="1">
        <v>9.0</v>
      </c>
      <c r="AY121" s="1"/>
      <c r="AZ121" s="1" t="s">
        <v>26</v>
      </c>
      <c r="BA121" s="1" t="s">
        <v>885</v>
      </c>
      <c r="BB121" s="1">
        <v>9.0</v>
      </c>
      <c r="BC121" s="1">
        <v>3.0</v>
      </c>
    </row>
    <row r="122">
      <c r="A122" s="4" t="s">
        <v>26</v>
      </c>
      <c r="B122" s="4">
        <v>2.0</v>
      </c>
      <c r="C122" s="4">
        <v>9.0</v>
      </c>
      <c r="D122" s="4" t="s">
        <v>540</v>
      </c>
      <c r="E122" s="4">
        <v>5.0</v>
      </c>
      <c r="F122" s="4" t="s">
        <v>890</v>
      </c>
      <c r="G122" s="4">
        <v>35.5</v>
      </c>
      <c r="H122" s="4">
        <v>125.0</v>
      </c>
      <c r="I122" s="4"/>
      <c r="J122" s="4">
        <v>9.0</v>
      </c>
      <c r="K122" s="4">
        <v>36.0</v>
      </c>
      <c r="L122" s="8">
        <v>38.0</v>
      </c>
      <c r="M122" s="8">
        <v>-41.0</v>
      </c>
      <c r="N122" s="8">
        <v>38.0</v>
      </c>
      <c r="O122" s="8">
        <v>3.0</v>
      </c>
      <c r="P122" s="8">
        <v>3.0</v>
      </c>
      <c r="Q122" s="8">
        <v>-3.0</v>
      </c>
      <c r="R122" s="4" t="s">
        <v>88</v>
      </c>
      <c r="S122" s="4" t="s">
        <v>269</v>
      </c>
      <c r="T122" s="4" t="s">
        <v>23</v>
      </c>
      <c r="U122" s="5">
        <v>45808.78884181713</v>
      </c>
      <c r="V122" s="4" t="s">
        <v>1300</v>
      </c>
      <c r="W122" s="5">
        <v>45809.47222222222</v>
      </c>
      <c r="X122" s="4" t="s">
        <v>1305</v>
      </c>
      <c r="Y122" s="4" t="s">
        <v>1306</v>
      </c>
      <c r="Z122" s="4"/>
      <c r="AA122" s="4"/>
      <c r="AB122" s="4" t="s">
        <v>14</v>
      </c>
      <c r="AC122" s="4" t="s">
        <v>26</v>
      </c>
      <c r="AD122" s="4" t="s">
        <v>14</v>
      </c>
      <c r="AE122" s="4" t="s">
        <v>1307</v>
      </c>
      <c r="AF122" s="4" t="s">
        <v>1307</v>
      </c>
      <c r="AG122" s="4" t="s">
        <v>14</v>
      </c>
      <c r="AH122" s="4" t="s">
        <v>546</v>
      </c>
      <c r="AI122" s="4">
        <v>2.0</v>
      </c>
      <c r="AJ122" s="4" t="s">
        <v>1308</v>
      </c>
      <c r="AK122" s="4" t="s">
        <v>1309</v>
      </c>
      <c r="AL122" s="4" t="s">
        <v>1309</v>
      </c>
      <c r="AM122" s="4">
        <v>18.0</v>
      </c>
      <c r="AN122" s="4">
        <v>7.0</v>
      </c>
      <c r="AO122" s="4">
        <v>8.0</v>
      </c>
      <c r="AP122" s="4">
        <v>7.0</v>
      </c>
      <c r="AQ122" s="4"/>
      <c r="AR122" s="4" t="s">
        <v>593</v>
      </c>
      <c r="AS122" s="4" t="s">
        <v>192</v>
      </c>
      <c r="AT122" s="4">
        <v>41.0</v>
      </c>
      <c r="AU122" s="4" t="s">
        <v>550</v>
      </c>
      <c r="AV122" s="1"/>
      <c r="AW122" s="1">
        <v>2.0</v>
      </c>
      <c r="AX122" s="1">
        <v>9.0</v>
      </c>
      <c r="AY122" s="1"/>
      <c r="AZ122" s="1" t="s">
        <v>26</v>
      </c>
      <c r="BA122" s="1" t="s">
        <v>890</v>
      </c>
      <c r="BB122" s="1">
        <v>9.0</v>
      </c>
      <c r="BC122" s="1">
        <v>2.0</v>
      </c>
    </row>
    <row r="123">
      <c r="A123" s="4" t="s">
        <v>367</v>
      </c>
      <c r="B123" s="4"/>
      <c r="C123" s="4"/>
      <c r="D123" s="4" t="s">
        <v>540</v>
      </c>
      <c r="E123" s="4">
        <v>3.9</v>
      </c>
      <c r="F123" s="4" t="s">
        <v>1310</v>
      </c>
      <c r="G123" s="4">
        <v>37.3</v>
      </c>
      <c r="H123" s="4">
        <v>140.0</v>
      </c>
      <c r="I123" s="4">
        <v>39.0</v>
      </c>
      <c r="J123" s="4">
        <v>9.0</v>
      </c>
      <c r="K123" s="4">
        <v>36.0</v>
      </c>
      <c r="L123" s="8">
        <v>39.0</v>
      </c>
      <c r="M123" s="8">
        <v>-3.0</v>
      </c>
      <c r="N123" s="8">
        <v>42.0</v>
      </c>
      <c r="O123" s="8">
        <v>2.0</v>
      </c>
      <c r="P123" s="8">
        <v>2.0</v>
      </c>
      <c r="Q123" s="8">
        <v>-3.0</v>
      </c>
      <c r="R123" s="4" t="s">
        <v>88</v>
      </c>
      <c r="S123" s="4" t="s">
        <v>369</v>
      </c>
      <c r="T123" s="4" t="s">
        <v>368</v>
      </c>
      <c r="U123" s="5">
        <v>45813.29885552083</v>
      </c>
      <c r="V123" s="4" t="s">
        <v>1311</v>
      </c>
      <c r="W123" s="4"/>
      <c r="X123" s="4" t="s">
        <v>579</v>
      </c>
      <c r="Y123" s="4" t="s">
        <v>1312</v>
      </c>
      <c r="Z123" s="4"/>
      <c r="AA123" s="4"/>
      <c r="AB123" s="4" t="s">
        <v>14</v>
      </c>
      <c r="AC123" s="4" t="s">
        <v>367</v>
      </c>
      <c r="AD123" s="4" t="s">
        <v>14</v>
      </c>
      <c r="AE123" s="4" t="s">
        <v>1313</v>
      </c>
      <c r="AF123" s="4" t="s">
        <v>1313</v>
      </c>
      <c r="AG123" s="4" t="s">
        <v>14</v>
      </c>
      <c r="AH123" s="4" t="s">
        <v>546</v>
      </c>
      <c r="AI123" s="4">
        <v>3.0</v>
      </c>
      <c r="AJ123" s="4" t="s">
        <v>1048</v>
      </c>
      <c r="AK123" s="4" t="s">
        <v>1228</v>
      </c>
      <c r="AL123" s="4" t="s">
        <v>1228</v>
      </c>
      <c r="AM123" s="4">
        <v>18.0</v>
      </c>
      <c r="AN123" s="4">
        <v>7.0</v>
      </c>
      <c r="AO123" s="4">
        <v>7.0</v>
      </c>
      <c r="AP123" s="4">
        <v>8.0</v>
      </c>
      <c r="AQ123" s="4"/>
      <c r="AR123" s="4" t="s">
        <v>593</v>
      </c>
      <c r="AS123" s="4" t="s">
        <v>192</v>
      </c>
      <c r="AT123" s="4">
        <v>42.0</v>
      </c>
      <c r="AU123" s="4" t="s">
        <v>550</v>
      </c>
      <c r="AV123" s="1"/>
      <c r="AW123" s="1">
        <v>2.0</v>
      </c>
      <c r="AX123" s="1">
        <v>9.0</v>
      </c>
      <c r="AY123" s="1"/>
      <c r="AZ123" s="1" t="s">
        <v>367</v>
      </c>
      <c r="BA123" s="1" t="s">
        <v>1310</v>
      </c>
      <c r="BB123" s="1"/>
      <c r="BC123" s="1"/>
    </row>
    <row r="124">
      <c r="A124" s="4" t="s">
        <v>33</v>
      </c>
      <c r="B124" s="4"/>
      <c r="C124" s="4"/>
      <c r="D124" s="4" t="s">
        <v>540</v>
      </c>
      <c r="E124" s="4">
        <v>9.0</v>
      </c>
      <c r="F124" s="4" t="s">
        <v>1314</v>
      </c>
      <c r="G124" s="4">
        <v>35.0</v>
      </c>
      <c r="H124" s="4">
        <v>124.0</v>
      </c>
      <c r="I124" s="4">
        <v>48.0</v>
      </c>
      <c r="J124" s="4">
        <v>9.0</v>
      </c>
      <c r="K124" s="4">
        <v>34.0</v>
      </c>
      <c r="L124" s="8">
        <v>48.0</v>
      </c>
      <c r="M124" s="8">
        <v>4.0</v>
      </c>
      <c r="N124" s="8">
        <v>44.0</v>
      </c>
      <c r="O124" s="8">
        <v>13.0</v>
      </c>
      <c r="P124" s="8">
        <v>13.0</v>
      </c>
      <c r="Q124" s="8">
        <v>4.0</v>
      </c>
      <c r="R124" s="4" t="s">
        <v>88</v>
      </c>
      <c r="S124" s="4" t="s">
        <v>279</v>
      </c>
      <c r="T124" s="4" t="s">
        <v>28</v>
      </c>
      <c r="U124" s="5">
        <v>45813.61927090278</v>
      </c>
      <c r="V124" s="4" t="s">
        <v>1315</v>
      </c>
      <c r="W124" s="4"/>
      <c r="X124" s="4" t="s">
        <v>579</v>
      </c>
      <c r="Y124" s="4" t="s">
        <v>1316</v>
      </c>
      <c r="Z124" s="4"/>
      <c r="AA124" s="4"/>
      <c r="AB124" s="4" t="s">
        <v>14</v>
      </c>
      <c r="AC124" s="4" t="s">
        <v>33</v>
      </c>
      <c r="AD124" s="4" t="s">
        <v>14</v>
      </c>
      <c r="AE124" s="4" t="s">
        <v>1317</v>
      </c>
      <c r="AF124" s="4" t="s">
        <v>1317</v>
      </c>
      <c r="AG124" s="4" t="s">
        <v>14</v>
      </c>
      <c r="AH124" s="4" t="s">
        <v>546</v>
      </c>
      <c r="AI124" s="4">
        <v>14.0</v>
      </c>
      <c r="AJ124" s="4" t="s">
        <v>710</v>
      </c>
      <c r="AK124" s="4" t="s">
        <v>754</v>
      </c>
      <c r="AL124" s="4" t="s">
        <v>754</v>
      </c>
      <c r="AM124" s="4">
        <v>18.0</v>
      </c>
      <c r="AN124" s="4">
        <v>7.0</v>
      </c>
      <c r="AO124" s="4">
        <v>2.0</v>
      </c>
      <c r="AP124" s="4">
        <v>2.0</v>
      </c>
      <c r="AQ124" s="4"/>
      <c r="AR124" s="4" t="s">
        <v>558</v>
      </c>
      <c r="AS124" s="4" t="s">
        <v>192</v>
      </c>
      <c r="AT124" s="4">
        <v>44.0</v>
      </c>
      <c r="AU124" s="4" t="s">
        <v>550</v>
      </c>
      <c r="AV124" s="1"/>
      <c r="AW124" s="1">
        <v>2.0</v>
      </c>
      <c r="AX124" s="1">
        <v>9.0</v>
      </c>
      <c r="AY124" s="1"/>
      <c r="AZ124" s="1" t="s">
        <v>33</v>
      </c>
      <c r="BA124" s="1" t="s">
        <v>1314</v>
      </c>
      <c r="BB124" s="1"/>
      <c r="BC124" s="1"/>
    </row>
    <row r="125">
      <c r="A125" s="4" t="s">
        <v>21</v>
      </c>
      <c r="B125" s="4"/>
      <c r="C125" s="4"/>
      <c r="D125" s="4" t="s">
        <v>540</v>
      </c>
      <c r="E125" s="4">
        <v>3.2</v>
      </c>
      <c r="F125" s="4" t="s">
        <v>1318</v>
      </c>
      <c r="G125" s="4">
        <v>36.2</v>
      </c>
      <c r="H125" s="4">
        <v>141.0</v>
      </c>
      <c r="I125" s="4">
        <v>39.0</v>
      </c>
      <c r="J125" s="4">
        <v>9.0</v>
      </c>
      <c r="K125" s="4">
        <v>36.0</v>
      </c>
      <c r="L125" s="8">
        <v>39.0</v>
      </c>
      <c r="M125" s="8">
        <v>-1.0</v>
      </c>
      <c r="N125" s="8">
        <v>40.0</v>
      </c>
      <c r="O125" s="8">
        <v>3.0</v>
      </c>
      <c r="P125" s="8">
        <v>3.0</v>
      </c>
      <c r="Q125" s="8">
        <v>-1.0</v>
      </c>
      <c r="R125" s="4" t="s">
        <v>88</v>
      </c>
      <c r="S125" s="4" t="s">
        <v>257</v>
      </c>
      <c r="T125" s="4" t="s">
        <v>16</v>
      </c>
      <c r="U125" s="5">
        <v>45813.743144409724</v>
      </c>
      <c r="V125" s="4" t="s">
        <v>1319</v>
      </c>
      <c r="W125" s="4"/>
      <c r="X125" s="4" t="s">
        <v>579</v>
      </c>
      <c r="Y125" s="4" t="s">
        <v>1320</v>
      </c>
      <c r="Z125" s="4"/>
      <c r="AA125" s="4"/>
      <c r="AB125" s="4" t="s">
        <v>14</v>
      </c>
      <c r="AC125" s="4" t="s">
        <v>21</v>
      </c>
      <c r="AD125" s="4" t="s">
        <v>14</v>
      </c>
      <c r="AE125" s="4" t="s">
        <v>1069</v>
      </c>
      <c r="AF125" s="4" t="s">
        <v>1069</v>
      </c>
      <c r="AG125" s="4" t="s">
        <v>14</v>
      </c>
      <c r="AH125" s="4" t="s">
        <v>546</v>
      </c>
      <c r="AI125" s="4">
        <v>3.0</v>
      </c>
      <c r="AJ125" s="4" t="s">
        <v>1048</v>
      </c>
      <c r="AK125" s="4" t="s">
        <v>1304</v>
      </c>
      <c r="AL125" s="4" t="s">
        <v>1304</v>
      </c>
      <c r="AM125" s="4">
        <v>18.0</v>
      </c>
      <c r="AN125" s="4">
        <v>7.0</v>
      </c>
      <c r="AO125" s="4">
        <v>4.0</v>
      </c>
      <c r="AP125" s="4">
        <v>9.0</v>
      </c>
      <c r="AQ125" s="4"/>
      <c r="AR125" s="4" t="s">
        <v>611</v>
      </c>
      <c r="AS125" s="4" t="s">
        <v>192</v>
      </c>
      <c r="AT125" s="4">
        <v>40.0</v>
      </c>
      <c r="AU125" s="4" t="s">
        <v>550</v>
      </c>
      <c r="AV125" s="1"/>
      <c r="AW125" s="1">
        <v>2.0</v>
      </c>
      <c r="AX125" s="1">
        <v>9.0</v>
      </c>
      <c r="AY125" s="1"/>
      <c r="AZ125" s="1" t="s">
        <v>21</v>
      </c>
      <c r="BA125" s="1" t="s">
        <v>1318</v>
      </c>
      <c r="BB125" s="1"/>
      <c r="BC125" s="1"/>
    </row>
    <row r="126">
      <c r="A126" s="4" t="s">
        <v>321</v>
      </c>
      <c r="B126" s="4">
        <v>13.0</v>
      </c>
      <c r="C126" s="4">
        <v>9.0</v>
      </c>
      <c r="D126" s="4" t="s">
        <v>540</v>
      </c>
      <c r="E126" s="4">
        <v>5.9</v>
      </c>
      <c r="F126" s="4" t="s">
        <v>895</v>
      </c>
      <c r="G126" s="4">
        <v>35.5</v>
      </c>
      <c r="H126" s="4">
        <v>126.0</v>
      </c>
      <c r="I126" s="4"/>
      <c r="J126" s="4">
        <v>9.0</v>
      </c>
      <c r="K126" s="4">
        <v>36.0</v>
      </c>
      <c r="L126" s="8">
        <v>49.0</v>
      </c>
      <c r="M126" s="8">
        <v>-42.0</v>
      </c>
      <c r="N126" s="8">
        <v>49.0</v>
      </c>
      <c r="O126" s="8">
        <v>14.0</v>
      </c>
      <c r="P126" s="8">
        <v>14.0</v>
      </c>
      <c r="Q126" s="8">
        <v>7.0</v>
      </c>
      <c r="R126" s="4" t="s">
        <v>88</v>
      </c>
      <c r="S126" s="4" t="s">
        <v>323</v>
      </c>
      <c r="T126" s="4" t="s">
        <v>322</v>
      </c>
      <c r="U126" s="5">
        <v>45814.456887962966</v>
      </c>
      <c r="V126" s="4" t="s">
        <v>1321</v>
      </c>
      <c r="W126" s="5">
        <v>45814.52083333333</v>
      </c>
      <c r="X126" s="4" t="s">
        <v>1322</v>
      </c>
      <c r="Y126" s="4" t="s">
        <v>1323</v>
      </c>
      <c r="Z126" s="4"/>
      <c r="AA126" s="4"/>
      <c r="AB126" s="4" t="s">
        <v>14</v>
      </c>
      <c r="AC126" s="4" t="s">
        <v>321</v>
      </c>
      <c r="AD126" s="4" t="s">
        <v>14</v>
      </c>
      <c r="AE126" s="4" t="s">
        <v>683</v>
      </c>
      <c r="AF126" s="4" t="s">
        <v>683</v>
      </c>
      <c r="AG126" s="4" t="s">
        <v>14</v>
      </c>
      <c r="AH126" s="4" t="s">
        <v>546</v>
      </c>
      <c r="AI126" s="4">
        <v>13.0</v>
      </c>
      <c r="AJ126" s="4" t="s">
        <v>591</v>
      </c>
      <c r="AK126" s="4" t="s">
        <v>684</v>
      </c>
      <c r="AL126" s="4" t="s">
        <v>684</v>
      </c>
      <c r="AM126" s="4">
        <v>18.0</v>
      </c>
      <c r="AN126" s="4">
        <v>7.0</v>
      </c>
      <c r="AO126" s="4">
        <v>1.0</v>
      </c>
      <c r="AP126" s="4">
        <v>3.0</v>
      </c>
      <c r="AQ126" s="4"/>
      <c r="AR126" s="4" t="s">
        <v>648</v>
      </c>
      <c r="AS126" s="4" t="s">
        <v>192</v>
      </c>
      <c r="AT126" s="4">
        <v>42.0</v>
      </c>
      <c r="AU126" s="4" t="s">
        <v>550</v>
      </c>
      <c r="AV126" s="1"/>
      <c r="AW126" s="1">
        <v>2.0</v>
      </c>
      <c r="AX126" s="1">
        <v>9.0</v>
      </c>
      <c r="AY126" s="1"/>
      <c r="AZ126" s="1" t="s">
        <v>321</v>
      </c>
      <c r="BA126" s="1" t="s">
        <v>895</v>
      </c>
      <c r="BB126" s="1">
        <v>9.0</v>
      </c>
      <c r="BC126" s="1">
        <v>13.0</v>
      </c>
    </row>
    <row r="127">
      <c r="A127" s="4" t="s">
        <v>321</v>
      </c>
      <c r="B127" s="4">
        <v>9.0</v>
      </c>
      <c r="C127" s="4">
        <v>9.0</v>
      </c>
      <c r="D127" s="4" t="s">
        <v>540</v>
      </c>
      <c r="E127" s="4">
        <v>5.9</v>
      </c>
      <c r="F127" s="4" t="s">
        <v>901</v>
      </c>
      <c r="G127" s="4">
        <v>35.3</v>
      </c>
      <c r="H127" s="4">
        <v>121.0</v>
      </c>
      <c r="I127" s="4"/>
      <c r="J127" s="4">
        <v>9.0</v>
      </c>
      <c r="K127" s="4">
        <v>36.0</v>
      </c>
      <c r="L127" s="8">
        <v>45.0</v>
      </c>
      <c r="M127" s="8">
        <v>-41.0</v>
      </c>
      <c r="N127" s="8">
        <v>45.0</v>
      </c>
      <c r="O127" s="8">
        <v>10.0</v>
      </c>
      <c r="P127" s="8">
        <v>10.0</v>
      </c>
      <c r="Q127" s="8">
        <v>4.0</v>
      </c>
      <c r="R127" s="4" t="s">
        <v>88</v>
      </c>
      <c r="S127" s="4" t="s">
        <v>323</v>
      </c>
      <c r="T127" s="4" t="s">
        <v>322</v>
      </c>
      <c r="U127" s="5">
        <v>45814.45705179399</v>
      </c>
      <c r="V127" s="4" t="s">
        <v>1324</v>
      </c>
      <c r="W127" s="5">
        <v>45814.60416666667</v>
      </c>
      <c r="X127" s="4" t="s">
        <v>1325</v>
      </c>
      <c r="Y127" s="4" t="s">
        <v>1326</v>
      </c>
      <c r="Z127" s="4"/>
      <c r="AA127" s="4"/>
      <c r="AB127" s="4" t="s">
        <v>14</v>
      </c>
      <c r="AC127" s="4" t="s">
        <v>321</v>
      </c>
      <c r="AD127" s="4" t="s">
        <v>14</v>
      </c>
      <c r="AE127" s="4" t="s">
        <v>1327</v>
      </c>
      <c r="AF127" s="4" t="s">
        <v>1327</v>
      </c>
      <c r="AG127" s="4" t="s">
        <v>14</v>
      </c>
      <c r="AH127" s="4" t="s">
        <v>546</v>
      </c>
      <c r="AI127" s="4">
        <v>9.0</v>
      </c>
      <c r="AJ127" s="4" t="s">
        <v>635</v>
      </c>
      <c r="AK127" s="4" t="s">
        <v>863</v>
      </c>
      <c r="AL127" s="4" t="s">
        <v>863</v>
      </c>
      <c r="AM127" s="4">
        <v>18.0</v>
      </c>
      <c r="AN127" s="4">
        <v>7.0</v>
      </c>
      <c r="AO127" s="4">
        <v>1.0</v>
      </c>
      <c r="AP127" s="4">
        <v>3.0</v>
      </c>
      <c r="AQ127" s="4"/>
      <c r="AR127" s="4" t="s">
        <v>558</v>
      </c>
      <c r="AS127" s="4" t="s">
        <v>192</v>
      </c>
      <c r="AT127" s="4">
        <v>41.0</v>
      </c>
      <c r="AU127" s="4" t="s">
        <v>550</v>
      </c>
      <c r="AV127" s="1"/>
      <c r="AW127" s="1">
        <v>2.0</v>
      </c>
      <c r="AX127" s="1">
        <v>9.0</v>
      </c>
      <c r="AY127" s="1"/>
      <c r="AZ127" s="1" t="s">
        <v>321</v>
      </c>
      <c r="BA127" s="1" t="s">
        <v>901</v>
      </c>
      <c r="BB127" s="1">
        <v>9.0</v>
      </c>
      <c r="BC127" s="1">
        <v>9.0</v>
      </c>
    </row>
    <row r="128">
      <c r="A128" s="4" t="s">
        <v>311</v>
      </c>
      <c r="B128" s="4"/>
      <c r="C128" s="4"/>
      <c r="D128" s="4" t="s">
        <v>540</v>
      </c>
      <c r="E128" s="4">
        <v>14.3</v>
      </c>
      <c r="F128" s="4" t="s">
        <v>1328</v>
      </c>
      <c r="G128" s="4">
        <v>34.7</v>
      </c>
      <c r="H128" s="4">
        <v>133.0</v>
      </c>
      <c r="I128" s="4">
        <v>49.0</v>
      </c>
      <c r="J128" s="4">
        <v>9.0</v>
      </c>
      <c r="K128" s="4">
        <v>36.0</v>
      </c>
      <c r="L128" s="8">
        <v>49.0</v>
      </c>
      <c r="M128" s="8">
        <v>-2.0</v>
      </c>
      <c r="N128" s="8">
        <v>51.0</v>
      </c>
      <c r="O128" s="8">
        <v>14.0</v>
      </c>
      <c r="P128" s="8">
        <v>14.0</v>
      </c>
      <c r="Q128" s="8">
        <v>-2.0</v>
      </c>
      <c r="R128" s="4" t="s">
        <v>88</v>
      </c>
      <c r="S128" s="4" t="s">
        <v>313</v>
      </c>
      <c r="T128" s="4" t="s">
        <v>312</v>
      </c>
      <c r="U128" s="5">
        <v>45814.85062309028</v>
      </c>
      <c r="V128" s="4" t="s">
        <v>1329</v>
      </c>
      <c r="W128" s="4"/>
      <c r="X128" s="4" t="s">
        <v>579</v>
      </c>
      <c r="Y128" s="4" t="s">
        <v>1330</v>
      </c>
      <c r="Z128" s="4"/>
      <c r="AA128" s="4"/>
      <c r="AB128" s="4" t="s">
        <v>14</v>
      </c>
      <c r="AC128" s="4" t="s">
        <v>311</v>
      </c>
      <c r="AD128" s="4" t="s">
        <v>14</v>
      </c>
      <c r="AE128" s="4" t="s">
        <v>1331</v>
      </c>
      <c r="AF128" s="4" t="s">
        <v>1331</v>
      </c>
      <c r="AG128" s="4" t="s">
        <v>14</v>
      </c>
      <c r="AH128" s="4" t="s">
        <v>546</v>
      </c>
      <c r="AI128" s="4">
        <v>13.0</v>
      </c>
      <c r="AJ128" s="4" t="s">
        <v>591</v>
      </c>
      <c r="AK128" s="4" t="s">
        <v>684</v>
      </c>
      <c r="AL128" s="4" t="s">
        <v>684</v>
      </c>
      <c r="AM128" s="4">
        <v>18.0</v>
      </c>
      <c r="AN128" s="4">
        <v>7.0</v>
      </c>
      <c r="AO128" s="4">
        <v>5.0</v>
      </c>
      <c r="AP128" s="4">
        <v>1.0</v>
      </c>
      <c r="AQ128" s="4"/>
      <c r="AR128" s="4" t="s">
        <v>630</v>
      </c>
      <c r="AS128" s="4" t="s">
        <v>192</v>
      </c>
      <c r="AT128" s="4">
        <v>51.0</v>
      </c>
      <c r="AU128" s="4" t="s">
        <v>550</v>
      </c>
      <c r="AV128" s="1"/>
      <c r="AW128" s="1">
        <v>2.0</v>
      </c>
      <c r="AX128" s="1">
        <v>9.0</v>
      </c>
      <c r="AY128" s="1"/>
      <c r="AZ128" s="1" t="s">
        <v>311</v>
      </c>
      <c r="BA128" s="1" t="s">
        <v>1328</v>
      </c>
      <c r="BB128" s="1"/>
      <c r="BC128" s="1"/>
    </row>
    <row r="129">
      <c r="A129" s="4" t="s">
        <v>21</v>
      </c>
      <c r="B129" s="4"/>
      <c r="C129" s="4"/>
      <c r="D129" s="4" t="s">
        <v>540</v>
      </c>
      <c r="E129" s="4">
        <v>3.2</v>
      </c>
      <c r="F129" s="4" t="s">
        <v>1332</v>
      </c>
      <c r="G129" s="4">
        <v>35.6</v>
      </c>
      <c r="H129" s="4">
        <v>128.0</v>
      </c>
      <c r="I129" s="4">
        <v>39.0</v>
      </c>
      <c r="J129" s="4">
        <v>9.0</v>
      </c>
      <c r="K129" s="4">
        <v>34.0</v>
      </c>
      <c r="L129" s="8">
        <v>39.0</v>
      </c>
      <c r="M129" s="8">
        <v>0.0</v>
      </c>
      <c r="N129" s="8">
        <v>39.0</v>
      </c>
      <c r="O129" s="8">
        <v>3.0</v>
      </c>
      <c r="P129" s="8">
        <v>3.0</v>
      </c>
      <c r="Q129" s="8">
        <v>0.0</v>
      </c>
      <c r="R129" s="4" t="s">
        <v>88</v>
      </c>
      <c r="S129" s="4" t="s">
        <v>257</v>
      </c>
      <c r="T129" s="4" t="s">
        <v>16</v>
      </c>
      <c r="U129" s="5">
        <v>45814.89367452546</v>
      </c>
      <c r="V129" s="4" t="s">
        <v>1333</v>
      </c>
      <c r="W129" s="4"/>
      <c r="X129" s="4" t="s">
        <v>579</v>
      </c>
      <c r="Y129" s="4" t="s">
        <v>1334</v>
      </c>
      <c r="Z129" s="4"/>
      <c r="AA129" s="4"/>
      <c r="AB129" s="4" t="s">
        <v>14</v>
      </c>
      <c r="AC129" s="4" t="s">
        <v>21</v>
      </c>
      <c r="AD129" s="4" t="s">
        <v>14</v>
      </c>
      <c r="AE129" s="4" t="s">
        <v>658</v>
      </c>
      <c r="AF129" s="4" t="s">
        <v>658</v>
      </c>
      <c r="AG129" s="4" t="s">
        <v>14</v>
      </c>
      <c r="AH129" s="4" t="s">
        <v>546</v>
      </c>
      <c r="AI129" s="4">
        <v>5.0</v>
      </c>
      <c r="AJ129" s="4" t="s">
        <v>659</v>
      </c>
      <c r="AK129" s="4" t="s">
        <v>1335</v>
      </c>
      <c r="AL129" s="4" t="s">
        <v>1335</v>
      </c>
      <c r="AM129" s="4">
        <v>18.0</v>
      </c>
      <c r="AN129" s="4">
        <v>7.0</v>
      </c>
      <c r="AO129" s="4">
        <v>4.0</v>
      </c>
      <c r="AP129" s="4">
        <v>9.0</v>
      </c>
      <c r="AQ129" s="4"/>
      <c r="AR129" s="4" t="s">
        <v>661</v>
      </c>
      <c r="AS129" s="4" t="s">
        <v>192</v>
      </c>
      <c r="AT129" s="4">
        <v>39.0</v>
      </c>
      <c r="AU129" s="4" t="s">
        <v>550</v>
      </c>
      <c r="AV129" s="1"/>
      <c r="AW129" s="1">
        <v>2.0</v>
      </c>
      <c r="AX129" s="1">
        <v>9.0</v>
      </c>
      <c r="AY129" s="1"/>
      <c r="AZ129" s="1" t="s">
        <v>21</v>
      </c>
      <c r="BA129" s="1" t="s">
        <v>1332</v>
      </c>
      <c r="BB129" s="1"/>
      <c r="BC129" s="1"/>
    </row>
    <row r="130">
      <c r="A130" s="4" t="s">
        <v>21</v>
      </c>
      <c r="B130" s="4"/>
      <c r="C130" s="4"/>
      <c r="D130" s="4" t="s">
        <v>540</v>
      </c>
      <c r="E130" s="4">
        <v>3.2</v>
      </c>
      <c r="F130" s="4" t="s">
        <v>1314</v>
      </c>
      <c r="G130" s="4">
        <v>35.0</v>
      </c>
      <c r="H130" s="4">
        <v>124.0</v>
      </c>
      <c r="I130" s="4">
        <v>37.0</v>
      </c>
      <c r="J130" s="4">
        <v>9.0</v>
      </c>
      <c r="K130" s="4">
        <v>34.0</v>
      </c>
      <c r="L130" s="8">
        <v>37.0</v>
      </c>
      <c r="M130" s="8">
        <v>-1.0</v>
      </c>
      <c r="N130" s="8">
        <v>38.0</v>
      </c>
      <c r="O130" s="8">
        <v>2.0</v>
      </c>
      <c r="P130" s="8">
        <v>2.0</v>
      </c>
      <c r="Q130" s="8">
        <v>-1.0</v>
      </c>
      <c r="R130" s="4" t="s">
        <v>88</v>
      </c>
      <c r="S130" s="4" t="s">
        <v>257</v>
      </c>
      <c r="T130" s="4" t="s">
        <v>16</v>
      </c>
      <c r="U130" s="5">
        <v>45815.585169467595</v>
      </c>
      <c r="V130" s="4" t="s">
        <v>1336</v>
      </c>
      <c r="W130" s="4"/>
      <c r="X130" s="4" t="s">
        <v>579</v>
      </c>
      <c r="Y130" s="4" t="s">
        <v>1337</v>
      </c>
      <c r="Z130" s="4"/>
      <c r="AA130" s="4"/>
      <c r="AB130" s="4" t="s">
        <v>14</v>
      </c>
      <c r="AC130" s="4" t="s">
        <v>21</v>
      </c>
      <c r="AD130" s="4" t="s">
        <v>14</v>
      </c>
      <c r="AE130" s="4" t="s">
        <v>1069</v>
      </c>
      <c r="AF130" s="4" t="s">
        <v>1069</v>
      </c>
      <c r="AG130" s="4" t="s">
        <v>14</v>
      </c>
      <c r="AH130" s="4" t="s">
        <v>546</v>
      </c>
      <c r="AI130" s="4">
        <v>3.0</v>
      </c>
      <c r="AJ130" s="4" t="s">
        <v>1048</v>
      </c>
      <c r="AK130" s="4" t="s">
        <v>1228</v>
      </c>
      <c r="AL130" s="4" t="s">
        <v>1228</v>
      </c>
      <c r="AM130" s="4">
        <v>18.0</v>
      </c>
      <c r="AN130" s="4">
        <v>7.0</v>
      </c>
      <c r="AO130" s="4">
        <v>4.0</v>
      </c>
      <c r="AP130" s="4">
        <v>9.0</v>
      </c>
      <c r="AQ130" s="4"/>
      <c r="AR130" s="4" t="s">
        <v>611</v>
      </c>
      <c r="AS130" s="4" t="s">
        <v>192</v>
      </c>
      <c r="AT130" s="4">
        <v>38.0</v>
      </c>
      <c r="AU130" s="4" t="s">
        <v>550</v>
      </c>
      <c r="AV130" s="1"/>
      <c r="AW130" s="1">
        <v>2.0</v>
      </c>
      <c r="AX130" s="1">
        <v>9.0</v>
      </c>
      <c r="AY130" s="1"/>
      <c r="AZ130" s="1" t="s">
        <v>21</v>
      </c>
      <c r="BA130" s="1" t="s">
        <v>1314</v>
      </c>
      <c r="BB130" s="1"/>
      <c r="BC130" s="1"/>
    </row>
    <row r="131">
      <c r="A131" s="4" t="s">
        <v>215</v>
      </c>
      <c r="B131" s="4">
        <v>10.0</v>
      </c>
      <c r="C131" s="4">
        <v>9.0</v>
      </c>
      <c r="D131" s="4" t="s">
        <v>540</v>
      </c>
      <c r="E131" s="4">
        <v>6.3</v>
      </c>
      <c r="F131" s="4" t="s">
        <v>1338</v>
      </c>
      <c r="G131" s="4">
        <v>35.0</v>
      </c>
      <c r="H131" s="4">
        <v>125.0</v>
      </c>
      <c r="I131" s="4"/>
      <c r="J131" s="4">
        <v>9.0</v>
      </c>
      <c r="K131" s="4">
        <v>36.0</v>
      </c>
      <c r="L131" s="8">
        <v>46.0</v>
      </c>
      <c r="M131" s="8">
        <v>-42.0</v>
      </c>
      <c r="N131" s="8">
        <v>46.0</v>
      </c>
      <c r="O131" s="8">
        <v>11.0</v>
      </c>
      <c r="P131" s="8">
        <v>11.0</v>
      </c>
      <c r="Q131" s="8">
        <v>4.0</v>
      </c>
      <c r="R131" s="4" t="s">
        <v>88</v>
      </c>
      <c r="S131" s="4" t="s">
        <v>217</v>
      </c>
      <c r="T131" s="4" t="s">
        <v>216</v>
      </c>
      <c r="U131" s="5">
        <v>45816.501665289354</v>
      </c>
      <c r="V131" s="4" t="s">
        <v>1339</v>
      </c>
      <c r="W131" s="5">
        <v>45816.45</v>
      </c>
      <c r="X131" s="4" t="s">
        <v>1340</v>
      </c>
      <c r="Y131" s="4" t="s">
        <v>1341</v>
      </c>
      <c r="Z131" s="4"/>
      <c r="AA131" s="4"/>
      <c r="AB131" s="4" t="s">
        <v>14</v>
      </c>
      <c r="AC131" s="4" t="s">
        <v>215</v>
      </c>
      <c r="AD131" s="4" t="s">
        <v>14</v>
      </c>
      <c r="AE131" s="4" t="s">
        <v>1342</v>
      </c>
      <c r="AF131" s="4" t="s">
        <v>1342</v>
      </c>
      <c r="AG131" s="4" t="s">
        <v>14</v>
      </c>
      <c r="AH131" s="4" t="s">
        <v>546</v>
      </c>
      <c r="AI131" s="4">
        <v>10.0</v>
      </c>
      <c r="AJ131" s="4" t="s">
        <v>805</v>
      </c>
      <c r="AK131" s="4" t="s">
        <v>1181</v>
      </c>
      <c r="AL131" s="4" t="s">
        <v>1181</v>
      </c>
      <c r="AM131" s="4">
        <v>18.0</v>
      </c>
      <c r="AN131" s="4">
        <v>7.0</v>
      </c>
      <c r="AO131" s="4">
        <v>3.0</v>
      </c>
      <c r="AP131" s="4">
        <v>4.0</v>
      </c>
      <c r="AQ131" s="4"/>
      <c r="AR131" s="4" t="s">
        <v>558</v>
      </c>
      <c r="AS131" s="4" t="s">
        <v>192</v>
      </c>
      <c r="AT131" s="4">
        <v>42.0</v>
      </c>
      <c r="AU131" s="4" t="s">
        <v>550</v>
      </c>
      <c r="AV131" s="1"/>
      <c r="AW131" s="1">
        <v>2.0</v>
      </c>
      <c r="AX131" s="1">
        <v>9.0</v>
      </c>
      <c r="AY131" s="1"/>
      <c r="AZ131" s="1" t="s">
        <v>215</v>
      </c>
      <c r="BA131" s="1" t="s">
        <v>1338</v>
      </c>
      <c r="BB131" s="1">
        <v>9.0</v>
      </c>
      <c r="BC131" s="1">
        <v>10.0</v>
      </c>
    </row>
    <row r="132">
      <c r="A132" s="4" t="s">
        <v>215</v>
      </c>
      <c r="B132" s="4">
        <v>8.0</v>
      </c>
      <c r="C132" s="4">
        <v>9.0</v>
      </c>
      <c r="D132" s="4" t="s">
        <v>540</v>
      </c>
      <c r="E132" s="4">
        <v>6.3</v>
      </c>
      <c r="F132" s="4" t="s">
        <v>1343</v>
      </c>
      <c r="G132" s="4">
        <v>35.0</v>
      </c>
      <c r="H132" s="4">
        <v>125.0</v>
      </c>
      <c r="I132" s="4"/>
      <c r="J132" s="4">
        <v>9.0</v>
      </c>
      <c r="K132" s="4">
        <v>36.0</v>
      </c>
      <c r="L132" s="8">
        <v>44.0</v>
      </c>
      <c r="M132" s="8">
        <v>-42.0</v>
      </c>
      <c r="N132" s="8">
        <v>44.0</v>
      </c>
      <c r="O132" s="8">
        <v>9.0</v>
      </c>
      <c r="P132" s="8">
        <v>9.0</v>
      </c>
      <c r="Q132" s="8">
        <v>2.0</v>
      </c>
      <c r="R132" s="4" t="s">
        <v>88</v>
      </c>
      <c r="S132" s="4" t="s">
        <v>217</v>
      </c>
      <c r="T132" s="4" t="s">
        <v>216</v>
      </c>
      <c r="U132" s="5">
        <v>45816.55586451389</v>
      </c>
      <c r="V132" s="4" t="s">
        <v>1344</v>
      </c>
      <c r="W132" s="5">
        <v>45816.555555555555</v>
      </c>
      <c r="X132" s="4" t="s">
        <v>1345</v>
      </c>
      <c r="Y132" s="4" t="s">
        <v>1346</v>
      </c>
      <c r="Z132" s="4"/>
      <c r="AA132" s="4"/>
      <c r="AB132" s="4" t="s">
        <v>14</v>
      </c>
      <c r="AC132" s="4" t="s">
        <v>215</v>
      </c>
      <c r="AD132" s="4" t="s">
        <v>14</v>
      </c>
      <c r="AE132" s="4" t="s">
        <v>1168</v>
      </c>
      <c r="AF132" s="4" t="s">
        <v>1168</v>
      </c>
      <c r="AG132" s="4" t="s">
        <v>14</v>
      </c>
      <c r="AH132" s="4" t="s">
        <v>546</v>
      </c>
      <c r="AI132" s="4">
        <v>8.0</v>
      </c>
      <c r="AJ132" s="4" t="s">
        <v>564</v>
      </c>
      <c r="AK132" s="4" t="s">
        <v>565</v>
      </c>
      <c r="AL132" s="4" t="s">
        <v>565</v>
      </c>
      <c r="AM132" s="4">
        <v>18.0</v>
      </c>
      <c r="AN132" s="4">
        <v>7.0</v>
      </c>
      <c r="AO132" s="4">
        <v>3.0</v>
      </c>
      <c r="AP132" s="4">
        <v>4.0</v>
      </c>
      <c r="AQ132" s="4"/>
      <c r="AR132" s="4" t="s">
        <v>572</v>
      </c>
      <c r="AS132" s="4" t="s">
        <v>192</v>
      </c>
      <c r="AT132" s="4">
        <v>42.0</v>
      </c>
      <c r="AU132" s="4" t="s">
        <v>550</v>
      </c>
      <c r="AV132" s="1"/>
      <c r="AW132" s="1">
        <v>2.0</v>
      </c>
      <c r="AX132" s="1">
        <v>9.0</v>
      </c>
      <c r="AY132" s="1"/>
      <c r="AZ132" s="1" t="s">
        <v>215</v>
      </c>
      <c r="BA132" s="1" t="s">
        <v>1343</v>
      </c>
      <c r="BB132" s="1">
        <v>9.0</v>
      </c>
      <c r="BC132" s="1">
        <v>8.0</v>
      </c>
    </row>
    <row r="133">
      <c r="A133" s="4" t="s">
        <v>367</v>
      </c>
      <c r="B133" s="4"/>
      <c r="C133" s="4"/>
      <c r="D133" s="4" t="s">
        <v>540</v>
      </c>
      <c r="E133" s="4">
        <v>7.9</v>
      </c>
      <c r="F133" s="4" t="s">
        <v>1024</v>
      </c>
      <c r="G133" s="4">
        <v>71.4</v>
      </c>
      <c r="H133" s="4">
        <v>133.0</v>
      </c>
      <c r="I133" s="4">
        <v>81.0</v>
      </c>
      <c r="J133" s="4">
        <v>18.0</v>
      </c>
      <c r="K133" s="4">
        <v>72.0</v>
      </c>
      <c r="L133" s="8">
        <v>81.0</v>
      </c>
      <c r="M133" s="8">
        <v>1.0</v>
      </c>
      <c r="N133" s="8">
        <v>80.0</v>
      </c>
      <c r="O133" s="8">
        <v>10.0</v>
      </c>
      <c r="P133" s="8">
        <v>10.0</v>
      </c>
      <c r="Q133" s="8">
        <v>1.0</v>
      </c>
      <c r="R133" s="4" t="s">
        <v>78</v>
      </c>
      <c r="S133" s="4" t="s">
        <v>369</v>
      </c>
      <c r="T133" s="4" t="s">
        <v>368</v>
      </c>
      <c r="U133" s="5">
        <v>45819.80649739583</v>
      </c>
      <c r="V133" s="4" t="s">
        <v>1347</v>
      </c>
      <c r="W133" s="4"/>
      <c r="X133" s="4" t="s">
        <v>579</v>
      </c>
      <c r="Y133" s="4" t="s">
        <v>1348</v>
      </c>
      <c r="Z133" s="4"/>
      <c r="AA133" s="4"/>
      <c r="AB133" s="4" t="s">
        <v>14</v>
      </c>
      <c r="AC133" s="4" t="s">
        <v>367</v>
      </c>
      <c r="AD133" s="4" t="s">
        <v>14</v>
      </c>
      <c r="AE133" s="4" t="s">
        <v>962</v>
      </c>
      <c r="AF133" s="4" t="s">
        <v>962</v>
      </c>
      <c r="AG133" s="4" t="s">
        <v>14</v>
      </c>
      <c r="AH133" s="4" t="s">
        <v>546</v>
      </c>
      <c r="AI133" s="4">
        <v>9.0</v>
      </c>
      <c r="AJ133" s="4" t="s">
        <v>635</v>
      </c>
      <c r="AK133" s="4" t="s">
        <v>863</v>
      </c>
      <c r="AL133" s="4" t="s">
        <v>863</v>
      </c>
      <c r="AM133" s="4">
        <v>18.0</v>
      </c>
      <c r="AN133" s="4">
        <v>8.0</v>
      </c>
      <c r="AO133" s="4">
        <v>6.0</v>
      </c>
      <c r="AP133" s="4">
        <v>11.0</v>
      </c>
      <c r="AQ133" s="4"/>
      <c r="AR133" s="4" t="s">
        <v>604</v>
      </c>
      <c r="AS133" s="4" t="s">
        <v>192</v>
      </c>
      <c r="AT133" s="4">
        <v>80.0</v>
      </c>
      <c r="AU133" s="4" t="s">
        <v>550</v>
      </c>
      <c r="AV133" s="1"/>
      <c r="AW133" s="1">
        <v>3.0</v>
      </c>
      <c r="AX133" s="1">
        <v>18.0</v>
      </c>
      <c r="AY133" s="1"/>
      <c r="AZ133" s="1" t="s">
        <v>367</v>
      </c>
      <c r="BA133" s="1" t="s">
        <v>1024</v>
      </c>
      <c r="BB133" s="1"/>
      <c r="BC133" s="1"/>
    </row>
    <row r="134">
      <c r="A134" s="4" t="s">
        <v>290</v>
      </c>
      <c r="B134" s="4"/>
      <c r="C134" s="4"/>
      <c r="D134" s="4" t="s">
        <v>540</v>
      </c>
      <c r="E134" s="4">
        <v>27.1</v>
      </c>
      <c r="F134" s="4" t="s">
        <v>1349</v>
      </c>
      <c r="G134" s="4">
        <v>70.4</v>
      </c>
      <c r="H134" s="4">
        <v>139.0</v>
      </c>
      <c r="I134" s="4">
        <v>107.0</v>
      </c>
      <c r="J134" s="4">
        <v>18.0</v>
      </c>
      <c r="K134" s="4">
        <v>70.0</v>
      </c>
      <c r="L134" s="8">
        <v>107.0</v>
      </c>
      <c r="M134" s="8">
        <v>5.0</v>
      </c>
      <c r="N134" s="8">
        <v>102.0</v>
      </c>
      <c r="O134" s="8">
        <v>37.0</v>
      </c>
      <c r="P134" s="8">
        <v>37.0</v>
      </c>
      <c r="Q134" s="8">
        <v>5.0</v>
      </c>
      <c r="R134" s="4" t="s">
        <v>78</v>
      </c>
      <c r="S134" s="4" t="s">
        <v>292</v>
      </c>
      <c r="T134" s="4" t="s">
        <v>291</v>
      </c>
      <c r="U134" s="5">
        <v>45819.82838291666</v>
      </c>
      <c r="V134" s="4" t="s">
        <v>1350</v>
      </c>
      <c r="W134" s="4"/>
      <c r="X134" s="4" t="s">
        <v>579</v>
      </c>
      <c r="Y134" s="4" t="s">
        <v>1351</v>
      </c>
      <c r="Z134" s="4"/>
      <c r="AA134" s="4"/>
      <c r="AB134" s="4" t="s">
        <v>14</v>
      </c>
      <c r="AC134" s="4" t="s">
        <v>290</v>
      </c>
      <c r="AD134" s="4" t="s">
        <v>14</v>
      </c>
      <c r="AE134" s="4" t="s">
        <v>1352</v>
      </c>
      <c r="AF134" s="4" t="s">
        <v>1352</v>
      </c>
      <c r="AG134" s="4" t="s">
        <v>14</v>
      </c>
      <c r="AH134" s="4" t="s">
        <v>546</v>
      </c>
      <c r="AI134" s="4">
        <v>37.0</v>
      </c>
      <c r="AJ134" s="4" t="s">
        <v>1353</v>
      </c>
      <c r="AK134" s="4" t="s">
        <v>1354</v>
      </c>
      <c r="AL134" s="4" t="s">
        <v>1354</v>
      </c>
      <c r="AM134" s="4">
        <v>18.0</v>
      </c>
      <c r="AN134" s="4">
        <v>8.0</v>
      </c>
      <c r="AO134" s="4">
        <v>3.0</v>
      </c>
      <c r="AP134" s="4">
        <v>2.0</v>
      </c>
      <c r="AQ134" s="4"/>
      <c r="AR134" s="4" t="s">
        <v>699</v>
      </c>
      <c r="AS134" s="4" t="s">
        <v>192</v>
      </c>
      <c r="AT134" s="4">
        <v>102.0</v>
      </c>
      <c r="AU134" s="4" t="s">
        <v>550</v>
      </c>
      <c r="AV134" s="1"/>
      <c r="AW134" s="1">
        <v>3.0</v>
      </c>
      <c r="AX134" s="1">
        <v>18.0</v>
      </c>
      <c r="AY134" s="1"/>
      <c r="AZ134" s="1" t="s">
        <v>290</v>
      </c>
      <c r="BA134" s="1" t="s">
        <v>1349</v>
      </c>
      <c r="BB134" s="1"/>
      <c r="BC134" s="1"/>
    </row>
    <row r="135">
      <c r="A135" s="4" t="s">
        <v>243</v>
      </c>
      <c r="B135" s="4"/>
      <c r="C135" s="4"/>
      <c r="D135" s="4" t="s">
        <v>540</v>
      </c>
      <c r="E135" s="4">
        <v>17.8</v>
      </c>
      <c r="F135" s="4" t="s">
        <v>1355</v>
      </c>
      <c r="G135" s="4">
        <v>72.2</v>
      </c>
      <c r="H135" s="4">
        <v>133.0</v>
      </c>
      <c r="I135" s="4">
        <v>93.0</v>
      </c>
      <c r="J135" s="4">
        <v>18.0</v>
      </c>
      <c r="K135" s="4">
        <v>71.0</v>
      </c>
      <c r="L135" s="8">
        <v>93.0</v>
      </c>
      <c r="M135" s="8">
        <v>1.0</v>
      </c>
      <c r="N135" s="8">
        <v>92.0</v>
      </c>
      <c r="O135" s="8">
        <v>21.0</v>
      </c>
      <c r="P135" s="8">
        <v>21.0</v>
      </c>
      <c r="Q135" s="8">
        <v>1.0</v>
      </c>
      <c r="R135" s="4" t="s">
        <v>78</v>
      </c>
      <c r="S135" s="4" t="s">
        <v>245</v>
      </c>
      <c r="T135" s="4" t="s">
        <v>244</v>
      </c>
      <c r="U135" s="5">
        <v>45821.62122269676</v>
      </c>
      <c r="V135" s="4" t="s">
        <v>1356</v>
      </c>
      <c r="W135" s="4"/>
      <c r="X135" s="4" t="s">
        <v>579</v>
      </c>
      <c r="Y135" s="4" t="s">
        <v>1357</v>
      </c>
      <c r="Z135" s="4"/>
      <c r="AA135" s="4"/>
      <c r="AB135" s="4" t="s">
        <v>14</v>
      </c>
      <c r="AC135" s="4" t="s">
        <v>243</v>
      </c>
      <c r="AD135" s="4" t="s">
        <v>14</v>
      </c>
      <c r="AE135" s="4" t="s">
        <v>1358</v>
      </c>
      <c r="AF135" s="4" t="s">
        <v>1358</v>
      </c>
      <c r="AG135" s="4" t="s">
        <v>14</v>
      </c>
      <c r="AH135" s="4" t="s">
        <v>546</v>
      </c>
      <c r="AI135" s="4">
        <v>22.0</v>
      </c>
      <c r="AJ135" s="4" t="s">
        <v>727</v>
      </c>
      <c r="AK135" s="4" t="s">
        <v>1359</v>
      </c>
      <c r="AL135" s="4" t="s">
        <v>1359</v>
      </c>
      <c r="AM135" s="4">
        <v>18.0</v>
      </c>
      <c r="AN135" s="4">
        <v>8.0</v>
      </c>
      <c r="AO135" s="4">
        <v>9.0</v>
      </c>
      <c r="AP135" s="4">
        <v>4.0</v>
      </c>
      <c r="AQ135" s="4"/>
      <c r="AR135" s="4" t="s">
        <v>604</v>
      </c>
      <c r="AS135" s="4" t="s">
        <v>192</v>
      </c>
      <c r="AT135" s="4">
        <v>92.0</v>
      </c>
      <c r="AU135" s="4" t="s">
        <v>550</v>
      </c>
      <c r="AV135" s="1"/>
      <c r="AW135" s="1">
        <v>3.0</v>
      </c>
      <c r="AX135" s="1">
        <v>18.0</v>
      </c>
      <c r="AY135" s="1"/>
      <c r="AZ135" s="1" t="s">
        <v>243</v>
      </c>
      <c r="BA135" s="1" t="s">
        <v>1355</v>
      </c>
      <c r="BB135" s="1"/>
      <c r="BC135" s="1"/>
    </row>
    <row r="136">
      <c r="A136" s="4" t="s">
        <v>21</v>
      </c>
      <c r="B136" s="4">
        <v>14.0</v>
      </c>
      <c r="C136" s="4">
        <v>18.0</v>
      </c>
      <c r="D136" s="4" t="s">
        <v>540</v>
      </c>
      <c r="E136" s="4">
        <v>6.4</v>
      </c>
      <c r="F136" s="4" t="s">
        <v>1360</v>
      </c>
      <c r="G136" s="4">
        <v>71.1</v>
      </c>
      <c r="H136" s="4">
        <v>123.0</v>
      </c>
      <c r="I136" s="4"/>
      <c r="J136" s="4">
        <v>18.0</v>
      </c>
      <c r="K136" s="4">
        <v>72.0</v>
      </c>
      <c r="L136" s="8">
        <v>86.0</v>
      </c>
      <c r="M136" s="8">
        <v>-78.0</v>
      </c>
      <c r="N136" s="8">
        <v>86.0</v>
      </c>
      <c r="O136" s="8">
        <v>15.0</v>
      </c>
      <c r="P136" s="8">
        <v>15.0</v>
      </c>
      <c r="Q136" s="8">
        <v>8.0</v>
      </c>
      <c r="R136" s="4" t="s">
        <v>78</v>
      </c>
      <c r="S136" s="4" t="s">
        <v>257</v>
      </c>
      <c r="T136" s="4" t="s">
        <v>16</v>
      </c>
      <c r="U136" s="5">
        <v>45821.8701425926</v>
      </c>
      <c r="V136" s="4" t="s">
        <v>1361</v>
      </c>
      <c r="W136" s="5">
        <v>45823.33333333333</v>
      </c>
      <c r="X136" s="4" t="s">
        <v>1362</v>
      </c>
      <c r="Y136" s="4" t="s">
        <v>1363</v>
      </c>
      <c r="Z136" s="4"/>
      <c r="AA136" s="4"/>
      <c r="AB136" s="4" t="s">
        <v>14</v>
      </c>
      <c r="AC136" s="4" t="s">
        <v>21</v>
      </c>
      <c r="AD136" s="4" t="s">
        <v>14</v>
      </c>
      <c r="AE136" s="4" t="s">
        <v>1364</v>
      </c>
      <c r="AF136" s="4" t="s">
        <v>1364</v>
      </c>
      <c r="AG136" s="4" t="s">
        <v>14</v>
      </c>
      <c r="AH136" s="4" t="s">
        <v>546</v>
      </c>
      <c r="AI136" s="4">
        <v>14.0</v>
      </c>
      <c r="AJ136" s="4" t="s">
        <v>710</v>
      </c>
      <c r="AK136" s="4" t="s">
        <v>711</v>
      </c>
      <c r="AL136" s="4" t="s">
        <v>711</v>
      </c>
      <c r="AM136" s="4">
        <v>18.0</v>
      </c>
      <c r="AN136" s="4">
        <v>8.0</v>
      </c>
      <c r="AO136" s="4">
        <v>2.0</v>
      </c>
      <c r="AP136" s="4">
        <v>6.0</v>
      </c>
      <c r="AQ136" s="4"/>
      <c r="AR136" s="4" t="s">
        <v>642</v>
      </c>
      <c r="AS136" s="4" t="s">
        <v>192</v>
      </c>
      <c r="AT136" s="4">
        <v>78.0</v>
      </c>
      <c r="AU136" s="4" t="s">
        <v>550</v>
      </c>
      <c r="AV136" s="1"/>
      <c r="AW136" s="1">
        <v>3.0</v>
      </c>
      <c r="AX136" s="1">
        <v>18.0</v>
      </c>
      <c r="AY136" s="1"/>
      <c r="AZ136" s="1" t="s">
        <v>21</v>
      </c>
      <c r="BA136" s="1" t="s">
        <v>1360</v>
      </c>
      <c r="BB136" s="1">
        <v>18.0</v>
      </c>
      <c r="BC136" s="1">
        <v>14.0</v>
      </c>
    </row>
    <row r="137">
      <c r="A137" s="4" t="s">
        <v>26</v>
      </c>
      <c r="B137" s="4"/>
      <c r="C137" s="4"/>
      <c r="D137" s="4" t="s">
        <v>540</v>
      </c>
      <c r="E137" s="4">
        <v>9.2</v>
      </c>
      <c r="F137" s="4" t="s">
        <v>820</v>
      </c>
      <c r="G137" s="4">
        <v>71.1</v>
      </c>
      <c r="H137" s="4">
        <v>126.0</v>
      </c>
      <c r="I137" s="4">
        <v>81.0</v>
      </c>
      <c r="J137" s="4">
        <v>18.0</v>
      </c>
      <c r="K137" s="4">
        <v>72.0</v>
      </c>
      <c r="L137" s="8">
        <v>81.0</v>
      </c>
      <c r="M137" s="8">
        <v>0.0</v>
      </c>
      <c r="N137" s="8">
        <v>81.0</v>
      </c>
      <c r="O137" s="8">
        <v>10.0</v>
      </c>
      <c r="P137" s="8">
        <v>10.0</v>
      </c>
      <c r="Q137" s="8">
        <v>0.0</v>
      </c>
      <c r="R137" s="4" t="s">
        <v>78</v>
      </c>
      <c r="S137" s="4" t="s">
        <v>269</v>
      </c>
      <c r="T137" s="4" t="s">
        <v>23</v>
      </c>
      <c r="U137" s="5">
        <v>45823.38431625</v>
      </c>
      <c r="V137" s="4" t="s">
        <v>1365</v>
      </c>
      <c r="W137" s="5">
        <v>45823.38402777778</v>
      </c>
      <c r="X137" s="4" t="s">
        <v>1366</v>
      </c>
      <c r="Y137" s="4" t="s">
        <v>1367</v>
      </c>
      <c r="Z137" s="4" t="s">
        <v>23</v>
      </c>
      <c r="AA137" s="5">
        <v>45823.57052703704</v>
      </c>
      <c r="AB137" s="4" t="s">
        <v>1368</v>
      </c>
      <c r="AC137" s="4" t="s">
        <v>26</v>
      </c>
      <c r="AD137" s="4" t="s">
        <v>26</v>
      </c>
      <c r="AE137" s="4" t="s">
        <v>1369</v>
      </c>
      <c r="AF137" s="4" t="s">
        <v>1369</v>
      </c>
      <c r="AG137" s="4" t="s">
        <v>14</v>
      </c>
      <c r="AH137" s="4" t="s">
        <v>546</v>
      </c>
      <c r="AI137" s="4">
        <v>9.0</v>
      </c>
      <c r="AJ137" s="4" t="s">
        <v>635</v>
      </c>
      <c r="AK137" s="4" t="s">
        <v>863</v>
      </c>
      <c r="AL137" s="4" t="s">
        <v>863</v>
      </c>
      <c r="AM137" s="4">
        <v>18.0</v>
      </c>
      <c r="AN137" s="4">
        <v>8.0</v>
      </c>
      <c r="AO137" s="4">
        <v>7.0</v>
      </c>
      <c r="AP137" s="4">
        <v>10.0</v>
      </c>
      <c r="AQ137" s="4"/>
      <c r="AR137" s="4" t="s">
        <v>661</v>
      </c>
      <c r="AS137" s="4" t="s">
        <v>192</v>
      </c>
      <c r="AT137" s="4">
        <v>81.0</v>
      </c>
      <c r="AU137" s="4" t="s">
        <v>550</v>
      </c>
      <c r="AV137" s="1"/>
      <c r="AW137" s="1">
        <v>3.0</v>
      </c>
      <c r="AX137" s="1">
        <v>18.0</v>
      </c>
      <c r="AY137" s="1"/>
      <c r="AZ137" s="1" t="s">
        <v>26</v>
      </c>
      <c r="BA137" s="1" t="s">
        <v>820</v>
      </c>
      <c r="BB137" s="1"/>
      <c r="BC137" s="1"/>
    </row>
    <row r="138">
      <c r="A138" s="4" t="s">
        <v>367</v>
      </c>
      <c r="B138" s="4"/>
      <c r="C138" s="4"/>
      <c r="D138" s="4" t="s">
        <v>540</v>
      </c>
      <c r="E138" s="4">
        <v>7.9</v>
      </c>
      <c r="F138" s="4" t="s">
        <v>1370</v>
      </c>
      <c r="G138" s="4">
        <v>73.5</v>
      </c>
      <c r="H138" s="4">
        <v>144.0</v>
      </c>
      <c r="I138" s="4">
        <v>83.0</v>
      </c>
      <c r="J138" s="4">
        <v>18.0</v>
      </c>
      <c r="K138" s="4">
        <v>72.0</v>
      </c>
      <c r="L138" s="8">
        <v>83.0</v>
      </c>
      <c r="M138" s="8">
        <v>0.0</v>
      </c>
      <c r="N138" s="8">
        <v>83.0</v>
      </c>
      <c r="O138" s="8">
        <v>9.0</v>
      </c>
      <c r="P138" s="8">
        <v>9.0</v>
      </c>
      <c r="Q138" s="8">
        <v>0.0</v>
      </c>
      <c r="R138" s="4" t="s">
        <v>78</v>
      </c>
      <c r="S138" s="4" t="s">
        <v>369</v>
      </c>
      <c r="T138" s="4" t="s">
        <v>368</v>
      </c>
      <c r="U138" s="5">
        <v>45823.44643413194</v>
      </c>
      <c r="V138" s="4" t="s">
        <v>1371</v>
      </c>
      <c r="W138" s="4"/>
      <c r="X138" s="4" t="s">
        <v>579</v>
      </c>
      <c r="Y138" s="4" t="s">
        <v>1372</v>
      </c>
      <c r="Z138" s="4"/>
      <c r="AA138" s="4"/>
      <c r="AB138" s="4" t="s">
        <v>14</v>
      </c>
      <c r="AC138" s="4" t="s">
        <v>367</v>
      </c>
      <c r="AD138" s="4" t="s">
        <v>14</v>
      </c>
      <c r="AE138" s="4" t="s">
        <v>1373</v>
      </c>
      <c r="AF138" s="4" t="s">
        <v>1373</v>
      </c>
      <c r="AG138" s="4" t="s">
        <v>14</v>
      </c>
      <c r="AH138" s="4" t="s">
        <v>546</v>
      </c>
      <c r="AI138" s="4">
        <v>11.0</v>
      </c>
      <c r="AJ138" s="4" t="s">
        <v>723</v>
      </c>
      <c r="AK138" s="4" t="s">
        <v>1374</v>
      </c>
      <c r="AL138" s="4" t="s">
        <v>1374</v>
      </c>
      <c r="AM138" s="4">
        <v>18.0</v>
      </c>
      <c r="AN138" s="4">
        <v>8.0</v>
      </c>
      <c r="AO138" s="4">
        <v>6.0</v>
      </c>
      <c r="AP138" s="4">
        <v>11.0</v>
      </c>
      <c r="AQ138" s="4"/>
      <c r="AR138" s="4" t="s">
        <v>661</v>
      </c>
      <c r="AS138" s="4" t="s">
        <v>192</v>
      </c>
      <c r="AT138" s="4">
        <v>83.0</v>
      </c>
      <c r="AU138" s="4" t="s">
        <v>550</v>
      </c>
      <c r="AV138" s="1"/>
      <c r="AW138" s="1">
        <v>3.0</v>
      </c>
      <c r="AX138" s="1">
        <v>18.0</v>
      </c>
      <c r="AY138" s="1"/>
      <c r="AZ138" s="1" t="s">
        <v>367</v>
      </c>
      <c r="BA138" s="1" t="s">
        <v>1370</v>
      </c>
      <c r="BB138" s="1"/>
      <c r="BC138" s="1"/>
    </row>
    <row r="139">
      <c r="A139" s="4" t="s">
        <v>330</v>
      </c>
      <c r="B139" s="4"/>
      <c r="C139" s="4"/>
      <c r="D139" s="4" t="s">
        <v>540</v>
      </c>
      <c r="E139" s="4">
        <v>24.6</v>
      </c>
      <c r="F139" s="4" t="s">
        <v>772</v>
      </c>
      <c r="G139" s="4">
        <v>70.5</v>
      </c>
      <c r="H139" s="4">
        <v>132.0</v>
      </c>
      <c r="I139" s="4">
        <v>96.0</v>
      </c>
      <c r="J139" s="4">
        <v>18.0</v>
      </c>
      <c r="K139" s="4">
        <v>70.0</v>
      </c>
      <c r="L139" s="8">
        <v>96.0</v>
      </c>
      <c r="M139" s="8">
        <v>-2.0</v>
      </c>
      <c r="N139" s="8">
        <v>98.0</v>
      </c>
      <c r="O139" s="8">
        <v>25.0</v>
      </c>
      <c r="P139" s="8">
        <v>25.0</v>
      </c>
      <c r="Q139" s="8">
        <v>-2.0</v>
      </c>
      <c r="R139" s="4" t="s">
        <v>78</v>
      </c>
      <c r="S139" s="4" t="s">
        <v>331</v>
      </c>
      <c r="T139" s="4" t="s">
        <v>59</v>
      </c>
      <c r="U139" s="5">
        <v>45823.61947575232</v>
      </c>
      <c r="V139" s="4" t="s">
        <v>1375</v>
      </c>
      <c r="W139" s="5">
        <v>45823.410416666666</v>
      </c>
      <c r="X139" s="4" t="s">
        <v>1376</v>
      </c>
      <c r="Y139" s="4" t="s">
        <v>1377</v>
      </c>
      <c r="Z139" s="4"/>
      <c r="AA139" s="4"/>
      <c r="AB139" s="4" t="s">
        <v>14</v>
      </c>
      <c r="AC139" s="4" t="s">
        <v>330</v>
      </c>
      <c r="AD139" s="4" t="s">
        <v>14</v>
      </c>
      <c r="AE139" s="4" t="s">
        <v>1378</v>
      </c>
      <c r="AF139" s="4" t="s">
        <v>1378</v>
      </c>
      <c r="AG139" s="4" t="s">
        <v>14</v>
      </c>
      <c r="AH139" s="4" t="s">
        <v>546</v>
      </c>
      <c r="AI139" s="4">
        <v>26.0</v>
      </c>
      <c r="AJ139" s="4" t="s">
        <v>640</v>
      </c>
      <c r="AK139" s="4" t="s">
        <v>977</v>
      </c>
      <c r="AL139" s="4" t="s">
        <v>977</v>
      </c>
      <c r="AM139" s="4">
        <v>18.0</v>
      </c>
      <c r="AN139" s="4">
        <v>8.0</v>
      </c>
      <c r="AO139" s="4">
        <v>8.0</v>
      </c>
      <c r="AP139" s="4">
        <v>3.0</v>
      </c>
      <c r="AQ139" s="4"/>
      <c r="AR139" s="4" t="s">
        <v>630</v>
      </c>
      <c r="AS139" s="4" t="s">
        <v>192</v>
      </c>
      <c r="AT139" s="4">
        <v>98.0</v>
      </c>
      <c r="AU139" s="4" t="s">
        <v>550</v>
      </c>
      <c r="AV139" s="1"/>
      <c r="AW139" s="1">
        <v>3.0</v>
      </c>
      <c r="AX139" s="1">
        <v>18.0</v>
      </c>
      <c r="AY139" s="1"/>
      <c r="AZ139" s="1" t="s">
        <v>330</v>
      </c>
      <c r="BA139" s="1" t="s">
        <v>772</v>
      </c>
      <c r="BB139" s="1"/>
      <c r="BC139" s="1"/>
    </row>
    <row r="140">
      <c r="A140" s="4" t="s">
        <v>349</v>
      </c>
      <c r="B140" s="4"/>
      <c r="C140" s="4"/>
      <c r="D140" s="4" t="s">
        <v>540</v>
      </c>
      <c r="E140" s="4">
        <v>13.9</v>
      </c>
      <c r="F140" s="4" t="s">
        <v>1379</v>
      </c>
      <c r="G140" s="4">
        <v>70.7</v>
      </c>
      <c r="H140" s="4">
        <v>131.0</v>
      </c>
      <c r="I140" s="4">
        <v>81.0</v>
      </c>
      <c r="J140" s="4">
        <v>18.0</v>
      </c>
      <c r="K140" s="4">
        <v>70.0</v>
      </c>
      <c r="L140" s="8">
        <v>81.0</v>
      </c>
      <c r="M140" s="8">
        <v>-5.0</v>
      </c>
      <c r="N140" s="8">
        <v>86.0</v>
      </c>
      <c r="O140" s="8">
        <v>10.0</v>
      </c>
      <c r="P140" s="8">
        <v>10.0</v>
      </c>
      <c r="Q140" s="8">
        <v>-5.0</v>
      </c>
      <c r="R140" s="4" t="s">
        <v>78</v>
      </c>
      <c r="S140" s="4" t="s">
        <v>351</v>
      </c>
      <c r="T140" s="4" t="s">
        <v>350</v>
      </c>
      <c r="U140" s="5">
        <v>45823.62433521991</v>
      </c>
      <c r="V140" s="4" t="s">
        <v>1380</v>
      </c>
      <c r="W140" s="4"/>
      <c r="X140" s="4" t="s">
        <v>579</v>
      </c>
      <c r="Y140" s="4" t="s">
        <v>1381</v>
      </c>
      <c r="Z140" s="4"/>
      <c r="AA140" s="4"/>
      <c r="AB140" s="4" t="s">
        <v>14</v>
      </c>
      <c r="AC140" s="4" t="s">
        <v>349</v>
      </c>
      <c r="AD140" s="4" t="s">
        <v>14</v>
      </c>
      <c r="AE140" s="4" t="s">
        <v>1382</v>
      </c>
      <c r="AF140" s="4" t="s">
        <v>1382</v>
      </c>
      <c r="AG140" s="4" t="s">
        <v>14</v>
      </c>
      <c r="AH140" s="4" t="s">
        <v>546</v>
      </c>
      <c r="AI140" s="4">
        <v>11.0</v>
      </c>
      <c r="AJ140" s="4" t="s">
        <v>723</v>
      </c>
      <c r="AK140" s="4" t="s">
        <v>1383</v>
      </c>
      <c r="AL140" s="4" t="s">
        <v>1383</v>
      </c>
      <c r="AM140" s="4">
        <v>18.0</v>
      </c>
      <c r="AN140" s="4">
        <v>8.0</v>
      </c>
      <c r="AO140" s="4">
        <v>11.0</v>
      </c>
      <c r="AP140" s="4">
        <v>9.0</v>
      </c>
      <c r="AQ140" s="4"/>
      <c r="AR140" s="4" t="s">
        <v>617</v>
      </c>
      <c r="AS140" s="4" t="s">
        <v>192</v>
      </c>
      <c r="AT140" s="4">
        <v>86.0</v>
      </c>
      <c r="AU140" s="4" t="s">
        <v>550</v>
      </c>
      <c r="AV140" s="1"/>
      <c r="AW140" s="1">
        <v>3.0</v>
      </c>
      <c r="AX140" s="1">
        <v>18.0</v>
      </c>
      <c r="AY140" s="1"/>
      <c r="AZ140" s="1" t="s">
        <v>349</v>
      </c>
      <c r="BA140" s="1" t="s">
        <v>1379</v>
      </c>
      <c r="BB140" s="1"/>
      <c r="BC140" s="1"/>
    </row>
    <row r="141">
      <c r="A141" s="4" t="s">
        <v>321</v>
      </c>
      <c r="B141" s="4"/>
      <c r="C141" s="4"/>
      <c r="D141" s="4" t="s">
        <v>540</v>
      </c>
      <c r="E141" s="4">
        <v>11.8</v>
      </c>
      <c r="F141" s="4" t="s">
        <v>1384</v>
      </c>
      <c r="G141" s="4">
        <v>71.1</v>
      </c>
      <c r="H141" s="4">
        <v>142.0</v>
      </c>
      <c r="I141" s="4">
        <v>81.0</v>
      </c>
      <c r="J141" s="4">
        <v>18.0</v>
      </c>
      <c r="K141" s="4">
        <v>71.0</v>
      </c>
      <c r="L141" s="8">
        <v>81.0</v>
      </c>
      <c r="M141" s="8">
        <v>-4.0</v>
      </c>
      <c r="N141" s="8">
        <v>85.0</v>
      </c>
      <c r="O141" s="8">
        <v>10.0</v>
      </c>
      <c r="P141" s="8">
        <v>10.0</v>
      </c>
      <c r="Q141" s="8">
        <v>-4.0</v>
      </c>
      <c r="R141" s="4" t="s">
        <v>78</v>
      </c>
      <c r="S141" s="4" t="s">
        <v>323</v>
      </c>
      <c r="T141" s="4" t="s">
        <v>322</v>
      </c>
      <c r="U141" s="5">
        <v>45823.65582269676</v>
      </c>
      <c r="V141" s="4" t="s">
        <v>1385</v>
      </c>
      <c r="W141" s="4"/>
      <c r="X141" s="4" t="s">
        <v>579</v>
      </c>
      <c r="Y141" s="4" t="s">
        <v>1386</v>
      </c>
      <c r="Z141" s="4"/>
      <c r="AA141" s="4"/>
      <c r="AB141" s="4" t="s">
        <v>14</v>
      </c>
      <c r="AC141" s="4" t="s">
        <v>321</v>
      </c>
      <c r="AD141" s="4" t="s">
        <v>14</v>
      </c>
      <c r="AE141" s="4" t="s">
        <v>1387</v>
      </c>
      <c r="AF141" s="4" t="s">
        <v>1387</v>
      </c>
      <c r="AG141" s="4" t="s">
        <v>14</v>
      </c>
      <c r="AH141" s="4" t="s">
        <v>546</v>
      </c>
      <c r="AI141" s="4">
        <v>10.0</v>
      </c>
      <c r="AJ141" s="4" t="s">
        <v>805</v>
      </c>
      <c r="AK141" s="4" t="s">
        <v>806</v>
      </c>
      <c r="AL141" s="4" t="s">
        <v>806</v>
      </c>
      <c r="AM141" s="4">
        <v>18.0</v>
      </c>
      <c r="AN141" s="4">
        <v>8.0</v>
      </c>
      <c r="AO141" s="4">
        <v>10.0</v>
      </c>
      <c r="AP141" s="4">
        <v>8.0</v>
      </c>
      <c r="AQ141" s="4"/>
      <c r="AR141" s="4" t="s">
        <v>664</v>
      </c>
      <c r="AS141" s="4" t="s">
        <v>192</v>
      </c>
      <c r="AT141" s="4">
        <v>85.0</v>
      </c>
      <c r="AU141" s="4" t="s">
        <v>550</v>
      </c>
      <c r="AV141" s="1"/>
      <c r="AW141" s="1">
        <v>3.0</v>
      </c>
      <c r="AX141" s="1">
        <v>18.0</v>
      </c>
      <c r="AY141" s="1"/>
      <c r="AZ141" s="1" t="s">
        <v>321</v>
      </c>
      <c r="BA141" s="1" t="s">
        <v>1384</v>
      </c>
      <c r="BB141" s="1"/>
      <c r="BC141" s="1"/>
    </row>
    <row r="142">
      <c r="A142" s="4" t="s">
        <v>321</v>
      </c>
      <c r="B142" s="4"/>
      <c r="C142" s="4"/>
      <c r="D142" s="4" t="s">
        <v>540</v>
      </c>
      <c r="E142" s="4">
        <v>11.8</v>
      </c>
      <c r="F142" s="4" t="s">
        <v>1384</v>
      </c>
      <c r="G142" s="4">
        <v>71.1</v>
      </c>
      <c r="H142" s="4">
        <v>142.0</v>
      </c>
      <c r="I142" s="4">
        <v>84.0</v>
      </c>
      <c r="J142" s="4">
        <v>18.0</v>
      </c>
      <c r="K142" s="4">
        <v>71.0</v>
      </c>
      <c r="L142" s="8">
        <v>84.0</v>
      </c>
      <c r="M142" s="8">
        <v>-1.0</v>
      </c>
      <c r="N142" s="8">
        <v>85.0</v>
      </c>
      <c r="O142" s="8">
        <v>13.0</v>
      </c>
      <c r="P142" s="8">
        <v>13.0</v>
      </c>
      <c r="Q142" s="8">
        <v>-1.0</v>
      </c>
      <c r="R142" s="4" t="s">
        <v>78</v>
      </c>
      <c r="S142" s="4" t="s">
        <v>323</v>
      </c>
      <c r="T142" s="4" t="s">
        <v>322</v>
      </c>
      <c r="U142" s="5">
        <v>45825.67385712963</v>
      </c>
      <c r="V142" s="4" t="s">
        <v>1388</v>
      </c>
      <c r="W142" s="4"/>
      <c r="X142" s="4" t="s">
        <v>579</v>
      </c>
      <c r="Y142" s="4" t="s">
        <v>1389</v>
      </c>
      <c r="Z142" s="4"/>
      <c r="AA142" s="4"/>
      <c r="AB142" s="4" t="s">
        <v>14</v>
      </c>
      <c r="AC142" s="4" t="s">
        <v>321</v>
      </c>
      <c r="AD142" s="4" t="s">
        <v>14</v>
      </c>
      <c r="AE142" s="4" t="s">
        <v>1390</v>
      </c>
      <c r="AF142" s="4" t="s">
        <v>1390</v>
      </c>
      <c r="AG142" s="4" t="s">
        <v>14</v>
      </c>
      <c r="AH142" s="4" t="s">
        <v>546</v>
      </c>
      <c r="AI142" s="4">
        <v>13.0</v>
      </c>
      <c r="AJ142" s="4" t="s">
        <v>591</v>
      </c>
      <c r="AK142" s="4" t="s">
        <v>935</v>
      </c>
      <c r="AL142" s="4" t="s">
        <v>935</v>
      </c>
      <c r="AM142" s="4">
        <v>18.0</v>
      </c>
      <c r="AN142" s="4">
        <v>8.0</v>
      </c>
      <c r="AO142" s="4">
        <v>10.0</v>
      </c>
      <c r="AP142" s="4">
        <v>8.0</v>
      </c>
      <c r="AQ142" s="4"/>
      <c r="AR142" s="4" t="s">
        <v>611</v>
      </c>
      <c r="AS142" s="4" t="s">
        <v>192</v>
      </c>
      <c r="AT142" s="4">
        <v>85.0</v>
      </c>
      <c r="AU142" s="4" t="s">
        <v>550</v>
      </c>
      <c r="AV142" s="1"/>
      <c r="AW142" s="1">
        <v>3.0</v>
      </c>
      <c r="AX142" s="1">
        <v>18.0</v>
      </c>
      <c r="AY142" s="1"/>
      <c r="AZ142" s="1" t="s">
        <v>321</v>
      </c>
      <c r="BA142" s="1" t="s">
        <v>1384</v>
      </c>
      <c r="BB142" s="1"/>
      <c r="BC142" s="1"/>
    </row>
    <row r="143">
      <c r="A143" s="4" t="s">
        <v>243</v>
      </c>
      <c r="B143" s="4"/>
      <c r="C143" s="4"/>
      <c r="D143" s="4" t="s">
        <v>540</v>
      </c>
      <c r="E143" s="4">
        <v>17.8</v>
      </c>
      <c r="F143" s="4" t="s">
        <v>1263</v>
      </c>
      <c r="G143" s="4">
        <v>74.6</v>
      </c>
      <c r="H143" s="4">
        <v>149.0</v>
      </c>
      <c r="I143" s="4">
        <v>95.0</v>
      </c>
      <c r="J143" s="4">
        <v>18.0</v>
      </c>
      <c r="K143" s="4">
        <v>71.0</v>
      </c>
      <c r="L143" s="8">
        <v>95.0</v>
      </c>
      <c r="M143" s="8">
        <v>-2.0</v>
      </c>
      <c r="N143" s="8">
        <v>97.0</v>
      </c>
      <c r="O143" s="8">
        <v>20.0</v>
      </c>
      <c r="P143" s="8">
        <v>20.0</v>
      </c>
      <c r="Q143" s="8">
        <v>-2.0</v>
      </c>
      <c r="R143" s="4" t="s">
        <v>78</v>
      </c>
      <c r="S143" s="4" t="s">
        <v>245</v>
      </c>
      <c r="T143" s="4" t="s">
        <v>244</v>
      </c>
      <c r="U143" s="5">
        <v>45825.882862071754</v>
      </c>
      <c r="V143" s="4" t="s">
        <v>1391</v>
      </c>
      <c r="W143" s="4"/>
      <c r="X143" s="4" t="s">
        <v>579</v>
      </c>
      <c r="Y143" s="4" t="s">
        <v>1392</v>
      </c>
      <c r="Z143" s="4"/>
      <c r="AA143" s="4"/>
      <c r="AB143" s="4" t="s">
        <v>14</v>
      </c>
      <c r="AC143" s="4" t="s">
        <v>243</v>
      </c>
      <c r="AD143" s="4" t="s">
        <v>14</v>
      </c>
      <c r="AE143" s="4" t="s">
        <v>1393</v>
      </c>
      <c r="AF143" s="4" t="s">
        <v>1393</v>
      </c>
      <c r="AG143" s="4" t="s">
        <v>14</v>
      </c>
      <c r="AH143" s="4" t="s">
        <v>546</v>
      </c>
      <c r="AI143" s="4">
        <v>24.0</v>
      </c>
      <c r="AJ143" s="4" t="s">
        <v>646</v>
      </c>
      <c r="AK143" s="4" t="s">
        <v>1394</v>
      </c>
      <c r="AL143" s="4" t="s">
        <v>1394</v>
      </c>
      <c r="AM143" s="4">
        <v>18.0</v>
      </c>
      <c r="AN143" s="4">
        <v>8.0</v>
      </c>
      <c r="AO143" s="4">
        <v>9.0</v>
      </c>
      <c r="AP143" s="4">
        <v>4.0</v>
      </c>
      <c r="AQ143" s="4"/>
      <c r="AR143" s="4" t="s">
        <v>630</v>
      </c>
      <c r="AS143" s="4" t="s">
        <v>192</v>
      </c>
      <c r="AT143" s="4">
        <v>97.0</v>
      </c>
      <c r="AU143" s="4" t="s">
        <v>550</v>
      </c>
      <c r="AV143" s="1"/>
      <c r="AW143" s="1">
        <v>3.0</v>
      </c>
      <c r="AX143" s="1">
        <v>18.0</v>
      </c>
      <c r="AY143" s="1"/>
      <c r="AZ143" s="1" t="s">
        <v>243</v>
      </c>
      <c r="BA143" s="1" t="s">
        <v>1263</v>
      </c>
      <c r="BB143" s="1"/>
      <c r="BC143" s="1"/>
    </row>
    <row r="144">
      <c r="A144" s="4" t="s">
        <v>301</v>
      </c>
      <c r="B144" s="4">
        <v>10.0</v>
      </c>
      <c r="C144" s="4">
        <v>18.0</v>
      </c>
      <c r="D144" s="4" t="s">
        <v>540</v>
      </c>
      <c r="E144" s="4">
        <v>10.4</v>
      </c>
      <c r="F144" s="4" t="s">
        <v>1395</v>
      </c>
      <c r="G144" s="4">
        <v>69.0</v>
      </c>
      <c r="H144" s="4">
        <v>126.0</v>
      </c>
      <c r="I144" s="4"/>
      <c r="J144" s="4">
        <v>18.0</v>
      </c>
      <c r="K144" s="4">
        <v>72.0</v>
      </c>
      <c r="L144" s="8">
        <v>82.0</v>
      </c>
      <c r="M144" s="8">
        <v>-80.0</v>
      </c>
      <c r="N144" s="8">
        <v>82.0</v>
      </c>
      <c r="O144" s="8">
        <v>13.0</v>
      </c>
      <c r="P144" s="8">
        <v>13.0</v>
      </c>
      <c r="Q144" s="8">
        <v>2.0</v>
      </c>
      <c r="R144" s="4" t="s">
        <v>78</v>
      </c>
      <c r="S144" s="4" t="s">
        <v>303</v>
      </c>
      <c r="T144" s="4" t="s">
        <v>302</v>
      </c>
      <c r="U144" s="5">
        <v>45827.577151226855</v>
      </c>
      <c r="V144" s="4" t="s">
        <v>1396</v>
      </c>
      <c r="W144" s="5">
        <v>45827.57708333334</v>
      </c>
      <c r="X144" s="4" t="s">
        <v>1397</v>
      </c>
      <c r="Y144" s="4" t="s">
        <v>1398</v>
      </c>
      <c r="Z144" s="4"/>
      <c r="AA144" s="4"/>
      <c r="AB144" s="4" t="s">
        <v>14</v>
      </c>
      <c r="AC144" s="4" t="s">
        <v>301</v>
      </c>
      <c r="AD144" s="4" t="s">
        <v>14</v>
      </c>
      <c r="AE144" s="4" t="s">
        <v>1037</v>
      </c>
      <c r="AF144" s="4" t="s">
        <v>1037</v>
      </c>
      <c r="AG144" s="4" t="s">
        <v>14</v>
      </c>
      <c r="AH144" s="4" t="s">
        <v>546</v>
      </c>
      <c r="AI144" s="4">
        <v>10.0</v>
      </c>
      <c r="AJ144" s="4" t="s">
        <v>805</v>
      </c>
      <c r="AK144" s="4" t="s">
        <v>1399</v>
      </c>
      <c r="AL144" s="4" t="s">
        <v>1399</v>
      </c>
      <c r="AM144" s="4">
        <v>18.0</v>
      </c>
      <c r="AN144" s="4">
        <v>8.0</v>
      </c>
      <c r="AO144" s="4">
        <v>5.0</v>
      </c>
      <c r="AP144" s="4">
        <v>7.0</v>
      </c>
      <c r="AQ144" s="4"/>
      <c r="AR144" s="4" t="s">
        <v>572</v>
      </c>
      <c r="AS144" s="4" t="s">
        <v>192</v>
      </c>
      <c r="AT144" s="4">
        <v>80.0</v>
      </c>
      <c r="AU144" s="4" t="s">
        <v>550</v>
      </c>
      <c r="AV144" s="1"/>
      <c r="AW144" s="1">
        <v>3.0</v>
      </c>
      <c r="AX144" s="1">
        <v>18.0</v>
      </c>
      <c r="AY144" s="1"/>
      <c r="AZ144" s="1" t="s">
        <v>301</v>
      </c>
      <c r="BA144" s="1" t="s">
        <v>1395</v>
      </c>
      <c r="BB144" s="1">
        <v>18.0</v>
      </c>
      <c r="BC144" s="1">
        <v>10.0</v>
      </c>
    </row>
    <row r="145">
      <c r="A145" s="4" t="s">
        <v>26</v>
      </c>
      <c r="B145" s="4"/>
      <c r="C145" s="4"/>
      <c r="D145" s="4" t="s">
        <v>540</v>
      </c>
      <c r="E145" s="4">
        <v>9.2</v>
      </c>
      <c r="F145" s="4" t="s">
        <v>1400</v>
      </c>
      <c r="G145" s="4">
        <v>71.9</v>
      </c>
      <c r="H145" s="4">
        <v>141.0</v>
      </c>
      <c r="I145" s="4">
        <v>82.0</v>
      </c>
      <c r="J145" s="4">
        <v>18.0</v>
      </c>
      <c r="K145" s="4">
        <v>72.0</v>
      </c>
      <c r="L145" s="8">
        <v>82.0</v>
      </c>
      <c r="M145" s="8">
        <v>-1.0</v>
      </c>
      <c r="N145" s="8">
        <v>83.0</v>
      </c>
      <c r="O145" s="8">
        <v>10.0</v>
      </c>
      <c r="P145" s="8">
        <v>10.0</v>
      </c>
      <c r="Q145" s="8">
        <v>-1.0</v>
      </c>
      <c r="R145" s="4" t="s">
        <v>78</v>
      </c>
      <c r="S145" s="4" t="s">
        <v>269</v>
      </c>
      <c r="T145" s="4" t="s">
        <v>23</v>
      </c>
      <c r="U145" s="5">
        <v>45827.67029804398</v>
      </c>
      <c r="V145" s="4" t="s">
        <v>1401</v>
      </c>
      <c r="W145" s="4"/>
      <c r="X145" s="4" t="s">
        <v>579</v>
      </c>
      <c r="Y145" s="4" t="s">
        <v>1402</v>
      </c>
      <c r="Z145" s="4"/>
      <c r="AA145" s="4"/>
      <c r="AB145" s="4" t="s">
        <v>14</v>
      </c>
      <c r="AC145" s="4" t="s">
        <v>26</v>
      </c>
      <c r="AD145" s="4" t="s">
        <v>14</v>
      </c>
      <c r="AE145" s="4" t="s">
        <v>1403</v>
      </c>
      <c r="AF145" s="4" t="s">
        <v>1403</v>
      </c>
      <c r="AG145" s="4" t="s">
        <v>14</v>
      </c>
      <c r="AH145" s="4" t="s">
        <v>546</v>
      </c>
      <c r="AI145" s="4">
        <v>10.0</v>
      </c>
      <c r="AJ145" s="4" t="s">
        <v>805</v>
      </c>
      <c r="AK145" s="4" t="s">
        <v>806</v>
      </c>
      <c r="AL145" s="4" t="s">
        <v>806</v>
      </c>
      <c r="AM145" s="4">
        <v>18.0</v>
      </c>
      <c r="AN145" s="4">
        <v>8.0</v>
      </c>
      <c r="AO145" s="4">
        <v>7.0</v>
      </c>
      <c r="AP145" s="4">
        <v>10.0</v>
      </c>
      <c r="AQ145" s="4"/>
      <c r="AR145" s="4" t="s">
        <v>611</v>
      </c>
      <c r="AS145" s="4" t="s">
        <v>192</v>
      </c>
      <c r="AT145" s="4">
        <v>83.0</v>
      </c>
      <c r="AU145" s="4" t="s">
        <v>550</v>
      </c>
      <c r="AV145" s="1"/>
      <c r="AW145" s="1">
        <v>3.0</v>
      </c>
      <c r="AX145" s="1">
        <v>18.0</v>
      </c>
      <c r="AY145" s="1"/>
      <c r="AZ145" s="1" t="s">
        <v>26</v>
      </c>
      <c r="BA145" s="1" t="s">
        <v>1400</v>
      </c>
      <c r="BB145" s="1"/>
      <c r="BC145" s="1"/>
    </row>
    <row r="146">
      <c r="A146" s="4" t="s">
        <v>311</v>
      </c>
      <c r="B146" s="4"/>
      <c r="C146" s="4"/>
      <c r="D146" s="4" t="s">
        <v>540</v>
      </c>
      <c r="E146" s="4">
        <v>28.1</v>
      </c>
      <c r="F146" s="4" t="s">
        <v>1028</v>
      </c>
      <c r="G146" s="4">
        <v>69.0</v>
      </c>
      <c r="H146" s="4">
        <v>130.0</v>
      </c>
      <c r="I146" s="4">
        <v>108.0</v>
      </c>
      <c r="J146" s="4">
        <v>18.0</v>
      </c>
      <c r="K146" s="4">
        <v>72.0</v>
      </c>
      <c r="L146" s="8">
        <v>108.0</v>
      </c>
      <c r="M146" s="8">
        <v>8.0</v>
      </c>
      <c r="N146" s="8">
        <v>100.0</v>
      </c>
      <c r="O146" s="8">
        <v>39.0</v>
      </c>
      <c r="P146" s="8">
        <v>39.0</v>
      </c>
      <c r="Q146" s="8">
        <v>8.0</v>
      </c>
      <c r="R146" s="4" t="s">
        <v>78</v>
      </c>
      <c r="S146" s="4" t="s">
        <v>313</v>
      </c>
      <c r="T146" s="4" t="s">
        <v>312</v>
      </c>
      <c r="U146" s="5">
        <v>45827.67679894676</v>
      </c>
      <c r="V146" s="4" t="s">
        <v>1404</v>
      </c>
      <c r="W146" s="4"/>
      <c r="X146" s="4" t="s">
        <v>579</v>
      </c>
      <c r="Y146" s="4" t="s">
        <v>1405</v>
      </c>
      <c r="Z146" s="4"/>
      <c r="AA146" s="4"/>
      <c r="AB146" s="4" t="s">
        <v>14</v>
      </c>
      <c r="AC146" s="4" t="s">
        <v>311</v>
      </c>
      <c r="AD146" s="4" t="s">
        <v>14</v>
      </c>
      <c r="AE146" s="4" t="s">
        <v>1406</v>
      </c>
      <c r="AF146" s="4" t="s">
        <v>1406</v>
      </c>
      <c r="AG146" s="4" t="s">
        <v>14</v>
      </c>
      <c r="AH146" s="4" t="s">
        <v>546</v>
      </c>
      <c r="AI146" s="4">
        <v>36.0</v>
      </c>
      <c r="AJ146" s="4" t="s">
        <v>1407</v>
      </c>
      <c r="AK146" s="4" t="s">
        <v>1408</v>
      </c>
      <c r="AL146" s="4" t="s">
        <v>1408</v>
      </c>
      <c r="AM146" s="4">
        <v>18.0</v>
      </c>
      <c r="AN146" s="4">
        <v>8.0</v>
      </c>
      <c r="AO146" s="4">
        <v>1.0</v>
      </c>
      <c r="AP146" s="4">
        <v>1.0</v>
      </c>
      <c r="AQ146" s="4"/>
      <c r="AR146" s="4" t="s">
        <v>642</v>
      </c>
      <c r="AS146" s="4" t="s">
        <v>192</v>
      </c>
      <c r="AT146" s="4">
        <v>100.0</v>
      </c>
      <c r="AU146" s="4" t="s">
        <v>550</v>
      </c>
      <c r="AV146" s="1"/>
      <c r="AW146" s="1">
        <v>3.0</v>
      </c>
      <c r="AX146" s="1">
        <v>18.0</v>
      </c>
      <c r="AY146" s="1"/>
      <c r="AZ146" s="1" t="s">
        <v>311</v>
      </c>
      <c r="BA146" s="1" t="s">
        <v>1028</v>
      </c>
      <c r="BB146" s="1"/>
      <c r="BC146" s="1"/>
    </row>
    <row r="147">
      <c r="A147" s="4" t="s">
        <v>321</v>
      </c>
      <c r="B147" s="4"/>
      <c r="C147" s="4"/>
      <c r="D147" s="4" t="s">
        <v>540</v>
      </c>
      <c r="E147" s="4">
        <v>11.8</v>
      </c>
      <c r="F147" s="4" t="s">
        <v>1409</v>
      </c>
      <c r="G147" s="4">
        <v>69.8</v>
      </c>
      <c r="H147" s="4">
        <v>121.0</v>
      </c>
      <c r="I147" s="4">
        <v>81.0</v>
      </c>
      <c r="J147" s="4">
        <v>18.0</v>
      </c>
      <c r="K147" s="4">
        <v>70.0</v>
      </c>
      <c r="L147" s="8">
        <v>81.0</v>
      </c>
      <c r="M147" s="8">
        <v>-1.0</v>
      </c>
      <c r="N147" s="8">
        <v>82.0</v>
      </c>
      <c r="O147" s="8">
        <v>11.0</v>
      </c>
      <c r="P147" s="8">
        <v>11.0</v>
      </c>
      <c r="Q147" s="8">
        <v>-1.0</v>
      </c>
      <c r="R147" s="4" t="s">
        <v>78</v>
      </c>
      <c r="S147" s="4" t="s">
        <v>323</v>
      </c>
      <c r="T147" s="4" t="s">
        <v>322</v>
      </c>
      <c r="U147" s="5">
        <v>45828.49736546296</v>
      </c>
      <c r="V147" s="4" t="s">
        <v>1410</v>
      </c>
      <c r="W147" s="4"/>
      <c r="X147" s="4" t="s">
        <v>579</v>
      </c>
      <c r="Y147" s="4" t="s">
        <v>1411</v>
      </c>
      <c r="Z147" s="4"/>
      <c r="AA147" s="4"/>
      <c r="AB147" s="4" t="s">
        <v>14</v>
      </c>
      <c r="AC147" s="4" t="s">
        <v>321</v>
      </c>
      <c r="AD147" s="4" t="s">
        <v>14</v>
      </c>
      <c r="AE147" s="4" t="s">
        <v>1412</v>
      </c>
      <c r="AF147" s="4" t="s">
        <v>1412</v>
      </c>
      <c r="AG147" s="4" t="s">
        <v>14</v>
      </c>
      <c r="AH147" s="4" t="s">
        <v>546</v>
      </c>
      <c r="AI147" s="4">
        <v>11.0</v>
      </c>
      <c r="AJ147" s="4" t="s">
        <v>723</v>
      </c>
      <c r="AK147" s="4" t="s">
        <v>1413</v>
      </c>
      <c r="AL147" s="4" t="s">
        <v>1413</v>
      </c>
      <c r="AM147" s="4">
        <v>18.0</v>
      </c>
      <c r="AN147" s="4">
        <v>8.0</v>
      </c>
      <c r="AO147" s="4">
        <v>10.0</v>
      </c>
      <c r="AP147" s="4">
        <v>8.0</v>
      </c>
      <c r="AQ147" s="4"/>
      <c r="AR147" s="4" t="s">
        <v>611</v>
      </c>
      <c r="AS147" s="4" t="s">
        <v>192</v>
      </c>
      <c r="AT147" s="4">
        <v>82.0</v>
      </c>
      <c r="AU147" s="4" t="s">
        <v>550</v>
      </c>
      <c r="AV147" s="1"/>
      <c r="AW147" s="1">
        <v>3.0</v>
      </c>
      <c r="AX147" s="1">
        <v>18.0</v>
      </c>
      <c r="AY147" s="1"/>
      <c r="AZ147" s="1" t="s">
        <v>321</v>
      </c>
      <c r="BA147" s="1" t="s">
        <v>1409</v>
      </c>
      <c r="BB147" s="1"/>
      <c r="BC147" s="1"/>
    </row>
    <row r="148">
      <c r="A148" s="4" t="s">
        <v>215</v>
      </c>
      <c r="B148" s="4">
        <v>15.0</v>
      </c>
      <c r="C148" s="4">
        <v>18.0</v>
      </c>
      <c r="D148" s="4" t="s">
        <v>540</v>
      </c>
      <c r="E148" s="4">
        <v>13.7</v>
      </c>
      <c r="F148" s="4" t="s">
        <v>1004</v>
      </c>
      <c r="G148" s="4">
        <v>70.0</v>
      </c>
      <c r="H148" s="4">
        <v>125.0</v>
      </c>
      <c r="I148" s="4"/>
      <c r="J148" s="4">
        <v>18.0</v>
      </c>
      <c r="K148" s="4">
        <v>72.0</v>
      </c>
      <c r="L148" s="8">
        <v>87.0</v>
      </c>
      <c r="M148" s="8">
        <v>-84.0</v>
      </c>
      <c r="N148" s="8">
        <v>87.0</v>
      </c>
      <c r="O148" s="8">
        <v>17.0</v>
      </c>
      <c r="P148" s="8">
        <v>17.0</v>
      </c>
      <c r="Q148" s="8">
        <v>3.0</v>
      </c>
      <c r="R148" s="4" t="s">
        <v>78</v>
      </c>
      <c r="S148" s="4" t="s">
        <v>217</v>
      </c>
      <c r="T148" s="4" t="s">
        <v>216</v>
      </c>
      <c r="U148" s="5">
        <v>45830.30158576389</v>
      </c>
      <c r="V148" s="4" t="s">
        <v>1414</v>
      </c>
      <c r="W148" s="5">
        <v>45830.25</v>
      </c>
      <c r="X148" s="4" t="s">
        <v>1415</v>
      </c>
      <c r="Y148" s="4" t="s">
        <v>1416</v>
      </c>
      <c r="Z148" s="4"/>
      <c r="AA148" s="4"/>
      <c r="AB148" s="4" t="s">
        <v>14</v>
      </c>
      <c r="AC148" s="4" t="s">
        <v>215</v>
      </c>
      <c r="AD148" s="4" t="s">
        <v>14</v>
      </c>
      <c r="AE148" s="4" t="s">
        <v>1008</v>
      </c>
      <c r="AF148" s="4" t="s">
        <v>1008</v>
      </c>
      <c r="AG148" s="4" t="s">
        <v>14</v>
      </c>
      <c r="AH148" s="4" t="s">
        <v>546</v>
      </c>
      <c r="AI148" s="4">
        <v>15.0</v>
      </c>
      <c r="AJ148" s="4" t="s">
        <v>694</v>
      </c>
      <c r="AK148" s="4" t="s">
        <v>1009</v>
      </c>
      <c r="AL148" s="4" t="s">
        <v>1009</v>
      </c>
      <c r="AM148" s="4">
        <v>18.0</v>
      </c>
      <c r="AN148" s="4">
        <v>8.0</v>
      </c>
      <c r="AO148" s="4">
        <v>4.0</v>
      </c>
      <c r="AP148" s="4">
        <v>5.0</v>
      </c>
      <c r="AQ148" s="4"/>
      <c r="AR148" s="4" t="s">
        <v>707</v>
      </c>
      <c r="AS148" s="4" t="s">
        <v>192</v>
      </c>
      <c r="AT148" s="4">
        <v>84.0</v>
      </c>
      <c r="AU148" s="4" t="s">
        <v>550</v>
      </c>
      <c r="AV148" s="1"/>
      <c r="AW148" s="1">
        <v>3.0</v>
      </c>
      <c r="AX148" s="1">
        <v>18.0</v>
      </c>
      <c r="AY148" s="1"/>
      <c r="AZ148" s="1" t="s">
        <v>215</v>
      </c>
      <c r="BA148" s="1" t="s">
        <v>1004</v>
      </c>
      <c r="BB148" s="1">
        <v>18.0</v>
      </c>
      <c r="BC148" s="1">
        <v>15.0</v>
      </c>
    </row>
    <row r="149">
      <c r="A149" s="4" t="s">
        <v>26</v>
      </c>
      <c r="B149" s="4"/>
      <c r="C149" s="4"/>
      <c r="D149" s="4" t="s">
        <v>540</v>
      </c>
      <c r="E149" s="4">
        <v>8.4</v>
      </c>
      <c r="F149" s="4" t="s">
        <v>1417</v>
      </c>
      <c r="G149" s="4">
        <v>71.7</v>
      </c>
      <c r="H149" s="4">
        <v>141.0</v>
      </c>
      <c r="I149" s="4">
        <v>80.0</v>
      </c>
      <c r="J149" s="4">
        <v>18.0</v>
      </c>
      <c r="K149" s="4">
        <v>71.0</v>
      </c>
      <c r="L149" s="8">
        <v>80.0</v>
      </c>
      <c r="M149" s="8">
        <v>-2.0</v>
      </c>
      <c r="N149" s="8">
        <v>82.0</v>
      </c>
      <c r="O149" s="8">
        <v>8.0</v>
      </c>
      <c r="P149" s="8">
        <v>8.0</v>
      </c>
      <c r="Q149" s="8">
        <v>-2.0</v>
      </c>
      <c r="R149" s="4" t="s">
        <v>77</v>
      </c>
      <c r="S149" s="4" t="s">
        <v>269</v>
      </c>
      <c r="T149" s="4" t="s">
        <v>23</v>
      </c>
      <c r="U149" s="5">
        <v>45831.26886997685</v>
      </c>
      <c r="V149" s="4" t="s">
        <v>1418</v>
      </c>
      <c r="W149" s="5">
        <v>45831.35208333333</v>
      </c>
      <c r="X149" s="4" t="s">
        <v>1419</v>
      </c>
      <c r="Y149" s="4" t="s">
        <v>1420</v>
      </c>
      <c r="Z149" s="4" t="s">
        <v>23</v>
      </c>
      <c r="AA149" s="5">
        <v>45831.58256734954</v>
      </c>
      <c r="AB149" s="4" t="s">
        <v>1421</v>
      </c>
      <c r="AC149" s="4" t="s">
        <v>26</v>
      </c>
      <c r="AD149" s="4" t="s">
        <v>26</v>
      </c>
      <c r="AE149" s="4" t="s">
        <v>634</v>
      </c>
      <c r="AF149" s="4" t="s">
        <v>634</v>
      </c>
      <c r="AG149" s="4" t="s">
        <v>14</v>
      </c>
      <c r="AH149" s="4" t="s">
        <v>546</v>
      </c>
      <c r="AI149" s="4">
        <v>9.0</v>
      </c>
      <c r="AJ149" s="4" t="s">
        <v>635</v>
      </c>
      <c r="AK149" s="4" t="s">
        <v>1422</v>
      </c>
      <c r="AL149" s="4" t="s">
        <v>1422</v>
      </c>
      <c r="AM149" s="4">
        <v>18.0</v>
      </c>
      <c r="AN149" s="4">
        <v>9.0</v>
      </c>
      <c r="AO149" s="4">
        <v>14.6</v>
      </c>
      <c r="AP149" s="4">
        <v>11.6</v>
      </c>
      <c r="AQ149" s="4"/>
      <c r="AR149" s="4" t="s">
        <v>630</v>
      </c>
      <c r="AS149" s="4" t="s">
        <v>192</v>
      </c>
      <c r="AT149" s="4">
        <v>82.0</v>
      </c>
      <c r="AU149" s="4" t="s">
        <v>550</v>
      </c>
      <c r="AV149" s="1"/>
      <c r="AW149" s="1">
        <v>3.0</v>
      </c>
      <c r="AX149" s="1">
        <v>18.0</v>
      </c>
      <c r="AY149" s="1"/>
      <c r="AZ149" s="1" t="s">
        <v>26</v>
      </c>
      <c r="BA149" s="1" t="s">
        <v>1417</v>
      </c>
      <c r="BB149" s="1"/>
      <c r="BC149" s="1"/>
    </row>
    <row r="150">
      <c r="A150" s="4" t="s">
        <v>26</v>
      </c>
      <c r="B150" s="4"/>
      <c r="C150" s="4"/>
      <c r="D150" s="4" t="s">
        <v>540</v>
      </c>
      <c r="E150" s="4">
        <v>8.4</v>
      </c>
      <c r="F150" s="4" t="s">
        <v>1423</v>
      </c>
      <c r="G150" s="4">
        <v>68.4</v>
      </c>
      <c r="H150" s="4">
        <v>127.0</v>
      </c>
      <c r="I150" s="4">
        <v>84.0</v>
      </c>
      <c r="J150" s="4">
        <v>18.0</v>
      </c>
      <c r="K150" s="4">
        <v>71.0</v>
      </c>
      <c r="L150" s="8">
        <v>84.0</v>
      </c>
      <c r="M150" s="8">
        <v>7.0</v>
      </c>
      <c r="N150" s="8">
        <v>77.0</v>
      </c>
      <c r="O150" s="8">
        <v>16.0</v>
      </c>
      <c r="P150" s="8">
        <v>16.0</v>
      </c>
      <c r="Q150" s="8">
        <v>7.0</v>
      </c>
      <c r="R150" s="4" t="s">
        <v>77</v>
      </c>
      <c r="S150" s="4" t="s">
        <v>269</v>
      </c>
      <c r="T150" s="4" t="s">
        <v>23</v>
      </c>
      <c r="U150" s="5">
        <v>45835.33895902778</v>
      </c>
      <c r="V150" s="4" t="s">
        <v>1424</v>
      </c>
      <c r="W150" s="4"/>
      <c r="X150" s="4" t="s">
        <v>579</v>
      </c>
      <c r="Y150" s="4" t="s">
        <v>1425</v>
      </c>
      <c r="Z150" s="4"/>
      <c r="AA150" s="4"/>
      <c r="AB150" s="4" t="s">
        <v>14</v>
      </c>
      <c r="AC150" s="4" t="s">
        <v>26</v>
      </c>
      <c r="AD150" s="4" t="s">
        <v>14</v>
      </c>
      <c r="AE150" s="4" t="s">
        <v>683</v>
      </c>
      <c r="AF150" s="4" t="s">
        <v>683</v>
      </c>
      <c r="AG150" s="4" t="s">
        <v>14</v>
      </c>
      <c r="AH150" s="4" t="s">
        <v>546</v>
      </c>
      <c r="AI150" s="4">
        <v>13.0</v>
      </c>
      <c r="AJ150" s="4" t="s">
        <v>591</v>
      </c>
      <c r="AK150" s="4" t="s">
        <v>1426</v>
      </c>
      <c r="AL150" s="4" t="s">
        <v>1426</v>
      </c>
      <c r="AM150" s="4">
        <v>18.0</v>
      </c>
      <c r="AN150" s="4">
        <v>9.0</v>
      </c>
      <c r="AO150" s="4">
        <v>14.6</v>
      </c>
      <c r="AP150" s="4">
        <v>11.6</v>
      </c>
      <c r="AQ150" s="4"/>
      <c r="AR150" s="4" t="s">
        <v>648</v>
      </c>
      <c r="AS150" s="4" t="s">
        <v>192</v>
      </c>
      <c r="AT150" s="4">
        <v>77.0</v>
      </c>
      <c r="AU150" s="4" t="s">
        <v>550</v>
      </c>
      <c r="AV150" s="1"/>
      <c r="AW150" s="1">
        <v>3.0</v>
      </c>
      <c r="AX150" s="1">
        <v>18.0</v>
      </c>
      <c r="AY150" s="1"/>
      <c r="AZ150" s="1" t="s">
        <v>26</v>
      </c>
      <c r="BA150" s="1" t="s">
        <v>1423</v>
      </c>
      <c r="BB150" s="1"/>
      <c r="BC150" s="1"/>
    </row>
    <row r="151">
      <c r="A151" s="4" t="s">
        <v>21</v>
      </c>
      <c r="B151" s="4">
        <v>8.0</v>
      </c>
      <c r="C151" s="4">
        <v>18.0</v>
      </c>
      <c r="D151" s="4" t="s">
        <v>540</v>
      </c>
      <c r="E151" s="4">
        <v>6.4</v>
      </c>
      <c r="F151" s="4" t="s">
        <v>1427</v>
      </c>
      <c r="G151" s="4">
        <v>72.3</v>
      </c>
      <c r="H151" s="4">
        <v>140.0</v>
      </c>
      <c r="I151" s="4"/>
      <c r="J151" s="4">
        <v>18.0</v>
      </c>
      <c r="K151" s="4">
        <v>72.0</v>
      </c>
      <c r="L151" s="8">
        <v>80.0</v>
      </c>
      <c r="M151" s="8">
        <v>-80.0</v>
      </c>
      <c r="N151" s="8">
        <v>80.0</v>
      </c>
      <c r="O151" s="8">
        <v>8.0</v>
      </c>
      <c r="P151" s="8">
        <v>8.0</v>
      </c>
      <c r="Q151" s="8">
        <v>0.0</v>
      </c>
      <c r="R151" s="4" t="s">
        <v>77</v>
      </c>
      <c r="S151" s="4" t="s">
        <v>257</v>
      </c>
      <c r="T151" s="4" t="s">
        <v>16</v>
      </c>
      <c r="U151" s="5">
        <v>45836.75042231481</v>
      </c>
      <c r="V151" s="4" t="s">
        <v>1428</v>
      </c>
      <c r="W151" s="5">
        <v>45837.433333333334</v>
      </c>
      <c r="X151" s="4" t="s">
        <v>1429</v>
      </c>
      <c r="Y151" s="4" t="s">
        <v>1430</v>
      </c>
      <c r="Z151" s="4"/>
      <c r="AA151" s="4"/>
      <c r="AB151" s="4" t="s">
        <v>14</v>
      </c>
      <c r="AC151" s="4" t="s">
        <v>21</v>
      </c>
      <c r="AD151" s="4" t="s">
        <v>14</v>
      </c>
      <c r="AE151" s="4" t="s">
        <v>1431</v>
      </c>
      <c r="AF151" s="4" t="s">
        <v>1431</v>
      </c>
      <c r="AG151" s="4" t="s">
        <v>14</v>
      </c>
      <c r="AH151" s="4" t="s">
        <v>546</v>
      </c>
      <c r="AI151" s="4">
        <v>8.0</v>
      </c>
      <c r="AJ151" s="4" t="s">
        <v>564</v>
      </c>
      <c r="AK151" s="4" t="s">
        <v>1066</v>
      </c>
      <c r="AL151" s="4" t="s">
        <v>1066</v>
      </c>
      <c r="AM151" s="4">
        <v>18.0</v>
      </c>
      <c r="AN151" s="4">
        <v>9.0</v>
      </c>
      <c r="AO151" s="4">
        <v>11.6</v>
      </c>
      <c r="AP151" s="4">
        <v>14.6</v>
      </c>
      <c r="AQ151" s="4"/>
      <c r="AR151" s="4" t="s">
        <v>661</v>
      </c>
      <c r="AS151" s="4" t="s">
        <v>192</v>
      </c>
      <c r="AT151" s="4">
        <v>80.0</v>
      </c>
      <c r="AU151" s="4" t="s">
        <v>550</v>
      </c>
      <c r="AV151" s="1"/>
      <c r="AW151" s="1">
        <v>3.0</v>
      </c>
      <c r="AX151" s="1">
        <v>18.0</v>
      </c>
      <c r="AY151" s="1"/>
      <c r="AZ151" s="1" t="s">
        <v>21</v>
      </c>
      <c r="BA151" s="1" t="s">
        <v>1427</v>
      </c>
      <c r="BB151" s="1">
        <v>18.0</v>
      </c>
      <c r="BC151" s="1">
        <v>8.0</v>
      </c>
    </row>
    <row r="152">
      <c r="A152" s="4" t="s">
        <v>26</v>
      </c>
      <c r="B152" s="4"/>
      <c r="C152" s="4"/>
      <c r="D152" s="4" t="s">
        <v>540</v>
      </c>
      <c r="E152" s="4">
        <v>8.4</v>
      </c>
      <c r="F152" s="4" t="s">
        <v>820</v>
      </c>
      <c r="G152" s="4">
        <v>71.1</v>
      </c>
      <c r="H152" s="4">
        <v>126.0</v>
      </c>
      <c r="I152" s="4">
        <v>83.0</v>
      </c>
      <c r="J152" s="4">
        <v>18.0</v>
      </c>
      <c r="K152" s="4">
        <v>72.0</v>
      </c>
      <c r="L152" s="8">
        <v>83.0</v>
      </c>
      <c r="M152" s="8">
        <v>3.0</v>
      </c>
      <c r="N152" s="8">
        <v>80.0</v>
      </c>
      <c r="O152" s="8">
        <v>12.0</v>
      </c>
      <c r="P152" s="8">
        <v>12.0</v>
      </c>
      <c r="Q152" s="8">
        <v>3.0</v>
      </c>
      <c r="R152" s="4" t="s">
        <v>77</v>
      </c>
      <c r="S152" s="4" t="s">
        <v>269</v>
      </c>
      <c r="T152" s="4" t="s">
        <v>23</v>
      </c>
      <c r="U152" s="5">
        <v>45837.325085185184</v>
      </c>
      <c r="V152" s="4" t="s">
        <v>1432</v>
      </c>
      <c r="W152" s="5">
        <v>45837.3875</v>
      </c>
      <c r="X152" s="4" t="s">
        <v>1433</v>
      </c>
      <c r="Y152" s="4" t="s">
        <v>1434</v>
      </c>
      <c r="Z152" s="4" t="s">
        <v>23</v>
      </c>
      <c r="AA152" s="5">
        <v>45837.60409916667</v>
      </c>
      <c r="AB152" s="4" t="s">
        <v>1435</v>
      </c>
      <c r="AC152" s="4" t="s">
        <v>26</v>
      </c>
      <c r="AD152" s="4" t="s">
        <v>26</v>
      </c>
      <c r="AE152" s="4" t="s">
        <v>1436</v>
      </c>
      <c r="AF152" s="4" t="s">
        <v>1436</v>
      </c>
      <c r="AG152" s="4" t="s">
        <v>14</v>
      </c>
      <c r="AH152" s="4" t="s">
        <v>546</v>
      </c>
      <c r="AI152" s="4">
        <v>11.0</v>
      </c>
      <c r="AJ152" s="4" t="s">
        <v>723</v>
      </c>
      <c r="AK152" s="4" t="s">
        <v>724</v>
      </c>
      <c r="AL152" s="4" t="s">
        <v>724</v>
      </c>
      <c r="AM152" s="4">
        <v>18.0</v>
      </c>
      <c r="AN152" s="4">
        <v>9.0</v>
      </c>
      <c r="AO152" s="4">
        <v>14.6</v>
      </c>
      <c r="AP152" s="4">
        <v>11.6</v>
      </c>
      <c r="AQ152" s="4"/>
      <c r="AR152" s="4" t="s">
        <v>707</v>
      </c>
      <c r="AS152" s="4" t="s">
        <v>192</v>
      </c>
      <c r="AT152" s="4">
        <v>80.0</v>
      </c>
      <c r="AU152" s="4" t="s">
        <v>550</v>
      </c>
      <c r="AV152" s="1"/>
      <c r="AW152" s="1">
        <v>3.0</v>
      </c>
      <c r="AX152" s="1">
        <v>18.0</v>
      </c>
      <c r="AY152" s="1"/>
      <c r="AZ152" s="1" t="s">
        <v>26</v>
      </c>
      <c r="BA152" s="1" t="s">
        <v>820</v>
      </c>
      <c r="BB152" s="1"/>
      <c r="BC152" s="1"/>
    </row>
    <row r="153">
      <c r="A153" s="4" t="s">
        <v>200</v>
      </c>
      <c r="B153" s="4">
        <v>17.0</v>
      </c>
      <c r="C153" s="4">
        <v>18.0</v>
      </c>
      <c r="D153" s="4" t="s">
        <v>540</v>
      </c>
      <c r="E153" s="4">
        <v>13.7</v>
      </c>
      <c r="F153" s="4" t="s">
        <v>1437</v>
      </c>
      <c r="G153" s="4">
        <v>72.2</v>
      </c>
      <c r="H153" s="4">
        <v>133.0</v>
      </c>
      <c r="I153" s="4"/>
      <c r="J153" s="4">
        <v>18.0</v>
      </c>
      <c r="K153" s="4">
        <v>72.0</v>
      </c>
      <c r="L153" s="8">
        <v>89.0</v>
      </c>
      <c r="M153" s="8">
        <v>-88.0</v>
      </c>
      <c r="N153" s="8">
        <v>89.0</v>
      </c>
      <c r="O153" s="8">
        <v>17.0</v>
      </c>
      <c r="P153" s="8">
        <v>17.0</v>
      </c>
      <c r="Q153" s="8">
        <v>1.0</v>
      </c>
      <c r="R153" s="4" t="s">
        <v>77</v>
      </c>
      <c r="S153" s="4" t="s">
        <v>202</v>
      </c>
      <c r="T153" s="4" t="s">
        <v>201</v>
      </c>
      <c r="U153" s="5">
        <v>45837.377493657405</v>
      </c>
      <c r="V153" s="4" t="s">
        <v>1438</v>
      </c>
      <c r="W153" s="5">
        <v>45837.43958333333</v>
      </c>
      <c r="X153" s="4" t="s">
        <v>1439</v>
      </c>
      <c r="Y153" s="4" t="s">
        <v>1440</v>
      </c>
      <c r="Z153" s="4"/>
      <c r="AA153" s="4"/>
      <c r="AB153" s="4" t="s">
        <v>14</v>
      </c>
      <c r="AC153" s="4" t="s">
        <v>200</v>
      </c>
      <c r="AD153" s="4" t="s">
        <v>14</v>
      </c>
      <c r="AE153" s="4" t="s">
        <v>1441</v>
      </c>
      <c r="AF153" s="4" t="s">
        <v>1441</v>
      </c>
      <c r="AG153" s="4" t="s">
        <v>14</v>
      </c>
      <c r="AH153" s="4" t="s">
        <v>546</v>
      </c>
      <c r="AI153" s="4">
        <v>17.0</v>
      </c>
      <c r="AJ153" s="4" t="s">
        <v>609</v>
      </c>
      <c r="AK153" s="4" t="s">
        <v>1061</v>
      </c>
      <c r="AL153" s="4" t="s">
        <v>1061</v>
      </c>
      <c r="AM153" s="4">
        <v>18.0</v>
      </c>
      <c r="AN153" s="4">
        <v>9.0</v>
      </c>
      <c r="AO153" s="4">
        <v>9.6</v>
      </c>
      <c r="AP153" s="4">
        <v>8.6</v>
      </c>
      <c r="AQ153" s="4"/>
      <c r="AR153" s="4" t="s">
        <v>604</v>
      </c>
      <c r="AS153" s="4" t="s">
        <v>192</v>
      </c>
      <c r="AT153" s="4">
        <v>88.0</v>
      </c>
      <c r="AU153" s="4" t="s">
        <v>550</v>
      </c>
      <c r="AV153" s="1"/>
      <c r="AW153" s="1">
        <v>3.0</v>
      </c>
      <c r="AX153" s="1">
        <v>18.0</v>
      </c>
      <c r="AY153" s="1"/>
      <c r="AZ153" s="1" t="s">
        <v>200</v>
      </c>
      <c r="BA153" s="1" t="s">
        <v>1437</v>
      </c>
      <c r="BB153" s="1">
        <v>18.0</v>
      </c>
      <c r="BC153" s="1">
        <v>17.0</v>
      </c>
    </row>
    <row r="154">
      <c r="A154" s="4" t="s">
        <v>367</v>
      </c>
      <c r="B154" s="4"/>
      <c r="C154" s="4"/>
      <c r="D154" s="4" t="s">
        <v>540</v>
      </c>
      <c r="E154" s="4">
        <v>7.5</v>
      </c>
      <c r="F154" s="4" t="s">
        <v>801</v>
      </c>
      <c r="G154" s="4">
        <v>71.0</v>
      </c>
      <c r="H154" s="4">
        <v>132.0</v>
      </c>
      <c r="I154" s="4">
        <v>88.0</v>
      </c>
      <c r="J154" s="4">
        <v>18.0</v>
      </c>
      <c r="K154" s="4">
        <v>71.0</v>
      </c>
      <c r="L154" s="8">
        <v>88.0</v>
      </c>
      <c r="M154" s="8">
        <v>9.0</v>
      </c>
      <c r="N154" s="8">
        <v>79.0</v>
      </c>
      <c r="O154" s="8">
        <v>17.0</v>
      </c>
      <c r="P154" s="8">
        <v>17.0</v>
      </c>
      <c r="Q154" s="8">
        <v>9.0</v>
      </c>
      <c r="R154" s="4" t="s">
        <v>77</v>
      </c>
      <c r="S154" s="4" t="s">
        <v>369</v>
      </c>
      <c r="T154" s="4" t="s">
        <v>368</v>
      </c>
      <c r="U154" s="5">
        <v>45837.57746768519</v>
      </c>
      <c r="V154" s="4" t="s">
        <v>1442</v>
      </c>
      <c r="W154" s="4"/>
      <c r="X154" s="4" t="s">
        <v>579</v>
      </c>
      <c r="Y154" s="4" t="s">
        <v>1443</v>
      </c>
      <c r="Z154" s="4"/>
      <c r="AA154" s="4"/>
      <c r="AB154" s="4" t="s">
        <v>14</v>
      </c>
      <c r="AC154" s="4" t="s">
        <v>367</v>
      </c>
      <c r="AD154" s="4" t="s">
        <v>14</v>
      </c>
      <c r="AE154" s="4" t="s">
        <v>1444</v>
      </c>
      <c r="AF154" s="4" t="s">
        <v>1444</v>
      </c>
      <c r="AG154" s="4" t="s">
        <v>14</v>
      </c>
      <c r="AH154" s="4" t="s">
        <v>546</v>
      </c>
      <c r="AI154" s="4">
        <v>17.0</v>
      </c>
      <c r="AJ154" s="4" t="s">
        <v>609</v>
      </c>
      <c r="AK154" s="4" t="s">
        <v>1061</v>
      </c>
      <c r="AL154" s="4" t="s">
        <v>1061</v>
      </c>
      <c r="AM154" s="4">
        <v>18.0</v>
      </c>
      <c r="AN154" s="4">
        <v>9.0</v>
      </c>
      <c r="AO154" s="4">
        <v>4.6</v>
      </c>
      <c r="AP154" s="4">
        <v>7.6</v>
      </c>
      <c r="AQ154" s="4"/>
      <c r="AR154" s="4" t="s">
        <v>549</v>
      </c>
      <c r="AS154" s="4" t="s">
        <v>192</v>
      </c>
      <c r="AT154" s="4">
        <v>79.0</v>
      </c>
      <c r="AU154" s="4" t="s">
        <v>550</v>
      </c>
      <c r="AV154" s="4"/>
      <c r="AW154" s="1">
        <v>3.0</v>
      </c>
      <c r="AX154" s="1">
        <v>18.0</v>
      </c>
      <c r="AY154" s="1"/>
      <c r="AZ154" s="1" t="s">
        <v>367</v>
      </c>
      <c r="BA154" s="1" t="s">
        <v>801</v>
      </c>
      <c r="BB154" s="1"/>
      <c r="BC154" s="1"/>
    </row>
    <row r="155">
      <c r="A155" s="4" t="s">
        <v>33</v>
      </c>
      <c r="B155" s="4"/>
      <c r="C155" s="4"/>
      <c r="D155" s="4" t="s">
        <v>540</v>
      </c>
      <c r="E155" s="4">
        <v>17.9</v>
      </c>
      <c r="F155" s="4" t="s">
        <v>1445</v>
      </c>
      <c r="G155" s="4">
        <v>71.5</v>
      </c>
      <c r="H155" s="4">
        <v>145.0</v>
      </c>
      <c r="I155" s="4">
        <v>103.0</v>
      </c>
      <c r="J155" s="4">
        <v>18.0</v>
      </c>
      <c r="K155" s="4">
        <v>72.0</v>
      </c>
      <c r="L155" s="8">
        <v>103.0</v>
      </c>
      <c r="M155" s="8">
        <v>10.0</v>
      </c>
      <c r="N155" s="8">
        <v>93.0</v>
      </c>
      <c r="O155" s="8">
        <v>32.0</v>
      </c>
      <c r="P155" s="8">
        <v>32.0</v>
      </c>
      <c r="Q155" s="8">
        <v>10.0</v>
      </c>
      <c r="R155" s="4" t="s">
        <v>77</v>
      </c>
      <c r="S155" s="4" t="s">
        <v>279</v>
      </c>
      <c r="T155" s="4" t="s">
        <v>28</v>
      </c>
      <c r="U155" s="5">
        <v>45838.70929680555</v>
      </c>
      <c r="V155" s="4" t="s">
        <v>1446</v>
      </c>
      <c r="W155" s="5">
        <v>45838.555555555555</v>
      </c>
      <c r="X155" s="4" t="s">
        <v>1447</v>
      </c>
      <c r="Y155" s="4" t="s">
        <v>1448</v>
      </c>
      <c r="Z155" s="4"/>
      <c r="AA155" s="4"/>
      <c r="AB155" s="4" t="s">
        <v>14</v>
      </c>
      <c r="AC155" s="4" t="s">
        <v>33</v>
      </c>
      <c r="AD155" s="4" t="s">
        <v>14</v>
      </c>
      <c r="AE155" s="4" t="s">
        <v>1449</v>
      </c>
      <c r="AF155" s="4" t="s">
        <v>1449</v>
      </c>
      <c r="AG155" s="4" t="s">
        <v>14</v>
      </c>
      <c r="AH155" s="4" t="s">
        <v>546</v>
      </c>
      <c r="AI155" s="4">
        <v>31.0</v>
      </c>
      <c r="AJ155" s="4" t="s">
        <v>1450</v>
      </c>
      <c r="AK155" s="4" t="s">
        <v>1451</v>
      </c>
      <c r="AL155" s="4" t="s">
        <v>1451</v>
      </c>
      <c r="AM155" s="4">
        <v>18.0</v>
      </c>
      <c r="AN155" s="4">
        <v>9.0</v>
      </c>
      <c r="AO155" s="4">
        <v>6.6</v>
      </c>
      <c r="AP155" s="4">
        <v>3.6</v>
      </c>
      <c r="AQ155" s="4"/>
      <c r="AR155" s="4" t="s">
        <v>750</v>
      </c>
      <c r="AS155" s="4" t="s">
        <v>192</v>
      </c>
      <c r="AT155" s="4">
        <v>93.0</v>
      </c>
      <c r="AU155" s="4" t="s">
        <v>550</v>
      </c>
      <c r="AV155" s="4"/>
      <c r="AW155" s="1">
        <v>3.0</v>
      </c>
      <c r="AX155" s="1">
        <v>18.0</v>
      </c>
      <c r="AY155" s="1"/>
      <c r="AZ155" s="1" t="s">
        <v>33</v>
      </c>
      <c r="BA155" s="1" t="s">
        <v>1445</v>
      </c>
      <c r="BB155" s="1"/>
      <c r="BC155" s="1"/>
    </row>
    <row r="156">
      <c r="A156" s="4" t="s">
        <v>215</v>
      </c>
      <c r="B156" s="4">
        <v>19.0</v>
      </c>
      <c r="C156" s="4">
        <v>18.0</v>
      </c>
      <c r="D156" s="4" t="s">
        <v>540</v>
      </c>
      <c r="E156" s="4">
        <v>13.8</v>
      </c>
      <c r="F156" s="4" t="s">
        <v>1452</v>
      </c>
      <c r="G156" s="4">
        <v>70.8</v>
      </c>
      <c r="H156" s="4">
        <v>132.0</v>
      </c>
      <c r="I156" s="4"/>
      <c r="J156" s="4">
        <v>18.0</v>
      </c>
      <c r="K156" s="4">
        <v>72.0</v>
      </c>
      <c r="L156" s="8">
        <v>91.0</v>
      </c>
      <c r="M156" s="8">
        <v>-86.0</v>
      </c>
      <c r="N156" s="8">
        <v>91.0</v>
      </c>
      <c r="O156" s="8">
        <v>20.0</v>
      </c>
      <c r="P156" s="8">
        <v>20.0</v>
      </c>
      <c r="Q156" s="8">
        <v>5.0</v>
      </c>
      <c r="R156" s="4" t="s">
        <v>77</v>
      </c>
      <c r="S156" s="4" t="s">
        <v>217</v>
      </c>
      <c r="T156" s="4" t="s">
        <v>216</v>
      </c>
      <c r="U156" s="5">
        <v>45839.51075056713</v>
      </c>
      <c r="V156" s="4" t="s">
        <v>1453</v>
      </c>
      <c r="W156" s="5">
        <v>45842.419444444444</v>
      </c>
      <c r="X156" s="4" t="s">
        <v>1454</v>
      </c>
      <c r="Y156" s="4" t="s">
        <v>1455</v>
      </c>
      <c r="Z156" s="4" t="s">
        <v>216</v>
      </c>
      <c r="AA156" s="5">
        <v>45842.46218246528</v>
      </c>
      <c r="AB156" s="4" t="s">
        <v>1456</v>
      </c>
      <c r="AC156" s="4" t="s">
        <v>215</v>
      </c>
      <c r="AD156" s="4" t="s">
        <v>215</v>
      </c>
      <c r="AE156" s="4" t="s">
        <v>1224</v>
      </c>
      <c r="AF156" s="4" t="s">
        <v>1224</v>
      </c>
      <c r="AG156" s="4" t="s">
        <v>14</v>
      </c>
      <c r="AH156" s="4" t="s">
        <v>546</v>
      </c>
      <c r="AI156" s="4">
        <v>19.0</v>
      </c>
      <c r="AJ156" s="4" t="s">
        <v>576</v>
      </c>
      <c r="AK156" s="4" t="s">
        <v>815</v>
      </c>
      <c r="AL156" s="4" t="s">
        <v>815</v>
      </c>
      <c r="AM156" s="4">
        <v>18.0</v>
      </c>
      <c r="AN156" s="4">
        <v>9.0</v>
      </c>
      <c r="AO156" s="4">
        <v>7.6</v>
      </c>
      <c r="AP156" s="4">
        <v>6.6</v>
      </c>
      <c r="AQ156" s="4"/>
      <c r="AR156" s="4" t="s">
        <v>699</v>
      </c>
      <c r="AS156" s="4" t="s">
        <v>192</v>
      </c>
      <c r="AT156" s="4">
        <v>86.0</v>
      </c>
      <c r="AU156" s="4" t="s">
        <v>550</v>
      </c>
      <c r="AV156" s="4"/>
      <c r="AW156" s="1">
        <v>3.0</v>
      </c>
      <c r="AX156" s="1">
        <v>18.0</v>
      </c>
      <c r="AY156" s="1"/>
      <c r="AZ156" s="1" t="s">
        <v>215</v>
      </c>
      <c r="BA156" s="1" t="s">
        <v>1452</v>
      </c>
      <c r="BB156" s="1">
        <v>18.0</v>
      </c>
      <c r="BC156" s="1">
        <v>19.0</v>
      </c>
    </row>
    <row r="157">
      <c r="A157" s="4" t="s">
        <v>200</v>
      </c>
      <c r="B157" s="4">
        <v>18.0</v>
      </c>
      <c r="C157" s="4">
        <v>18.0</v>
      </c>
      <c r="D157" s="4" t="s">
        <v>540</v>
      </c>
      <c r="E157" s="4">
        <v>13.7</v>
      </c>
      <c r="F157" s="4" t="s">
        <v>1457</v>
      </c>
      <c r="G157" s="4">
        <v>69.8</v>
      </c>
      <c r="H157" s="4">
        <v>123.0</v>
      </c>
      <c r="I157" s="4"/>
      <c r="J157" s="4">
        <v>18.0</v>
      </c>
      <c r="K157" s="4">
        <v>71.0</v>
      </c>
      <c r="L157" s="8">
        <v>89.0</v>
      </c>
      <c r="M157" s="8">
        <v>-84.0</v>
      </c>
      <c r="N157" s="8">
        <v>89.0</v>
      </c>
      <c r="O157" s="8">
        <v>19.0</v>
      </c>
      <c r="P157" s="8">
        <v>19.0</v>
      </c>
      <c r="Q157" s="8">
        <v>5.0</v>
      </c>
      <c r="R157" s="4" t="s">
        <v>77</v>
      </c>
      <c r="S157" s="4" t="s">
        <v>202</v>
      </c>
      <c r="T157" s="4" t="s">
        <v>201</v>
      </c>
      <c r="U157" s="5">
        <v>45839.67184674769</v>
      </c>
      <c r="V157" s="4" t="s">
        <v>1458</v>
      </c>
      <c r="W157" s="5">
        <v>45839.67152777778</v>
      </c>
      <c r="X157" s="4" t="s">
        <v>1459</v>
      </c>
      <c r="Y157" s="4" t="s">
        <v>1460</v>
      </c>
      <c r="Z157" s="4"/>
      <c r="AA157" s="4"/>
      <c r="AB157" s="4" t="s">
        <v>14</v>
      </c>
      <c r="AC157" s="4" t="s">
        <v>200</v>
      </c>
      <c r="AD157" s="4" t="s">
        <v>14</v>
      </c>
      <c r="AE157" s="4" t="s">
        <v>1461</v>
      </c>
      <c r="AF157" s="4" t="s">
        <v>1461</v>
      </c>
      <c r="AG157" s="4" t="s">
        <v>14</v>
      </c>
      <c r="AH157" s="4" t="s">
        <v>546</v>
      </c>
      <c r="AI157" s="4">
        <v>18.0</v>
      </c>
      <c r="AJ157" s="4" t="s">
        <v>623</v>
      </c>
      <c r="AK157" s="4" t="s">
        <v>706</v>
      </c>
      <c r="AL157" s="4" t="s">
        <v>706</v>
      </c>
      <c r="AM157" s="4">
        <v>18.0</v>
      </c>
      <c r="AN157" s="4">
        <v>9.0</v>
      </c>
      <c r="AO157" s="4">
        <v>9.6</v>
      </c>
      <c r="AP157" s="4">
        <v>8.6</v>
      </c>
      <c r="AQ157" s="4"/>
      <c r="AR157" s="4" t="s">
        <v>699</v>
      </c>
      <c r="AS157" s="4" t="s">
        <v>192</v>
      </c>
      <c r="AT157" s="4">
        <v>84.0</v>
      </c>
      <c r="AU157" s="4" t="s">
        <v>550</v>
      </c>
      <c r="AV157" s="4"/>
      <c r="AW157" s="1">
        <v>3.0</v>
      </c>
      <c r="AX157" s="1">
        <v>18.0</v>
      </c>
      <c r="AY157" s="1"/>
      <c r="AZ157" s="1" t="s">
        <v>200</v>
      </c>
      <c r="BA157" s="1" t="s">
        <v>1457</v>
      </c>
      <c r="BB157" s="1">
        <v>18.0</v>
      </c>
      <c r="BC157" s="1">
        <v>18.0</v>
      </c>
    </row>
    <row r="158">
      <c r="A158" s="4" t="s">
        <v>321</v>
      </c>
      <c r="B158" s="4">
        <v>14.0</v>
      </c>
      <c r="C158" s="4">
        <v>18.0</v>
      </c>
      <c r="D158" s="4" t="s">
        <v>540</v>
      </c>
      <c r="E158" s="4">
        <v>10.9</v>
      </c>
      <c r="F158" s="4" t="s">
        <v>1462</v>
      </c>
      <c r="G158" s="4">
        <v>70.2</v>
      </c>
      <c r="H158" s="4">
        <v>129.0</v>
      </c>
      <c r="I158" s="4"/>
      <c r="J158" s="4">
        <v>18.0</v>
      </c>
      <c r="K158" s="4">
        <v>72.0</v>
      </c>
      <c r="L158" s="8">
        <v>86.0</v>
      </c>
      <c r="M158" s="8">
        <v>-82.0</v>
      </c>
      <c r="N158" s="8">
        <v>86.0</v>
      </c>
      <c r="O158" s="8">
        <v>16.0</v>
      </c>
      <c r="P158" s="8">
        <v>16.0</v>
      </c>
      <c r="Q158" s="8">
        <v>4.0</v>
      </c>
      <c r="R158" s="4" t="s">
        <v>77</v>
      </c>
      <c r="S158" s="4" t="s">
        <v>323</v>
      </c>
      <c r="T158" s="4" t="s">
        <v>322</v>
      </c>
      <c r="U158" s="5">
        <v>45841.374920925926</v>
      </c>
      <c r="V158" s="4" t="s">
        <v>1463</v>
      </c>
      <c r="W158" s="5">
        <v>45841.375</v>
      </c>
      <c r="X158" s="4" t="s">
        <v>1464</v>
      </c>
      <c r="Y158" s="4" t="s">
        <v>1465</v>
      </c>
      <c r="Z158" s="4"/>
      <c r="AA158" s="4"/>
      <c r="AB158" s="4" t="s">
        <v>14</v>
      </c>
      <c r="AC158" s="4" t="s">
        <v>321</v>
      </c>
      <c r="AD158" s="4" t="s">
        <v>14</v>
      </c>
      <c r="AE158" s="4" t="s">
        <v>1317</v>
      </c>
      <c r="AF158" s="4" t="s">
        <v>1317</v>
      </c>
      <c r="AG158" s="4" t="s">
        <v>14</v>
      </c>
      <c r="AH158" s="4" t="s">
        <v>546</v>
      </c>
      <c r="AI158" s="4">
        <v>14.0</v>
      </c>
      <c r="AJ158" s="4" t="s">
        <v>710</v>
      </c>
      <c r="AK158" s="4" t="s">
        <v>1466</v>
      </c>
      <c r="AL158" s="4" t="s">
        <v>1466</v>
      </c>
      <c r="AM158" s="4">
        <v>18.0</v>
      </c>
      <c r="AN158" s="4">
        <v>9.0</v>
      </c>
      <c r="AO158" s="4">
        <v>8.6</v>
      </c>
      <c r="AP158" s="4">
        <v>9.6</v>
      </c>
      <c r="AQ158" s="4"/>
      <c r="AR158" s="4" t="s">
        <v>558</v>
      </c>
      <c r="AS158" s="4" t="s">
        <v>192</v>
      </c>
      <c r="AT158" s="4">
        <v>82.0</v>
      </c>
      <c r="AU158" s="4" t="s">
        <v>550</v>
      </c>
      <c r="AV158" s="4"/>
      <c r="AW158" s="1">
        <v>3.0</v>
      </c>
      <c r="AX158" s="1">
        <v>18.0</v>
      </c>
      <c r="AY158" s="1"/>
      <c r="AZ158" s="1" t="s">
        <v>321</v>
      </c>
      <c r="BA158" s="1" t="s">
        <v>1462</v>
      </c>
      <c r="BB158" s="1">
        <v>18.0</v>
      </c>
      <c r="BC158" s="1">
        <v>14.0</v>
      </c>
    </row>
    <row r="159">
      <c r="A159" s="4" t="s">
        <v>26</v>
      </c>
      <c r="B159" s="4"/>
      <c r="C159" s="4"/>
      <c r="D159" s="4" t="s">
        <v>540</v>
      </c>
      <c r="E159" s="4">
        <v>8.4</v>
      </c>
      <c r="F159" s="4" t="s">
        <v>1467</v>
      </c>
      <c r="G159" s="4">
        <v>72.2</v>
      </c>
      <c r="H159" s="4">
        <v>141.0</v>
      </c>
      <c r="I159" s="4">
        <v>80.0</v>
      </c>
      <c r="J159" s="4">
        <v>18.0</v>
      </c>
      <c r="K159" s="4">
        <v>72.0</v>
      </c>
      <c r="L159" s="8">
        <v>80.0</v>
      </c>
      <c r="M159" s="8">
        <v>-2.0</v>
      </c>
      <c r="N159" s="8">
        <v>82.0</v>
      </c>
      <c r="O159" s="8">
        <v>8.0</v>
      </c>
      <c r="P159" s="8">
        <v>8.0</v>
      </c>
      <c r="Q159" s="8">
        <v>-2.0</v>
      </c>
      <c r="R159" s="4" t="s">
        <v>77</v>
      </c>
      <c r="S159" s="4" t="s">
        <v>269</v>
      </c>
      <c r="T159" s="4" t="s">
        <v>23</v>
      </c>
      <c r="U159" s="5">
        <v>45841.49216091435</v>
      </c>
      <c r="V159" s="4" t="s">
        <v>1468</v>
      </c>
      <c r="W159" s="5">
        <v>45844.63888888889</v>
      </c>
      <c r="X159" s="4" t="s">
        <v>1469</v>
      </c>
      <c r="Y159" s="4" t="s">
        <v>1470</v>
      </c>
      <c r="Z159" s="4" t="s">
        <v>23</v>
      </c>
      <c r="AA159" s="5">
        <v>45844.83829714121</v>
      </c>
      <c r="AB159" s="4" t="s">
        <v>1471</v>
      </c>
      <c r="AC159" s="4" t="s">
        <v>26</v>
      </c>
      <c r="AD159" s="4" t="s">
        <v>26</v>
      </c>
      <c r="AE159" s="4" t="s">
        <v>859</v>
      </c>
      <c r="AF159" s="4" t="s">
        <v>859</v>
      </c>
      <c r="AG159" s="4" t="s">
        <v>14</v>
      </c>
      <c r="AH159" s="4" t="s">
        <v>546</v>
      </c>
      <c r="AI159" s="4">
        <v>8.0</v>
      </c>
      <c r="AJ159" s="4" t="s">
        <v>564</v>
      </c>
      <c r="AK159" s="4" t="s">
        <v>1066</v>
      </c>
      <c r="AL159" s="4" t="s">
        <v>1066</v>
      </c>
      <c r="AM159" s="4">
        <v>18.0</v>
      </c>
      <c r="AN159" s="4">
        <v>9.0</v>
      </c>
      <c r="AO159" s="4">
        <v>14.6</v>
      </c>
      <c r="AP159" s="4">
        <v>11.6</v>
      </c>
      <c r="AQ159" s="4"/>
      <c r="AR159" s="4" t="s">
        <v>630</v>
      </c>
      <c r="AS159" s="4" t="s">
        <v>192</v>
      </c>
      <c r="AT159" s="4">
        <v>82.0</v>
      </c>
      <c r="AU159" s="4" t="s">
        <v>550</v>
      </c>
      <c r="AV159" s="4"/>
      <c r="AW159" s="1">
        <v>3.0</v>
      </c>
      <c r="AX159" s="1">
        <v>18.0</v>
      </c>
      <c r="AY159" s="1"/>
      <c r="AZ159" s="1" t="s">
        <v>26</v>
      </c>
      <c r="BA159" s="1" t="s">
        <v>1467</v>
      </c>
      <c r="BB159" s="1"/>
      <c r="BC159" s="1"/>
    </row>
    <row r="160">
      <c r="A160" s="4" t="s">
        <v>21</v>
      </c>
      <c r="B160" s="4">
        <v>9.0</v>
      </c>
      <c r="C160" s="4">
        <v>18.0</v>
      </c>
      <c r="D160" s="4" t="s">
        <v>540</v>
      </c>
      <c r="E160" s="4">
        <v>6.4</v>
      </c>
      <c r="F160" s="4" t="s">
        <v>1467</v>
      </c>
      <c r="G160" s="4">
        <v>72.2</v>
      </c>
      <c r="H160" s="4">
        <v>141.0</v>
      </c>
      <c r="I160" s="4"/>
      <c r="J160" s="4">
        <v>18.0</v>
      </c>
      <c r="K160" s="4">
        <v>72.0</v>
      </c>
      <c r="L160" s="8">
        <v>81.0</v>
      </c>
      <c r="M160" s="8">
        <v>-80.0</v>
      </c>
      <c r="N160" s="8">
        <v>81.0</v>
      </c>
      <c r="O160" s="8">
        <v>9.0</v>
      </c>
      <c r="P160" s="8">
        <v>9.0</v>
      </c>
      <c r="Q160" s="8">
        <v>1.0</v>
      </c>
      <c r="R160" s="4" t="s">
        <v>77</v>
      </c>
      <c r="S160" s="4" t="s">
        <v>257</v>
      </c>
      <c r="T160" s="4" t="s">
        <v>16</v>
      </c>
      <c r="U160" s="5">
        <v>45841.51224019676</v>
      </c>
      <c r="V160" s="4" t="s">
        <v>1472</v>
      </c>
      <c r="W160" s="4" t="s">
        <v>1469</v>
      </c>
      <c r="X160" s="4" t="s">
        <v>1469</v>
      </c>
      <c r="Y160" s="4" t="s">
        <v>1473</v>
      </c>
      <c r="Z160" s="4"/>
      <c r="AA160" s="4"/>
      <c r="AB160" s="4" t="s">
        <v>14</v>
      </c>
      <c r="AC160" s="4" t="s">
        <v>21</v>
      </c>
      <c r="AD160" s="4" t="s">
        <v>14</v>
      </c>
      <c r="AE160" s="4" t="s">
        <v>962</v>
      </c>
      <c r="AF160" s="4" t="s">
        <v>962</v>
      </c>
      <c r="AG160" s="4" t="s">
        <v>14</v>
      </c>
      <c r="AH160" s="4" t="s">
        <v>546</v>
      </c>
      <c r="AI160" s="4">
        <v>9.0</v>
      </c>
      <c r="AJ160" s="4" t="s">
        <v>635</v>
      </c>
      <c r="AK160" s="4" t="s">
        <v>636</v>
      </c>
      <c r="AL160" s="4" t="s">
        <v>636</v>
      </c>
      <c r="AM160" s="4">
        <v>18.0</v>
      </c>
      <c r="AN160" s="4">
        <v>9.0</v>
      </c>
      <c r="AO160" s="4">
        <v>11.6</v>
      </c>
      <c r="AP160" s="4">
        <v>14.6</v>
      </c>
      <c r="AQ160" s="4"/>
      <c r="AR160" s="4" t="s">
        <v>604</v>
      </c>
      <c r="AS160" s="4" t="s">
        <v>192</v>
      </c>
      <c r="AT160" s="4">
        <v>80.0</v>
      </c>
      <c r="AU160" s="4" t="s">
        <v>550</v>
      </c>
      <c r="AV160" s="4"/>
      <c r="AW160" s="1">
        <v>3.0</v>
      </c>
      <c r="AX160" s="1">
        <v>18.0</v>
      </c>
      <c r="AY160" s="1"/>
      <c r="AZ160" s="1" t="s">
        <v>21</v>
      </c>
      <c r="BA160" s="1" t="s">
        <v>1467</v>
      </c>
      <c r="BB160" s="1">
        <v>18.0</v>
      </c>
      <c r="BC160" s="1">
        <v>9.0</v>
      </c>
    </row>
    <row r="161">
      <c r="A161" s="4" t="s">
        <v>301</v>
      </c>
      <c r="B161" s="4">
        <v>23.0</v>
      </c>
      <c r="C161" s="4">
        <v>18.0</v>
      </c>
      <c r="D161" s="4" t="s">
        <v>540</v>
      </c>
      <c r="E161" s="4">
        <v>10.3</v>
      </c>
      <c r="F161" s="4" t="s">
        <v>1400</v>
      </c>
      <c r="G161" s="4">
        <v>71.9</v>
      </c>
      <c r="H161" s="4">
        <v>141.0</v>
      </c>
      <c r="I161" s="4"/>
      <c r="J161" s="4">
        <v>18.0</v>
      </c>
      <c r="K161" s="4">
        <v>72.0</v>
      </c>
      <c r="L161" s="8">
        <v>95.0</v>
      </c>
      <c r="M161" s="8">
        <v>-84.0</v>
      </c>
      <c r="N161" s="8">
        <v>95.0</v>
      </c>
      <c r="O161" s="8">
        <v>23.0</v>
      </c>
      <c r="P161" s="8">
        <v>23.0</v>
      </c>
      <c r="Q161" s="8">
        <v>11.0</v>
      </c>
      <c r="R161" s="4" t="s">
        <v>77</v>
      </c>
      <c r="S161" s="4" t="s">
        <v>303</v>
      </c>
      <c r="T161" s="4" t="s">
        <v>302</v>
      </c>
      <c r="U161" s="5">
        <v>45841.588864791665</v>
      </c>
      <c r="V161" s="4" t="s">
        <v>1474</v>
      </c>
      <c r="W161" s="4"/>
      <c r="X161" s="4" t="s">
        <v>579</v>
      </c>
      <c r="Y161" s="4" t="s">
        <v>1475</v>
      </c>
      <c r="Z161" s="4"/>
      <c r="AA161" s="4"/>
      <c r="AB161" s="4" t="s">
        <v>14</v>
      </c>
      <c r="AC161" s="4" t="s">
        <v>301</v>
      </c>
      <c r="AD161" s="4" t="s">
        <v>14</v>
      </c>
      <c r="AE161" s="4" t="s">
        <v>1476</v>
      </c>
      <c r="AF161" s="4" t="s">
        <v>1476</v>
      </c>
      <c r="AG161" s="4" t="s">
        <v>14</v>
      </c>
      <c r="AH161" s="4" t="s">
        <v>546</v>
      </c>
      <c r="AI161" s="4">
        <v>23.0</v>
      </c>
      <c r="AJ161" s="4" t="s">
        <v>740</v>
      </c>
      <c r="AK161" s="4" t="s">
        <v>1477</v>
      </c>
      <c r="AL161" s="4" t="s">
        <v>1477</v>
      </c>
      <c r="AM161" s="4">
        <v>18.0</v>
      </c>
      <c r="AN161" s="4">
        <v>9.0</v>
      </c>
      <c r="AO161" s="4">
        <v>3.6</v>
      </c>
      <c r="AP161" s="4">
        <v>5.6</v>
      </c>
      <c r="AQ161" s="4"/>
      <c r="AR161" s="4" t="s">
        <v>800</v>
      </c>
      <c r="AS161" s="4" t="s">
        <v>192</v>
      </c>
      <c r="AT161" s="4">
        <v>84.0</v>
      </c>
      <c r="AU161" s="4" t="s">
        <v>550</v>
      </c>
      <c r="AV161" s="4"/>
      <c r="AW161" s="1">
        <v>3.0</v>
      </c>
      <c r="AX161" s="1">
        <v>18.0</v>
      </c>
      <c r="AY161" s="1"/>
      <c r="AZ161" s="1" t="s">
        <v>301</v>
      </c>
      <c r="BA161" s="1" t="s">
        <v>1400</v>
      </c>
      <c r="BB161" s="1">
        <v>18.0</v>
      </c>
      <c r="BC161" s="1">
        <v>23.0</v>
      </c>
    </row>
    <row r="162">
      <c r="A162" s="4" t="s">
        <v>290</v>
      </c>
      <c r="B162" s="4">
        <v>39.0</v>
      </c>
      <c r="C162" s="4">
        <v>18.0</v>
      </c>
      <c r="D162" s="4" t="s">
        <v>540</v>
      </c>
      <c r="E162" s="4">
        <v>27.6</v>
      </c>
      <c r="F162" s="4" t="s">
        <v>1028</v>
      </c>
      <c r="G162" s="4">
        <v>69.0</v>
      </c>
      <c r="H162" s="4">
        <v>130.0</v>
      </c>
      <c r="I162" s="4"/>
      <c r="J162" s="4">
        <v>18.0</v>
      </c>
      <c r="K162" s="4">
        <v>72.0</v>
      </c>
      <c r="L162" s="8">
        <v>111.0</v>
      </c>
      <c r="M162" s="8">
        <v>-99.0</v>
      </c>
      <c r="N162" s="8">
        <v>111.0</v>
      </c>
      <c r="O162" s="8">
        <v>42.0</v>
      </c>
      <c r="P162" s="8">
        <v>42.0</v>
      </c>
      <c r="Q162" s="8">
        <v>12.0</v>
      </c>
      <c r="R162" s="4" t="s">
        <v>77</v>
      </c>
      <c r="S162" s="4" t="s">
        <v>292</v>
      </c>
      <c r="T162" s="4" t="s">
        <v>302</v>
      </c>
      <c r="U162" s="5">
        <v>45841.589002939814</v>
      </c>
      <c r="V162" s="4" t="s">
        <v>1478</v>
      </c>
      <c r="W162" s="4"/>
      <c r="X162" s="4" t="s">
        <v>579</v>
      </c>
      <c r="Y162" s="4" t="s">
        <v>1479</v>
      </c>
      <c r="Z162" s="4"/>
      <c r="AA162" s="4"/>
      <c r="AB162" s="4" t="s">
        <v>14</v>
      </c>
      <c r="AC162" s="4" t="s">
        <v>301</v>
      </c>
      <c r="AD162" s="4" t="s">
        <v>14</v>
      </c>
      <c r="AE162" s="4" t="s">
        <v>1480</v>
      </c>
      <c r="AF162" s="4" t="s">
        <v>1480</v>
      </c>
      <c r="AG162" s="4" t="s">
        <v>14</v>
      </c>
      <c r="AH162" s="4" t="s">
        <v>546</v>
      </c>
      <c r="AI162" s="4">
        <v>39.0</v>
      </c>
      <c r="AJ162" s="4" t="s">
        <v>1212</v>
      </c>
      <c r="AK162" s="4" t="s">
        <v>1481</v>
      </c>
      <c r="AL162" s="4" t="s">
        <v>1481</v>
      </c>
      <c r="AM162" s="4">
        <v>18.0</v>
      </c>
      <c r="AN162" s="4">
        <v>9.0</v>
      </c>
      <c r="AO162" s="4">
        <v>2.6</v>
      </c>
      <c r="AP162" s="4">
        <v>2.6</v>
      </c>
      <c r="AQ162" s="4"/>
      <c r="AR162" s="4" t="s">
        <v>841</v>
      </c>
      <c r="AS162" s="4" t="s">
        <v>192</v>
      </c>
      <c r="AT162" s="4">
        <v>99.0</v>
      </c>
      <c r="AU162" s="4" t="s">
        <v>585</v>
      </c>
      <c r="AV162" s="4" t="s">
        <v>290</v>
      </c>
      <c r="AW162" s="1">
        <v>3.0</v>
      </c>
      <c r="AX162" s="1">
        <v>18.0</v>
      </c>
      <c r="AY162" s="1"/>
      <c r="AZ162" s="1" t="s">
        <v>290</v>
      </c>
      <c r="BA162" s="1" t="s">
        <v>1028</v>
      </c>
      <c r="BB162" s="1">
        <v>18.0</v>
      </c>
      <c r="BC162" s="1">
        <v>39.0</v>
      </c>
    </row>
    <row r="163">
      <c r="A163" s="4" t="s">
        <v>311</v>
      </c>
      <c r="B163" s="4">
        <v>19.0</v>
      </c>
      <c r="C163" s="4">
        <v>7.0</v>
      </c>
      <c r="D163" s="4" t="s">
        <v>540</v>
      </c>
      <c r="E163" s="4">
        <v>27.5</v>
      </c>
      <c r="F163" s="4" t="s">
        <v>1028</v>
      </c>
      <c r="G163" s="4">
        <v>69.0</v>
      </c>
      <c r="H163" s="4">
        <v>130.0</v>
      </c>
      <c r="I163" s="4">
        <v>115.0</v>
      </c>
      <c r="J163" s="4">
        <v>18.0</v>
      </c>
      <c r="K163" s="4">
        <v>72.0</v>
      </c>
      <c r="L163" s="8">
        <v>115.0</v>
      </c>
      <c r="M163" s="8">
        <v>16.0</v>
      </c>
      <c r="N163" s="8">
        <v>108.0</v>
      </c>
      <c r="O163" s="8">
        <v>46.0</v>
      </c>
      <c r="P163" s="8">
        <v>46.0</v>
      </c>
      <c r="Q163" s="8">
        <v>16.0</v>
      </c>
      <c r="R163" s="4" t="s">
        <v>77</v>
      </c>
      <c r="S163" s="4" t="s">
        <v>313</v>
      </c>
      <c r="T163" s="4" t="s">
        <v>302</v>
      </c>
      <c r="U163" s="5">
        <v>45841.58910208334</v>
      </c>
      <c r="V163" s="4" t="s">
        <v>1478</v>
      </c>
      <c r="W163" s="4"/>
      <c r="X163" s="4" t="s">
        <v>579</v>
      </c>
      <c r="Y163" s="4" t="s">
        <v>1482</v>
      </c>
      <c r="Z163" s="4" t="s">
        <v>16</v>
      </c>
      <c r="AA163" s="5">
        <v>45842.53801586806</v>
      </c>
      <c r="AB163" s="4" t="s">
        <v>1483</v>
      </c>
      <c r="AC163" s="4" t="s">
        <v>301</v>
      </c>
      <c r="AD163" s="4" t="s">
        <v>21</v>
      </c>
      <c r="AE163" s="4" t="s">
        <v>1484</v>
      </c>
      <c r="AF163" s="4" t="s">
        <v>1484</v>
      </c>
      <c r="AG163" s="4" t="s">
        <v>14</v>
      </c>
      <c r="AH163" s="4" t="s">
        <v>546</v>
      </c>
      <c r="AI163" s="4">
        <v>43.0</v>
      </c>
      <c r="AJ163" s="4" t="s">
        <v>956</v>
      </c>
      <c r="AK163" s="4" t="s">
        <v>1485</v>
      </c>
      <c r="AL163" s="4" t="s">
        <v>1485</v>
      </c>
      <c r="AM163" s="4">
        <v>18.0</v>
      </c>
      <c r="AN163" s="4">
        <v>9.0</v>
      </c>
      <c r="AO163" s="4">
        <v>1.6</v>
      </c>
      <c r="AP163" s="4">
        <v>1.6</v>
      </c>
      <c r="AQ163" s="4"/>
      <c r="AR163" s="4" t="s">
        <v>1486</v>
      </c>
      <c r="AS163" s="4" t="s">
        <v>192</v>
      </c>
      <c r="AT163" s="4">
        <v>99.0</v>
      </c>
      <c r="AU163" s="4" t="s">
        <v>585</v>
      </c>
      <c r="AV163" s="4" t="s">
        <v>311</v>
      </c>
      <c r="AW163" s="1">
        <v>3.0</v>
      </c>
      <c r="AX163" s="1">
        <v>18.0</v>
      </c>
      <c r="AY163" s="1"/>
      <c r="AZ163" s="1" t="s">
        <v>311</v>
      </c>
      <c r="BA163" s="1" t="s">
        <v>1028</v>
      </c>
      <c r="BB163" s="1">
        <v>7.0</v>
      </c>
      <c r="BC163" s="1">
        <v>19.0</v>
      </c>
    </row>
    <row r="164">
      <c r="A164" s="4" t="s">
        <v>349</v>
      </c>
      <c r="B164" s="4">
        <v>24.0</v>
      </c>
      <c r="C164" s="4">
        <v>18.0</v>
      </c>
      <c r="D164" s="4" t="s">
        <v>540</v>
      </c>
      <c r="E164" s="4">
        <v>13.0</v>
      </c>
      <c r="F164" s="4" t="s">
        <v>1487</v>
      </c>
      <c r="G164" s="4">
        <v>70.3</v>
      </c>
      <c r="H164" s="4">
        <v>144.0</v>
      </c>
      <c r="I164" s="4"/>
      <c r="J164" s="4">
        <v>18.0</v>
      </c>
      <c r="K164" s="4">
        <v>71.0</v>
      </c>
      <c r="L164" s="8">
        <v>95.0</v>
      </c>
      <c r="M164" s="8">
        <v>-86.0</v>
      </c>
      <c r="N164" s="8">
        <v>95.0</v>
      </c>
      <c r="O164" s="8">
        <v>25.0</v>
      </c>
      <c r="P164" s="8">
        <v>25.0</v>
      </c>
      <c r="Q164" s="8">
        <v>9.0</v>
      </c>
      <c r="R164" s="4" t="s">
        <v>77</v>
      </c>
      <c r="S164" s="4" t="s">
        <v>351</v>
      </c>
      <c r="T164" s="4" t="s">
        <v>16</v>
      </c>
      <c r="U164" s="5">
        <v>45843.718226701385</v>
      </c>
      <c r="V164" s="4" t="s">
        <v>1488</v>
      </c>
      <c r="W164" s="4"/>
      <c r="X164" s="4" t="s">
        <v>579</v>
      </c>
      <c r="Y164" s="4" t="s">
        <v>1489</v>
      </c>
      <c r="Z164" s="4"/>
      <c r="AA164" s="4"/>
      <c r="AB164" s="4" t="s">
        <v>14</v>
      </c>
      <c r="AC164" s="4" t="s">
        <v>21</v>
      </c>
      <c r="AD164" s="4" t="s">
        <v>14</v>
      </c>
      <c r="AE164" s="4" t="s">
        <v>1490</v>
      </c>
      <c r="AF164" s="4" t="s">
        <v>1490</v>
      </c>
      <c r="AG164" s="4" t="s">
        <v>14</v>
      </c>
      <c r="AH164" s="4" t="s">
        <v>546</v>
      </c>
      <c r="AI164" s="4">
        <v>24.0</v>
      </c>
      <c r="AJ164" s="4" t="s">
        <v>646</v>
      </c>
      <c r="AK164" s="4" t="s">
        <v>717</v>
      </c>
      <c r="AL164" s="4" t="s">
        <v>717</v>
      </c>
      <c r="AM164" s="4">
        <v>18.0</v>
      </c>
      <c r="AN164" s="4">
        <v>9.0</v>
      </c>
      <c r="AO164" s="4">
        <v>5.6</v>
      </c>
      <c r="AP164" s="4">
        <v>4.6</v>
      </c>
      <c r="AQ164" s="4"/>
      <c r="AR164" s="4" t="s">
        <v>549</v>
      </c>
      <c r="AS164" s="4" t="s">
        <v>192</v>
      </c>
      <c r="AT164" s="4">
        <v>86.0</v>
      </c>
      <c r="AU164" s="4" t="s">
        <v>585</v>
      </c>
      <c r="AV164" s="4" t="s">
        <v>349</v>
      </c>
      <c r="AW164" s="1">
        <v>3.0</v>
      </c>
      <c r="AX164" s="1">
        <v>18.0</v>
      </c>
      <c r="AY164" s="1"/>
      <c r="AZ164" s="1" t="s">
        <v>349</v>
      </c>
      <c r="BA164" s="1" t="s">
        <v>1487</v>
      </c>
      <c r="BB164" s="1">
        <v>18.0</v>
      </c>
      <c r="BC164" s="1">
        <v>24.0</v>
      </c>
    </row>
    <row r="165">
      <c r="A165" s="4" t="s">
        <v>33</v>
      </c>
      <c r="B165" s="4">
        <v>26.0</v>
      </c>
      <c r="C165" s="4">
        <v>18.0</v>
      </c>
      <c r="D165" s="4" t="s">
        <v>540</v>
      </c>
      <c r="E165" s="4">
        <v>17.9</v>
      </c>
      <c r="F165" s="4" t="s">
        <v>1467</v>
      </c>
      <c r="G165" s="4">
        <v>72.2</v>
      </c>
      <c r="H165" s="4">
        <v>141.0</v>
      </c>
      <c r="I165" s="4"/>
      <c r="J165" s="4">
        <v>18.0</v>
      </c>
      <c r="K165" s="4">
        <v>72.0</v>
      </c>
      <c r="L165" s="8">
        <v>98.0</v>
      </c>
      <c r="M165" s="8">
        <v>-93.0</v>
      </c>
      <c r="N165" s="8">
        <v>98.0</v>
      </c>
      <c r="O165" s="8">
        <v>26.0</v>
      </c>
      <c r="P165" s="8">
        <v>26.0</v>
      </c>
      <c r="Q165" s="8">
        <v>5.0</v>
      </c>
      <c r="R165" s="4" t="s">
        <v>77</v>
      </c>
      <c r="S165" s="4" t="s">
        <v>279</v>
      </c>
      <c r="T165" s="4" t="s">
        <v>16</v>
      </c>
      <c r="U165" s="5">
        <v>45843.844315752314</v>
      </c>
      <c r="V165" s="4" t="s">
        <v>1491</v>
      </c>
      <c r="W165" s="4" t="s">
        <v>1469</v>
      </c>
      <c r="X165" s="4" t="s">
        <v>1469</v>
      </c>
      <c r="Y165" s="4" t="s">
        <v>1492</v>
      </c>
      <c r="Z165" s="4"/>
      <c r="AA165" s="4"/>
      <c r="AB165" s="4" t="s">
        <v>14</v>
      </c>
      <c r="AC165" s="4" t="s">
        <v>21</v>
      </c>
      <c r="AD165" s="4" t="s">
        <v>14</v>
      </c>
      <c r="AE165" s="4" t="s">
        <v>1493</v>
      </c>
      <c r="AF165" s="4" t="s">
        <v>1493</v>
      </c>
      <c r="AG165" s="4" t="s">
        <v>14</v>
      </c>
      <c r="AH165" s="4" t="s">
        <v>546</v>
      </c>
      <c r="AI165" s="4">
        <v>26.0</v>
      </c>
      <c r="AJ165" s="4" t="s">
        <v>640</v>
      </c>
      <c r="AK165" s="4" t="s">
        <v>641</v>
      </c>
      <c r="AL165" s="4" t="s">
        <v>641</v>
      </c>
      <c r="AM165" s="4">
        <v>18.0</v>
      </c>
      <c r="AN165" s="4">
        <v>9.0</v>
      </c>
      <c r="AO165" s="4">
        <v>6.6</v>
      </c>
      <c r="AP165" s="4">
        <v>3.6</v>
      </c>
      <c r="AQ165" s="4"/>
      <c r="AR165" s="4" t="s">
        <v>699</v>
      </c>
      <c r="AS165" s="4" t="s">
        <v>192</v>
      </c>
      <c r="AT165" s="4">
        <v>93.0</v>
      </c>
      <c r="AU165" s="4" t="s">
        <v>585</v>
      </c>
      <c r="AV165" s="4" t="s">
        <v>33</v>
      </c>
      <c r="AW165" s="1">
        <v>3.0</v>
      </c>
      <c r="AX165" s="1">
        <v>18.0</v>
      </c>
      <c r="AY165" s="1"/>
      <c r="AZ165" s="1" t="s">
        <v>33</v>
      </c>
      <c r="BA165" s="1" t="s">
        <v>1467</v>
      </c>
      <c r="BB165" s="1">
        <v>18.0</v>
      </c>
      <c r="BC165" s="1">
        <v>26.0</v>
      </c>
    </row>
    <row r="166">
      <c r="A166" s="4" t="s">
        <v>21</v>
      </c>
      <c r="B166" s="4">
        <v>8.0</v>
      </c>
      <c r="C166" s="4">
        <v>18.0</v>
      </c>
      <c r="D166" s="4" t="s">
        <v>540</v>
      </c>
      <c r="E166" s="4">
        <v>5.9</v>
      </c>
      <c r="F166" s="4" t="s">
        <v>1494</v>
      </c>
      <c r="G166" s="4">
        <v>71.3</v>
      </c>
      <c r="H166" s="4">
        <v>125.0</v>
      </c>
      <c r="I166" s="4"/>
      <c r="J166" s="4">
        <v>18.0</v>
      </c>
      <c r="K166" s="4">
        <v>72.0</v>
      </c>
      <c r="L166" s="8">
        <v>80.0</v>
      </c>
      <c r="M166" s="8">
        <v>-78.0</v>
      </c>
      <c r="N166" s="8">
        <v>80.0</v>
      </c>
      <c r="O166" s="8">
        <v>9.0</v>
      </c>
      <c r="P166" s="8">
        <v>9.0</v>
      </c>
      <c r="Q166" s="8">
        <v>2.0</v>
      </c>
      <c r="R166" s="4" t="s">
        <v>78</v>
      </c>
      <c r="S166" s="4" t="s">
        <v>257</v>
      </c>
      <c r="T166" s="4" t="s">
        <v>16</v>
      </c>
      <c r="U166" s="5">
        <v>45845.60337188657</v>
      </c>
      <c r="V166" s="4" t="s">
        <v>1495</v>
      </c>
      <c r="W166" s="5">
        <v>45851.61111111111</v>
      </c>
      <c r="X166" s="4" t="s">
        <v>1496</v>
      </c>
      <c r="Y166" s="4" t="s">
        <v>1497</v>
      </c>
      <c r="Z166" s="4"/>
      <c r="AA166" s="4"/>
      <c r="AB166" s="4" t="s">
        <v>14</v>
      </c>
      <c r="AC166" s="4" t="s">
        <v>21</v>
      </c>
      <c r="AD166" s="4" t="s">
        <v>14</v>
      </c>
      <c r="AE166" s="4" t="s">
        <v>1168</v>
      </c>
      <c r="AF166" s="4" t="s">
        <v>1168</v>
      </c>
      <c r="AG166" s="4" t="s">
        <v>14</v>
      </c>
      <c r="AH166" s="4" t="s">
        <v>546</v>
      </c>
      <c r="AI166" s="4">
        <v>8.0</v>
      </c>
      <c r="AJ166" s="4" t="s">
        <v>564</v>
      </c>
      <c r="AK166" s="4" t="s">
        <v>565</v>
      </c>
      <c r="AL166" s="4" t="s">
        <v>565</v>
      </c>
      <c r="AM166" s="4">
        <v>18.0</v>
      </c>
      <c r="AN166" s="4">
        <v>10.0</v>
      </c>
      <c r="AO166" s="4">
        <v>5.0</v>
      </c>
      <c r="AP166" s="4">
        <v>8.0</v>
      </c>
      <c r="AQ166" s="4"/>
      <c r="AR166" s="4" t="s">
        <v>572</v>
      </c>
      <c r="AS166" s="4" t="s">
        <v>192</v>
      </c>
      <c r="AT166" s="4">
        <v>78.0</v>
      </c>
      <c r="AU166" s="4" t="s">
        <v>550</v>
      </c>
      <c r="AV166" s="1"/>
      <c r="AW166" s="1">
        <v>3.0</v>
      </c>
      <c r="AX166" s="1">
        <v>18.0</v>
      </c>
      <c r="AY166" s="1"/>
      <c r="AZ166" s="1" t="s">
        <v>21</v>
      </c>
      <c r="BA166" s="1" t="s">
        <v>1494</v>
      </c>
      <c r="BB166" s="1">
        <v>18.0</v>
      </c>
      <c r="BC166" s="1">
        <v>8.0</v>
      </c>
    </row>
    <row r="167">
      <c r="A167" s="4" t="s">
        <v>367</v>
      </c>
      <c r="B167" s="4">
        <v>13.0</v>
      </c>
      <c r="C167" s="4">
        <v>18.0</v>
      </c>
      <c r="D167" s="4" t="s">
        <v>540</v>
      </c>
      <c r="E167" s="4">
        <v>7.5</v>
      </c>
      <c r="F167" s="4" t="s">
        <v>1498</v>
      </c>
      <c r="G167" s="4">
        <v>73.7</v>
      </c>
      <c r="H167" s="4">
        <v>141.0</v>
      </c>
      <c r="I167" s="4"/>
      <c r="J167" s="4">
        <v>18.0</v>
      </c>
      <c r="K167" s="4">
        <v>72.0</v>
      </c>
      <c r="L167" s="8">
        <v>85.0</v>
      </c>
      <c r="M167" s="8">
        <v>-83.0</v>
      </c>
      <c r="N167" s="8">
        <v>85.0</v>
      </c>
      <c r="O167" s="8">
        <v>11.0</v>
      </c>
      <c r="P167" s="8">
        <v>11.0</v>
      </c>
      <c r="Q167" s="8">
        <v>2.0</v>
      </c>
      <c r="R167" s="4" t="s">
        <v>78</v>
      </c>
      <c r="S167" s="4" t="s">
        <v>369</v>
      </c>
      <c r="T167" s="4" t="s">
        <v>16</v>
      </c>
      <c r="U167" s="5">
        <v>45848.40979082176</v>
      </c>
      <c r="V167" s="4" t="s">
        <v>1499</v>
      </c>
      <c r="W167" s="4"/>
      <c r="X167" s="4" t="s">
        <v>579</v>
      </c>
      <c r="Y167" s="4" t="s">
        <v>1500</v>
      </c>
      <c r="Z167" s="4"/>
      <c r="AA167" s="4"/>
      <c r="AB167" s="4" t="s">
        <v>14</v>
      </c>
      <c r="AC167" s="4" t="s">
        <v>21</v>
      </c>
      <c r="AD167" s="4" t="s">
        <v>14</v>
      </c>
      <c r="AE167" s="4" t="s">
        <v>719</v>
      </c>
      <c r="AF167" s="4" t="s">
        <v>719</v>
      </c>
      <c r="AG167" s="4" t="s">
        <v>14</v>
      </c>
      <c r="AH167" s="4" t="s">
        <v>546</v>
      </c>
      <c r="AI167" s="4">
        <v>13.0</v>
      </c>
      <c r="AJ167" s="4" t="s">
        <v>591</v>
      </c>
      <c r="AK167" s="4" t="s">
        <v>1501</v>
      </c>
      <c r="AL167" s="4" t="s">
        <v>1501</v>
      </c>
      <c r="AM167" s="4">
        <v>18.0</v>
      </c>
      <c r="AN167" s="4">
        <v>10.0</v>
      </c>
      <c r="AO167" s="4">
        <v>3.0</v>
      </c>
      <c r="AP167" s="4">
        <v>6.0</v>
      </c>
      <c r="AQ167" s="4"/>
      <c r="AR167" s="4" t="s">
        <v>572</v>
      </c>
      <c r="AS167" s="4" t="s">
        <v>192</v>
      </c>
      <c r="AT167" s="4">
        <v>83.0</v>
      </c>
      <c r="AU167" s="4" t="s">
        <v>585</v>
      </c>
      <c r="AV167" s="4" t="s">
        <v>367</v>
      </c>
      <c r="AW167" s="1">
        <v>3.0</v>
      </c>
      <c r="AX167" s="1">
        <v>18.0</v>
      </c>
      <c r="AY167" s="1"/>
      <c r="AZ167" s="1" t="s">
        <v>367</v>
      </c>
      <c r="BA167" s="1" t="s">
        <v>1498</v>
      </c>
      <c r="BB167" s="1">
        <v>18.0</v>
      </c>
      <c r="BC167" s="1">
        <v>13.0</v>
      </c>
    </row>
    <row r="168">
      <c r="A168" s="4" t="s">
        <v>367</v>
      </c>
      <c r="B168" s="4">
        <v>1.0</v>
      </c>
      <c r="C168" s="4">
        <v>4.0</v>
      </c>
      <c r="D168" s="4" t="s">
        <v>540</v>
      </c>
      <c r="E168" s="4">
        <v>7.5</v>
      </c>
      <c r="F168" s="4" t="s">
        <v>1502</v>
      </c>
      <c r="G168" s="4">
        <v>72.7</v>
      </c>
      <c r="H168" s="4">
        <v>137.0</v>
      </c>
      <c r="I168" s="4">
        <v>88.0</v>
      </c>
      <c r="J168" s="4">
        <v>18.0</v>
      </c>
      <c r="K168" s="4">
        <v>72.0</v>
      </c>
      <c r="L168" s="8">
        <v>88.0</v>
      </c>
      <c r="M168" s="8">
        <v>7.0</v>
      </c>
      <c r="N168" s="8">
        <v>80.0</v>
      </c>
      <c r="O168" s="8">
        <v>15.0</v>
      </c>
      <c r="P168" s="8">
        <v>15.0</v>
      </c>
      <c r="Q168" s="8">
        <v>7.0</v>
      </c>
      <c r="R168" s="4" t="s">
        <v>78</v>
      </c>
      <c r="S168" s="4" t="s">
        <v>369</v>
      </c>
      <c r="T168" s="4" t="s">
        <v>16</v>
      </c>
      <c r="U168" s="5">
        <v>45849.455443750005</v>
      </c>
      <c r="V168" s="4" t="s">
        <v>1503</v>
      </c>
      <c r="W168" s="4"/>
      <c r="X168" s="4" t="s">
        <v>579</v>
      </c>
      <c r="Y168" s="4" t="s">
        <v>1504</v>
      </c>
      <c r="Z168" s="4" t="s">
        <v>16</v>
      </c>
      <c r="AA168" s="5">
        <v>45849.65876230324</v>
      </c>
      <c r="AB168" s="4" t="s">
        <v>1505</v>
      </c>
      <c r="AC168" s="4" t="s">
        <v>21</v>
      </c>
      <c r="AD168" s="4" t="s">
        <v>21</v>
      </c>
      <c r="AE168" s="4" t="s">
        <v>1110</v>
      </c>
      <c r="AF168" s="4" t="s">
        <v>1110</v>
      </c>
      <c r="AG168" s="4" t="s">
        <v>14</v>
      </c>
      <c r="AH168" s="4" t="s">
        <v>546</v>
      </c>
      <c r="AI168" s="4">
        <v>16.0</v>
      </c>
      <c r="AJ168" s="4" t="s">
        <v>547</v>
      </c>
      <c r="AK168" s="4" t="s">
        <v>1111</v>
      </c>
      <c r="AL168" s="4" t="s">
        <v>1111</v>
      </c>
      <c r="AM168" s="4">
        <v>18.0</v>
      </c>
      <c r="AN168" s="4">
        <v>10.0</v>
      </c>
      <c r="AO168" s="4">
        <v>3.0</v>
      </c>
      <c r="AP168" s="4">
        <v>6.0</v>
      </c>
      <c r="AQ168" s="4"/>
      <c r="AR168" s="4" t="s">
        <v>648</v>
      </c>
      <c r="AS168" s="4" t="s">
        <v>192</v>
      </c>
      <c r="AT168" s="4">
        <v>81.0</v>
      </c>
      <c r="AU168" s="4" t="s">
        <v>585</v>
      </c>
      <c r="AV168" s="4" t="s">
        <v>367</v>
      </c>
      <c r="AW168" s="1">
        <v>3.0</v>
      </c>
      <c r="AX168" s="1">
        <v>18.0</v>
      </c>
      <c r="AY168" s="1"/>
      <c r="AZ168" s="1" t="s">
        <v>367</v>
      </c>
      <c r="BA168" s="1" t="s">
        <v>1502</v>
      </c>
      <c r="BB168" s="1">
        <v>4.0</v>
      </c>
      <c r="BC168" s="1">
        <v>1.0</v>
      </c>
    </row>
    <row r="169">
      <c r="A169" s="4" t="s">
        <v>321</v>
      </c>
      <c r="B169" s="4">
        <v>12.0</v>
      </c>
      <c r="C169" s="4">
        <v>18.0</v>
      </c>
      <c r="D169" s="4" t="s">
        <v>540</v>
      </c>
      <c r="E169" s="4">
        <v>10.9</v>
      </c>
      <c r="F169" s="4" t="s">
        <v>1182</v>
      </c>
      <c r="G169" s="4">
        <v>72.0</v>
      </c>
      <c r="H169" s="4">
        <v>135.0</v>
      </c>
      <c r="I169" s="4"/>
      <c r="J169" s="4">
        <v>18.0</v>
      </c>
      <c r="K169" s="4">
        <v>72.0</v>
      </c>
      <c r="L169" s="8">
        <v>84.0</v>
      </c>
      <c r="M169" s="8">
        <v>-84.0</v>
      </c>
      <c r="N169" s="8">
        <v>84.0</v>
      </c>
      <c r="O169" s="8">
        <v>12.0</v>
      </c>
      <c r="P169" s="8">
        <v>12.0</v>
      </c>
      <c r="Q169" s="8">
        <v>0.0</v>
      </c>
      <c r="R169" s="4" t="s">
        <v>78</v>
      </c>
      <c r="S169" s="4" t="s">
        <v>323</v>
      </c>
      <c r="T169" s="4" t="s">
        <v>322</v>
      </c>
      <c r="U169" s="5">
        <v>45850.96585204861</v>
      </c>
      <c r="V169" s="4" t="s">
        <v>1506</v>
      </c>
      <c r="W169" s="5">
        <v>45851.4375</v>
      </c>
      <c r="X169" s="4" t="s">
        <v>1507</v>
      </c>
      <c r="Y169" s="4" t="s">
        <v>1508</v>
      </c>
      <c r="Z169" s="4" t="s">
        <v>322</v>
      </c>
      <c r="AA169" s="5">
        <v>45851.437116597226</v>
      </c>
      <c r="AB169" s="4" t="s">
        <v>1509</v>
      </c>
      <c r="AC169" s="4" t="s">
        <v>321</v>
      </c>
      <c r="AD169" s="4" t="s">
        <v>321</v>
      </c>
      <c r="AE169" s="4" t="s">
        <v>1273</v>
      </c>
      <c r="AF169" s="4" t="s">
        <v>1273</v>
      </c>
      <c r="AG169" s="4" t="s">
        <v>14</v>
      </c>
      <c r="AH169" s="4" t="s">
        <v>546</v>
      </c>
      <c r="AI169" s="4">
        <v>12.0</v>
      </c>
      <c r="AJ169" s="4" t="s">
        <v>831</v>
      </c>
      <c r="AK169" s="4" t="s">
        <v>968</v>
      </c>
      <c r="AL169" s="4" t="s">
        <v>968</v>
      </c>
      <c r="AM169" s="4">
        <v>18.0</v>
      </c>
      <c r="AN169" s="4">
        <v>10.0</v>
      </c>
      <c r="AO169" s="4">
        <v>6.0</v>
      </c>
      <c r="AP169" s="4">
        <v>5.0</v>
      </c>
      <c r="AQ169" s="4"/>
      <c r="AR169" s="4" t="s">
        <v>661</v>
      </c>
      <c r="AS169" s="4" t="s">
        <v>192</v>
      </c>
      <c r="AT169" s="4">
        <v>84.0</v>
      </c>
      <c r="AU169" s="4" t="s">
        <v>550</v>
      </c>
      <c r="AV169" s="4"/>
      <c r="AW169" s="1">
        <v>3.0</v>
      </c>
      <c r="AX169" s="1">
        <v>18.0</v>
      </c>
      <c r="AY169" s="1"/>
      <c r="AZ169" s="1" t="s">
        <v>321</v>
      </c>
      <c r="BA169" s="1" t="s">
        <v>1182</v>
      </c>
      <c r="BB169" s="1">
        <v>18.0</v>
      </c>
      <c r="BC169" s="1">
        <v>12.0</v>
      </c>
    </row>
    <row r="170">
      <c r="A170" s="4" t="s">
        <v>26</v>
      </c>
      <c r="B170" s="4"/>
      <c r="C170" s="4"/>
      <c r="D170" s="4" t="s">
        <v>540</v>
      </c>
      <c r="E170" s="4">
        <v>7.8</v>
      </c>
      <c r="F170" s="4" t="s">
        <v>1004</v>
      </c>
      <c r="G170" s="4">
        <v>70.0</v>
      </c>
      <c r="H170" s="4">
        <v>125.0</v>
      </c>
      <c r="I170" s="4">
        <v>83.0</v>
      </c>
      <c r="J170" s="4">
        <v>18.0</v>
      </c>
      <c r="K170" s="4">
        <v>72.0</v>
      </c>
      <c r="L170" s="8">
        <v>83.0</v>
      </c>
      <c r="M170" s="8">
        <v>5.0</v>
      </c>
      <c r="N170" s="8">
        <v>78.0</v>
      </c>
      <c r="O170" s="8">
        <v>13.0</v>
      </c>
      <c r="P170" s="8">
        <v>13.0</v>
      </c>
      <c r="Q170" s="8">
        <v>5.0</v>
      </c>
      <c r="R170" s="4" t="s">
        <v>78</v>
      </c>
      <c r="S170" s="4" t="s">
        <v>269</v>
      </c>
      <c r="T170" s="4" t="s">
        <v>23</v>
      </c>
      <c r="U170" s="5">
        <v>45851.4237171412</v>
      </c>
      <c r="V170" s="4" t="s">
        <v>1510</v>
      </c>
      <c r="W170" s="4"/>
      <c r="X170" s="4" t="s">
        <v>579</v>
      </c>
      <c r="Y170" s="4" t="s">
        <v>1511</v>
      </c>
      <c r="Z170" s="4"/>
      <c r="AA170" s="4"/>
      <c r="AB170" s="4" t="s">
        <v>14</v>
      </c>
      <c r="AC170" s="4" t="s">
        <v>26</v>
      </c>
      <c r="AD170" s="4" t="s">
        <v>14</v>
      </c>
      <c r="AE170" s="4" t="s">
        <v>722</v>
      </c>
      <c r="AF170" s="4" t="s">
        <v>722</v>
      </c>
      <c r="AG170" s="4" t="s">
        <v>14</v>
      </c>
      <c r="AH170" s="4" t="s">
        <v>546</v>
      </c>
      <c r="AI170" s="4">
        <v>11.0</v>
      </c>
      <c r="AJ170" s="4" t="s">
        <v>723</v>
      </c>
      <c r="AK170" s="4" t="s">
        <v>1512</v>
      </c>
      <c r="AL170" s="4" t="s">
        <v>1512</v>
      </c>
      <c r="AM170" s="4">
        <v>18.0</v>
      </c>
      <c r="AN170" s="4">
        <v>10.0</v>
      </c>
      <c r="AO170" s="4">
        <v>1.0</v>
      </c>
      <c r="AP170" s="4">
        <v>4.0</v>
      </c>
      <c r="AQ170" s="4"/>
      <c r="AR170" s="4" t="s">
        <v>699</v>
      </c>
      <c r="AS170" s="4" t="s">
        <v>192</v>
      </c>
      <c r="AT170" s="4">
        <v>78.0</v>
      </c>
      <c r="AU170" s="4" t="s">
        <v>550</v>
      </c>
      <c r="AV170" s="4"/>
      <c r="AW170" s="1">
        <v>3.0</v>
      </c>
      <c r="AX170" s="1">
        <v>18.0</v>
      </c>
      <c r="AY170" s="1"/>
      <c r="AZ170" s="1" t="s">
        <v>26</v>
      </c>
      <c r="BA170" s="1" t="s">
        <v>1004</v>
      </c>
      <c r="BB170" s="1"/>
      <c r="BC170" s="1"/>
    </row>
    <row r="171">
      <c r="A171" s="4" t="s">
        <v>215</v>
      </c>
      <c r="B171" s="4">
        <v>8.0</v>
      </c>
      <c r="C171" s="4">
        <v>18.0</v>
      </c>
      <c r="D171" s="4" t="s">
        <v>540</v>
      </c>
      <c r="E171" s="4">
        <v>14.5</v>
      </c>
      <c r="F171" s="4" t="s">
        <v>1004</v>
      </c>
      <c r="G171" s="4">
        <v>70.0</v>
      </c>
      <c r="H171" s="4">
        <v>125.0</v>
      </c>
      <c r="I171" s="4"/>
      <c r="J171" s="4">
        <v>18.0</v>
      </c>
      <c r="K171" s="4">
        <v>72.0</v>
      </c>
      <c r="L171" s="8">
        <v>80.0</v>
      </c>
      <c r="M171" s="8">
        <v>-85.0</v>
      </c>
      <c r="N171" s="8">
        <v>80.0</v>
      </c>
      <c r="O171" s="8">
        <v>10.0</v>
      </c>
      <c r="P171" s="8">
        <v>10.0</v>
      </c>
      <c r="Q171" s="8">
        <v>-5.0</v>
      </c>
      <c r="R171" s="4" t="s">
        <v>78</v>
      </c>
      <c r="S171" s="4" t="s">
        <v>217</v>
      </c>
      <c r="T171" s="4" t="s">
        <v>216</v>
      </c>
      <c r="U171" s="5">
        <v>45856.24388608796</v>
      </c>
      <c r="V171" s="4" t="s">
        <v>1513</v>
      </c>
      <c r="W171" s="5">
        <v>45856.25625</v>
      </c>
      <c r="X171" s="4" t="s">
        <v>1514</v>
      </c>
      <c r="Y171" s="4" t="s">
        <v>1515</v>
      </c>
      <c r="Z171" s="4"/>
      <c r="AA171" s="4"/>
      <c r="AB171" s="4" t="s">
        <v>14</v>
      </c>
      <c r="AC171" s="4" t="s">
        <v>215</v>
      </c>
      <c r="AD171" s="4" t="s">
        <v>14</v>
      </c>
      <c r="AE171" s="4" t="s">
        <v>1516</v>
      </c>
      <c r="AF171" s="4" t="s">
        <v>1516</v>
      </c>
      <c r="AG171" s="4" t="s">
        <v>14</v>
      </c>
      <c r="AH171" s="4" t="s">
        <v>546</v>
      </c>
      <c r="AI171" s="4">
        <v>8.0</v>
      </c>
      <c r="AJ171" s="4" t="s">
        <v>564</v>
      </c>
      <c r="AK171" s="4" t="s">
        <v>770</v>
      </c>
      <c r="AL171" s="4" t="s">
        <v>770</v>
      </c>
      <c r="AM171" s="4">
        <v>18.0</v>
      </c>
      <c r="AN171" s="4">
        <v>10.0</v>
      </c>
      <c r="AO171" s="4">
        <v>8.0</v>
      </c>
      <c r="AP171" s="4">
        <v>7.0</v>
      </c>
      <c r="AQ171" s="4"/>
      <c r="AR171" s="4" t="s">
        <v>617</v>
      </c>
      <c r="AS171" s="4" t="s">
        <v>192</v>
      </c>
      <c r="AT171" s="4">
        <v>85.0</v>
      </c>
      <c r="AU171" s="4" t="s">
        <v>550</v>
      </c>
      <c r="AV171" s="4"/>
      <c r="AW171" s="1">
        <v>3.0</v>
      </c>
      <c r="AX171" s="1">
        <v>18.0</v>
      </c>
      <c r="AY171" s="1"/>
      <c r="AZ171" s="1" t="s">
        <v>215</v>
      </c>
      <c r="BA171" s="1" t="s">
        <v>1004</v>
      </c>
      <c r="BB171" s="1">
        <v>18.0</v>
      </c>
      <c r="BC171" s="1">
        <v>8.0</v>
      </c>
    </row>
    <row r="172">
      <c r="A172" s="4" t="s">
        <v>349</v>
      </c>
      <c r="B172" s="4"/>
      <c r="C172" s="4"/>
      <c r="D172" s="4" t="s">
        <v>540</v>
      </c>
      <c r="E172" s="4">
        <v>13.0</v>
      </c>
      <c r="F172" s="4" t="s">
        <v>1517</v>
      </c>
      <c r="G172" s="4">
        <v>73.1</v>
      </c>
      <c r="H172" s="4">
        <v>137.0</v>
      </c>
      <c r="I172" s="4">
        <v>90.0</v>
      </c>
      <c r="J172" s="4">
        <v>18.0</v>
      </c>
      <c r="K172" s="4">
        <v>72.0</v>
      </c>
      <c r="L172" s="8">
        <v>90.0</v>
      </c>
      <c r="M172" s="8">
        <v>2.0</v>
      </c>
      <c r="N172" s="8">
        <v>88.0</v>
      </c>
      <c r="O172" s="8">
        <v>17.0</v>
      </c>
      <c r="P172" s="8">
        <v>17.0</v>
      </c>
      <c r="Q172" s="8">
        <v>2.0</v>
      </c>
      <c r="R172" s="4" t="s">
        <v>78</v>
      </c>
      <c r="S172" s="4" t="s">
        <v>351</v>
      </c>
      <c r="T172" s="4" t="s">
        <v>350</v>
      </c>
      <c r="U172" s="5">
        <v>45857.89659853009</v>
      </c>
      <c r="V172" s="4" t="s">
        <v>1518</v>
      </c>
      <c r="W172" s="4"/>
      <c r="X172" s="4" t="s">
        <v>579</v>
      </c>
      <c r="Y172" s="4" t="s">
        <v>1519</v>
      </c>
      <c r="Z172" s="4"/>
      <c r="AA172" s="4"/>
      <c r="AB172" s="4" t="s">
        <v>14</v>
      </c>
      <c r="AC172" s="4" t="s">
        <v>349</v>
      </c>
      <c r="AD172" s="4" t="s">
        <v>14</v>
      </c>
      <c r="AE172" s="4" t="s">
        <v>1520</v>
      </c>
      <c r="AF172" s="4" t="s">
        <v>1520</v>
      </c>
      <c r="AG172" s="4" t="s">
        <v>14</v>
      </c>
      <c r="AH172" s="4" t="s">
        <v>546</v>
      </c>
      <c r="AI172" s="4">
        <v>18.0</v>
      </c>
      <c r="AJ172" s="4" t="s">
        <v>623</v>
      </c>
      <c r="AK172" s="4" t="s">
        <v>624</v>
      </c>
      <c r="AL172" s="4" t="s">
        <v>624</v>
      </c>
      <c r="AM172" s="4">
        <v>18.0</v>
      </c>
      <c r="AN172" s="4">
        <v>10.0</v>
      </c>
      <c r="AO172" s="4">
        <v>4.0</v>
      </c>
      <c r="AP172" s="4">
        <v>3.0</v>
      </c>
      <c r="AQ172" s="4"/>
      <c r="AR172" s="4" t="s">
        <v>572</v>
      </c>
      <c r="AS172" s="4" t="s">
        <v>192</v>
      </c>
      <c r="AT172" s="4">
        <v>88.0</v>
      </c>
      <c r="AU172" s="4" t="s">
        <v>550</v>
      </c>
      <c r="AV172" s="4"/>
      <c r="AW172" s="1">
        <v>3.0</v>
      </c>
      <c r="AX172" s="1">
        <v>18.0</v>
      </c>
      <c r="AY172" s="1"/>
      <c r="AZ172" s="1" t="s">
        <v>349</v>
      </c>
      <c r="BA172" s="1" t="s">
        <v>1517</v>
      </c>
      <c r="BB172" s="1"/>
      <c r="BC172" s="1"/>
    </row>
    <row r="173">
      <c r="A173" s="4" t="s">
        <v>243</v>
      </c>
      <c r="B173" s="4"/>
      <c r="C173" s="4"/>
      <c r="D173" s="4" t="s">
        <v>540</v>
      </c>
      <c r="E173" s="4">
        <v>17.3</v>
      </c>
      <c r="F173" s="4" t="s">
        <v>1521</v>
      </c>
      <c r="G173" s="4">
        <v>66.7</v>
      </c>
      <c r="H173" s="4">
        <v>118.0</v>
      </c>
      <c r="I173" s="4">
        <v>87.0</v>
      </c>
      <c r="J173" s="4">
        <v>18.0</v>
      </c>
      <c r="K173" s="4">
        <v>70.0</v>
      </c>
      <c r="L173" s="8">
        <v>87.0</v>
      </c>
      <c r="M173" s="8">
        <v>3.0</v>
      </c>
      <c r="N173" s="8">
        <v>84.0</v>
      </c>
      <c r="O173" s="8">
        <v>20.0</v>
      </c>
      <c r="P173" s="8">
        <v>20.0</v>
      </c>
      <c r="Q173" s="8">
        <v>3.0</v>
      </c>
      <c r="R173" s="4" t="s">
        <v>78</v>
      </c>
      <c r="S173" s="4" t="s">
        <v>245</v>
      </c>
      <c r="T173" s="4" t="s">
        <v>244</v>
      </c>
      <c r="U173" s="5">
        <v>45857.905321122686</v>
      </c>
      <c r="V173" s="4" t="s">
        <v>1522</v>
      </c>
      <c r="W173" s="5">
        <v>45857.40486111111</v>
      </c>
      <c r="X173" s="4" t="s">
        <v>1523</v>
      </c>
      <c r="Y173" s="4" t="s">
        <v>1524</v>
      </c>
      <c r="Z173" s="4"/>
      <c r="AA173" s="4"/>
      <c r="AB173" s="4" t="s">
        <v>14</v>
      </c>
      <c r="AC173" s="4" t="s">
        <v>243</v>
      </c>
      <c r="AD173" s="4" t="s">
        <v>14</v>
      </c>
      <c r="AE173" s="4" t="s">
        <v>1525</v>
      </c>
      <c r="AF173" s="4" t="s">
        <v>1525</v>
      </c>
      <c r="AG173" s="4" t="s">
        <v>14</v>
      </c>
      <c r="AH173" s="4" t="s">
        <v>546</v>
      </c>
      <c r="AI173" s="4">
        <v>17.0</v>
      </c>
      <c r="AJ173" s="4" t="s">
        <v>609</v>
      </c>
      <c r="AK173" s="4" t="s">
        <v>1526</v>
      </c>
      <c r="AL173" s="4" t="s">
        <v>1526</v>
      </c>
      <c r="AM173" s="4">
        <v>18.0</v>
      </c>
      <c r="AN173" s="4">
        <v>10.0</v>
      </c>
      <c r="AO173" s="4">
        <v>2.0</v>
      </c>
      <c r="AP173" s="4">
        <v>1.0</v>
      </c>
      <c r="AQ173" s="4"/>
      <c r="AR173" s="4" t="s">
        <v>707</v>
      </c>
      <c r="AS173" s="4" t="s">
        <v>192</v>
      </c>
      <c r="AT173" s="4">
        <v>84.0</v>
      </c>
      <c r="AU173" s="4" t="s">
        <v>550</v>
      </c>
      <c r="AV173" s="4"/>
      <c r="AW173" s="1">
        <v>3.0</v>
      </c>
      <c r="AX173" s="1">
        <v>18.0</v>
      </c>
      <c r="AY173" s="1"/>
      <c r="AZ173" s="1" t="s">
        <v>243</v>
      </c>
      <c r="BA173" s="1" t="s">
        <v>1521</v>
      </c>
      <c r="BB173" s="1"/>
      <c r="BC173" s="1"/>
    </row>
    <row r="174">
      <c r="A174" s="4" t="s">
        <v>215</v>
      </c>
      <c r="B174" s="4">
        <v>15.0</v>
      </c>
      <c r="C174" s="4">
        <v>18.0</v>
      </c>
      <c r="D174" s="4" t="s">
        <v>540</v>
      </c>
      <c r="E174" s="4">
        <v>14.5</v>
      </c>
      <c r="F174" s="4" t="s">
        <v>1467</v>
      </c>
      <c r="G174" s="4">
        <v>72.2</v>
      </c>
      <c r="H174" s="4">
        <v>141.0</v>
      </c>
      <c r="I174" s="4"/>
      <c r="J174" s="4">
        <v>18.0</v>
      </c>
      <c r="K174" s="4">
        <v>72.0</v>
      </c>
      <c r="L174" s="8">
        <v>87.0</v>
      </c>
      <c r="M174" s="8">
        <v>-89.0</v>
      </c>
      <c r="N174" s="8">
        <v>87.0</v>
      </c>
      <c r="O174" s="8">
        <v>15.0</v>
      </c>
      <c r="P174" s="8">
        <v>15.0</v>
      </c>
      <c r="Q174" s="8">
        <v>-2.0</v>
      </c>
      <c r="R174" s="4" t="s">
        <v>78</v>
      </c>
      <c r="S174" s="4" t="s">
        <v>217</v>
      </c>
      <c r="T174" s="4" t="s">
        <v>216</v>
      </c>
      <c r="U174" s="5">
        <v>45858.71780222222</v>
      </c>
      <c r="V174" s="4" t="s">
        <v>1527</v>
      </c>
      <c r="W174" s="5">
        <v>45858.65972222222</v>
      </c>
      <c r="X174" s="4" t="s">
        <v>1528</v>
      </c>
      <c r="Y174" s="4" t="s">
        <v>1529</v>
      </c>
      <c r="Z174" s="4"/>
      <c r="AA174" s="4"/>
      <c r="AB174" s="4" t="s">
        <v>14</v>
      </c>
      <c r="AC174" s="4" t="s">
        <v>215</v>
      </c>
      <c r="AD174" s="4" t="s">
        <v>14</v>
      </c>
      <c r="AE174" s="4" t="s">
        <v>1530</v>
      </c>
      <c r="AF174" s="4" t="s">
        <v>1530</v>
      </c>
      <c r="AG174" s="4" t="s">
        <v>14</v>
      </c>
      <c r="AH174" s="4" t="s">
        <v>546</v>
      </c>
      <c r="AI174" s="4">
        <v>15.0</v>
      </c>
      <c r="AJ174" s="4" t="s">
        <v>694</v>
      </c>
      <c r="AK174" s="4" t="s">
        <v>1131</v>
      </c>
      <c r="AL174" s="4" t="s">
        <v>1131</v>
      </c>
      <c r="AM174" s="4">
        <v>18.0</v>
      </c>
      <c r="AN174" s="4">
        <v>10.0</v>
      </c>
      <c r="AO174" s="4">
        <v>8.0</v>
      </c>
      <c r="AP174" s="4">
        <v>7.0</v>
      </c>
      <c r="AQ174" s="4"/>
      <c r="AR174" s="4" t="s">
        <v>630</v>
      </c>
      <c r="AS174" s="4" t="s">
        <v>192</v>
      </c>
      <c r="AT174" s="4">
        <v>89.0</v>
      </c>
      <c r="AU174" s="4" t="s">
        <v>550</v>
      </c>
      <c r="AV174" s="4"/>
      <c r="AW174" s="1">
        <v>3.0</v>
      </c>
      <c r="AX174" s="1">
        <v>18.0</v>
      </c>
      <c r="AY174" s="1"/>
      <c r="AZ174" s="1" t="s">
        <v>215</v>
      </c>
      <c r="BA174" s="1" t="s">
        <v>1467</v>
      </c>
      <c r="BB174" s="1">
        <v>18.0</v>
      </c>
      <c r="BC174" s="1">
        <v>15.0</v>
      </c>
    </row>
    <row r="175">
      <c r="A175" s="4" t="s">
        <v>33</v>
      </c>
      <c r="B175" s="4"/>
      <c r="C175" s="4"/>
      <c r="D175" s="4" t="s">
        <v>540</v>
      </c>
      <c r="E175" s="4">
        <v>17.8</v>
      </c>
      <c r="F175" s="4" t="s">
        <v>1467</v>
      </c>
      <c r="G175" s="4">
        <v>72.2</v>
      </c>
      <c r="H175" s="4">
        <v>141.0</v>
      </c>
      <c r="I175" s="4">
        <v>91.0</v>
      </c>
      <c r="J175" s="4">
        <v>18.0</v>
      </c>
      <c r="K175" s="4">
        <v>72.0</v>
      </c>
      <c r="L175" s="8">
        <v>91.0</v>
      </c>
      <c r="M175" s="8">
        <v>-2.0</v>
      </c>
      <c r="N175" s="8">
        <v>93.0</v>
      </c>
      <c r="O175" s="8">
        <v>19.0</v>
      </c>
      <c r="P175" s="8">
        <v>19.0</v>
      </c>
      <c r="Q175" s="8">
        <v>-2.0</v>
      </c>
      <c r="R175" s="4" t="s">
        <v>78</v>
      </c>
      <c r="S175" s="4" t="s">
        <v>279</v>
      </c>
      <c r="T175" s="4" t="s">
        <v>28</v>
      </c>
      <c r="U175" s="5">
        <v>45858.86433142361</v>
      </c>
      <c r="V175" s="4" t="s">
        <v>1531</v>
      </c>
      <c r="W175" s="5">
        <v>45858.65972222222</v>
      </c>
      <c r="X175" s="4" t="s">
        <v>1528</v>
      </c>
      <c r="Y175" s="4" t="s">
        <v>1532</v>
      </c>
      <c r="Z175" s="4"/>
      <c r="AA175" s="4"/>
      <c r="AB175" s="4" t="s">
        <v>14</v>
      </c>
      <c r="AC175" s="4" t="s">
        <v>33</v>
      </c>
      <c r="AD175" s="4" t="s">
        <v>14</v>
      </c>
      <c r="AE175" s="4" t="s">
        <v>1533</v>
      </c>
      <c r="AF175" s="4" t="s">
        <v>1533</v>
      </c>
      <c r="AG175" s="4" t="s">
        <v>14</v>
      </c>
      <c r="AH175" s="4" t="s">
        <v>546</v>
      </c>
      <c r="AI175" s="4">
        <v>19.0</v>
      </c>
      <c r="AJ175" s="4" t="s">
        <v>576</v>
      </c>
      <c r="AK175" s="4" t="s">
        <v>1534</v>
      </c>
      <c r="AL175" s="4" t="s">
        <v>1534</v>
      </c>
      <c r="AM175" s="4">
        <v>18.0</v>
      </c>
      <c r="AN175" s="4">
        <v>10.0</v>
      </c>
      <c r="AO175" s="4">
        <v>7.0</v>
      </c>
      <c r="AP175" s="4">
        <v>2.0</v>
      </c>
      <c r="AQ175" s="4"/>
      <c r="AR175" s="4" t="s">
        <v>630</v>
      </c>
      <c r="AS175" s="4" t="s">
        <v>192</v>
      </c>
      <c r="AT175" s="4">
        <v>93.0</v>
      </c>
      <c r="AU175" s="4" t="s">
        <v>550</v>
      </c>
      <c r="AV175" s="4"/>
      <c r="AW175" s="1">
        <v>3.0</v>
      </c>
      <c r="AX175" s="1">
        <v>18.0</v>
      </c>
      <c r="AY175" s="1"/>
      <c r="AZ175" s="1" t="s">
        <v>33</v>
      </c>
      <c r="BA175" s="1" t="s">
        <v>1467</v>
      </c>
      <c r="BB175" s="1"/>
      <c r="BC175" s="1"/>
    </row>
    <row r="176">
      <c r="A176" s="4" t="s">
        <v>321</v>
      </c>
      <c r="B176" s="4"/>
      <c r="C176" s="4"/>
      <c r="D176" s="4" t="s">
        <v>540</v>
      </c>
      <c r="E176" s="4">
        <v>10.3</v>
      </c>
      <c r="F176" s="4" t="s">
        <v>1409</v>
      </c>
      <c r="G176" s="4">
        <v>69.8</v>
      </c>
      <c r="H176" s="4">
        <v>121.0</v>
      </c>
      <c r="I176" s="4">
        <v>84.0</v>
      </c>
      <c r="J176" s="4">
        <v>18.0</v>
      </c>
      <c r="K176" s="4">
        <v>70.0</v>
      </c>
      <c r="L176" s="8">
        <v>84.0</v>
      </c>
      <c r="M176" s="8">
        <v>4.0</v>
      </c>
      <c r="N176" s="8">
        <v>80.0</v>
      </c>
      <c r="O176" s="8">
        <v>14.0</v>
      </c>
      <c r="P176" s="8">
        <v>14.0</v>
      </c>
      <c r="Q176" s="8">
        <v>4.0</v>
      </c>
      <c r="R176" s="4" t="s">
        <v>78</v>
      </c>
      <c r="S176" s="4" t="s">
        <v>323</v>
      </c>
      <c r="T176" s="4" t="s">
        <v>322</v>
      </c>
      <c r="U176" s="5">
        <v>45859.707685092595</v>
      </c>
      <c r="V176" s="4" t="s">
        <v>1535</v>
      </c>
      <c r="W176" s="4"/>
      <c r="X176" s="4" t="s">
        <v>579</v>
      </c>
      <c r="Y176" s="4" t="s">
        <v>1536</v>
      </c>
      <c r="Z176" s="4"/>
      <c r="AA176" s="4"/>
      <c r="AB176" s="4" t="s">
        <v>14</v>
      </c>
      <c r="AC176" s="4" t="s">
        <v>321</v>
      </c>
      <c r="AD176" s="4" t="s">
        <v>14</v>
      </c>
      <c r="AE176" s="4" t="s">
        <v>1317</v>
      </c>
      <c r="AF176" s="4" t="s">
        <v>1317</v>
      </c>
      <c r="AG176" s="4" t="s">
        <v>14</v>
      </c>
      <c r="AH176" s="4" t="s">
        <v>546</v>
      </c>
      <c r="AI176" s="4">
        <v>14.0</v>
      </c>
      <c r="AJ176" s="4" t="s">
        <v>710</v>
      </c>
      <c r="AK176" s="4" t="s">
        <v>1057</v>
      </c>
      <c r="AL176" s="4" t="s">
        <v>1057</v>
      </c>
      <c r="AM176" s="4">
        <v>18.0</v>
      </c>
      <c r="AN176" s="4">
        <v>11.0</v>
      </c>
      <c r="AO176" s="4">
        <v>3.0</v>
      </c>
      <c r="AP176" s="4">
        <v>4.0</v>
      </c>
      <c r="AQ176" s="4"/>
      <c r="AR176" s="4" t="s">
        <v>558</v>
      </c>
      <c r="AS176" s="4" t="s">
        <v>192</v>
      </c>
      <c r="AT176" s="4">
        <v>80.0</v>
      </c>
      <c r="AU176" s="4" t="s">
        <v>550</v>
      </c>
      <c r="AV176" s="1"/>
      <c r="AW176" s="1">
        <v>3.0</v>
      </c>
      <c r="AX176" s="1">
        <v>18.0</v>
      </c>
      <c r="AY176" s="1"/>
      <c r="AZ176" s="1" t="s">
        <v>321</v>
      </c>
      <c r="BA176" s="1" t="s">
        <v>1409</v>
      </c>
      <c r="BB176" s="1"/>
      <c r="BC176" s="1"/>
    </row>
    <row r="177">
      <c r="A177" s="4" t="s">
        <v>21</v>
      </c>
      <c r="B177" s="4"/>
      <c r="C177" s="4"/>
      <c r="D177" s="4" t="s">
        <v>540</v>
      </c>
      <c r="E177" s="4">
        <v>5.9</v>
      </c>
      <c r="F177" s="4" t="s">
        <v>1537</v>
      </c>
      <c r="G177" s="4">
        <v>72.2</v>
      </c>
      <c r="H177" s="4">
        <v>141.0</v>
      </c>
      <c r="I177" s="4">
        <v>83.0</v>
      </c>
      <c r="J177" s="4">
        <v>18.0</v>
      </c>
      <c r="K177" s="4">
        <v>72.0</v>
      </c>
      <c r="L177" s="8">
        <v>83.0</v>
      </c>
      <c r="M177" s="8">
        <v>4.0</v>
      </c>
      <c r="N177" s="8">
        <v>79.0</v>
      </c>
      <c r="O177" s="8">
        <v>11.0</v>
      </c>
      <c r="P177" s="8">
        <v>11.0</v>
      </c>
      <c r="Q177" s="8">
        <v>4.0</v>
      </c>
      <c r="R177" s="4" t="s">
        <v>78</v>
      </c>
      <c r="S177" s="4" t="s">
        <v>257</v>
      </c>
      <c r="T177" s="4" t="s">
        <v>16</v>
      </c>
      <c r="U177" s="5">
        <v>45864.36331342593</v>
      </c>
      <c r="V177" s="4" t="s">
        <v>1538</v>
      </c>
      <c r="W177" s="5">
        <v>45864.54166666667</v>
      </c>
      <c r="X177" s="4" t="s">
        <v>1539</v>
      </c>
      <c r="Y177" s="4" t="s">
        <v>1540</v>
      </c>
      <c r="Z177" s="4" t="s">
        <v>16</v>
      </c>
      <c r="AA177" s="5">
        <v>45865.301324201384</v>
      </c>
      <c r="AB177" s="4" t="s">
        <v>1541</v>
      </c>
      <c r="AC177" s="4" t="s">
        <v>21</v>
      </c>
      <c r="AD177" s="4" t="s">
        <v>21</v>
      </c>
      <c r="AE177" s="4" t="s">
        <v>1542</v>
      </c>
      <c r="AF177" s="4" t="s">
        <v>1542</v>
      </c>
      <c r="AG177" s="4" t="s">
        <v>14</v>
      </c>
      <c r="AH177" s="4" t="s">
        <v>546</v>
      </c>
      <c r="AI177" s="4">
        <v>11.0</v>
      </c>
      <c r="AJ177" s="4" t="s">
        <v>723</v>
      </c>
      <c r="AK177" s="4" t="s">
        <v>1413</v>
      </c>
      <c r="AL177" s="4" t="s">
        <v>1413</v>
      </c>
      <c r="AM177" s="4">
        <v>18.0</v>
      </c>
      <c r="AN177" s="4">
        <v>11.0</v>
      </c>
      <c r="AO177" s="4">
        <v>5.0</v>
      </c>
      <c r="AP177" s="4">
        <v>6.0</v>
      </c>
      <c r="AQ177" s="4"/>
      <c r="AR177" s="4" t="s">
        <v>558</v>
      </c>
      <c r="AS177" s="4" t="s">
        <v>192</v>
      </c>
      <c r="AT177" s="4">
        <v>79.0</v>
      </c>
      <c r="AU177" s="4" t="s">
        <v>550</v>
      </c>
      <c r="AV177" s="1"/>
      <c r="AW177" s="1">
        <v>3.0</v>
      </c>
      <c r="AX177" s="1">
        <v>18.0</v>
      </c>
      <c r="AY177" s="1"/>
      <c r="AZ177" s="1" t="s">
        <v>21</v>
      </c>
      <c r="BA177" s="1" t="s">
        <v>1537</v>
      </c>
      <c r="BB177" s="1"/>
      <c r="BC177" s="1"/>
    </row>
    <row r="178">
      <c r="A178" s="4" t="s">
        <v>33</v>
      </c>
      <c r="B178" s="4">
        <v>31.0</v>
      </c>
      <c r="C178" s="4">
        <v>18.0</v>
      </c>
      <c r="D178" s="4" t="s">
        <v>540</v>
      </c>
      <c r="E178" s="4">
        <v>17.6</v>
      </c>
      <c r="F178" s="4" t="s">
        <v>1537</v>
      </c>
      <c r="G178" s="4">
        <v>72.2</v>
      </c>
      <c r="H178" s="4">
        <v>141.0</v>
      </c>
      <c r="I178" s="4"/>
      <c r="J178" s="4">
        <v>18.0</v>
      </c>
      <c r="K178" s="4">
        <v>72.0</v>
      </c>
      <c r="L178" s="8">
        <v>103.0</v>
      </c>
      <c r="M178" s="8">
        <v>-93.0</v>
      </c>
      <c r="N178" s="8">
        <v>103.0</v>
      </c>
      <c r="O178" s="8">
        <v>31.0</v>
      </c>
      <c r="P178" s="8">
        <v>31.0</v>
      </c>
      <c r="Q178" s="8">
        <v>10.0</v>
      </c>
      <c r="R178" s="4" t="s">
        <v>78</v>
      </c>
      <c r="S178" s="4" t="s">
        <v>279</v>
      </c>
      <c r="T178" s="4" t="s">
        <v>16</v>
      </c>
      <c r="U178" s="5">
        <v>45864.36354491898</v>
      </c>
      <c r="V178" s="4" t="s">
        <v>1538</v>
      </c>
      <c r="W178" s="4" t="s">
        <v>1539</v>
      </c>
      <c r="X178" s="4" t="s">
        <v>1539</v>
      </c>
      <c r="Y178" s="4" t="s">
        <v>1543</v>
      </c>
      <c r="Z178" s="4"/>
      <c r="AA178" s="4"/>
      <c r="AB178" s="4" t="s">
        <v>14</v>
      </c>
      <c r="AC178" s="4" t="s">
        <v>21</v>
      </c>
      <c r="AD178" s="4" t="s">
        <v>14</v>
      </c>
      <c r="AE178" s="4" t="s">
        <v>1449</v>
      </c>
      <c r="AF178" s="4" t="s">
        <v>1449</v>
      </c>
      <c r="AG178" s="4" t="s">
        <v>14</v>
      </c>
      <c r="AH178" s="4" t="s">
        <v>546</v>
      </c>
      <c r="AI178" s="4">
        <v>31.0</v>
      </c>
      <c r="AJ178" s="4" t="s">
        <v>1450</v>
      </c>
      <c r="AK178" s="4" t="s">
        <v>1544</v>
      </c>
      <c r="AL178" s="4" t="s">
        <v>1544</v>
      </c>
      <c r="AM178" s="4">
        <v>18.0</v>
      </c>
      <c r="AN178" s="4">
        <v>11.0</v>
      </c>
      <c r="AO178" s="4">
        <v>1.0</v>
      </c>
      <c r="AP178" s="4">
        <v>1.0</v>
      </c>
      <c r="AQ178" s="4"/>
      <c r="AR178" s="4" t="s">
        <v>750</v>
      </c>
      <c r="AS178" s="4" t="s">
        <v>192</v>
      </c>
      <c r="AT178" s="4">
        <v>93.0</v>
      </c>
      <c r="AU178" s="4" t="s">
        <v>585</v>
      </c>
      <c r="AV178" s="4" t="s">
        <v>33</v>
      </c>
      <c r="AW178" s="1">
        <v>3.0</v>
      </c>
      <c r="AX178" s="1">
        <v>18.0</v>
      </c>
      <c r="AY178" s="1"/>
      <c r="AZ178" s="1" t="s">
        <v>33</v>
      </c>
      <c r="BA178" s="1" t="s">
        <v>1537</v>
      </c>
      <c r="BB178" s="1">
        <v>18.0</v>
      </c>
      <c r="BC178" s="1">
        <v>31.0</v>
      </c>
    </row>
    <row r="179">
      <c r="A179" s="4" t="s">
        <v>349</v>
      </c>
      <c r="B179" s="4"/>
      <c r="C179" s="4"/>
      <c r="D179" s="4" t="s">
        <v>540</v>
      </c>
      <c r="E179" s="4">
        <v>12.9</v>
      </c>
      <c r="F179" s="4" t="s">
        <v>1545</v>
      </c>
      <c r="G179" s="4">
        <v>70.4</v>
      </c>
      <c r="H179" s="4">
        <v>135.0</v>
      </c>
      <c r="I179" s="4">
        <v>89.0</v>
      </c>
      <c r="J179" s="4">
        <v>18.0</v>
      </c>
      <c r="K179" s="4">
        <v>70.0</v>
      </c>
      <c r="L179" s="8">
        <v>89.0</v>
      </c>
      <c r="M179" s="8">
        <v>4.0</v>
      </c>
      <c r="N179" s="8">
        <v>85.0</v>
      </c>
      <c r="O179" s="8">
        <v>19.0</v>
      </c>
      <c r="P179" s="8">
        <v>19.0</v>
      </c>
      <c r="Q179" s="8">
        <v>4.0</v>
      </c>
      <c r="R179" s="4" t="s">
        <v>78</v>
      </c>
      <c r="S179" s="4" t="s">
        <v>351</v>
      </c>
      <c r="T179" s="4" t="s">
        <v>350</v>
      </c>
      <c r="U179" s="5">
        <v>45869.90923503472</v>
      </c>
      <c r="V179" s="4" t="s">
        <v>1546</v>
      </c>
      <c r="W179" s="5">
        <v>45864.90833333333</v>
      </c>
      <c r="X179" s="4" t="s">
        <v>1547</v>
      </c>
      <c r="Y179" s="4" t="s">
        <v>1548</v>
      </c>
      <c r="Z179" s="4"/>
      <c r="AA179" s="4"/>
      <c r="AB179" s="4" t="s">
        <v>14</v>
      </c>
      <c r="AC179" s="4" t="s">
        <v>349</v>
      </c>
      <c r="AD179" s="4" t="s">
        <v>14</v>
      </c>
      <c r="AE179" s="4" t="s">
        <v>1549</v>
      </c>
      <c r="AF179" s="4" t="s">
        <v>1549</v>
      </c>
      <c r="AG179" s="4" t="s">
        <v>14</v>
      </c>
      <c r="AH179" s="4" t="s">
        <v>546</v>
      </c>
      <c r="AI179" s="4">
        <v>19.0</v>
      </c>
      <c r="AJ179" s="4" t="s">
        <v>576</v>
      </c>
      <c r="AK179" s="4" t="s">
        <v>1534</v>
      </c>
      <c r="AL179" s="4" t="s">
        <v>1534</v>
      </c>
      <c r="AM179" s="4">
        <v>18.0</v>
      </c>
      <c r="AN179" s="4">
        <v>11.0</v>
      </c>
      <c r="AO179" s="4">
        <v>4.0</v>
      </c>
      <c r="AP179" s="4">
        <v>3.0</v>
      </c>
      <c r="AQ179" s="4"/>
      <c r="AR179" s="4" t="s">
        <v>558</v>
      </c>
      <c r="AS179" s="4" t="s">
        <v>192</v>
      </c>
      <c r="AT179" s="4">
        <v>85.0</v>
      </c>
      <c r="AU179" s="4" t="s">
        <v>550</v>
      </c>
      <c r="AV179" s="4"/>
      <c r="AW179" s="1">
        <v>3.0</v>
      </c>
      <c r="AX179" s="1">
        <v>18.0</v>
      </c>
      <c r="AY179" s="1"/>
      <c r="AZ179" s="1" t="s">
        <v>349</v>
      </c>
      <c r="BA179" s="1" t="s">
        <v>1545</v>
      </c>
      <c r="BB179" s="1"/>
      <c r="BC179" s="1"/>
    </row>
    <row r="180">
      <c r="A180" s="4" t="s">
        <v>21</v>
      </c>
      <c r="B180" s="4"/>
      <c r="C180" s="4"/>
      <c r="D180" s="4" t="s">
        <v>540</v>
      </c>
      <c r="E180" s="4">
        <v>5.9</v>
      </c>
      <c r="F180" s="4" t="s">
        <v>1550</v>
      </c>
      <c r="G180" s="4">
        <v>73.1</v>
      </c>
      <c r="H180" s="4">
        <v>142.0</v>
      </c>
      <c r="I180" s="4">
        <v>81.0</v>
      </c>
      <c r="J180" s="4">
        <v>18.0</v>
      </c>
      <c r="K180" s="4">
        <v>72.0</v>
      </c>
      <c r="L180" s="8">
        <v>81.0</v>
      </c>
      <c r="M180" s="8">
        <v>1.0</v>
      </c>
      <c r="N180" s="8">
        <v>80.0</v>
      </c>
      <c r="O180" s="8">
        <v>8.0</v>
      </c>
      <c r="P180" s="8">
        <v>8.0</v>
      </c>
      <c r="Q180" s="8">
        <v>1.0</v>
      </c>
      <c r="R180" s="4" t="s">
        <v>78</v>
      </c>
      <c r="S180" s="4" t="s">
        <v>257</v>
      </c>
      <c r="T180" s="4" t="s">
        <v>16</v>
      </c>
      <c r="U180" s="5">
        <v>45871.63036275463</v>
      </c>
      <c r="V180" s="4" t="s">
        <v>1551</v>
      </c>
      <c r="W180" s="4"/>
      <c r="X180" s="4" t="s">
        <v>579</v>
      </c>
      <c r="Y180" s="4" t="s">
        <v>1552</v>
      </c>
      <c r="Z180" s="4"/>
      <c r="AA180" s="4"/>
      <c r="AB180" s="4" t="s">
        <v>14</v>
      </c>
      <c r="AC180" s="4" t="s">
        <v>21</v>
      </c>
      <c r="AD180" s="4" t="s">
        <v>14</v>
      </c>
      <c r="AE180" s="4" t="s">
        <v>962</v>
      </c>
      <c r="AF180" s="4" t="s">
        <v>962</v>
      </c>
      <c r="AG180" s="4" t="s">
        <v>14</v>
      </c>
      <c r="AH180" s="4" t="s">
        <v>546</v>
      </c>
      <c r="AI180" s="4">
        <v>9.0</v>
      </c>
      <c r="AJ180" s="4" t="s">
        <v>635</v>
      </c>
      <c r="AK180" s="4" t="s">
        <v>1422</v>
      </c>
      <c r="AL180" s="4" t="s">
        <v>1422</v>
      </c>
      <c r="AM180" s="4">
        <v>18.0</v>
      </c>
      <c r="AN180" s="4">
        <v>11.0</v>
      </c>
      <c r="AO180" s="4">
        <v>5.0</v>
      </c>
      <c r="AP180" s="4">
        <v>6.0</v>
      </c>
      <c r="AQ180" s="4"/>
      <c r="AR180" s="4" t="s">
        <v>604</v>
      </c>
      <c r="AS180" s="4" t="s">
        <v>192</v>
      </c>
      <c r="AT180" s="4">
        <v>80.0</v>
      </c>
      <c r="AU180" s="4" t="s">
        <v>550</v>
      </c>
      <c r="AV180" s="4"/>
      <c r="AW180" s="1">
        <v>3.0</v>
      </c>
      <c r="AX180" s="1">
        <v>18.0</v>
      </c>
      <c r="AY180" s="1"/>
      <c r="AZ180" s="1" t="s">
        <v>21</v>
      </c>
      <c r="BA180" s="1" t="s">
        <v>1550</v>
      </c>
      <c r="BB180" s="1"/>
      <c r="BC180" s="1"/>
    </row>
    <row r="181">
      <c r="A181" s="4" t="s">
        <v>215</v>
      </c>
      <c r="B181" s="4">
        <v>26.0</v>
      </c>
      <c r="C181" s="4">
        <v>18.0</v>
      </c>
      <c r="D181" s="4" t="s">
        <v>540</v>
      </c>
      <c r="E181" s="4">
        <v>13.1</v>
      </c>
      <c r="F181" s="4" t="s">
        <v>1467</v>
      </c>
      <c r="G181" s="4">
        <v>72.2</v>
      </c>
      <c r="H181" s="4">
        <v>141.0</v>
      </c>
      <c r="I181" s="4"/>
      <c r="J181" s="4">
        <v>18.0</v>
      </c>
      <c r="K181" s="4">
        <v>72.0</v>
      </c>
      <c r="L181" s="8">
        <v>98.0</v>
      </c>
      <c r="M181" s="8">
        <v>-88.0</v>
      </c>
      <c r="N181" s="8">
        <v>98.0</v>
      </c>
      <c r="O181" s="8">
        <v>26.0</v>
      </c>
      <c r="P181" s="8">
        <v>26.0</v>
      </c>
      <c r="Q181" s="8">
        <v>10.0</v>
      </c>
      <c r="R181" s="4" t="s">
        <v>78</v>
      </c>
      <c r="S181" s="4" t="s">
        <v>217</v>
      </c>
      <c r="T181" s="4" t="s">
        <v>216</v>
      </c>
      <c r="U181" s="5">
        <v>45871.88852574074</v>
      </c>
      <c r="V181" s="4" t="s">
        <v>1553</v>
      </c>
      <c r="W181" s="5">
        <v>45872.625</v>
      </c>
      <c r="X181" s="4" t="s">
        <v>1554</v>
      </c>
      <c r="Y181" s="4" t="s">
        <v>1555</v>
      </c>
      <c r="Z181" s="4"/>
      <c r="AA181" s="4"/>
      <c r="AB181" s="4" t="s">
        <v>14</v>
      </c>
      <c r="AC181" s="4" t="s">
        <v>215</v>
      </c>
      <c r="AD181" s="4" t="s">
        <v>14</v>
      </c>
      <c r="AE181" s="4" t="s">
        <v>976</v>
      </c>
      <c r="AF181" s="4" t="s">
        <v>976</v>
      </c>
      <c r="AG181" s="4" t="s">
        <v>14</v>
      </c>
      <c r="AH181" s="4" t="s">
        <v>546</v>
      </c>
      <c r="AI181" s="4">
        <v>26.0</v>
      </c>
      <c r="AJ181" s="4" t="s">
        <v>640</v>
      </c>
      <c r="AK181" s="4" t="s">
        <v>641</v>
      </c>
      <c r="AL181" s="4" t="s">
        <v>641</v>
      </c>
      <c r="AM181" s="4">
        <v>18.0</v>
      </c>
      <c r="AN181" s="4">
        <v>11.0</v>
      </c>
      <c r="AO181" s="4">
        <v>2.0</v>
      </c>
      <c r="AP181" s="4">
        <v>2.0</v>
      </c>
      <c r="AQ181" s="4"/>
      <c r="AR181" s="4" t="s">
        <v>750</v>
      </c>
      <c r="AS181" s="4" t="s">
        <v>192</v>
      </c>
      <c r="AT181" s="4">
        <v>88.0</v>
      </c>
      <c r="AU181" s="4" t="s">
        <v>550</v>
      </c>
      <c r="AV181" s="4"/>
      <c r="AW181" s="1">
        <v>3.0</v>
      </c>
      <c r="AX181" s="1">
        <v>18.0</v>
      </c>
      <c r="AY181" s="1"/>
      <c r="AZ181" s="1" t="s">
        <v>215</v>
      </c>
      <c r="BA181" s="1" t="s">
        <v>1467</v>
      </c>
      <c r="BB181" s="1">
        <v>18.0</v>
      </c>
      <c r="BC181" s="1">
        <v>26.0</v>
      </c>
    </row>
    <row r="182">
      <c r="A182" s="4" t="s">
        <v>367</v>
      </c>
      <c r="B182" s="4"/>
      <c r="C182" s="4"/>
      <c r="D182" s="4" t="s">
        <v>540</v>
      </c>
      <c r="E182" s="4">
        <v>7.5</v>
      </c>
      <c r="F182" s="4" t="s">
        <v>801</v>
      </c>
      <c r="G182" s="4">
        <v>71.0</v>
      </c>
      <c r="H182" s="4">
        <v>132.0</v>
      </c>
      <c r="I182" s="4">
        <v>79.0</v>
      </c>
      <c r="J182" s="4">
        <v>18.0</v>
      </c>
      <c r="K182" s="4">
        <v>71.0</v>
      </c>
      <c r="L182" s="8">
        <v>79.0</v>
      </c>
      <c r="M182" s="8">
        <v>0.0</v>
      </c>
      <c r="N182" s="8">
        <v>79.0</v>
      </c>
      <c r="O182" s="8">
        <v>8.0</v>
      </c>
      <c r="P182" s="8">
        <v>8.0</v>
      </c>
      <c r="Q182" s="8">
        <v>0.0</v>
      </c>
      <c r="R182" s="4" t="s">
        <v>78</v>
      </c>
      <c r="S182" s="4" t="s">
        <v>369</v>
      </c>
      <c r="T182" s="4" t="s">
        <v>16</v>
      </c>
      <c r="U182" s="5">
        <v>45872.425317650464</v>
      </c>
      <c r="V182" s="4" t="s">
        <v>1556</v>
      </c>
      <c r="W182" s="4"/>
      <c r="X182" s="4" t="s">
        <v>579</v>
      </c>
      <c r="Y182" s="4" t="s">
        <v>1557</v>
      </c>
      <c r="Z182" s="4"/>
      <c r="AA182" s="4"/>
      <c r="AB182" s="4" t="s">
        <v>14</v>
      </c>
      <c r="AC182" s="4" t="s">
        <v>21</v>
      </c>
      <c r="AD182" s="4" t="s">
        <v>14</v>
      </c>
      <c r="AE182" s="4" t="s">
        <v>1431</v>
      </c>
      <c r="AF182" s="4" t="s">
        <v>1431</v>
      </c>
      <c r="AG182" s="4" t="s">
        <v>14</v>
      </c>
      <c r="AH182" s="4" t="s">
        <v>546</v>
      </c>
      <c r="AI182" s="4">
        <v>8.0</v>
      </c>
      <c r="AJ182" s="4" t="s">
        <v>564</v>
      </c>
      <c r="AK182" s="4" t="s">
        <v>1066</v>
      </c>
      <c r="AL182" s="4" t="s">
        <v>1066</v>
      </c>
      <c r="AM182" s="4">
        <v>18.0</v>
      </c>
      <c r="AN182" s="4">
        <v>11.0</v>
      </c>
      <c r="AO182" s="4">
        <v>6.0</v>
      </c>
      <c r="AP182" s="4">
        <v>5.0</v>
      </c>
      <c r="AQ182" s="4"/>
      <c r="AR182" s="4" t="s">
        <v>661</v>
      </c>
      <c r="AS182" s="4" t="s">
        <v>192</v>
      </c>
      <c r="AT182" s="4">
        <v>79.0</v>
      </c>
      <c r="AU182" s="4" t="s">
        <v>585</v>
      </c>
      <c r="AV182" s="4" t="s">
        <v>367</v>
      </c>
      <c r="AW182" s="1">
        <v>3.0</v>
      </c>
      <c r="AX182" s="1">
        <v>18.0</v>
      </c>
      <c r="AY182" s="1"/>
      <c r="AZ182" s="1" t="s">
        <v>367</v>
      </c>
      <c r="BA182" s="1" t="s">
        <v>801</v>
      </c>
      <c r="BB182" s="1"/>
      <c r="BC182" s="1"/>
    </row>
    <row r="183">
      <c r="U183" s="5"/>
    </row>
    <row r="184">
      <c r="U184" s="5"/>
      <c r="W184" s="5"/>
      <c r="AA184" s="5"/>
    </row>
    <row r="185">
      <c r="U185" s="5"/>
      <c r="AA185" s="5"/>
    </row>
    <row r="186">
      <c r="U186" s="5"/>
    </row>
  </sheetData>
  <autoFilter ref="$A$1:$AW$436">
    <sortState ref="A1:AW436">
      <sortCondition ref="A1:A436"/>
    </sortState>
  </autoFil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75"/>
  <cols>
    <col customWidth="1" min="6" max="6" width="30.33"/>
  </cols>
  <sheetData>
    <row r="1">
      <c r="A1" s="1" t="s">
        <v>0</v>
      </c>
      <c r="B1" s="1" t="s">
        <v>1558</v>
      </c>
      <c r="C1" s="1" t="s">
        <v>492</v>
      </c>
      <c r="D1" s="1" t="s">
        <v>1559</v>
      </c>
      <c r="E1" s="1" t="s">
        <v>1560</v>
      </c>
      <c r="F1" s="1" t="s">
        <v>538</v>
      </c>
      <c r="G1" s="1" t="s">
        <v>494</v>
      </c>
      <c r="H1" s="1" t="s">
        <v>495</v>
      </c>
      <c r="I1" s="1" t="s">
        <v>1561</v>
      </c>
      <c r="J1" s="1" t="s">
        <v>497</v>
      </c>
      <c r="K1" s="1" t="s">
        <v>498</v>
      </c>
      <c r="L1" s="1" t="s">
        <v>500</v>
      </c>
      <c r="M1" s="1" t="s">
        <v>1562</v>
      </c>
      <c r="N1" s="1" t="s">
        <v>505</v>
      </c>
      <c r="O1" s="1" t="s">
        <v>1563</v>
      </c>
      <c r="P1" s="1" t="s">
        <v>1564</v>
      </c>
      <c r="Q1" s="1" t="s">
        <v>1565</v>
      </c>
      <c r="R1" s="1" t="s">
        <v>1566</v>
      </c>
      <c r="S1" s="1" t="s">
        <v>1567</v>
      </c>
      <c r="T1" s="1" t="s">
        <v>1568</v>
      </c>
      <c r="U1" s="1" t="s">
        <v>1569</v>
      </c>
      <c r="V1" s="1" t="s">
        <v>1570</v>
      </c>
      <c r="W1" s="1" t="s">
        <v>1571</v>
      </c>
      <c r="X1" s="1" t="s">
        <v>1572</v>
      </c>
      <c r="Y1" s="1" t="s">
        <v>520</v>
      </c>
      <c r="Z1" s="1" t="s">
        <v>489</v>
      </c>
      <c r="AA1" s="1" t="s">
        <v>490</v>
      </c>
      <c r="AB1" s="1" t="s">
        <v>1573</v>
      </c>
      <c r="AC1" s="1" t="s">
        <v>1574</v>
      </c>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row>
    <row r="2">
      <c r="A2" s="24"/>
      <c r="B2" s="98" t="s">
        <v>1575</v>
      </c>
      <c r="C2" s="24"/>
      <c r="D2" s="24"/>
      <c r="E2" s="98" t="s">
        <v>1575</v>
      </c>
      <c r="F2" s="24"/>
      <c r="G2" s="24"/>
      <c r="H2" s="24"/>
      <c r="I2" s="24"/>
      <c r="J2" s="24"/>
      <c r="K2" s="24"/>
      <c r="L2" s="98">
        <v>-9.0</v>
      </c>
      <c r="M2" s="24"/>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row>
    <row r="3">
      <c r="A3" s="24"/>
      <c r="B3" s="98" t="s">
        <v>1575</v>
      </c>
      <c r="C3" s="24"/>
      <c r="D3" s="24"/>
      <c r="E3" s="98" t="s">
        <v>1575</v>
      </c>
      <c r="F3" s="24"/>
      <c r="G3" s="24"/>
      <c r="H3" s="24"/>
      <c r="I3" s="24"/>
      <c r="J3" s="24"/>
      <c r="K3" s="24"/>
      <c r="L3" s="98">
        <v>-8.0</v>
      </c>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c r="AQ3" s="24"/>
      <c r="AR3" s="24"/>
      <c r="AS3" s="24"/>
      <c r="AT3" s="24"/>
      <c r="AU3" s="24"/>
      <c r="AV3" s="24"/>
      <c r="AW3" s="24"/>
      <c r="AX3" s="24"/>
      <c r="AY3" s="24"/>
      <c r="AZ3" s="24"/>
      <c r="BA3" s="24"/>
      <c r="BB3" s="24"/>
      <c r="BC3" s="24"/>
      <c r="BD3" s="24"/>
      <c r="BE3" s="24"/>
      <c r="BF3" s="24"/>
      <c r="BG3" s="24"/>
      <c r="BH3" s="24"/>
      <c r="BI3" s="24"/>
      <c r="BJ3" s="24"/>
      <c r="BK3" s="24"/>
      <c r="BL3" s="24"/>
      <c r="BM3" s="24"/>
      <c r="BN3" s="24"/>
      <c r="BO3" s="24"/>
      <c r="BP3" s="24"/>
      <c r="BQ3" s="24"/>
      <c r="BR3" s="24"/>
      <c r="BS3" s="24"/>
      <c r="BT3" s="24"/>
      <c r="BU3" s="24"/>
      <c r="BV3" s="24"/>
      <c r="BW3" s="24"/>
    </row>
    <row r="4">
      <c r="A4" s="24"/>
      <c r="B4" s="98" t="s">
        <v>1575</v>
      </c>
      <c r="C4" s="24"/>
      <c r="D4" s="24"/>
      <c r="E4" s="98" t="s">
        <v>1575</v>
      </c>
      <c r="F4" s="24"/>
      <c r="G4" s="24"/>
      <c r="H4" s="24"/>
      <c r="I4" s="24"/>
      <c r="J4" s="24"/>
      <c r="K4" s="24"/>
      <c r="L4" s="98">
        <v>-7.0</v>
      </c>
      <c r="M4" s="24"/>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c r="BM4" s="24"/>
      <c r="BN4" s="24"/>
      <c r="BO4" s="24"/>
      <c r="BP4" s="24"/>
      <c r="BQ4" s="24"/>
      <c r="BR4" s="24"/>
      <c r="BS4" s="24"/>
      <c r="BT4" s="24"/>
      <c r="BU4" s="24"/>
      <c r="BV4" s="24"/>
      <c r="BW4" s="24"/>
    </row>
    <row r="5">
      <c r="A5" s="24"/>
      <c r="B5" s="98" t="s">
        <v>1575</v>
      </c>
      <c r="C5" s="24"/>
      <c r="D5" s="24"/>
      <c r="E5" s="98" t="s">
        <v>1575</v>
      </c>
      <c r="F5" s="24"/>
      <c r="G5" s="24"/>
      <c r="H5" s="24"/>
      <c r="I5" s="24"/>
      <c r="J5" s="24"/>
      <c r="K5" s="24"/>
      <c r="L5" s="98">
        <v>-6.0</v>
      </c>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c r="BM5" s="24"/>
      <c r="BN5" s="24"/>
      <c r="BO5" s="24"/>
      <c r="BP5" s="24"/>
      <c r="BQ5" s="24"/>
      <c r="BR5" s="24"/>
      <c r="BS5" s="24"/>
      <c r="BT5" s="24"/>
      <c r="BU5" s="24"/>
      <c r="BV5" s="24"/>
      <c r="BW5" s="24"/>
    </row>
    <row r="6">
      <c r="A6" s="24"/>
      <c r="B6" s="98" t="s">
        <v>1575</v>
      </c>
      <c r="C6" s="24"/>
      <c r="D6" s="24"/>
      <c r="E6" s="98" t="s">
        <v>1575</v>
      </c>
      <c r="F6" s="24"/>
      <c r="G6" s="24"/>
      <c r="H6" s="24"/>
      <c r="I6" s="24"/>
      <c r="J6" s="24"/>
      <c r="K6" s="24"/>
      <c r="L6" s="98">
        <v>-5.0</v>
      </c>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row>
    <row r="7">
      <c r="A7" s="24"/>
      <c r="B7" s="98" t="s">
        <v>1575</v>
      </c>
      <c r="C7" s="24"/>
      <c r="D7" s="24"/>
      <c r="E7" s="98" t="s">
        <v>1575</v>
      </c>
      <c r="F7" s="24"/>
      <c r="G7" s="24"/>
      <c r="H7" s="24"/>
      <c r="I7" s="24"/>
      <c r="J7" s="24"/>
      <c r="K7" s="24"/>
      <c r="L7" s="98">
        <v>-4.0</v>
      </c>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c r="BM7" s="24"/>
      <c r="BN7" s="24"/>
      <c r="BO7" s="24"/>
      <c r="BP7" s="24"/>
      <c r="BQ7" s="24"/>
      <c r="BR7" s="24"/>
      <c r="BS7" s="24"/>
      <c r="BT7" s="24"/>
      <c r="BU7" s="24"/>
      <c r="BV7" s="24"/>
      <c r="BW7" s="24"/>
    </row>
    <row r="8">
      <c r="A8" s="24"/>
      <c r="B8" s="98" t="s">
        <v>1575</v>
      </c>
      <c r="C8" s="24"/>
      <c r="D8" s="24"/>
      <c r="E8" s="98" t="s">
        <v>1575</v>
      </c>
      <c r="F8" s="24"/>
      <c r="G8" s="24"/>
      <c r="H8" s="24"/>
      <c r="I8" s="24"/>
      <c r="J8" s="24"/>
      <c r="K8" s="24"/>
      <c r="L8" s="98">
        <v>-3.0</v>
      </c>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row>
    <row r="9">
      <c r="A9" s="24"/>
      <c r="B9" s="98" t="s">
        <v>1575</v>
      </c>
      <c r="C9" s="24"/>
      <c r="D9" s="24"/>
      <c r="E9" s="98" t="s">
        <v>1575</v>
      </c>
      <c r="F9" s="24"/>
      <c r="G9" s="24"/>
      <c r="H9" s="24"/>
      <c r="I9" s="24"/>
      <c r="J9" s="24"/>
      <c r="K9" s="24"/>
      <c r="L9" s="98">
        <v>-2.0</v>
      </c>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row>
    <row r="10">
      <c r="A10" s="24"/>
      <c r="B10" s="98" t="s">
        <v>1575</v>
      </c>
      <c r="C10" s="24"/>
      <c r="D10" s="24"/>
      <c r="E10" s="98" t="s">
        <v>1575</v>
      </c>
      <c r="F10" s="24"/>
      <c r="G10" s="24"/>
      <c r="H10" s="24"/>
      <c r="I10" s="24"/>
      <c r="J10" s="24"/>
      <c r="K10" s="24"/>
      <c r="L10" s="98">
        <v>-1.0</v>
      </c>
      <c r="M10" s="24"/>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row>
    <row r="11">
      <c r="A11" s="24"/>
      <c r="B11" s="98" t="s">
        <v>1575</v>
      </c>
      <c r="C11" s="24"/>
      <c r="D11" s="24"/>
      <c r="E11" s="98" t="s">
        <v>1575</v>
      </c>
      <c r="F11" s="24"/>
      <c r="G11" s="24"/>
      <c r="H11" s="24"/>
      <c r="I11" s="24"/>
      <c r="J11" s="24"/>
      <c r="K11" s="24"/>
      <c r="L11" s="98">
        <v>0.0</v>
      </c>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row>
    <row r="12">
      <c r="A12" s="24"/>
      <c r="B12" s="98" t="s">
        <v>1575</v>
      </c>
      <c r="C12" s="24"/>
      <c r="D12" s="24"/>
      <c r="E12" s="98" t="s">
        <v>1575</v>
      </c>
      <c r="F12" s="24"/>
      <c r="G12" s="24"/>
      <c r="H12" s="24"/>
      <c r="I12" s="24"/>
      <c r="J12" s="24"/>
      <c r="K12" s="24"/>
      <c r="L12" s="98">
        <v>1.0</v>
      </c>
      <c r="M12" s="24"/>
      <c r="N12" s="24"/>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row>
    <row r="13">
      <c r="A13" s="24"/>
      <c r="B13" s="98" t="s">
        <v>1575</v>
      </c>
      <c r="C13" s="24"/>
      <c r="D13" s="24"/>
      <c r="E13" s="98" t="s">
        <v>1575</v>
      </c>
      <c r="F13" s="24"/>
      <c r="G13" s="24"/>
      <c r="H13" s="24"/>
      <c r="I13" s="24"/>
      <c r="J13" s="24"/>
      <c r="K13" s="24"/>
      <c r="L13" s="98">
        <v>2.0</v>
      </c>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row>
    <row r="14">
      <c r="A14" s="24"/>
      <c r="B14" s="98" t="s">
        <v>1575</v>
      </c>
      <c r="C14" s="24"/>
      <c r="D14" s="24"/>
      <c r="E14" s="98" t="s">
        <v>1575</v>
      </c>
      <c r="F14" s="24"/>
      <c r="G14" s="24"/>
      <c r="H14" s="24"/>
      <c r="I14" s="24"/>
      <c r="J14" s="24"/>
      <c r="K14" s="24"/>
      <c r="L14" s="98">
        <v>3.0</v>
      </c>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row>
    <row r="15">
      <c r="A15" s="24"/>
      <c r="B15" s="98" t="s">
        <v>1575</v>
      </c>
      <c r="C15" s="24"/>
      <c r="D15" s="24"/>
      <c r="E15" s="98" t="s">
        <v>1575</v>
      </c>
      <c r="F15" s="24"/>
      <c r="G15" s="24"/>
      <c r="H15" s="24"/>
      <c r="I15" s="24"/>
      <c r="J15" s="24"/>
      <c r="K15" s="24"/>
      <c r="L15" s="98">
        <v>4.0</v>
      </c>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row>
    <row r="16">
      <c r="A16" s="24"/>
      <c r="B16" s="98" t="s">
        <v>1575</v>
      </c>
      <c r="C16" s="24"/>
      <c r="D16" s="24"/>
      <c r="E16" s="98" t="s">
        <v>1575</v>
      </c>
      <c r="F16" s="24"/>
      <c r="G16" s="24"/>
      <c r="H16" s="24"/>
      <c r="I16" s="24"/>
      <c r="J16" s="24"/>
      <c r="K16" s="24"/>
      <c r="L16" s="98">
        <v>5.0</v>
      </c>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row>
    <row r="17">
      <c r="A17" s="24"/>
      <c r="B17" s="98" t="s">
        <v>1575</v>
      </c>
      <c r="C17" s="24"/>
      <c r="D17" s="24"/>
      <c r="E17" s="98" t="s">
        <v>1575</v>
      </c>
      <c r="F17" s="24"/>
      <c r="G17" s="24"/>
      <c r="H17" s="24"/>
      <c r="I17" s="24"/>
      <c r="J17" s="24"/>
      <c r="K17" s="24"/>
      <c r="L17" s="98">
        <v>6.0</v>
      </c>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row>
    <row r="18">
      <c r="A18" s="24"/>
      <c r="B18" s="98" t="s">
        <v>1575</v>
      </c>
      <c r="C18" s="24"/>
      <c r="D18" s="24"/>
      <c r="E18" s="98" t="s">
        <v>1575</v>
      </c>
      <c r="F18" s="24"/>
      <c r="G18" s="24"/>
      <c r="H18" s="24"/>
      <c r="I18" s="24"/>
      <c r="J18" s="24"/>
      <c r="K18" s="24"/>
      <c r="L18" s="98">
        <v>7.0</v>
      </c>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row>
    <row r="19">
      <c r="A19" s="24"/>
      <c r="B19" s="98" t="s">
        <v>1575</v>
      </c>
      <c r="C19" s="24"/>
      <c r="D19" s="24"/>
      <c r="E19" s="98" t="s">
        <v>1575</v>
      </c>
      <c r="F19" s="24"/>
      <c r="G19" s="24"/>
      <c r="H19" s="24"/>
      <c r="I19" s="24"/>
      <c r="J19" s="24"/>
      <c r="K19" s="24"/>
      <c r="L19" s="98">
        <v>8.0</v>
      </c>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c r="BV19" s="24"/>
      <c r="BW19" s="24"/>
    </row>
    <row r="20">
      <c r="A20" s="24"/>
      <c r="B20" s="98" t="s">
        <v>1575</v>
      </c>
      <c r="C20" s="24"/>
      <c r="D20" s="24"/>
      <c r="E20" s="98" t="s">
        <v>1575</v>
      </c>
      <c r="F20" s="24"/>
      <c r="G20" s="24"/>
      <c r="H20" s="24"/>
      <c r="I20" s="24"/>
      <c r="J20" s="24"/>
      <c r="K20" s="24"/>
      <c r="L20" s="98">
        <v>9.0</v>
      </c>
      <c r="M20" s="24"/>
      <c r="N20" s="24"/>
      <c r="O20" s="24"/>
      <c r="P20" s="24"/>
      <c r="Q20" s="24"/>
      <c r="R20" s="24"/>
      <c r="S20" s="24"/>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row>
    <row r="21">
      <c r="A21" s="24"/>
      <c r="B21" s="98" t="s">
        <v>1575</v>
      </c>
      <c r="C21" s="24"/>
      <c r="D21" s="24"/>
      <c r="E21" s="98" t="s">
        <v>1575</v>
      </c>
      <c r="F21" s="24"/>
      <c r="G21" s="24"/>
      <c r="H21" s="24"/>
      <c r="I21" s="24"/>
      <c r="J21" s="24"/>
      <c r="K21" s="24"/>
      <c r="L21" s="98">
        <v>10.0</v>
      </c>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row>
    <row r="22">
      <c r="A22" s="24"/>
      <c r="B22" s="98" t="s">
        <v>1575</v>
      </c>
      <c r="C22" s="24"/>
      <c r="D22" s="24"/>
      <c r="E22" s="98" t="s">
        <v>1575</v>
      </c>
      <c r="F22" s="24"/>
      <c r="G22" s="24"/>
      <c r="H22" s="24"/>
      <c r="I22" s="24"/>
      <c r="J22" s="24"/>
      <c r="K22" s="24"/>
      <c r="L22" s="98">
        <v>11.0</v>
      </c>
      <c r="M22" s="24"/>
      <c r="N22" s="24"/>
      <c r="O22" s="24"/>
      <c r="P22" s="24"/>
      <c r="Q22" s="24"/>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row>
    <row r="23">
      <c r="A23" s="24"/>
      <c r="B23" s="98" t="s">
        <v>1575</v>
      </c>
      <c r="C23" s="24"/>
      <c r="D23" s="24"/>
      <c r="E23" s="98" t="s">
        <v>1575</v>
      </c>
      <c r="F23" s="24"/>
      <c r="G23" s="24"/>
      <c r="H23" s="24"/>
      <c r="I23" s="24"/>
      <c r="J23" s="24"/>
      <c r="K23" s="24"/>
      <c r="L23" s="98">
        <v>12.0</v>
      </c>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row>
    <row r="24">
      <c r="A24" s="24"/>
      <c r="B24" s="98" t="s">
        <v>1575</v>
      </c>
      <c r="C24" s="24"/>
      <c r="D24" s="24"/>
      <c r="E24" s="98" t="s">
        <v>1575</v>
      </c>
      <c r="F24" s="24"/>
      <c r="G24" s="24"/>
      <c r="H24" s="24"/>
      <c r="I24" s="24"/>
      <c r="J24" s="24"/>
      <c r="K24" s="24"/>
      <c r="L24" s="98">
        <v>13.0</v>
      </c>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row>
    <row r="25">
      <c r="A25" s="24"/>
      <c r="B25" s="98" t="s">
        <v>1575</v>
      </c>
      <c r="C25" s="24"/>
      <c r="D25" s="24"/>
      <c r="E25" s="98" t="s">
        <v>1575</v>
      </c>
      <c r="F25" s="24"/>
      <c r="G25" s="24"/>
      <c r="H25" s="24"/>
      <c r="I25" s="24"/>
      <c r="J25" s="24"/>
      <c r="K25" s="24"/>
      <c r="L25" s="98">
        <v>14.0</v>
      </c>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row>
    <row r="26">
      <c r="A26" s="24"/>
      <c r="B26" s="98" t="s">
        <v>1575</v>
      </c>
      <c r="C26" s="24"/>
      <c r="D26" s="24"/>
      <c r="E26" s="98" t="s">
        <v>1575</v>
      </c>
      <c r="F26" s="24"/>
      <c r="G26" s="24"/>
      <c r="H26" s="24"/>
      <c r="I26" s="24"/>
      <c r="J26" s="24"/>
      <c r="K26" s="24"/>
      <c r="L26" s="98">
        <v>15.0</v>
      </c>
      <c r="M26" s="24"/>
      <c r="N26" s="24"/>
      <c r="O26" s="24"/>
      <c r="P26" s="24"/>
      <c r="Q26" s="24"/>
      <c r="R26" s="24"/>
      <c r="S26" s="24"/>
      <c r="T26" s="24"/>
      <c r="U26" s="24"/>
      <c r="V26" s="24"/>
      <c r="W26" s="24"/>
      <c r="X26" s="24"/>
      <c r="Y26" s="24"/>
      <c r="Z26" s="24"/>
      <c r="AA26" s="24"/>
      <c r="AB26" s="24"/>
      <c r="AC26" s="24"/>
      <c r="AD26" s="24"/>
      <c r="AE26" s="24"/>
      <c r="AF26" s="24"/>
      <c r="AG26" s="24"/>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c r="BM26" s="24"/>
      <c r="BN26" s="24"/>
      <c r="BO26" s="24"/>
      <c r="BP26" s="24"/>
      <c r="BQ26" s="24"/>
      <c r="BR26" s="24"/>
      <c r="BS26" s="24"/>
      <c r="BT26" s="24"/>
      <c r="BU26" s="24"/>
      <c r="BV26" s="24"/>
      <c r="BW26" s="24"/>
    </row>
    <row r="27">
      <c r="A27" s="24"/>
      <c r="B27" s="98" t="s">
        <v>1575</v>
      </c>
      <c r="C27" s="24"/>
      <c r="D27" s="24"/>
      <c r="E27" s="98" t="s">
        <v>1575</v>
      </c>
      <c r="F27" s="24"/>
      <c r="G27" s="24"/>
      <c r="H27" s="24"/>
      <c r="I27" s="24"/>
      <c r="J27" s="24"/>
      <c r="K27" s="24"/>
      <c r="L27" s="98">
        <v>16.0</v>
      </c>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row>
    <row r="28">
      <c r="A28" s="24"/>
      <c r="B28" s="98" t="s">
        <v>1575</v>
      </c>
      <c r="C28" s="24"/>
      <c r="D28" s="24"/>
      <c r="E28" s="98" t="s">
        <v>1575</v>
      </c>
      <c r="F28" s="24"/>
      <c r="G28" s="24"/>
      <c r="H28" s="24"/>
      <c r="I28" s="24"/>
      <c r="J28" s="24"/>
      <c r="K28" s="24"/>
      <c r="L28" s="98">
        <v>17.0</v>
      </c>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c r="BM28" s="24"/>
      <c r="BN28" s="24"/>
      <c r="BO28" s="24"/>
      <c r="BP28" s="24"/>
      <c r="BQ28" s="24"/>
      <c r="BR28" s="24"/>
      <c r="BS28" s="24"/>
      <c r="BT28" s="24"/>
      <c r="BU28" s="24"/>
      <c r="BV28" s="24"/>
      <c r="BW28" s="24"/>
    </row>
    <row r="29">
      <c r="A29" s="24"/>
      <c r="B29" s="98" t="s">
        <v>1575</v>
      </c>
      <c r="C29" s="24"/>
      <c r="D29" s="24"/>
      <c r="E29" s="98" t="s">
        <v>1575</v>
      </c>
      <c r="F29" s="24"/>
      <c r="G29" s="24"/>
      <c r="H29" s="24"/>
      <c r="I29" s="24"/>
      <c r="J29" s="24"/>
      <c r="K29" s="24"/>
      <c r="L29" s="98">
        <v>18.0</v>
      </c>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c r="BV29" s="24"/>
      <c r="BW29" s="24"/>
    </row>
    <row r="30">
      <c r="A30" s="24"/>
      <c r="B30" s="98" t="s">
        <v>1575</v>
      </c>
      <c r="C30" s="24"/>
      <c r="D30" s="24"/>
      <c r="E30" s="98" t="s">
        <v>1575</v>
      </c>
      <c r="F30" s="24"/>
      <c r="G30" s="24"/>
      <c r="H30" s="24"/>
      <c r="I30" s="24"/>
      <c r="J30" s="24"/>
      <c r="K30" s="24"/>
      <c r="L30" s="98">
        <v>19.0</v>
      </c>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row>
    <row r="31">
      <c r="A31" s="24"/>
      <c r="B31" s="98" t="s">
        <v>1575</v>
      </c>
      <c r="C31" s="24"/>
      <c r="D31" s="24"/>
      <c r="E31" s="98" t="s">
        <v>1575</v>
      </c>
      <c r="F31" s="24"/>
      <c r="G31" s="24"/>
      <c r="H31" s="24"/>
      <c r="I31" s="24"/>
      <c r="J31" s="24"/>
      <c r="K31" s="24"/>
      <c r="L31" s="98">
        <v>20.0</v>
      </c>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row>
    <row r="32">
      <c r="A32" s="24"/>
      <c r="B32" s="98" t="s">
        <v>1575</v>
      </c>
      <c r="C32" s="24"/>
      <c r="D32" s="24"/>
      <c r="E32" s="98">
        <v>1.0</v>
      </c>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row>
    <row r="33">
      <c r="A33" s="24"/>
      <c r="B33" s="98" t="s">
        <v>1575</v>
      </c>
      <c r="C33" s="24"/>
      <c r="D33" s="24"/>
      <c r="E33" s="98">
        <v>2.0</v>
      </c>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row>
    <row r="34">
      <c r="A34" s="24"/>
      <c r="B34" s="98" t="s">
        <v>1575</v>
      </c>
      <c r="C34" s="24"/>
      <c r="D34" s="24"/>
      <c r="E34" s="98">
        <v>3.0</v>
      </c>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c r="BV34" s="24"/>
      <c r="BW34" s="24"/>
    </row>
    <row r="35">
      <c r="A35" s="24"/>
      <c r="B35" s="98" t="s">
        <v>1575</v>
      </c>
      <c r="C35" s="24"/>
      <c r="D35" s="24"/>
      <c r="E35" s="98">
        <v>4.0</v>
      </c>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24"/>
      <c r="BW35" s="24"/>
    </row>
    <row r="36">
      <c r="A36" s="24"/>
      <c r="B36" s="98" t="s">
        <v>1575</v>
      </c>
      <c r="C36" s="24"/>
      <c r="D36" s="24"/>
      <c r="E36" s="98">
        <v>5.0</v>
      </c>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c r="BV36" s="24"/>
      <c r="BW36" s="24"/>
    </row>
    <row r="37">
      <c r="A37" s="24"/>
      <c r="B37" s="98" t="s">
        <v>1575</v>
      </c>
      <c r="C37" s="24"/>
      <c r="D37" s="24"/>
      <c r="E37" s="98">
        <v>6.0</v>
      </c>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T37" s="24"/>
      <c r="BU37" s="24"/>
      <c r="BV37" s="24"/>
      <c r="BW37" s="24"/>
    </row>
    <row r="38">
      <c r="A38" s="24"/>
      <c r="B38" s="98" t="s">
        <v>1575</v>
      </c>
      <c r="C38" s="24"/>
      <c r="D38" s="24"/>
      <c r="E38" s="98">
        <v>7.0</v>
      </c>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c r="BW38" s="24"/>
    </row>
    <row r="39">
      <c r="A39" s="24"/>
      <c r="B39" s="98" t="s">
        <v>1575</v>
      </c>
      <c r="C39" s="24"/>
      <c r="D39" s="24"/>
      <c r="E39" s="98">
        <v>8.0</v>
      </c>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24"/>
      <c r="BQ39" s="24"/>
      <c r="BR39" s="24"/>
      <c r="BS39" s="24"/>
      <c r="BT39" s="24"/>
      <c r="BU39" s="24"/>
      <c r="BV39" s="24"/>
      <c r="BW39" s="24"/>
    </row>
    <row r="40">
      <c r="A40" s="24"/>
      <c r="B40" s="98" t="s">
        <v>1575</v>
      </c>
      <c r="C40" s="24"/>
      <c r="D40" s="24"/>
      <c r="E40" s="98">
        <v>9.0</v>
      </c>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T40" s="24"/>
      <c r="BU40" s="24"/>
      <c r="BV40" s="24"/>
      <c r="BW40" s="24"/>
    </row>
    <row r="41">
      <c r="A41" s="24"/>
      <c r="B41" s="98" t="s">
        <v>1575</v>
      </c>
      <c r="C41" s="24"/>
      <c r="D41" s="24"/>
      <c r="E41" s="98">
        <v>10.0</v>
      </c>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row>
    <row r="42">
      <c r="A42" s="24"/>
      <c r="B42" s="98" t="s">
        <v>1575</v>
      </c>
      <c r="C42" s="24"/>
      <c r="D42" s="24"/>
      <c r="E42" s="98">
        <v>11.0</v>
      </c>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row>
    <row r="43">
      <c r="A43" s="24"/>
      <c r="B43" s="98" t="s">
        <v>1575</v>
      </c>
      <c r="C43" s="24"/>
      <c r="D43" s="24"/>
      <c r="E43" s="98">
        <v>12.0</v>
      </c>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row>
    <row r="44">
      <c r="A44" s="8" t="s">
        <v>784</v>
      </c>
      <c r="B44" s="8" t="s">
        <v>321</v>
      </c>
      <c r="C44" s="8">
        <v>11.3</v>
      </c>
      <c r="D44" s="8" t="s">
        <v>782</v>
      </c>
      <c r="E44" s="8">
        <v>1.0</v>
      </c>
      <c r="F44" s="8" t="s">
        <v>781</v>
      </c>
      <c r="G44" s="8">
        <v>69.9</v>
      </c>
      <c r="H44" s="8">
        <v>125.0</v>
      </c>
      <c r="I44" s="8">
        <v>91.0</v>
      </c>
      <c r="J44" s="8">
        <v>18.0</v>
      </c>
      <c r="K44" s="8">
        <v>72.0</v>
      </c>
      <c r="L44" s="8">
        <v>9.0</v>
      </c>
      <c r="M44" s="8">
        <v>21.0</v>
      </c>
      <c r="N44" s="8" t="s">
        <v>78</v>
      </c>
      <c r="O44" s="8" t="s">
        <v>14</v>
      </c>
      <c r="P44" s="8" t="s">
        <v>14</v>
      </c>
      <c r="Q44" s="8">
        <v>9.0</v>
      </c>
      <c r="R44" s="8">
        <v>9.122</v>
      </c>
      <c r="S44" s="8">
        <v>4.0</v>
      </c>
      <c r="T44" s="8">
        <v>4.5</v>
      </c>
      <c r="U44" s="8">
        <v>21.0</v>
      </c>
      <c r="V44" s="8">
        <v>21.122</v>
      </c>
      <c r="W44" s="8">
        <v>4.0</v>
      </c>
      <c r="X44" s="8">
        <v>4.0</v>
      </c>
      <c r="Y44" s="8">
        <v>19.0</v>
      </c>
      <c r="Z44" s="8">
        <v>19.0</v>
      </c>
      <c r="AA44" s="8">
        <v>18.0</v>
      </c>
      <c r="AB44" s="8" t="s">
        <v>540</v>
      </c>
    </row>
    <row r="45">
      <c r="A45" s="8" t="s">
        <v>790</v>
      </c>
      <c r="B45" s="8" t="s">
        <v>21</v>
      </c>
      <c r="C45" s="8">
        <v>7.3</v>
      </c>
      <c r="D45" s="8" t="s">
        <v>791</v>
      </c>
      <c r="E45" s="8">
        <v>1.0</v>
      </c>
      <c r="F45" s="8" t="s">
        <v>787</v>
      </c>
      <c r="G45" s="8">
        <v>71.3</v>
      </c>
      <c r="H45" s="8">
        <v>138.0</v>
      </c>
      <c r="I45" s="8">
        <v>102.0</v>
      </c>
      <c r="J45" s="8">
        <v>18.0</v>
      </c>
      <c r="K45" s="8">
        <v>72.0</v>
      </c>
      <c r="L45" s="8">
        <v>22.0</v>
      </c>
      <c r="M45" s="8">
        <v>31.0</v>
      </c>
      <c r="N45" s="8" t="s">
        <v>78</v>
      </c>
      <c r="O45" s="8" t="s">
        <v>14</v>
      </c>
      <c r="P45" s="8" t="s">
        <v>14</v>
      </c>
      <c r="Q45" s="8">
        <v>5.0</v>
      </c>
      <c r="R45" s="8">
        <v>5.108</v>
      </c>
      <c r="S45" s="8">
        <v>8.0</v>
      </c>
      <c r="T45" s="8">
        <v>8.0</v>
      </c>
      <c r="U45" s="8">
        <v>13.0</v>
      </c>
      <c r="V45" s="8">
        <v>13.108</v>
      </c>
      <c r="W45" s="8">
        <v>9.0</v>
      </c>
      <c r="X45" s="8">
        <v>9.0</v>
      </c>
      <c r="Y45" s="8">
        <v>30.0</v>
      </c>
      <c r="Z45" s="8">
        <v>30.0</v>
      </c>
      <c r="AA45" s="8">
        <v>18.0</v>
      </c>
      <c r="AB45" s="8" t="s">
        <v>540</v>
      </c>
    </row>
    <row r="46">
      <c r="A46" s="8" t="s">
        <v>797</v>
      </c>
      <c r="B46" s="8" t="s">
        <v>200</v>
      </c>
      <c r="C46" s="8">
        <v>13.7</v>
      </c>
      <c r="D46" s="8" t="s">
        <v>791</v>
      </c>
      <c r="E46" s="8">
        <v>1.0</v>
      </c>
      <c r="F46" s="8" t="s">
        <v>787</v>
      </c>
      <c r="G46" s="8">
        <v>71.3</v>
      </c>
      <c r="H46" s="8">
        <v>138.0</v>
      </c>
      <c r="I46" s="8">
        <v>98.0</v>
      </c>
      <c r="J46" s="8">
        <v>18.0</v>
      </c>
      <c r="K46" s="8">
        <v>72.0</v>
      </c>
      <c r="L46" s="8">
        <v>11.0</v>
      </c>
      <c r="M46" s="8">
        <v>27.0</v>
      </c>
      <c r="N46" s="8" t="s">
        <v>78</v>
      </c>
      <c r="O46" s="8" t="s">
        <v>14</v>
      </c>
      <c r="P46" s="8" t="s">
        <v>14</v>
      </c>
      <c r="Q46" s="8">
        <v>11.0</v>
      </c>
      <c r="R46" s="8">
        <v>11.101</v>
      </c>
      <c r="S46" s="8">
        <v>2.0</v>
      </c>
      <c r="T46" s="8">
        <v>2.0</v>
      </c>
      <c r="U46" s="8">
        <v>27.0</v>
      </c>
      <c r="V46" s="8">
        <v>27.101</v>
      </c>
      <c r="W46" s="8">
        <v>3.0</v>
      </c>
      <c r="X46" s="8">
        <v>3.0</v>
      </c>
      <c r="Y46" s="8">
        <v>26.0</v>
      </c>
      <c r="Z46" s="8">
        <v>26.0</v>
      </c>
      <c r="AA46" s="8">
        <v>18.0</v>
      </c>
      <c r="AB46" s="8" t="s">
        <v>540</v>
      </c>
    </row>
    <row r="47">
      <c r="A47" s="8" t="s">
        <v>803</v>
      </c>
      <c r="B47" s="8" t="s">
        <v>367</v>
      </c>
      <c r="C47" s="8">
        <v>8.7</v>
      </c>
      <c r="D47" s="8" t="s">
        <v>802</v>
      </c>
      <c r="E47" s="8">
        <v>1.0</v>
      </c>
      <c r="F47" s="8" t="s">
        <v>801</v>
      </c>
      <c r="G47" s="8">
        <v>71.0</v>
      </c>
      <c r="H47" s="8">
        <v>132.0</v>
      </c>
      <c r="I47" s="8">
        <v>81.0</v>
      </c>
      <c r="J47" s="8">
        <v>18.0</v>
      </c>
      <c r="K47" s="8">
        <v>71.0</v>
      </c>
      <c r="L47" s="8">
        <v>0.0</v>
      </c>
      <c r="M47" s="8">
        <v>10.0</v>
      </c>
      <c r="N47" s="8" t="s">
        <v>78</v>
      </c>
      <c r="O47" s="8" t="s">
        <v>14</v>
      </c>
      <c r="P47" s="8" t="s">
        <v>14</v>
      </c>
      <c r="Q47" s="8">
        <v>-3.0</v>
      </c>
      <c r="R47" s="8">
        <v>-2.873</v>
      </c>
      <c r="S47" s="8">
        <v>10.0</v>
      </c>
      <c r="T47" s="8">
        <v>10.0</v>
      </c>
      <c r="U47" s="8">
        <v>7.0</v>
      </c>
      <c r="V47" s="8">
        <v>7.127</v>
      </c>
      <c r="W47" s="8">
        <v>10.0</v>
      </c>
      <c r="X47" s="8">
        <v>10.0</v>
      </c>
      <c r="Y47" s="8">
        <v>10.0</v>
      </c>
      <c r="Z47" s="8">
        <v>10.0</v>
      </c>
      <c r="AA47" s="8">
        <v>18.0</v>
      </c>
      <c r="AB47" s="8" t="s">
        <v>540</v>
      </c>
    </row>
    <row r="48">
      <c r="A48" s="8" t="s">
        <v>809</v>
      </c>
      <c r="B48" s="8" t="s">
        <v>349</v>
      </c>
      <c r="C48" s="8">
        <v>13.9</v>
      </c>
      <c r="D48" s="8" t="s">
        <v>808</v>
      </c>
      <c r="E48" s="8">
        <v>1.0</v>
      </c>
      <c r="F48" s="8" t="s">
        <v>807</v>
      </c>
      <c r="G48" s="8">
        <v>70.7</v>
      </c>
      <c r="H48" s="8">
        <v>121.0</v>
      </c>
      <c r="I48" s="8">
        <v>85.0</v>
      </c>
      <c r="J48" s="8">
        <v>18.0</v>
      </c>
      <c r="K48" s="8">
        <v>72.0</v>
      </c>
      <c r="L48" s="8">
        <v>13.0</v>
      </c>
      <c r="M48" s="8">
        <v>27.0</v>
      </c>
      <c r="N48" s="8" t="s">
        <v>78</v>
      </c>
      <c r="O48" s="8" t="s">
        <v>14</v>
      </c>
      <c r="P48" s="8" t="s">
        <v>14</v>
      </c>
      <c r="Q48" s="8">
        <v>6.0</v>
      </c>
      <c r="R48" s="8">
        <v>6.118</v>
      </c>
      <c r="S48" s="8">
        <v>6.0</v>
      </c>
      <c r="T48" s="8">
        <v>6.5</v>
      </c>
      <c r="U48" s="8">
        <v>20.0</v>
      </c>
      <c r="V48" s="8">
        <v>20.118</v>
      </c>
      <c r="W48" s="8">
        <v>5.0</v>
      </c>
      <c r="X48" s="8">
        <v>5.5</v>
      </c>
      <c r="Y48" s="8">
        <v>26.0</v>
      </c>
      <c r="Z48" s="8" t="s">
        <v>14</v>
      </c>
      <c r="AA48" s="8" t="s">
        <v>14</v>
      </c>
      <c r="AB48" s="8" t="s">
        <v>540</v>
      </c>
    </row>
    <row r="49">
      <c r="A49" s="8" t="s">
        <v>813</v>
      </c>
      <c r="B49" s="8" t="s">
        <v>349</v>
      </c>
      <c r="C49" s="8">
        <v>13.9</v>
      </c>
      <c r="D49" s="8" t="s">
        <v>812</v>
      </c>
      <c r="E49" s="8">
        <v>1.0</v>
      </c>
      <c r="F49" s="8" t="s">
        <v>807</v>
      </c>
      <c r="G49" s="8">
        <v>70.7</v>
      </c>
      <c r="H49" s="8">
        <v>121.0</v>
      </c>
      <c r="I49" s="8">
        <v>85.0</v>
      </c>
      <c r="J49" s="8">
        <v>18.0</v>
      </c>
      <c r="K49" s="8">
        <v>72.0</v>
      </c>
      <c r="L49" s="8">
        <v>6.0</v>
      </c>
      <c r="M49" s="8">
        <v>20.0</v>
      </c>
      <c r="N49" s="8" t="s">
        <v>78</v>
      </c>
      <c r="O49" s="8" t="s">
        <v>14</v>
      </c>
      <c r="P49" s="8" t="s">
        <v>14</v>
      </c>
      <c r="Q49" s="8">
        <v>6.0</v>
      </c>
      <c r="R49" s="8">
        <v>6.118</v>
      </c>
      <c r="S49" s="8">
        <v>6.0</v>
      </c>
      <c r="T49" s="8">
        <v>6.5</v>
      </c>
      <c r="U49" s="8">
        <v>20.0</v>
      </c>
      <c r="V49" s="8">
        <v>20.118</v>
      </c>
      <c r="W49" s="8">
        <v>5.0</v>
      </c>
      <c r="X49" s="8">
        <v>5.5</v>
      </c>
      <c r="Y49" s="8">
        <v>19.0</v>
      </c>
      <c r="Z49" s="8" t="s">
        <v>14</v>
      </c>
      <c r="AA49" s="8" t="s">
        <v>14</v>
      </c>
      <c r="AB49" s="8" t="s">
        <v>540</v>
      </c>
    </row>
    <row r="50">
      <c r="A50" s="8" t="s">
        <v>817</v>
      </c>
      <c r="B50" s="8" t="s">
        <v>301</v>
      </c>
      <c r="C50" s="8">
        <v>8.6</v>
      </c>
      <c r="D50" s="8" t="s">
        <v>812</v>
      </c>
      <c r="E50" s="8">
        <v>1.0</v>
      </c>
      <c r="F50" s="8" t="s">
        <v>816</v>
      </c>
      <c r="G50" s="8">
        <v>69.3</v>
      </c>
      <c r="H50" s="8">
        <v>136.0</v>
      </c>
      <c r="I50" s="8">
        <v>79.0</v>
      </c>
      <c r="J50" s="8">
        <v>18.0</v>
      </c>
      <c r="K50" s="8">
        <v>71.0</v>
      </c>
      <c r="L50" s="8">
        <v>10.0</v>
      </c>
      <c r="M50" s="8">
        <v>20.0</v>
      </c>
      <c r="N50" s="8" t="s">
        <v>78</v>
      </c>
      <c r="O50" s="8" t="s">
        <v>14</v>
      </c>
      <c r="P50" s="8" t="s">
        <v>14</v>
      </c>
      <c r="Q50" s="8">
        <v>10.0</v>
      </c>
      <c r="R50" s="8">
        <v>10.113</v>
      </c>
      <c r="S50" s="8">
        <v>3.0</v>
      </c>
      <c r="T50" s="8">
        <v>3.0</v>
      </c>
      <c r="U50" s="8">
        <v>20.0</v>
      </c>
      <c r="V50" s="8">
        <v>20.113</v>
      </c>
      <c r="W50" s="8">
        <v>6.0</v>
      </c>
      <c r="X50" s="8">
        <v>5.5</v>
      </c>
      <c r="Y50" s="8">
        <v>18.0</v>
      </c>
      <c r="Z50" s="8" t="s">
        <v>14</v>
      </c>
      <c r="AA50" s="8" t="s">
        <v>14</v>
      </c>
      <c r="AB50" s="8" t="s">
        <v>540</v>
      </c>
    </row>
    <row r="51">
      <c r="A51" s="8" t="s">
        <v>822</v>
      </c>
      <c r="B51" s="8" t="s">
        <v>26</v>
      </c>
      <c r="C51" s="8">
        <v>9.5</v>
      </c>
      <c r="D51" s="8" t="s">
        <v>821</v>
      </c>
      <c r="E51" s="8">
        <v>1.0</v>
      </c>
      <c r="F51" s="8" t="s">
        <v>820</v>
      </c>
      <c r="G51" s="8">
        <v>71.1</v>
      </c>
      <c r="H51" s="8">
        <v>126.0</v>
      </c>
      <c r="I51" s="8">
        <v>90.0</v>
      </c>
      <c r="J51" s="8">
        <v>18.0</v>
      </c>
      <c r="K51" s="8">
        <v>72.0</v>
      </c>
      <c r="L51" s="8">
        <v>9.0</v>
      </c>
      <c r="M51" s="8">
        <v>19.0</v>
      </c>
      <c r="N51" s="8" t="s">
        <v>78</v>
      </c>
      <c r="O51" s="8" t="s">
        <v>14</v>
      </c>
      <c r="P51" s="8" t="s">
        <v>14</v>
      </c>
      <c r="Q51" s="8">
        <v>6.0</v>
      </c>
      <c r="R51" s="8">
        <v>6.109</v>
      </c>
      <c r="S51" s="8">
        <v>7.0</v>
      </c>
      <c r="T51" s="8">
        <v>6.5</v>
      </c>
      <c r="U51" s="8">
        <v>16.0</v>
      </c>
      <c r="V51" s="8">
        <v>16.109</v>
      </c>
      <c r="W51" s="8">
        <v>8.0</v>
      </c>
      <c r="X51" s="8">
        <v>7.5</v>
      </c>
      <c r="Y51" s="8">
        <v>18.0</v>
      </c>
      <c r="Z51" s="8">
        <v>18.0</v>
      </c>
      <c r="AA51" s="8">
        <v>18.0</v>
      </c>
      <c r="AB51" s="8" t="s">
        <v>540</v>
      </c>
    </row>
    <row r="52">
      <c r="A52" s="8" t="s">
        <v>826</v>
      </c>
      <c r="B52" s="8" t="s">
        <v>187</v>
      </c>
      <c r="C52" s="8">
        <v>14.6</v>
      </c>
      <c r="D52" s="8" t="s">
        <v>825</v>
      </c>
      <c r="E52" s="8">
        <v>1.0</v>
      </c>
      <c r="F52" s="8" t="s">
        <v>824</v>
      </c>
      <c r="G52" s="8">
        <v>71.2</v>
      </c>
      <c r="H52" s="8">
        <v>126.0</v>
      </c>
      <c r="I52" s="8">
        <v>87.0</v>
      </c>
      <c r="J52" s="8">
        <v>18.0</v>
      </c>
      <c r="K52" s="8">
        <v>72.0</v>
      </c>
      <c r="L52" s="8">
        <v>0.0</v>
      </c>
      <c r="M52" s="8">
        <v>16.0</v>
      </c>
      <c r="N52" s="8" t="s">
        <v>78</v>
      </c>
      <c r="O52" s="8" t="s">
        <v>14</v>
      </c>
      <c r="P52" s="8" t="s">
        <v>14</v>
      </c>
      <c r="Q52" s="8">
        <v>0.0</v>
      </c>
      <c r="R52" s="8">
        <v>0.121</v>
      </c>
      <c r="S52" s="8">
        <v>9.0</v>
      </c>
      <c r="T52" s="8">
        <v>9.0</v>
      </c>
      <c r="U52" s="8">
        <v>16.0</v>
      </c>
      <c r="V52" s="8">
        <v>16.121</v>
      </c>
      <c r="W52" s="8">
        <v>7.0</v>
      </c>
      <c r="X52" s="8">
        <v>7.5</v>
      </c>
      <c r="Y52" s="8">
        <v>15.0</v>
      </c>
      <c r="Z52" s="8">
        <v>15.0</v>
      </c>
      <c r="AA52" s="8">
        <v>18.0</v>
      </c>
      <c r="AB52" s="8" t="s">
        <v>540</v>
      </c>
    </row>
    <row r="53">
      <c r="A53" s="8" t="s">
        <v>829</v>
      </c>
      <c r="B53" s="8" t="s">
        <v>21</v>
      </c>
      <c r="C53" s="8">
        <v>7.3</v>
      </c>
      <c r="D53" s="8" t="s">
        <v>827</v>
      </c>
      <c r="E53" s="8">
        <v>1.0</v>
      </c>
      <c r="F53" s="8" t="s">
        <v>820</v>
      </c>
      <c r="G53" s="8">
        <v>71.1</v>
      </c>
      <c r="H53" s="8">
        <v>126.0</v>
      </c>
      <c r="I53" s="8">
        <v>84.0</v>
      </c>
      <c r="J53" s="8">
        <v>18.0</v>
      </c>
      <c r="K53" s="8">
        <v>72.0</v>
      </c>
      <c r="L53" s="8">
        <v>5.0</v>
      </c>
      <c r="M53" s="8">
        <v>13.0</v>
      </c>
      <c r="N53" s="8" t="s">
        <v>78</v>
      </c>
      <c r="O53" s="8" t="s">
        <v>14</v>
      </c>
      <c r="P53" s="8" t="s">
        <v>14</v>
      </c>
      <c r="Q53" s="8">
        <v>5.0</v>
      </c>
      <c r="R53" s="8">
        <v>5.108</v>
      </c>
      <c r="S53" s="8">
        <v>8.0</v>
      </c>
      <c r="T53" s="8">
        <v>8.0</v>
      </c>
      <c r="U53" s="8">
        <v>13.0</v>
      </c>
      <c r="V53" s="8">
        <v>13.108</v>
      </c>
      <c r="W53" s="8">
        <v>9.0</v>
      </c>
      <c r="X53" s="8">
        <v>9.0</v>
      </c>
      <c r="Y53" s="8">
        <v>12.0</v>
      </c>
      <c r="Z53" s="8">
        <v>12.0</v>
      </c>
      <c r="AA53" s="8">
        <v>18.0</v>
      </c>
      <c r="AB53" s="8" t="s">
        <v>540</v>
      </c>
    </row>
    <row r="54">
      <c r="A54" s="8" t="s">
        <v>836</v>
      </c>
      <c r="B54" s="8" t="s">
        <v>215</v>
      </c>
      <c r="C54" s="8">
        <v>13.6</v>
      </c>
      <c r="D54" s="8" t="s">
        <v>837</v>
      </c>
      <c r="E54" s="8">
        <v>1.0</v>
      </c>
      <c r="F54" s="8" t="s">
        <v>833</v>
      </c>
      <c r="G54" s="8">
        <v>71.2</v>
      </c>
      <c r="H54" s="8">
        <v>138.0</v>
      </c>
      <c r="I54" s="8">
        <v>99.0</v>
      </c>
      <c r="J54" s="8">
        <v>18.0</v>
      </c>
      <c r="K54" s="8">
        <v>72.0</v>
      </c>
      <c r="L54" s="8">
        <v>12.0</v>
      </c>
      <c r="M54" s="8">
        <v>28.0</v>
      </c>
      <c r="N54" s="8" t="s">
        <v>78</v>
      </c>
      <c r="O54" s="8" t="s">
        <v>14</v>
      </c>
      <c r="P54" s="8" t="s">
        <v>14</v>
      </c>
      <c r="Q54" s="8">
        <v>12.0</v>
      </c>
      <c r="R54" s="8">
        <v>12.103</v>
      </c>
      <c r="S54" s="8">
        <v>1.0</v>
      </c>
      <c r="T54" s="8">
        <v>1.0</v>
      </c>
      <c r="U54" s="8">
        <v>28.0</v>
      </c>
      <c r="V54" s="8">
        <v>28.103</v>
      </c>
      <c r="W54" s="8">
        <v>2.0</v>
      </c>
      <c r="X54" s="8">
        <v>2.0</v>
      </c>
      <c r="Y54" s="8">
        <v>27.0</v>
      </c>
      <c r="Z54" s="8">
        <v>27.0</v>
      </c>
      <c r="AA54" s="8">
        <v>18.0</v>
      </c>
      <c r="AB54" s="8" t="s">
        <v>540</v>
      </c>
    </row>
    <row r="55">
      <c r="A55" s="8" t="s">
        <v>843</v>
      </c>
      <c r="B55" s="8" t="s">
        <v>33</v>
      </c>
      <c r="C55" s="8">
        <v>18.1</v>
      </c>
      <c r="D55" s="8" t="s">
        <v>844</v>
      </c>
      <c r="E55" s="8">
        <v>1.0</v>
      </c>
      <c r="F55" s="8" t="s">
        <v>833</v>
      </c>
      <c r="G55" s="8">
        <v>71.2</v>
      </c>
      <c r="H55" s="8">
        <v>138.0</v>
      </c>
      <c r="I55" s="8">
        <v>101.0</v>
      </c>
      <c r="J55" s="8">
        <v>18.0</v>
      </c>
      <c r="K55" s="8">
        <v>72.0</v>
      </c>
      <c r="L55" s="8">
        <v>9.0</v>
      </c>
      <c r="M55" s="8">
        <v>30.0</v>
      </c>
      <c r="N55" s="8" t="s">
        <v>78</v>
      </c>
      <c r="O55" s="8" t="s">
        <v>14</v>
      </c>
      <c r="P55" s="8" t="s">
        <v>14</v>
      </c>
      <c r="Q55" s="8">
        <v>9.0</v>
      </c>
      <c r="R55" s="8">
        <v>9.11</v>
      </c>
      <c r="S55" s="8">
        <v>5.0</v>
      </c>
      <c r="T55" s="8">
        <v>4.5</v>
      </c>
      <c r="U55" s="8">
        <v>30.0</v>
      </c>
      <c r="V55" s="8">
        <v>30.11</v>
      </c>
      <c r="W55" s="8">
        <v>1.0</v>
      </c>
      <c r="X55" s="8">
        <v>1.0</v>
      </c>
      <c r="Y55" s="8">
        <v>29.0</v>
      </c>
      <c r="Z55" s="8">
        <v>29.0</v>
      </c>
      <c r="AA55" s="8">
        <v>18.0</v>
      </c>
      <c r="AB55" s="8" t="s">
        <v>540</v>
      </c>
    </row>
    <row r="56">
      <c r="A56" s="8" t="s">
        <v>848</v>
      </c>
      <c r="B56" s="8" t="s">
        <v>367</v>
      </c>
      <c r="C56" s="8">
        <v>8.7</v>
      </c>
      <c r="D56" s="8" t="s">
        <v>847</v>
      </c>
      <c r="E56" s="8">
        <v>1.0</v>
      </c>
      <c r="F56" s="8" t="s">
        <v>801</v>
      </c>
      <c r="G56" s="8">
        <v>71.0</v>
      </c>
      <c r="H56" s="8">
        <v>132.0</v>
      </c>
      <c r="I56" s="8">
        <v>81.0</v>
      </c>
      <c r="J56" s="8">
        <v>18.0</v>
      </c>
      <c r="K56" s="8">
        <v>71.0</v>
      </c>
      <c r="L56" s="8">
        <v>-3.0</v>
      </c>
      <c r="M56" s="8">
        <v>7.0</v>
      </c>
      <c r="N56" s="8" t="s">
        <v>78</v>
      </c>
      <c r="O56" s="8" t="s">
        <v>14</v>
      </c>
      <c r="P56" s="8" t="s">
        <v>14</v>
      </c>
      <c r="Q56" s="8">
        <v>-3.0</v>
      </c>
      <c r="R56" s="8">
        <v>-2.873</v>
      </c>
      <c r="S56" s="8">
        <v>10.0</v>
      </c>
      <c r="T56" s="8">
        <v>10.0</v>
      </c>
      <c r="U56" s="8">
        <v>7.0</v>
      </c>
      <c r="V56" s="8">
        <v>7.127</v>
      </c>
      <c r="W56" s="8">
        <v>10.0</v>
      </c>
      <c r="X56" s="8">
        <v>10.0</v>
      </c>
      <c r="Y56" s="8">
        <v>7.0</v>
      </c>
      <c r="Z56" s="8" t="s">
        <v>14</v>
      </c>
      <c r="AA56" s="8" t="s">
        <v>14</v>
      </c>
      <c r="AB56" s="8" t="s">
        <v>540</v>
      </c>
    </row>
    <row r="57">
      <c r="A57" s="8" t="s">
        <v>853</v>
      </c>
      <c r="B57" s="8" t="s">
        <v>26</v>
      </c>
      <c r="C57" s="8">
        <v>9.5</v>
      </c>
      <c r="D57" s="8" t="s">
        <v>854</v>
      </c>
      <c r="E57" s="8">
        <v>1.0</v>
      </c>
      <c r="F57" s="8" t="s">
        <v>851</v>
      </c>
      <c r="G57" s="8">
        <v>71.6</v>
      </c>
      <c r="H57" s="8">
        <v>127.0</v>
      </c>
      <c r="I57" s="8">
        <v>85.0</v>
      </c>
      <c r="J57" s="8">
        <v>18.0</v>
      </c>
      <c r="K57" s="8">
        <v>72.0</v>
      </c>
      <c r="L57" s="8">
        <v>6.0</v>
      </c>
      <c r="M57" s="8">
        <v>16.0</v>
      </c>
      <c r="N57" s="8" t="s">
        <v>78</v>
      </c>
      <c r="O57" s="8" t="s">
        <v>14</v>
      </c>
      <c r="P57" s="8" t="s">
        <v>14</v>
      </c>
      <c r="Q57" s="8">
        <v>6.0</v>
      </c>
      <c r="R57" s="8">
        <v>6.109</v>
      </c>
      <c r="S57" s="8">
        <v>7.0</v>
      </c>
      <c r="T57" s="8">
        <v>6.5</v>
      </c>
      <c r="U57" s="8">
        <v>16.0</v>
      </c>
      <c r="V57" s="8">
        <v>16.109</v>
      </c>
      <c r="W57" s="8">
        <v>8.0</v>
      </c>
      <c r="X57" s="8">
        <v>7.5</v>
      </c>
      <c r="Y57" s="8">
        <v>16.0</v>
      </c>
      <c r="Z57" s="8">
        <v>11.0</v>
      </c>
      <c r="AA57" s="8">
        <v>14.0</v>
      </c>
      <c r="AB57" s="8" t="s">
        <v>540</v>
      </c>
    </row>
    <row r="58">
      <c r="A58" s="8" t="s">
        <v>858</v>
      </c>
      <c r="B58" s="8" t="s">
        <v>33</v>
      </c>
      <c r="C58" s="8">
        <v>9.1</v>
      </c>
      <c r="D58" s="8" t="s">
        <v>857</v>
      </c>
      <c r="E58" s="8">
        <v>2.0</v>
      </c>
      <c r="F58" s="8" t="s">
        <v>856</v>
      </c>
      <c r="G58" s="8">
        <v>35.2</v>
      </c>
      <c r="H58" s="8">
        <v>138.0</v>
      </c>
      <c r="I58" s="8">
        <v>46.0</v>
      </c>
      <c r="J58" s="8">
        <v>9.0</v>
      </c>
      <c r="K58" s="8">
        <v>36.0</v>
      </c>
      <c r="L58" s="8">
        <v>-2.0</v>
      </c>
      <c r="M58" s="8">
        <v>9.0</v>
      </c>
      <c r="N58" s="8" t="s">
        <v>88</v>
      </c>
      <c r="O58" s="8" t="s">
        <v>14</v>
      </c>
      <c r="P58" s="8" t="s">
        <v>14</v>
      </c>
      <c r="Q58" s="8">
        <v>-2.0</v>
      </c>
      <c r="R58" s="8">
        <v>-1.89</v>
      </c>
      <c r="S58" s="8">
        <v>10.0</v>
      </c>
      <c r="T58" s="8">
        <v>10.0</v>
      </c>
      <c r="U58" s="8">
        <v>9.0</v>
      </c>
      <c r="V58" s="8">
        <v>9.11</v>
      </c>
      <c r="W58" s="8">
        <v>3.0</v>
      </c>
      <c r="X58" s="8">
        <v>3.5</v>
      </c>
      <c r="Y58" s="8">
        <v>8.0</v>
      </c>
      <c r="Z58" s="8" t="s">
        <v>14</v>
      </c>
      <c r="AA58" s="8" t="s">
        <v>14</v>
      </c>
      <c r="AB58" s="8" t="s">
        <v>540</v>
      </c>
    </row>
    <row r="59">
      <c r="A59" s="8" t="s">
        <v>861</v>
      </c>
      <c r="B59" s="8" t="s">
        <v>33</v>
      </c>
      <c r="C59" s="8">
        <v>9.1</v>
      </c>
      <c r="D59" s="8" t="s">
        <v>857</v>
      </c>
      <c r="E59" s="8">
        <v>2.0</v>
      </c>
      <c r="F59" s="8" t="s">
        <v>860</v>
      </c>
      <c r="G59" s="8">
        <v>35.3</v>
      </c>
      <c r="H59" s="8">
        <v>135.0</v>
      </c>
      <c r="I59" s="8">
        <v>46.0</v>
      </c>
      <c r="J59" s="8">
        <v>9.0</v>
      </c>
      <c r="K59" s="8">
        <v>36.0</v>
      </c>
      <c r="L59" s="8">
        <v>-1.0</v>
      </c>
      <c r="M59" s="8">
        <v>10.0</v>
      </c>
      <c r="N59" s="8" t="s">
        <v>88</v>
      </c>
      <c r="O59" s="8" t="s">
        <v>14</v>
      </c>
      <c r="P59" s="8" t="s">
        <v>14</v>
      </c>
      <c r="Q59" s="8">
        <v>-2.0</v>
      </c>
      <c r="R59" s="8">
        <v>-1.89</v>
      </c>
      <c r="S59" s="8">
        <v>10.0</v>
      </c>
      <c r="T59" s="8">
        <v>10.0</v>
      </c>
      <c r="U59" s="8">
        <v>9.0</v>
      </c>
      <c r="V59" s="8">
        <v>9.11</v>
      </c>
      <c r="W59" s="8">
        <v>3.0</v>
      </c>
      <c r="X59" s="8">
        <v>3.5</v>
      </c>
      <c r="Y59" s="8">
        <v>9.0</v>
      </c>
      <c r="Z59" s="8" t="s">
        <v>14</v>
      </c>
      <c r="AA59" s="8" t="s">
        <v>14</v>
      </c>
      <c r="AB59" s="8" t="s">
        <v>540</v>
      </c>
    </row>
    <row r="60">
      <c r="A60" s="8" t="s">
        <v>866</v>
      </c>
      <c r="B60" s="8" t="s">
        <v>243</v>
      </c>
      <c r="C60" s="8">
        <v>9.1</v>
      </c>
      <c r="D60" s="8" t="s">
        <v>865</v>
      </c>
      <c r="E60" s="8">
        <v>2.0</v>
      </c>
      <c r="F60" s="8" t="s">
        <v>864</v>
      </c>
      <c r="G60" s="8">
        <v>33.6</v>
      </c>
      <c r="H60" s="8">
        <v>116.0</v>
      </c>
      <c r="I60" s="8">
        <v>43.0</v>
      </c>
      <c r="J60" s="8">
        <v>9.0</v>
      </c>
      <c r="K60" s="8">
        <v>36.0</v>
      </c>
      <c r="L60" s="8">
        <v>2.0</v>
      </c>
      <c r="M60" s="8">
        <v>11.0</v>
      </c>
      <c r="N60" s="8" t="s">
        <v>88</v>
      </c>
      <c r="O60" s="8" t="s">
        <v>14</v>
      </c>
      <c r="P60" s="8" t="s">
        <v>14</v>
      </c>
      <c r="Q60" s="8">
        <v>2.0</v>
      </c>
      <c r="R60" s="8">
        <v>2.107</v>
      </c>
      <c r="S60" s="8">
        <v>2.0</v>
      </c>
      <c r="T60" s="8">
        <v>2.0</v>
      </c>
      <c r="U60" s="8">
        <v>10.0</v>
      </c>
      <c r="V60" s="8">
        <v>10.107</v>
      </c>
      <c r="W60" s="8">
        <v>2.0</v>
      </c>
      <c r="X60" s="8">
        <v>2.0</v>
      </c>
      <c r="Y60" s="8">
        <v>9.0</v>
      </c>
      <c r="Z60" s="8" t="s">
        <v>14</v>
      </c>
      <c r="AA60" s="8" t="s">
        <v>14</v>
      </c>
      <c r="AB60" s="8" t="s">
        <v>540</v>
      </c>
    </row>
    <row r="61">
      <c r="A61" s="8" t="s">
        <v>870</v>
      </c>
      <c r="B61" s="8" t="s">
        <v>243</v>
      </c>
      <c r="C61" s="8">
        <v>9.1</v>
      </c>
      <c r="D61" s="8" t="s">
        <v>865</v>
      </c>
      <c r="E61" s="8">
        <v>2.0</v>
      </c>
      <c r="F61" s="8" t="s">
        <v>869</v>
      </c>
      <c r="G61" s="8">
        <v>32.6</v>
      </c>
      <c r="H61" s="8">
        <v>113.0</v>
      </c>
      <c r="I61" s="8">
        <v>41.0</v>
      </c>
      <c r="J61" s="8">
        <v>9.0</v>
      </c>
      <c r="K61" s="8">
        <v>34.0</v>
      </c>
      <c r="L61" s="8">
        <v>2.0</v>
      </c>
      <c r="M61" s="8">
        <v>10.0</v>
      </c>
      <c r="N61" s="8" t="s">
        <v>88</v>
      </c>
      <c r="O61" s="8" t="s">
        <v>14</v>
      </c>
      <c r="P61" s="8" t="s">
        <v>14</v>
      </c>
      <c r="Q61" s="8">
        <v>2.0</v>
      </c>
      <c r="R61" s="8">
        <v>2.107</v>
      </c>
      <c r="S61" s="8">
        <v>2.0</v>
      </c>
      <c r="T61" s="8">
        <v>2.0</v>
      </c>
      <c r="U61" s="8">
        <v>10.0</v>
      </c>
      <c r="V61" s="8">
        <v>10.107</v>
      </c>
      <c r="W61" s="8">
        <v>2.0</v>
      </c>
      <c r="X61" s="8">
        <v>2.0</v>
      </c>
      <c r="Y61" s="8">
        <v>9.0</v>
      </c>
      <c r="Z61" s="8" t="s">
        <v>14</v>
      </c>
      <c r="AA61" s="8" t="s">
        <v>14</v>
      </c>
      <c r="AB61" s="8" t="s">
        <v>540</v>
      </c>
    </row>
    <row r="62">
      <c r="A62" s="8" t="s">
        <v>874</v>
      </c>
      <c r="B62" s="8" t="s">
        <v>215</v>
      </c>
      <c r="C62" s="8">
        <v>6.8</v>
      </c>
      <c r="D62" s="8" t="s">
        <v>872</v>
      </c>
      <c r="E62" s="8">
        <v>2.0</v>
      </c>
      <c r="F62" s="8" t="s">
        <v>871</v>
      </c>
      <c r="G62" s="8">
        <v>30.4</v>
      </c>
      <c r="H62" s="8">
        <v>100.0</v>
      </c>
      <c r="I62" s="8">
        <v>37.0</v>
      </c>
      <c r="J62" s="8">
        <v>9.0</v>
      </c>
      <c r="K62" s="8">
        <v>31.0</v>
      </c>
      <c r="L62" s="8">
        <v>1.0</v>
      </c>
      <c r="M62" s="8">
        <v>7.0</v>
      </c>
      <c r="N62" s="8" t="s">
        <v>88</v>
      </c>
      <c r="O62" s="8" t="s">
        <v>14</v>
      </c>
      <c r="P62" s="8" t="s">
        <v>14</v>
      </c>
      <c r="Q62" s="8">
        <v>1.0</v>
      </c>
      <c r="R62" s="8">
        <v>1.103</v>
      </c>
      <c r="S62" s="8">
        <v>5.0</v>
      </c>
      <c r="T62" s="8">
        <v>4.5</v>
      </c>
      <c r="U62" s="8">
        <v>7.0</v>
      </c>
      <c r="V62" s="8">
        <v>7.103</v>
      </c>
      <c r="W62" s="8">
        <v>8.0</v>
      </c>
      <c r="X62" s="8">
        <v>7.0</v>
      </c>
      <c r="Y62" s="8">
        <v>6.0</v>
      </c>
      <c r="Z62" s="8">
        <v>6.0</v>
      </c>
      <c r="AA62" s="8">
        <v>9.0</v>
      </c>
      <c r="AB62" s="8" t="s">
        <v>540</v>
      </c>
    </row>
    <row r="63">
      <c r="A63" s="8" t="s">
        <v>879</v>
      </c>
      <c r="B63" s="8" t="s">
        <v>187</v>
      </c>
      <c r="C63" s="8">
        <v>7.1</v>
      </c>
      <c r="D63" s="8" t="s">
        <v>878</v>
      </c>
      <c r="E63" s="8">
        <v>2.0</v>
      </c>
      <c r="F63" s="8" t="s">
        <v>877</v>
      </c>
      <c r="G63" s="8">
        <v>34.5</v>
      </c>
      <c r="H63" s="8">
        <v>120.0</v>
      </c>
      <c r="I63" s="8">
        <v>45.0</v>
      </c>
      <c r="J63" s="8">
        <v>9.0</v>
      </c>
      <c r="K63" s="8">
        <v>36.0</v>
      </c>
      <c r="L63" s="8">
        <v>3.0</v>
      </c>
      <c r="M63" s="8">
        <v>11.0</v>
      </c>
      <c r="N63" s="8" t="s">
        <v>88</v>
      </c>
      <c r="O63" s="8" t="s">
        <v>14</v>
      </c>
      <c r="P63" s="8" t="s">
        <v>14</v>
      </c>
      <c r="Q63" s="8">
        <v>3.0</v>
      </c>
      <c r="R63" s="8">
        <v>3.121</v>
      </c>
      <c r="S63" s="8">
        <v>1.0</v>
      </c>
      <c r="T63" s="8">
        <v>1.0</v>
      </c>
      <c r="U63" s="8">
        <v>11.0</v>
      </c>
      <c r="V63" s="8">
        <v>11.121</v>
      </c>
      <c r="W63" s="8">
        <v>1.0</v>
      </c>
      <c r="X63" s="8">
        <v>1.0</v>
      </c>
      <c r="Y63" s="8">
        <v>9.0</v>
      </c>
      <c r="Z63" s="8">
        <v>9.0</v>
      </c>
      <c r="AA63" s="8">
        <v>9.0</v>
      </c>
      <c r="AB63" s="8" t="s">
        <v>540</v>
      </c>
    </row>
    <row r="64">
      <c r="A64" s="8" t="s">
        <v>883</v>
      </c>
      <c r="B64" s="8" t="s">
        <v>187</v>
      </c>
      <c r="C64" s="8">
        <v>7.1</v>
      </c>
      <c r="D64" s="8" t="s">
        <v>882</v>
      </c>
      <c r="E64" s="8">
        <v>2.0</v>
      </c>
      <c r="F64" s="8" t="s">
        <v>881</v>
      </c>
      <c r="G64" s="8">
        <v>35.5</v>
      </c>
      <c r="H64" s="8">
        <v>122.0</v>
      </c>
      <c r="I64" s="8">
        <v>50.0</v>
      </c>
      <c r="J64" s="8">
        <v>9.0</v>
      </c>
      <c r="K64" s="8">
        <v>35.0</v>
      </c>
      <c r="L64" s="8">
        <v>7.0</v>
      </c>
      <c r="M64" s="8">
        <v>14.0</v>
      </c>
      <c r="N64" s="8" t="s">
        <v>88</v>
      </c>
      <c r="O64" s="8" t="s">
        <v>14</v>
      </c>
      <c r="P64" s="8" t="s">
        <v>14</v>
      </c>
      <c r="Q64" s="8">
        <v>3.0</v>
      </c>
      <c r="R64" s="8">
        <v>3.121</v>
      </c>
      <c r="S64" s="8">
        <v>1.0</v>
      </c>
      <c r="T64" s="8">
        <v>1.0</v>
      </c>
      <c r="U64" s="8">
        <v>11.0</v>
      </c>
      <c r="V64" s="8">
        <v>11.121</v>
      </c>
      <c r="W64" s="8">
        <v>1.0</v>
      </c>
      <c r="X64" s="8">
        <v>1.0</v>
      </c>
      <c r="Y64" s="8">
        <v>15.0</v>
      </c>
      <c r="Z64" s="8">
        <v>15.0</v>
      </c>
      <c r="AA64" s="8">
        <v>9.0</v>
      </c>
      <c r="AB64" s="8" t="s">
        <v>540</v>
      </c>
    </row>
    <row r="65">
      <c r="A65" s="8" t="s">
        <v>888</v>
      </c>
      <c r="B65" s="8" t="s">
        <v>21</v>
      </c>
      <c r="C65" s="8">
        <v>3.7</v>
      </c>
      <c r="D65" s="8" t="s">
        <v>886</v>
      </c>
      <c r="E65" s="8">
        <v>2.0</v>
      </c>
      <c r="F65" s="8" t="s">
        <v>885</v>
      </c>
      <c r="G65" s="8">
        <v>35.6</v>
      </c>
      <c r="H65" s="8">
        <v>127.0</v>
      </c>
      <c r="I65" s="8">
        <v>40.0</v>
      </c>
      <c r="J65" s="8">
        <v>9.0</v>
      </c>
      <c r="K65" s="8">
        <v>36.0</v>
      </c>
      <c r="L65" s="8">
        <v>0.0</v>
      </c>
      <c r="M65" s="8">
        <v>4.0</v>
      </c>
      <c r="N65" s="8" t="s">
        <v>88</v>
      </c>
      <c r="O65" s="8" t="s">
        <v>14</v>
      </c>
      <c r="P65" s="8" t="s">
        <v>14</v>
      </c>
      <c r="Q65" s="8">
        <v>0.0</v>
      </c>
      <c r="R65" s="8">
        <v>0.108</v>
      </c>
      <c r="S65" s="8">
        <v>9.0</v>
      </c>
      <c r="T65" s="8">
        <v>8.0</v>
      </c>
      <c r="U65" s="8">
        <v>4.0</v>
      </c>
      <c r="V65" s="8">
        <v>4.108</v>
      </c>
      <c r="W65" s="8">
        <v>10.0</v>
      </c>
      <c r="X65" s="8">
        <v>10.0</v>
      </c>
      <c r="Y65" s="8">
        <v>4.0</v>
      </c>
      <c r="Z65" s="8">
        <v>4.0</v>
      </c>
      <c r="AA65" s="8">
        <v>9.0</v>
      </c>
      <c r="AB65" s="8" t="s">
        <v>540</v>
      </c>
    </row>
    <row r="66">
      <c r="A66" s="8" t="s">
        <v>893</v>
      </c>
      <c r="B66" s="8" t="s">
        <v>21</v>
      </c>
      <c r="C66" s="8">
        <v>3.7</v>
      </c>
      <c r="D66" s="8" t="s">
        <v>891</v>
      </c>
      <c r="E66" s="8">
        <v>2.0</v>
      </c>
      <c r="F66" s="8" t="s">
        <v>890</v>
      </c>
      <c r="G66" s="8">
        <v>35.5</v>
      </c>
      <c r="H66" s="8">
        <v>125.0</v>
      </c>
      <c r="I66" s="8">
        <v>47.0</v>
      </c>
      <c r="J66" s="8">
        <v>9.0</v>
      </c>
      <c r="K66" s="8">
        <v>36.0</v>
      </c>
      <c r="L66" s="8">
        <v>8.0</v>
      </c>
      <c r="M66" s="8">
        <v>12.0</v>
      </c>
      <c r="N66" s="8" t="s">
        <v>88</v>
      </c>
      <c r="O66" s="8" t="s">
        <v>14</v>
      </c>
      <c r="P66" s="8" t="s">
        <v>14</v>
      </c>
      <c r="Q66" s="8">
        <v>0.0</v>
      </c>
      <c r="R66" s="8">
        <v>0.108</v>
      </c>
      <c r="S66" s="8">
        <v>9.0</v>
      </c>
      <c r="T66" s="8">
        <v>8.0</v>
      </c>
      <c r="U66" s="8">
        <v>4.0</v>
      </c>
      <c r="V66" s="8">
        <v>4.108</v>
      </c>
      <c r="W66" s="8">
        <v>10.0</v>
      </c>
      <c r="X66" s="8">
        <v>10.0</v>
      </c>
      <c r="Y66" s="8">
        <v>11.0</v>
      </c>
      <c r="Z66" s="8">
        <v>11.0</v>
      </c>
      <c r="AA66" s="8">
        <v>9.0</v>
      </c>
      <c r="AB66" s="8" t="s">
        <v>540</v>
      </c>
    </row>
    <row r="67">
      <c r="A67" s="8" t="s">
        <v>898</v>
      </c>
      <c r="B67" s="8" t="s">
        <v>321</v>
      </c>
      <c r="C67" s="8">
        <v>5.7</v>
      </c>
      <c r="D67" s="8" t="s">
        <v>896</v>
      </c>
      <c r="E67" s="8">
        <v>2.0</v>
      </c>
      <c r="F67" s="8" t="s">
        <v>895</v>
      </c>
      <c r="G67" s="8">
        <v>35.5</v>
      </c>
      <c r="H67" s="8">
        <v>126.0</v>
      </c>
      <c r="I67" s="8">
        <v>43.0</v>
      </c>
      <c r="J67" s="8">
        <v>9.0</v>
      </c>
      <c r="K67" s="8">
        <v>36.0</v>
      </c>
      <c r="L67" s="8">
        <v>1.0</v>
      </c>
      <c r="M67" s="8">
        <v>8.0</v>
      </c>
      <c r="N67" s="8" t="s">
        <v>88</v>
      </c>
      <c r="O67" s="8" t="s">
        <v>14</v>
      </c>
      <c r="P67" s="8" t="s">
        <v>14</v>
      </c>
      <c r="Q67" s="8">
        <v>1.0</v>
      </c>
      <c r="R67" s="8">
        <v>1.1219999999999999</v>
      </c>
      <c r="S67" s="8">
        <v>3.0</v>
      </c>
      <c r="T67" s="8">
        <v>4.5</v>
      </c>
      <c r="U67" s="8">
        <v>8.0</v>
      </c>
      <c r="V67" s="8">
        <v>8.122</v>
      </c>
      <c r="W67" s="8">
        <v>5.0</v>
      </c>
      <c r="X67" s="8">
        <v>5.0</v>
      </c>
      <c r="Y67" s="8">
        <v>7.0</v>
      </c>
      <c r="Z67" s="8">
        <v>7.0</v>
      </c>
      <c r="AA67" s="8">
        <v>9.0</v>
      </c>
      <c r="AB67" s="8" t="s">
        <v>540</v>
      </c>
    </row>
    <row r="68">
      <c r="A68" s="8" t="s">
        <v>903</v>
      </c>
      <c r="B68" s="8" t="s">
        <v>321</v>
      </c>
      <c r="C68" s="8">
        <v>5.7</v>
      </c>
      <c r="D68" s="8" t="s">
        <v>896</v>
      </c>
      <c r="E68" s="8">
        <v>2.0</v>
      </c>
      <c r="F68" s="8" t="s">
        <v>901</v>
      </c>
      <c r="G68" s="8">
        <v>35.3</v>
      </c>
      <c r="H68" s="8">
        <v>121.0</v>
      </c>
      <c r="I68" s="8">
        <v>43.0</v>
      </c>
      <c r="J68" s="8">
        <v>9.0</v>
      </c>
      <c r="K68" s="8">
        <v>36.0</v>
      </c>
      <c r="L68" s="8">
        <v>2.0</v>
      </c>
      <c r="M68" s="8">
        <v>8.0</v>
      </c>
      <c r="N68" s="8" t="s">
        <v>88</v>
      </c>
      <c r="O68" s="8" t="s">
        <v>14</v>
      </c>
      <c r="P68" s="8" t="s">
        <v>14</v>
      </c>
      <c r="Q68" s="8">
        <v>1.0</v>
      </c>
      <c r="R68" s="8">
        <v>1.1219999999999999</v>
      </c>
      <c r="S68" s="8">
        <v>3.0</v>
      </c>
      <c r="T68" s="8">
        <v>4.5</v>
      </c>
      <c r="U68" s="8">
        <v>8.0</v>
      </c>
      <c r="V68" s="8">
        <v>8.122</v>
      </c>
      <c r="W68" s="8">
        <v>5.0</v>
      </c>
      <c r="X68" s="8">
        <v>5.0</v>
      </c>
      <c r="Y68" s="8">
        <v>7.0</v>
      </c>
      <c r="Z68" s="8">
        <v>7.0</v>
      </c>
      <c r="AA68" s="8">
        <v>9.0</v>
      </c>
      <c r="AB68" s="8" t="s">
        <v>540</v>
      </c>
    </row>
    <row r="69">
      <c r="A69" s="8" t="s">
        <v>907</v>
      </c>
      <c r="B69" s="8" t="s">
        <v>26</v>
      </c>
      <c r="C69" s="8">
        <v>5.5</v>
      </c>
      <c r="D69" s="8" t="s">
        <v>908</v>
      </c>
      <c r="E69" s="8">
        <v>2.0</v>
      </c>
      <c r="F69" s="8" t="s">
        <v>885</v>
      </c>
      <c r="G69" s="8">
        <v>35.6</v>
      </c>
      <c r="H69" s="8">
        <v>127.0</v>
      </c>
      <c r="I69" s="8">
        <v>41.0</v>
      </c>
      <c r="J69" s="8">
        <v>9.0</v>
      </c>
      <c r="K69" s="8">
        <v>36.0</v>
      </c>
      <c r="L69" s="8">
        <v>0.0</v>
      </c>
      <c r="M69" s="8">
        <v>5.0</v>
      </c>
      <c r="N69" s="8" t="s">
        <v>88</v>
      </c>
      <c r="O69" s="8" t="s">
        <v>14</v>
      </c>
      <c r="P69" s="8" t="s">
        <v>14</v>
      </c>
      <c r="Q69" s="8">
        <v>0.0</v>
      </c>
      <c r="R69" s="8">
        <v>0.109</v>
      </c>
      <c r="S69" s="8">
        <v>8.0</v>
      </c>
      <c r="T69" s="8">
        <v>8.0</v>
      </c>
      <c r="U69" s="8">
        <v>5.0</v>
      </c>
      <c r="V69" s="8">
        <v>5.109</v>
      </c>
      <c r="W69" s="8">
        <v>9.0</v>
      </c>
      <c r="X69" s="8">
        <v>9.0</v>
      </c>
      <c r="Y69" s="8">
        <v>5.0</v>
      </c>
      <c r="Z69" s="8" t="s">
        <v>14</v>
      </c>
      <c r="AA69" s="8" t="s">
        <v>14</v>
      </c>
      <c r="AB69" s="8" t="s">
        <v>540</v>
      </c>
    </row>
    <row r="70">
      <c r="A70" s="8" t="s">
        <v>911</v>
      </c>
      <c r="B70" s="8" t="s">
        <v>26</v>
      </c>
      <c r="C70" s="8">
        <v>5.5</v>
      </c>
      <c r="D70" s="8" t="s">
        <v>912</v>
      </c>
      <c r="E70" s="8">
        <v>2.0</v>
      </c>
      <c r="F70" s="8" t="s">
        <v>890</v>
      </c>
      <c r="G70" s="8">
        <v>35.5</v>
      </c>
      <c r="H70" s="8">
        <v>125.0</v>
      </c>
      <c r="I70" s="8">
        <v>41.0</v>
      </c>
      <c r="J70" s="8">
        <v>9.0</v>
      </c>
      <c r="K70" s="8">
        <v>36.0</v>
      </c>
      <c r="L70" s="8">
        <v>2.0</v>
      </c>
      <c r="M70" s="8">
        <v>8.0</v>
      </c>
      <c r="N70" s="8" t="s">
        <v>88</v>
      </c>
      <c r="O70" s="8" t="s">
        <v>14</v>
      </c>
      <c r="P70" s="8" t="s">
        <v>14</v>
      </c>
      <c r="Q70" s="8">
        <v>0.0</v>
      </c>
      <c r="R70" s="8">
        <v>0.109</v>
      </c>
      <c r="S70" s="8">
        <v>8.0</v>
      </c>
      <c r="T70" s="8">
        <v>8.0</v>
      </c>
      <c r="U70" s="8">
        <v>5.0</v>
      </c>
      <c r="V70" s="8">
        <v>5.109</v>
      </c>
      <c r="W70" s="8">
        <v>9.0</v>
      </c>
      <c r="X70" s="8">
        <v>9.0</v>
      </c>
      <c r="Y70" s="8">
        <v>7.0</v>
      </c>
      <c r="Z70" s="8" t="s">
        <v>14</v>
      </c>
      <c r="AA70" s="8" t="s">
        <v>14</v>
      </c>
      <c r="AB70" s="8" t="s">
        <v>540</v>
      </c>
    </row>
    <row r="71">
      <c r="A71" s="8" t="s">
        <v>915</v>
      </c>
      <c r="B71" s="8" t="s">
        <v>301</v>
      </c>
      <c r="C71" s="8">
        <v>4.7</v>
      </c>
      <c r="D71" s="8" t="s">
        <v>914</v>
      </c>
      <c r="E71" s="8">
        <v>2.0</v>
      </c>
      <c r="F71" s="8" t="s">
        <v>913</v>
      </c>
      <c r="G71" s="8">
        <v>34.4</v>
      </c>
      <c r="H71" s="8">
        <v>135.0</v>
      </c>
      <c r="I71" s="8">
        <v>40.0</v>
      </c>
      <c r="J71" s="8">
        <v>9.0</v>
      </c>
      <c r="K71" s="8">
        <v>36.0</v>
      </c>
      <c r="L71" s="8">
        <v>1.0</v>
      </c>
      <c r="M71" s="8">
        <v>7.0</v>
      </c>
      <c r="N71" s="8" t="s">
        <v>88</v>
      </c>
      <c r="O71" s="8" t="s">
        <v>14</v>
      </c>
      <c r="P71" s="8" t="s">
        <v>14</v>
      </c>
      <c r="Q71" s="8">
        <v>1.0</v>
      </c>
      <c r="R71" s="8">
        <v>1.113</v>
      </c>
      <c r="S71" s="8">
        <v>4.0</v>
      </c>
      <c r="T71" s="8">
        <v>4.5</v>
      </c>
      <c r="U71" s="8">
        <v>7.0</v>
      </c>
      <c r="V71" s="8">
        <v>7.113</v>
      </c>
      <c r="W71" s="8">
        <v>7.0</v>
      </c>
      <c r="X71" s="8">
        <v>7.0</v>
      </c>
      <c r="Y71" s="8">
        <v>5.0</v>
      </c>
      <c r="Z71" s="8" t="s">
        <v>14</v>
      </c>
      <c r="AA71" s="8" t="s">
        <v>14</v>
      </c>
      <c r="AB71" s="8" t="s">
        <v>540</v>
      </c>
    </row>
    <row r="72">
      <c r="A72" s="8" t="s">
        <v>919</v>
      </c>
      <c r="B72" s="8" t="s">
        <v>301</v>
      </c>
      <c r="C72" s="8">
        <v>4.7</v>
      </c>
      <c r="D72" s="8" t="s">
        <v>918</v>
      </c>
      <c r="E72" s="8">
        <v>2.0</v>
      </c>
      <c r="F72" s="8" t="s">
        <v>917</v>
      </c>
      <c r="G72" s="8">
        <v>32.0</v>
      </c>
      <c r="H72" s="8">
        <v>119.0</v>
      </c>
      <c r="I72" s="8">
        <v>37.0</v>
      </c>
      <c r="J72" s="8">
        <v>9.0</v>
      </c>
      <c r="K72" s="8">
        <v>35.0</v>
      </c>
      <c r="L72" s="8">
        <v>4.0</v>
      </c>
      <c r="M72" s="8">
        <v>9.0</v>
      </c>
      <c r="N72" s="8" t="s">
        <v>88</v>
      </c>
      <c r="O72" s="8" t="s">
        <v>14</v>
      </c>
      <c r="P72" s="8" t="s">
        <v>14</v>
      </c>
      <c r="Q72" s="8">
        <v>1.0</v>
      </c>
      <c r="R72" s="8">
        <v>1.113</v>
      </c>
      <c r="S72" s="8">
        <v>4.0</v>
      </c>
      <c r="T72" s="8">
        <v>4.5</v>
      </c>
      <c r="U72" s="8">
        <v>7.0</v>
      </c>
      <c r="V72" s="8">
        <v>7.113</v>
      </c>
      <c r="W72" s="8">
        <v>7.0</v>
      </c>
      <c r="X72" s="8">
        <v>7.0</v>
      </c>
      <c r="Y72" s="8">
        <v>6.0</v>
      </c>
      <c r="Z72" s="8" t="s">
        <v>14</v>
      </c>
      <c r="AA72" s="8" t="s">
        <v>14</v>
      </c>
      <c r="AB72" s="8" t="s">
        <v>540</v>
      </c>
    </row>
    <row r="73">
      <c r="A73" s="8" t="s">
        <v>924</v>
      </c>
      <c r="B73" s="8" t="s">
        <v>367</v>
      </c>
      <c r="C73" s="8">
        <v>4.3</v>
      </c>
      <c r="D73" s="8" t="s">
        <v>923</v>
      </c>
      <c r="E73" s="8">
        <v>2.0</v>
      </c>
      <c r="F73" s="8" t="s">
        <v>922</v>
      </c>
      <c r="G73" s="8">
        <v>36.8</v>
      </c>
      <c r="H73" s="8">
        <v>138.0</v>
      </c>
      <c r="I73" s="8">
        <v>42.0</v>
      </c>
      <c r="J73" s="8">
        <v>9.0</v>
      </c>
      <c r="K73" s="8">
        <v>36.0</v>
      </c>
      <c r="L73" s="8">
        <v>-6.0</v>
      </c>
      <c r="M73" s="8">
        <v>-1.0</v>
      </c>
      <c r="N73" s="8" t="s">
        <v>88</v>
      </c>
      <c r="O73" s="8" t="s">
        <v>14</v>
      </c>
      <c r="P73" s="8" t="s">
        <v>14</v>
      </c>
      <c r="Q73" s="8">
        <v>-6.0</v>
      </c>
      <c r="R73" s="8">
        <v>-5.873</v>
      </c>
      <c r="S73" s="8">
        <v>11.0</v>
      </c>
      <c r="T73" s="8">
        <v>11.0</v>
      </c>
      <c r="U73" s="8">
        <v>-1.0</v>
      </c>
      <c r="V73" s="8">
        <v>-0.873</v>
      </c>
      <c r="W73" s="8">
        <v>11.0</v>
      </c>
      <c r="X73" s="8">
        <v>11.0</v>
      </c>
      <c r="Y73" s="8">
        <v>0.0</v>
      </c>
      <c r="Z73" s="8" t="s">
        <v>14</v>
      </c>
      <c r="AA73" s="8" t="s">
        <v>14</v>
      </c>
      <c r="AB73" s="8" t="s">
        <v>540</v>
      </c>
    </row>
    <row r="74">
      <c r="A74" s="8" t="s">
        <v>929</v>
      </c>
      <c r="B74" s="8" t="s">
        <v>243</v>
      </c>
      <c r="C74" s="8">
        <v>9.1</v>
      </c>
      <c r="D74" s="8" t="s">
        <v>928</v>
      </c>
      <c r="E74" s="8">
        <v>2.0</v>
      </c>
      <c r="F74" s="8" t="s">
        <v>927</v>
      </c>
      <c r="G74" s="8">
        <v>33.8</v>
      </c>
      <c r="H74" s="8">
        <v>113.0</v>
      </c>
      <c r="I74" s="8">
        <v>43.0</v>
      </c>
      <c r="J74" s="8">
        <v>9.0</v>
      </c>
      <c r="K74" s="8">
        <v>35.0</v>
      </c>
      <c r="L74" s="8">
        <v>6.0</v>
      </c>
      <c r="M74" s="8">
        <v>15.0</v>
      </c>
      <c r="N74" s="8" t="s">
        <v>88</v>
      </c>
      <c r="O74" s="8" t="s">
        <v>14</v>
      </c>
      <c r="P74" s="8" t="s">
        <v>14</v>
      </c>
      <c r="Q74" s="8">
        <v>2.0</v>
      </c>
      <c r="R74" s="8">
        <v>2.107</v>
      </c>
      <c r="S74" s="8">
        <v>2.0</v>
      </c>
      <c r="T74" s="8">
        <v>2.0</v>
      </c>
      <c r="U74" s="8">
        <v>10.0</v>
      </c>
      <c r="V74" s="8">
        <v>10.107</v>
      </c>
      <c r="W74" s="8">
        <v>2.0</v>
      </c>
      <c r="X74" s="8">
        <v>2.0</v>
      </c>
      <c r="Y74" s="8">
        <v>14.0</v>
      </c>
      <c r="Z74" s="8" t="s">
        <v>14</v>
      </c>
      <c r="AA74" s="8" t="s">
        <v>14</v>
      </c>
      <c r="AB74" s="8" t="s">
        <v>540</v>
      </c>
    </row>
    <row r="75">
      <c r="A75" s="8" t="s">
        <v>933</v>
      </c>
      <c r="B75" s="8" t="s">
        <v>243</v>
      </c>
      <c r="C75" s="8">
        <v>9.1</v>
      </c>
      <c r="D75" s="8" t="s">
        <v>932</v>
      </c>
      <c r="E75" s="8">
        <v>2.0</v>
      </c>
      <c r="F75" s="8" t="s">
        <v>931</v>
      </c>
      <c r="G75" s="8">
        <v>35.0</v>
      </c>
      <c r="H75" s="8">
        <v>126.0</v>
      </c>
      <c r="I75" s="8">
        <v>45.0</v>
      </c>
      <c r="J75" s="8">
        <v>9.0</v>
      </c>
      <c r="K75" s="8">
        <v>35.0</v>
      </c>
      <c r="L75" s="8">
        <v>3.0</v>
      </c>
      <c r="M75" s="8">
        <v>13.0</v>
      </c>
      <c r="N75" s="8" t="s">
        <v>88</v>
      </c>
      <c r="O75" s="8" t="s">
        <v>14</v>
      </c>
      <c r="P75" s="8" t="s">
        <v>14</v>
      </c>
      <c r="Q75" s="8">
        <v>2.0</v>
      </c>
      <c r="R75" s="8">
        <v>2.107</v>
      </c>
      <c r="S75" s="8">
        <v>2.0</v>
      </c>
      <c r="T75" s="8">
        <v>2.0</v>
      </c>
      <c r="U75" s="8">
        <v>10.0</v>
      </c>
      <c r="V75" s="8">
        <v>10.107</v>
      </c>
      <c r="W75" s="8">
        <v>2.0</v>
      </c>
      <c r="X75" s="8">
        <v>2.0</v>
      </c>
      <c r="Y75" s="8">
        <v>13.0</v>
      </c>
      <c r="Z75" s="8" t="s">
        <v>14</v>
      </c>
      <c r="AA75" s="8" t="s">
        <v>14</v>
      </c>
      <c r="AB75" s="8" t="s">
        <v>540</v>
      </c>
    </row>
    <row r="76">
      <c r="A76" s="8" t="s">
        <v>938</v>
      </c>
      <c r="B76" s="8" t="s">
        <v>200</v>
      </c>
      <c r="C76" s="8">
        <v>6.9</v>
      </c>
      <c r="D76" s="8" t="s">
        <v>936</v>
      </c>
      <c r="E76" s="8">
        <v>2.0</v>
      </c>
      <c r="F76" s="8" t="s">
        <v>890</v>
      </c>
      <c r="G76" s="8">
        <v>35.5</v>
      </c>
      <c r="H76" s="8">
        <v>125.0</v>
      </c>
      <c r="I76" s="8">
        <v>44.0</v>
      </c>
      <c r="J76" s="8">
        <v>9.0</v>
      </c>
      <c r="K76" s="8">
        <v>36.0</v>
      </c>
      <c r="L76" s="8">
        <v>1.0</v>
      </c>
      <c r="M76" s="8">
        <v>9.0</v>
      </c>
      <c r="N76" s="8" t="s">
        <v>88</v>
      </c>
      <c r="O76" s="8" t="s">
        <v>14</v>
      </c>
      <c r="P76" s="8" t="s">
        <v>14</v>
      </c>
      <c r="Q76" s="8">
        <v>1.0</v>
      </c>
      <c r="R76" s="8">
        <v>1.101</v>
      </c>
      <c r="S76" s="8">
        <v>6.0</v>
      </c>
      <c r="T76" s="8">
        <v>4.5</v>
      </c>
      <c r="U76" s="8">
        <v>9.0</v>
      </c>
      <c r="V76" s="8">
        <v>9.101</v>
      </c>
      <c r="W76" s="8">
        <v>4.0</v>
      </c>
      <c r="X76" s="8">
        <v>3.5</v>
      </c>
      <c r="Y76" s="8">
        <v>8.0</v>
      </c>
      <c r="Z76" s="8">
        <v>8.0</v>
      </c>
      <c r="AA76" s="8">
        <v>9.0</v>
      </c>
      <c r="AB76" s="8" t="s">
        <v>540</v>
      </c>
    </row>
    <row r="77">
      <c r="A77" s="8" t="s">
        <v>940</v>
      </c>
      <c r="B77" s="8" t="s">
        <v>26</v>
      </c>
      <c r="C77" s="8">
        <v>5.5</v>
      </c>
      <c r="D77" s="8" t="s">
        <v>939</v>
      </c>
      <c r="E77" s="8">
        <v>2.0</v>
      </c>
      <c r="F77" s="8" t="s">
        <v>885</v>
      </c>
      <c r="G77" s="8">
        <v>35.6</v>
      </c>
      <c r="H77" s="8">
        <v>127.0</v>
      </c>
      <c r="I77" s="8">
        <v>41.0</v>
      </c>
      <c r="J77" s="8">
        <v>9.0</v>
      </c>
      <c r="K77" s="8">
        <v>36.0</v>
      </c>
      <c r="L77" s="8">
        <v>1.0</v>
      </c>
      <c r="M77" s="8">
        <v>6.0</v>
      </c>
      <c r="N77" s="8" t="s">
        <v>88</v>
      </c>
      <c r="O77" s="8" t="s">
        <v>14</v>
      </c>
      <c r="P77" s="8" t="s">
        <v>14</v>
      </c>
      <c r="Q77" s="8">
        <v>0.0</v>
      </c>
      <c r="R77" s="8">
        <v>0.109</v>
      </c>
      <c r="S77" s="8">
        <v>8.0</v>
      </c>
      <c r="T77" s="8">
        <v>8.0</v>
      </c>
      <c r="U77" s="8">
        <v>5.0</v>
      </c>
      <c r="V77" s="8">
        <v>5.109</v>
      </c>
      <c r="W77" s="8">
        <v>9.0</v>
      </c>
      <c r="X77" s="8">
        <v>9.0</v>
      </c>
      <c r="Y77" s="8">
        <v>6.0</v>
      </c>
      <c r="Z77" s="8" t="s">
        <v>14</v>
      </c>
      <c r="AA77" s="8" t="s">
        <v>14</v>
      </c>
      <c r="AB77" s="8" t="s">
        <v>540</v>
      </c>
    </row>
    <row r="78">
      <c r="A78" s="8" t="s">
        <v>944</v>
      </c>
      <c r="B78" s="8" t="s">
        <v>26</v>
      </c>
      <c r="C78" s="8">
        <v>5.5</v>
      </c>
      <c r="D78" s="8" t="s">
        <v>945</v>
      </c>
      <c r="E78" s="8">
        <v>2.0</v>
      </c>
      <c r="F78" s="8" t="s">
        <v>890</v>
      </c>
      <c r="G78" s="8">
        <v>35.5</v>
      </c>
      <c r="H78" s="8">
        <v>125.0</v>
      </c>
      <c r="I78" s="8">
        <v>41.0</v>
      </c>
      <c r="J78" s="8">
        <v>9.0</v>
      </c>
      <c r="K78" s="8">
        <v>36.0</v>
      </c>
      <c r="L78" s="8">
        <v>1.0</v>
      </c>
      <c r="M78" s="8">
        <v>7.0</v>
      </c>
      <c r="N78" s="8" t="s">
        <v>88</v>
      </c>
      <c r="O78" s="8" t="s">
        <v>14</v>
      </c>
      <c r="P78" s="8" t="s">
        <v>14</v>
      </c>
      <c r="Q78" s="8">
        <v>0.0</v>
      </c>
      <c r="R78" s="8">
        <v>0.109</v>
      </c>
      <c r="S78" s="8">
        <v>8.0</v>
      </c>
      <c r="T78" s="8">
        <v>8.0</v>
      </c>
      <c r="U78" s="8">
        <v>5.0</v>
      </c>
      <c r="V78" s="8">
        <v>5.109</v>
      </c>
      <c r="W78" s="8">
        <v>9.0</v>
      </c>
      <c r="X78" s="8">
        <v>9.0</v>
      </c>
      <c r="Y78" s="8">
        <v>6.0</v>
      </c>
      <c r="Z78" s="8" t="s">
        <v>14</v>
      </c>
      <c r="AA78" s="8" t="s">
        <v>14</v>
      </c>
      <c r="AB78" s="8" t="s">
        <v>540</v>
      </c>
    </row>
    <row r="79">
      <c r="A79" s="8" t="s">
        <v>948</v>
      </c>
      <c r="B79" s="8" t="s">
        <v>349</v>
      </c>
      <c r="C79" s="8">
        <v>7.1</v>
      </c>
      <c r="D79" s="8" t="s">
        <v>947</v>
      </c>
      <c r="E79" s="8">
        <v>2.0</v>
      </c>
      <c r="F79" s="8" t="s">
        <v>946</v>
      </c>
      <c r="G79" s="8">
        <v>35.7</v>
      </c>
      <c r="H79" s="8">
        <v>128.0</v>
      </c>
      <c r="I79" s="8">
        <v>43.0</v>
      </c>
      <c r="J79" s="8">
        <v>9.0</v>
      </c>
      <c r="K79" s="8">
        <v>36.0</v>
      </c>
      <c r="L79" s="8">
        <v>0.0</v>
      </c>
      <c r="M79" s="8">
        <v>7.0</v>
      </c>
      <c r="N79" s="8" t="s">
        <v>88</v>
      </c>
      <c r="O79" s="8" t="s">
        <v>14</v>
      </c>
      <c r="P79" s="8" t="s">
        <v>14</v>
      </c>
      <c r="Q79" s="8">
        <v>0.0</v>
      </c>
      <c r="R79" s="8">
        <v>0.118</v>
      </c>
      <c r="S79" s="8">
        <v>7.0</v>
      </c>
      <c r="T79" s="8">
        <v>8.0</v>
      </c>
      <c r="U79" s="8">
        <v>7.0</v>
      </c>
      <c r="V79" s="8">
        <v>7.118</v>
      </c>
      <c r="W79" s="8">
        <v>6.0</v>
      </c>
      <c r="X79" s="8">
        <v>7.0</v>
      </c>
      <c r="Y79" s="8">
        <v>7.0</v>
      </c>
      <c r="Z79" s="8" t="s">
        <v>14</v>
      </c>
      <c r="AA79" s="8" t="s">
        <v>14</v>
      </c>
      <c r="AB79" s="8" t="s">
        <v>540</v>
      </c>
    </row>
    <row r="80">
      <c r="A80" s="8" t="s">
        <v>953</v>
      </c>
      <c r="B80" s="8" t="s">
        <v>33</v>
      </c>
      <c r="C80" s="8">
        <v>17.7</v>
      </c>
      <c r="D80" s="8" t="s">
        <v>954</v>
      </c>
      <c r="E80" s="8">
        <v>3.0</v>
      </c>
      <c r="F80" s="8" t="s">
        <v>950</v>
      </c>
      <c r="G80" s="8">
        <v>70.6</v>
      </c>
      <c r="H80" s="8">
        <v>125.0</v>
      </c>
      <c r="I80" s="8">
        <v>115.0</v>
      </c>
      <c r="J80" s="8">
        <v>18.0</v>
      </c>
      <c r="K80" s="8">
        <v>72.0</v>
      </c>
      <c r="L80" s="8">
        <v>26.0</v>
      </c>
      <c r="M80" s="8">
        <v>44.0</v>
      </c>
      <c r="N80" s="8" t="s">
        <v>77</v>
      </c>
      <c r="O80" s="8" t="s">
        <v>14</v>
      </c>
      <c r="P80" s="8" t="s">
        <v>14</v>
      </c>
      <c r="Q80" s="8">
        <v>12.0</v>
      </c>
      <c r="R80" s="8">
        <v>12.11</v>
      </c>
      <c r="S80" s="8">
        <v>2.3</v>
      </c>
      <c r="T80" s="8">
        <v>2.3</v>
      </c>
      <c r="U80" s="8">
        <v>33.0</v>
      </c>
      <c r="V80" s="8">
        <v>33.11</v>
      </c>
      <c r="W80" s="8">
        <v>1.3</v>
      </c>
      <c r="X80" s="8">
        <v>1.3</v>
      </c>
      <c r="Y80" s="8">
        <v>43.0</v>
      </c>
      <c r="Z80" s="8">
        <v>43.0</v>
      </c>
      <c r="AA80" s="8">
        <v>18.0</v>
      </c>
      <c r="AB80" s="8" t="s">
        <v>540</v>
      </c>
    </row>
    <row r="81">
      <c r="A81" s="8" t="s">
        <v>961</v>
      </c>
      <c r="B81" s="8" t="s">
        <v>367</v>
      </c>
      <c r="C81" s="8">
        <v>7.8</v>
      </c>
      <c r="D81" s="8" t="s">
        <v>960</v>
      </c>
      <c r="E81" s="8">
        <v>3.0</v>
      </c>
      <c r="F81" s="8" t="s">
        <v>959</v>
      </c>
      <c r="G81" s="8">
        <v>71.7</v>
      </c>
      <c r="H81" s="8">
        <v>127.0</v>
      </c>
      <c r="I81" s="8">
        <v>80.0</v>
      </c>
      <c r="J81" s="8">
        <v>18.0</v>
      </c>
      <c r="K81" s="8">
        <v>72.0</v>
      </c>
      <c r="L81" s="8">
        <v>1.0</v>
      </c>
      <c r="M81" s="8">
        <v>9.0</v>
      </c>
      <c r="N81" s="8" t="s">
        <v>77</v>
      </c>
      <c r="O81" s="8" t="s">
        <v>14</v>
      </c>
      <c r="P81" s="8" t="s">
        <v>14</v>
      </c>
      <c r="Q81" s="8">
        <v>-2.0</v>
      </c>
      <c r="R81" s="8">
        <v>-1.873</v>
      </c>
      <c r="S81" s="8">
        <v>13.3</v>
      </c>
      <c r="T81" s="8">
        <v>13.3</v>
      </c>
      <c r="U81" s="8">
        <v>7.0</v>
      </c>
      <c r="V81" s="8">
        <v>7.127</v>
      </c>
      <c r="W81" s="8">
        <v>10.3</v>
      </c>
      <c r="X81" s="8">
        <v>11.8</v>
      </c>
      <c r="Y81" s="8">
        <v>9.0</v>
      </c>
      <c r="Z81" s="8" t="s">
        <v>14</v>
      </c>
      <c r="AA81" s="8" t="s">
        <v>14</v>
      </c>
      <c r="AB81" s="8" t="s">
        <v>540</v>
      </c>
    </row>
    <row r="82">
      <c r="A82" s="8" t="s">
        <v>965</v>
      </c>
      <c r="B82" s="8" t="s">
        <v>26</v>
      </c>
      <c r="C82" s="8">
        <v>10.9</v>
      </c>
      <c r="D82" s="8" t="s">
        <v>966</v>
      </c>
      <c r="E82" s="8">
        <v>3.0</v>
      </c>
      <c r="F82" s="8" t="s">
        <v>851</v>
      </c>
      <c r="G82" s="8">
        <v>71.6</v>
      </c>
      <c r="H82" s="8">
        <v>127.0</v>
      </c>
      <c r="I82" s="8">
        <v>87.0</v>
      </c>
      <c r="J82" s="8">
        <v>18.0</v>
      </c>
      <c r="K82" s="8">
        <v>72.0</v>
      </c>
      <c r="L82" s="8">
        <v>1.0</v>
      </c>
      <c r="M82" s="8">
        <v>12.0</v>
      </c>
      <c r="N82" s="8" t="s">
        <v>77</v>
      </c>
      <c r="O82" s="8" t="s">
        <v>14</v>
      </c>
      <c r="P82" s="8" t="s">
        <v>14</v>
      </c>
      <c r="Q82" s="8">
        <v>1.0</v>
      </c>
      <c r="R82" s="8">
        <v>1.109</v>
      </c>
      <c r="S82" s="8">
        <v>5.3</v>
      </c>
      <c r="T82" s="8">
        <v>5.3</v>
      </c>
      <c r="U82" s="8">
        <v>12.0</v>
      </c>
      <c r="V82" s="8">
        <v>12.109</v>
      </c>
      <c r="W82" s="8">
        <v>8.3</v>
      </c>
      <c r="X82" s="8">
        <v>7.8</v>
      </c>
      <c r="Y82" s="8">
        <v>12.0</v>
      </c>
      <c r="Z82" s="8">
        <v>9.0</v>
      </c>
      <c r="AA82" s="8">
        <v>9.0</v>
      </c>
      <c r="AB82" s="8" t="s">
        <v>540</v>
      </c>
    </row>
    <row r="83">
      <c r="A83" s="8" t="s">
        <v>972</v>
      </c>
      <c r="B83" s="8" t="s">
        <v>21</v>
      </c>
      <c r="C83" s="8">
        <v>7.3</v>
      </c>
      <c r="D83" s="8" t="s">
        <v>970</v>
      </c>
      <c r="E83" s="8">
        <v>3.0</v>
      </c>
      <c r="F83" s="8" t="s">
        <v>969</v>
      </c>
      <c r="G83" s="8">
        <v>72.2</v>
      </c>
      <c r="H83" s="8">
        <v>130.0</v>
      </c>
      <c r="I83" s="8">
        <v>86.0</v>
      </c>
      <c r="J83" s="8">
        <v>18.0</v>
      </c>
      <c r="K83" s="8">
        <v>71.0</v>
      </c>
      <c r="L83" s="8">
        <v>6.0</v>
      </c>
      <c r="M83" s="8">
        <v>14.0</v>
      </c>
      <c r="N83" s="8" t="s">
        <v>77</v>
      </c>
      <c r="O83" s="8" t="s">
        <v>14</v>
      </c>
      <c r="P83" s="8" t="s">
        <v>14</v>
      </c>
      <c r="Q83" s="8">
        <v>-1.0</v>
      </c>
      <c r="R83" s="8">
        <v>-0.892</v>
      </c>
      <c r="S83" s="8">
        <v>10.3</v>
      </c>
      <c r="T83" s="8">
        <v>10.3</v>
      </c>
      <c r="U83" s="8">
        <v>7.0</v>
      </c>
      <c r="V83" s="8">
        <v>7.108</v>
      </c>
      <c r="W83" s="8">
        <v>13.3</v>
      </c>
      <c r="X83" s="8">
        <v>11.8</v>
      </c>
      <c r="Y83" s="8">
        <v>15.0</v>
      </c>
      <c r="Z83" s="8">
        <v>15.0</v>
      </c>
      <c r="AA83" s="8">
        <v>18.0</v>
      </c>
      <c r="AB83" s="8" t="s">
        <v>540</v>
      </c>
    </row>
    <row r="84">
      <c r="A84" s="8" t="s">
        <v>975</v>
      </c>
      <c r="B84" s="8" t="s">
        <v>200</v>
      </c>
      <c r="C84" s="8">
        <v>13.7</v>
      </c>
      <c r="D84" s="8" t="s">
        <v>974</v>
      </c>
      <c r="E84" s="8">
        <v>3.0</v>
      </c>
      <c r="F84" s="8" t="s">
        <v>969</v>
      </c>
      <c r="G84" s="8">
        <v>72.2</v>
      </c>
      <c r="H84" s="8">
        <v>130.0</v>
      </c>
      <c r="I84" s="8">
        <v>97.0</v>
      </c>
      <c r="J84" s="8">
        <v>18.0</v>
      </c>
      <c r="K84" s="8">
        <v>71.0</v>
      </c>
      <c r="L84" s="8">
        <v>10.0</v>
      </c>
      <c r="M84" s="8">
        <v>25.0</v>
      </c>
      <c r="N84" s="8" t="s">
        <v>77</v>
      </c>
      <c r="O84" s="8" t="s">
        <v>14</v>
      </c>
      <c r="P84" s="8" t="s">
        <v>14</v>
      </c>
      <c r="Q84" s="8">
        <v>2.0</v>
      </c>
      <c r="R84" s="8">
        <v>2.101</v>
      </c>
      <c r="S84" s="8">
        <v>4.3</v>
      </c>
      <c r="T84" s="8">
        <v>4.3</v>
      </c>
      <c r="U84" s="8">
        <v>18.0</v>
      </c>
      <c r="V84" s="8">
        <v>18.101</v>
      </c>
      <c r="W84" s="8">
        <v>5.3</v>
      </c>
      <c r="X84" s="8">
        <v>5.3</v>
      </c>
      <c r="Y84" s="8">
        <v>26.0</v>
      </c>
      <c r="Z84" s="8">
        <v>26.0</v>
      </c>
      <c r="AA84" s="8">
        <v>18.0</v>
      </c>
      <c r="AB84" s="8" t="s">
        <v>540</v>
      </c>
    </row>
    <row r="85">
      <c r="A85" s="8" t="s">
        <v>981</v>
      </c>
      <c r="B85" s="8" t="s">
        <v>301</v>
      </c>
      <c r="C85" s="8">
        <v>9.8</v>
      </c>
      <c r="D85" s="8" t="s">
        <v>979</v>
      </c>
      <c r="E85" s="8">
        <v>3.0</v>
      </c>
      <c r="F85" s="8" t="s">
        <v>978</v>
      </c>
      <c r="G85" s="8">
        <v>72.6</v>
      </c>
      <c r="H85" s="8">
        <v>140.0</v>
      </c>
      <c r="I85" s="8">
        <v>99.0</v>
      </c>
      <c r="J85" s="8">
        <v>18.0</v>
      </c>
      <c r="K85" s="8">
        <v>71.0</v>
      </c>
      <c r="L85" s="8">
        <v>15.0</v>
      </c>
      <c r="M85" s="8">
        <v>26.0</v>
      </c>
      <c r="N85" s="8" t="s">
        <v>77</v>
      </c>
      <c r="O85" s="8" t="s">
        <v>14</v>
      </c>
      <c r="P85" s="8" t="s">
        <v>14</v>
      </c>
      <c r="Q85" s="8">
        <v>15.0</v>
      </c>
      <c r="R85" s="8">
        <v>15.113</v>
      </c>
      <c r="S85" s="8">
        <v>1.3</v>
      </c>
      <c r="T85" s="8">
        <v>1.3</v>
      </c>
      <c r="U85" s="8">
        <v>26.0</v>
      </c>
      <c r="V85" s="8">
        <v>26.113</v>
      </c>
      <c r="W85" s="8">
        <v>3.3</v>
      </c>
      <c r="X85" s="8">
        <v>3.3</v>
      </c>
      <c r="Y85" s="8">
        <v>28.0</v>
      </c>
      <c r="Z85" s="8">
        <v>28.0</v>
      </c>
      <c r="AA85" s="8">
        <v>18.0</v>
      </c>
      <c r="AB85" s="8" t="s">
        <v>540</v>
      </c>
    </row>
    <row r="86">
      <c r="A86" s="8" t="s">
        <v>986</v>
      </c>
      <c r="B86" s="8" t="s">
        <v>21</v>
      </c>
      <c r="C86" s="8">
        <v>7.3</v>
      </c>
      <c r="D86" s="8" t="s">
        <v>987</v>
      </c>
      <c r="E86" s="8">
        <v>3.0</v>
      </c>
      <c r="F86" s="8" t="s">
        <v>978</v>
      </c>
      <c r="G86" s="8">
        <v>72.6</v>
      </c>
      <c r="H86" s="8">
        <v>140.0</v>
      </c>
      <c r="I86" s="8">
        <v>80.0</v>
      </c>
      <c r="J86" s="8">
        <v>18.0</v>
      </c>
      <c r="K86" s="8">
        <v>71.0</v>
      </c>
      <c r="L86" s="8">
        <v>-1.0</v>
      </c>
      <c r="M86" s="8">
        <v>7.0</v>
      </c>
      <c r="N86" s="8" t="s">
        <v>77</v>
      </c>
      <c r="O86" s="8" t="s">
        <v>14</v>
      </c>
      <c r="P86" s="8" t="s">
        <v>14</v>
      </c>
      <c r="Q86" s="8">
        <v>-1.0</v>
      </c>
      <c r="R86" s="8">
        <v>-0.892</v>
      </c>
      <c r="S86" s="8">
        <v>10.3</v>
      </c>
      <c r="T86" s="8">
        <v>10.3</v>
      </c>
      <c r="U86" s="8">
        <v>7.0</v>
      </c>
      <c r="V86" s="8">
        <v>7.108</v>
      </c>
      <c r="W86" s="8">
        <v>13.3</v>
      </c>
      <c r="X86" s="8">
        <v>11.8</v>
      </c>
      <c r="Y86" s="8">
        <v>9.0</v>
      </c>
      <c r="Z86" s="8">
        <v>9.0</v>
      </c>
      <c r="AA86" s="8">
        <v>18.0</v>
      </c>
      <c r="AB86" s="8" t="s">
        <v>540</v>
      </c>
    </row>
    <row r="87">
      <c r="A87" s="8" t="s">
        <v>990</v>
      </c>
      <c r="B87" s="8" t="s">
        <v>367</v>
      </c>
      <c r="C87" s="8">
        <v>7.8</v>
      </c>
      <c r="D87" s="8" t="s">
        <v>989</v>
      </c>
      <c r="E87" s="8">
        <v>3.0</v>
      </c>
      <c r="F87" s="8" t="s">
        <v>801</v>
      </c>
      <c r="G87" s="8">
        <v>71.0</v>
      </c>
      <c r="H87" s="8">
        <v>132.0</v>
      </c>
      <c r="I87" s="8">
        <v>80.0</v>
      </c>
      <c r="J87" s="8">
        <v>18.0</v>
      </c>
      <c r="K87" s="8">
        <v>71.0</v>
      </c>
      <c r="L87" s="8">
        <v>-2.0</v>
      </c>
      <c r="M87" s="8">
        <v>7.0</v>
      </c>
      <c r="N87" s="8" t="s">
        <v>77</v>
      </c>
      <c r="O87" s="8" t="s">
        <v>14</v>
      </c>
      <c r="P87" s="8" t="s">
        <v>14</v>
      </c>
      <c r="Q87" s="8">
        <v>-2.0</v>
      </c>
      <c r="R87" s="8">
        <v>-1.873</v>
      </c>
      <c r="S87" s="8">
        <v>13.3</v>
      </c>
      <c r="T87" s="8">
        <v>13.3</v>
      </c>
      <c r="U87" s="8">
        <v>7.0</v>
      </c>
      <c r="V87" s="8">
        <v>7.127</v>
      </c>
      <c r="W87" s="8">
        <v>10.3</v>
      </c>
      <c r="X87" s="8">
        <v>11.8</v>
      </c>
      <c r="Y87" s="8">
        <v>7.0</v>
      </c>
      <c r="Z87" s="8" t="s">
        <v>14</v>
      </c>
      <c r="AA87" s="8" t="s">
        <v>14</v>
      </c>
      <c r="AB87" s="8" t="s">
        <v>540</v>
      </c>
    </row>
    <row r="88">
      <c r="A88" s="8" t="s">
        <v>993</v>
      </c>
      <c r="B88" s="8" t="s">
        <v>21</v>
      </c>
      <c r="C88" s="8">
        <v>7.3</v>
      </c>
      <c r="D88" s="8" t="s">
        <v>994</v>
      </c>
      <c r="E88" s="8">
        <v>3.0</v>
      </c>
      <c r="F88" s="8" t="s">
        <v>820</v>
      </c>
      <c r="G88" s="8">
        <v>71.1</v>
      </c>
      <c r="H88" s="8">
        <v>126.0</v>
      </c>
      <c r="I88" s="8">
        <v>90.0</v>
      </c>
      <c r="J88" s="8">
        <v>18.0</v>
      </c>
      <c r="K88" s="8">
        <v>72.0</v>
      </c>
      <c r="L88" s="8">
        <v>11.0</v>
      </c>
      <c r="M88" s="8">
        <v>19.0</v>
      </c>
      <c r="N88" s="8" t="s">
        <v>77</v>
      </c>
      <c r="O88" s="8" t="s">
        <v>14</v>
      </c>
      <c r="P88" s="8" t="s">
        <v>14</v>
      </c>
      <c r="Q88" s="8">
        <v>-1.0</v>
      </c>
      <c r="R88" s="8">
        <v>-0.892</v>
      </c>
      <c r="S88" s="8">
        <v>10.3</v>
      </c>
      <c r="T88" s="8">
        <v>10.3</v>
      </c>
      <c r="U88" s="8">
        <v>7.0</v>
      </c>
      <c r="V88" s="8">
        <v>7.108</v>
      </c>
      <c r="W88" s="8">
        <v>13.3</v>
      </c>
      <c r="X88" s="8">
        <v>11.8</v>
      </c>
      <c r="Y88" s="8">
        <v>18.0</v>
      </c>
      <c r="Z88" s="8">
        <v>18.0</v>
      </c>
      <c r="AA88" s="8">
        <v>18.0</v>
      </c>
      <c r="AB88" s="8" t="s">
        <v>540</v>
      </c>
    </row>
    <row r="89">
      <c r="A89" s="8" t="s">
        <v>998</v>
      </c>
      <c r="B89" s="8" t="s">
        <v>321</v>
      </c>
      <c r="C89" s="8">
        <v>11.3</v>
      </c>
      <c r="D89" s="8" t="s">
        <v>996</v>
      </c>
      <c r="E89" s="8">
        <v>3.0</v>
      </c>
      <c r="F89" s="8" t="s">
        <v>781</v>
      </c>
      <c r="G89" s="8">
        <v>69.9</v>
      </c>
      <c r="H89" s="8">
        <v>125.0</v>
      </c>
      <c r="I89" s="8">
        <v>82.0</v>
      </c>
      <c r="J89" s="8">
        <v>18.0</v>
      </c>
      <c r="K89" s="8">
        <v>72.0</v>
      </c>
      <c r="L89" s="8">
        <v>0.0</v>
      </c>
      <c r="M89" s="8">
        <v>12.0</v>
      </c>
      <c r="N89" s="8" t="s">
        <v>77</v>
      </c>
      <c r="O89" s="8" t="s">
        <v>14</v>
      </c>
      <c r="P89" s="8" t="s">
        <v>14</v>
      </c>
      <c r="Q89" s="8">
        <v>0.0</v>
      </c>
      <c r="R89" s="8">
        <v>0.122</v>
      </c>
      <c r="S89" s="8">
        <v>7.3</v>
      </c>
      <c r="T89" s="8">
        <v>7.3</v>
      </c>
      <c r="U89" s="8">
        <v>12.0</v>
      </c>
      <c r="V89" s="8">
        <v>12.122</v>
      </c>
      <c r="W89" s="8">
        <v>7.3</v>
      </c>
      <c r="X89" s="8">
        <v>7.8</v>
      </c>
      <c r="Y89" s="8">
        <v>10.0</v>
      </c>
      <c r="Z89" s="8">
        <v>10.0</v>
      </c>
      <c r="AA89" s="8">
        <v>18.0</v>
      </c>
      <c r="AB89" s="8" t="s">
        <v>540</v>
      </c>
    </row>
    <row r="90">
      <c r="A90" s="8" t="s">
        <v>1002</v>
      </c>
      <c r="B90" s="8" t="s">
        <v>243</v>
      </c>
      <c r="C90" s="8">
        <v>18.2</v>
      </c>
      <c r="D90" s="8" t="s">
        <v>1001</v>
      </c>
      <c r="E90" s="8">
        <v>3.0</v>
      </c>
      <c r="F90" s="8" t="s">
        <v>1000</v>
      </c>
      <c r="G90" s="8">
        <v>70.7</v>
      </c>
      <c r="H90" s="8">
        <v>128.0</v>
      </c>
      <c r="I90" s="8">
        <v>90.0</v>
      </c>
      <c r="J90" s="8">
        <v>18.0</v>
      </c>
      <c r="K90" s="8">
        <v>72.0</v>
      </c>
      <c r="L90" s="8">
        <v>0.0</v>
      </c>
      <c r="M90" s="8">
        <v>19.0</v>
      </c>
      <c r="N90" s="8" t="s">
        <v>77</v>
      </c>
      <c r="O90" s="8" t="s">
        <v>14</v>
      </c>
      <c r="P90" s="8" t="s">
        <v>14</v>
      </c>
      <c r="Q90" s="8">
        <v>0.0</v>
      </c>
      <c r="R90" s="8">
        <v>0.107</v>
      </c>
      <c r="S90" s="8">
        <v>8.3</v>
      </c>
      <c r="T90" s="8">
        <v>7.3</v>
      </c>
      <c r="U90" s="8">
        <v>19.0</v>
      </c>
      <c r="V90" s="8">
        <v>19.107</v>
      </c>
      <c r="W90" s="8">
        <v>4.3</v>
      </c>
      <c r="X90" s="8">
        <v>4.3</v>
      </c>
      <c r="Y90" s="8">
        <v>18.0</v>
      </c>
      <c r="Z90" s="8" t="s">
        <v>14</v>
      </c>
      <c r="AA90" s="8" t="s">
        <v>14</v>
      </c>
      <c r="AB90" s="8" t="s">
        <v>540</v>
      </c>
    </row>
    <row r="91">
      <c r="A91" s="8" t="s">
        <v>1007</v>
      </c>
      <c r="B91" s="8" t="s">
        <v>215</v>
      </c>
      <c r="C91" s="8">
        <v>13.6</v>
      </c>
      <c r="D91" s="8" t="s">
        <v>1005</v>
      </c>
      <c r="E91" s="8">
        <v>3.0</v>
      </c>
      <c r="F91" s="8" t="s">
        <v>1004</v>
      </c>
      <c r="G91" s="8">
        <v>70.0</v>
      </c>
      <c r="H91" s="8">
        <v>125.0</v>
      </c>
      <c r="I91" s="8">
        <v>87.0</v>
      </c>
      <c r="J91" s="8">
        <v>18.0</v>
      </c>
      <c r="K91" s="8">
        <v>72.0</v>
      </c>
      <c r="L91" s="8">
        <v>3.0</v>
      </c>
      <c r="M91" s="8">
        <v>17.0</v>
      </c>
      <c r="N91" s="8" t="s">
        <v>77</v>
      </c>
      <c r="O91" s="8" t="s">
        <v>14</v>
      </c>
      <c r="P91" s="8" t="s">
        <v>14</v>
      </c>
      <c r="Q91" s="8">
        <v>3.0</v>
      </c>
      <c r="R91" s="8">
        <v>3.103</v>
      </c>
      <c r="S91" s="8">
        <v>3.3</v>
      </c>
      <c r="T91" s="8">
        <v>3.3</v>
      </c>
      <c r="U91" s="8">
        <v>17.0</v>
      </c>
      <c r="V91" s="8">
        <v>17.103</v>
      </c>
      <c r="W91" s="8">
        <v>6.3</v>
      </c>
      <c r="X91" s="8">
        <v>6.3</v>
      </c>
      <c r="Y91" s="8">
        <v>15.0</v>
      </c>
      <c r="Z91" s="8">
        <v>15.0</v>
      </c>
      <c r="AA91" s="8">
        <v>18.0</v>
      </c>
      <c r="AB91" s="8" t="s">
        <v>540</v>
      </c>
    </row>
    <row r="92">
      <c r="A92" s="8" t="s">
        <v>1013</v>
      </c>
      <c r="B92" s="8" t="s">
        <v>33</v>
      </c>
      <c r="C92" s="8">
        <v>17.7</v>
      </c>
      <c r="D92" s="8" t="s">
        <v>1014</v>
      </c>
      <c r="E92" s="8">
        <v>3.0</v>
      </c>
      <c r="F92" s="8" t="s">
        <v>1010</v>
      </c>
      <c r="G92" s="8">
        <v>72.9</v>
      </c>
      <c r="H92" s="8">
        <v>139.0</v>
      </c>
      <c r="I92" s="8">
        <v>106.0</v>
      </c>
      <c r="J92" s="8">
        <v>18.0</v>
      </c>
      <c r="K92" s="8">
        <v>72.0</v>
      </c>
      <c r="L92" s="8">
        <v>12.0</v>
      </c>
      <c r="M92" s="8">
        <v>33.0</v>
      </c>
      <c r="N92" s="8" t="s">
        <v>77</v>
      </c>
      <c r="O92" s="8" t="s">
        <v>14</v>
      </c>
      <c r="P92" s="8" t="s">
        <v>14</v>
      </c>
      <c r="Q92" s="8">
        <v>12.0</v>
      </c>
      <c r="R92" s="8">
        <v>12.11</v>
      </c>
      <c r="S92" s="8">
        <v>2.3</v>
      </c>
      <c r="T92" s="8">
        <v>2.3</v>
      </c>
      <c r="U92" s="8">
        <v>33.0</v>
      </c>
      <c r="V92" s="8">
        <v>33.11</v>
      </c>
      <c r="W92" s="8">
        <v>1.3</v>
      </c>
      <c r="X92" s="8">
        <v>1.3</v>
      </c>
      <c r="Y92" s="8">
        <v>34.0</v>
      </c>
      <c r="Z92" s="8">
        <v>34.0</v>
      </c>
      <c r="AA92" s="8">
        <v>18.0</v>
      </c>
      <c r="AB92" s="8" t="s">
        <v>540</v>
      </c>
    </row>
    <row r="93">
      <c r="A93" s="8" t="s">
        <v>1021</v>
      </c>
      <c r="B93" s="8" t="s">
        <v>321</v>
      </c>
      <c r="C93" s="8">
        <v>11.3</v>
      </c>
      <c r="D93" s="8" t="s">
        <v>1019</v>
      </c>
      <c r="E93" s="8">
        <v>3.0</v>
      </c>
      <c r="F93" s="8" t="s">
        <v>1018</v>
      </c>
      <c r="G93" s="8">
        <v>71.0</v>
      </c>
      <c r="H93" s="8">
        <v>124.0</v>
      </c>
      <c r="I93" s="8">
        <v>89.0</v>
      </c>
      <c r="J93" s="8">
        <v>18.0</v>
      </c>
      <c r="K93" s="8">
        <v>72.0</v>
      </c>
      <c r="L93" s="8">
        <v>6.0</v>
      </c>
      <c r="M93" s="8">
        <v>18.0</v>
      </c>
      <c r="N93" s="8" t="s">
        <v>77</v>
      </c>
      <c r="O93" s="8" t="s">
        <v>14</v>
      </c>
      <c r="P93" s="8" t="s">
        <v>14</v>
      </c>
      <c r="Q93" s="8">
        <v>0.0</v>
      </c>
      <c r="R93" s="8">
        <v>0.122</v>
      </c>
      <c r="S93" s="8">
        <v>7.3</v>
      </c>
      <c r="T93" s="8">
        <v>7.3</v>
      </c>
      <c r="U93" s="8">
        <v>12.0</v>
      </c>
      <c r="V93" s="8">
        <v>12.122</v>
      </c>
      <c r="W93" s="8">
        <v>7.3</v>
      </c>
      <c r="X93" s="8">
        <v>7.8</v>
      </c>
      <c r="Y93" s="8">
        <v>17.0</v>
      </c>
      <c r="Z93" s="8">
        <v>17.0</v>
      </c>
      <c r="AA93" s="8">
        <v>18.0</v>
      </c>
      <c r="AB93" s="8" t="s">
        <v>540</v>
      </c>
    </row>
    <row r="94">
      <c r="A94" s="8" t="s">
        <v>1026</v>
      </c>
      <c r="B94" s="8" t="s">
        <v>200</v>
      </c>
      <c r="C94" s="8">
        <v>13.7</v>
      </c>
      <c r="D94" s="8" t="s">
        <v>1025</v>
      </c>
      <c r="E94" s="8">
        <v>3.0</v>
      </c>
      <c r="F94" s="8" t="s">
        <v>1024</v>
      </c>
      <c r="G94" s="8">
        <v>71.4</v>
      </c>
      <c r="H94" s="8">
        <v>133.0</v>
      </c>
      <c r="I94" s="8">
        <v>89.0</v>
      </c>
      <c r="J94" s="8">
        <v>18.0</v>
      </c>
      <c r="K94" s="8">
        <v>72.0</v>
      </c>
      <c r="L94" s="8">
        <v>2.0</v>
      </c>
      <c r="M94" s="8">
        <v>18.0</v>
      </c>
      <c r="N94" s="8" t="s">
        <v>77</v>
      </c>
      <c r="O94" s="8" t="s">
        <v>14</v>
      </c>
      <c r="P94" s="8" t="s">
        <v>14</v>
      </c>
      <c r="Q94" s="8">
        <v>2.0</v>
      </c>
      <c r="R94" s="8">
        <v>2.101</v>
      </c>
      <c r="S94" s="8">
        <v>4.3</v>
      </c>
      <c r="T94" s="8">
        <v>4.3</v>
      </c>
      <c r="U94" s="8">
        <v>18.0</v>
      </c>
      <c r="V94" s="8">
        <v>18.101</v>
      </c>
      <c r="W94" s="8">
        <v>5.3</v>
      </c>
      <c r="X94" s="8">
        <v>5.3</v>
      </c>
      <c r="Y94" s="8">
        <v>17.0</v>
      </c>
      <c r="Z94" s="8">
        <v>17.0</v>
      </c>
      <c r="AA94" s="8">
        <v>18.0</v>
      </c>
      <c r="AB94" s="8" t="s">
        <v>540</v>
      </c>
    </row>
    <row r="95">
      <c r="A95" s="8" t="s">
        <v>1030</v>
      </c>
      <c r="B95" s="8" t="s">
        <v>311</v>
      </c>
      <c r="C95" s="8">
        <v>28.8</v>
      </c>
      <c r="D95" s="8" t="s">
        <v>1029</v>
      </c>
      <c r="E95" s="8">
        <v>3.0</v>
      </c>
      <c r="F95" s="8" t="s">
        <v>1028</v>
      </c>
      <c r="G95" s="8">
        <v>69.0</v>
      </c>
      <c r="H95" s="8">
        <v>130.0</v>
      </c>
      <c r="I95" s="8">
        <v>101.0</v>
      </c>
      <c r="J95" s="8">
        <v>18.0</v>
      </c>
      <c r="K95" s="8">
        <v>72.0</v>
      </c>
      <c r="L95" s="8">
        <v>0.0</v>
      </c>
      <c r="M95" s="8">
        <v>32.0</v>
      </c>
      <c r="N95" s="8" t="s">
        <v>77</v>
      </c>
      <c r="O95" s="8" t="s">
        <v>14</v>
      </c>
      <c r="P95" s="8" t="s">
        <v>14</v>
      </c>
      <c r="Q95" s="8">
        <v>0.0</v>
      </c>
      <c r="R95" s="8">
        <v>0.124</v>
      </c>
      <c r="S95" s="8">
        <v>6.3</v>
      </c>
      <c r="T95" s="8">
        <v>7.3</v>
      </c>
      <c r="U95" s="8">
        <v>32.0</v>
      </c>
      <c r="V95" s="8">
        <v>32.124</v>
      </c>
      <c r="W95" s="8">
        <v>2.3</v>
      </c>
      <c r="X95" s="8">
        <v>2.3</v>
      </c>
      <c r="Y95" s="8">
        <v>29.0</v>
      </c>
      <c r="Z95" s="8" t="s">
        <v>14</v>
      </c>
      <c r="AA95" s="8" t="s">
        <v>14</v>
      </c>
      <c r="AB95" s="8" t="s">
        <v>540</v>
      </c>
    </row>
    <row r="96">
      <c r="A96" s="8" t="s">
        <v>1036</v>
      </c>
      <c r="B96" s="8" t="s">
        <v>200</v>
      </c>
      <c r="C96" s="8">
        <v>6.9</v>
      </c>
      <c r="D96" s="8" t="s">
        <v>1034</v>
      </c>
      <c r="E96" s="8">
        <v>4.0</v>
      </c>
      <c r="F96" s="8" t="s">
        <v>1033</v>
      </c>
      <c r="G96" s="8">
        <v>35.3</v>
      </c>
      <c r="H96" s="8">
        <v>139.0</v>
      </c>
      <c r="I96" s="8">
        <v>45.0</v>
      </c>
      <c r="J96" s="8">
        <v>9.0</v>
      </c>
      <c r="K96" s="8">
        <v>35.0</v>
      </c>
      <c r="L96" s="8">
        <v>2.0</v>
      </c>
      <c r="M96" s="8">
        <v>10.0</v>
      </c>
      <c r="N96" s="8" t="s">
        <v>88</v>
      </c>
      <c r="O96" s="8" t="s">
        <v>14</v>
      </c>
      <c r="P96" s="8" t="s">
        <v>14</v>
      </c>
      <c r="Q96" s="8">
        <v>-2.0</v>
      </c>
      <c r="R96" s="8">
        <v>-1.899</v>
      </c>
      <c r="S96" s="8">
        <v>10.0</v>
      </c>
      <c r="T96" s="8">
        <v>9.0</v>
      </c>
      <c r="U96" s="8">
        <v>6.0</v>
      </c>
      <c r="V96" s="8">
        <v>6.101</v>
      </c>
      <c r="W96" s="8">
        <v>7.0</v>
      </c>
      <c r="X96" s="8">
        <v>5.5</v>
      </c>
      <c r="Y96" s="8">
        <v>10.0</v>
      </c>
      <c r="Z96" s="8">
        <v>10.0</v>
      </c>
      <c r="AA96" s="8">
        <v>9.0</v>
      </c>
      <c r="AB96" s="8" t="s">
        <v>540</v>
      </c>
    </row>
    <row r="97">
      <c r="A97" s="8" t="s">
        <v>1040</v>
      </c>
      <c r="B97" s="8" t="s">
        <v>200</v>
      </c>
      <c r="C97" s="8">
        <v>6.9</v>
      </c>
      <c r="D97" s="8" t="s">
        <v>1034</v>
      </c>
      <c r="E97" s="8">
        <v>4.0</v>
      </c>
      <c r="F97" s="8" t="s">
        <v>1038</v>
      </c>
      <c r="G97" s="8">
        <v>35.5</v>
      </c>
      <c r="H97" s="8">
        <v>133.0</v>
      </c>
      <c r="I97" s="8">
        <v>47.0</v>
      </c>
      <c r="J97" s="8">
        <v>9.0</v>
      </c>
      <c r="K97" s="8">
        <v>35.0</v>
      </c>
      <c r="L97" s="8">
        <v>4.0</v>
      </c>
      <c r="M97" s="8">
        <v>11.0</v>
      </c>
      <c r="N97" s="8" t="s">
        <v>88</v>
      </c>
      <c r="O97" s="8" t="s">
        <v>14</v>
      </c>
      <c r="P97" s="8" t="s">
        <v>14</v>
      </c>
      <c r="Q97" s="8">
        <v>-2.0</v>
      </c>
      <c r="R97" s="8">
        <v>-1.899</v>
      </c>
      <c r="S97" s="8">
        <v>10.0</v>
      </c>
      <c r="T97" s="8">
        <v>9.0</v>
      </c>
      <c r="U97" s="8">
        <v>6.0</v>
      </c>
      <c r="V97" s="8">
        <v>6.101</v>
      </c>
      <c r="W97" s="8">
        <v>7.0</v>
      </c>
      <c r="X97" s="8">
        <v>5.5</v>
      </c>
      <c r="Y97" s="8">
        <v>12.0</v>
      </c>
      <c r="Z97" s="8">
        <v>12.0</v>
      </c>
      <c r="AA97" s="8">
        <v>9.0</v>
      </c>
      <c r="AB97" s="8" t="s">
        <v>540</v>
      </c>
    </row>
    <row r="98">
      <c r="A98" s="8" t="s">
        <v>1046</v>
      </c>
      <c r="B98" s="8" t="s">
        <v>33</v>
      </c>
      <c r="C98" s="8">
        <v>8.9</v>
      </c>
      <c r="D98" s="8" t="s">
        <v>1044</v>
      </c>
      <c r="E98" s="8">
        <v>4.0</v>
      </c>
      <c r="F98" s="8" t="s">
        <v>1043</v>
      </c>
      <c r="G98" s="8">
        <v>34.9</v>
      </c>
      <c r="H98" s="8">
        <v>132.0</v>
      </c>
      <c r="I98" s="8">
        <v>39.0</v>
      </c>
      <c r="J98" s="8">
        <v>9.0</v>
      </c>
      <c r="K98" s="8">
        <v>36.0</v>
      </c>
      <c r="L98" s="8">
        <v>-6.0</v>
      </c>
      <c r="M98" s="8">
        <v>4.0</v>
      </c>
      <c r="N98" s="8" t="s">
        <v>88</v>
      </c>
      <c r="O98" s="8" t="s">
        <v>14</v>
      </c>
      <c r="P98" s="8" t="s">
        <v>14</v>
      </c>
      <c r="Q98" s="8">
        <v>-6.0</v>
      </c>
      <c r="R98" s="8">
        <v>-5.89</v>
      </c>
      <c r="S98" s="8">
        <v>11.0</v>
      </c>
      <c r="T98" s="8">
        <v>11.0</v>
      </c>
      <c r="U98" s="8">
        <v>4.0</v>
      </c>
      <c r="V98" s="8">
        <v>4.11</v>
      </c>
      <c r="W98" s="8">
        <v>9.0</v>
      </c>
      <c r="X98" s="8">
        <v>9.5</v>
      </c>
      <c r="Y98" s="8">
        <v>3.0</v>
      </c>
      <c r="Z98" s="8">
        <v>3.0</v>
      </c>
      <c r="AA98" s="8">
        <v>9.0</v>
      </c>
      <c r="AB98" s="8" t="s">
        <v>540</v>
      </c>
    </row>
    <row r="99">
      <c r="A99" s="8" t="s">
        <v>1053</v>
      </c>
      <c r="B99" s="8" t="s">
        <v>33</v>
      </c>
      <c r="C99" s="8">
        <v>8.9</v>
      </c>
      <c r="D99" s="8" t="s">
        <v>1051</v>
      </c>
      <c r="E99" s="8">
        <v>4.0</v>
      </c>
      <c r="F99" s="8" t="s">
        <v>1050</v>
      </c>
      <c r="G99" s="8">
        <v>32.7</v>
      </c>
      <c r="H99" s="8">
        <v>116.0</v>
      </c>
      <c r="I99" s="8">
        <v>46.0</v>
      </c>
      <c r="J99" s="8">
        <v>9.0</v>
      </c>
      <c r="K99" s="8">
        <v>34.0</v>
      </c>
      <c r="L99" s="8">
        <v>5.0</v>
      </c>
      <c r="M99" s="8">
        <v>13.0</v>
      </c>
      <c r="N99" s="8" t="s">
        <v>88</v>
      </c>
      <c r="O99" s="8" t="s">
        <v>14</v>
      </c>
      <c r="P99" s="8" t="s">
        <v>14</v>
      </c>
      <c r="Q99" s="8">
        <v>-6.0</v>
      </c>
      <c r="R99" s="8">
        <v>-5.89</v>
      </c>
      <c r="S99" s="8">
        <v>11.0</v>
      </c>
      <c r="T99" s="8">
        <v>11.0</v>
      </c>
      <c r="U99" s="8">
        <v>4.0</v>
      </c>
      <c r="V99" s="8">
        <v>4.11</v>
      </c>
      <c r="W99" s="8">
        <v>9.0</v>
      </c>
      <c r="X99" s="8">
        <v>9.5</v>
      </c>
      <c r="Y99" s="8">
        <v>12.0</v>
      </c>
      <c r="Z99" s="8">
        <v>12.0</v>
      </c>
      <c r="AA99" s="8">
        <v>9.0</v>
      </c>
      <c r="AB99" s="8" t="s">
        <v>540</v>
      </c>
    </row>
    <row r="100">
      <c r="A100" s="8" t="s">
        <v>1055</v>
      </c>
      <c r="B100" s="8" t="s">
        <v>243</v>
      </c>
      <c r="C100" s="8">
        <v>8.9</v>
      </c>
      <c r="D100" s="8" t="s">
        <v>1051</v>
      </c>
      <c r="E100" s="8">
        <v>4.0</v>
      </c>
      <c r="F100" s="8" t="s">
        <v>1054</v>
      </c>
      <c r="G100" s="8">
        <v>36.0</v>
      </c>
      <c r="H100" s="8">
        <v>141.0</v>
      </c>
      <c r="I100" s="8">
        <v>47.0</v>
      </c>
      <c r="J100" s="8">
        <v>9.0</v>
      </c>
      <c r="K100" s="8">
        <v>36.0</v>
      </c>
      <c r="L100" s="8">
        <v>3.0</v>
      </c>
      <c r="M100" s="8">
        <v>14.0</v>
      </c>
      <c r="N100" s="8" t="s">
        <v>88</v>
      </c>
      <c r="O100" s="8" t="s">
        <v>14</v>
      </c>
      <c r="P100" s="8" t="s">
        <v>14</v>
      </c>
      <c r="Q100" s="8">
        <v>3.0</v>
      </c>
      <c r="R100" s="8">
        <v>3.107</v>
      </c>
      <c r="S100" s="8">
        <v>1.0</v>
      </c>
      <c r="T100" s="8">
        <v>1.0</v>
      </c>
      <c r="U100" s="8">
        <v>14.0</v>
      </c>
      <c r="V100" s="8">
        <v>14.107</v>
      </c>
      <c r="W100" s="8">
        <v>1.0</v>
      </c>
      <c r="X100" s="8">
        <v>1.0</v>
      </c>
      <c r="Y100" s="8">
        <v>14.0</v>
      </c>
      <c r="Z100" s="8" t="s">
        <v>14</v>
      </c>
      <c r="AA100" s="8" t="s">
        <v>14</v>
      </c>
      <c r="AB100" s="8" t="s">
        <v>540</v>
      </c>
    </row>
    <row r="101">
      <c r="A101" s="8" t="s">
        <v>1060</v>
      </c>
      <c r="B101" s="8" t="s">
        <v>243</v>
      </c>
      <c r="C101" s="8">
        <v>8.9</v>
      </c>
      <c r="D101" s="8" t="s">
        <v>1059</v>
      </c>
      <c r="E101" s="8">
        <v>4.0</v>
      </c>
      <c r="F101" s="8" t="s">
        <v>1058</v>
      </c>
      <c r="G101" s="8">
        <v>36.3</v>
      </c>
      <c r="H101" s="8">
        <v>147.0</v>
      </c>
      <c r="I101" s="8">
        <v>47.0</v>
      </c>
      <c r="J101" s="8">
        <v>9.0</v>
      </c>
      <c r="K101" s="8">
        <v>36.0</v>
      </c>
      <c r="L101" s="8">
        <v>6.0</v>
      </c>
      <c r="M101" s="8">
        <v>17.0</v>
      </c>
      <c r="N101" s="8" t="s">
        <v>88</v>
      </c>
      <c r="O101" s="8" t="s">
        <v>14</v>
      </c>
      <c r="P101" s="8" t="s">
        <v>14</v>
      </c>
      <c r="Q101" s="8">
        <v>3.0</v>
      </c>
      <c r="R101" s="8">
        <v>3.107</v>
      </c>
      <c r="S101" s="8">
        <v>1.0</v>
      </c>
      <c r="T101" s="8">
        <v>1.0</v>
      </c>
      <c r="U101" s="8">
        <v>14.0</v>
      </c>
      <c r="V101" s="8">
        <v>14.107</v>
      </c>
      <c r="W101" s="8">
        <v>1.0</v>
      </c>
      <c r="X101" s="8">
        <v>1.0</v>
      </c>
      <c r="Y101" s="8">
        <v>17.0</v>
      </c>
      <c r="Z101" s="8" t="s">
        <v>14</v>
      </c>
      <c r="AA101" s="8" t="s">
        <v>14</v>
      </c>
      <c r="AB101" s="8" t="s">
        <v>540</v>
      </c>
    </row>
    <row r="102">
      <c r="A102" s="8" t="s">
        <v>1064</v>
      </c>
      <c r="B102" s="8" t="s">
        <v>21</v>
      </c>
      <c r="C102" s="8">
        <v>4.0</v>
      </c>
      <c r="D102" s="8" t="s">
        <v>1062</v>
      </c>
      <c r="E102" s="8">
        <v>4.0</v>
      </c>
      <c r="F102" s="8" t="s">
        <v>885</v>
      </c>
      <c r="G102" s="8">
        <v>35.6</v>
      </c>
      <c r="H102" s="8">
        <v>127.0</v>
      </c>
      <c r="I102" s="8">
        <v>44.0</v>
      </c>
      <c r="J102" s="8">
        <v>9.0</v>
      </c>
      <c r="K102" s="8">
        <v>36.0</v>
      </c>
      <c r="L102" s="8">
        <v>4.0</v>
      </c>
      <c r="M102" s="8">
        <v>8.0</v>
      </c>
      <c r="N102" s="8" t="s">
        <v>88</v>
      </c>
      <c r="O102" s="8" t="s">
        <v>14</v>
      </c>
      <c r="P102" s="8" t="s">
        <v>14</v>
      </c>
      <c r="Q102" s="8">
        <v>-1.0</v>
      </c>
      <c r="R102" s="8">
        <v>-0.892</v>
      </c>
      <c r="S102" s="8">
        <v>7.0</v>
      </c>
      <c r="T102" s="8">
        <v>7.0</v>
      </c>
      <c r="U102" s="8">
        <v>4.0</v>
      </c>
      <c r="V102" s="8">
        <v>4.108</v>
      </c>
      <c r="W102" s="8">
        <v>10.0</v>
      </c>
      <c r="X102" s="8">
        <v>9.5</v>
      </c>
      <c r="Y102" s="8">
        <v>8.0</v>
      </c>
      <c r="Z102" s="8">
        <v>8.0</v>
      </c>
      <c r="AA102" s="8">
        <v>9.0</v>
      </c>
      <c r="AB102" s="8" t="s">
        <v>540</v>
      </c>
    </row>
    <row r="103">
      <c r="A103" s="8" t="s">
        <v>1068</v>
      </c>
      <c r="B103" s="8" t="s">
        <v>21</v>
      </c>
      <c r="C103" s="8">
        <v>4.0</v>
      </c>
      <c r="D103" s="8" t="s">
        <v>1062</v>
      </c>
      <c r="E103" s="8">
        <v>4.0</v>
      </c>
      <c r="F103" s="8" t="s">
        <v>890</v>
      </c>
      <c r="G103" s="8">
        <v>35.5</v>
      </c>
      <c r="H103" s="8">
        <v>125.0</v>
      </c>
      <c r="I103" s="8">
        <v>39.0</v>
      </c>
      <c r="J103" s="8">
        <v>9.0</v>
      </c>
      <c r="K103" s="8">
        <v>36.0</v>
      </c>
      <c r="L103" s="8">
        <v>-1.0</v>
      </c>
      <c r="M103" s="8">
        <v>4.0</v>
      </c>
      <c r="N103" s="8" t="s">
        <v>88</v>
      </c>
      <c r="O103" s="8" t="s">
        <v>14</v>
      </c>
      <c r="P103" s="8" t="s">
        <v>14</v>
      </c>
      <c r="Q103" s="8">
        <v>-1.0</v>
      </c>
      <c r="R103" s="8">
        <v>-0.892</v>
      </c>
      <c r="S103" s="8">
        <v>7.0</v>
      </c>
      <c r="T103" s="8">
        <v>7.0</v>
      </c>
      <c r="U103" s="8">
        <v>4.0</v>
      </c>
      <c r="V103" s="8">
        <v>4.108</v>
      </c>
      <c r="W103" s="8">
        <v>10.0</v>
      </c>
      <c r="X103" s="8">
        <v>9.5</v>
      </c>
      <c r="Y103" s="8">
        <v>3.0</v>
      </c>
      <c r="Z103" s="8">
        <v>3.0</v>
      </c>
      <c r="AA103" s="8">
        <v>9.0</v>
      </c>
      <c r="AB103" s="8" t="s">
        <v>540</v>
      </c>
    </row>
    <row r="104">
      <c r="A104" s="8" t="s">
        <v>1073</v>
      </c>
      <c r="B104" s="8" t="s">
        <v>26</v>
      </c>
      <c r="C104" s="8">
        <v>5.4</v>
      </c>
      <c r="D104" s="8" t="s">
        <v>1074</v>
      </c>
      <c r="E104" s="8">
        <v>4.0</v>
      </c>
      <c r="F104" s="8" t="s">
        <v>1070</v>
      </c>
      <c r="G104" s="8">
        <v>35.6</v>
      </c>
      <c r="H104" s="8">
        <v>126.0</v>
      </c>
      <c r="I104" s="8">
        <v>41.0</v>
      </c>
      <c r="J104" s="8">
        <v>9.0</v>
      </c>
      <c r="K104" s="8">
        <v>36.0</v>
      </c>
      <c r="L104" s="8">
        <v>1.0</v>
      </c>
      <c r="M104" s="8">
        <v>6.0</v>
      </c>
      <c r="N104" s="8" t="s">
        <v>88</v>
      </c>
      <c r="O104" s="8" t="s">
        <v>14</v>
      </c>
      <c r="P104" s="8" t="s">
        <v>14</v>
      </c>
      <c r="Q104" s="8">
        <v>1.0</v>
      </c>
      <c r="R104" s="8">
        <v>1.109</v>
      </c>
      <c r="S104" s="8">
        <v>5.0</v>
      </c>
      <c r="T104" s="8">
        <v>4.0</v>
      </c>
      <c r="U104" s="8">
        <v>6.0</v>
      </c>
      <c r="V104" s="8">
        <v>6.109</v>
      </c>
      <c r="W104" s="8">
        <v>6.0</v>
      </c>
      <c r="X104" s="8">
        <v>5.5</v>
      </c>
      <c r="Y104" s="8">
        <v>6.0</v>
      </c>
      <c r="Z104" s="8" t="s">
        <v>14</v>
      </c>
      <c r="AA104" s="8" t="s">
        <v>14</v>
      </c>
      <c r="AB104" s="8" t="s">
        <v>540</v>
      </c>
    </row>
    <row r="105">
      <c r="A105" s="8" t="s">
        <v>1078</v>
      </c>
      <c r="B105" s="8" t="s">
        <v>26</v>
      </c>
      <c r="C105" s="8">
        <v>5.4</v>
      </c>
      <c r="D105" s="8" t="s">
        <v>1079</v>
      </c>
      <c r="E105" s="8">
        <v>4.0</v>
      </c>
      <c r="F105" s="8" t="s">
        <v>1075</v>
      </c>
      <c r="G105" s="8">
        <v>36.0</v>
      </c>
      <c r="H105" s="8">
        <v>128.0</v>
      </c>
      <c r="I105" s="8">
        <v>42.0</v>
      </c>
      <c r="J105" s="8">
        <v>9.0</v>
      </c>
      <c r="K105" s="8">
        <v>36.0</v>
      </c>
      <c r="L105" s="8">
        <v>3.0</v>
      </c>
      <c r="M105" s="8">
        <v>9.0</v>
      </c>
      <c r="N105" s="8" t="s">
        <v>88</v>
      </c>
      <c r="O105" s="8" t="s">
        <v>14</v>
      </c>
      <c r="P105" s="8" t="s">
        <v>14</v>
      </c>
      <c r="Q105" s="8">
        <v>1.0</v>
      </c>
      <c r="R105" s="8">
        <v>1.109</v>
      </c>
      <c r="S105" s="8">
        <v>5.0</v>
      </c>
      <c r="T105" s="8">
        <v>4.0</v>
      </c>
      <c r="U105" s="8">
        <v>6.0</v>
      </c>
      <c r="V105" s="8">
        <v>6.109</v>
      </c>
      <c r="W105" s="8">
        <v>6.0</v>
      </c>
      <c r="X105" s="8">
        <v>5.5</v>
      </c>
      <c r="Y105" s="8">
        <v>9.0</v>
      </c>
      <c r="Z105" s="8" t="s">
        <v>14</v>
      </c>
      <c r="AA105" s="8" t="s">
        <v>14</v>
      </c>
      <c r="AB105" s="8" t="s">
        <v>540</v>
      </c>
    </row>
    <row r="106">
      <c r="A106" s="8" t="s">
        <v>1082</v>
      </c>
      <c r="B106" s="8" t="s">
        <v>200</v>
      </c>
      <c r="C106" s="8">
        <v>6.9</v>
      </c>
      <c r="D106" s="8" t="s">
        <v>1081</v>
      </c>
      <c r="E106" s="8">
        <v>4.0</v>
      </c>
      <c r="F106" s="8" t="s">
        <v>1080</v>
      </c>
      <c r="G106" s="8">
        <v>35.2</v>
      </c>
      <c r="H106" s="8">
        <v>126.0</v>
      </c>
      <c r="I106" s="8">
        <v>42.0</v>
      </c>
      <c r="J106" s="8">
        <v>9.0</v>
      </c>
      <c r="K106" s="8">
        <v>35.0</v>
      </c>
      <c r="L106" s="8">
        <v>7.0</v>
      </c>
      <c r="M106" s="8">
        <v>14.0</v>
      </c>
      <c r="N106" s="8" t="s">
        <v>88</v>
      </c>
      <c r="O106" s="8" t="s">
        <v>14</v>
      </c>
      <c r="P106" s="8" t="s">
        <v>14</v>
      </c>
      <c r="Q106" s="8">
        <v>-2.0</v>
      </c>
      <c r="R106" s="8">
        <v>-1.899</v>
      </c>
      <c r="S106" s="8">
        <v>10.0</v>
      </c>
      <c r="T106" s="8">
        <v>9.0</v>
      </c>
      <c r="U106" s="8">
        <v>6.0</v>
      </c>
      <c r="V106" s="8">
        <v>6.101</v>
      </c>
      <c r="W106" s="8">
        <v>7.0</v>
      </c>
      <c r="X106" s="8">
        <v>5.5</v>
      </c>
      <c r="Y106" s="8">
        <v>14.0</v>
      </c>
      <c r="Z106" s="8" t="s">
        <v>14</v>
      </c>
      <c r="AA106" s="8" t="s">
        <v>14</v>
      </c>
      <c r="AB106" s="8" t="s">
        <v>540</v>
      </c>
    </row>
    <row r="107">
      <c r="A107" s="8" t="s">
        <v>1085</v>
      </c>
      <c r="B107" s="8" t="s">
        <v>200</v>
      </c>
      <c r="C107" s="8">
        <v>6.9</v>
      </c>
      <c r="D107" s="8" t="s">
        <v>1084</v>
      </c>
      <c r="E107" s="8">
        <v>4.0</v>
      </c>
      <c r="F107" s="8" t="s">
        <v>1083</v>
      </c>
      <c r="G107" s="8">
        <v>37.2</v>
      </c>
      <c r="H107" s="8">
        <v>144.0</v>
      </c>
      <c r="I107" s="8">
        <v>46.0</v>
      </c>
      <c r="J107" s="8">
        <v>9.0</v>
      </c>
      <c r="K107" s="8">
        <v>37.0</v>
      </c>
      <c r="L107" s="8">
        <v>5.0</v>
      </c>
      <c r="M107" s="8">
        <v>14.0</v>
      </c>
      <c r="N107" s="8" t="s">
        <v>88</v>
      </c>
      <c r="O107" s="8" t="s">
        <v>14</v>
      </c>
      <c r="P107" s="8" t="s">
        <v>14</v>
      </c>
      <c r="Q107" s="8">
        <v>-2.0</v>
      </c>
      <c r="R107" s="8">
        <v>-1.899</v>
      </c>
      <c r="S107" s="8">
        <v>10.0</v>
      </c>
      <c r="T107" s="8">
        <v>9.0</v>
      </c>
      <c r="U107" s="8">
        <v>6.0</v>
      </c>
      <c r="V107" s="8">
        <v>6.101</v>
      </c>
      <c r="W107" s="8">
        <v>7.0</v>
      </c>
      <c r="X107" s="8">
        <v>5.5</v>
      </c>
      <c r="Y107" s="8">
        <v>14.0</v>
      </c>
      <c r="Z107" s="8" t="s">
        <v>14</v>
      </c>
      <c r="AA107" s="8" t="s">
        <v>14</v>
      </c>
      <c r="AB107" s="8" t="s">
        <v>540</v>
      </c>
    </row>
    <row r="108">
      <c r="A108" s="8" t="s">
        <v>1089</v>
      </c>
      <c r="B108" s="8" t="s">
        <v>349</v>
      </c>
      <c r="C108" s="8">
        <v>7.2</v>
      </c>
      <c r="D108" s="8" t="s">
        <v>1090</v>
      </c>
      <c r="E108" s="8">
        <v>4.0</v>
      </c>
      <c r="F108" s="8" t="s">
        <v>1087</v>
      </c>
      <c r="G108" s="8">
        <v>34.0</v>
      </c>
      <c r="H108" s="8">
        <v>121.0</v>
      </c>
      <c r="I108" s="8">
        <v>41.0</v>
      </c>
      <c r="J108" s="8">
        <v>9.0</v>
      </c>
      <c r="K108" s="8">
        <v>34.0</v>
      </c>
      <c r="L108" s="8">
        <v>5.0</v>
      </c>
      <c r="M108" s="8">
        <v>12.0</v>
      </c>
      <c r="N108" s="8" t="s">
        <v>88</v>
      </c>
      <c r="O108" s="8" t="s">
        <v>14</v>
      </c>
      <c r="P108" s="8" t="s">
        <v>14</v>
      </c>
      <c r="Q108" s="8">
        <v>1.0</v>
      </c>
      <c r="R108" s="8">
        <v>1.1179999999999999</v>
      </c>
      <c r="S108" s="8">
        <v>3.0</v>
      </c>
      <c r="T108" s="8">
        <v>4.0</v>
      </c>
      <c r="U108" s="8">
        <v>9.0</v>
      </c>
      <c r="V108" s="8">
        <v>9.118</v>
      </c>
      <c r="W108" s="8">
        <v>3.0</v>
      </c>
      <c r="X108" s="8">
        <v>3.0</v>
      </c>
      <c r="Y108" s="8">
        <v>12.0</v>
      </c>
      <c r="Z108" s="8" t="s">
        <v>14</v>
      </c>
      <c r="AA108" s="8" t="s">
        <v>14</v>
      </c>
      <c r="AB108" s="8" t="s">
        <v>540</v>
      </c>
    </row>
    <row r="109">
      <c r="A109" s="8" t="s">
        <v>1093</v>
      </c>
      <c r="B109" s="8" t="s">
        <v>349</v>
      </c>
      <c r="C109" s="8">
        <v>7.2</v>
      </c>
      <c r="D109" s="8" t="s">
        <v>1094</v>
      </c>
      <c r="E109" s="8">
        <v>4.0</v>
      </c>
      <c r="F109" s="8" t="s">
        <v>1091</v>
      </c>
      <c r="G109" s="8">
        <v>34.7</v>
      </c>
      <c r="H109" s="8">
        <v>129.0</v>
      </c>
      <c r="I109" s="8">
        <v>43.0</v>
      </c>
      <c r="J109" s="8">
        <v>9.0</v>
      </c>
      <c r="K109" s="8">
        <v>36.0</v>
      </c>
      <c r="L109" s="8">
        <v>1.0</v>
      </c>
      <c r="M109" s="8">
        <v>9.0</v>
      </c>
      <c r="N109" s="8" t="s">
        <v>88</v>
      </c>
      <c r="O109" s="8" t="s">
        <v>14</v>
      </c>
      <c r="P109" s="8" t="s">
        <v>14</v>
      </c>
      <c r="Q109" s="8">
        <v>1.0</v>
      </c>
      <c r="R109" s="8">
        <v>1.1179999999999999</v>
      </c>
      <c r="S109" s="8">
        <v>3.0</v>
      </c>
      <c r="T109" s="8">
        <v>4.0</v>
      </c>
      <c r="U109" s="8">
        <v>9.0</v>
      </c>
      <c r="V109" s="8">
        <v>9.118</v>
      </c>
      <c r="W109" s="8">
        <v>3.0</v>
      </c>
      <c r="X109" s="8">
        <v>3.0</v>
      </c>
      <c r="Y109" s="8">
        <v>8.0</v>
      </c>
      <c r="Z109" s="8" t="s">
        <v>14</v>
      </c>
      <c r="AA109" s="8" t="s">
        <v>14</v>
      </c>
      <c r="AB109" s="8" t="s">
        <v>540</v>
      </c>
    </row>
    <row r="110">
      <c r="A110" s="8" t="s">
        <v>1097</v>
      </c>
      <c r="B110" s="8" t="s">
        <v>200</v>
      </c>
      <c r="C110" s="8">
        <v>6.9</v>
      </c>
      <c r="D110" s="8" t="s">
        <v>1098</v>
      </c>
      <c r="E110" s="8">
        <v>4.0</v>
      </c>
      <c r="F110" s="8" t="s">
        <v>1095</v>
      </c>
      <c r="G110" s="8">
        <v>34.5</v>
      </c>
      <c r="H110" s="8">
        <v>124.0</v>
      </c>
      <c r="I110" s="8">
        <v>50.0</v>
      </c>
      <c r="J110" s="8">
        <v>9.0</v>
      </c>
      <c r="K110" s="8">
        <v>35.0</v>
      </c>
      <c r="L110" s="8">
        <v>8.0</v>
      </c>
      <c r="M110" s="8">
        <v>16.0</v>
      </c>
      <c r="N110" s="8" t="s">
        <v>88</v>
      </c>
      <c r="O110" s="8" t="s">
        <v>14</v>
      </c>
      <c r="P110" s="8" t="s">
        <v>14</v>
      </c>
      <c r="Q110" s="8">
        <v>-2.0</v>
      </c>
      <c r="R110" s="8">
        <v>-1.899</v>
      </c>
      <c r="S110" s="8">
        <v>10.0</v>
      </c>
      <c r="T110" s="8">
        <v>9.0</v>
      </c>
      <c r="U110" s="8">
        <v>6.0</v>
      </c>
      <c r="V110" s="8">
        <v>6.101</v>
      </c>
      <c r="W110" s="8">
        <v>7.0</v>
      </c>
      <c r="X110" s="8">
        <v>5.5</v>
      </c>
      <c r="Y110" s="8">
        <v>15.0</v>
      </c>
      <c r="Z110" s="8">
        <v>15.0</v>
      </c>
      <c r="AA110" s="8">
        <v>9.0</v>
      </c>
      <c r="AB110" s="8" t="s">
        <v>540</v>
      </c>
    </row>
    <row r="111">
      <c r="A111" s="8" t="s">
        <v>1100</v>
      </c>
      <c r="B111" s="8" t="s">
        <v>200</v>
      </c>
      <c r="C111" s="8">
        <v>6.9</v>
      </c>
      <c r="D111" s="8" t="s">
        <v>1098</v>
      </c>
      <c r="E111" s="8">
        <v>4.0</v>
      </c>
      <c r="F111" s="8" t="s">
        <v>1099</v>
      </c>
      <c r="G111" s="8">
        <v>36.2</v>
      </c>
      <c r="H111" s="8">
        <v>138.0</v>
      </c>
      <c r="I111" s="8">
        <v>45.0</v>
      </c>
      <c r="J111" s="8">
        <v>9.0</v>
      </c>
      <c r="K111" s="8">
        <v>37.0</v>
      </c>
      <c r="L111" s="8">
        <v>1.0</v>
      </c>
      <c r="M111" s="8">
        <v>9.0</v>
      </c>
      <c r="N111" s="8" t="s">
        <v>88</v>
      </c>
      <c r="O111" s="8" t="s">
        <v>14</v>
      </c>
      <c r="P111" s="8" t="s">
        <v>14</v>
      </c>
      <c r="Q111" s="8">
        <v>-2.0</v>
      </c>
      <c r="R111" s="8">
        <v>-1.899</v>
      </c>
      <c r="S111" s="8">
        <v>10.0</v>
      </c>
      <c r="T111" s="8">
        <v>9.0</v>
      </c>
      <c r="U111" s="8">
        <v>6.0</v>
      </c>
      <c r="V111" s="8">
        <v>6.101</v>
      </c>
      <c r="W111" s="8">
        <v>7.0</v>
      </c>
      <c r="X111" s="8">
        <v>5.5</v>
      </c>
      <c r="Y111" s="8">
        <v>8.0</v>
      </c>
      <c r="Z111" s="8">
        <v>8.0</v>
      </c>
      <c r="AA111" s="8">
        <v>9.0</v>
      </c>
      <c r="AB111" s="8" t="s">
        <v>540</v>
      </c>
    </row>
    <row r="112">
      <c r="A112" s="8" t="s">
        <v>1102</v>
      </c>
      <c r="B112" s="8" t="s">
        <v>367</v>
      </c>
      <c r="C112" s="8">
        <v>3.7</v>
      </c>
      <c r="D112" s="8" t="s">
        <v>1101</v>
      </c>
      <c r="E112" s="8">
        <v>4.0</v>
      </c>
      <c r="F112" s="8" t="s">
        <v>1080</v>
      </c>
      <c r="G112" s="8">
        <v>35.2</v>
      </c>
      <c r="H112" s="8">
        <v>126.0</v>
      </c>
      <c r="I112" s="8">
        <v>39.0</v>
      </c>
      <c r="J112" s="8">
        <v>9.0</v>
      </c>
      <c r="K112" s="8">
        <v>35.0</v>
      </c>
      <c r="L112" s="8">
        <v>2.0</v>
      </c>
      <c r="M112" s="8">
        <v>6.0</v>
      </c>
      <c r="N112" s="8" t="s">
        <v>88</v>
      </c>
      <c r="O112" s="8" t="s">
        <v>14</v>
      </c>
      <c r="P112" s="8" t="s">
        <v>14</v>
      </c>
      <c r="Q112" s="8">
        <v>0.0</v>
      </c>
      <c r="R112" s="8">
        <v>0.127</v>
      </c>
      <c r="S112" s="8">
        <v>6.0</v>
      </c>
      <c r="T112" s="8">
        <v>6.0</v>
      </c>
      <c r="U112" s="8">
        <v>4.0</v>
      </c>
      <c r="V112" s="8">
        <v>4.127</v>
      </c>
      <c r="W112" s="8">
        <v>8.0</v>
      </c>
      <c r="X112" s="8">
        <v>9.5</v>
      </c>
      <c r="Y112" s="8">
        <v>6.0</v>
      </c>
      <c r="Z112" s="8" t="s">
        <v>14</v>
      </c>
      <c r="AA112" s="8" t="s">
        <v>14</v>
      </c>
      <c r="AB112" s="8" t="s">
        <v>540</v>
      </c>
    </row>
    <row r="113">
      <c r="A113" s="8" t="s">
        <v>1106</v>
      </c>
      <c r="B113" s="8" t="s">
        <v>200</v>
      </c>
      <c r="C113" s="8">
        <v>6.9</v>
      </c>
      <c r="D113" s="8" t="s">
        <v>1105</v>
      </c>
      <c r="E113" s="8">
        <v>4.0</v>
      </c>
      <c r="F113" s="8" t="s">
        <v>1104</v>
      </c>
      <c r="G113" s="8">
        <v>36.3</v>
      </c>
      <c r="H113" s="8">
        <v>131.0</v>
      </c>
      <c r="I113" s="8">
        <v>44.0</v>
      </c>
      <c r="J113" s="8">
        <v>9.0</v>
      </c>
      <c r="K113" s="8">
        <v>36.0</v>
      </c>
      <c r="L113" s="8">
        <v>4.0</v>
      </c>
      <c r="M113" s="8">
        <v>12.0</v>
      </c>
      <c r="N113" s="8" t="s">
        <v>88</v>
      </c>
      <c r="O113" s="8" t="s">
        <v>14</v>
      </c>
      <c r="P113" s="8" t="s">
        <v>14</v>
      </c>
      <c r="Q113" s="8">
        <v>-2.0</v>
      </c>
      <c r="R113" s="8">
        <v>-1.899</v>
      </c>
      <c r="S113" s="8">
        <v>10.0</v>
      </c>
      <c r="T113" s="8">
        <v>9.0</v>
      </c>
      <c r="U113" s="8">
        <v>6.0</v>
      </c>
      <c r="V113" s="8">
        <v>6.101</v>
      </c>
      <c r="W113" s="8">
        <v>7.0</v>
      </c>
      <c r="X113" s="8">
        <v>5.5</v>
      </c>
      <c r="Y113" s="8">
        <v>12.0</v>
      </c>
      <c r="Z113" s="8" t="s">
        <v>14</v>
      </c>
      <c r="AA113" s="8" t="s">
        <v>14</v>
      </c>
      <c r="AB113" s="8" t="s">
        <v>540</v>
      </c>
    </row>
    <row r="114">
      <c r="A114" s="8" t="s">
        <v>1109</v>
      </c>
      <c r="B114" s="8" t="s">
        <v>200</v>
      </c>
      <c r="C114" s="8">
        <v>6.9</v>
      </c>
      <c r="D114" s="8" t="s">
        <v>1108</v>
      </c>
      <c r="E114" s="8">
        <v>4.0</v>
      </c>
      <c r="F114" s="8" t="s">
        <v>1107</v>
      </c>
      <c r="G114" s="8">
        <v>37.1</v>
      </c>
      <c r="H114" s="8">
        <v>143.0</v>
      </c>
      <c r="I114" s="8">
        <v>45.0</v>
      </c>
      <c r="J114" s="8">
        <v>9.0</v>
      </c>
      <c r="K114" s="8">
        <v>36.0</v>
      </c>
      <c r="L114" s="8">
        <v>7.0</v>
      </c>
      <c r="M114" s="8">
        <v>15.0</v>
      </c>
      <c r="N114" s="8" t="s">
        <v>88</v>
      </c>
      <c r="O114" s="8" t="s">
        <v>14</v>
      </c>
      <c r="P114" s="8" t="s">
        <v>14</v>
      </c>
      <c r="Q114" s="8">
        <v>-2.0</v>
      </c>
      <c r="R114" s="8">
        <v>-1.899</v>
      </c>
      <c r="S114" s="8">
        <v>10.0</v>
      </c>
      <c r="T114" s="8">
        <v>9.0</v>
      </c>
      <c r="U114" s="8">
        <v>6.0</v>
      </c>
      <c r="V114" s="8">
        <v>6.101</v>
      </c>
      <c r="W114" s="8">
        <v>7.0</v>
      </c>
      <c r="X114" s="8">
        <v>5.5</v>
      </c>
      <c r="Y114" s="8">
        <v>16.0</v>
      </c>
      <c r="Z114" s="8" t="s">
        <v>14</v>
      </c>
      <c r="AA114" s="8" t="s">
        <v>14</v>
      </c>
      <c r="AB114" s="8" t="s">
        <v>540</v>
      </c>
    </row>
    <row r="115">
      <c r="A115" s="8" t="s">
        <v>1114</v>
      </c>
      <c r="B115" s="8" t="s">
        <v>200</v>
      </c>
      <c r="C115" s="8">
        <v>6.9</v>
      </c>
      <c r="D115" s="8" t="s">
        <v>1113</v>
      </c>
      <c r="E115" s="8">
        <v>4.0</v>
      </c>
      <c r="F115" s="8" t="s">
        <v>1112</v>
      </c>
      <c r="G115" s="8">
        <v>36.7</v>
      </c>
      <c r="H115" s="8">
        <v>138.0</v>
      </c>
      <c r="I115" s="8">
        <v>45.0</v>
      </c>
      <c r="J115" s="8">
        <v>9.0</v>
      </c>
      <c r="K115" s="8">
        <v>36.0</v>
      </c>
      <c r="L115" s="8">
        <v>4.0</v>
      </c>
      <c r="M115" s="8">
        <v>12.0</v>
      </c>
      <c r="N115" s="8" t="s">
        <v>88</v>
      </c>
      <c r="O115" s="8" t="s">
        <v>14</v>
      </c>
      <c r="P115" s="8" t="s">
        <v>14</v>
      </c>
      <c r="Q115" s="8">
        <v>-2.0</v>
      </c>
      <c r="R115" s="8">
        <v>-1.899</v>
      </c>
      <c r="S115" s="8">
        <v>10.0</v>
      </c>
      <c r="T115" s="8">
        <v>9.0</v>
      </c>
      <c r="U115" s="8">
        <v>6.0</v>
      </c>
      <c r="V115" s="8">
        <v>6.101</v>
      </c>
      <c r="W115" s="8">
        <v>7.0</v>
      </c>
      <c r="X115" s="8">
        <v>5.5</v>
      </c>
      <c r="Y115" s="8">
        <v>13.0</v>
      </c>
      <c r="Z115" s="8" t="s">
        <v>14</v>
      </c>
      <c r="AA115" s="8" t="s">
        <v>14</v>
      </c>
      <c r="AB115" s="8" t="s">
        <v>540</v>
      </c>
    </row>
    <row r="116">
      <c r="A116" s="8" t="s">
        <v>1117</v>
      </c>
      <c r="B116" s="8" t="s">
        <v>200</v>
      </c>
      <c r="C116" s="8">
        <v>6.9</v>
      </c>
      <c r="D116" s="8" t="s">
        <v>1113</v>
      </c>
      <c r="E116" s="8">
        <v>4.0</v>
      </c>
      <c r="F116" s="8" t="s">
        <v>1116</v>
      </c>
      <c r="G116" s="8">
        <v>36.6</v>
      </c>
      <c r="H116" s="8">
        <v>142.0</v>
      </c>
      <c r="I116" s="8">
        <v>45.0</v>
      </c>
      <c r="J116" s="8">
        <v>9.0</v>
      </c>
      <c r="K116" s="8">
        <v>36.0</v>
      </c>
      <c r="L116" s="8">
        <v>8.0</v>
      </c>
      <c r="M116" s="8">
        <v>16.0</v>
      </c>
      <c r="N116" s="8" t="s">
        <v>88</v>
      </c>
      <c r="O116" s="8" t="s">
        <v>14</v>
      </c>
      <c r="P116" s="8" t="s">
        <v>14</v>
      </c>
      <c r="Q116" s="8">
        <v>-2.0</v>
      </c>
      <c r="R116" s="8">
        <v>-1.899</v>
      </c>
      <c r="S116" s="8">
        <v>10.0</v>
      </c>
      <c r="T116" s="8">
        <v>9.0</v>
      </c>
      <c r="U116" s="8">
        <v>6.0</v>
      </c>
      <c r="V116" s="8">
        <v>6.101</v>
      </c>
      <c r="W116" s="8">
        <v>7.0</v>
      </c>
      <c r="X116" s="8">
        <v>5.5</v>
      </c>
      <c r="Y116" s="8">
        <v>17.0</v>
      </c>
      <c r="Z116" s="8" t="s">
        <v>14</v>
      </c>
      <c r="AA116" s="8" t="s">
        <v>14</v>
      </c>
      <c r="AB116" s="8" t="s">
        <v>540</v>
      </c>
    </row>
    <row r="117">
      <c r="A117" s="8" t="s">
        <v>1122</v>
      </c>
      <c r="B117" s="8" t="s">
        <v>200</v>
      </c>
      <c r="C117" s="8">
        <v>6.9</v>
      </c>
      <c r="D117" s="8" t="s">
        <v>1120</v>
      </c>
      <c r="E117" s="8">
        <v>4.0</v>
      </c>
      <c r="F117" s="8" t="s">
        <v>1119</v>
      </c>
      <c r="G117" s="8">
        <v>36.1</v>
      </c>
      <c r="H117" s="8">
        <v>130.0</v>
      </c>
      <c r="I117" s="8">
        <v>42.0</v>
      </c>
      <c r="J117" s="8">
        <v>9.0</v>
      </c>
      <c r="K117" s="8">
        <v>36.0</v>
      </c>
      <c r="L117" s="8">
        <v>-2.0</v>
      </c>
      <c r="M117" s="8">
        <v>6.0</v>
      </c>
      <c r="N117" s="8" t="s">
        <v>88</v>
      </c>
      <c r="O117" s="8" t="s">
        <v>14</v>
      </c>
      <c r="P117" s="8" t="s">
        <v>14</v>
      </c>
      <c r="Q117" s="8">
        <v>-2.0</v>
      </c>
      <c r="R117" s="8">
        <v>-1.899</v>
      </c>
      <c r="S117" s="8">
        <v>10.0</v>
      </c>
      <c r="T117" s="8">
        <v>9.0</v>
      </c>
      <c r="U117" s="8">
        <v>6.0</v>
      </c>
      <c r="V117" s="8">
        <v>6.101</v>
      </c>
      <c r="W117" s="8">
        <v>7.0</v>
      </c>
      <c r="X117" s="8">
        <v>5.5</v>
      </c>
      <c r="Y117" s="8">
        <v>6.0</v>
      </c>
      <c r="Z117" s="8">
        <v>6.0</v>
      </c>
      <c r="AA117" s="8">
        <v>9.0</v>
      </c>
      <c r="AB117" s="8" t="s">
        <v>540</v>
      </c>
    </row>
    <row r="118">
      <c r="A118" s="8" t="s">
        <v>1126</v>
      </c>
      <c r="B118" s="8" t="s">
        <v>200</v>
      </c>
      <c r="C118" s="8">
        <v>6.9</v>
      </c>
      <c r="D118" s="8" t="s">
        <v>1120</v>
      </c>
      <c r="E118" s="8">
        <v>4.0</v>
      </c>
      <c r="F118" s="8" t="s">
        <v>1124</v>
      </c>
      <c r="G118" s="8">
        <v>36.3</v>
      </c>
      <c r="H118" s="8">
        <v>142.0</v>
      </c>
      <c r="I118" s="8">
        <v>54.0</v>
      </c>
      <c r="J118" s="8">
        <v>9.0</v>
      </c>
      <c r="K118" s="8">
        <v>36.0</v>
      </c>
      <c r="L118" s="8">
        <v>9.0</v>
      </c>
      <c r="M118" s="8">
        <v>18.0</v>
      </c>
      <c r="N118" s="8" t="s">
        <v>88</v>
      </c>
      <c r="O118" s="8" t="s">
        <v>14</v>
      </c>
      <c r="P118" s="8" t="s">
        <v>14</v>
      </c>
      <c r="Q118" s="8">
        <v>-2.0</v>
      </c>
      <c r="R118" s="8">
        <v>-1.899</v>
      </c>
      <c r="S118" s="8">
        <v>10.0</v>
      </c>
      <c r="T118" s="8">
        <v>9.0</v>
      </c>
      <c r="U118" s="8">
        <v>6.0</v>
      </c>
      <c r="V118" s="8">
        <v>6.101</v>
      </c>
      <c r="W118" s="8">
        <v>7.0</v>
      </c>
      <c r="X118" s="8">
        <v>5.5</v>
      </c>
      <c r="Y118" s="8">
        <v>18.0</v>
      </c>
      <c r="Z118" s="8">
        <v>18.0</v>
      </c>
      <c r="AA118" s="8">
        <v>9.0</v>
      </c>
      <c r="AB118" s="8" t="s">
        <v>540</v>
      </c>
    </row>
    <row r="119">
      <c r="A119" s="8" t="s">
        <v>1129</v>
      </c>
      <c r="B119" s="8" t="s">
        <v>200</v>
      </c>
      <c r="C119" s="8">
        <v>6.9</v>
      </c>
      <c r="D119" s="8" t="s">
        <v>1130</v>
      </c>
      <c r="E119" s="8">
        <v>4.0</v>
      </c>
      <c r="F119" s="8" t="s">
        <v>1119</v>
      </c>
      <c r="G119" s="8">
        <v>36.1</v>
      </c>
      <c r="H119" s="8">
        <v>130.0</v>
      </c>
      <c r="I119" s="8">
        <v>51.0</v>
      </c>
      <c r="J119" s="8">
        <v>9.0</v>
      </c>
      <c r="K119" s="8">
        <v>36.0</v>
      </c>
      <c r="L119" s="8">
        <v>7.0</v>
      </c>
      <c r="M119" s="8">
        <v>15.0</v>
      </c>
      <c r="N119" s="8" t="s">
        <v>88</v>
      </c>
      <c r="O119" s="8" t="s">
        <v>14</v>
      </c>
      <c r="P119" s="8" t="s">
        <v>14</v>
      </c>
      <c r="Q119" s="8">
        <v>-2.0</v>
      </c>
      <c r="R119" s="8">
        <v>-1.899</v>
      </c>
      <c r="S119" s="8">
        <v>10.0</v>
      </c>
      <c r="T119" s="8">
        <v>9.0</v>
      </c>
      <c r="U119" s="8">
        <v>6.0</v>
      </c>
      <c r="V119" s="8">
        <v>6.101</v>
      </c>
      <c r="W119" s="8">
        <v>7.0</v>
      </c>
      <c r="X119" s="8">
        <v>5.5</v>
      </c>
      <c r="Y119" s="8">
        <v>15.0</v>
      </c>
      <c r="Z119" s="8">
        <v>15.0</v>
      </c>
      <c r="AA119" s="8">
        <v>9.0</v>
      </c>
      <c r="AB119" s="8" t="s">
        <v>540</v>
      </c>
    </row>
    <row r="120">
      <c r="A120" s="8" t="s">
        <v>1134</v>
      </c>
      <c r="B120" s="8" t="s">
        <v>200</v>
      </c>
      <c r="C120" s="8">
        <v>6.9</v>
      </c>
      <c r="D120" s="8" t="s">
        <v>1130</v>
      </c>
      <c r="E120" s="8">
        <v>4.0</v>
      </c>
      <c r="F120" s="8" t="s">
        <v>1124</v>
      </c>
      <c r="G120" s="8">
        <v>36.3</v>
      </c>
      <c r="H120" s="8">
        <v>142.0</v>
      </c>
      <c r="I120" s="8">
        <v>43.0</v>
      </c>
      <c r="J120" s="8">
        <v>9.0</v>
      </c>
      <c r="K120" s="8">
        <v>36.0</v>
      </c>
      <c r="L120" s="8">
        <v>-2.0</v>
      </c>
      <c r="M120" s="8">
        <v>7.0</v>
      </c>
      <c r="N120" s="8" t="s">
        <v>88</v>
      </c>
      <c r="O120" s="8" t="s">
        <v>14</v>
      </c>
      <c r="P120" s="8" t="s">
        <v>14</v>
      </c>
      <c r="Q120" s="8">
        <v>-2.0</v>
      </c>
      <c r="R120" s="8">
        <v>-1.899</v>
      </c>
      <c r="S120" s="8">
        <v>10.0</v>
      </c>
      <c r="T120" s="8">
        <v>9.0</v>
      </c>
      <c r="U120" s="8">
        <v>6.0</v>
      </c>
      <c r="V120" s="8">
        <v>6.101</v>
      </c>
      <c r="W120" s="8">
        <v>7.0</v>
      </c>
      <c r="X120" s="8">
        <v>5.5</v>
      </c>
      <c r="Y120" s="8">
        <v>7.0</v>
      </c>
      <c r="Z120" s="8">
        <v>7.0</v>
      </c>
      <c r="AA120" s="8">
        <v>9.0</v>
      </c>
      <c r="AB120" s="8" t="s">
        <v>540</v>
      </c>
    </row>
    <row r="121">
      <c r="A121" s="8" t="s">
        <v>1136</v>
      </c>
      <c r="B121" s="8" t="s">
        <v>367</v>
      </c>
      <c r="C121" s="8">
        <v>3.7</v>
      </c>
      <c r="D121" s="8" t="s">
        <v>1135</v>
      </c>
      <c r="E121" s="8">
        <v>4.0</v>
      </c>
      <c r="F121" s="8" t="s">
        <v>1107</v>
      </c>
      <c r="G121" s="8">
        <v>37.1</v>
      </c>
      <c r="H121" s="8">
        <v>143.0</v>
      </c>
      <c r="I121" s="8">
        <v>41.0</v>
      </c>
      <c r="J121" s="8">
        <v>9.0</v>
      </c>
      <c r="K121" s="8">
        <v>36.0</v>
      </c>
      <c r="L121" s="8">
        <v>0.0</v>
      </c>
      <c r="M121" s="8">
        <v>4.0</v>
      </c>
      <c r="N121" s="8" t="s">
        <v>88</v>
      </c>
      <c r="O121" s="8" t="s">
        <v>14</v>
      </c>
      <c r="P121" s="8" t="s">
        <v>14</v>
      </c>
      <c r="Q121" s="8">
        <v>0.0</v>
      </c>
      <c r="R121" s="8">
        <v>0.127</v>
      </c>
      <c r="S121" s="8">
        <v>6.0</v>
      </c>
      <c r="T121" s="8">
        <v>6.0</v>
      </c>
      <c r="U121" s="8">
        <v>4.0</v>
      </c>
      <c r="V121" s="8">
        <v>4.127</v>
      </c>
      <c r="W121" s="8">
        <v>8.0</v>
      </c>
      <c r="X121" s="8">
        <v>9.5</v>
      </c>
      <c r="Y121" s="8">
        <v>5.0</v>
      </c>
      <c r="Z121" s="8" t="s">
        <v>14</v>
      </c>
      <c r="AA121" s="8" t="s">
        <v>14</v>
      </c>
      <c r="AB121" s="8" t="s">
        <v>540</v>
      </c>
    </row>
    <row r="122">
      <c r="A122" s="8" t="s">
        <v>1139</v>
      </c>
      <c r="B122" s="8" t="s">
        <v>321</v>
      </c>
      <c r="C122" s="8">
        <v>5.6</v>
      </c>
      <c r="D122" s="8" t="s">
        <v>1138</v>
      </c>
      <c r="E122" s="8">
        <v>4.0</v>
      </c>
      <c r="F122" s="8" t="s">
        <v>1137</v>
      </c>
      <c r="G122" s="8">
        <v>29.0</v>
      </c>
      <c r="H122" s="8">
        <v>85.0</v>
      </c>
      <c r="I122" s="8">
        <v>33.0</v>
      </c>
      <c r="J122" s="8">
        <v>9.0</v>
      </c>
      <c r="K122" s="8">
        <v>30.0</v>
      </c>
      <c r="L122" s="8">
        <v>2.0</v>
      </c>
      <c r="M122" s="8">
        <v>6.0</v>
      </c>
      <c r="N122" s="8" t="s">
        <v>88</v>
      </c>
      <c r="O122" s="8" t="s">
        <v>14</v>
      </c>
      <c r="P122" s="8" t="s">
        <v>14</v>
      </c>
      <c r="Q122" s="8">
        <v>2.0</v>
      </c>
      <c r="R122" s="8">
        <v>2.122</v>
      </c>
      <c r="S122" s="8">
        <v>2.0</v>
      </c>
      <c r="T122" s="8">
        <v>2.0</v>
      </c>
      <c r="U122" s="8">
        <v>6.0</v>
      </c>
      <c r="V122" s="8">
        <v>6.122</v>
      </c>
      <c r="W122" s="8">
        <v>4.0</v>
      </c>
      <c r="X122" s="8">
        <v>5.5</v>
      </c>
      <c r="Y122" s="8">
        <v>5.0</v>
      </c>
      <c r="Z122" s="8" t="s">
        <v>14</v>
      </c>
      <c r="AA122" s="8" t="s">
        <v>14</v>
      </c>
      <c r="AB122" s="8" t="s">
        <v>540</v>
      </c>
    </row>
    <row r="123">
      <c r="A123" s="8" t="s">
        <v>1145</v>
      </c>
      <c r="B123" s="8" t="s">
        <v>330</v>
      </c>
      <c r="C123" s="8">
        <v>12.8</v>
      </c>
      <c r="D123" s="8" t="s">
        <v>1146</v>
      </c>
      <c r="E123" s="8">
        <v>4.0</v>
      </c>
      <c r="F123" s="8" t="s">
        <v>1142</v>
      </c>
      <c r="G123" s="8">
        <v>35.5</v>
      </c>
      <c r="H123" s="8">
        <v>135.0</v>
      </c>
      <c r="I123" s="8">
        <v>50.0</v>
      </c>
      <c r="J123" s="8">
        <v>9.0</v>
      </c>
      <c r="K123" s="8">
        <v>36.0</v>
      </c>
      <c r="L123" s="8">
        <v>-2.0</v>
      </c>
      <c r="M123" s="8">
        <v>13.0</v>
      </c>
      <c r="N123" s="8" t="s">
        <v>88</v>
      </c>
      <c r="O123" s="8" t="s">
        <v>14</v>
      </c>
      <c r="P123" s="8" t="s">
        <v>14</v>
      </c>
      <c r="Q123" s="8">
        <v>-2.0</v>
      </c>
      <c r="R123" s="8">
        <v>-1.874</v>
      </c>
      <c r="S123" s="8">
        <v>8.0</v>
      </c>
      <c r="T123" s="8">
        <v>9.0</v>
      </c>
      <c r="U123" s="8">
        <v>11.0</v>
      </c>
      <c r="V123" s="8">
        <v>11.126</v>
      </c>
      <c r="W123" s="8">
        <v>2.0</v>
      </c>
      <c r="X123" s="8">
        <v>2.0</v>
      </c>
      <c r="Y123" s="8">
        <v>12.0</v>
      </c>
      <c r="Z123" s="8" t="s">
        <v>14</v>
      </c>
      <c r="AA123" s="8" t="s">
        <v>14</v>
      </c>
      <c r="AB123" s="8" t="s">
        <v>540</v>
      </c>
    </row>
    <row r="124">
      <c r="A124" s="8" t="s">
        <v>1149</v>
      </c>
      <c r="B124" s="8" t="s">
        <v>330</v>
      </c>
      <c r="C124" s="8">
        <v>12.8</v>
      </c>
      <c r="D124" s="8" t="s">
        <v>1150</v>
      </c>
      <c r="E124" s="8">
        <v>4.0</v>
      </c>
      <c r="F124" s="8" t="s">
        <v>1148</v>
      </c>
      <c r="G124" s="8">
        <v>34.5</v>
      </c>
      <c r="H124" s="8">
        <v>125.0</v>
      </c>
      <c r="I124" s="8">
        <v>48.0</v>
      </c>
      <c r="J124" s="8">
        <v>9.0</v>
      </c>
      <c r="K124" s="8">
        <v>34.0</v>
      </c>
      <c r="L124" s="8">
        <v>-2.0</v>
      </c>
      <c r="M124" s="8">
        <v>11.0</v>
      </c>
      <c r="N124" s="8" t="s">
        <v>88</v>
      </c>
      <c r="O124" s="8" t="s">
        <v>14</v>
      </c>
      <c r="P124" s="8" t="s">
        <v>14</v>
      </c>
      <c r="Q124" s="8">
        <v>-2.0</v>
      </c>
      <c r="R124" s="8">
        <v>-1.874</v>
      </c>
      <c r="S124" s="8">
        <v>8.0</v>
      </c>
      <c r="T124" s="8">
        <v>9.0</v>
      </c>
      <c r="U124" s="8">
        <v>11.0</v>
      </c>
      <c r="V124" s="8">
        <v>11.126</v>
      </c>
      <c r="W124" s="8">
        <v>2.0</v>
      </c>
      <c r="X124" s="8">
        <v>2.0</v>
      </c>
      <c r="Y124" s="8">
        <v>12.0</v>
      </c>
      <c r="Z124" s="8" t="s">
        <v>14</v>
      </c>
      <c r="AA124" s="8" t="s">
        <v>14</v>
      </c>
      <c r="AB124" s="8" t="s">
        <v>540</v>
      </c>
    </row>
    <row r="125">
      <c r="A125" s="8" t="s">
        <v>1153</v>
      </c>
      <c r="B125" s="8" t="s">
        <v>21</v>
      </c>
      <c r="C125" s="8">
        <v>4.0</v>
      </c>
      <c r="D125" s="8" t="s">
        <v>1152</v>
      </c>
      <c r="E125" s="8">
        <v>4.0</v>
      </c>
      <c r="F125" s="8" t="s">
        <v>1151</v>
      </c>
      <c r="G125" s="8">
        <v>34.6</v>
      </c>
      <c r="H125" s="8">
        <v>123.0</v>
      </c>
      <c r="I125" s="8">
        <v>40.0</v>
      </c>
      <c r="J125" s="8">
        <v>9.0</v>
      </c>
      <c r="K125" s="8">
        <v>36.0</v>
      </c>
      <c r="L125" s="8">
        <v>1.0</v>
      </c>
      <c r="M125" s="8">
        <v>5.0</v>
      </c>
      <c r="N125" s="8" t="s">
        <v>88</v>
      </c>
      <c r="O125" s="8" t="s">
        <v>14</v>
      </c>
      <c r="P125" s="8" t="s">
        <v>14</v>
      </c>
      <c r="Q125" s="8">
        <v>-1.0</v>
      </c>
      <c r="R125" s="8">
        <v>-0.892</v>
      </c>
      <c r="S125" s="8">
        <v>7.0</v>
      </c>
      <c r="T125" s="8">
        <v>7.0</v>
      </c>
      <c r="U125" s="8">
        <v>4.0</v>
      </c>
      <c r="V125" s="8">
        <v>4.108</v>
      </c>
      <c r="W125" s="8">
        <v>10.0</v>
      </c>
      <c r="X125" s="8">
        <v>9.5</v>
      </c>
      <c r="Y125" s="8">
        <v>4.0</v>
      </c>
      <c r="Z125" s="8">
        <v>4.0</v>
      </c>
      <c r="AA125" s="8">
        <v>9.0</v>
      </c>
      <c r="AB125" s="8" t="s">
        <v>540</v>
      </c>
    </row>
    <row r="126">
      <c r="A126" s="8" t="s">
        <v>1157</v>
      </c>
      <c r="B126" s="8" t="s">
        <v>301</v>
      </c>
      <c r="C126" s="8">
        <v>5.1</v>
      </c>
      <c r="D126" s="8" t="s">
        <v>1156</v>
      </c>
      <c r="E126" s="8">
        <v>4.0</v>
      </c>
      <c r="F126" s="8" t="s">
        <v>1151</v>
      </c>
      <c r="G126" s="8">
        <v>34.6</v>
      </c>
      <c r="H126" s="8">
        <v>123.0</v>
      </c>
      <c r="I126" s="8">
        <v>40.0</v>
      </c>
      <c r="J126" s="8">
        <v>9.0</v>
      </c>
      <c r="K126" s="8">
        <v>36.0</v>
      </c>
      <c r="L126" s="8">
        <v>1.0</v>
      </c>
      <c r="M126" s="8">
        <v>6.0</v>
      </c>
      <c r="N126" s="8" t="s">
        <v>88</v>
      </c>
      <c r="O126" s="8" t="s">
        <v>14</v>
      </c>
      <c r="P126" s="8" t="s">
        <v>14</v>
      </c>
      <c r="Q126" s="8">
        <v>1.0</v>
      </c>
      <c r="R126" s="8">
        <v>1.113</v>
      </c>
      <c r="S126" s="8">
        <v>4.0</v>
      </c>
      <c r="T126" s="8">
        <v>4.0</v>
      </c>
      <c r="U126" s="8">
        <v>6.0</v>
      </c>
      <c r="V126" s="8">
        <v>6.113</v>
      </c>
      <c r="W126" s="8">
        <v>5.0</v>
      </c>
      <c r="X126" s="8">
        <v>5.5</v>
      </c>
      <c r="Y126" s="8">
        <v>5.0</v>
      </c>
      <c r="Z126" s="8" t="s">
        <v>14</v>
      </c>
      <c r="AA126" s="8" t="s">
        <v>14</v>
      </c>
      <c r="AB126" s="8" t="s">
        <v>540</v>
      </c>
    </row>
    <row r="127">
      <c r="A127" s="8" t="s">
        <v>1160</v>
      </c>
      <c r="B127" s="8" t="s">
        <v>21</v>
      </c>
      <c r="C127" s="8">
        <v>4.0</v>
      </c>
      <c r="D127" s="8" t="s">
        <v>1159</v>
      </c>
      <c r="E127" s="8">
        <v>4.0</v>
      </c>
      <c r="F127" s="8" t="s">
        <v>1158</v>
      </c>
      <c r="G127" s="8">
        <v>35.5</v>
      </c>
      <c r="H127" s="8">
        <v>128.0</v>
      </c>
      <c r="I127" s="8">
        <v>40.0</v>
      </c>
      <c r="J127" s="8">
        <v>9.0</v>
      </c>
      <c r="K127" s="8">
        <v>36.0</v>
      </c>
      <c r="L127" s="8">
        <v>0.0</v>
      </c>
      <c r="M127" s="8">
        <v>5.0</v>
      </c>
      <c r="N127" s="8" t="s">
        <v>88</v>
      </c>
      <c r="O127" s="8" t="s">
        <v>14</v>
      </c>
      <c r="P127" s="8" t="s">
        <v>14</v>
      </c>
      <c r="Q127" s="8">
        <v>-1.0</v>
      </c>
      <c r="R127" s="8">
        <v>-0.892</v>
      </c>
      <c r="S127" s="8">
        <v>7.0</v>
      </c>
      <c r="T127" s="8">
        <v>7.0</v>
      </c>
      <c r="U127" s="8">
        <v>4.0</v>
      </c>
      <c r="V127" s="8">
        <v>4.108</v>
      </c>
      <c r="W127" s="8">
        <v>10.0</v>
      </c>
      <c r="X127" s="8">
        <v>9.5</v>
      </c>
      <c r="Y127" s="8">
        <v>4.0</v>
      </c>
      <c r="Z127" s="8">
        <v>4.0</v>
      </c>
      <c r="AA127" s="8">
        <v>9.0</v>
      </c>
      <c r="AB127" s="8" t="s">
        <v>540</v>
      </c>
    </row>
    <row r="128">
      <c r="A128" s="8" t="s">
        <v>1162</v>
      </c>
      <c r="B128" s="8" t="s">
        <v>26</v>
      </c>
      <c r="C128" s="8">
        <v>5.4</v>
      </c>
      <c r="D128" s="8" t="s">
        <v>1161</v>
      </c>
      <c r="E128" s="8">
        <v>4.0</v>
      </c>
      <c r="F128" s="8" t="s">
        <v>1070</v>
      </c>
      <c r="G128" s="8">
        <v>35.6</v>
      </c>
      <c r="H128" s="8">
        <v>126.0</v>
      </c>
      <c r="I128" s="8">
        <v>41.0</v>
      </c>
      <c r="J128" s="8">
        <v>9.0</v>
      </c>
      <c r="K128" s="8">
        <v>36.0</v>
      </c>
      <c r="L128" s="8">
        <v>1.0</v>
      </c>
      <c r="M128" s="8">
        <v>6.0</v>
      </c>
      <c r="N128" s="8" t="s">
        <v>88</v>
      </c>
      <c r="O128" s="8" t="s">
        <v>14</v>
      </c>
      <c r="P128" s="8" t="s">
        <v>14</v>
      </c>
      <c r="Q128" s="8">
        <v>1.0</v>
      </c>
      <c r="R128" s="8">
        <v>1.109</v>
      </c>
      <c r="S128" s="8">
        <v>5.0</v>
      </c>
      <c r="T128" s="8">
        <v>4.0</v>
      </c>
      <c r="U128" s="8">
        <v>6.0</v>
      </c>
      <c r="V128" s="8">
        <v>6.109</v>
      </c>
      <c r="W128" s="8">
        <v>6.0</v>
      </c>
      <c r="X128" s="8">
        <v>5.5</v>
      </c>
      <c r="Y128" s="8">
        <v>6.0</v>
      </c>
      <c r="Z128" s="8" t="s">
        <v>14</v>
      </c>
      <c r="AA128" s="8" t="s">
        <v>14</v>
      </c>
      <c r="AB128" s="8" t="s">
        <v>540</v>
      </c>
    </row>
    <row r="129">
      <c r="A129" s="8" t="s">
        <v>1164</v>
      </c>
      <c r="B129" s="8" t="s">
        <v>301</v>
      </c>
      <c r="C129" s="8">
        <v>5.1</v>
      </c>
      <c r="D129" s="8" t="s">
        <v>1163</v>
      </c>
      <c r="E129" s="8">
        <v>4.0</v>
      </c>
      <c r="F129" s="8" t="s">
        <v>1158</v>
      </c>
      <c r="G129" s="8">
        <v>35.5</v>
      </c>
      <c r="H129" s="8">
        <v>128.0</v>
      </c>
      <c r="I129" s="8">
        <v>49.0</v>
      </c>
      <c r="J129" s="8">
        <v>9.0</v>
      </c>
      <c r="K129" s="8">
        <v>36.0</v>
      </c>
      <c r="L129" s="8">
        <v>8.0</v>
      </c>
      <c r="M129" s="8">
        <v>14.0</v>
      </c>
      <c r="N129" s="8" t="s">
        <v>88</v>
      </c>
      <c r="O129" s="8" t="s">
        <v>14</v>
      </c>
      <c r="P129" s="8" t="s">
        <v>14</v>
      </c>
      <c r="Q129" s="8">
        <v>1.0</v>
      </c>
      <c r="R129" s="8">
        <v>1.113</v>
      </c>
      <c r="S129" s="8">
        <v>4.0</v>
      </c>
      <c r="T129" s="8">
        <v>4.0</v>
      </c>
      <c r="U129" s="8">
        <v>6.0</v>
      </c>
      <c r="V129" s="8">
        <v>6.113</v>
      </c>
      <c r="W129" s="8">
        <v>5.0</v>
      </c>
      <c r="X129" s="8">
        <v>5.5</v>
      </c>
      <c r="Y129" s="8">
        <v>13.0</v>
      </c>
      <c r="Z129" s="8">
        <v>13.0</v>
      </c>
      <c r="AA129" s="8">
        <v>9.0</v>
      </c>
      <c r="AB129" s="8" t="s">
        <v>540</v>
      </c>
    </row>
    <row r="130">
      <c r="A130" s="8" t="s">
        <v>1167</v>
      </c>
      <c r="B130" s="8" t="s">
        <v>26</v>
      </c>
      <c r="C130" s="8">
        <v>5.4</v>
      </c>
      <c r="D130" s="8" t="s">
        <v>1166</v>
      </c>
      <c r="E130" s="8">
        <v>4.0</v>
      </c>
      <c r="F130" s="8" t="s">
        <v>1075</v>
      </c>
      <c r="G130" s="8">
        <v>36.0</v>
      </c>
      <c r="H130" s="8">
        <v>128.0</v>
      </c>
      <c r="I130" s="8">
        <v>42.0</v>
      </c>
      <c r="J130" s="8">
        <v>9.0</v>
      </c>
      <c r="K130" s="8">
        <v>36.0</v>
      </c>
      <c r="L130" s="8">
        <v>2.0</v>
      </c>
      <c r="M130" s="8">
        <v>8.0</v>
      </c>
      <c r="N130" s="8" t="s">
        <v>88</v>
      </c>
      <c r="O130" s="8" t="s">
        <v>14</v>
      </c>
      <c r="P130" s="8" t="s">
        <v>14</v>
      </c>
      <c r="Q130" s="8">
        <v>1.0</v>
      </c>
      <c r="R130" s="8">
        <v>1.109</v>
      </c>
      <c r="S130" s="8">
        <v>5.0</v>
      </c>
      <c r="T130" s="8">
        <v>4.0</v>
      </c>
      <c r="U130" s="8">
        <v>6.0</v>
      </c>
      <c r="V130" s="8">
        <v>6.109</v>
      </c>
      <c r="W130" s="8">
        <v>6.0</v>
      </c>
      <c r="X130" s="8">
        <v>5.5</v>
      </c>
      <c r="Y130" s="8">
        <v>8.0</v>
      </c>
      <c r="Z130" s="8" t="s">
        <v>14</v>
      </c>
      <c r="AA130" s="8" t="s">
        <v>14</v>
      </c>
      <c r="AB130" s="8" t="s">
        <v>540</v>
      </c>
    </row>
    <row r="131">
      <c r="A131" s="8" t="s">
        <v>1172</v>
      </c>
      <c r="B131" s="8" t="s">
        <v>215</v>
      </c>
      <c r="C131" s="8">
        <v>6.8</v>
      </c>
      <c r="D131" s="8" t="s">
        <v>1170</v>
      </c>
      <c r="E131" s="8">
        <v>4.0</v>
      </c>
      <c r="F131" s="8" t="s">
        <v>1169</v>
      </c>
      <c r="G131" s="8">
        <v>30.3</v>
      </c>
      <c r="H131" s="8">
        <v>108.0</v>
      </c>
      <c r="I131" s="8">
        <v>34.0</v>
      </c>
      <c r="J131" s="8">
        <v>9.0</v>
      </c>
      <c r="K131" s="8">
        <v>30.0</v>
      </c>
      <c r="L131" s="8">
        <v>-2.0</v>
      </c>
      <c r="M131" s="8">
        <v>4.0</v>
      </c>
      <c r="N131" s="8" t="s">
        <v>88</v>
      </c>
      <c r="O131" s="8" t="s">
        <v>14</v>
      </c>
      <c r="P131" s="8" t="s">
        <v>14</v>
      </c>
      <c r="Q131" s="8">
        <v>-2.0</v>
      </c>
      <c r="R131" s="8">
        <v>-1.897</v>
      </c>
      <c r="S131" s="8">
        <v>9.0</v>
      </c>
      <c r="T131" s="8">
        <v>9.0</v>
      </c>
      <c r="U131" s="8">
        <v>4.0</v>
      </c>
      <c r="V131" s="8">
        <v>4.103</v>
      </c>
      <c r="W131" s="8">
        <v>11.0</v>
      </c>
      <c r="X131" s="8">
        <v>9.5</v>
      </c>
      <c r="Y131" s="8">
        <v>4.0</v>
      </c>
      <c r="Z131" s="8">
        <v>4.0</v>
      </c>
      <c r="AA131" s="8">
        <v>9.0</v>
      </c>
      <c r="AB131" s="8" t="s">
        <v>540</v>
      </c>
    </row>
    <row r="132">
      <c r="A132" s="8" t="s">
        <v>1174</v>
      </c>
      <c r="B132" s="8" t="s">
        <v>349</v>
      </c>
      <c r="C132" s="8">
        <v>7.2</v>
      </c>
      <c r="D132" s="8" t="s">
        <v>1173</v>
      </c>
      <c r="E132" s="8">
        <v>4.0</v>
      </c>
      <c r="F132" s="8" t="s">
        <v>1158</v>
      </c>
      <c r="G132" s="8">
        <v>35.5</v>
      </c>
      <c r="H132" s="8">
        <v>128.0</v>
      </c>
      <c r="I132" s="8">
        <v>43.0</v>
      </c>
      <c r="J132" s="8">
        <v>9.0</v>
      </c>
      <c r="K132" s="8">
        <v>36.0</v>
      </c>
      <c r="L132" s="8">
        <v>1.0</v>
      </c>
      <c r="M132" s="8">
        <v>9.0</v>
      </c>
      <c r="N132" s="8" t="s">
        <v>88</v>
      </c>
      <c r="O132" s="8" t="s">
        <v>14</v>
      </c>
      <c r="P132" s="8" t="s">
        <v>14</v>
      </c>
      <c r="Q132" s="8">
        <v>1.0</v>
      </c>
      <c r="R132" s="8">
        <v>1.1179999999999999</v>
      </c>
      <c r="S132" s="8">
        <v>3.0</v>
      </c>
      <c r="T132" s="8">
        <v>4.0</v>
      </c>
      <c r="U132" s="8">
        <v>9.0</v>
      </c>
      <c r="V132" s="8">
        <v>9.118</v>
      </c>
      <c r="W132" s="8">
        <v>3.0</v>
      </c>
      <c r="X132" s="8">
        <v>3.0</v>
      </c>
      <c r="Y132" s="8">
        <v>8.0</v>
      </c>
      <c r="Z132" s="8" t="s">
        <v>14</v>
      </c>
      <c r="AA132" s="8" t="s">
        <v>14</v>
      </c>
      <c r="AB132" s="8" t="s">
        <v>540</v>
      </c>
    </row>
    <row r="133">
      <c r="A133" s="8" t="s">
        <v>1178</v>
      </c>
      <c r="B133" s="8" t="s">
        <v>21</v>
      </c>
      <c r="C133" s="8">
        <v>8.1</v>
      </c>
      <c r="D133" s="8" t="s">
        <v>1179</v>
      </c>
      <c r="E133" s="8">
        <v>5.0</v>
      </c>
      <c r="F133" s="8" t="s">
        <v>1175</v>
      </c>
      <c r="G133" s="8">
        <v>71.2</v>
      </c>
      <c r="H133" s="8">
        <v>136.0</v>
      </c>
      <c r="I133" s="8">
        <v>81.0</v>
      </c>
      <c r="J133" s="8">
        <v>18.0</v>
      </c>
      <c r="K133" s="8">
        <v>72.0</v>
      </c>
      <c r="L133" s="8">
        <v>1.0</v>
      </c>
      <c r="M133" s="8">
        <v>11.0</v>
      </c>
      <c r="N133" s="8" t="s">
        <v>78</v>
      </c>
      <c r="O133" s="8" t="s">
        <v>14</v>
      </c>
      <c r="P133" s="8" t="s">
        <v>14</v>
      </c>
      <c r="Q133" s="8">
        <v>-7.0</v>
      </c>
      <c r="R133" s="8">
        <v>-6.892</v>
      </c>
      <c r="S133" s="8">
        <v>9.0</v>
      </c>
      <c r="T133" s="8">
        <v>9.0</v>
      </c>
      <c r="U133" s="8">
        <v>2.0</v>
      </c>
      <c r="V133" s="8">
        <v>2.108</v>
      </c>
      <c r="W133" s="8">
        <v>9.0</v>
      </c>
      <c r="X133" s="8">
        <v>9.0</v>
      </c>
      <c r="Y133" s="8">
        <v>10.0</v>
      </c>
      <c r="Z133" s="8" t="s">
        <v>14</v>
      </c>
      <c r="AA133" s="8" t="s">
        <v>14</v>
      </c>
      <c r="AB133" s="8" t="s">
        <v>540</v>
      </c>
    </row>
    <row r="134">
      <c r="A134" s="8" t="s">
        <v>1184</v>
      </c>
      <c r="B134" s="8" t="s">
        <v>321</v>
      </c>
      <c r="C134" s="8">
        <v>11.6</v>
      </c>
      <c r="D134" s="8" t="s">
        <v>1183</v>
      </c>
      <c r="E134" s="8">
        <v>5.0</v>
      </c>
      <c r="F134" s="8" t="s">
        <v>1182</v>
      </c>
      <c r="G134" s="8">
        <v>72.0</v>
      </c>
      <c r="H134" s="8">
        <v>135.0</v>
      </c>
      <c r="I134" s="8">
        <v>85.0</v>
      </c>
      <c r="J134" s="8">
        <v>18.0</v>
      </c>
      <c r="K134" s="8">
        <v>72.0</v>
      </c>
      <c r="L134" s="8">
        <v>3.0</v>
      </c>
      <c r="M134" s="8">
        <v>16.0</v>
      </c>
      <c r="N134" s="8" t="s">
        <v>78</v>
      </c>
      <c r="O134" s="8" t="s">
        <v>14</v>
      </c>
      <c r="P134" s="8" t="s">
        <v>14</v>
      </c>
      <c r="Q134" s="8">
        <v>3.0</v>
      </c>
      <c r="R134" s="8">
        <v>3.122</v>
      </c>
      <c r="S134" s="8">
        <v>6.0</v>
      </c>
      <c r="T134" s="8">
        <v>6.0</v>
      </c>
      <c r="U134" s="8">
        <v>16.0</v>
      </c>
      <c r="V134" s="8">
        <v>16.122</v>
      </c>
      <c r="W134" s="8">
        <v>6.0</v>
      </c>
      <c r="X134" s="8">
        <v>6.0</v>
      </c>
      <c r="Y134" s="8">
        <v>16.0</v>
      </c>
      <c r="Z134" s="8" t="s">
        <v>14</v>
      </c>
      <c r="AA134" s="8" t="s">
        <v>14</v>
      </c>
      <c r="AB134" s="8" t="s">
        <v>540</v>
      </c>
    </row>
    <row r="135">
      <c r="A135" s="8" t="s">
        <v>1188</v>
      </c>
      <c r="B135" s="8" t="s">
        <v>301</v>
      </c>
      <c r="C135" s="8">
        <v>10.7</v>
      </c>
      <c r="D135" s="8" t="s">
        <v>1187</v>
      </c>
      <c r="E135" s="8">
        <v>5.0</v>
      </c>
      <c r="F135" s="8" t="s">
        <v>1186</v>
      </c>
      <c r="G135" s="8">
        <v>70.7</v>
      </c>
      <c r="H135" s="8">
        <v>121.0</v>
      </c>
      <c r="I135" s="8">
        <v>82.0</v>
      </c>
      <c r="J135" s="8">
        <v>18.0</v>
      </c>
      <c r="K135" s="8">
        <v>72.0</v>
      </c>
      <c r="L135" s="8">
        <v>2.0</v>
      </c>
      <c r="M135" s="8">
        <v>13.0</v>
      </c>
      <c r="N135" s="8" t="s">
        <v>78</v>
      </c>
      <c r="O135" s="8" t="s">
        <v>14</v>
      </c>
      <c r="P135" s="8" t="s">
        <v>14</v>
      </c>
      <c r="Q135" s="8">
        <v>-5.0</v>
      </c>
      <c r="R135" s="8">
        <v>-4.887</v>
      </c>
      <c r="S135" s="8">
        <v>8.0</v>
      </c>
      <c r="T135" s="8">
        <v>8.0</v>
      </c>
      <c r="U135" s="8">
        <v>6.0</v>
      </c>
      <c r="V135" s="8">
        <v>6.113</v>
      </c>
      <c r="W135" s="8">
        <v>8.0</v>
      </c>
      <c r="X135" s="8">
        <v>8.0</v>
      </c>
      <c r="Y135" s="8">
        <v>12.0</v>
      </c>
      <c r="Z135" s="8" t="s">
        <v>14</v>
      </c>
      <c r="AA135" s="8" t="s">
        <v>14</v>
      </c>
      <c r="AB135" s="8" t="s">
        <v>540</v>
      </c>
    </row>
    <row r="136">
      <c r="A136" s="8" t="s">
        <v>1192</v>
      </c>
      <c r="B136" s="8" t="s">
        <v>215</v>
      </c>
      <c r="C136" s="8">
        <v>13.0</v>
      </c>
      <c r="D136" s="8" t="s">
        <v>1190</v>
      </c>
      <c r="E136" s="8">
        <v>5.0</v>
      </c>
      <c r="F136" s="8" t="s">
        <v>1186</v>
      </c>
      <c r="G136" s="8">
        <v>70.7</v>
      </c>
      <c r="H136" s="8">
        <v>121.0</v>
      </c>
      <c r="I136" s="8">
        <v>84.0</v>
      </c>
      <c r="J136" s="8">
        <v>18.0</v>
      </c>
      <c r="K136" s="8">
        <v>72.0</v>
      </c>
      <c r="L136" s="8">
        <v>7.0</v>
      </c>
      <c r="M136" s="8">
        <v>20.0</v>
      </c>
      <c r="N136" s="8" t="s">
        <v>78</v>
      </c>
      <c r="O136" s="8" t="s">
        <v>14</v>
      </c>
      <c r="P136" s="8" t="s">
        <v>14</v>
      </c>
      <c r="Q136" s="8">
        <v>7.0</v>
      </c>
      <c r="R136" s="8">
        <v>7.103</v>
      </c>
      <c r="S136" s="8">
        <v>4.0</v>
      </c>
      <c r="T136" s="8">
        <v>4.0</v>
      </c>
      <c r="U136" s="8">
        <v>20.0</v>
      </c>
      <c r="V136" s="8">
        <v>20.103</v>
      </c>
      <c r="W136" s="8">
        <v>5.0</v>
      </c>
      <c r="X136" s="8">
        <v>5.0</v>
      </c>
      <c r="Y136" s="8">
        <v>19.0</v>
      </c>
      <c r="Z136" s="8" t="s">
        <v>14</v>
      </c>
      <c r="AA136" s="8" t="s">
        <v>14</v>
      </c>
      <c r="AB136" s="8" t="s">
        <v>540</v>
      </c>
    </row>
    <row r="137">
      <c r="A137" s="8" t="s">
        <v>1195</v>
      </c>
      <c r="B137" s="8" t="s">
        <v>26</v>
      </c>
      <c r="C137" s="8">
        <v>10.8</v>
      </c>
      <c r="D137" s="8" t="s">
        <v>1194</v>
      </c>
      <c r="E137" s="8">
        <v>5.0</v>
      </c>
      <c r="F137" s="8" t="s">
        <v>1186</v>
      </c>
      <c r="G137" s="8">
        <v>70.7</v>
      </c>
      <c r="H137" s="8">
        <v>121.0</v>
      </c>
      <c r="I137" s="8">
        <v>82.0</v>
      </c>
      <c r="J137" s="8">
        <v>18.0</v>
      </c>
      <c r="K137" s="8">
        <v>72.0</v>
      </c>
      <c r="L137" s="8">
        <v>-4.0</v>
      </c>
      <c r="M137" s="8">
        <v>7.0</v>
      </c>
      <c r="N137" s="8" t="s">
        <v>78</v>
      </c>
      <c r="O137" s="8" t="s">
        <v>14</v>
      </c>
      <c r="P137" s="8" t="s">
        <v>14</v>
      </c>
      <c r="Q137" s="8">
        <v>-4.0</v>
      </c>
      <c r="R137" s="8">
        <v>-3.891</v>
      </c>
      <c r="S137" s="8">
        <v>7.0</v>
      </c>
      <c r="T137" s="8">
        <v>7.0</v>
      </c>
      <c r="U137" s="8">
        <v>7.0</v>
      </c>
      <c r="V137" s="8">
        <v>7.109</v>
      </c>
      <c r="W137" s="8">
        <v>7.0</v>
      </c>
      <c r="X137" s="8">
        <v>7.0</v>
      </c>
      <c r="Y137" s="8">
        <v>6.0</v>
      </c>
      <c r="Z137" s="8" t="s">
        <v>14</v>
      </c>
      <c r="AA137" s="8" t="s">
        <v>14</v>
      </c>
      <c r="AB137" s="8" t="s">
        <v>540</v>
      </c>
    </row>
    <row r="138">
      <c r="A138" s="8" t="s">
        <v>1198</v>
      </c>
      <c r="B138" s="8" t="s">
        <v>21</v>
      </c>
      <c r="C138" s="8">
        <v>8.1</v>
      </c>
      <c r="D138" s="8" t="s">
        <v>1197</v>
      </c>
      <c r="E138" s="8">
        <v>5.0</v>
      </c>
      <c r="F138" s="8" t="s">
        <v>1186</v>
      </c>
      <c r="G138" s="8">
        <v>70.7</v>
      </c>
      <c r="H138" s="8">
        <v>121.0</v>
      </c>
      <c r="I138" s="8">
        <v>79.0</v>
      </c>
      <c r="J138" s="8">
        <v>18.0</v>
      </c>
      <c r="K138" s="8">
        <v>72.0</v>
      </c>
      <c r="L138" s="8">
        <v>-2.0</v>
      </c>
      <c r="M138" s="8">
        <v>6.0</v>
      </c>
      <c r="N138" s="8" t="s">
        <v>78</v>
      </c>
      <c r="O138" s="8" t="s">
        <v>14</v>
      </c>
      <c r="P138" s="8" t="s">
        <v>14</v>
      </c>
      <c r="Q138" s="8">
        <v>-7.0</v>
      </c>
      <c r="R138" s="8">
        <v>-6.892</v>
      </c>
      <c r="S138" s="8">
        <v>9.0</v>
      </c>
      <c r="T138" s="8">
        <v>9.0</v>
      </c>
      <c r="U138" s="8">
        <v>2.0</v>
      </c>
      <c r="V138" s="8">
        <v>2.108</v>
      </c>
      <c r="W138" s="8">
        <v>9.0</v>
      </c>
      <c r="X138" s="8">
        <v>9.0</v>
      </c>
      <c r="Y138" s="8">
        <v>5.0</v>
      </c>
      <c r="Z138" s="8" t="s">
        <v>14</v>
      </c>
      <c r="AA138" s="8" t="s">
        <v>14</v>
      </c>
      <c r="AB138" s="8" t="s">
        <v>540</v>
      </c>
    </row>
    <row r="139">
      <c r="A139" s="8" t="s">
        <v>1201</v>
      </c>
      <c r="B139" s="8" t="s">
        <v>339</v>
      </c>
      <c r="C139" s="8">
        <v>15.8</v>
      </c>
      <c r="D139" s="8" t="s">
        <v>1200</v>
      </c>
      <c r="E139" s="8">
        <v>5.0</v>
      </c>
      <c r="F139" s="8" t="s">
        <v>1186</v>
      </c>
      <c r="G139" s="8">
        <v>70.7</v>
      </c>
      <c r="H139" s="8">
        <v>121.0</v>
      </c>
      <c r="I139" s="8">
        <v>87.0</v>
      </c>
      <c r="J139" s="8">
        <v>18.0</v>
      </c>
      <c r="K139" s="8">
        <v>72.0</v>
      </c>
      <c r="L139" s="8">
        <v>18.0</v>
      </c>
      <c r="M139" s="8">
        <v>34.0</v>
      </c>
      <c r="N139" s="8" t="s">
        <v>78</v>
      </c>
      <c r="O139" s="8" t="s">
        <v>14</v>
      </c>
      <c r="P139" s="8" t="s">
        <v>14</v>
      </c>
      <c r="Q139" s="8">
        <v>10.0</v>
      </c>
      <c r="R139" s="8">
        <v>10.115</v>
      </c>
      <c r="S139" s="8">
        <v>2.0</v>
      </c>
      <c r="T139" s="8">
        <v>2.0</v>
      </c>
      <c r="U139" s="8">
        <v>26.0</v>
      </c>
      <c r="V139" s="8">
        <v>26.115</v>
      </c>
      <c r="W139" s="8">
        <v>3.0</v>
      </c>
      <c r="X139" s="8">
        <v>3.5</v>
      </c>
      <c r="Y139" s="8">
        <v>33.0</v>
      </c>
      <c r="Z139" s="8" t="s">
        <v>14</v>
      </c>
      <c r="AA139" s="8" t="s">
        <v>14</v>
      </c>
      <c r="AB139" s="8" t="s">
        <v>540</v>
      </c>
    </row>
    <row r="140">
      <c r="A140" s="8" t="s">
        <v>1206</v>
      </c>
      <c r="B140" s="8" t="s">
        <v>33</v>
      </c>
      <c r="C140" s="8">
        <v>17.9</v>
      </c>
      <c r="D140" s="8" t="s">
        <v>1205</v>
      </c>
      <c r="E140" s="8">
        <v>5.0</v>
      </c>
      <c r="F140" s="8" t="s">
        <v>1186</v>
      </c>
      <c r="G140" s="8">
        <v>70.7</v>
      </c>
      <c r="H140" s="8">
        <v>121.0</v>
      </c>
      <c r="I140" s="8">
        <v>89.0</v>
      </c>
      <c r="J140" s="8">
        <v>18.0</v>
      </c>
      <c r="K140" s="8">
        <v>72.0</v>
      </c>
      <c r="L140" s="8">
        <v>8.0</v>
      </c>
      <c r="M140" s="8">
        <v>26.0</v>
      </c>
      <c r="N140" s="8" t="s">
        <v>78</v>
      </c>
      <c r="O140" s="8" t="s">
        <v>14</v>
      </c>
      <c r="P140" s="8" t="s">
        <v>14</v>
      </c>
      <c r="Q140" s="8">
        <v>8.0</v>
      </c>
      <c r="R140" s="8">
        <v>8.11</v>
      </c>
      <c r="S140" s="8">
        <v>3.0</v>
      </c>
      <c r="T140" s="8">
        <v>3.0</v>
      </c>
      <c r="U140" s="8">
        <v>26.0</v>
      </c>
      <c r="V140" s="8">
        <v>26.11</v>
      </c>
      <c r="W140" s="8">
        <v>4.0</v>
      </c>
      <c r="X140" s="8">
        <v>3.5</v>
      </c>
      <c r="Y140" s="8">
        <v>25.0</v>
      </c>
      <c r="Z140" s="8" t="s">
        <v>14</v>
      </c>
      <c r="AA140" s="8" t="s">
        <v>14</v>
      </c>
      <c r="AB140" s="8" t="s">
        <v>540</v>
      </c>
    </row>
    <row r="141">
      <c r="A141" s="8" t="s">
        <v>1209</v>
      </c>
      <c r="B141" s="8" t="s">
        <v>311</v>
      </c>
      <c r="C141" s="8">
        <v>28.7</v>
      </c>
      <c r="D141" s="8" t="s">
        <v>1210</v>
      </c>
      <c r="E141" s="8">
        <v>5.0</v>
      </c>
      <c r="F141" s="8" t="s">
        <v>1186</v>
      </c>
      <c r="G141" s="8">
        <v>70.7</v>
      </c>
      <c r="H141" s="8">
        <v>121.0</v>
      </c>
      <c r="I141" s="8">
        <v>100.0</v>
      </c>
      <c r="J141" s="8">
        <v>18.0</v>
      </c>
      <c r="K141" s="8">
        <v>72.0</v>
      </c>
      <c r="L141" s="8">
        <v>11.0</v>
      </c>
      <c r="M141" s="8">
        <v>40.0</v>
      </c>
      <c r="N141" s="8" t="s">
        <v>78</v>
      </c>
      <c r="O141" s="8" t="s">
        <v>14</v>
      </c>
      <c r="P141" s="8" t="s">
        <v>14</v>
      </c>
      <c r="Q141" s="8">
        <v>11.0</v>
      </c>
      <c r="R141" s="8">
        <v>11.124</v>
      </c>
      <c r="S141" s="8">
        <v>1.0</v>
      </c>
      <c r="T141" s="8">
        <v>1.0</v>
      </c>
      <c r="U141" s="8">
        <v>40.0</v>
      </c>
      <c r="V141" s="8">
        <v>40.124</v>
      </c>
      <c r="W141" s="8">
        <v>1.0</v>
      </c>
      <c r="X141" s="8">
        <v>1.0</v>
      </c>
      <c r="Y141" s="8">
        <v>39.0</v>
      </c>
      <c r="Z141" s="8" t="s">
        <v>14</v>
      </c>
      <c r="AA141" s="8" t="s">
        <v>14</v>
      </c>
      <c r="AB141" s="8" t="s">
        <v>540</v>
      </c>
    </row>
    <row r="142">
      <c r="A142" s="8" t="s">
        <v>1215</v>
      </c>
      <c r="B142" s="8" t="s">
        <v>321</v>
      </c>
      <c r="C142" s="8">
        <v>11.6</v>
      </c>
      <c r="D142" s="8" t="s">
        <v>1214</v>
      </c>
      <c r="E142" s="8">
        <v>5.0</v>
      </c>
      <c r="F142" s="8" t="s">
        <v>1186</v>
      </c>
      <c r="G142" s="8">
        <v>70.7</v>
      </c>
      <c r="H142" s="8">
        <v>121.0</v>
      </c>
      <c r="I142" s="8">
        <v>83.0</v>
      </c>
      <c r="J142" s="8">
        <v>18.0</v>
      </c>
      <c r="K142" s="8">
        <v>72.0</v>
      </c>
      <c r="L142" s="8">
        <v>10.0</v>
      </c>
      <c r="M142" s="8">
        <v>22.0</v>
      </c>
      <c r="N142" s="8" t="s">
        <v>78</v>
      </c>
      <c r="O142" s="8" t="s">
        <v>14</v>
      </c>
      <c r="P142" s="8" t="s">
        <v>14</v>
      </c>
      <c r="Q142" s="8">
        <v>3.0</v>
      </c>
      <c r="R142" s="8">
        <v>3.122</v>
      </c>
      <c r="S142" s="8">
        <v>6.0</v>
      </c>
      <c r="T142" s="8">
        <v>6.0</v>
      </c>
      <c r="U142" s="8">
        <v>16.0</v>
      </c>
      <c r="V142" s="8">
        <v>16.122</v>
      </c>
      <c r="W142" s="8">
        <v>6.0</v>
      </c>
      <c r="X142" s="8">
        <v>6.0</v>
      </c>
      <c r="Y142" s="8">
        <v>21.0</v>
      </c>
      <c r="Z142" s="8" t="s">
        <v>14</v>
      </c>
      <c r="AA142" s="8" t="s">
        <v>14</v>
      </c>
      <c r="AB142" s="8" t="s">
        <v>540</v>
      </c>
    </row>
    <row r="143">
      <c r="A143" s="8" t="s">
        <v>1219</v>
      </c>
      <c r="B143" s="8" t="s">
        <v>301</v>
      </c>
      <c r="C143" s="8">
        <v>10.7</v>
      </c>
      <c r="D143" s="8" t="s">
        <v>1218</v>
      </c>
      <c r="E143" s="8">
        <v>5.0</v>
      </c>
      <c r="F143" s="8" t="s">
        <v>1217</v>
      </c>
      <c r="G143" s="8">
        <v>71.9</v>
      </c>
      <c r="H143" s="8">
        <v>122.0</v>
      </c>
      <c r="I143" s="8">
        <v>83.0</v>
      </c>
      <c r="J143" s="8">
        <v>18.0</v>
      </c>
      <c r="K143" s="8">
        <v>72.0</v>
      </c>
      <c r="L143" s="8">
        <v>-5.0</v>
      </c>
      <c r="M143" s="8">
        <v>6.0</v>
      </c>
      <c r="N143" s="8" t="s">
        <v>78</v>
      </c>
      <c r="O143" s="8" t="s">
        <v>14</v>
      </c>
      <c r="P143" s="8" t="s">
        <v>14</v>
      </c>
      <c r="Q143" s="8">
        <v>-5.0</v>
      </c>
      <c r="R143" s="8">
        <v>-4.887</v>
      </c>
      <c r="S143" s="8">
        <v>8.0</v>
      </c>
      <c r="T143" s="8">
        <v>8.0</v>
      </c>
      <c r="U143" s="8">
        <v>6.0</v>
      </c>
      <c r="V143" s="8">
        <v>6.113</v>
      </c>
      <c r="W143" s="8">
        <v>8.0</v>
      </c>
      <c r="X143" s="8">
        <v>8.0</v>
      </c>
      <c r="Y143" s="8">
        <v>6.0</v>
      </c>
      <c r="Z143" s="8" t="s">
        <v>14</v>
      </c>
      <c r="AA143" s="8" t="s">
        <v>14</v>
      </c>
      <c r="AB143" s="8" t="s">
        <v>540</v>
      </c>
    </row>
    <row r="144">
      <c r="A144" s="8" t="s">
        <v>1223</v>
      </c>
      <c r="B144" s="8" t="s">
        <v>321</v>
      </c>
      <c r="C144" s="8">
        <v>11.6</v>
      </c>
      <c r="D144" s="8" t="s">
        <v>1222</v>
      </c>
      <c r="E144" s="8">
        <v>5.0</v>
      </c>
      <c r="F144" s="8" t="s">
        <v>1221</v>
      </c>
      <c r="G144" s="8">
        <v>71.2</v>
      </c>
      <c r="H144" s="8">
        <v>133.0</v>
      </c>
      <c r="I144" s="8">
        <v>84.0</v>
      </c>
      <c r="J144" s="8">
        <v>18.0</v>
      </c>
      <c r="K144" s="8">
        <v>70.0</v>
      </c>
      <c r="L144" s="8">
        <v>5.0</v>
      </c>
      <c r="M144" s="8">
        <v>18.0</v>
      </c>
      <c r="N144" s="8" t="s">
        <v>78</v>
      </c>
      <c r="O144" s="8" t="s">
        <v>14</v>
      </c>
      <c r="P144" s="8" t="s">
        <v>14</v>
      </c>
      <c r="Q144" s="8">
        <v>3.0</v>
      </c>
      <c r="R144" s="8">
        <v>3.122</v>
      </c>
      <c r="S144" s="8">
        <v>6.0</v>
      </c>
      <c r="T144" s="8">
        <v>6.0</v>
      </c>
      <c r="U144" s="8">
        <v>16.0</v>
      </c>
      <c r="V144" s="8">
        <v>16.122</v>
      </c>
      <c r="W144" s="8">
        <v>6.0</v>
      </c>
      <c r="X144" s="8">
        <v>6.0</v>
      </c>
      <c r="Y144" s="8">
        <v>19.0</v>
      </c>
      <c r="Z144" s="8" t="s">
        <v>14</v>
      </c>
      <c r="AA144" s="8" t="s">
        <v>14</v>
      </c>
      <c r="AB144" s="8" t="s">
        <v>540</v>
      </c>
    </row>
    <row r="145">
      <c r="A145" s="8" t="s">
        <v>1226</v>
      </c>
      <c r="B145" s="8" t="s">
        <v>21</v>
      </c>
      <c r="C145" s="8">
        <v>8.1</v>
      </c>
      <c r="D145" s="8" t="s">
        <v>1225</v>
      </c>
      <c r="E145" s="8">
        <v>5.0</v>
      </c>
      <c r="F145" s="8" t="s">
        <v>1221</v>
      </c>
      <c r="G145" s="8">
        <v>71.2</v>
      </c>
      <c r="H145" s="8">
        <v>133.0</v>
      </c>
      <c r="I145" s="8">
        <v>80.0</v>
      </c>
      <c r="J145" s="8">
        <v>18.0</v>
      </c>
      <c r="K145" s="8">
        <v>70.0</v>
      </c>
      <c r="L145" s="8">
        <v>-7.0</v>
      </c>
      <c r="M145" s="8">
        <v>2.0</v>
      </c>
      <c r="N145" s="8" t="s">
        <v>78</v>
      </c>
      <c r="O145" s="8" t="s">
        <v>14</v>
      </c>
      <c r="P145" s="8" t="s">
        <v>14</v>
      </c>
      <c r="Q145" s="8">
        <v>-7.0</v>
      </c>
      <c r="R145" s="8">
        <v>-6.892</v>
      </c>
      <c r="S145" s="8">
        <v>9.0</v>
      </c>
      <c r="T145" s="8">
        <v>9.0</v>
      </c>
      <c r="U145" s="8">
        <v>2.0</v>
      </c>
      <c r="V145" s="8">
        <v>2.108</v>
      </c>
      <c r="W145" s="8">
        <v>9.0</v>
      </c>
      <c r="X145" s="8">
        <v>9.0</v>
      </c>
      <c r="Y145" s="8">
        <v>3.0</v>
      </c>
      <c r="Z145" s="8" t="s">
        <v>14</v>
      </c>
      <c r="AA145" s="8" t="s">
        <v>14</v>
      </c>
      <c r="AB145" s="8" t="s">
        <v>540</v>
      </c>
    </row>
    <row r="146">
      <c r="A146" s="8" t="s">
        <v>1232</v>
      </c>
      <c r="B146" s="8" t="s">
        <v>330</v>
      </c>
      <c r="C146" s="8">
        <v>24.7</v>
      </c>
      <c r="D146" s="8" t="s">
        <v>1233</v>
      </c>
      <c r="E146" s="8">
        <v>5.0</v>
      </c>
      <c r="F146" s="8" t="s">
        <v>1229</v>
      </c>
      <c r="G146" s="8">
        <v>71.8</v>
      </c>
      <c r="H146" s="8">
        <v>135.0</v>
      </c>
      <c r="I146" s="8">
        <v>100.0</v>
      </c>
      <c r="J146" s="8">
        <v>18.0</v>
      </c>
      <c r="K146" s="8">
        <v>72.0</v>
      </c>
      <c r="L146" s="8">
        <v>4.0</v>
      </c>
      <c r="M146" s="8">
        <v>32.0</v>
      </c>
      <c r="N146" s="8" t="s">
        <v>78</v>
      </c>
      <c r="O146" s="8" t="s">
        <v>14</v>
      </c>
      <c r="P146" s="8" t="s">
        <v>14</v>
      </c>
      <c r="Q146" s="8">
        <v>4.0</v>
      </c>
      <c r="R146" s="8">
        <v>4.126</v>
      </c>
      <c r="S146" s="8">
        <v>5.0</v>
      </c>
      <c r="T146" s="8">
        <v>5.0</v>
      </c>
      <c r="U146" s="8">
        <v>32.0</v>
      </c>
      <c r="V146" s="8">
        <v>32.126</v>
      </c>
      <c r="W146" s="8">
        <v>2.0</v>
      </c>
      <c r="X146" s="8">
        <v>2.0</v>
      </c>
      <c r="Y146" s="8">
        <v>32.0</v>
      </c>
      <c r="Z146" s="8" t="s">
        <v>14</v>
      </c>
      <c r="AA146" s="8" t="s">
        <v>14</v>
      </c>
      <c r="AB146" s="8" t="s">
        <v>540</v>
      </c>
    </row>
    <row r="147">
      <c r="A147" s="8" t="s">
        <v>1238</v>
      </c>
      <c r="B147" s="8" t="s">
        <v>339</v>
      </c>
      <c r="C147" s="8">
        <v>15.8</v>
      </c>
      <c r="D147" s="8" t="s">
        <v>1239</v>
      </c>
      <c r="E147" s="8">
        <v>5.0</v>
      </c>
      <c r="F147" s="8" t="s">
        <v>1236</v>
      </c>
      <c r="G147" s="8">
        <v>70.7</v>
      </c>
      <c r="H147" s="8">
        <v>125.0</v>
      </c>
      <c r="I147" s="8">
        <v>97.0</v>
      </c>
      <c r="J147" s="8">
        <v>18.0</v>
      </c>
      <c r="K147" s="8">
        <v>72.0</v>
      </c>
      <c r="L147" s="8">
        <v>10.0</v>
      </c>
      <c r="M147" s="8">
        <v>26.0</v>
      </c>
      <c r="N147" s="8" t="s">
        <v>78</v>
      </c>
      <c r="O147" s="8" t="s">
        <v>14</v>
      </c>
      <c r="P147" s="8" t="s">
        <v>14</v>
      </c>
      <c r="Q147" s="8">
        <v>10.0</v>
      </c>
      <c r="R147" s="8">
        <v>10.115</v>
      </c>
      <c r="S147" s="8">
        <v>2.0</v>
      </c>
      <c r="T147" s="8">
        <v>2.0</v>
      </c>
      <c r="U147" s="8">
        <v>26.0</v>
      </c>
      <c r="V147" s="8">
        <v>26.115</v>
      </c>
      <c r="W147" s="8">
        <v>3.0</v>
      </c>
      <c r="X147" s="8">
        <v>3.5</v>
      </c>
      <c r="Y147" s="8">
        <v>25.0</v>
      </c>
      <c r="Z147" s="8">
        <v>25.0</v>
      </c>
      <c r="AA147" s="8">
        <v>18.0</v>
      </c>
      <c r="AB147" s="8" t="s">
        <v>540</v>
      </c>
    </row>
    <row r="148">
      <c r="A148" s="8" t="s">
        <v>1244</v>
      </c>
      <c r="B148" s="8" t="s">
        <v>21</v>
      </c>
      <c r="C148" s="8">
        <v>6.7</v>
      </c>
      <c r="D148" s="8" t="s">
        <v>1245</v>
      </c>
      <c r="E148" s="8">
        <v>6.0</v>
      </c>
      <c r="F148" s="8" t="s">
        <v>1241</v>
      </c>
      <c r="G148" s="8">
        <v>71.2</v>
      </c>
      <c r="H148" s="8">
        <v>128.0</v>
      </c>
      <c r="I148" s="8">
        <v>78.0</v>
      </c>
      <c r="J148" s="8">
        <v>18.0</v>
      </c>
      <c r="K148" s="8">
        <v>72.0</v>
      </c>
      <c r="L148" s="8">
        <v>0.0</v>
      </c>
      <c r="M148" s="8">
        <v>7.0</v>
      </c>
      <c r="N148" s="8" t="s">
        <v>77</v>
      </c>
      <c r="O148" s="8" t="s">
        <v>14</v>
      </c>
      <c r="P148" s="8" t="s">
        <v>14</v>
      </c>
      <c r="Q148" s="8">
        <v>0.0</v>
      </c>
      <c r="R148" s="8">
        <v>0.108</v>
      </c>
      <c r="S148" s="8">
        <v>4.0</v>
      </c>
      <c r="T148" s="8">
        <v>5.3</v>
      </c>
      <c r="U148" s="8">
        <v>7.0</v>
      </c>
      <c r="V148" s="8">
        <v>7.108</v>
      </c>
      <c r="W148" s="8">
        <v>10.0</v>
      </c>
      <c r="X148" s="8">
        <v>8.5</v>
      </c>
      <c r="Y148" s="8">
        <v>6.0</v>
      </c>
      <c r="Z148" s="8">
        <v>6.0</v>
      </c>
      <c r="AA148" s="8">
        <v>18.0</v>
      </c>
      <c r="AB148" s="8" t="s">
        <v>540</v>
      </c>
    </row>
    <row r="149">
      <c r="A149" s="8" t="s">
        <v>1250</v>
      </c>
      <c r="B149" s="8" t="s">
        <v>21</v>
      </c>
      <c r="C149" s="8">
        <v>6.7</v>
      </c>
      <c r="D149" s="8" t="s">
        <v>1251</v>
      </c>
      <c r="E149" s="8">
        <v>6.0</v>
      </c>
      <c r="F149" s="8" t="s">
        <v>1247</v>
      </c>
      <c r="G149" s="8">
        <v>69.1</v>
      </c>
      <c r="H149" s="8">
        <v>124.0</v>
      </c>
      <c r="I149" s="8">
        <v>78.0</v>
      </c>
      <c r="J149" s="8">
        <v>18.0</v>
      </c>
      <c r="K149" s="8">
        <v>71.0</v>
      </c>
      <c r="L149" s="8">
        <v>1.0</v>
      </c>
      <c r="M149" s="8">
        <v>8.0</v>
      </c>
      <c r="N149" s="8" t="s">
        <v>77</v>
      </c>
      <c r="O149" s="8" t="s">
        <v>14</v>
      </c>
      <c r="P149" s="8" t="s">
        <v>14</v>
      </c>
      <c r="Q149" s="8">
        <v>0.0</v>
      </c>
      <c r="R149" s="8">
        <v>0.108</v>
      </c>
      <c r="S149" s="8">
        <v>4.0</v>
      </c>
      <c r="T149" s="8">
        <v>5.3</v>
      </c>
      <c r="U149" s="8">
        <v>7.0</v>
      </c>
      <c r="V149" s="8">
        <v>7.108</v>
      </c>
      <c r="W149" s="8">
        <v>10.0</v>
      </c>
      <c r="X149" s="8">
        <v>8.5</v>
      </c>
      <c r="Y149" s="8">
        <v>6.0</v>
      </c>
      <c r="Z149" s="8">
        <v>4.0</v>
      </c>
      <c r="AA149" s="8">
        <v>9.0</v>
      </c>
      <c r="AB149" s="8" t="s">
        <v>540</v>
      </c>
    </row>
    <row r="150">
      <c r="A150" s="8" t="s">
        <v>1255</v>
      </c>
      <c r="B150" s="8" t="s">
        <v>26</v>
      </c>
      <c r="C150" s="8">
        <v>10.0</v>
      </c>
      <c r="D150" s="8" t="s">
        <v>1253</v>
      </c>
      <c r="E150" s="8">
        <v>6.0</v>
      </c>
      <c r="F150" s="8" t="s">
        <v>820</v>
      </c>
      <c r="G150" s="8">
        <v>71.1</v>
      </c>
      <c r="H150" s="8">
        <v>126.0</v>
      </c>
      <c r="I150" s="8">
        <v>90.0</v>
      </c>
      <c r="J150" s="8">
        <v>18.0</v>
      </c>
      <c r="K150" s="8">
        <v>72.0</v>
      </c>
      <c r="L150" s="8">
        <v>8.0</v>
      </c>
      <c r="M150" s="8">
        <v>19.0</v>
      </c>
      <c r="N150" s="8" t="s">
        <v>77</v>
      </c>
      <c r="O150" s="8" t="s">
        <v>14</v>
      </c>
      <c r="P150" s="8" t="s">
        <v>14</v>
      </c>
      <c r="Q150" s="8">
        <v>8.0</v>
      </c>
      <c r="R150" s="8">
        <v>8.109</v>
      </c>
      <c r="S150" s="8">
        <v>2.0</v>
      </c>
      <c r="T150" s="8">
        <v>2.0</v>
      </c>
      <c r="U150" s="8">
        <v>19.0</v>
      </c>
      <c r="V150" s="8">
        <v>19.109</v>
      </c>
      <c r="W150" s="8">
        <v>3.0</v>
      </c>
      <c r="X150" s="8">
        <v>3.0</v>
      </c>
      <c r="Y150" s="8">
        <v>18.0</v>
      </c>
      <c r="Z150" s="8">
        <v>18.0</v>
      </c>
      <c r="AA150" s="8">
        <v>18.0</v>
      </c>
      <c r="AB150" s="8" t="s">
        <v>540</v>
      </c>
    </row>
    <row r="151">
      <c r="A151" s="8" t="s">
        <v>1258</v>
      </c>
      <c r="B151" s="8" t="s">
        <v>367</v>
      </c>
      <c r="C151" s="8">
        <v>7.6</v>
      </c>
      <c r="D151" s="8" t="s">
        <v>1257</v>
      </c>
      <c r="E151" s="8">
        <v>6.0</v>
      </c>
      <c r="F151" s="8" t="s">
        <v>1024</v>
      </c>
      <c r="G151" s="8">
        <v>71.4</v>
      </c>
      <c r="H151" s="8">
        <v>133.0</v>
      </c>
      <c r="I151" s="8">
        <v>80.0</v>
      </c>
      <c r="J151" s="8">
        <v>18.0</v>
      </c>
      <c r="K151" s="8">
        <v>72.0</v>
      </c>
      <c r="L151" s="8">
        <v>4.0</v>
      </c>
      <c r="M151" s="8">
        <v>13.0</v>
      </c>
      <c r="N151" s="8" t="s">
        <v>77</v>
      </c>
      <c r="O151" s="8" t="s">
        <v>14</v>
      </c>
      <c r="P151" s="8" t="s">
        <v>14</v>
      </c>
      <c r="Q151" s="8">
        <v>-1.0</v>
      </c>
      <c r="R151" s="8">
        <v>-0.873</v>
      </c>
      <c r="S151" s="8">
        <v>10.0</v>
      </c>
      <c r="T151" s="8">
        <v>10.0</v>
      </c>
      <c r="U151" s="8">
        <v>7.0</v>
      </c>
      <c r="V151" s="8">
        <v>7.127</v>
      </c>
      <c r="W151" s="8">
        <v>7.0</v>
      </c>
      <c r="X151" s="8">
        <v>8.5</v>
      </c>
      <c r="Y151" s="8">
        <v>12.0</v>
      </c>
      <c r="Z151" s="8" t="s">
        <v>14</v>
      </c>
      <c r="AA151" s="8" t="s">
        <v>14</v>
      </c>
      <c r="AB151" s="8" t="s">
        <v>540</v>
      </c>
    </row>
    <row r="152">
      <c r="A152" s="8" t="s">
        <v>1261</v>
      </c>
      <c r="B152" s="8" t="s">
        <v>301</v>
      </c>
      <c r="C152" s="8">
        <v>10.7</v>
      </c>
      <c r="D152" s="8" t="s">
        <v>1259</v>
      </c>
      <c r="E152" s="8">
        <v>6.0</v>
      </c>
      <c r="F152" s="8" t="s">
        <v>820</v>
      </c>
      <c r="G152" s="8">
        <v>71.1</v>
      </c>
      <c r="H152" s="8">
        <v>126.0</v>
      </c>
      <c r="I152" s="8">
        <v>93.0</v>
      </c>
      <c r="J152" s="8">
        <v>18.0</v>
      </c>
      <c r="K152" s="8">
        <v>72.0</v>
      </c>
      <c r="L152" s="8">
        <v>11.0</v>
      </c>
      <c r="M152" s="8">
        <v>22.0</v>
      </c>
      <c r="N152" s="8" t="s">
        <v>77</v>
      </c>
      <c r="O152" s="8" t="s">
        <v>14</v>
      </c>
      <c r="P152" s="8" t="s">
        <v>14</v>
      </c>
      <c r="Q152" s="8">
        <v>11.0</v>
      </c>
      <c r="R152" s="8">
        <v>11.113</v>
      </c>
      <c r="S152" s="8">
        <v>1.0</v>
      </c>
      <c r="T152" s="8">
        <v>1.0</v>
      </c>
      <c r="U152" s="8">
        <v>22.0</v>
      </c>
      <c r="V152" s="8">
        <v>22.113</v>
      </c>
      <c r="W152" s="8">
        <v>1.0</v>
      </c>
      <c r="X152" s="8">
        <v>1.5</v>
      </c>
      <c r="Y152" s="8">
        <v>21.0</v>
      </c>
      <c r="Z152" s="8">
        <v>21.0</v>
      </c>
      <c r="AA152" s="8">
        <v>18.0</v>
      </c>
      <c r="AB152" s="8" t="s">
        <v>540</v>
      </c>
    </row>
    <row r="153">
      <c r="A153" s="8" t="s">
        <v>1265</v>
      </c>
      <c r="B153" s="8" t="s">
        <v>243</v>
      </c>
      <c r="C153" s="8">
        <v>18.2</v>
      </c>
      <c r="D153" s="8" t="s">
        <v>1264</v>
      </c>
      <c r="E153" s="8">
        <v>6.0</v>
      </c>
      <c r="F153" s="8" t="s">
        <v>1263</v>
      </c>
      <c r="G153" s="8">
        <v>74.6</v>
      </c>
      <c r="H153" s="8">
        <v>149.0</v>
      </c>
      <c r="I153" s="8">
        <v>97.0</v>
      </c>
      <c r="J153" s="8">
        <v>18.0</v>
      </c>
      <c r="K153" s="8">
        <v>71.0</v>
      </c>
      <c r="L153" s="8">
        <v>0.0</v>
      </c>
      <c r="M153" s="8">
        <v>22.0</v>
      </c>
      <c r="N153" s="8" t="s">
        <v>77</v>
      </c>
      <c r="O153" s="8" t="s">
        <v>14</v>
      </c>
      <c r="P153" s="8" t="s">
        <v>14</v>
      </c>
      <c r="Q153" s="8">
        <v>0.0</v>
      </c>
      <c r="R153" s="8">
        <v>0.107</v>
      </c>
      <c r="S153" s="8">
        <v>5.0</v>
      </c>
      <c r="T153" s="8">
        <v>5.3</v>
      </c>
      <c r="U153" s="8">
        <v>22.0</v>
      </c>
      <c r="V153" s="8">
        <v>22.107</v>
      </c>
      <c r="W153" s="8">
        <v>2.0</v>
      </c>
      <c r="X153" s="8">
        <v>1.5</v>
      </c>
      <c r="Y153" s="8">
        <v>26.0</v>
      </c>
      <c r="Z153" s="8" t="s">
        <v>14</v>
      </c>
      <c r="AA153" s="8" t="s">
        <v>14</v>
      </c>
      <c r="AB153" s="8" t="s">
        <v>540</v>
      </c>
    </row>
    <row r="154">
      <c r="A154" s="8" t="s">
        <v>1269</v>
      </c>
      <c r="B154" s="8" t="s">
        <v>367</v>
      </c>
      <c r="C154" s="8">
        <v>7.6</v>
      </c>
      <c r="D154" s="8" t="s">
        <v>1268</v>
      </c>
      <c r="E154" s="8">
        <v>6.0</v>
      </c>
      <c r="F154" s="8" t="s">
        <v>801</v>
      </c>
      <c r="G154" s="8">
        <v>71.0</v>
      </c>
      <c r="H154" s="8">
        <v>132.0</v>
      </c>
      <c r="I154" s="8">
        <v>79.0</v>
      </c>
      <c r="J154" s="8">
        <v>18.0</v>
      </c>
      <c r="K154" s="8">
        <v>71.0</v>
      </c>
      <c r="L154" s="8">
        <v>4.0</v>
      </c>
      <c r="M154" s="8">
        <v>12.0</v>
      </c>
      <c r="N154" s="8" t="s">
        <v>77</v>
      </c>
      <c r="O154" s="8" t="s">
        <v>14</v>
      </c>
      <c r="P154" s="8" t="s">
        <v>14</v>
      </c>
      <c r="Q154" s="8">
        <v>-1.0</v>
      </c>
      <c r="R154" s="8">
        <v>-0.873</v>
      </c>
      <c r="S154" s="8">
        <v>10.0</v>
      </c>
      <c r="T154" s="8">
        <v>10.0</v>
      </c>
      <c r="U154" s="8">
        <v>7.0</v>
      </c>
      <c r="V154" s="8">
        <v>7.127</v>
      </c>
      <c r="W154" s="8">
        <v>7.0</v>
      </c>
      <c r="X154" s="8">
        <v>8.5</v>
      </c>
      <c r="Y154" s="8">
        <v>12.0</v>
      </c>
      <c r="Z154" s="8" t="s">
        <v>14</v>
      </c>
      <c r="AA154" s="8" t="s">
        <v>14</v>
      </c>
      <c r="AB154" s="8" t="s">
        <v>540</v>
      </c>
    </row>
    <row r="155">
      <c r="A155" s="8" t="s">
        <v>1272</v>
      </c>
      <c r="B155" s="8" t="s">
        <v>215</v>
      </c>
      <c r="C155" s="8">
        <v>13.1</v>
      </c>
      <c r="D155" s="8" t="s">
        <v>1270</v>
      </c>
      <c r="E155" s="8">
        <v>6.0</v>
      </c>
      <c r="F155" s="8" t="s">
        <v>950</v>
      </c>
      <c r="G155" s="8">
        <v>70.6</v>
      </c>
      <c r="H155" s="8">
        <v>125.0</v>
      </c>
      <c r="I155" s="8">
        <v>84.0</v>
      </c>
      <c r="J155" s="8">
        <v>18.0</v>
      </c>
      <c r="K155" s="8">
        <v>72.0</v>
      </c>
      <c r="L155" s="8">
        <v>0.0</v>
      </c>
      <c r="M155" s="8">
        <v>13.0</v>
      </c>
      <c r="N155" s="8" t="s">
        <v>77</v>
      </c>
      <c r="O155" s="8" t="s">
        <v>14</v>
      </c>
      <c r="P155" s="8" t="s">
        <v>14</v>
      </c>
      <c r="Q155" s="8">
        <v>0.0</v>
      </c>
      <c r="R155" s="8">
        <v>0.103</v>
      </c>
      <c r="S155" s="8">
        <v>7.0</v>
      </c>
      <c r="T155" s="8">
        <v>5.3</v>
      </c>
      <c r="U155" s="8">
        <v>13.0</v>
      </c>
      <c r="V155" s="8">
        <v>13.103</v>
      </c>
      <c r="W155" s="8">
        <v>5.0</v>
      </c>
      <c r="X155" s="8">
        <v>5.0</v>
      </c>
      <c r="Y155" s="8">
        <v>12.0</v>
      </c>
      <c r="Z155" s="8">
        <v>12.0</v>
      </c>
      <c r="AA155" s="8">
        <v>18.0</v>
      </c>
      <c r="AB155" s="8" t="s">
        <v>540</v>
      </c>
    </row>
    <row r="156">
      <c r="A156" s="8" t="s">
        <v>1275</v>
      </c>
      <c r="B156" s="8" t="s">
        <v>367</v>
      </c>
      <c r="C156" s="8">
        <v>7.6</v>
      </c>
      <c r="D156" s="8" t="s">
        <v>1274</v>
      </c>
      <c r="E156" s="8">
        <v>6.0</v>
      </c>
      <c r="F156" s="8" t="s">
        <v>801</v>
      </c>
      <c r="G156" s="8">
        <v>71.0</v>
      </c>
      <c r="H156" s="8">
        <v>132.0</v>
      </c>
      <c r="I156" s="8">
        <v>79.0</v>
      </c>
      <c r="J156" s="8">
        <v>18.0</v>
      </c>
      <c r="K156" s="8">
        <v>71.0</v>
      </c>
      <c r="L156" s="8">
        <v>-1.0</v>
      </c>
      <c r="M156" s="8">
        <v>7.0</v>
      </c>
      <c r="N156" s="8" t="s">
        <v>77</v>
      </c>
      <c r="O156" s="8" t="s">
        <v>14</v>
      </c>
      <c r="P156" s="8" t="s">
        <v>14</v>
      </c>
      <c r="Q156" s="8">
        <v>-1.0</v>
      </c>
      <c r="R156" s="8">
        <v>-0.873</v>
      </c>
      <c r="S156" s="8">
        <v>10.0</v>
      </c>
      <c r="T156" s="8">
        <v>10.0</v>
      </c>
      <c r="U156" s="8">
        <v>7.0</v>
      </c>
      <c r="V156" s="8">
        <v>7.127</v>
      </c>
      <c r="W156" s="8">
        <v>7.0</v>
      </c>
      <c r="X156" s="8">
        <v>8.5</v>
      </c>
      <c r="Y156" s="8">
        <v>7.0</v>
      </c>
      <c r="Z156" s="8" t="s">
        <v>14</v>
      </c>
      <c r="AA156" s="8" t="s">
        <v>14</v>
      </c>
      <c r="AB156" s="8" t="s">
        <v>540</v>
      </c>
    </row>
    <row r="157">
      <c r="A157" s="8" t="s">
        <v>1279</v>
      </c>
      <c r="B157" s="8" t="s">
        <v>349</v>
      </c>
      <c r="C157" s="8">
        <v>14.2</v>
      </c>
      <c r="D157" s="8" t="s">
        <v>1278</v>
      </c>
      <c r="E157" s="8">
        <v>6.0</v>
      </c>
      <c r="F157" s="8" t="s">
        <v>1277</v>
      </c>
      <c r="G157" s="8">
        <v>69.0</v>
      </c>
      <c r="H157" s="8">
        <v>140.0</v>
      </c>
      <c r="I157" s="8">
        <v>86.0</v>
      </c>
      <c r="J157" s="8">
        <v>18.0</v>
      </c>
      <c r="K157" s="8">
        <v>71.0</v>
      </c>
      <c r="L157" s="8">
        <v>1.0</v>
      </c>
      <c r="M157" s="8">
        <v>18.0</v>
      </c>
      <c r="N157" s="8" t="s">
        <v>77</v>
      </c>
      <c r="O157" s="8" t="s">
        <v>14</v>
      </c>
      <c r="P157" s="8" t="s">
        <v>14</v>
      </c>
      <c r="Q157" s="8">
        <v>1.0</v>
      </c>
      <c r="R157" s="8">
        <v>1.1179999999999999</v>
      </c>
      <c r="S157" s="8">
        <v>3.0</v>
      </c>
      <c r="T157" s="8">
        <v>3.0</v>
      </c>
      <c r="U157" s="8">
        <v>18.0</v>
      </c>
      <c r="V157" s="8">
        <v>18.118</v>
      </c>
      <c r="W157" s="8">
        <v>4.0</v>
      </c>
      <c r="X157" s="8">
        <v>4.0</v>
      </c>
      <c r="Y157" s="8">
        <v>16.0</v>
      </c>
      <c r="Z157" s="8" t="s">
        <v>14</v>
      </c>
      <c r="AA157" s="8" t="s">
        <v>14</v>
      </c>
      <c r="AB157" s="8" t="s">
        <v>540</v>
      </c>
    </row>
    <row r="158">
      <c r="A158" s="8" t="s">
        <v>1284</v>
      </c>
      <c r="B158" s="8" t="s">
        <v>301</v>
      </c>
      <c r="C158" s="8">
        <v>5.4</v>
      </c>
      <c r="D158" s="8" t="s">
        <v>1283</v>
      </c>
      <c r="E158" s="8">
        <v>7.0</v>
      </c>
      <c r="F158" s="8" t="s">
        <v>1282</v>
      </c>
      <c r="G158" s="8">
        <v>36.8</v>
      </c>
      <c r="H158" s="8">
        <v>144.0</v>
      </c>
      <c r="I158" s="8">
        <v>43.0</v>
      </c>
      <c r="J158" s="8">
        <v>9.0</v>
      </c>
      <c r="K158" s="8">
        <v>36.0</v>
      </c>
      <c r="L158" s="8">
        <v>-2.0</v>
      </c>
      <c r="M158" s="8">
        <v>4.0</v>
      </c>
      <c r="N158" s="8" t="s">
        <v>88</v>
      </c>
      <c r="O158" s="8" t="s">
        <v>14</v>
      </c>
      <c r="P158" s="8" t="s">
        <v>14</v>
      </c>
      <c r="Q158" s="8">
        <v>-2.0</v>
      </c>
      <c r="R158" s="8">
        <v>-1.887</v>
      </c>
      <c r="S158" s="8">
        <v>6.0</v>
      </c>
      <c r="T158" s="8">
        <v>5.5</v>
      </c>
      <c r="U158" s="8">
        <v>4.0</v>
      </c>
      <c r="V158" s="8">
        <v>4.113</v>
      </c>
      <c r="W158" s="8">
        <v>6.0</v>
      </c>
      <c r="X158" s="8">
        <v>6.0</v>
      </c>
      <c r="Y158" s="8">
        <v>5.0</v>
      </c>
      <c r="Z158" s="8" t="s">
        <v>14</v>
      </c>
      <c r="AA158" s="8" t="s">
        <v>14</v>
      </c>
      <c r="AB158" s="8" t="s">
        <v>540</v>
      </c>
    </row>
    <row r="159">
      <c r="A159" s="8" t="s">
        <v>1287</v>
      </c>
      <c r="B159" s="8" t="s">
        <v>301</v>
      </c>
      <c r="C159" s="8">
        <v>5.4</v>
      </c>
      <c r="D159" s="8" t="s">
        <v>1286</v>
      </c>
      <c r="E159" s="8">
        <v>7.0</v>
      </c>
      <c r="F159" s="8" t="s">
        <v>1285</v>
      </c>
      <c r="G159" s="8">
        <v>34.7</v>
      </c>
      <c r="H159" s="8">
        <v>138.0</v>
      </c>
      <c r="I159" s="8">
        <v>41.0</v>
      </c>
      <c r="J159" s="8">
        <v>9.0</v>
      </c>
      <c r="K159" s="8">
        <v>35.0</v>
      </c>
      <c r="L159" s="8">
        <v>2.0</v>
      </c>
      <c r="M159" s="8">
        <v>8.0</v>
      </c>
      <c r="N159" s="8" t="s">
        <v>88</v>
      </c>
      <c r="O159" s="8" t="s">
        <v>14</v>
      </c>
      <c r="P159" s="8" t="s">
        <v>14</v>
      </c>
      <c r="Q159" s="8">
        <v>-2.0</v>
      </c>
      <c r="R159" s="8">
        <v>-1.887</v>
      </c>
      <c r="S159" s="8">
        <v>6.0</v>
      </c>
      <c r="T159" s="8">
        <v>5.5</v>
      </c>
      <c r="U159" s="8">
        <v>4.0</v>
      </c>
      <c r="V159" s="8">
        <v>4.113</v>
      </c>
      <c r="W159" s="8">
        <v>6.0</v>
      </c>
      <c r="X159" s="8">
        <v>6.0</v>
      </c>
      <c r="Y159" s="8">
        <v>8.0</v>
      </c>
      <c r="Z159" s="8" t="s">
        <v>14</v>
      </c>
      <c r="AA159" s="8" t="s">
        <v>14</v>
      </c>
      <c r="AB159" s="8" t="s">
        <v>540</v>
      </c>
    </row>
    <row r="160">
      <c r="A160" s="8" t="s">
        <v>1291</v>
      </c>
      <c r="B160" s="8" t="s">
        <v>200</v>
      </c>
      <c r="C160" s="8">
        <v>7.1</v>
      </c>
      <c r="D160" s="8" t="s">
        <v>1289</v>
      </c>
      <c r="E160" s="8">
        <v>7.0</v>
      </c>
      <c r="F160" s="8" t="s">
        <v>1288</v>
      </c>
      <c r="G160" s="8">
        <v>35.4</v>
      </c>
      <c r="H160" s="8">
        <v>135.0</v>
      </c>
      <c r="I160" s="8">
        <v>40.0</v>
      </c>
      <c r="J160" s="8">
        <v>9.0</v>
      </c>
      <c r="K160" s="8">
        <v>36.0</v>
      </c>
      <c r="L160" s="8">
        <v>-3.0</v>
      </c>
      <c r="M160" s="8">
        <v>5.0</v>
      </c>
      <c r="N160" s="8" t="s">
        <v>88</v>
      </c>
      <c r="O160" s="8" t="s">
        <v>14</v>
      </c>
      <c r="P160" s="8" t="s">
        <v>14</v>
      </c>
      <c r="Q160" s="8">
        <v>-3.0</v>
      </c>
      <c r="R160" s="8">
        <v>-2.899</v>
      </c>
      <c r="S160" s="8">
        <v>9.0</v>
      </c>
      <c r="T160" s="8">
        <v>8.0</v>
      </c>
      <c r="U160" s="8">
        <v>5.0</v>
      </c>
      <c r="V160" s="8">
        <v>5.101</v>
      </c>
      <c r="W160" s="8">
        <v>5.0</v>
      </c>
      <c r="X160" s="8">
        <v>5.0</v>
      </c>
      <c r="Y160" s="8">
        <v>4.0</v>
      </c>
      <c r="Z160" s="8">
        <v>4.0</v>
      </c>
      <c r="AA160" s="8">
        <v>9.0</v>
      </c>
      <c r="AB160" s="8" t="s">
        <v>540</v>
      </c>
    </row>
    <row r="161">
      <c r="A161" s="8" t="s">
        <v>1296</v>
      </c>
      <c r="B161" s="8" t="s">
        <v>200</v>
      </c>
      <c r="C161" s="8">
        <v>7.1</v>
      </c>
      <c r="D161" s="8" t="s">
        <v>1294</v>
      </c>
      <c r="E161" s="8">
        <v>7.0</v>
      </c>
      <c r="F161" s="8" t="s">
        <v>1293</v>
      </c>
      <c r="G161" s="8">
        <v>35.4</v>
      </c>
      <c r="H161" s="8">
        <v>128.0</v>
      </c>
      <c r="I161" s="8">
        <v>45.0</v>
      </c>
      <c r="J161" s="8">
        <v>9.0</v>
      </c>
      <c r="K161" s="8">
        <v>36.0</v>
      </c>
      <c r="L161" s="8">
        <v>2.0</v>
      </c>
      <c r="M161" s="8">
        <v>10.0</v>
      </c>
      <c r="N161" s="8" t="s">
        <v>88</v>
      </c>
      <c r="O161" s="8" t="s">
        <v>14</v>
      </c>
      <c r="P161" s="8" t="s">
        <v>14</v>
      </c>
      <c r="Q161" s="8">
        <v>-3.0</v>
      </c>
      <c r="R161" s="8">
        <v>-2.899</v>
      </c>
      <c r="S161" s="8">
        <v>9.0</v>
      </c>
      <c r="T161" s="8">
        <v>8.0</v>
      </c>
      <c r="U161" s="8">
        <v>5.0</v>
      </c>
      <c r="V161" s="8">
        <v>5.101</v>
      </c>
      <c r="W161" s="8">
        <v>5.0</v>
      </c>
      <c r="X161" s="8">
        <v>5.0</v>
      </c>
      <c r="Y161" s="8">
        <v>9.0</v>
      </c>
      <c r="Z161" s="8">
        <v>9.0</v>
      </c>
      <c r="AA161" s="8">
        <v>9.0</v>
      </c>
      <c r="AB161" s="8" t="s">
        <v>540</v>
      </c>
    </row>
    <row r="162">
      <c r="A162" s="8" t="s">
        <v>1299</v>
      </c>
      <c r="B162" s="8" t="s">
        <v>21</v>
      </c>
      <c r="C162" s="8">
        <v>3.2</v>
      </c>
      <c r="D162" s="8" t="s">
        <v>1297</v>
      </c>
      <c r="E162" s="8">
        <v>7.0</v>
      </c>
      <c r="F162" s="8" t="s">
        <v>1158</v>
      </c>
      <c r="G162" s="8">
        <v>35.5</v>
      </c>
      <c r="H162" s="8">
        <v>128.0</v>
      </c>
      <c r="I162" s="8">
        <v>41.0</v>
      </c>
      <c r="J162" s="8">
        <v>9.0</v>
      </c>
      <c r="K162" s="8">
        <v>36.0</v>
      </c>
      <c r="L162" s="8">
        <v>2.0</v>
      </c>
      <c r="M162" s="8">
        <v>6.0</v>
      </c>
      <c r="N162" s="8" t="s">
        <v>88</v>
      </c>
      <c r="O162" s="8" t="s">
        <v>14</v>
      </c>
      <c r="P162" s="8" t="s">
        <v>14</v>
      </c>
      <c r="Q162" s="8">
        <v>-1.0</v>
      </c>
      <c r="R162" s="8">
        <v>-0.892</v>
      </c>
      <c r="S162" s="8">
        <v>4.0</v>
      </c>
      <c r="T162" s="8">
        <v>4.0</v>
      </c>
      <c r="U162" s="8">
        <v>2.0</v>
      </c>
      <c r="V162" s="8">
        <v>2.108</v>
      </c>
      <c r="W162" s="8">
        <v>9.0</v>
      </c>
      <c r="X162" s="8">
        <v>8.5</v>
      </c>
      <c r="Y162" s="8">
        <v>5.0</v>
      </c>
      <c r="Z162" s="8">
        <v>5.0</v>
      </c>
      <c r="AA162" s="8">
        <v>9.0</v>
      </c>
      <c r="AB162" s="8" t="s">
        <v>540</v>
      </c>
    </row>
    <row r="163">
      <c r="A163" s="8" t="s">
        <v>1302</v>
      </c>
      <c r="B163" s="8" t="s">
        <v>26</v>
      </c>
      <c r="C163" s="8">
        <v>5.0</v>
      </c>
      <c r="D163" s="8" t="s">
        <v>1300</v>
      </c>
      <c r="E163" s="8">
        <v>7.0</v>
      </c>
      <c r="F163" s="8" t="s">
        <v>885</v>
      </c>
      <c r="G163" s="8">
        <v>35.6</v>
      </c>
      <c r="H163" s="8">
        <v>127.0</v>
      </c>
      <c r="I163" s="8">
        <v>39.0</v>
      </c>
      <c r="J163" s="8">
        <v>9.0</v>
      </c>
      <c r="K163" s="8">
        <v>36.0</v>
      </c>
      <c r="L163" s="8">
        <v>-2.0</v>
      </c>
      <c r="M163" s="8">
        <v>3.0</v>
      </c>
      <c r="N163" s="8" t="s">
        <v>88</v>
      </c>
      <c r="O163" s="8" t="s">
        <v>14</v>
      </c>
      <c r="P163" s="8" t="s">
        <v>14</v>
      </c>
      <c r="Q163" s="8">
        <v>-3.0</v>
      </c>
      <c r="R163" s="8">
        <v>-2.891</v>
      </c>
      <c r="S163" s="8">
        <v>8.0</v>
      </c>
      <c r="T163" s="8">
        <v>8.0</v>
      </c>
      <c r="U163" s="8">
        <v>3.0</v>
      </c>
      <c r="V163" s="8">
        <v>3.109</v>
      </c>
      <c r="W163" s="8">
        <v>7.0</v>
      </c>
      <c r="X163" s="8">
        <v>7.0</v>
      </c>
      <c r="Y163" s="8">
        <v>3.0</v>
      </c>
      <c r="Z163" s="8">
        <v>3.0</v>
      </c>
      <c r="AA163" s="8">
        <v>9.0</v>
      </c>
      <c r="AB163" s="8" t="s">
        <v>540</v>
      </c>
    </row>
    <row r="164">
      <c r="A164" s="8" t="s">
        <v>1306</v>
      </c>
      <c r="B164" s="8" t="s">
        <v>26</v>
      </c>
      <c r="C164" s="8">
        <v>5.0</v>
      </c>
      <c r="D164" s="8" t="s">
        <v>1300</v>
      </c>
      <c r="E164" s="8">
        <v>7.0</v>
      </c>
      <c r="F164" s="8" t="s">
        <v>890</v>
      </c>
      <c r="G164" s="8">
        <v>35.5</v>
      </c>
      <c r="H164" s="8">
        <v>125.0</v>
      </c>
      <c r="I164" s="8">
        <v>38.0</v>
      </c>
      <c r="J164" s="8">
        <v>9.0</v>
      </c>
      <c r="K164" s="8">
        <v>36.0</v>
      </c>
      <c r="L164" s="8">
        <v>-3.0</v>
      </c>
      <c r="M164" s="8">
        <v>3.0</v>
      </c>
      <c r="N164" s="8" t="s">
        <v>88</v>
      </c>
      <c r="O164" s="8" t="s">
        <v>14</v>
      </c>
      <c r="P164" s="8" t="s">
        <v>14</v>
      </c>
      <c r="Q164" s="8">
        <v>-3.0</v>
      </c>
      <c r="R164" s="8">
        <v>-2.891</v>
      </c>
      <c r="S164" s="8">
        <v>8.0</v>
      </c>
      <c r="T164" s="8">
        <v>8.0</v>
      </c>
      <c r="U164" s="8">
        <v>3.0</v>
      </c>
      <c r="V164" s="8">
        <v>3.109</v>
      </c>
      <c r="W164" s="8">
        <v>7.0</v>
      </c>
      <c r="X164" s="8">
        <v>7.0</v>
      </c>
      <c r="Y164" s="8">
        <v>2.0</v>
      </c>
      <c r="Z164" s="8">
        <v>2.0</v>
      </c>
      <c r="AA164" s="8">
        <v>9.0</v>
      </c>
      <c r="AB164" s="8" t="s">
        <v>540</v>
      </c>
    </row>
    <row r="165">
      <c r="A165" s="8" t="s">
        <v>1312</v>
      </c>
      <c r="B165" s="8" t="s">
        <v>367</v>
      </c>
      <c r="C165" s="8">
        <v>3.9</v>
      </c>
      <c r="D165" s="8" t="s">
        <v>1311</v>
      </c>
      <c r="E165" s="8">
        <v>7.0</v>
      </c>
      <c r="F165" s="8" t="s">
        <v>1310</v>
      </c>
      <c r="G165" s="8">
        <v>37.3</v>
      </c>
      <c r="H165" s="8">
        <v>140.0</v>
      </c>
      <c r="I165" s="8">
        <v>42.0</v>
      </c>
      <c r="J165" s="8">
        <v>9.0</v>
      </c>
      <c r="K165" s="8">
        <v>36.0</v>
      </c>
      <c r="L165" s="8">
        <v>-3.0</v>
      </c>
      <c r="M165" s="8">
        <v>2.0</v>
      </c>
      <c r="N165" s="8" t="s">
        <v>88</v>
      </c>
      <c r="O165" s="8" t="s">
        <v>14</v>
      </c>
      <c r="P165" s="8" t="s">
        <v>14</v>
      </c>
      <c r="Q165" s="8">
        <v>-3.0</v>
      </c>
      <c r="R165" s="8">
        <v>-2.873</v>
      </c>
      <c r="S165" s="8">
        <v>7.0</v>
      </c>
      <c r="T165" s="8">
        <v>8.0</v>
      </c>
      <c r="U165" s="8">
        <v>2.0</v>
      </c>
      <c r="V165" s="8">
        <v>2.127</v>
      </c>
      <c r="W165" s="8">
        <v>8.0</v>
      </c>
      <c r="X165" s="8">
        <v>8.5</v>
      </c>
      <c r="Y165" s="8">
        <v>3.0</v>
      </c>
      <c r="Z165" s="8" t="s">
        <v>14</v>
      </c>
      <c r="AA165" s="8" t="s">
        <v>14</v>
      </c>
      <c r="AB165" s="8" t="s">
        <v>540</v>
      </c>
    </row>
    <row r="166">
      <c r="A166" s="8" t="s">
        <v>1316</v>
      </c>
      <c r="B166" s="8" t="s">
        <v>33</v>
      </c>
      <c r="C166" s="8">
        <v>9.0</v>
      </c>
      <c r="D166" s="8" t="s">
        <v>1315</v>
      </c>
      <c r="E166" s="8">
        <v>7.0</v>
      </c>
      <c r="F166" s="8" t="s">
        <v>1314</v>
      </c>
      <c r="G166" s="8">
        <v>35.0</v>
      </c>
      <c r="H166" s="8">
        <v>124.0</v>
      </c>
      <c r="I166" s="8">
        <v>44.0</v>
      </c>
      <c r="J166" s="8">
        <v>9.0</v>
      </c>
      <c r="K166" s="8">
        <v>34.0</v>
      </c>
      <c r="L166" s="8">
        <v>4.0</v>
      </c>
      <c r="M166" s="8">
        <v>13.0</v>
      </c>
      <c r="N166" s="8" t="s">
        <v>88</v>
      </c>
      <c r="O166" s="8" t="s">
        <v>14</v>
      </c>
      <c r="P166" s="8" t="s">
        <v>14</v>
      </c>
      <c r="Q166" s="8">
        <v>4.0</v>
      </c>
      <c r="R166" s="8">
        <v>4.11</v>
      </c>
      <c r="S166" s="8">
        <v>2.0</v>
      </c>
      <c r="T166" s="8">
        <v>1.5</v>
      </c>
      <c r="U166" s="8">
        <v>13.0</v>
      </c>
      <c r="V166" s="8">
        <v>13.11</v>
      </c>
      <c r="W166" s="8">
        <v>2.0</v>
      </c>
      <c r="X166" s="8">
        <v>2.0</v>
      </c>
      <c r="Y166" s="8">
        <v>14.0</v>
      </c>
      <c r="Z166" s="8" t="s">
        <v>14</v>
      </c>
      <c r="AA166" s="8" t="s">
        <v>14</v>
      </c>
      <c r="AB166" s="8" t="s">
        <v>540</v>
      </c>
    </row>
    <row r="167">
      <c r="A167" s="8" t="s">
        <v>1320</v>
      </c>
      <c r="B167" s="8" t="s">
        <v>21</v>
      </c>
      <c r="C167" s="8">
        <v>3.2</v>
      </c>
      <c r="D167" s="8" t="s">
        <v>1319</v>
      </c>
      <c r="E167" s="8">
        <v>7.0</v>
      </c>
      <c r="F167" s="8" t="s">
        <v>1318</v>
      </c>
      <c r="G167" s="8">
        <v>36.2</v>
      </c>
      <c r="H167" s="8">
        <v>141.0</v>
      </c>
      <c r="I167" s="8">
        <v>40.0</v>
      </c>
      <c r="J167" s="8">
        <v>9.0</v>
      </c>
      <c r="K167" s="8">
        <v>36.0</v>
      </c>
      <c r="L167" s="8">
        <v>-1.0</v>
      </c>
      <c r="M167" s="8">
        <v>3.0</v>
      </c>
      <c r="N167" s="8" t="s">
        <v>88</v>
      </c>
      <c r="O167" s="8" t="s">
        <v>14</v>
      </c>
      <c r="P167" s="8" t="s">
        <v>14</v>
      </c>
      <c r="Q167" s="8">
        <v>-1.0</v>
      </c>
      <c r="R167" s="8">
        <v>-0.892</v>
      </c>
      <c r="S167" s="8">
        <v>4.0</v>
      </c>
      <c r="T167" s="8">
        <v>4.0</v>
      </c>
      <c r="U167" s="8">
        <v>2.0</v>
      </c>
      <c r="V167" s="8">
        <v>2.108</v>
      </c>
      <c r="W167" s="8">
        <v>9.0</v>
      </c>
      <c r="X167" s="8">
        <v>8.5</v>
      </c>
      <c r="Y167" s="8">
        <v>3.0</v>
      </c>
      <c r="Z167" s="8" t="s">
        <v>14</v>
      </c>
      <c r="AA167" s="8" t="s">
        <v>14</v>
      </c>
      <c r="AB167" s="8" t="s">
        <v>540</v>
      </c>
    </row>
    <row r="168">
      <c r="A168" s="8" t="s">
        <v>1323</v>
      </c>
      <c r="B168" s="8" t="s">
        <v>321</v>
      </c>
      <c r="C168" s="8">
        <v>5.9</v>
      </c>
      <c r="D168" s="8" t="s">
        <v>1321</v>
      </c>
      <c r="E168" s="8">
        <v>7.0</v>
      </c>
      <c r="F168" s="8" t="s">
        <v>895</v>
      </c>
      <c r="G168" s="8">
        <v>35.5</v>
      </c>
      <c r="H168" s="8">
        <v>126.0</v>
      </c>
      <c r="I168" s="8">
        <v>49.0</v>
      </c>
      <c r="J168" s="8">
        <v>9.0</v>
      </c>
      <c r="K168" s="8">
        <v>36.0</v>
      </c>
      <c r="L168" s="8">
        <v>7.0</v>
      </c>
      <c r="M168" s="8">
        <v>14.0</v>
      </c>
      <c r="N168" s="8" t="s">
        <v>88</v>
      </c>
      <c r="O168" s="8" t="s">
        <v>14</v>
      </c>
      <c r="P168" s="8" t="s">
        <v>14</v>
      </c>
      <c r="Q168" s="8">
        <v>4.0</v>
      </c>
      <c r="R168" s="8">
        <v>4.122</v>
      </c>
      <c r="S168" s="8">
        <v>1.0</v>
      </c>
      <c r="T168" s="8">
        <v>1.5</v>
      </c>
      <c r="U168" s="8">
        <v>10.0</v>
      </c>
      <c r="V168" s="8">
        <v>10.122</v>
      </c>
      <c r="W168" s="8">
        <v>3.0</v>
      </c>
      <c r="X168" s="8">
        <v>3.0</v>
      </c>
      <c r="Y168" s="8">
        <v>13.0</v>
      </c>
      <c r="Z168" s="8">
        <v>13.0</v>
      </c>
      <c r="AA168" s="8">
        <v>9.0</v>
      </c>
      <c r="AB168" s="8" t="s">
        <v>540</v>
      </c>
    </row>
    <row r="169">
      <c r="A169" s="8" t="s">
        <v>1326</v>
      </c>
      <c r="B169" s="8" t="s">
        <v>321</v>
      </c>
      <c r="C169" s="8">
        <v>5.9</v>
      </c>
      <c r="D169" s="8" t="s">
        <v>1324</v>
      </c>
      <c r="E169" s="8">
        <v>7.0</v>
      </c>
      <c r="F169" s="8" t="s">
        <v>901</v>
      </c>
      <c r="G169" s="8">
        <v>35.3</v>
      </c>
      <c r="H169" s="8">
        <v>121.0</v>
      </c>
      <c r="I169" s="8">
        <v>45.0</v>
      </c>
      <c r="J169" s="8">
        <v>9.0</v>
      </c>
      <c r="K169" s="8">
        <v>36.0</v>
      </c>
      <c r="L169" s="8">
        <v>4.0</v>
      </c>
      <c r="M169" s="8">
        <v>10.0</v>
      </c>
      <c r="N169" s="8" t="s">
        <v>88</v>
      </c>
      <c r="O169" s="8" t="s">
        <v>14</v>
      </c>
      <c r="P169" s="8" t="s">
        <v>14</v>
      </c>
      <c r="Q169" s="8">
        <v>4.0</v>
      </c>
      <c r="R169" s="8">
        <v>4.122</v>
      </c>
      <c r="S169" s="8">
        <v>1.0</v>
      </c>
      <c r="T169" s="8">
        <v>1.5</v>
      </c>
      <c r="U169" s="8">
        <v>10.0</v>
      </c>
      <c r="V169" s="8">
        <v>10.122</v>
      </c>
      <c r="W169" s="8">
        <v>3.0</v>
      </c>
      <c r="X169" s="8">
        <v>3.0</v>
      </c>
      <c r="Y169" s="8">
        <v>9.0</v>
      </c>
      <c r="Z169" s="8">
        <v>9.0</v>
      </c>
      <c r="AA169" s="8">
        <v>9.0</v>
      </c>
      <c r="AB169" s="8" t="s">
        <v>540</v>
      </c>
    </row>
    <row r="170">
      <c r="A170" s="8" t="s">
        <v>1330</v>
      </c>
      <c r="B170" s="8" t="s">
        <v>311</v>
      </c>
      <c r="C170" s="8">
        <v>14.3</v>
      </c>
      <c r="D170" s="8" t="s">
        <v>1329</v>
      </c>
      <c r="E170" s="8">
        <v>7.0</v>
      </c>
      <c r="F170" s="8" t="s">
        <v>1328</v>
      </c>
      <c r="G170" s="8">
        <v>34.7</v>
      </c>
      <c r="H170" s="8">
        <v>133.0</v>
      </c>
      <c r="I170" s="8">
        <v>51.0</v>
      </c>
      <c r="J170" s="8">
        <v>9.0</v>
      </c>
      <c r="K170" s="8">
        <v>36.0</v>
      </c>
      <c r="L170" s="8">
        <v>-2.0</v>
      </c>
      <c r="M170" s="8">
        <v>14.0</v>
      </c>
      <c r="N170" s="8" t="s">
        <v>88</v>
      </c>
      <c r="O170" s="8" t="s">
        <v>14</v>
      </c>
      <c r="P170" s="8" t="s">
        <v>14</v>
      </c>
      <c r="Q170" s="8">
        <v>-2.0</v>
      </c>
      <c r="R170" s="8">
        <v>-1.876</v>
      </c>
      <c r="S170" s="8">
        <v>5.0</v>
      </c>
      <c r="T170" s="8">
        <v>5.5</v>
      </c>
      <c r="U170" s="8">
        <v>14.0</v>
      </c>
      <c r="V170" s="8">
        <v>14.124</v>
      </c>
      <c r="W170" s="8">
        <v>1.0</v>
      </c>
      <c r="X170" s="8">
        <v>1.0</v>
      </c>
      <c r="Y170" s="8">
        <v>13.0</v>
      </c>
      <c r="Z170" s="8" t="s">
        <v>14</v>
      </c>
      <c r="AA170" s="8" t="s">
        <v>14</v>
      </c>
      <c r="AB170" s="8" t="s">
        <v>540</v>
      </c>
    </row>
    <row r="171">
      <c r="A171" s="8" t="s">
        <v>1334</v>
      </c>
      <c r="B171" s="8" t="s">
        <v>21</v>
      </c>
      <c r="C171" s="8">
        <v>3.2</v>
      </c>
      <c r="D171" s="8" t="s">
        <v>1333</v>
      </c>
      <c r="E171" s="8">
        <v>7.0</v>
      </c>
      <c r="F171" s="8" t="s">
        <v>1332</v>
      </c>
      <c r="G171" s="8">
        <v>35.6</v>
      </c>
      <c r="H171" s="8">
        <v>128.0</v>
      </c>
      <c r="I171" s="8">
        <v>39.0</v>
      </c>
      <c r="J171" s="8">
        <v>9.0</v>
      </c>
      <c r="K171" s="8">
        <v>34.0</v>
      </c>
      <c r="L171" s="8">
        <v>0.0</v>
      </c>
      <c r="M171" s="8">
        <v>3.0</v>
      </c>
      <c r="N171" s="8" t="s">
        <v>88</v>
      </c>
      <c r="O171" s="8" t="s">
        <v>14</v>
      </c>
      <c r="P171" s="8" t="s">
        <v>14</v>
      </c>
      <c r="Q171" s="8">
        <v>-1.0</v>
      </c>
      <c r="R171" s="8">
        <v>-0.892</v>
      </c>
      <c r="S171" s="8">
        <v>4.0</v>
      </c>
      <c r="T171" s="8">
        <v>4.0</v>
      </c>
      <c r="U171" s="8">
        <v>2.0</v>
      </c>
      <c r="V171" s="8">
        <v>2.108</v>
      </c>
      <c r="W171" s="8">
        <v>9.0</v>
      </c>
      <c r="X171" s="8">
        <v>8.5</v>
      </c>
      <c r="Y171" s="8">
        <v>5.0</v>
      </c>
      <c r="Z171" s="8" t="s">
        <v>14</v>
      </c>
      <c r="AA171" s="8" t="s">
        <v>14</v>
      </c>
      <c r="AB171" s="8" t="s">
        <v>540</v>
      </c>
    </row>
    <row r="172">
      <c r="A172" s="8" t="s">
        <v>1337</v>
      </c>
      <c r="B172" s="8" t="s">
        <v>21</v>
      </c>
      <c r="C172" s="8">
        <v>3.2</v>
      </c>
      <c r="D172" s="8" t="s">
        <v>1336</v>
      </c>
      <c r="E172" s="8">
        <v>7.0</v>
      </c>
      <c r="F172" s="8" t="s">
        <v>1314</v>
      </c>
      <c r="G172" s="8">
        <v>35.0</v>
      </c>
      <c r="H172" s="8">
        <v>124.0</v>
      </c>
      <c r="I172" s="8">
        <v>38.0</v>
      </c>
      <c r="J172" s="8">
        <v>9.0</v>
      </c>
      <c r="K172" s="8">
        <v>34.0</v>
      </c>
      <c r="L172" s="8">
        <v>-1.0</v>
      </c>
      <c r="M172" s="8">
        <v>2.0</v>
      </c>
      <c r="N172" s="8" t="s">
        <v>88</v>
      </c>
      <c r="O172" s="8" t="s">
        <v>14</v>
      </c>
      <c r="P172" s="8" t="s">
        <v>14</v>
      </c>
      <c r="Q172" s="8">
        <v>-1.0</v>
      </c>
      <c r="R172" s="8">
        <v>-0.892</v>
      </c>
      <c r="S172" s="8">
        <v>4.0</v>
      </c>
      <c r="T172" s="8">
        <v>4.0</v>
      </c>
      <c r="U172" s="8">
        <v>2.0</v>
      </c>
      <c r="V172" s="8">
        <v>2.108</v>
      </c>
      <c r="W172" s="8">
        <v>9.0</v>
      </c>
      <c r="X172" s="8">
        <v>8.5</v>
      </c>
      <c r="Y172" s="8">
        <v>3.0</v>
      </c>
      <c r="Z172" s="8" t="s">
        <v>14</v>
      </c>
      <c r="AA172" s="8" t="s">
        <v>14</v>
      </c>
      <c r="AB172" s="8" t="s">
        <v>540</v>
      </c>
    </row>
    <row r="173">
      <c r="A173" s="8" t="s">
        <v>1341</v>
      </c>
      <c r="B173" s="8" t="s">
        <v>215</v>
      </c>
      <c r="C173" s="8">
        <v>6.3</v>
      </c>
      <c r="D173" s="8" t="s">
        <v>1339</v>
      </c>
      <c r="E173" s="8">
        <v>7.0</v>
      </c>
      <c r="F173" s="8" t="s">
        <v>1338</v>
      </c>
      <c r="G173" s="8">
        <v>35.0</v>
      </c>
      <c r="H173" s="8">
        <v>125.0</v>
      </c>
      <c r="I173" s="8">
        <v>46.0</v>
      </c>
      <c r="J173" s="8">
        <v>9.0</v>
      </c>
      <c r="K173" s="8">
        <v>36.0</v>
      </c>
      <c r="L173" s="8">
        <v>4.0</v>
      </c>
      <c r="M173" s="8">
        <v>11.0</v>
      </c>
      <c r="N173" s="8" t="s">
        <v>88</v>
      </c>
      <c r="O173" s="8" t="s">
        <v>14</v>
      </c>
      <c r="P173" s="8" t="s">
        <v>14</v>
      </c>
      <c r="Q173" s="8">
        <v>2.0</v>
      </c>
      <c r="R173" s="8">
        <v>2.103</v>
      </c>
      <c r="S173" s="8">
        <v>3.0</v>
      </c>
      <c r="T173" s="8">
        <v>3.0</v>
      </c>
      <c r="U173" s="8">
        <v>9.0</v>
      </c>
      <c r="V173" s="8">
        <v>9.103</v>
      </c>
      <c r="W173" s="8">
        <v>4.0</v>
      </c>
      <c r="X173" s="8">
        <v>4.0</v>
      </c>
      <c r="Y173" s="8">
        <v>10.0</v>
      </c>
      <c r="Z173" s="8">
        <v>10.0</v>
      </c>
      <c r="AA173" s="8">
        <v>9.0</v>
      </c>
      <c r="AB173" s="8" t="s">
        <v>540</v>
      </c>
    </row>
    <row r="174">
      <c r="A174" s="8" t="s">
        <v>1346</v>
      </c>
      <c r="B174" s="8" t="s">
        <v>215</v>
      </c>
      <c r="C174" s="8">
        <v>6.3</v>
      </c>
      <c r="D174" s="8" t="s">
        <v>1344</v>
      </c>
      <c r="E174" s="8">
        <v>7.0</v>
      </c>
      <c r="F174" s="8" t="s">
        <v>1343</v>
      </c>
      <c r="G174" s="8">
        <v>35.0</v>
      </c>
      <c r="H174" s="8">
        <v>125.0</v>
      </c>
      <c r="I174" s="8">
        <v>44.0</v>
      </c>
      <c r="J174" s="8">
        <v>9.0</v>
      </c>
      <c r="K174" s="8">
        <v>36.0</v>
      </c>
      <c r="L174" s="8">
        <v>2.0</v>
      </c>
      <c r="M174" s="8">
        <v>9.0</v>
      </c>
      <c r="N174" s="8" t="s">
        <v>88</v>
      </c>
      <c r="O174" s="8" t="s">
        <v>14</v>
      </c>
      <c r="P174" s="8" t="s">
        <v>14</v>
      </c>
      <c r="Q174" s="8">
        <v>2.0</v>
      </c>
      <c r="R174" s="8">
        <v>2.103</v>
      </c>
      <c r="S174" s="8">
        <v>3.0</v>
      </c>
      <c r="T174" s="8">
        <v>3.0</v>
      </c>
      <c r="U174" s="8">
        <v>9.0</v>
      </c>
      <c r="V174" s="8">
        <v>9.103</v>
      </c>
      <c r="W174" s="8">
        <v>4.0</v>
      </c>
      <c r="X174" s="8">
        <v>4.0</v>
      </c>
      <c r="Y174" s="8">
        <v>8.0</v>
      </c>
      <c r="Z174" s="8">
        <v>8.0</v>
      </c>
      <c r="AA174" s="8">
        <v>9.0</v>
      </c>
      <c r="AB174" s="8" t="s">
        <v>540</v>
      </c>
    </row>
    <row r="175">
      <c r="A175" s="8" t="s">
        <v>1348</v>
      </c>
      <c r="B175" s="8" t="s">
        <v>367</v>
      </c>
      <c r="C175" s="8">
        <v>7.9</v>
      </c>
      <c r="D175" s="8" t="s">
        <v>1347</v>
      </c>
      <c r="E175" s="8">
        <v>8.0</v>
      </c>
      <c r="F175" s="8" t="s">
        <v>1024</v>
      </c>
      <c r="G175" s="8">
        <v>71.4</v>
      </c>
      <c r="H175" s="8">
        <v>133.0</v>
      </c>
      <c r="I175" s="8">
        <v>80.0</v>
      </c>
      <c r="J175" s="8">
        <v>18.0</v>
      </c>
      <c r="K175" s="8">
        <v>72.0</v>
      </c>
      <c r="L175" s="8">
        <v>1.0</v>
      </c>
      <c r="M175" s="8">
        <v>10.0</v>
      </c>
      <c r="N175" s="8" t="s">
        <v>78</v>
      </c>
      <c r="O175" s="8" t="s">
        <v>14</v>
      </c>
      <c r="P175" s="8" t="s">
        <v>14</v>
      </c>
      <c r="Q175" s="8">
        <v>0.0</v>
      </c>
      <c r="R175" s="8">
        <v>0.127</v>
      </c>
      <c r="S175" s="8">
        <v>6.0</v>
      </c>
      <c r="T175" s="8">
        <v>6.0</v>
      </c>
      <c r="U175" s="8">
        <v>9.0</v>
      </c>
      <c r="V175" s="8">
        <v>9.127</v>
      </c>
      <c r="W175" s="8">
        <v>11.0</v>
      </c>
      <c r="X175" s="8">
        <v>11.0</v>
      </c>
      <c r="Y175" s="8">
        <v>9.0</v>
      </c>
      <c r="Z175" s="8" t="s">
        <v>14</v>
      </c>
      <c r="AA175" s="8" t="s">
        <v>14</v>
      </c>
      <c r="AB175" s="8" t="s">
        <v>540</v>
      </c>
    </row>
    <row r="176">
      <c r="A176" s="8" t="s">
        <v>1351</v>
      </c>
      <c r="B176" s="8" t="s">
        <v>290</v>
      </c>
      <c r="C176" s="8">
        <v>27.1</v>
      </c>
      <c r="D176" s="8" t="s">
        <v>1350</v>
      </c>
      <c r="E176" s="8">
        <v>8.0</v>
      </c>
      <c r="F176" s="8" t="s">
        <v>1349</v>
      </c>
      <c r="G176" s="8">
        <v>70.4</v>
      </c>
      <c r="H176" s="8">
        <v>139.0</v>
      </c>
      <c r="I176" s="8">
        <v>102.0</v>
      </c>
      <c r="J176" s="8">
        <v>18.0</v>
      </c>
      <c r="K176" s="8">
        <v>70.0</v>
      </c>
      <c r="L176" s="8">
        <v>5.0</v>
      </c>
      <c r="M176" s="8">
        <v>37.0</v>
      </c>
      <c r="N176" s="8" t="s">
        <v>78</v>
      </c>
      <c r="O176" s="8" t="s">
        <v>14</v>
      </c>
      <c r="P176" s="8" t="s">
        <v>14</v>
      </c>
      <c r="Q176" s="8">
        <v>5.0</v>
      </c>
      <c r="R176" s="8">
        <v>5.119</v>
      </c>
      <c r="S176" s="8">
        <v>3.0</v>
      </c>
      <c r="T176" s="8">
        <v>3.0</v>
      </c>
      <c r="U176" s="8">
        <v>37.0</v>
      </c>
      <c r="V176" s="8">
        <v>37.119</v>
      </c>
      <c r="W176" s="8">
        <v>2.0</v>
      </c>
      <c r="X176" s="8">
        <v>2.0</v>
      </c>
      <c r="Y176" s="8">
        <v>37.0</v>
      </c>
      <c r="Z176" s="8" t="s">
        <v>14</v>
      </c>
      <c r="AA176" s="8" t="s">
        <v>14</v>
      </c>
      <c r="AB176" s="8" t="s">
        <v>540</v>
      </c>
    </row>
    <row r="177">
      <c r="A177" s="8" t="s">
        <v>1357</v>
      </c>
      <c r="B177" s="8" t="s">
        <v>243</v>
      </c>
      <c r="C177" s="8">
        <v>17.8</v>
      </c>
      <c r="D177" s="8" t="s">
        <v>1356</v>
      </c>
      <c r="E177" s="8">
        <v>8.0</v>
      </c>
      <c r="F177" s="8" t="s">
        <v>1355</v>
      </c>
      <c r="G177" s="8">
        <v>72.2</v>
      </c>
      <c r="H177" s="8">
        <v>133.0</v>
      </c>
      <c r="I177" s="8">
        <v>92.0</v>
      </c>
      <c r="J177" s="8">
        <v>18.0</v>
      </c>
      <c r="K177" s="8">
        <v>71.0</v>
      </c>
      <c r="L177" s="8">
        <v>1.0</v>
      </c>
      <c r="M177" s="8">
        <v>21.0</v>
      </c>
      <c r="N177" s="8" t="s">
        <v>78</v>
      </c>
      <c r="O177" s="8" t="s">
        <v>14</v>
      </c>
      <c r="P177" s="8" t="s">
        <v>14</v>
      </c>
      <c r="Q177" s="8">
        <v>-2.0</v>
      </c>
      <c r="R177" s="8">
        <v>-1.893</v>
      </c>
      <c r="S177" s="8">
        <v>9.0</v>
      </c>
      <c r="T177" s="8">
        <v>8.5</v>
      </c>
      <c r="U177" s="8">
        <v>20.0</v>
      </c>
      <c r="V177" s="8">
        <v>20.107</v>
      </c>
      <c r="W177" s="8">
        <v>4.0</v>
      </c>
      <c r="X177" s="8">
        <v>4.0</v>
      </c>
      <c r="Y177" s="8">
        <v>22.0</v>
      </c>
      <c r="Z177" s="8" t="s">
        <v>14</v>
      </c>
      <c r="AA177" s="8" t="s">
        <v>14</v>
      </c>
      <c r="AB177" s="8" t="s">
        <v>540</v>
      </c>
    </row>
    <row r="178">
      <c r="A178" s="8" t="s">
        <v>1363</v>
      </c>
      <c r="B178" s="8" t="s">
        <v>21</v>
      </c>
      <c r="C178" s="8">
        <v>6.4</v>
      </c>
      <c r="D178" s="8" t="s">
        <v>1361</v>
      </c>
      <c r="E178" s="8">
        <v>8.0</v>
      </c>
      <c r="F178" s="8" t="s">
        <v>1360</v>
      </c>
      <c r="G178" s="8">
        <v>71.1</v>
      </c>
      <c r="H178" s="8">
        <v>123.0</v>
      </c>
      <c r="I178" s="8">
        <v>86.0</v>
      </c>
      <c r="J178" s="8">
        <v>18.0</v>
      </c>
      <c r="K178" s="8">
        <v>72.0</v>
      </c>
      <c r="L178" s="8">
        <v>8.0</v>
      </c>
      <c r="M178" s="8">
        <v>15.0</v>
      </c>
      <c r="N178" s="8" t="s">
        <v>78</v>
      </c>
      <c r="O178" s="8" t="s">
        <v>14</v>
      </c>
      <c r="P178" s="8" t="s">
        <v>14</v>
      </c>
      <c r="Q178" s="8">
        <v>8.0</v>
      </c>
      <c r="R178" s="8">
        <v>8.108</v>
      </c>
      <c r="S178" s="8">
        <v>2.0</v>
      </c>
      <c r="T178" s="8">
        <v>1.5</v>
      </c>
      <c r="U178" s="8">
        <v>15.0</v>
      </c>
      <c r="V178" s="8">
        <v>15.108</v>
      </c>
      <c r="W178" s="8">
        <v>6.0</v>
      </c>
      <c r="X178" s="8">
        <v>6.0</v>
      </c>
      <c r="Y178" s="8">
        <v>14.0</v>
      </c>
      <c r="Z178" s="8">
        <v>14.0</v>
      </c>
      <c r="AA178" s="8">
        <v>18.0</v>
      </c>
      <c r="AB178" s="8" t="s">
        <v>540</v>
      </c>
    </row>
    <row r="179">
      <c r="A179" s="8" t="s">
        <v>1367</v>
      </c>
      <c r="B179" s="8" t="s">
        <v>26</v>
      </c>
      <c r="C179" s="8">
        <v>9.2</v>
      </c>
      <c r="D179" s="8" t="s">
        <v>1368</v>
      </c>
      <c r="E179" s="8">
        <v>8.0</v>
      </c>
      <c r="F179" s="8" t="s">
        <v>820</v>
      </c>
      <c r="G179" s="8">
        <v>71.1</v>
      </c>
      <c r="H179" s="8">
        <v>126.0</v>
      </c>
      <c r="I179" s="8">
        <v>81.0</v>
      </c>
      <c r="J179" s="8">
        <v>18.0</v>
      </c>
      <c r="K179" s="8">
        <v>72.0</v>
      </c>
      <c r="L179" s="8">
        <v>0.0</v>
      </c>
      <c r="M179" s="8">
        <v>10.0</v>
      </c>
      <c r="N179" s="8" t="s">
        <v>78</v>
      </c>
      <c r="O179" s="8" t="s">
        <v>14</v>
      </c>
      <c r="P179" s="8" t="s">
        <v>14</v>
      </c>
      <c r="Q179" s="8">
        <v>-1.0</v>
      </c>
      <c r="R179" s="8">
        <v>-0.891</v>
      </c>
      <c r="S179" s="8">
        <v>7.0</v>
      </c>
      <c r="T179" s="8">
        <v>7.0</v>
      </c>
      <c r="U179" s="8">
        <v>10.0</v>
      </c>
      <c r="V179" s="8">
        <v>10.109</v>
      </c>
      <c r="W179" s="8">
        <v>10.0</v>
      </c>
      <c r="X179" s="8">
        <v>9.0</v>
      </c>
      <c r="Y179" s="8">
        <v>9.0</v>
      </c>
      <c r="Z179" s="8" t="s">
        <v>14</v>
      </c>
      <c r="AA179" s="8" t="s">
        <v>14</v>
      </c>
      <c r="AB179" s="8" t="s">
        <v>540</v>
      </c>
    </row>
    <row r="180">
      <c r="A180" s="8" t="s">
        <v>1372</v>
      </c>
      <c r="B180" s="8" t="s">
        <v>367</v>
      </c>
      <c r="C180" s="8">
        <v>7.9</v>
      </c>
      <c r="D180" s="8" t="s">
        <v>1371</v>
      </c>
      <c r="E180" s="8">
        <v>8.0</v>
      </c>
      <c r="F180" s="8" t="s">
        <v>1370</v>
      </c>
      <c r="G180" s="8">
        <v>73.5</v>
      </c>
      <c r="H180" s="8">
        <v>144.0</v>
      </c>
      <c r="I180" s="8">
        <v>83.0</v>
      </c>
      <c r="J180" s="8">
        <v>18.0</v>
      </c>
      <c r="K180" s="8">
        <v>72.0</v>
      </c>
      <c r="L180" s="8">
        <v>0.0</v>
      </c>
      <c r="M180" s="8">
        <v>9.0</v>
      </c>
      <c r="N180" s="8" t="s">
        <v>78</v>
      </c>
      <c r="O180" s="8" t="s">
        <v>14</v>
      </c>
      <c r="P180" s="8" t="s">
        <v>14</v>
      </c>
      <c r="Q180" s="8">
        <v>0.0</v>
      </c>
      <c r="R180" s="8">
        <v>0.127</v>
      </c>
      <c r="S180" s="8">
        <v>6.0</v>
      </c>
      <c r="T180" s="8">
        <v>6.0</v>
      </c>
      <c r="U180" s="8">
        <v>9.0</v>
      </c>
      <c r="V180" s="8">
        <v>9.127</v>
      </c>
      <c r="W180" s="8">
        <v>11.0</v>
      </c>
      <c r="X180" s="8">
        <v>11.0</v>
      </c>
      <c r="Y180" s="8">
        <v>11.0</v>
      </c>
      <c r="Z180" s="8" t="s">
        <v>14</v>
      </c>
      <c r="AA180" s="8" t="s">
        <v>14</v>
      </c>
      <c r="AB180" s="8" t="s">
        <v>540</v>
      </c>
    </row>
    <row r="181">
      <c r="A181" s="8" t="s">
        <v>1377</v>
      </c>
      <c r="B181" s="8" t="s">
        <v>330</v>
      </c>
      <c r="C181" s="8">
        <v>24.6</v>
      </c>
      <c r="D181" s="8" t="s">
        <v>1375</v>
      </c>
      <c r="E181" s="8">
        <v>8.0</v>
      </c>
      <c r="F181" s="8" t="s">
        <v>772</v>
      </c>
      <c r="G181" s="8">
        <v>70.5</v>
      </c>
      <c r="H181" s="8">
        <v>132.0</v>
      </c>
      <c r="I181" s="8">
        <v>98.0</v>
      </c>
      <c r="J181" s="8">
        <v>18.0</v>
      </c>
      <c r="K181" s="8">
        <v>70.0</v>
      </c>
      <c r="L181" s="8">
        <v>-2.0</v>
      </c>
      <c r="M181" s="8">
        <v>25.0</v>
      </c>
      <c r="N181" s="8" t="s">
        <v>78</v>
      </c>
      <c r="O181" s="8" t="s">
        <v>14</v>
      </c>
      <c r="P181" s="8" t="s">
        <v>14</v>
      </c>
      <c r="Q181" s="8">
        <v>-2.0</v>
      </c>
      <c r="R181" s="8">
        <v>-1.874</v>
      </c>
      <c r="S181" s="8">
        <v>8.0</v>
      </c>
      <c r="T181" s="8">
        <v>8.5</v>
      </c>
      <c r="U181" s="8">
        <v>25.0</v>
      </c>
      <c r="V181" s="8">
        <v>25.126</v>
      </c>
      <c r="W181" s="8">
        <v>3.0</v>
      </c>
      <c r="X181" s="8">
        <v>3.0</v>
      </c>
      <c r="Y181" s="8">
        <v>26.0</v>
      </c>
      <c r="Z181" s="8" t="s">
        <v>14</v>
      </c>
      <c r="AA181" s="8" t="s">
        <v>14</v>
      </c>
      <c r="AB181" s="8" t="s">
        <v>540</v>
      </c>
    </row>
    <row r="182">
      <c r="A182" s="8" t="s">
        <v>1381</v>
      </c>
      <c r="B182" s="8" t="s">
        <v>349</v>
      </c>
      <c r="C182" s="8">
        <v>13.9</v>
      </c>
      <c r="D182" s="8" t="s">
        <v>1380</v>
      </c>
      <c r="E182" s="8">
        <v>8.0</v>
      </c>
      <c r="F182" s="8" t="s">
        <v>1379</v>
      </c>
      <c r="G182" s="8">
        <v>70.7</v>
      </c>
      <c r="H182" s="8">
        <v>131.0</v>
      </c>
      <c r="I182" s="8">
        <v>86.0</v>
      </c>
      <c r="J182" s="8">
        <v>18.0</v>
      </c>
      <c r="K182" s="8">
        <v>70.0</v>
      </c>
      <c r="L182" s="8">
        <v>-5.0</v>
      </c>
      <c r="M182" s="8">
        <v>10.0</v>
      </c>
      <c r="N182" s="8" t="s">
        <v>78</v>
      </c>
      <c r="O182" s="8" t="s">
        <v>14</v>
      </c>
      <c r="P182" s="8" t="s">
        <v>14</v>
      </c>
      <c r="Q182" s="8">
        <v>-5.0</v>
      </c>
      <c r="R182" s="8">
        <v>-4.882</v>
      </c>
      <c r="S182" s="8">
        <v>11.0</v>
      </c>
      <c r="T182" s="8">
        <v>11.0</v>
      </c>
      <c r="U182" s="8">
        <v>10.0</v>
      </c>
      <c r="V182" s="8">
        <v>10.118</v>
      </c>
      <c r="W182" s="8">
        <v>9.0</v>
      </c>
      <c r="X182" s="8">
        <v>9.0</v>
      </c>
      <c r="Y182" s="8">
        <v>11.0</v>
      </c>
      <c r="Z182" s="8" t="s">
        <v>14</v>
      </c>
      <c r="AA182" s="8" t="s">
        <v>14</v>
      </c>
      <c r="AB182" s="8" t="s">
        <v>540</v>
      </c>
    </row>
    <row r="183">
      <c r="A183" s="8" t="s">
        <v>1386</v>
      </c>
      <c r="B183" s="8" t="s">
        <v>321</v>
      </c>
      <c r="C183" s="8">
        <v>11.8</v>
      </c>
      <c r="D183" s="8" t="s">
        <v>1385</v>
      </c>
      <c r="E183" s="8">
        <v>8.0</v>
      </c>
      <c r="F183" s="8" t="s">
        <v>1384</v>
      </c>
      <c r="G183" s="8">
        <v>71.1</v>
      </c>
      <c r="H183" s="8">
        <v>142.0</v>
      </c>
      <c r="I183" s="8">
        <v>85.0</v>
      </c>
      <c r="J183" s="8">
        <v>18.0</v>
      </c>
      <c r="K183" s="8">
        <v>71.0</v>
      </c>
      <c r="L183" s="8">
        <v>-4.0</v>
      </c>
      <c r="M183" s="8">
        <v>10.0</v>
      </c>
      <c r="N183" s="8" t="s">
        <v>78</v>
      </c>
      <c r="O183" s="8" t="s">
        <v>14</v>
      </c>
      <c r="P183" s="8" t="s">
        <v>14</v>
      </c>
      <c r="Q183" s="8">
        <v>-4.0</v>
      </c>
      <c r="R183" s="8">
        <v>-3.878</v>
      </c>
      <c r="S183" s="8">
        <v>10.0</v>
      </c>
      <c r="T183" s="8">
        <v>10.0</v>
      </c>
      <c r="U183" s="8">
        <v>10.0</v>
      </c>
      <c r="V183" s="8">
        <v>10.122</v>
      </c>
      <c r="W183" s="8">
        <v>8.0</v>
      </c>
      <c r="X183" s="8">
        <v>9.0</v>
      </c>
      <c r="Y183" s="8">
        <v>10.0</v>
      </c>
      <c r="Z183" s="8" t="s">
        <v>14</v>
      </c>
      <c r="AA183" s="8" t="s">
        <v>14</v>
      </c>
      <c r="AB183" s="8" t="s">
        <v>540</v>
      </c>
    </row>
    <row r="184">
      <c r="A184" s="8" t="s">
        <v>1389</v>
      </c>
      <c r="B184" s="8" t="s">
        <v>321</v>
      </c>
      <c r="C184" s="8">
        <v>11.8</v>
      </c>
      <c r="D184" s="8" t="s">
        <v>1388</v>
      </c>
      <c r="E184" s="8">
        <v>8.0</v>
      </c>
      <c r="F184" s="8" t="s">
        <v>1384</v>
      </c>
      <c r="G184" s="8">
        <v>71.1</v>
      </c>
      <c r="H184" s="8">
        <v>142.0</v>
      </c>
      <c r="I184" s="8">
        <v>85.0</v>
      </c>
      <c r="J184" s="8">
        <v>18.0</v>
      </c>
      <c r="K184" s="8">
        <v>71.0</v>
      </c>
      <c r="L184" s="8">
        <v>-1.0</v>
      </c>
      <c r="M184" s="8">
        <v>13.0</v>
      </c>
      <c r="N184" s="8" t="s">
        <v>78</v>
      </c>
      <c r="O184" s="8" t="s">
        <v>14</v>
      </c>
      <c r="P184" s="8" t="s">
        <v>14</v>
      </c>
      <c r="Q184" s="8">
        <v>-4.0</v>
      </c>
      <c r="R184" s="8">
        <v>-3.878</v>
      </c>
      <c r="S184" s="8">
        <v>10.0</v>
      </c>
      <c r="T184" s="8">
        <v>10.0</v>
      </c>
      <c r="U184" s="8">
        <v>10.0</v>
      </c>
      <c r="V184" s="8">
        <v>10.122</v>
      </c>
      <c r="W184" s="8">
        <v>8.0</v>
      </c>
      <c r="X184" s="8">
        <v>9.0</v>
      </c>
      <c r="Y184" s="8">
        <v>13.0</v>
      </c>
      <c r="Z184" s="8" t="s">
        <v>14</v>
      </c>
      <c r="AA184" s="8" t="s">
        <v>14</v>
      </c>
      <c r="AB184" s="8" t="s">
        <v>540</v>
      </c>
    </row>
    <row r="185">
      <c r="A185" s="8" t="s">
        <v>1392</v>
      </c>
      <c r="B185" s="8" t="s">
        <v>243</v>
      </c>
      <c r="C185" s="8">
        <v>17.8</v>
      </c>
      <c r="D185" s="8" t="s">
        <v>1391</v>
      </c>
      <c r="E185" s="8">
        <v>8.0</v>
      </c>
      <c r="F185" s="8" t="s">
        <v>1263</v>
      </c>
      <c r="G185" s="8">
        <v>74.6</v>
      </c>
      <c r="H185" s="8">
        <v>149.0</v>
      </c>
      <c r="I185" s="8">
        <v>97.0</v>
      </c>
      <c r="J185" s="8">
        <v>18.0</v>
      </c>
      <c r="K185" s="8">
        <v>71.0</v>
      </c>
      <c r="L185" s="8">
        <v>-2.0</v>
      </c>
      <c r="M185" s="8">
        <v>20.0</v>
      </c>
      <c r="N185" s="8" t="s">
        <v>78</v>
      </c>
      <c r="O185" s="8" t="s">
        <v>14</v>
      </c>
      <c r="P185" s="8" t="s">
        <v>14</v>
      </c>
      <c r="Q185" s="8">
        <v>-2.0</v>
      </c>
      <c r="R185" s="8">
        <v>-1.893</v>
      </c>
      <c r="S185" s="8">
        <v>9.0</v>
      </c>
      <c r="T185" s="8">
        <v>8.5</v>
      </c>
      <c r="U185" s="8">
        <v>20.0</v>
      </c>
      <c r="V185" s="8">
        <v>20.107</v>
      </c>
      <c r="W185" s="8">
        <v>4.0</v>
      </c>
      <c r="X185" s="8">
        <v>4.0</v>
      </c>
      <c r="Y185" s="8">
        <v>24.0</v>
      </c>
      <c r="Z185" s="8" t="s">
        <v>14</v>
      </c>
      <c r="AA185" s="8" t="s">
        <v>14</v>
      </c>
      <c r="AB185" s="8" t="s">
        <v>540</v>
      </c>
    </row>
    <row r="186">
      <c r="A186" s="8" t="s">
        <v>1398</v>
      </c>
      <c r="B186" s="8" t="s">
        <v>301</v>
      </c>
      <c r="C186" s="8">
        <v>10.4</v>
      </c>
      <c r="D186" s="8" t="s">
        <v>1396</v>
      </c>
      <c r="E186" s="8">
        <v>8.0</v>
      </c>
      <c r="F186" s="8" t="s">
        <v>1395</v>
      </c>
      <c r="G186" s="8">
        <v>69.0</v>
      </c>
      <c r="H186" s="8">
        <v>126.0</v>
      </c>
      <c r="I186" s="8">
        <v>82.0</v>
      </c>
      <c r="J186" s="8">
        <v>18.0</v>
      </c>
      <c r="K186" s="8">
        <v>72.0</v>
      </c>
      <c r="L186" s="8">
        <v>2.0</v>
      </c>
      <c r="M186" s="8">
        <v>13.0</v>
      </c>
      <c r="N186" s="8" t="s">
        <v>78</v>
      </c>
      <c r="O186" s="8" t="s">
        <v>14</v>
      </c>
      <c r="P186" s="8" t="s">
        <v>14</v>
      </c>
      <c r="Q186" s="8">
        <v>2.0</v>
      </c>
      <c r="R186" s="8">
        <v>2.113</v>
      </c>
      <c r="S186" s="8">
        <v>5.0</v>
      </c>
      <c r="T186" s="8">
        <v>5.0</v>
      </c>
      <c r="U186" s="8">
        <v>13.0</v>
      </c>
      <c r="V186" s="8">
        <v>13.113</v>
      </c>
      <c r="W186" s="8">
        <v>7.0</v>
      </c>
      <c r="X186" s="8">
        <v>7.0</v>
      </c>
      <c r="Y186" s="8">
        <v>10.0</v>
      </c>
      <c r="Z186" s="8">
        <v>10.0</v>
      </c>
      <c r="AA186" s="8">
        <v>18.0</v>
      </c>
      <c r="AB186" s="8" t="s">
        <v>540</v>
      </c>
    </row>
    <row r="187">
      <c r="A187" s="8" t="s">
        <v>1402</v>
      </c>
      <c r="B187" s="8" t="s">
        <v>26</v>
      </c>
      <c r="C187" s="8">
        <v>9.2</v>
      </c>
      <c r="D187" s="8" t="s">
        <v>1401</v>
      </c>
      <c r="E187" s="8">
        <v>8.0</v>
      </c>
      <c r="F187" s="8" t="s">
        <v>1400</v>
      </c>
      <c r="G187" s="8">
        <v>71.9</v>
      </c>
      <c r="H187" s="8">
        <v>141.0</v>
      </c>
      <c r="I187" s="8">
        <v>83.0</v>
      </c>
      <c r="J187" s="8">
        <v>18.0</v>
      </c>
      <c r="K187" s="8">
        <v>72.0</v>
      </c>
      <c r="L187" s="8">
        <v>-1.0</v>
      </c>
      <c r="M187" s="8">
        <v>10.0</v>
      </c>
      <c r="N187" s="8" t="s">
        <v>78</v>
      </c>
      <c r="O187" s="8" t="s">
        <v>14</v>
      </c>
      <c r="P187" s="8" t="s">
        <v>14</v>
      </c>
      <c r="Q187" s="8">
        <v>-1.0</v>
      </c>
      <c r="R187" s="8">
        <v>-0.891</v>
      </c>
      <c r="S187" s="8">
        <v>7.0</v>
      </c>
      <c r="T187" s="8">
        <v>7.0</v>
      </c>
      <c r="U187" s="8">
        <v>10.0</v>
      </c>
      <c r="V187" s="8">
        <v>10.109</v>
      </c>
      <c r="W187" s="8">
        <v>10.0</v>
      </c>
      <c r="X187" s="8">
        <v>9.0</v>
      </c>
      <c r="Y187" s="8">
        <v>10.0</v>
      </c>
      <c r="Z187" s="8" t="s">
        <v>14</v>
      </c>
      <c r="AA187" s="8" t="s">
        <v>14</v>
      </c>
      <c r="AB187" s="8" t="s">
        <v>540</v>
      </c>
    </row>
    <row r="188">
      <c r="A188" s="8" t="s">
        <v>1405</v>
      </c>
      <c r="B188" s="8" t="s">
        <v>311</v>
      </c>
      <c r="C188" s="8">
        <v>28.1</v>
      </c>
      <c r="D188" s="8" t="s">
        <v>1404</v>
      </c>
      <c r="E188" s="8">
        <v>8.0</v>
      </c>
      <c r="F188" s="8" t="s">
        <v>1028</v>
      </c>
      <c r="G188" s="8">
        <v>69.0</v>
      </c>
      <c r="H188" s="8">
        <v>130.0</v>
      </c>
      <c r="I188" s="8">
        <v>100.0</v>
      </c>
      <c r="J188" s="8">
        <v>18.0</v>
      </c>
      <c r="K188" s="8">
        <v>72.0</v>
      </c>
      <c r="L188" s="8">
        <v>8.0</v>
      </c>
      <c r="M188" s="8">
        <v>39.0</v>
      </c>
      <c r="N188" s="8" t="s">
        <v>78</v>
      </c>
      <c r="O188" s="8" t="s">
        <v>14</v>
      </c>
      <c r="P188" s="8" t="s">
        <v>14</v>
      </c>
      <c r="Q188" s="8">
        <v>8.0</v>
      </c>
      <c r="R188" s="8">
        <v>8.124</v>
      </c>
      <c r="S188" s="8">
        <v>1.0</v>
      </c>
      <c r="T188" s="8">
        <v>1.5</v>
      </c>
      <c r="U188" s="8">
        <v>39.0</v>
      </c>
      <c r="V188" s="8">
        <v>39.124</v>
      </c>
      <c r="W188" s="8">
        <v>1.0</v>
      </c>
      <c r="X188" s="8">
        <v>1.0</v>
      </c>
      <c r="Y188" s="8">
        <v>36.0</v>
      </c>
      <c r="Z188" s="8" t="s">
        <v>14</v>
      </c>
      <c r="AA188" s="8" t="s">
        <v>14</v>
      </c>
      <c r="AB188" s="8" t="s">
        <v>540</v>
      </c>
    </row>
    <row r="189">
      <c r="A189" s="8" t="s">
        <v>1411</v>
      </c>
      <c r="B189" s="8" t="s">
        <v>321</v>
      </c>
      <c r="C189" s="8">
        <v>11.8</v>
      </c>
      <c r="D189" s="8" t="s">
        <v>1410</v>
      </c>
      <c r="E189" s="8">
        <v>8.0</v>
      </c>
      <c r="F189" s="8" t="s">
        <v>1409</v>
      </c>
      <c r="G189" s="8">
        <v>69.8</v>
      </c>
      <c r="H189" s="8">
        <v>121.0</v>
      </c>
      <c r="I189" s="8">
        <v>82.0</v>
      </c>
      <c r="J189" s="8">
        <v>18.0</v>
      </c>
      <c r="K189" s="8">
        <v>70.0</v>
      </c>
      <c r="L189" s="8">
        <v>-1.0</v>
      </c>
      <c r="M189" s="8">
        <v>11.0</v>
      </c>
      <c r="N189" s="8" t="s">
        <v>78</v>
      </c>
      <c r="O189" s="8" t="s">
        <v>14</v>
      </c>
      <c r="P189" s="8" t="s">
        <v>14</v>
      </c>
      <c r="Q189" s="8">
        <v>-4.0</v>
      </c>
      <c r="R189" s="8">
        <v>-3.878</v>
      </c>
      <c r="S189" s="8">
        <v>10.0</v>
      </c>
      <c r="T189" s="8">
        <v>10.0</v>
      </c>
      <c r="U189" s="8">
        <v>10.0</v>
      </c>
      <c r="V189" s="8">
        <v>10.122</v>
      </c>
      <c r="W189" s="8">
        <v>8.0</v>
      </c>
      <c r="X189" s="8">
        <v>9.0</v>
      </c>
      <c r="Y189" s="8">
        <v>11.0</v>
      </c>
      <c r="Z189" s="8" t="s">
        <v>14</v>
      </c>
      <c r="AA189" s="8" t="s">
        <v>14</v>
      </c>
      <c r="AB189" s="8" t="s">
        <v>540</v>
      </c>
    </row>
    <row r="190">
      <c r="A190" s="8" t="s">
        <v>1416</v>
      </c>
      <c r="B190" s="8" t="s">
        <v>215</v>
      </c>
      <c r="C190" s="8">
        <v>13.7</v>
      </c>
      <c r="D190" s="8" t="s">
        <v>1414</v>
      </c>
      <c r="E190" s="8">
        <v>8.0</v>
      </c>
      <c r="F190" s="8" t="s">
        <v>1004</v>
      </c>
      <c r="G190" s="8">
        <v>70.0</v>
      </c>
      <c r="H190" s="8">
        <v>125.0</v>
      </c>
      <c r="I190" s="8">
        <v>87.0</v>
      </c>
      <c r="J190" s="8">
        <v>18.0</v>
      </c>
      <c r="K190" s="8">
        <v>72.0</v>
      </c>
      <c r="L190" s="8">
        <v>3.0</v>
      </c>
      <c r="M190" s="8">
        <v>17.0</v>
      </c>
      <c r="N190" s="8" t="s">
        <v>78</v>
      </c>
      <c r="O190" s="8" t="s">
        <v>14</v>
      </c>
      <c r="P190" s="8" t="s">
        <v>14</v>
      </c>
      <c r="Q190" s="8">
        <v>3.0</v>
      </c>
      <c r="R190" s="8">
        <v>3.103</v>
      </c>
      <c r="S190" s="8">
        <v>4.0</v>
      </c>
      <c r="T190" s="8">
        <v>4.0</v>
      </c>
      <c r="U190" s="8">
        <v>17.0</v>
      </c>
      <c r="V190" s="8">
        <v>17.103</v>
      </c>
      <c r="W190" s="8">
        <v>5.0</v>
      </c>
      <c r="X190" s="8">
        <v>5.0</v>
      </c>
      <c r="Y190" s="8">
        <v>15.0</v>
      </c>
      <c r="Z190" s="8">
        <v>15.0</v>
      </c>
      <c r="AA190" s="8">
        <v>18.0</v>
      </c>
      <c r="AB190" s="8" t="s">
        <v>540</v>
      </c>
    </row>
    <row r="191">
      <c r="A191" s="8" t="s">
        <v>1420</v>
      </c>
      <c r="B191" s="8" t="s">
        <v>26</v>
      </c>
      <c r="C191" s="8">
        <v>8.4</v>
      </c>
      <c r="D191" s="8" t="s">
        <v>1421</v>
      </c>
      <c r="E191" s="8">
        <v>9.0</v>
      </c>
      <c r="F191" s="8" t="s">
        <v>1417</v>
      </c>
      <c r="G191" s="8">
        <v>71.7</v>
      </c>
      <c r="H191" s="8">
        <v>141.0</v>
      </c>
      <c r="I191" s="8">
        <v>82.0</v>
      </c>
      <c r="J191" s="8">
        <v>18.0</v>
      </c>
      <c r="K191" s="8">
        <v>71.0</v>
      </c>
      <c r="L191" s="8">
        <v>-2.0</v>
      </c>
      <c r="M191" s="8">
        <v>8.0</v>
      </c>
      <c r="N191" s="8" t="s">
        <v>77</v>
      </c>
      <c r="O191" s="8" t="s">
        <v>14</v>
      </c>
      <c r="P191" s="8" t="s">
        <v>14</v>
      </c>
      <c r="Q191" s="8">
        <v>-2.0</v>
      </c>
      <c r="R191" s="8">
        <v>-1.891</v>
      </c>
      <c r="S191" s="8">
        <v>14.6</v>
      </c>
      <c r="T191" s="8">
        <v>14.6</v>
      </c>
      <c r="U191" s="8">
        <v>8.0</v>
      </c>
      <c r="V191" s="8">
        <v>8.109</v>
      </c>
      <c r="W191" s="8">
        <v>11.6</v>
      </c>
      <c r="X191" s="8">
        <v>13.1</v>
      </c>
      <c r="Y191" s="8">
        <v>9.0</v>
      </c>
      <c r="Z191" s="8" t="s">
        <v>14</v>
      </c>
      <c r="AA191" s="8" t="s">
        <v>14</v>
      </c>
      <c r="AB191" s="8" t="s">
        <v>540</v>
      </c>
    </row>
    <row r="192">
      <c r="A192" s="8" t="s">
        <v>1425</v>
      </c>
      <c r="B192" s="8" t="s">
        <v>26</v>
      </c>
      <c r="C192" s="8">
        <v>8.4</v>
      </c>
      <c r="D192" s="8" t="s">
        <v>1424</v>
      </c>
      <c r="E192" s="8">
        <v>9.0</v>
      </c>
      <c r="F192" s="8" t="s">
        <v>1423</v>
      </c>
      <c r="G192" s="8">
        <v>68.4</v>
      </c>
      <c r="H192" s="8">
        <v>127.0</v>
      </c>
      <c r="I192" s="8">
        <v>77.0</v>
      </c>
      <c r="J192" s="8">
        <v>18.0</v>
      </c>
      <c r="K192" s="8">
        <v>71.0</v>
      </c>
      <c r="L192" s="8">
        <v>7.0</v>
      </c>
      <c r="M192" s="8">
        <v>16.0</v>
      </c>
      <c r="N192" s="8" t="s">
        <v>77</v>
      </c>
      <c r="O192" s="8" t="s">
        <v>14</v>
      </c>
      <c r="P192" s="8" t="s">
        <v>14</v>
      </c>
      <c r="Q192" s="8">
        <v>-2.0</v>
      </c>
      <c r="R192" s="8">
        <v>-1.891</v>
      </c>
      <c r="S192" s="8">
        <v>14.6</v>
      </c>
      <c r="T192" s="8">
        <v>14.6</v>
      </c>
      <c r="U192" s="8">
        <v>8.0</v>
      </c>
      <c r="V192" s="8">
        <v>8.109</v>
      </c>
      <c r="W192" s="8">
        <v>11.6</v>
      </c>
      <c r="X192" s="8">
        <v>13.1</v>
      </c>
      <c r="Y192" s="8">
        <v>13.0</v>
      </c>
      <c r="Z192" s="8" t="s">
        <v>14</v>
      </c>
      <c r="AA192" s="8" t="s">
        <v>14</v>
      </c>
      <c r="AB192" s="8" t="s">
        <v>540</v>
      </c>
    </row>
    <row r="193">
      <c r="A193" s="8" t="s">
        <v>1430</v>
      </c>
      <c r="B193" s="8" t="s">
        <v>21</v>
      </c>
      <c r="C193" s="8">
        <v>6.4</v>
      </c>
      <c r="D193" s="8" t="s">
        <v>1428</v>
      </c>
      <c r="E193" s="8">
        <v>9.0</v>
      </c>
      <c r="F193" s="8" t="s">
        <v>1427</v>
      </c>
      <c r="G193" s="8">
        <v>72.3</v>
      </c>
      <c r="H193" s="8">
        <v>140.0</v>
      </c>
      <c r="I193" s="8">
        <v>80.0</v>
      </c>
      <c r="J193" s="8">
        <v>18.0</v>
      </c>
      <c r="K193" s="8">
        <v>72.0</v>
      </c>
      <c r="L193" s="8">
        <v>0.0</v>
      </c>
      <c r="M193" s="8">
        <v>8.0</v>
      </c>
      <c r="N193" s="8" t="s">
        <v>77</v>
      </c>
      <c r="O193" s="8" t="s">
        <v>14</v>
      </c>
      <c r="P193" s="8" t="s">
        <v>14</v>
      </c>
      <c r="Q193" s="8">
        <v>0.0</v>
      </c>
      <c r="R193" s="8">
        <v>0.108</v>
      </c>
      <c r="S193" s="8">
        <v>11.6</v>
      </c>
      <c r="T193" s="8">
        <v>11.6</v>
      </c>
      <c r="U193" s="8">
        <v>8.0</v>
      </c>
      <c r="V193" s="8">
        <v>8.108</v>
      </c>
      <c r="W193" s="8">
        <v>14.6</v>
      </c>
      <c r="X193" s="8">
        <v>13.1</v>
      </c>
      <c r="Y193" s="8">
        <v>8.0</v>
      </c>
      <c r="Z193" s="8">
        <v>8.0</v>
      </c>
      <c r="AA193" s="8">
        <v>18.0</v>
      </c>
      <c r="AB193" s="8" t="s">
        <v>540</v>
      </c>
    </row>
    <row r="194">
      <c r="A194" s="8" t="s">
        <v>1434</v>
      </c>
      <c r="B194" s="8" t="s">
        <v>26</v>
      </c>
      <c r="C194" s="8">
        <v>8.4</v>
      </c>
      <c r="D194" s="8" t="s">
        <v>1435</v>
      </c>
      <c r="E194" s="8">
        <v>9.0</v>
      </c>
      <c r="F194" s="8" t="s">
        <v>820</v>
      </c>
      <c r="G194" s="8">
        <v>71.1</v>
      </c>
      <c r="H194" s="8">
        <v>126.0</v>
      </c>
      <c r="I194" s="8">
        <v>80.0</v>
      </c>
      <c r="J194" s="8">
        <v>18.0</v>
      </c>
      <c r="K194" s="8">
        <v>72.0</v>
      </c>
      <c r="L194" s="8">
        <v>3.0</v>
      </c>
      <c r="M194" s="8">
        <v>12.0</v>
      </c>
      <c r="N194" s="8" t="s">
        <v>77</v>
      </c>
      <c r="O194" s="8" t="s">
        <v>14</v>
      </c>
      <c r="P194" s="8" t="s">
        <v>14</v>
      </c>
      <c r="Q194" s="8">
        <v>-2.0</v>
      </c>
      <c r="R194" s="8">
        <v>-1.891</v>
      </c>
      <c r="S194" s="8">
        <v>14.6</v>
      </c>
      <c r="T194" s="8">
        <v>14.6</v>
      </c>
      <c r="U194" s="8">
        <v>8.0</v>
      </c>
      <c r="V194" s="8">
        <v>8.109</v>
      </c>
      <c r="W194" s="8">
        <v>11.6</v>
      </c>
      <c r="X194" s="8">
        <v>13.1</v>
      </c>
      <c r="Y194" s="8">
        <v>11.0</v>
      </c>
      <c r="Z194" s="8" t="s">
        <v>14</v>
      </c>
      <c r="AA194" s="8" t="s">
        <v>14</v>
      </c>
      <c r="AB194" s="8" t="s">
        <v>540</v>
      </c>
    </row>
    <row r="195">
      <c r="A195" s="8" t="s">
        <v>1440</v>
      </c>
      <c r="B195" s="8" t="s">
        <v>200</v>
      </c>
      <c r="C195" s="8">
        <v>13.7</v>
      </c>
      <c r="D195" s="8" t="s">
        <v>1438</v>
      </c>
      <c r="E195" s="8">
        <v>9.0</v>
      </c>
      <c r="F195" s="8" t="s">
        <v>1437</v>
      </c>
      <c r="G195" s="8">
        <v>72.2</v>
      </c>
      <c r="H195" s="8">
        <v>133.0</v>
      </c>
      <c r="I195" s="8">
        <v>89.0</v>
      </c>
      <c r="J195" s="8">
        <v>18.0</v>
      </c>
      <c r="K195" s="8">
        <v>72.0</v>
      </c>
      <c r="L195" s="8">
        <v>1.0</v>
      </c>
      <c r="M195" s="8">
        <v>17.0</v>
      </c>
      <c r="N195" s="8" t="s">
        <v>77</v>
      </c>
      <c r="O195" s="8" t="s">
        <v>14</v>
      </c>
      <c r="P195" s="8" t="s">
        <v>14</v>
      </c>
      <c r="Q195" s="8">
        <v>1.0</v>
      </c>
      <c r="R195" s="8">
        <v>1.101</v>
      </c>
      <c r="S195" s="8">
        <v>9.6</v>
      </c>
      <c r="T195" s="8">
        <v>9.6</v>
      </c>
      <c r="U195" s="8">
        <v>17.0</v>
      </c>
      <c r="V195" s="8">
        <v>17.101</v>
      </c>
      <c r="W195" s="8">
        <v>8.6</v>
      </c>
      <c r="X195" s="8">
        <v>8.1</v>
      </c>
      <c r="Y195" s="8">
        <v>17.0</v>
      </c>
      <c r="Z195" s="8">
        <v>17.0</v>
      </c>
      <c r="AA195" s="8">
        <v>18.0</v>
      </c>
      <c r="AB195" s="8" t="s">
        <v>540</v>
      </c>
    </row>
    <row r="196">
      <c r="A196" s="8" t="s">
        <v>1443</v>
      </c>
      <c r="B196" s="8" t="s">
        <v>367</v>
      </c>
      <c r="C196" s="8">
        <v>7.5</v>
      </c>
      <c r="D196" s="8" t="s">
        <v>1442</v>
      </c>
      <c r="E196" s="8">
        <v>9.0</v>
      </c>
      <c r="F196" s="8" t="s">
        <v>801</v>
      </c>
      <c r="G196" s="8">
        <v>71.0</v>
      </c>
      <c r="H196" s="8">
        <v>132.0</v>
      </c>
      <c r="I196" s="8">
        <v>79.0</v>
      </c>
      <c r="J196" s="8">
        <v>18.0</v>
      </c>
      <c r="K196" s="8">
        <v>71.0</v>
      </c>
      <c r="L196" s="8">
        <v>9.0</v>
      </c>
      <c r="M196" s="8">
        <v>17.0</v>
      </c>
      <c r="N196" s="8" t="s">
        <v>77</v>
      </c>
      <c r="O196" s="8" t="s">
        <v>14</v>
      </c>
      <c r="P196" s="8" t="s">
        <v>14</v>
      </c>
      <c r="Q196" s="8">
        <v>9.0</v>
      </c>
      <c r="R196" s="8">
        <v>9.127</v>
      </c>
      <c r="S196" s="8">
        <v>4.6</v>
      </c>
      <c r="T196" s="8">
        <v>5.1</v>
      </c>
      <c r="U196" s="8">
        <v>17.0</v>
      </c>
      <c r="V196" s="8">
        <v>17.127</v>
      </c>
      <c r="W196" s="8">
        <v>7.6</v>
      </c>
      <c r="X196" s="8">
        <v>8.1</v>
      </c>
      <c r="Y196" s="8">
        <v>17.0</v>
      </c>
      <c r="Z196" s="8" t="s">
        <v>14</v>
      </c>
      <c r="AA196" s="8" t="s">
        <v>14</v>
      </c>
      <c r="AB196" s="8" t="s">
        <v>540</v>
      </c>
    </row>
    <row r="197">
      <c r="A197" s="8" t="s">
        <v>1448</v>
      </c>
      <c r="B197" s="8" t="s">
        <v>33</v>
      </c>
      <c r="C197" s="8">
        <v>17.9</v>
      </c>
      <c r="D197" s="8" t="s">
        <v>1446</v>
      </c>
      <c r="E197" s="8">
        <v>9.0</v>
      </c>
      <c r="F197" s="8" t="s">
        <v>1445</v>
      </c>
      <c r="G197" s="8">
        <v>71.5</v>
      </c>
      <c r="H197" s="8">
        <v>145.0</v>
      </c>
      <c r="I197" s="8">
        <v>93.0</v>
      </c>
      <c r="J197" s="8">
        <v>18.0</v>
      </c>
      <c r="K197" s="8">
        <v>72.0</v>
      </c>
      <c r="L197" s="8">
        <v>10.0</v>
      </c>
      <c r="M197" s="8">
        <v>32.0</v>
      </c>
      <c r="N197" s="8" t="s">
        <v>77</v>
      </c>
      <c r="O197" s="8" t="s">
        <v>14</v>
      </c>
      <c r="P197" s="8" t="s">
        <v>14</v>
      </c>
      <c r="Q197" s="8">
        <v>5.0</v>
      </c>
      <c r="R197" s="8">
        <v>5.11</v>
      </c>
      <c r="S197" s="8">
        <v>6.6</v>
      </c>
      <c r="T197" s="8">
        <v>7.1</v>
      </c>
      <c r="U197" s="8">
        <v>26.0</v>
      </c>
      <c r="V197" s="8">
        <v>26.11</v>
      </c>
      <c r="W197" s="8">
        <v>3.6</v>
      </c>
      <c r="X197" s="8">
        <v>3.6</v>
      </c>
      <c r="Y197" s="8">
        <v>31.0</v>
      </c>
      <c r="Z197" s="8" t="s">
        <v>14</v>
      </c>
      <c r="AA197" s="8" t="s">
        <v>14</v>
      </c>
      <c r="AB197" s="8" t="s">
        <v>540</v>
      </c>
    </row>
    <row r="198">
      <c r="A198" s="8" t="s">
        <v>1455</v>
      </c>
      <c r="B198" s="8" t="s">
        <v>215</v>
      </c>
      <c r="C198" s="8">
        <v>13.8</v>
      </c>
      <c r="D198" s="8" t="s">
        <v>1456</v>
      </c>
      <c r="E198" s="8">
        <v>9.0</v>
      </c>
      <c r="F198" s="8" t="s">
        <v>1452</v>
      </c>
      <c r="G198" s="8">
        <v>70.8</v>
      </c>
      <c r="H198" s="8">
        <v>132.0</v>
      </c>
      <c r="I198" s="8">
        <v>91.0</v>
      </c>
      <c r="J198" s="8">
        <v>18.0</v>
      </c>
      <c r="K198" s="8">
        <v>72.0</v>
      </c>
      <c r="L198" s="8">
        <v>5.0</v>
      </c>
      <c r="M198" s="8">
        <v>20.0</v>
      </c>
      <c r="N198" s="8" t="s">
        <v>77</v>
      </c>
      <c r="O198" s="8" t="s">
        <v>14</v>
      </c>
      <c r="P198" s="8" t="s">
        <v>14</v>
      </c>
      <c r="Q198" s="8">
        <v>5.0</v>
      </c>
      <c r="R198" s="8">
        <v>5.103</v>
      </c>
      <c r="S198" s="8">
        <v>7.6</v>
      </c>
      <c r="T198" s="8">
        <v>7.1</v>
      </c>
      <c r="U198" s="8">
        <v>20.0</v>
      </c>
      <c r="V198" s="8">
        <v>20.103</v>
      </c>
      <c r="W198" s="8">
        <v>6.6</v>
      </c>
      <c r="X198" s="8">
        <v>6.6</v>
      </c>
      <c r="Y198" s="8">
        <v>19.0</v>
      </c>
      <c r="Z198" s="8">
        <v>19.0</v>
      </c>
      <c r="AA198" s="8">
        <v>18.0</v>
      </c>
      <c r="AB198" s="8" t="s">
        <v>540</v>
      </c>
    </row>
    <row r="199">
      <c r="A199" s="8" t="s">
        <v>1460</v>
      </c>
      <c r="B199" s="8" t="s">
        <v>200</v>
      </c>
      <c r="C199" s="8">
        <v>13.7</v>
      </c>
      <c r="D199" s="8" t="s">
        <v>1458</v>
      </c>
      <c r="E199" s="8">
        <v>9.0</v>
      </c>
      <c r="F199" s="8" t="s">
        <v>1457</v>
      </c>
      <c r="G199" s="8">
        <v>69.8</v>
      </c>
      <c r="H199" s="8">
        <v>123.0</v>
      </c>
      <c r="I199" s="8">
        <v>89.0</v>
      </c>
      <c r="J199" s="8">
        <v>18.0</v>
      </c>
      <c r="K199" s="8">
        <v>71.0</v>
      </c>
      <c r="L199" s="8">
        <v>5.0</v>
      </c>
      <c r="M199" s="8">
        <v>19.0</v>
      </c>
      <c r="N199" s="8" t="s">
        <v>77</v>
      </c>
      <c r="O199" s="8" t="s">
        <v>14</v>
      </c>
      <c r="P199" s="8" t="s">
        <v>14</v>
      </c>
      <c r="Q199" s="8">
        <v>1.0</v>
      </c>
      <c r="R199" s="8">
        <v>1.101</v>
      </c>
      <c r="S199" s="8">
        <v>9.6</v>
      </c>
      <c r="T199" s="8">
        <v>9.6</v>
      </c>
      <c r="U199" s="8">
        <v>17.0</v>
      </c>
      <c r="V199" s="8">
        <v>17.101</v>
      </c>
      <c r="W199" s="8">
        <v>8.6</v>
      </c>
      <c r="X199" s="8">
        <v>8.1</v>
      </c>
      <c r="Y199" s="8">
        <v>18.0</v>
      </c>
      <c r="Z199" s="8">
        <v>18.0</v>
      </c>
      <c r="AA199" s="8">
        <v>18.0</v>
      </c>
      <c r="AB199" s="8" t="s">
        <v>540</v>
      </c>
    </row>
    <row r="200">
      <c r="A200" s="8" t="s">
        <v>1465</v>
      </c>
      <c r="B200" s="8" t="s">
        <v>321</v>
      </c>
      <c r="C200" s="8">
        <v>10.9</v>
      </c>
      <c r="D200" s="8" t="s">
        <v>1463</v>
      </c>
      <c r="E200" s="8">
        <v>9.0</v>
      </c>
      <c r="F200" s="8" t="s">
        <v>1462</v>
      </c>
      <c r="G200" s="8">
        <v>70.2</v>
      </c>
      <c r="H200" s="8">
        <v>129.0</v>
      </c>
      <c r="I200" s="8">
        <v>86.0</v>
      </c>
      <c r="J200" s="8">
        <v>18.0</v>
      </c>
      <c r="K200" s="8">
        <v>72.0</v>
      </c>
      <c r="L200" s="8">
        <v>4.0</v>
      </c>
      <c r="M200" s="8">
        <v>16.0</v>
      </c>
      <c r="N200" s="8" t="s">
        <v>77</v>
      </c>
      <c r="O200" s="8" t="s">
        <v>14</v>
      </c>
      <c r="P200" s="8" t="s">
        <v>14</v>
      </c>
      <c r="Q200" s="8">
        <v>4.0</v>
      </c>
      <c r="R200" s="8">
        <v>4.122</v>
      </c>
      <c r="S200" s="8">
        <v>8.6</v>
      </c>
      <c r="T200" s="8">
        <v>8.6</v>
      </c>
      <c r="U200" s="8">
        <v>16.0</v>
      </c>
      <c r="V200" s="8">
        <v>16.122</v>
      </c>
      <c r="W200" s="8">
        <v>9.6</v>
      </c>
      <c r="X200" s="8">
        <v>9.6</v>
      </c>
      <c r="Y200" s="8">
        <v>14.0</v>
      </c>
      <c r="Z200" s="8">
        <v>14.0</v>
      </c>
      <c r="AA200" s="8">
        <v>18.0</v>
      </c>
      <c r="AB200" s="8" t="s">
        <v>540</v>
      </c>
    </row>
    <row r="201">
      <c r="A201" s="8" t="s">
        <v>1470</v>
      </c>
      <c r="B201" s="8" t="s">
        <v>26</v>
      </c>
      <c r="C201" s="8">
        <v>8.4</v>
      </c>
      <c r="D201" s="8" t="s">
        <v>1471</v>
      </c>
      <c r="E201" s="8">
        <v>9.0</v>
      </c>
      <c r="F201" s="8" t="s">
        <v>1467</v>
      </c>
      <c r="G201" s="8">
        <v>72.2</v>
      </c>
      <c r="H201" s="8">
        <v>141.0</v>
      </c>
      <c r="I201" s="8">
        <v>82.0</v>
      </c>
      <c r="J201" s="8">
        <v>18.0</v>
      </c>
      <c r="K201" s="8">
        <v>72.0</v>
      </c>
      <c r="L201" s="8">
        <v>-2.0</v>
      </c>
      <c r="M201" s="8">
        <v>8.0</v>
      </c>
      <c r="N201" s="8" t="s">
        <v>77</v>
      </c>
      <c r="O201" s="8" t="s">
        <v>14</v>
      </c>
      <c r="P201" s="8" t="s">
        <v>14</v>
      </c>
      <c r="Q201" s="8">
        <v>-2.0</v>
      </c>
      <c r="R201" s="8">
        <v>-1.891</v>
      </c>
      <c r="S201" s="8">
        <v>14.6</v>
      </c>
      <c r="T201" s="8">
        <v>14.6</v>
      </c>
      <c r="U201" s="8">
        <v>8.0</v>
      </c>
      <c r="V201" s="8">
        <v>8.109</v>
      </c>
      <c r="W201" s="8">
        <v>11.6</v>
      </c>
      <c r="X201" s="8">
        <v>13.1</v>
      </c>
      <c r="Y201" s="8">
        <v>8.0</v>
      </c>
      <c r="Z201" s="8" t="s">
        <v>14</v>
      </c>
      <c r="AA201" s="8" t="s">
        <v>14</v>
      </c>
      <c r="AB201" s="8" t="s">
        <v>540</v>
      </c>
    </row>
    <row r="202">
      <c r="A202" s="8" t="s">
        <v>1473</v>
      </c>
      <c r="B202" s="8" t="s">
        <v>21</v>
      </c>
      <c r="C202" s="8">
        <v>6.4</v>
      </c>
      <c r="D202" s="8" t="s">
        <v>1472</v>
      </c>
      <c r="E202" s="8">
        <v>9.0</v>
      </c>
      <c r="F202" s="8" t="s">
        <v>1467</v>
      </c>
      <c r="G202" s="8">
        <v>72.2</v>
      </c>
      <c r="H202" s="8">
        <v>141.0</v>
      </c>
      <c r="I202" s="8">
        <v>81.0</v>
      </c>
      <c r="J202" s="8">
        <v>18.0</v>
      </c>
      <c r="K202" s="8">
        <v>72.0</v>
      </c>
      <c r="L202" s="8">
        <v>1.0</v>
      </c>
      <c r="M202" s="8">
        <v>9.0</v>
      </c>
      <c r="N202" s="8" t="s">
        <v>77</v>
      </c>
      <c r="O202" s="8" t="s">
        <v>14</v>
      </c>
      <c r="P202" s="8" t="s">
        <v>14</v>
      </c>
      <c r="Q202" s="8">
        <v>0.0</v>
      </c>
      <c r="R202" s="8">
        <v>0.108</v>
      </c>
      <c r="S202" s="8">
        <v>11.6</v>
      </c>
      <c r="T202" s="8">
        <v>11.6</v>
      </c>
      <c r="U202" s="8">
        <v>8.0</v>
      </c>
      <c r="V202" s="8">
        <v>8.108</v>
      </c>
      <c r="W202" s="8">
        <v>14.6</v>
      </c>
      <c r="X202" s="8">
        <v>13.1</v>
      </c>
      <c r="Y202" s="8">
        <v>9.0</v>
      </c>
      <c r="Z202" s="8">
        <v>9.0</v>
      </c>
      <c r="AA202" s="8">
        <v>18.0</v>
      </c>
      <c r="AB202" s="8" t="s">
        <v>540</v>
      </c>
    </row>
    <row r="203">
      <c r="A203" s="8" t="s">
        <v>1475</v>
      </c>
      <c r="B203" s="8" t="s">
        <v>301</v>
      </c>
      <c r="C203" s="8">
        <v>10.3</v>
      </c>
      <c r="D203" s="8" t="s">
        <v>1474</v>
      </c>
      <c r="E203" s="8">
        <v>9.0</v>
      </c>
      <c r="F203" s="8" t="s">
        <v>1400</v>
      </c>
      <c r="G203" s="8">
        <v>71.9</v>
      </c>
      <c r="H203" s="8">
        <v>141.0</v>
      </c>
      <c r="I203" s="8">
        <v>95.0</v>
      </c>
      <c r="J203" s="8">
        <v>18.0</v>
      </c>
      <c r="K203" s="8">
        <v>72.0</v>
      </c>
      <c r="L203" s="8">
        <v>11.0</v>
      </c>
      <c r="M203" s="8">
        <v>23.0</v>
      </c>
      <c r="N203" s="8" t="s">
        <v>77</v>
      </c>
      <c r="O203" s="8" t="s">
        <v>14</v>
      </c>
      <c r="P203" s="8" t="s">
        <v>14</v>
      </c>
      <c r="Q203" s="8">
        <v>11.0</v>
      </c>
      <c r="R203" s="8">
        <v>11.113</v>
      </c>
      <c r="S203" s="8">
        <v>3.6</v>
      </c>
      <c r="T203" s="8">
        <v>3.6</v>
      </c>
      <c r="U203" s="8">
        <v>23.0</v>
      </c>
      <c r="V203" s="8">
        <v>23.113</v>
      </c>
      <c r="W203" s="8">
        <v>5.6</v>
      </c>
      <c r="X203" s="8">
        <v>5.6</v>
      </c>
      <c r="Y203" s="8">
        <v>23.0</v>
      </c>
      <c r="Z203" s="8">
        <v>23.0</v>
      </c>
      <c r="AA203" s="8">
        <v>18.0</v>
      </c>
      <c r="AB203" s="8" t="s">
        <v>540</v>
      </c>
    </row>
    <row r="204">
      <c r="A204" s="8" t="s">
        <v>1479</v>
      </c>
      <c r="B204" s="8" t="s">
        <v>290</v>
      </c>
      <c r="C204" s="8">
        <v>27.6</v>
      </c>
      <c r="D204" s="8" t="s">
        <v>1478</v>
      </c>
      <c r="E204" s="8">
        <v>9.0</v>
      </c>
      <c r="F204" s="8" t="s">
        <v>1028</v>
      </c>
      <c r="G204" s="8">
        <v>69.0</v>
      </c>
      <c r="H204" s="8">
        <v>130.0</v>
      </c>
      <c r="I204" s="8">
        <v>111.0</v>
      </c>
      <c r="J204" s="8">
        <v>18.0</v>
      </c>
      <c r="K204" s="8">
        <v>72.0</v>
      </c>
      <c r="L204" s="8">
        <v>12.0</v>
      </c>
      <c r="M204" s="8">
        <v>42.0</v>
      </c>
      <c r="N204" s="8" t="s">
        <v>77</v>
      </c>
      <c r="O204" s="8" t="s">
        <v>14</v>
      </c>
      <c r="P204" s="8" t="s">
        <v>14</v>
      </c>
      <c r="Q204" s="8">
        <v>12.0</v>
      </c>
      <c r="R204" s="8">
        <v>12.119</v>
      </c>
      <c r="S204" s="8">
        <v>2.6</v>
      </c>
      <c r="T204" s="8">
        <v>2.6</v>
      </c>
      <c r="U204" s="8">
        <v>42.0</v>
      </c>
      <c r="V204" s="8">
        <v>42.119</v>
      </c>
      <c r="W204" s="8">
        <v>2.6</v>
      </c>
      <c r="X204" s="8">
        <v>2.6</v>
      </c>
      <c r="Y204" s="8">
        <v>39.0</v>
      </c>
      <c r="Z204" s="8">
        <v>39.0</v>
      </c>
      <c r="AA204" s="8">
        <v>18.0</v>
      </c>
      <c r="AB204" s="8" t="s">
        <v>540</v>
      </c>
    </row>
    <row r="205">
      <c r="A205" s="8" t="s">
        <v>1482</v>
      </c>
      <c r="B205" s="8" t="s">
        <v>311</v>
      </c>
      <c r="C205" s="8">
        <v>27.5</v>
      </c>
      <c r="D205" s="8" t="s">
        <v>1483</v>
      </c>
      <c r="E205" s="8">
        <v>9.0</v>
      </c>
      <c r="F205" s="8" t="s">
        <v>1028</v>
      </c>
      <c r="G205" s="8">
        <v>69.0</v>
      </c>
      <c r="H205" s="8">
        <v>130.0</v>
      </c>
      <c r="I205" s="8">
        <v>108.0</v>
      </c>
      <c r="J205" s="8">
        <v>18.0</v>
      </c>
      <c r="K205" s="8">
        <v>72.0</v>
      </c>
      <c r="L205" s="8">
        <v>16.0</v>
      </c>
      <c r="M205" s="8">
        <v>46.0</v>
      </c>
      <c r="N205" s="8" t="s">
        <v>77</v>
      </c>
      <c r="O205" s="8" t="s">
        <v>14</v>
      </c>
      <c r="P205" s="8" t="s">
        <v>14</v>
      </c>
      <c r="Q205" s="8">
        <v>16.0</v>
      </c>
      <c r="R205" s="8">
        <v>16.124</v>
      </c>
      <c r="S205" s="8">
        <v>1.6</v>
      </c>
      <c r="T205" s="8">
        <v>1.6</v>
      </c>
      <c r="U205" s="8">
        <v>46.0</v>
      </c>
      <c r="V205" s="8">
        <v>46.124</v>
      </c>
      <c r="W205" s="8">
        <v>1.6</v>
      </c>
      <c r="X205" s="8">
        <v>1.6</v>
      </c>
      <c r="Y205" s="8">
        <v>43.0</v>
      </c>
      <c r="Z205" s="8">
        <v>19.0</v>
      </c>
      <c r="AA205" s="8">
        <v>7.0</v>
      </c>
      <c r="AB205" s="8" t="s">
        <v>540</v>
      </c>
    </row>
    <row r="206">
      <c r="A206" s="8" t="s">
        <v>1489</v>
      </c>
      <c r="B206" s="8" t="s">
        <v>349</v>
      </c>
      <c r="C206" s="8">
        <v>13.0</v>
      </c>
      <c r="D206" s="8" t="s">
        <v>1488</v>
      </c>
      <c r="E206" s="8">
        <v>9.0</v>
      </c>
      <c r="F206" s="8" t="s">
        <v>1487</v>
      </c>
      <c r="G206" s="8">
        <v>70.3</v>
      </c>
      <c r="H206" s="8">
        <v>144.0</v>
      </c>
      <c r="I206" s="8">
        <v>95.0</v>
      </c>
      <c r="J206" s="8">
        <v>18.0</v>
      </c>
      <c r="K206" s="8">
        <v>71.0</v>
      </c>
      <c r="L206" s="8">
        <v>9.0</v>
      </c>
      <c r="M206" s="8">
        <v>25.0</v>
      </c>
      <c r="N206" s="8" t="s">
        <v>77</v>
      </c>
      <c r="O206" s="8" t="s">
        <v>14</v>
      </c>
      <c r="P206" s="8" t="s">
        <v>14</v>
      </c>
      <c r="Q206" s="8">
        <v>9.0</v>
      </c>
      <c r="R206" s="8">
        <v>9.118</v>
      </c>
      <c r="S206" s="8">
        <v>5.6</v>
      </c>
      <c r="T206" s="8">
        <v>5.1</v>
      </c>
      <c r="U206" s="8">
        <v>25.0</v>
      </c>
      <c r="V206" s="8">
        <v>25.118</v>
      </c>
      <c r="W206" s="8">
        <v>4.6</v>
      </c>
      <c r="X206" s="8">
        <v>4.6</v>
      </c>
      <c r="Y206" s="8">
        <v>24.0</v>
      </c>
      <c r="Z206" s="8">
        <v>24.0</v>
      </c>
      <c r="AA206" s="8">
        <v>18.0</v>
      </c>
      <c r="AB206" s="8" t="s">
        <v>540</v>
      </c>
    </row>
    <row r="207">
      <c r="A207" s="8" t="s">
        <v>1492</v>
      </c>
      <c r="B207" s="8" t="s">
        <v>33</v>
      </c>
      <c r="C207" s="8">
        <v>17.9</v>
      </c>
      <c r="D207" s="8" t="s">
        <v>1491</v>
      </c>
      <c r="E207" s="8">
        <v>9.0</v>
      </c>
      <c r="F207" s="8" t="s">
        <v>1467</v>
      </c>
      <c r="G207" s="8">
        <v>72.2</v>
      </c>
      <c r="H207" s="8">
        <v>141.0</v>
      </c>
      <c r="I207" s="8">
        <v>98.0</v>
      </c>
      <c r="J207" s="8">
        <v>18.0</v>
      </c>
      <c r="K207" s="8">
        <v>72.0</v>
      </c>
      <c r="L207" s="8">
        <v>5.0</v>
      </c>
      <c r="M207" s="8">
        <v>26.0</v>
      </c>
      <c r="N207" s="8" t="s">
        <v>77</v>
      </c>
      <c r="O207" s="8" t="s">
        <v>14</v>
      </c>
      <c r="P207" s="8" t="s">
        <v>14</v>
      </c>
      <c r="Q207" s="8">
        <v>5.0</v>
      </c>
      <c r="R207" s="8">
        <v>5.11</v>
      </c>
      <c r="S207" s="8">
        <v>6.6</v>
      </c>
      <c r="T207" s="8">
        <v>7.1</v>
      </c>
      <c r="U207" s="8">
        <v>26.0</v>
      </c>
      <c r="V207" s="8">
        <v>26.11</v>
      </c>
      <c r="W207" s="8">
        <v>3.6</v>
      </c>
      <c r="X207" s="8">
        <v>3.6</v>
      </c>
      <c r="Y207" s="8">
        <v>26.0</v>
      </c>
      <c r="Z207" s="8">
        <v>26.0</v>
      </c>
      <c r="AA207" s="8">
        <v>18.0</v>
      </c>
      <c r="AB207" s="8" t="s">
        <v>540</v>
      </c>
    </row>
    <row r="208">
      <c r="A208" s="8" t="s">
        <v>1497</v>
      </c>
      <c r="B208" s="8" t="s">
        <v>21</v>
      </c>
      <c r="C208" s="8">
        <v>5.9</v>
      </c>
      <c r="D208" s="8" t="s">
        <v>1495</v>
      </c>
      <c r="E208" s="8">
        <v>10.0</v>
      </c>
      <c r="F208" s="8" t="s">
        <v>1494</v>
      </c>
      <c r="G208" s="8">
        <v>71.3</v>
      </c>
      <c r="H208" s="8">
        <v>125.0</v>
      </c>
      <c r="I208" s="8">
        <v>80.0</v>
      </c>
      <c r="J208" s="8">
        <v>18.0</v>
      </c>
      <c r="K208" s="8">
        <v>72.0</v>
      </c>
      <c r="L208" s="8">
        <v>2.0</v>
      </c>
      <c r="M208" s="8">
        <v>9.0</v>
      </c>
      <c r="N208" s="8" t="s">
        <v>78</v>
      </c>
      <c r="O208" s="8" t="s">
        <v>14</v>
      </c>
      <c r="P208" s="8" t="s">
        <v>14</v>
      </c>
      <c r="Q208" s="8">
        <v>2.0</v>
      </c>
      <c r="R208" s="8">
        <v>2.108</v>
      </c>
      <c r="S208" s="8">
        <v>5.0</v>
      </c>
      <c r="T208" s="8">
        <v>4.0</v>
      </c>
      <c r="U208" s="8">
        <v>9.0</v>
      </c>
      <c r="V208" s="8">
        <v>9.108</v>
      </c>
      <c r="W208" s="8">
        <v>8.0</v>
      </c>
      <c r="X208" s="8">
        <v>8.0</v>
      </c>
      <c r="Y208" s="8">
        <v>8.0</v>
      </c>
      <c r="Z208" s="8">
        <v>8.0</v>
      </c>
      <c r="AA208" s="8">
        <v>18.0</v>
      </c>
      <c r="AB208" s="8" t="s">
        <v>540</v>
      </c>
    </row>
    <row r="209">
      <c r="A209" s="8" t="s">
        <v>1500</v>
      </c>
      <c r="B209" s="8" t="s">
        <v>367</v>
      </c>
      <c r="C209" s="8">
        <v>7.5</v>
      </c>
      <c r="D209" s="8" t="s">
        <v>1499</v>
      </c>
      <c r="E209" s="8">
        <v>10.0</v>
      </c>
      <c r="F209" s="8" t="s">
        <v>1498</v>
      </c>
      <c r="G209" s="8">
        <v>73.7</v>
      </c>
      <c r="H209" s="8">
        <v>141.0</v>
      </c>
      <c r="I209" s="8">
        <v>85.0</v>
      </c>
      <c r="J209" s="8">
        <v>18.0</v>
      </c>
      <c r="K209" s="8">
        <v>72.0</v>
      </c>
      <c r="L209" s="8">
        <v>2.0</v>
      </c>
      <c r="M209" s="8">
        <v>11.0</v>
      </c>
      <c r="N209" s="8" t="s">
        <v>78</v>
      </c>
      <c r="O209" s="8" t="s">
        <v>14</v>
      </c>
      <c r="P209" s="8" t="s">
        <v>14</v>
      </c>
      <c r="Q209" s="8">
        <v>2.0</v>
      </c>
      <c r="R209" s="8">
        <v>2.127</v>
      </c>
      <c r="S209" s="8">
        <v>3.0</v>
      </c>
      <c r="T209" s="8">
        <v>4.0</v>
      </c>
      <c r="U209" s="8">
        <v>11.0</v>
      </c>
      <c r="V209" s="8">
        <v>11.127</v>
      </c>
      <c r="W209" s="8">
        <v>6.0</v>
      </c>
      <c r="X209" s="8">
        <v>6.0</v>
      </c>
      <c r="Y209" s="8">
        <v>13.0</v>
      </c>
      <c r="Z209" s="8">
        <v>13.0</v>
      </c>
      <c r="AA209" s="8">
        <v>18.0</v>
      </c>
      <c r="AB209" s="8" t="s">
        <v>540</v>
      </c>
    </row>
    <row r="210">
      <c r="A210" s="8" t="s">
        <v>1504</v>
      </c>
      <c r="B210" s="8" t="s">
        <v>367</v>
      </c>
      <c r="C210" s="8">
        <v>7.5</v>
      </c>
      <c r="D210" s="8" t="s">
        <v>1505</v>
      </c>
      <c r="E210" s="8">
        <v>10.0</v>
      </c>
      <c r="F210" s="8" t="s">
        <v>1502</v>
      </c>
      <c r="G210" s="8">
        <v>72.7</v>
      </c>
      <c r="H210" s="8">
        <v>137.0</v>
      </c>
      <c r="I210" s="8">
        <v>80.0</v>
      </c>
      <c r="J210" s="8">
        <v>18.0</v>
      </c>
      <c r="K210" s="8">
        <v>72.0</v>
      </c>
      <c r="L210" s="8">
        <v>7.0</v>
      </c>
      <c r="M210" s="8">
        <v>15.0</v>
      </c>
      <c r="N210" s="8" t="s">
        <v>78</v>
      </c>
      <c r="O210" s="8" t="s">
        <v>14</v>
      </c>
      <c r="P210" s="8" t="s">
        <v>14</v>
      </c>
      <c r="Q210" s="8">
        <v>2.0</v>
      </c>
      <c r="R210" s="8">
        <v>2.127</v>
      </c>
      <c r="S210" s="8">
        <v>3.0</v>
      </c>
      <c r="T210" s="8">
        <v>4.0</v>
      </c>
      <c r="U210" s="8">
        <v>11.0</v>
      </c>
      <c r="V210" s="8">
        <v>11.127</v>
      </c>
      <c r="W210" s="8">
        <v>6.0</v>
      </c>
      <c r="X210" s="8">
        <v>6.0</v>
      </c>
      <c r="Y210" s="8">
        <v>16.0</v>
      </c>
      <c r="Z210" s="8">
        <v>1.0</v>
      </c>
      <c r="AA210" s="8">
        <v>4.0</v>
      </c>
      <c r="AB210" s="8" t="s">
        <v>540</v>
      </c>
    </row>
    <row r="211">
      <c r="A211" s="8" t="s">
        <v>1508</v>
      </c>
      <c r="B211" s="8" t="s">
        <v>321</v>
      </c>
      <c r="C211" s="8">
        <v>10.9</v>
      </c>
      <c r="D211" s="8" t="s">
        <v>1509</v>
      </c>
      <c r="E211" s="8">
        <v>10.0</v>
      </c>
      <c r="F211" s="8" t="s">
        <v>1182</v>
      </c>
      <c r="G211" s="8">
        <v>72.0</v>
      </c>
      <c r="H211" s="8">
        <v>135.0</v>
      </c>
      <c r="I211" s="8">
        <v>84.0</v>
      </c>
      <c r="J211" s="8">
        <v>18.0</v>
      </c>
      <c r="K211" s="8">
        <v>72.0</v>
      </c>
      <c r="L211" s="8">
        <v>0.0</v>
      </c>
      <c r="M211" s="8">
        <v>12.0</v>
      </c>
      <c r="N211" s="8" t="s">
        <v>78</v>
      </c>
      <c r="O211" s="8" t="s">
        <v>14</v>
      </c>
      <c r="P211" s="8" t="s">
        <v>14</v>
      </c>
      <c r="Q211" s="8">
        <v>0.0</v>
      </c>
      <c r="R211" s="8">
        <v>0.122</v>
      </c>
      <c r="S211" s="8">
        <v>6.0</v>
      </c>
      <c r="T211" s="8">
        <v>6.0</v>
      </c>
      <c r="U211" s="8">
        <v>12.0</v>
      </c>
      <c r="V211" s="8">
        <v>12.122</v>
      </c>
      <c r="W211" s="8">
        <v>5.0</v>
      </c>
      <c r="X211" s="8">
        <v>5.0</v>
      </c>
      <c r="Y211" s="8">
        <v>12.0</v>
      </c>
      <c r="Z211" s="8">
        <v>12.0</v>
      </c>
      <c r="AA211" s="8">
        <v>18.0</v>
      </c>
      <c r="AB211" s="8" t="s">
        <v>540</v>
      </c>
    </row>
    <row r="212">
      <c r="A212" s="8" t="s">
        <v>1511</v>
      </c>
      <c r="B212" s="8" t="s">
        <v>26</v>
      </c>
      <c r="C212" s="8">
        <v>7.8</v>
      </c>
      <c r="D212" s="8" t="s">
        <v>1510</v>
      </c>
      <c r="E212" s="8">
        <v>10.0</v>
      </c>
      <c r="F212" s="8" t="s">
        <v>1004</v>
      </c>
      <c r="G212" s="8">
        <v>70.0</v>
      </c>
      <c r="H212" s="8">
        <v>125.0</v>
      </c>
      <c r="I212" s="8">
        <v>78.0</v>
      </c>
      <c r="J212" s="8">
        <v>18.0</v>
      </c>
      <c r="K212" s="8">
        <v>72.0</v>
      </c>
      <c r="L212" s="8">
        <v>5.0</v>
      </c>
      <c r="M212" s="8">
        <v>13.0</v>
      </c>
      <c r="N212" s="8" t="s">
        <v>78</v>
      </c>
      <c r="O212" s="8" t="s">
        <v>14</v>
      </c>
      <c r="P212" s="8" t="s">
        <v>14</v>
      </c>
      <c r="Q212" s="8">
        <v>5.0</v>
      </c>
      <c r="R212" s="8">
        <v>5.109</v>
      </c>
      <c r="S212" s="8">
        <v>1.0</v>
      </c>
      <c r="T212" s="8">
        <v>1.0</v>
      </c>
      <c r="U212" s="8">
        <v>13.0</v>
      </c>
      <c r="V212" s="8">
        <v>13.109</v>
      </c>
      <c r="W212" s="8">
        <v>4.0</v>
      </c>
      <c r="X212" s="8">
        <v>4.0</v>
      </c>
      <c r="Y212" s="8">
        <v>11.0</v>
      </c>
      <c r="Z212" s="8" t="s">
        <v>14</v>
      </c>
      <c r="AA212" s="8" t="s">
        <v>14</v>
      </c>
      <c r="AB212" s="8" t="s">
        <v>540</v>
      </c>
    </row>
    <row r="213">
      <c r="A213" s="8" t="s">
        <v>1515</v>
      </c>
      <c r="B213" s="8" t="s">
        <v>215</v>
      </c>
      <c r="C213" s="8">
        <v>14.5</v>
      </c>
      <c r="D213" s="8" t="s">
        <v>1513</v>
      </c>
      <c r="E213" s="8">
        <v>10.0</v>
      </c>
      <c r="F213" s="8" t="s">
        <v>1004</v>
      </c>
      <c r="G213" s="8">
        <v>70.0</v>
      </c>
      <c r="H213" s="8">
        <v>125.0</v>
      </c>
      <c r="I213" s="8">
        <v>80.0</v>
      </c>
      <c r="J213" s="8">
        <v>18.0</v>
      </c>
      <c r="K213" s="8">
        <v>72.0</v>
      </c>
      <c r="L213" s="8">
        <v>-5.0</v>
      </c>
      <c r="M213" s="8">
        <v>10.0</v>
      </c>
      <c r="N213" s="8" t="s">
        <v>78</v>
      </c>
      <c r="O213" s="8" t="s">
        <v>14</v>
      </c>
      <c r="P213" s="8" t="s">
        <v>14</v>
      </c>
      <c r="Q213" s="8">
        <v>-5.0</v>
      </c>
      <c r="R213" s="8">
        <v>-4.897</v>
      </c>
      <c r="S213" s="8">
        <v>8.0</v>
      </c>
      <c r="T213" s="8">
        <v>8.0</v>
      </c>
      <c r="U213" s="8">
        <v>10.0</v>
      </c>
      <c r="V213" s="8">
        <v>10.103</v>
      </c>
      <c r="W213" s="8">
        <v>7.0</v>
      </c>
      <c r="X213" s="8">
        <v>7.0</v>
      </c>
      <c r="Y213" s="8">
        <v>8.0</v>
      </c>
      <c r="Z213" s="8">
        <v>8.0</v>
      </c>
      <c r="AA213" s="8">
        <v>18.0</v>
      </c>
      <c r="AB213" s="8" t="s">
        <v>540</v>
      </c>
    </row>
    <row r="214">
      <c r="A214" s="8" t="s">
        <v>1519</v>
      </c>
      <c r="B214" s="8" t="s">
        <v>349</v>
      </c>
      <c r="C214" s="8">
        <v>13.0</v>
      </c>
      <c r="D214" s="8" t="s">
        <v>1518</v>
      </c>
      <c r="E214" s="8">
        <v>10.0</v>
      </c>
      <c r="F214" s="8" t="s">
        <v>1517</v>
      </c>
      <c r="G214" s="8">
        <v>73.1</v>
      </c>
      <c r="H214" s="8">
        <v>137.0</v>
      </c>
      <c r="I214" s="8">
        <v>88.0</v>
      </c>
      <c r="J214" s="8">
        <v>18.0</v>
      </c>
      <c r="K214" s="8">
        <v>72.0</v>
      </c>
      <c r="L214" s="8">
        <v>2.0</v>
      </c>
      <c r="M214" s="8">
        <v>17.0</v>
      </c>
      <c r="N214" s="8" t="s">
        <v>78</v>
      </c>
      <c r="O214" s="8" t="s">
        <v>14</v>
      </c>
      <c r="P214" s="8" t="s">
        <v>14</v>
      </c>
      <c r="Q214" s="8">
        <v>2.0</v>
      </c>
      <c r="R214" s="8">
        <v>2.118</v>
      </c>
      <c r="S214" s="8">
        <v>4.0</v>
      </c>
      <c r="T214" s="8">
        <v>4.0</v>
      </c>
      <c r="U214" s="8">
        <v>17.0</v>
      </c>
      <c r="V214" s="8">
        <v>17.118</v>
      </c>
      <c r="W214" s="8">
        <v>3.0</v>
      </c>
      <c r="X214" s="8">
        <v>3.0</v>
      </c>
      <c r="Y214" s="8">
        <v>18.0</v>
      </c>
      <c r="Z214" s="8" t="s">
        <v>14</v>
      </c>
      <c r="AA214" s="8" t="s">
        <v>14</v>
      </c>
      <c r="AB214" s="8" t="s">
        <v>540</v>
      </c>
    </row>
    <row r="215">
      <c r="A215" s="8" t="s">
        <v>1524</v>
      </c>
      <c r="B215" s="8" t="s">
        <v>243</v>
      </c>
      <c r="C215" s="8">
        <v>17.3</v>
      </c>
      <c r="D215" s="8" t="s">
        <v>1522</v>
      </c>
      <c r="E215" s="8">
        <v>10.0</v>
      </c>
      <c r="F215" s="8" t="s">
        <v>1521</v>
      </c>
      <c r="G215" s="8">
        <v>66.7</v>
      </c>
      <c r="H215" s="8">
        <v>118.0</v>
      </c>
      <c r="I215" s="8">
        <v>84.0</v>
      </c>
      <c r="J215" s="8">
        <v>18.0</v>
      </c>
      <c r="K215" s="8">
        <v>70.0</v>
      </c>
      <c r="L215" s="8">
        <v>3.0</v>
      </c>
      <c r="M215" s="8">
        <v>20.0</v>
      </c>
      <c r="N215" s="8" t="s">
        <v>78</v>
      </c>
      <c r="O215" s="8" t="s">
        <v>14</v>
      </c>
      <c r="P215" s="8" t="s">
        <v>14</v>
      </c>
      <c r="Q215" s="8">
        <v>3.0</v>
      </c>
      <c r="R215" s="8">
        <v>3.107</v>
      </c>
      <c r="S215" s="8">
        <v>2.0</v>
      </c>
      <c r="T215" s="8">
        <v>2.0</v>
      </c>
      <c r="U215" s="8">
        <v>20.0</v>
      </c>
      <c r="V215" s="8">
        <v>20.107</v>
      </c>
      <c r="W215" s="8">
        <v>1.0</v>
      </c>
      <c r="X215" s="8">
        <v>1.0</v>
      </c>
      <c r="Y215" s="8">
        <v>17.0</v>
      </c>
      <c r="Z215" s="8" t="s">
        <v>14</v>
      </c>
      <c r="AA215" s="8" t="s">
        <v>14</v>
      </c>
      <c r="AB215" s="8" t="s">
        <v>540</v>
      </c>
    </row>
    <row r="216">
      <c r="A216" s="8" t="s">
        <v>1529</v>
      </c>
      <c r="B216" s="8" t="s">
        <v>215</v>
      </c>
      <c r="C216" s="8">
        <v>14.5</v>
      </c>
      <c r="D216" s="8" t="s">
        <v>1527</v>
      </c>
      <c r="E216" s="8">
        <v>10.0</v>
      </c>
      <c r="F216" s="8" t="s">
        <v>1467</v>
      </c>
      <c r="G216" s="8">
        <v>72.2</v>
      </c>
      <c r="H216" s="8">
        <v>141.0</v>
      </c>
      <c r="I216" s="8">
        <v>87.0</v>
      </c>
      <c r="J216" s="8">
        <v>18.0</v>
      </c>
      <c r="K216" s="8">
        <v>72.0</v>
      </c>
      <c r="L216" s="8">
        <v>-2.0</v>
      </c>
      <c r="M216" s="8">
        <v>15.0</v>
      </c>
      <c r="N216" s="8" t="s">
        <v>78</v>
      </c>
      <c r="O216" s="8" t="s">
        <v>14</v>
      </c>
      <c r="P216" s="8" t="s">
        <v>14</v>
      </c>
      <c r="Q216" s="8">
        <v>-5.0</v>
      </c>
      <c r="R216" s="8">
        <v>-4.897</v>
      </c>
      <c r="S216" s="8">
        <v>8.0</v>
      </c>
      <c r="T216" s="8">
        <v>8.0</v>
      </c>
      <c r="U216" s="8">
        <v>10.0</v>
      </c>
      <c r="V216" s="8">
        <v>10.103</v>
      </c>
      <c r="W216" s="8">
        <v>7.0</v>
      </c>
      <c r="X216" s="8">
        <v>7.0</v>
      </c>
      <c r="Y216" s="8">
        <v>15.0</v>
      </c>
      <c r="Z216" s="8">
        <v>15.0</v>
      </c>
      <c r="AA216" s="8">
        <v>18.0</v>
      </c>
      <c r="AB216" s="8" t="s">
        <v>540</v>
      </c>
    </row>
    <row r="217">
      <c r="A217" s="8" t="s">
        <v>1532</v>
      </c>
      <c r="B217" s="8" t="s">
        <v>33</v>
      </c>
      <c r="C217" s="8">
        <v>17.8</v>
      </c>
      <c r="D217" s="8" t="s">
        <v>1531</v>
      </c>
      <c r="E217" s="8">
        <v>10.0</v>
      </c>
      <c r="F217" s="8" t="s">
        <v>1467</v>
      </c>
      <c r="G217" s="8">
        <v>72.2</v>
      </c>
      <c r="H217" s="8">
        <v>141.0</v>
      </c>
      <c r="I217" s="8">
        <v>93.0</v>
      </c>
      <c r="J217" s="8">
        <v>18.0</v>
      </c>
      <c r="K217" s="8">
        <v>72.0</v>
      </c>
      <c r="L217" s="8">
        <v>-2.0</v>
      </c>
      <c r="M217" s="8">
        <v>19.0</v>
      </c>
      <c r="N217" s="8" t="s">
        <v>78</v>
      </c>
      <c r="O217" s="8" t="s">
        <v>14</v>
      </c>
      <c r="P217" s="8" t="s">
        <v>14</v>
      </c>
      <c r="Q217" s="8">
        <v>-2.0</v>
      </c>
      <c r="R217" s="8">
        <v>-1.89</v>
      </c>
      <c r="S217" s="8">
        <v>7.0</v>
      </c>
      <c r="T217" s="8">
        <v>7.0</v>
      </c>
      <c r="U217" s="8">
        <v>19.0</v>
      </c>
      <c r="V217" s="8">
        <v>19.11</v>
      </c>
      <c r="W217" s="8">
        <v>2.0</v>
      </c>
      <c r="X217" s="8">
        <v>2.0</v>
      </c>
      <c r="Y217" s="8">
        <v>19.0</v>
      </c>
      <c r="Z217" s="8" t="s">
        <v>14</v>
      </c>
      <c r="AA217" s="8" t="s">
        <v>14</v>
      </c>
      <c r="AB217" s="8" t="s">
        <v>540</v>
      </c>
    </row>
    <row r="218">
      <c r="A218" s="8" t="s">
        <v>1536</v>
      </c>
      <c r="B218" s="8" t="s">
        <v>321</v>
      </c>
      <c r="C218" s="8">
        <v>10.3</v>
      </c>
      <c r="D218" s="8" t="s">
        <v>1535</v>
      </c>
      <c r="E218" s="8">
        <v>11.0</v>
      </c>
      <c r="F218" s="8" t="s">
        <v>1409</v>
      </c>
      <c r="G218" s="8">
        <v>69.8</v>
      </c>
      <c r="H218" s="8">
        <v>121.0</v>
      </c>
      <c r="I218" s="8">
        <v>80.0</v>
      </c>
      <c r="J218" s="8">
        <v>18.0</v>
      </c>
      <c r="K218" s="8">
        <v>70.0</v>
      </c>
      <c r="L218" s="8">
        <v>4.0</v>
      </c>
      <c r="M218" s="8">
        <v>14.0</v>
      </c>
      <c r="N218" s="8" t="s">
        <v>78</v>
      </c>
      <c r="O218" s="8" t="s">
        <v>14</v>
      </c>
      <c r="P218" s="8" t="s">
        <v>14</v>
      </c>
      <c r="Q218" s="8">
        <v>4.0</v>
      </c>
      <c r="R218" s="8">
        <v>4.122</v>
      </c>
      <c r="S218" s="8">
        <v>3.0</v>
      </c>
      <c r="T218" s="8">
        <v>3.5</v>
      </c>
      <c r="U218" s="8">
        <v>14.0</v>
      </c>
      <c r="V218" s="8">
        <v>14.122</v>
      </c>
      <c r="W218" s="8">
        <v>4.0</v>
      </c>
      <c r="X218" s="8">
        <v>4.0</v>
      </c>
      <c r="Y218" s="8">
        <v>14.0</v>
      </c>
      <c r="Z218" s="8" t="s">
        <v>14</v>
      </c>
      <c r="AA218" s="8" t="s">
        <v>14</v>
      </c>
      <c r="AB218" s="8" t="s">
        <v>540</v>
      </c>
    </row>
    <row r="219">
      <c r="A219" s="8" t="s">
        <v>1540</v>
      </c>
      <c r="B219" s="8" t="s">
        <v>21</v>
      </c>
      <c r="C219" s="8">
        <v>5.9</v>
      </c>
      <c r="D219" s="8" t="s">
        <v>1541</v>
      </c>
      <c r="E219" s="8">
        <v>11.0</v>
      </c>
      <c r="F219" s="8" t="s">
        <v>1537</v>
      </c>
      <c r="G219" s="8">
        <v>72.2</v>
      </c>
      <c r="H219" s="8">
        <v>141.0</v>
      </c>
      <c r="I219" s="8">
        <v>79.0</v>
      </c>
      <c r="J219" s="8">
        <v>18.0</v>
      </c>
      <c r="K219" s="8">
        <v>72.0</v>
      </c>
      <c r="L219" s="8">
        <v>4.0</v>
      </c>
      <c r="M219" s="8">
        <v>11.0</v>
      </c>
      <c r="N219" s="8" t="s">
        <v>78</v>
      </c>
      <c r="O219" s="8" t="s">
        <v>14</v>
      </c>
      <c r="P219" s="8" t="s">
        <v>14</v>
      </c>
      <c r="Q219" s="8">
        <v>1.0</v>
      </c>
      <c r="R219" s="8">
        <v>1.108</v>
      </c>
      <c r="S219" s="8">
        <v>5.0</v>
      </c>
      <c r="T219" s="8">
        <v>5.0</v>
      </c>
      <c r="U219" s="8">
        <v>8.0</v>
      </c>
      <c r="V219" s="8">
        <v>8.108</v>
      </c>
      <c r="W219" s="8">
        <v>6.0</v>
      </c>
      <c r="X219" s="8">
        <v>5.5</v>
      </c>
      <c r="Y219" s="8">
        <v>11.0</v>
      </c>
      <c r="Z219" s="8" t="s">
        <v>14</v>
      </c>
      <c r="AA219" s="8" t="s">
        <v>14</v>
      </c>
      <c r="AB219" s="8" t="s">
        <v>540</v>
      </c>
    </row>
    <row r="220">
      <c r="A220" s="8" t="s">
        <v>1543</v>
      </c>
      <c r="B220" s="8" t="s">
        <v>33</v>
      </c>
      <c r="C220" s="8">
        <v>17.6</v>
      </c>
      <c r="D220" s="8" t="s">
        <v>1538</v>
      </c>
      <c r="E220" s="8">
        <v>11.0</v>
      </c>
      <c r="F220" s="8" t="s">
        <v>1537</v>
      </c>
      <c r="G220" s="8">
        <v>72.2</v>
      </c>
      <c r="H220" s="8">
        <v>141.0</v>
      </c>
      <c r="I220" s="8">
        <v>103.0</v>
      </c>
      <c r="J220" s="8">
        <v>18.0</v>
      </c>
      <c r="K220" s="8">
        <v>72.0</v>
      </c>
      <c r="L220" s="8">
        <v>10.0</v>
      </c>
      <c r="M220" s="8">
        <v>31.0</v>
      </c>
      <c r="N220" s="8" t="s">
        <v>78</v>
      </c>
      <c r="O220" s="8" t="s">
        <v>14</v>
      </c>
      <c r="P220" s="8" t="s">
        <v>14</v>
      </c>
      <c r="Q220" s="8">
        <v>10.0</v>
      </c>
      <c r="R220" s="8">
        <v>10.11</v>
      </c>
      <c r="S220" s="8">
        <v>1.0</v>
      </c>
      <c r="T220" s="8">
        <v>1.5</v>
      </c>
      <c r="U220" s="8">
        <v>31.0</v>
      </c>
      <c r="V220" s="8">
        <v>31.11</v>
      </c>
      <c r="W220" s="8">
        <v>1.0</v>
      </c>
      <c r="X220" s="8">
        <v>1.0</v>
      </c>
      <c r="Y220" s="8">
        <v>31.0</v>
      </c>
      <c r="Z220" s="8">
        <v>31.0</v>
      </c>
      <c r="AA220" s="8">
        <v>18.0</v>
      </c>
      <c r="AB220" s="8" t="s">
        <v>540</v>
      </c>
    </row>
    <row r="221">
      <c r="A221" s="8" t="s">
        <v>1548</v>
      </c>
      <c r="B221" s="8" t="s">
        <v>349</v>
      </c>
      <c r="C221" s="8">
        <v>12.9</v>
      </c>
      <c r="D221" s="8" t="s">
        <v>1546</v>
      </c>
      <c r="E221" s="8">
        <v>11.0</v>
      </c>
      <c r="F221" s="8" t="s">
        <v>1545</v>
      </c>
      <c r="G221" s="8">
        <v>70.4</v>
      </c>
      <c r="H221" s="8">
        <v>135.0</v>
      </c>
      <c r="I221" s="8">
        <v>85.0</v>
      </c>
      <c r="J221" s="8">
        <v>18.0</v>
      </c>
      <c r="K221" s="8">
        <v>70.0</v>
      </c>
      <c r="L221" s="8">
        <v>4.0</v>
      </c>
      <c r="M221" s="8">
        <v>19.0</v>
      </c>
      <c r="N221" s="8" t="s">
        <v>78</v>
      </c>
      <c r="O221" s="8" t="s">
        <v>14</v>
      </c>
      <c r="P221" s="8" t="s">
        <v>14</v>
      </c>
      <c r="Q221" s="8">
        <v>4.0</v>
      </c>
      <c r="R221" s="8">
        <v>4.118</v>
      </c>
      <c r="S221" s="8">
        <v>4.0</v>
      </c>
      <c r="T221" s="8">
        <v>3.5</v>
      </c>
      <c r="U221" s="8">
        <v>19.0</v>
      </c>
      <c r="V221" s="8">
        <v>19.118</v>
      </c>
      <c r="W221" s="8">
        <v>3.0</v>
      </c>
      <c r="X221" s="8">
        <v>3.0</v>
      </c>
      <c r="Y221" s="8">
        <v>19.0</v>
      </c>
      <c r="Z221" s="8" t="s">
        <v>14</v>
      </c>
      <c r="AA221" s="8" t="s">
        <v>14</v>
      </c>
      <c r="AB221" s="8" t="s">
        <v>540</v>
      </c>
    </row>
    <row r="222">
      <c r="A222" s="8" t="s">
        <v>1552</v>
      </c>
      <c r="B222" s="8" t="s">
        <v>21</v>
      </c>
      <c r="C222" s="8">
        <v>5.9</v>
      </c>
      <c r="D222" s="8" t="s">
        <v>1551</v>
      </c>
      <c r="E222" s="8">
        <v>11.0</v>
      </c>
      <c r="F222" s="8" t="s">
        <v>1550</v>
      </c>
      <c r="G222" s="8">
        <v>73.1</v>
      </c>
      <c r="H222" s="8">
        <v>142.0</v>
      </c>
      <c r="I222" s="8">
        <v>80.0</v>
      </c>
      <c r="J222" s="8">
        <v>18.0</v>
      </c>
      <c r="K222" s="8">
        <v>72.0</v>
      </c>
      <c r="L222" s="8">
        <v>1.0</v>
      </c>
      <c r="M222" s="8">
        <v>8.0</v>
      </c>
      <c r="N222" s="8" t="s">
        <v>78</v>
      </c>
      <c r="O222" s="8" t="s">
        <v>14</v>
      </c>
      <c r="P222" s="8" t="s">
        <v>14</v>
      </c>
      <c r="Q222" s="8">
        <v>1.0</v>
      </c>
      <c r="R222" s="8">
        <v>1.108</v>
      </c>
      <c r="S222" s="8">
        <v>5.0</v>
      </c>
      <c r="T222" s="8">
        <v>5.0</v>
      </c>
      <c r="U222" s="8">
        <v>8.0</v>
      </c>
      <c r="V222" s="8">
        <v>8.108</v>
      </c>
      <c r="W222" s="8">
        <v>6.0</v>
      </c>
      <c r="X222" s="8">
        <v>5.5</v>
      </c>
      <c r="Y222" s="8">
        <v>9.0</v>
      </c>
      <c r="Z222" s="8" t="s">
        <v>14</v>
      </c>
      <c r="AA222" s="8" t="s">
        <v>14</v>
      </c>
      <c r="AB222" s="8" t="s">
        <v>540</v>
      </c>
    </row>
    <row r="223">
      <c r="A223" s="8" t="s">
        <v>1555</v>
      </c>
      <c r="B223" s="8" t="s">
        <v>215</v>
      </c>
      <c r="C223" s="8">
        <v>13.1</v>
      </c>
      <c r="D223" s="8" t="s">
        <v>1553</v>
      </c>
      <c r="E223" s="8">
        <v>11.0</v>
      </c>
      <c r="F223" s="8" t="s">
        <v>1467</v>
      </c>
      <c r="G223" s="8">
        <v>72.2</v>
      </c>
      <c r="H223" s="8">
        <v>141.0</v>
      </c>
      <c r="I223" s="8">
        <v>98.0</v>
      </c>
      <c r="J223" s="8">
        <v>18.0</v>
      </c>
      <c r="K223" s="8">
        <v>72.0</v>
      </c>
      <c r="L223" s="8">
        <v>10.0</v>
      </c>
      <c r="M223" s="8">
        <v>26.0</v>
      </c>
      <c r="N223" s="8" t="s">
        <v>78</v>
      </c>
      <c r="O223" s="8" t="s">
        <v>14</v>
      </c>
      <c r="P223" s="8" t="s">
        <v>14</v>
      </c>
      <c r="Q223" s="8">
        <v>10.0</v>
      </c>
      <c r="R223" s="8">
        <v>10.103</v>
      </c>
      <c r="S223" s="8">
        <v>2.0</v>
      </c>
      <c r="T223" s="8">
        <v>1.5</v>
      </c>
      <c r="U223" s="8">
        <v>26.0</v>
      </c>
      <c r="V223" s="8">
        <v>26.103</v>
      </c>
      <c r="W223" s="8">
        <v>2.0</v>
      </c>
      <c r="X223" s="8">
        <v>2.0</v>
      </c>
      <c r="Y223" s="8">
        <v>26.0</v>
      </c>
      <c r="Z223" s="8">
        <v>26.0</v>
      </c>
      <c r="AA223" s="8">
        <v>18.0</v>
      </c>
      <c r="AB223" s="8" t="s">
        <v>540</v>
      </c>
    </row>
    <row r="224">
      <c r="A224" s="8" t="s">
        <v>1557</v>
      </c>
      <c r="B224" s="8" t="s">
        <v>367</v>
      </c>
      <c r="C224" s="8">
        <v>7.5</v>
      </c>
      <c r="D224" s="8" t="s">
        <v>1556</v>
      </c>
      <c r="E224" s="8">
        <v>11.0</v>
      </c>
      <c r="F224" s="8" t="s">
        <v>801</v>
      </c>
      <c r="G224" s="8">
        <v>71.0</v>
      </c>
      <c r="H224" s="8">
        <v>132.0</v>
      </c>
      <c r="I224" s="8">
        <v>79.0</v>
      </c>
      <c r="J224" s="8">
        <v>18.0</v>
      </c>
      <c r="K224" s="8">
        <v>71.0</v>
      </c>
      <c r="L224" s="8">
        <v>0.0</v>
      </c>
      <c r="M224" s="8">
        <v>8.0</v>
      </c>
      <c r="N224" s="8" t="s">
        <v>78</v>
      </c>
      <c r="O224" s="8" t="s">
        <v>14</v>
      </c>
      <c r="P224" s="8" t="s">
        <v>14</v>
      </c>
      <c r="Q224" s="8">
        <v>0.0</v>
      </c>
      <c r="R224" s="8">
        <v>0.127</v>
      </c>
      <c r="S224" s="8">
        <v>6.0</v>
      </c>
      <c r="T224" s="8">
        <v>6.0</v>
      </c>
      <c r="U224" s="8">
        <v>8.0</v>
      </c>
      <c r="V224" s="8">
        <v>8.127</v>
      </c>
      <c r="W224" s="8">
        <v>5.0</v>
      </c>
      <c r="X224" s="8">
        <v>5.5</v>
      </c>
      <c r="Y224" s="8">
        <v>8.0</v>
      </c>
      <c r="Z224" s="8" t="s">
        <v>14</v>
      </c>
      <c r="AA224" s="8" t="s">
        <v>14</v>
      </c>
      <c r="AB224" s="8" t="s">
        <v>540</v>
      </c>
    </row>
    <row r="225">
      <c r="A225" s="99" t="str">
        <f t="array" ref="A225:A1224">if(len('Scores + Points'!A2:A22153)=0,"",'Scores + Points'!A2:A22153)</f>
        <v/>
      </c>
      <c r="B225" s="24" t="str">
        <f t="array" ref="B225:B1224">if(len('Scores + Points'!B2:B22153)=0,"",'Scores + Points'!B2:B22153)</f>
        <v/>
      </c>
      <c r="C225" s="24" t="str">
        <f t="array" ref="C225:C1224">if(len('Scores + Points'!C2:C22153)=0,"",'Scores + Points'!C2:C22153)</f>
        <v/>
      </c>
      <c r="D225" s="24" t="str">
        <f t="array" ref="D225:D1224">if(len('Scores + Points'!D2:D22153)=0,"",'Scores + Points'!D2:D22153)</f>
        <v/>
      </c>
      <c r="E225" s="24" t="str">
        <f t="array" ref="E225:E1224">if(len('Scores + Points'!E2:E22153)=0,"",'Scores + Points'!E2:E22153)</f>
        <v/>
      </c>
      <c r="F225" s="24" t="str">
        <f t="array" ref="F225:F1224">if(len('Scores + Points'!F2:F22153)=0,"",'Scores + Points'!F2:F22153)</f>
        <v/>
      </c>
      <c r="G225" s="24" t="str">
        <f t="array" ref="G225:G1224">if(len('Scores + Points'!G2:G22153)=0,"",'Scores + Points'!G2:G22153)</f>
        <v/>
      </c>
      <c r="H225" s="24" t="str">
        <f t="array" ref="H225:H1224">if(len('Scores + Points'!H2:H22153)=0,"",'Scores + Points'!H2:H22153)</f>
        <v/>
      </c>
      <c r="I225" s="24" t="str">
        <f t="array" ref="I225:I1224">if(len('Scores + Points'!I2:I22153)=0,"",'Scores + Points'!I2:I22153)</f>
        <v/>
      </c>
      <c r="J225" s="24" t="str">
        <f t="array" ref="J225:J1224">if(len('Scores + Points'!J2:J22153)=0,"",'Scores + Points'!J2:J22153)</f>
        <v/>
      </c>
      <c r="K225" s="24" t="str">
        <f t="array" ref="K225:K1224">if(len('Scores + Points'!K2:K22153)=0,"",'Scores + Points'!K2:K22153)</f>
        <v/>
      </c>
      <c r="L225" s="24" t="str">
        <f t="array" ref="L225:L1224">if(len('Scores + Points'!L2:L22153)=0,"",'Scores + Points'!L2:L22153)</f>
        <v/>
      </c>
      <c r="M225" s="24" t="str">
        <f t="array" ref="M225:M1224">if(len('Scores + Points'!M2:M22153)=0,"",'Scores + Points'!M2:M22153)</f>
        <v/>
      </c>
      <c r="N225" s="24" t="str">
        <f t="array" ref="N225:N1224">if(len('Scores + Points'!N2:N22153)=0,"",'Scores + Points'!N2:N22153)</f>
        <v/>
      </c>
      <c r="O225" s="24" t="str">
        <f t="array" ref="O225:O1224">if(len('Scores + Points'!O2:O22153)=0,"",'Scores + Points'!O2:O22153)</f>
        <v/>
      </c>
      <c r="P225" s="24" t="str">
        <f t="array" ref="P225:P1224">if(len('Scores + Points'!P2:P22153)=0,"",'Scores + Points'!P2:P22153)</f>
        <v/>
      </c>
      <c r="Q225" s="24" t="str">
        <f t="array" ref="Q225:Q1224">if(len('Scores + Points'!Q2:Q22153)=0,"",'Scores + Points'!Q2:Q22153)</f>
        <v/>
      </c>
      <c r="R225" s="24" t="str">
        <f t="array" ref="R225:R1224">if(len('Scores + Points'!R2:R22153)=0,"",'Scores + Points'!R2:R22153)</f>
        <v/>
      </c>
      <c r="S225" s="24" t="str">
        <f t="array" ref="S225:S1224">if(len('Scores + Points'!S2:S22153)=0,"",'Scores + Points'!S2:S22153)</f>
        <v/>
      </c>
      <c r="T225" s="24" t="str">
        <f t="array" ref="T225:T1224">if(len('Scores + Points'!U2:U22153)=0,"",'Scores + Points'!U2:U22153)</f>
        <v/>
      </c>
      <c r="U225" s="24" t="str">
        <f t="array" ref="U225:U1224">if(len('Scores + Points'!V2:V22153)=0,"",'Scores + Points'!V2:V22153)</f>
        <v/>
      </c>
      <c r="V225" s="24" t="str">
        <f t="array" ref="V225:V1224">if(len('Scores + Points'!W2:W22153)=0,"",'Scores + Points'!W2:W22153)</f>
        <v/>
      </c>
      <c r="W225" s="24" t="str">
        <f t="array" ref="W225:W1224">if(len('Scores + Points'!X2:X22153)=0,"",'Scores + Points'!X2:X22153)</f>
        <v/>
      </c>
      <c r="X225" s="24" t="str">
        <f t="array" ref="X225:X1224">if(len('Scores + Points'!Z2:Z22153)=0,"",'Scores + Points'!Z2:Z22153)</f>
        <v/>
      </c>
      <c r="Y225" s="24" t="str">
        <f t="array" ref="Y225:Y1224">if(len('Scores + Points'!AA2:AA22153)=0,"",'Scores + Points'!AA2:AA22153)</f>
        <v/>
      </c>
      <c r="Z225" s="24" t="str">
        <f t="array" ref="Z225:Z1224">if(len('Scores + Points'!AB2:AB22153)=0,"",'Scores + Points'!AB2:AB22153)</f>
        <v/>
      </c>
      <c r="AA225" s="24" t="str">
        <f t="array" ref="AA225:AA1224">if(len('Scores + Points'!AC2:AC22153)=0,"",'Scores + Points'!AC2:AC22153)</f>
        <v/>
      </c>
      <c r="AB225" s="24" t="str">
        <f t="array" ref="AB225:AB1224">if(len('Scores + Points'!AD2:AD22153)=0,"",'Scores + Points'!AD2:AD22153)</f>
        <v/>
      </c>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c r="BG225" s="24"/>
      <c r="BH225" s="24"/>
      <c r="BI225" s="24"/>
      <c r="BJ225" s="24"/>
      <c r="BK225" s="24"/>
      <c r="BL225" s="24"/>
      <c r="BM225" s="24"/>
      <c r="BN225" s="24"/>
      <c r="BO225" s="24"/>
      <c r="BP225" s="24"/>
      <c r="BQ225" s="24"/>
      <c r="BR225" s="24"/>
      <c r="BS225" s="24"/>
      <c r="BT225" s="24"/>
      <c r="BU225" s="24"/>
      <c r="BV225" s="24"/>
      <c r="BW225" s="24"/>
    </row>
    <row r="226">
      <c r="A226" s="8" t="s">
        <v>544</v>
      </c>
      <c r="B226" s="8" t="s">
        <v>21</v>
      </c>
      <c r="C226" s="8">
        <v>6.1</v>
      </c>
      <c r="D226" s="8" t="s">
        <v>542</v>
      </c>
      <c r="E226" s="8">
        <v>12.0</v>
      </c>
      <c r="F226" s="8" t="s">
        <v>541</v>
      </c>
      <c r="G226" s="8">
        <v>72.3</v>
      </c>
      <c r="H226" s="8">
        <v>138.0</v>
      </c>
      <c r="I226" s="8">
        <v>79.0</v>
      </c>
      <c r="J226" s="8">
        <v>18.0</v>
      </c>
      <c r="K226" s="8">
        <v>72.0</v>
      </c>
      <c r="L226" s="8">
        <v>9.0</v>
      </c>
      <c r="M226" s="8">
        <v>16.0</v>
      </c>
      <c r="N226" s="8" t="s">
        <v>77</v>
      </c>
      <c r="O226" s="8" t="s">
        <v>14</v>
      </c>
      <c r="P226" s="8" t="s">
        <v>14</v>
      </c>
      <c r="Q226" s="8">
        <v>-2.0</v>
      </c>
      <c r="R226" s="8">
        <v>-1.892</v>
      </c>
      <c r="S226" s="8">
        <v>4.6</v>
      </c>
      <c r="T226" s="8">
        <v>4.6</v>
      </c>
      <c r="U226" s="8">
        <v>4.0</v>
      </c>
      <c r="V226" s="8">
        <v>4.108</v>
      </c>
      <c r="W226" s="8">
        <v>7.6</v>
      </c>
      <c r="X226" s="8">
        <v>6.6</v>
      </c>
      <c r="Y226" s="8">
        <v>16.0</v>
      </c>
      <c r="Z226" s="8" t="s">
        <v>14</v>
      </c>
      <c r="AA226" s="8" t="s">
        <v>14</v>
      </c>
      <c r="AB226" s="8" t="s">
        <v>540</v>
      </c>
    </row>
    <row r="227">
      <c r="A227" s="8" t="s">
        <v>14</v>
      </c>
      <c r="B227" s="8" t="s">
        <v>14</v>
      </c>
      <c r="C227" s="8" t="s">
        <v>14</v>
      </c>
      <c r="D227" s="8" t="s">
        <v>14</v>
      </c>
      <c r="E227" s="8" t="s">
        <v>14</v>
      </c>
      <c r="F227" s="8" t="s">
        <v>14</v>
      </c>
      <c r="G227" s="8" t="s">
        <v>14</v>
      </c>
      <c r="H227" s="8" t="s">
        <v>14</v>
      </c>
      <c r="I227" s="8" t="s">
        <v>14</v>
      </c>
      <c r="J227" s="8" t="s">
        <v>14</v>
      </c>
      <c r="K227" s="8" t="s">
        <v>14</v>
      </c>
      <c r="L227" s="8" t="s">
        <v>14</v>
      </c>
      <c r="M227" s="8" t="s">
        <v>14</v>
      </c>
      <c r="N227" s="8" t="s">
        <v>14</v>
      </c>
      <c r="O227" s="8" t="s">
        <v>14</v>
      </c>
      <c r="P227" s="8" t="s">
        <v>14</v>
      </c>
      <c r="Q227" s="8" t="s">
        <v>14</v>
      </c>
      <c r="R227" s="8" t="s">
        <v>14</v>
      </c>
      <c r="S227" s="8" t="s">
        <v>14</v>
      </c>
      <c r="T227" s="8" t="s">
        <v>14</v>
      </c>
      <c r="U227" s="8" t="s">
        <v>14</v>
      </c>
      <c r="V227" s="8" t="s">
        <v>14</v>
      </c>
      <c r="W227" s="8" t="s">
        <v>14</v>
      </c>
      <c r="X227" s="8" t="s">
        <v>14</v>
      </c>
      <c r="Y227" s="8" t="s">
        <v>14</v>
      </c>
      <c r="Z227" s="8" t="s">
        <v>14</v>
      </c>
      <c r="AA227" s="8" t="s">
        <v>14</v>
      </c>
      <c r="AB227" s="8" t="s">
        <v>14</v>
      </c>
    </row>
    <row r="228">
      <c r="A228" s="8" t="s">
        <v>554</v>
      </c>
      <c r="B228" s="8" t="s">
        <v>200</v>
      </c>
      <c r="C228" s="8">
        <v>14.5</v>
      </c>
      <c r="D228" s="8" t="s">
        <v>552</v>
      </c>
      <c r="E228" s="8">
        <v>12.0</v>
      </c>
      <c r="F228" s="8" t="s">
        <v>551</v>
      </c>
      <c r="G228" s="8">
        <v>70.5</v>
      </c>
      <c r="H228" s="8">
        <v>124.0</v>
      </c>
      <c r="I228" s="8">
        <v>90.0</v>
      </c>
      <c r="J228" s="8">
        <v>18.0</v>
      </c>
      <c r="K228" s="8">
        <v>70.0</v>
      </c>
      <c r="L228" s="8">
        <v>4.0</v>
      </c>
      <c r="M228" s="8">
        <v>19.0</v>
      </c>
      <c r="N228" s="8" t="s">
        <v>77</v>
      </c>
      <c r="O228" s="8" t="s">
        <v>14</v>
      </c>
      <c r="P228" s="8" t="s">
        <v>14</v>
      </c>
      <c r="Q228" s="8">
        <v>-7.0</v>
      </c>
      <c r="R228" s="8">
        <v>-6.899</v>
      </c>
      <c r="S228" s="8">
        <v>10.6</v>
      </c>
      <c r="T228" s="8">
        <v>9.1</v>
      </c>
      <c r="U228" s="8">
        <v>9.0</v>
      </c>
      <c r="V228" s="8">
        <v>9.101</v>
      </c>
      <c r="W228" s="8">
        <v>4.6</v>
      </c>
      <c r="X228" s="8">
        <v>4.6</v>
      </c>
      <c r="Y228" s="8">
        <v>20.0</v>
      </c>
      <c r="Z228" s="8">
        <v>20.0</v>
      </c>
      <c r="AA228" s="8">
        <v>18.0</v>
      </c>
      <c r="AB228" s="8" t="s">
        <v>540</v>
      </c>
    </row>
    <row r="229">
      <c r="A229" s="8" t="s">
        <v>562</v>
      </c>
      <c r="B229" s="8" t="s">
        <v>200</v>
      </c>
      <c r="C229" s="8">
        <v>14.5</v>
      </c>
      <c r="D229" s="8" t="s">
        <v>560</v>
      </c>
      <c r="E229" s="8">
        <v>12.0</v>
      </c>
      <c r="F229" s="8" t="s">
        <v>559</v>
      </c>
      <c r="G229" s="8">
        <v>70.2</v>
      </c>
      <c r="H229" s="8">
        <v>130.0</v>
      </c>
      <c r="I229" s="8">
        <v>79.0</v>
      </c>
      <c r="J229" s="8">
        <v>18.0</v>
      </c>
      <c r="K229" s="8">
        <v>71.0</v>
      </c>
      <c r="L229" s="8">
        <v>-7.0</v>
      </c>
      <c r="M229" s="8">
        <v>9.0</v>
      </c>
      <c r="N229" s="8" t="s">
        <v>77</v>
      </c>
      <c r="O229" s="8" t="s">
        <v>14</v>
      </c>
      <c r="P229" s="8" t="s">
        <v>14</v>
      </c>
      <c r="Q229" s="8">
        <v>-7.0</v>
      </c>
      <c r="R229" s="8">
        <v>-6.899</v>
      </c>
      <c r="S229" s="8">
        <v>10.6</v>
      </c>
      <c r="T229" s="8">
        <v>9.1</v>
      </c>
      <c r="U229" s="8">
        <v>9.0</v>
      </c>
      <c r="V229" s="8">
        <v>9.101</v>
      </c>
      <c r="W229" s="8">
        <v>4.6</v>
      </c>
      <c r="X229" s="8">
        <v>4.6</v>
      </c>
      <c r="Y229" s="8">
        <v>8.0</v>
      </c>
      <c r="Z229" s="8">
        <v>8.0</v>
      </c>
      <c r="AA229" s="8">
        <v>18.0</v>
      </c>
      <c r="AB229" s="8" t="s">
        <v>540</v>
      </c>
    </row>
    <row r="230">
      <c r="A230" s="8" t="s">
        <v>568</v>
      </c>
      <c r="B230" s="8" t="s">
        <v>33</v>
      </c>
      <c r="C230" s="8">
        <v>17.8</v>
      </c>
      <c r="D230" s="8" t="s">
        <v>567</v>
      </c>
      <c r="E230" s="8">
        <v>12.0</v>
      </c>
      <c r="F230" s="8" t="s">
        <v>551</v>
      </c>
      <c r="G230" s="8">
        <v>70.5</v>
      </c>
      <c r="H230" s="8">
        <v>124.0</v>
      </c>
      <c r="I230" s="8">
        <v>89.0</v>
      </c>
      <c r="J230" s="8">
        <v>18.0</v>
      </c>
      <c r="K230" s="8">
        <v>70.0</v>
      </c>
      <c r="L230" s="8">
        <v>2.0</v>
      </c>
      <c r="M230" s="8">
        <v>20.0</v>
      </c>
      <c r="N230" s="8" t="s">
        <v>77</v>
      </c>
      <c r="O230" s="8" t="s">
        <v>14</v>
      </c>
      <c r="P230" s="8" t="s">
        <v>14</v>
      </c>
      <c r="Q230" s="8">
        <v>-6.0</v>
      </c>
      <c r="R230" s="8">
        <v>-5.89</v>
      </c>
      <c r="S230" s="8">
        <v>5.6</v>
      </c>
      <c r="T230" s="8">
        <v>5.6</v>
      </c>
      <c r="U230" s="8">
        <v>10.0</v>
      </c>
      <c r="V230" s="8">
        <v>10.11</v>
      </c>
      <c r="W230" s="8">
        <v>3.6</v>
      </c>
      <c r="X230" s="8">
        <v>3.6</v>
      </c>
      <c r="Y230" s="8">
        <v>21.0</v>
      </c>
      <c r="Z230" s="8" t="s">
        <v>14</v>
      </c>
      <c r="AA230" s="8" t="s">
        <v>14</v>
      </c>
      <c r="AB230" s="8" t="s">
        <v>540</v>
      </c>
    </row>
    <row r="231">
      <c r="A231" s="8" t="s">
        <v>574</v>
      </c>
      <c r="B231" s="8" t="s">
        <v>339</v>
      </c>
      <c r="C231" s="8">
        <v>16.2</v>
      </c>
      <c r="D231" s="8" t="s">
        <v>573</v>
      </c>
      <c r="E231" s="8">
        <v>12.0</v>
      </c>
      <c r="F231" s="8" t="s">
        <v>551</v>
      </c>
      <c r="G231" s="8">
        <v>70.5</v>
      </c>
      <c r="H231" s="8">
        <v>124.0</v>
      </c>
      <c r="I231" s="8">
        <v>87.0</v>
      </c>
      <c r="J231" s="8">
        <v>18.0</v>
      </c>
      <c r="K231" s="8">
        <v>70.0</v>
      </c>
      <c r="L231" s="8">
        <v>2.0</v>
      </c>
      <c r="M231" s="8">
        <v>18.0</v>
      </c>
      <c r="N231" s="8" t="s">
        <v>77</v>
      </c>
      <c r="O231" s="8" t="s">
        <v>14</v>
      </c>
      <c r="P231" s="8" t="s">
        <v>14</v>
      </c>
      <c r="Q231" s="8">
        <v>-1.0</v>
      </c>
      <c r="R231" s="8">
        <v>-0.885</v>
      </c>
      <c r="S231" s="8">
        <v>3.6</v>
      </c>
      <c r="T231" s="8">
        <v>3.6</v>
      </c>
      <c r="U231" s="8">
        <v>16.0</v>
      </c>
      <c r="V231" s="8">
        <v>16.115</v>
      </c>
      <c r="W231" s="8">
        <v>0.6</v>
      </c>
      <c r="X231" s="8">
        <v>1.0</v>
      </c>
      <c r="Y231" s="8">
        <v>19.0</v>
      </c>
      <c r="Z231" s="8" t="s">
        <v>14</v>
      </c>
      <c r="AA231" s="8" t="s">
        <v>14</v>
      </c>
      <c r="AB231" s="8" t="s">
        <v>540</v>
      </c>
    </row>
    <row r="232">
      <c r="A232" s="8" t="s">
        <v>580</v>
      </c>
      <c r="B232" s="8" t="s">
        <v>26</v>
      </c>
      <c r="C232" s="8">
        <v>7.6</v>
      </c>
      <c r="D232" s="8" t="s">
        <v>578</v>
      </c>
      <c r="E232" s="8">
        <v>12.0</v>
      </c>
      <c r="F232" s="8" t="s">
        <v>551</v>
      </c>
      <c r="G232" s="8">
        <v>70.5</v>
      </c>
      <c r="H232" s="8">
        <v>124.0</v>
      </c>
      <c r="I232" s="8">
        <v>78.0</v>
      </c>
      <c r="J232" s="8">
        <v>18.0</v>
      </c>
      <c r="K232" s="8">
        <v>70.0</v>
      </c>
      <c r="L232" s="8">
        <v>17.0</v>
      </c>
      <c r="M232" s="8">
        <v>24.0</v>
      </c>
      <c r="N232" s="8" t="s">
        <v>77</v>
      </c>
      <c r="O232" s="8" t="s">
        <v>14</v>
      </c>
      <c r="P232" s="8" t="s">
        <v>14</v>
      </c>
      <c r="Q232" s="8">
        <v>7.0</v>
      </c>
      <c r="R232" s="8">
        <v>7.109</v>
      </c>
      <c r="S232" s="8">
        <v>0.6</v>
      </c>
      <c r="T232" s="8">
        <v>1.0</v>
      </c>
      <c r="U232" s="8">
        <v>15.0</v>
      </c>
      <c r="V232" s="8">
        <v>15.109</v>
      </c>
      <c r="W232" s="8">
        <v>1.6</v>
      </c>
      <c r="X232" s="8">
        <v>1.6</v>
      </c>
      <c r="Y232" s="8">
        <v>25.0</v>
      </c>
      <c r="Z232" s="8" t="s">
        <v>14</v>
      </c>
      <c r="AA232" s="8" t="s">
        <v>14</v>
      </c>
      <c r="AB232" s="8" t="s">
        <v>540</v>
      </c>
    </row>
    <row r="233">
      <c r="A233" s="8" t="s">
        <v>589</v>
      </c>
      <c r="B233" s="8" t="s">
        <v>200</v>
      </c>
      <c r="C233" s="8">
        <v>14.5</v>
      </c>
      <c r="D233" s="8" t="s">
        <v>587</v>
      </c>
      <c r="E233" s="8">
        <v>12.0</v>
      </c>
      <c r="F233" s="8" t="s">
        <v>586</v>
      </c>
      <c r="G233" s="8">
        <v>70.6</v>
      </c>
      <c r="H233" s="8">
        <v>126.0</v>
      </c>
      <c r="I233" s="8">
        <v>83.0</v>
      </c>
      <c r="J233" s="8">
        <v>18.0</v>
      </c>
      <c r="K233" s="8">
        <v>70.0</v>
      </c>
      <c r="L233" s="8">
        <v>-3.0</v>
      </c>
      <c r="M233" s="8">
        <v>12.0</v>
      </c>
      <c r="N233" s="8" t="s">
        <v>77</v>
      </c>
      <c r="O233" s="8" t="s">
        <v>14</v>
      </c>
      <c r="P233" s="8" t="s">
        <v>14</v>
      </c>
      <c r="Q233" s="8">
        <v>-7.0</v>
      </c>
      <c r="R233" s="8">
        <v>-6.899</v>
      </c>
      <c r="S233" s="8">
        <v>10.6</v>
      </c>
      <c r="T233" s="8">
        <v>9.1</v>
      </c>
      <c r="U233" s="8">
        <v>9.0</v>
      </c>
      <c r="V233" s="8">
        <v>9.101</v>
      </c>
      <c r="W233" s="8">
        <v>4.6</v>
      </c>
      <c r="X233" s="8">
        <v>4.6</v>
      </c>
      <c r="Y233" s="8">
        <v>13.0</v>
      </c>
      <c r="Z233" s="8">
        <v>13.0</v>
      </c>
      <c r="AA233" s="8">
        <v>18.0</v>
      </c>
      <c r="AB233" s="8" t="s">
        <v>540</v>
      </c>
    </row>
    <row r="234">
      <c r="A234" s="8" t="s">
        <v>596</v>
      </c>
      <c r="B234" s="8" t="s">
        <v>200</v>
      </c>
      <c r="C234" s="8">
        <v>14.5</v>
      </c>
      <c r="D234" s="8" t="s">
        <v>587</v>
      </c>
      <c r="E234" s="8">
        <v>12.0</v>
      </c>
      <c r="F234" s="8" t="s">
        <v>594</v>
      </c>
      <c r="G234" s="8">
        <v>70.6</v>
      </c>
      <c r="H234" s="8">
        <v>125.0</v>
      </c>
      <c r="I234" s="8">
        <v>92.0</v>
      </c>
      <c r="J234" s="8">
        <v>18.0</v>
      </c>
      <c r="K234" s="8">
        <v>71.0</v>
      </c>
      <c r="L234" s="8">
        <v>6.0</v>
      </c>
      <c r="M234" s="8">
        <v>21.0</v>
      </c>
      <c r="N234" s="8" t="s">
        <v>77</v>
      </c>
      <c r="O234" s="8" t="s">
        <v>14</v>
      </c>
      <c r="P234" s="8" t="s">
        <v>14</v>
      </c>
      <c r="Q234" s="8">
        <v>-7.0</v>
      </c>
      <c r="R234" s="8">
        <v>-6.899</v>
      </c>
      <c r="S234" s="8">
        <v>10.6</v>
      </c>
      <c r="T234" s="8">
        <v>9.1</v>
      </c>
      <c r="U234" s="8">
        <v>9.0</v>
      </c>
      <c r="V234" s="8">
        <v>9.101</v>
      </c>
      <c r="W234" s="8">
        <v>4.6</v>
      </c>
      <c r="X234" s="8">
        <v>4.6</v>
      </c>
      <c r="Y234" s="8">
        <v>21.0</v>
      </c>
      <c r="Z234" s="8">
        <v>21.0</v>
      </c>
      <c r="AA234" s="8">
        <v>18.0</v>
      </c>
      <c r="AB234" s="8" t="s">
        <v>540</v>
      </c>
    </row>
    <row r="235">
      <c r="A235" s="8" t="s">
        <v>601</v>
      </c>
      <c r="B235" s="8" t="s">
        <v>21</v>
      </c>
      <c r="C235" s="8">
        <v>6.1</v>
      </c>
      <c r="D235" s="8" t="s">
        <v>600</v>
      </c>
      <c r="E235" s="8">
        <v>12.0</v>
      </c>
      <c r="F235" s="8" t="s">
        <v>586</v>
      </c>
      <c r="G235" s="8">
        <v>70.6</v>
      </c>
      <c r="H235" s="8">
        <v>126.0</v>
      </c>
      <c r="I235" s="8">
        <v>77.0</v>
      </c>
      <c r="J235" s="8">
        <v>18.0</v>
      </c>
      <c r="K235" s="8">
        <v>70.0</v>
      </c>
      <c r="L235" s="8">
        <v>1.0</v>
      </c>
      <c r="M235" s="8">
        <v>7.0</v>
      </c>
      <c r="N235" s="8" t="s">
        <v>77</v>
      </c>
      <c r="O235" s="8" t="s">
        <v>14</v>
      </c>
      <c r="P235" s="8" t="s">
        <v>14</v>
      </c>
      <c r="Q235" s="8">
        <v>-2.0</v>
      </c>
      <c r="R235" s="8">
        <v>-1.892</v>
      </c>
      <c r="S235" s="8">
        <v>4.6</v>
      </c>
      <c r="T235" s="8">
        <v>4.6</v>
      </c>
      <c r="U235" s="8">
        <v>4.0</v>
      </c>
      <c r="V235" s="8">
        <v>4.108</v>
      </c>
      <c r="W235" s="8">
        <v>7.6</v>
      </c>
      <c r="X235" s="8">
        <v>6.6</v>
      </c>
      <c r="Y235" s="8">
        <v>8.0</v>
      </c>
      <c r="Z235" s="8" t="s">
        <v>14</v>
      </c>
      <c r="AA235" s="8" t="s">
        <v>14</v>
      </c>
      <c r="AB235" s="8" t="s">
        <v>540</v>
      </c>
    </row>
    <row r="236">
      <c r="A236" s="8" t="s">
        <v>607</v>
      </c>
      <c r="B236" s="8" t="s">
        <v>339</v>
      </c>
      <c r="C236" s="8">
        <v>16.2</v>
      </c>
      <c r="D236" s="8" t="s">
        <v>605</v>
      </c>
      <c r="E236" s="8">
        <v>12.0</v>
      </c>
      <c r="F236" s="8" t="s">
        <v>586</v>
      </c>
      <c r="G236" s="8">
        <v>70.6</v>
      </c>
      <c r="H236" s="8">
        <v>126.0</v>
      </c>
      <c r="I236" s="8">
        <v>88.0</v>
      </c>
      <c r="J236" s="8">
        <v>18.0</v>
      </c>
      <c r="K236" s="8">
        <v>70.0</v>
      </c>
      <c r="L236" s="8">
        <v>-1.0</v>
      </c>
      <c r="M236" s="8">
        <v>16.0</v>
      </c>
      <c r="N236" s="8" t="s">
        <v>77</v>
      </c>
      <c r="O236" s="8" t="s">
        <v>14</v>
      </c>
      <c r="P236" s="8" t="s">
        <v>14</v>
      </c>
      <c r="Q236" s="8">
        <v>-1.0</v>
      </c>
      <c r="R236" s="8">
        <v>-0.885</v>
      </c>
      <c r="S236" s="8">
        <v>3.6</v>
      </c>
      <c r="T236" s="8">
        <v>3.6</v>
      </c>
      <c r="U236" s="8">
        <v>16.0</v>
      </c>
      <c r="V236" s="8">
        <v>16.115</v>
      </c>
      <c r="W236" s="8">
        <v>0.6</v>
      </c>
      <c r="X236" s="8">
        <v>1.0</v>
      </c>
      <c r="Y236" s="8">
        <v>17.0</v>
      </c>
      <c r="Z236" s="8" t="s">
        <v>14</v>
      </c>
      <c r="AA236" s="8" t="s">
        <v>14</v>
      </c>
      <c r="AB236" s="8" t="s">
        <v>540</v>
      </c>
    </row>
    <row r="237">
      <c r="A237" s="8" t="s">
        <v>613</v>
      </c>
      <c r="B237" s="8" t="s">
        <v>301</v>
      </c>
      <c r="C237" s="8">
        <v>10.7</v>
      </c>
      <c r="D237" s="8" t="s">
        <v>612</v>
      </c>
      <c r="E237" s="8">
        <v>12.0</v>
      </c>
      <c r="F237" s="8" t="s">
        <v>586</v>
      </c>
      <c r="G237" s="8">
        <v>70.6</v>
      </c>
      <c r="H237" s="8">
        <v>126.0</v>
      </c>
      <c r="I237" s="8">
        <v>82.0</v>
      </c>
      <c r="J237" s="8">
        <v>18.0</v>
      </c>
      <c r="K237" s="8">
        <v>70.0</v>
      </c>
      <c r="L237" s="8">
        <v>-5.0</v>
      </c>
      <c r="M237" s="8">
        <v>6.0</v>
      </c>
      <c r="N237" s="8" t="s">
        <v>77</v>
      </c>
      <c r="O237" s="8" t="s">
        <v>14</v>
      </c>
      <c r="P237" s="8" t="s">
        <v>14</v>
      </c>
      <c r="Q237" s="8">
        <v>-7.0</v>
      </c>
      <c r="R237" s="8">
        <v>-6.887</v>
      </c>
      <c r="S237" s="8">
        <v>7.6</v>
      </c>
      <c r="T237" s="8">
        <v>9.1</v>
      </c>
      <c r="U237" s="8">
        <v>4.0</v>
      </c>
      <c r="V237" s="8">
        <v>4.113</v>
      </c>
      <c r="W237" s="8">
        <v>5.6</v>
      </c>
      <c r="X237" s="8">
        <v>6.6</v>
      </c>
      <c r="Y237" s="8">
        <v>7.0</v>
      </c>
      <c r="Z237" s="8" t="s">
        <v>14</v>
      </c>
      <c r="AA237" s="8" t="s">
        <v>14</v>
      </c>
      <c r="AB237" s="8" t="s">
        <v>540</v>
      </c>
    </row>
    <row r="238">
      <c r="A238" s="8" t="s">
        <v>618</v>
      </c>
      <c r="B238" s="8" t="s">
        <v>14</v>
      </c>
      <c r="C238" s="8" t="s">
        <v>14</v>
      </c>
      <c r="D238" s="8" t="s">
        <v>14</v>
      </c>
      <c r="E238" s="8" t="s">
        <v>14</v>
      </c>
      <c r="F238" s="8" t="s">
        <v>14</v>
      </c>
      <c r="G238" s="8" t="s">
        <v>14</v>
      </c>
      <c r="H238" s="8" t="s">
        <v>14</v>
      </c>
      <c r="I238" s="8" t="s">
        <v>14</v>
      </c>
      <c r="J238" s="8" t="s">
        <v>14</v>
      </c>
      <c r="K238" s="8" t="s">
        <v>14</v>
      </c>
      <c r="L238" s="8" t="s">
        <v>14</v>
      </c>
      <c r="M238" s="8" t="s">
        <v>14</v>
      </c>
      <c r="N238" s="8" t="s">
        <v>14</v>
      </c>
      <c r="O238" s="8" t="s">
        <v>14</v>
      </c>
      <c r="P238" s="8" t="s">
        <v>14</v>
      </c>
      <c r="Q238" s="8" t="s">
        <v>14</v>
      </c>
      <c r="R238" s="8" t="s">
        <v>14</v>
      </c>
      <c r="S238" s="8" t="s">
        <v>14</v>
      </c>
      <c r="T238" s="8" t="s">
        <v>14</v>
      </c>
      <c r="U238" s="8" t="s">
        <v>14</v>
      </c>
      <c r="V238" s="8" t="s">
        <v>14</v>
      </c>
      <c r="W238" s="8" t="s">
        <v>14</v>
      </c>
      <c r="X238" s="8" t="s">
        <v>14</v>
      </c>
      <c r="Y238" s="8" t="s">
        <v>14</v>
      </c>
      <c r="Z238" s="8" t="s">
        <v>14</v>
      </c>
      <c r="AA238" s="8" t="s">
        <v>14</v>
      </c>
      <c r="AB238" s="8" t="s">
        <v>14</v>
      </c>
    </row>
    <row r="239">
      <c r="A239" s="8" t="s">
        <v>621</v>
      </c>
      <c r="B239" s="8" t="s">
        <v>33</v>
      </c>
      <c r="C239" s="8">
        <v>17.8</v>
      </c>
      <c r="D239" s="8" t="s">
        <v>620</v>
      </c>
      <c r="E239" s="8">
        <v>12.0</v>
      </c>
      <c r="F239" s="8" t="s">
        <v>619</v>
      </c>
      <c r="G239" s="8">
        <v>70.6</v>
      </c>
      <c r="H239" s="8">
        <v>125.0</v>
      </c>
      <c r="I239" s="8">
        <v>89.0</v>
      </c>
      <c r="J239" s="8">
        <v>18.0</v>
      </c>
      <c r="K239" s="8">
        <v>70.0</v>
      </c>
      <c r="L239" s="8">
        <v>-1.0</v>
      </c>
      <c r="M239" s="8">
        <v>17.0</v>
      </c>
      <c r="N239" s="8" t="s">
        <v>77</v>
      </c>
      <c r="O239" s="8" t="s">
        <v>14</v>
      </c>
      <c r="P239" s="8" t="s">
        <v>14</v>
      </c>
      <c r="Q239" s="8">
        <v>-6.0</v>
      </c>
      <c r="R239" s="8">
        <v>-5.89</v>
      </c>
      <c r="S239" s="8">
        <v>5.6</v>
      </c>
      <c r="T239" s="8">
        <v>5.6</v>
      </c>
      <c r="U239" s="8">
        <v>10.0</v>
      </c>
      <c r="V239" s="8">
        <v>10.11</v>
      </c>
      <c r="W239" s="8">
        <v>3.6</v>
      </c>
      <c r="X239" s="8">
        <v>3.6</v>
      </c>
      <c r="Y239" s="8">
        <v>18.0</v>
      </c>
      <c r="Z239" s="8" t="s">
        <v>14</v>
      </c>
      <c r="AA239" s="8" t="s">
        <v>14</v>
      </c>
      <c r="AB239" s="8" t="s">
        <v>540</v>
      </c>
    </row>
    <row r="240">
      <c r="A240" s="8" t="s">
        <v>626</v>
      </c>
      <c r="B240" s="8" t="s">
        <v>21</v>
      </c>
      <c r="C240" s="8">
        <v>6.1</v>
      </c>
      <c r="D240" s="8" t="s">
        <v>625</v>
      </c>
      <c r="E240" s="8">
        <v>12.0</v>
      </c>
      <c r="F240" s="8" t="s">
        <v>594</v>
      </c>
      <c r="G240" s="8">
        <v>70.6</v>
      </c>
      <c r="H240" s="8">
        <v>125.0</v>
      </c>
      <c r="I240" s="8">
        <v>77.0</v>
      </c>
      <c r="J240" s="8">
        <v>18.0</v>
      </c>
      <c r="K240" s="8">
        <v>71.0</v>
      </c>
      <c r="L240" s="8">
        <v>-2.0</v>
      </c>
      <c r="M240" s="8">
        <v>4.0</v>
      </c>
      <c r="N240" s="8" t="s">
        <v>77</v>
      </c>
      <c r="O240" s="8" t="s">
        <v>14</v>
      </c>
      <c r="P240" s="8" t="s">
        <v>14</v>
      </c>
      <c r="Q240" s="8">
        <v>-2.0</v>
      </c>
      <c r="R240" s="8">
        <v>-1.892</v>
      </c>
      <c r="S240" s="8">
        <v>4.6</v>
      </c>
      <c r="T240" s="8">
        <v>4.6</v>
      </c>
      <c r="U240" s="8">
        <v>4.0</v>
      </c>
      <c r="V240" s="8">
        <v>4.108</v>
      </c>
      <c r="W240" s="8">
        <v>7.6</v>
      </c>
      <c r="X240" s="8">
        <v>6.6</v>
      </c>
      <c r="Y240" s="8">
        <v>4.0</v>
      </c>
      <c r="Z240" s="8" t="s">
        <v>14</v>
      </c>
      <c r="AA240" s="8" t="s">
        <v>14</v>
      </c>
      <c r="AB240" s="8" t="s">
        <v>540</v>
      </c>
    </row>
    <row r="241">
      <c r="A241" s="8" t="s">
        <v>633</v>
      </c>
      <c r="B241" s="8" t="s">
        <v>301</v>
      </c>
      <c r="C241" s="8">
        <v>10.7</v>
      </c>
      <c r="D241" s="8" t="s">
        <v>631</v>
      </c>
      <c r="E241" s="8">
        <v>12.0</v>
      </c>
      <c r="F241" s="8" t="s">
        <v>594</v>
      </c>
      <c r="G241" s="8">
        <v>70.6</v>
      </c>
      <c r="H241" s="8">
        <v>125.0</v>
      </c>
      <c r="I241" s="8">
        <v>82.0</v>
      </c>
      <c r="J241" s="8">
        <v>18.0</v>
      </c>
      <c r="K241" s="8">
        <v>71.0</v>
      </c>
      <c r="L241" s="8">
        <v>-2.0</v>
      </c>
      <c r="M241" s="8">
        <v>9.0</v>
      </c>
      <c r="N241" s="8" t="s">
        <v>77</v>
      </c>
      <c r="O241" s="8" t="s">
        <v>14</v>
      </c>
      <c r="P241" s="8" t="s">
        <v>14</v>
      </c>
      <c r="Q241" s="8">
        <v>-7.0</v>
      </c>
      <c r="R241" s="8">
        <v>-6.887</v>
      </c>
      <c r="S241" s="8">
        <v>7.6</v>
      </c>
      <c r="T241" s="8">
        <v>9.1</v>
      </c>
      <c r="U241" s="8">
        <v>4.0</v>
      </c>
      <c r="V241" s="8">
        <v>4.113</v>
      </c>
      <c r="W241" s="8">
        <v>5.6</v>
      </c>
      <c r="X241" s="8">
        <v>6.6</v>
      </c>
      <c r="Y241" s="8">
        <v>9.0</v>
      </c>
      <c r="Z241" s="8" t="s">
        <v>14</v>
      </c>
      <c r="AA241" s="8" t="s">
        <v>14</v>
      </c>
      <c r="AB241" s="8" t="s">
        <v>540</v>
      </c>
    </row>
    <row r="242">
      <c r="A242" s="8" t="s">
        <v>638</v>
      </c>
      <c r="B242" s="8" t="s">
        <v>33</v>
      </c>
      <c r="C242" s="8">
        <v>17.8</v>
      </c>
      <c r="D242" s="8" t="s">
        <v>637</v>
      </c>
      <c r="E242" s="8">
        <v>12.0</v>
      </c>
      <c r="F242" s="8" t="s">
        <v>594</v>
      </c>
      <c r="G242" s="8">
        <v>70.6</v>
      </c>
      <c r="H242" s="8">
        <v>125.0</v>
      </c>
      <c r="I242" s="8">
        <v>89.0</v>
      </c>
      <c r="J242" s="8">
        <v>18.0</v>
      </c>
      <c r="K242" s="8">
        <v>71.0</v>
      </c>
      <c r="L242" s="8">
        <v>8.0</v>
      </c>
      <c r="M242" s="8">
        <v>26.0</v>
      </c>
      <c r="N242" s="8" t="s">
        <v>77</v>
      </c>
      <c r="O242" s="8" t="s">
        <v>14</v>
      </c>
      <c r="P242" s="8" t="s">
        <v>14</v>
      </c>
      <c r="Q242" s="8">
        <v>-6.0</v>
      </c>
      <c r="R242" s="8">
        <v>-5.89</v>
      </c>
      <c r="S242" s="8">
        <v>5.6</v>
      </c>
      <c r="T242" s="8">
        <v>5.6</v>
      </c>
      <c r="U242" s="8">
        <v>10.0</v>
      </c>
      <c r="V242" s="8">
        <v>10.11</v>
      </c>
      <c r="W242" s="8">
        <v>3.6</v>
      </c>
      <c r="X242" s="8">
        <v>3.6</v>
      </c>
      <c r="Y242" s="8">
        <v>26.0</v>
      </c>
      <c r="Z242" s="8" t="s">
        <v>14</v>
      </c>
      <c r="AA242" s="8" t="s">
        <v>14</v>
      </c>
      <c r="AB242" s="8" t="s">
        <v>540</v>
      </c>
    </row>
    <row r="243">
      <c r="A243" s="8" t="s">
        <v>644</v>
      </c>
      <c r="B243" s="8" t="s">
        <v>339</v>
      </c>
      <c r="C243" s="8">
        <v>16.2</v>
      </c>
      <c r="D243" s="8" t="s">
        <v>643</v>
      </c>
      <c r="E243" s="8">
        <v>12.0</v>
      </c>
      <c r="F243" s="8" t="s">
        <v>594</v>
      </c>
      <c r="G243" s="8">
        <v>70.6</v>
      </c>
      <c r="H243" s="8">
        <v>125.0</v>
      </c>
      <c r="I243" s="8">
        <v>88.0</v>
      </c>
      <c r="J243" s="8">
        <v>18.0</v>
      </c>
      <c r="K243" s="8">
        <v>71.0</v>
      </c>
      <c r="L243" s="8">
        <v>7.0</v>
      </c>
      <c r="M243" s="8">
        <v>24.0</v>
      </c>
      <c r="N243" s="8" t="s">
        <v>77</v>
      </c>
      <c r="O243" s="8" t="s">
        <v>14</v>
      </c>
      <c r="P243" s="8" t="s">
        <v>14</v>
      </c>
      <c r="Q243" s="8">
        <v>-1.0</v>
      </c>
      <c r="R243" s="8">
        <v>-0.885</v>
      </c>
      <c r="S243" s="8">
        <v>3.6</v>
      </c>
      <c r="T243" s="8">
        <v>3.6</v>
      </c>
      <c r="U243" s="8">
        <v>16.0</v>
      </c>
      <c r="V243" s="8">
        <v>16.115</v>
      </c>
      <c r="W243" s="8">
        <v>0.6</v>
      </c>
      <c r="X243" s="8">
        <v>1.0</v>
      </c>
      <c r="Y243" s="8">
        <v>24.0</v>
      </c>
      <c r="Z243" s="8" t="s">
        <v>14</v>
      </c>
      <c r="AA243" s="8" t="s">
        <v>14</v>
      </c>
      <c r="AB243" s="8" t="s">
        <v>540</v>
      </c>
    </row>
    <row r="244">
      <c r="A244" s="8" t="s">
        <v>651</v>
      </c>
      <c r="B244" s="8" t="s">
        <v>200</v>
      </c>
      <c r="C244" s="8">
        <v>14.5</v>
      </c>
      <c r="D244" s="8" t="s">
        <v>650</v>
      </c>
      <c r="E244" s="8">
        <v>12.0</v>
      </c>
      <c r="F244" s="8" t="s">
        <v>649</v>
      </c>
      <c r="G244" s="8">
        <v>69.3</v>
      </c>
      <c r="H244" s="8">
        <v>122.0</v>
      </c>
      <c r="I244" s="8">
        <v>84.0</v>
      </c>
      <c r="J244" s="8">
        <v>18.0</v>
      </c>
      <c r="K244" s="8">
        <v>71.0</v>
      </c>
      <c r="L244" s="8">
        <v>19.0</v>
      </c>
      <c r="M244" s="8">
        <v>34.0</v>
      </c>
      <c r="N244" s="8" t="s">
        <v>77</v>
      </c>
      <c r="O244" s="8" t="s">
        <v>14</v>
      </c>
      <c r="P244" s="8" t="s">
        <v>14</v>
      </c>
      <c r="Q244" s="8">
        <v>-7.0</v>
      </c>
      <c r="R244" s="8">
        <v>-6.899</v>
      </c>
      <c r="S244" s="8">
        <v>10.6</v>
      </c>
      <c r="T244" s="8">
        <v>9.1</v>
      </c>
      <c r="U244" s="8">
        <v>9.0</v>
      </c>
      <c r="V244" s="8">
        <v>9.101</v>
      </c>
      <c r="W244" s="8">
        <v>4.6</v>
      </c>
      <c r="X244" s="8">
        <v>4.6</v>
      </c>
      <c r="Y244" s="8">
        <v>32.0</v>
      </c>
      <c r="Z244" s="8" t="s">
        <v>14</v>
      </c>
      <c r="AA244" s="8" t="s">
        <v>14</v>
      </c>
      <c r="AB244" s="8" t="s">
        <v>540</v>
      </c>
    </row>
    <row r="245">
      <c r="A245" s="8" t="s">
        <v>657</v>
      </c>
      <c r="B245" s="8" t="s">
        <v>21</v>
      </c>
      <c r="C245" s="8">
        <v>6.1</v>
      </c>
      <c r="D245" s="8" t="s">
        <v>656</v>
      </c>
      <c r="E245" s="8">
        <v>12.0</v>
      </c>
      <c r="F245" s="8" t="s">
        <v>649</v>
      </c>
      <c r="G245" s="8">
        <v>69.3</v>
      </c>
      <c r="H245" s="8">
        <v>122.0</v>
      </c>
      <c r="I245" s="8">
        <v>76.0</v>
      </c>
      <c r="J245" s="8">
        <v>18.0</v>
      </c>
      <c r="K245" s="8">
        <v>71.0</v>
      </c>
      <c r="L245" s="8">
        <v>0.0</v>
      </c>
      <c r="M245" s="8">
        <v>7.0</v>
      </c>
      <c r="N245" s="8" t="s">
        <v>77</v>
      </c>
      <c r="O245" s="8" t="s">
        <v>14</v>
      </c>
      <c r="P245" s="8" t="s">
        <v>14</v>
      </c>
      <c r="Q245" s="8">
        <v>-2.0</v>
      </c>
      <c r="R245" s="8">
        <v>-1.892</v>
      </c>
      <c r="S245" s="8">
        <v>4.6</v>
      </c>
      <c r="T245" s="8">
        <v>4.6</v>
      </c>
      <c r="U245" s="8">
        <v>4.0</v>
      </c>
      <c r="V245" s="8">
        <v>4.108</v>
      </c>
      <c r="W245" s="8">
        <v>7.6</v>
      </c>
      <c r="X245" s="8">
        <v>6.6</v>
      </c>
      <c r="Y245" s="8">
        <v>5.0</v>
      </c>
      <c r="Z245" s="8" t="s">
        <v>14</v>
      </c>
      <c r="AA245" s="8" t="s">
        <v>14</v>
      </c>
      <c r="AB245" s="8" t="s">
        <v>540</v>
      </c>
    </row>
    <row r="246">
      <c r="A246" s="8" t="s">
        <v>662</v>
      </c>
      <c r="B246" s="8" t="s">
        <v>301</v>
      </c>
      <c r="C246" s="8">
        <v>10.7</v>
      </c>
      <c r="D246" s="8" t="s">
        <v>656</v>
      </c>
      <c r="E246" s="8">
        <v>12.0</v>
      </c>
      <c r="F246" s="8" t="s">
        <v>649</v>
      </c>
      <c r="G246" s="8">
        <v>69.3</v>
      </c>
      <c r="H246" s="8">
        <v>122.0</v>
      </c>
      <c r="I246" s="8">
        <v>80.0</v>
      </c>
      <c r="J246" s="8">
        <v>18.0</v>
      </c>
      <c r="K246" s="8">
        <v>71.0</v>
      </c>
      <c r="L246" s="8">
        <v>-4.0</v>
      </c>
      <c r="M246" s="8">
        <v>7.0</v>
      </c>
      <c r="N246" s="8" t="s">
        <v>77</v>
      </c>
      <c r="O246" s="8" t="s">
        <v>14</v>
      </c>
      <c r="P246" s="8" t="s">
        <v>14</v>
      </c>
      <c r="Q246" s="8">
        <v>-7.0</v>
      </c>
      <c r="R246" s="8">
        <v>-6.887</v>
      </c>
      <c r="S246" s="8">
        <v>7.6</v>
      </c>
      <c r="T246" s="8">
        <v>9.1</v>
      </c>
      <c r="U246" s="8">
        <v>4.0</v>
      </c>
      <c r="V246" s="8">
        <v>4.113</v>
      </c>
      <c r="W246" s="8">
        <v>5.6</v>
      </c>
      <c r="X246" s="8">
        <v>6.6</v>
      </c>
      <c r="Y246" s="8">
        <v>5.0</v>
      </c>
      <c r="Z246" s="8" t="s">
        <v>14</v>
      </c>
      <c r="AA246" s="8" t="s">
        <v>14</v>
      </c>
      <c r="AB246" s="8" t="s">
        <v>540</v>
      </c>
    </row>
    <row r="247">
      <c r="A247" s="8" t="s">
        <v>666</v>
      </c>
      <c r="B247" s="8" t="s">
        <v>33</v>
      </c>
      <c r="C247" s="8">
        <v>17.8</v>
      </c>
      <c r="D247" s="8" t="s">
        <v>665</v>
      </c>
      <c r="E247" s="8">
        <v>12.0</v>
      </c>
      <c r="F247" s="8" t="s">
        <v>649</v>
      </c>
      <c r="G247" s="8">
        <v>69.3</v>
      </c>
      <c r="H247" s="8">
        <v>122.0</v>
      </c>
      <c r="I247" s="8">
        <v>88.0</v>
      </c>
      <c r="J247" s="8">
        <v>18.0</v>
      </c>
      <c r="K247" s="8">
        <v>71.0</v>
      </c>
      <c r="L247" s="8">
        <v>18.0</v>
      </c>
      <c r="M247" s="8">
        <v>37.0</v>
      </c>
      <c r="N247" s="8" t="s">
        <v>77</v>
      </c>
      <c r="O247" s="8" t="s">
        <v>14</v>
      </c>
      <c r="P247" s="8" t="s">
        <v>14</v>
      </c>
      <c r="Q247" s="8">
        <v>-6.0</v>
      </c>
      <c r="R247" s="8">
        <v>-5.89</v>
      </c>
      <c r="S247" s="8">
        <v>5.6</v>
      </c>
      <c r="T247" s="8">
        <v>5.6</v>
      </c>
      <c r="U247" s="8">
        <v>10.0</v>
      </c>
      <c r="V247" s="8">
        <v>10.11</v>
      </c>
      <c r="W247" s="8">
        <v>3.6</v>
      </c>
      <c r="X247" s="8">
        <v>3.6</v>
      </c>
      <c r="Y247" s="8">
        <v>35.0</v>
      </c>
      <c r="Z247" s="8" t="s">
        <v>14</v>
      </c>
      <c r="AA247" s="8" t="s">
        <v>14</v>
      </c>
      <c r="AB247" s="8" t="s">
        <v>540</v>
      </c>
    </row>
    <row r="248">
      <c r="A248" s="8" t="s">
        <v>671</v>
      </c>
      <c r="B248" s="8" t="s">
        <v>339</v>
      </c>
      <c r="C248" s="8">
        <v>16.2</v>
      </c>
      <c r="D248" s="8" t="s">
        <v>665</v>
      </c>
      <c r="E248" s="8">
        <v>12.0</v>
      </c>
      <c r="F248" s="8" t="s">
        <v>649</v>
      </c>
      <c r="G248" s="8">
        <v>69.3</v>
      </c>
      <c r="H248" s="8">
        <v>122.0</v>
      </c>
      <c r="I248" s="8">
        <v>86.0</v>
      </c>
      <c r="J248" s="8">
        <v>18.0</v>
      </c>
      <c r="K248" s="8">
        <v>71.0</v>
      </c>
      <c r="L248" s="8">
        <v>6.0</v>
      </c>
      <c r="M248" s="8">
        <v>23.0</v>
      </c>
      <c r="N248" s="8" t="s">
        <v>77</v>
      </c>
      <c r="O248" s="8" t="s">
        <v>14</v>
      </c>
      <c r="P248" s="8" t="s">
        <v>14</v>
      </c>
      <c r="Q248" s="8">
        <v>-1.0</v>
      </c>
      <c r="R248" s="8">
        <v>-0.885</v>
      </c>
      <c r="S248" s="8">
        <v>3.6</v>
      </c>
      <c r="T248" s="8">
        <v>3.6</v>
      </c>
      <c r="U248" s="8">
        <v>16.0</v>
      </c>
      <c r="V248" s="8">
        <v>16.115</v>
      </c>
      <c r="W248" s="8">
        <v>0.6</v>
      </c>
      <c r="X248" s="8">
        <v>1.0</v>
      </c>
      <c r="Y248" s="8">
        <v>21.0</v>
      </c>
      <c r="Z248" s="8" t="s">
        <v>14</v>
      </c>
      <c r="AA248" s="8" t="s">
        <v>14</v>
      </c>
      <c r="AB248" s="8" t="s">
        <v>540</v>
      </c>
    </row>
    <row r="249">
      <c r="A249" s="8" t="s">
        <v>673</v>
      </c>
      <c r="B249" s="8" t="s">
        <v>26</v>
      </c>
      <c r="C249" s="8">
        <v>7.6</v>
      </c>
      <c r="D249" s="8" t="s">
        <v>665</v>
      </c>
      <c r="E249" s="8">
        <v>12.0</v>
      </c>
      <c r="F249" s="8" t="s">
        <v>649</v>
      </c>
      <c r="G249" s="8">
        <v>69.3</v>
      </c>
      <c r="H249" s="8">
        <v>122.0</v>
      </c>
      <c r="I249" s="8">
        <v>77.0</v>
      </c>
      <c r="J249" s="8">
        <v>18.0</v>
      </c>
      <c r="K249" s="8">
        <v>71.0</v>
      </c>
      <c r="L249" s="8">
        <v>14.0</v>
      </c>
      <c r="M249" s="8">
        <v>22.0</v>
      </c>
      <c r="N249" s="8" t="s">
        <v>77</v>
      </c>
      <c r="O249" s="8" t="s">
        <v>14</v>
      </c>
      <c r="P249" s="8" t="s">
        <v>14</v>
      </c>
      <c r="Q249" s="8">
        <v>7.0</v>
      </c>
      <c r="R249" s="8">
        <v>7.109</v>
      </c>
      <c r="S249" s="8">
        <v>0.6</v>
      </c>
      <c r="T249" s="8">
        <v>1.0</v>
      </c>
      <c r="U249" s="8">
        <v>15.0</v>
      </c>
      <c r="V249" s="8">
        <v>15.109</v>
      </c>
      <c r="W249" s="8">
        <v>1.6</v>
      </c>
      <c r="X249" s="8">
        <v>1.6</v>
      </c>
      <c r="Y249" s="8">
        <v>20.0</v>
      </c>
      <c r="Z249" s="8" t="s">
        <v>14</v>
      </c>
      <c r="AA249" s="8" t="s">
        <v>14</v>
      </c>
      <c r="AB249" s="8" t="s">
        <v>540</v>
      </c>
    </row>
    <row r="250">
      <c r="A250" s="8" t="s">
        <v>679</v>
      </c>
      <c r="B250" s="8" t="s">
        <v>200</v>
      </c>
      <c r="C250" s="8">
        <v>14.5</v>
      </c>
      <c r="D250" s="8" t="s">
        <v>678</v>
      </c>
      <c r="E250" s="8">
        <v>12.0</v>
      </c>
      <c r="F250" s="8" t="s">
        <v>677</v>
      </c>
      <c r="G250" s="8">
        <v>70.4</v>
      </c>
      <c r="H250" s="8">
        <v>122.0</v>
      </c>
      <c r="I250" s="8">
        <v>85.0</v>
      </c>
      <c r="J250" s="8">
        <v>18.0</v>
      </c>
      <c r="K250" s="8">
        <v>71.0</v>
      </c>
      <c r="L250" s="8">
        <v>7.0</v>
      </c>
      <c r="M250" s="8">
        <v>22.0</v>
      </c>
      <c r="N250" s="8" t="s">
        <v>77</v>
      </c>
      <c r="O250" s="8" t="s">
        <v>14</v>
      </c>
      <c r="P250" s="8" t="s">
        <v>14</v>
      </c>
      <c r="Q250" s="8">
        <v>-7.0</v>
      </c>
      <c r="R250" s="8">
        <v>-6.899</v>
      </c>
      <c r="S250" s="8">
        <v>10.6</v>
      </c>
      <c r="T250" s="8">
        <v>9.1</v>
      </c>
      <c r="U250" s="8">
        <v>9.0</v>
      </c>
      <c r="V250" s="8">
        <v>9.101</v>
      </c>
      <c r="W250" s="8">
        <v>4.6</v>
      </c>
      <c r="X250" s="8">
        <v>4.6</v>
      </c>
      <c r="Y250" s="8">
        <v>21.0</v>
      </c>
      <c r="Z250" s="8" t="s">
        <v>14</v>
      </c>
      <c r="AA250" s="8" t="s">
        <v>14</v>
      </c>
      <c r="AB250" s="8" t="s">
        <v>540</v>
      </c>
    </row>
    <row r="251">
      <c r="A251" s="8" t="s">
        <v>682</v>
      </c>
      <c r="B251" s="8" t="s">
        <v>21</v>
      </c>
      <c r="C251" s="8">
        <v>6.1</v>
      </c>
      <c r="D251" s="8" t="s">
        <v>678</v>
      </c>
      <c r="E251" s="8">
        <v>12.0</v>
      </c>
      <c r="F251" s="8" t="s">
        <v>677</v>
      </c>
      <c r="G251" s="8">
        <v>70.4</v>
      </c>
      <c r="H251" s="8">
        <v>122.0</v>
      </c>
      <c r="I251" s="8">
        <v>77.0</v>
      </c>
      <c r="J251" s="8">
        <v>18.0</v>
      </c>
      <c r="K251" s="8">
        <v>71.0</v>
      </c>
      <c r="L251" s="8">
        <v>7.0</v>
      </c>
      <c r="M251" s="8">
        <v>14.0</v>
      </c>
      <c r="N251" s="8" t="s">
        <v>77</v>
      </c>
      <c r="O251" s="8" t="s">
        <v>14</v>
      </c>
      <c r="P251" s="8" t="s">
        <v>14</v>
      </c>
      <c r="Q251" s="8">
        <v>-2.0</v>
      </c>
      <c r="R251" s="8">
        <v>-1.892</v>
      </c>
      <c r="S251" s="8">
        <v>4.6</v>
      </c>
      <c r="T251" s="8">
        <v>4.6</v>
      </c>
      <c r="U251" s="8">
        <v>4.0</v>
      </c>
      <c r="V251" s="8">
        <v>4.108</v>
      </c>
      <c r="W251" s="8">
        <v>7.6</v>
      </c>
      <c r="X251" s="8">
        <v>6.6</v>
      </c>
      <c r="Y251" s="8">
        <v>13.0</v>
      </c>
      <c r="Z251" s="8" t="s">
        <v>14</v>
      </c>
      <c r="AA251" s="8" t="s">
        <v>14</v>
      </c>
      <c r="AB251" s="8" t="s">
        <v>540</v>
      </c>
    </row>
    <row r="252">
      <c r="A252" s="8" t="s">
        <v>686</v>
      </c>
      <c r="B252" s="8" t="s">
        <v>339</v>
      </c>
      <c r="C252" s="8">
        <v>16.2</v>
      </c>
      <c r="D252" s="8" t="s">
        <v>685</v>
      </c>
      <c r="E252" s="8">
        <v>12.0</v>
      </c>
      <c r="F252" s="8" t="s">
        <v>677</v>
      </c>
      <c r="G252" s="8">
        <v>70.4</v>
      </c>
      <c r="H252" s="8">
        <v>122.0</v>
      </c>
      <c r="I252" s="8">
        <v>87.0</v>
      </c>
      <c r="J252" s="8">
        <v>18.0</v>
      </c>
      <c r="K252" s="8">
        <v>71.0</v>
      </c>
      <c r="L252" s="8">
        <v>0.0</v>
      </c>
      <c r="M252" s="8">
        <v>17.0</v>
      </c>
      <c r="N252" s="8" t="s">
        <v>77</v>
      </c>
      <c r="O252" s="8" t="s">
        <v>14</v>
      </c>
      <c r="P252" s="8" t="s">
        <v>14</v>
      </c>
      <c r="Q252" s="8">
        <v>-1.0</v>
      </c>
      <c r="R252" s="8">
        <v>-0.885</v>
      </c>
      <c r="S252" s="8">
        <v>3.6</v>
      </c>
      <c r="T252" s="8">
        <v>3.6</v>
      </c>
      <c r="U252" s="8">
        <v>16.0</v>
      </c>
      <c r="V252" s="8">
        <v>16.115</v>
      </c>
      <c r="W252" s="8">
        <v>0.6</v>
      </c>
      <c r="X252" s="8">
        <v>1.0</v>
      </c>
      <c r="Y252" s="8">
        <v>16.0</v>
      </c>
      <c r="Z252" s="8" t="s">
        <v>14</v>
      </c>
      <c r="AA252" s="8" t="s">
        <v>14</v>
      </c>
      <c r="AB252" s="8" t="s">
        <v>540</v>
      </c>
    </row>
    <row r="253">
      <c r="A253" s="8" t="s">
        <v>689</v>
      </c>
      <c r="B253" s="8" t="s">
        <v>33</v>
      </c>
      <c r="C253" s="8">
        <v>17.8</v>
      </c>
      <c r="D253" s="8" t="s">
        <v>685</v>
      </c>
      <c r="E253" s="8">
        <v>12.0</v>
      </c>
      <c r="F253" s="8" t="s">
        <v>677</v>
      </c>
      <c r="G253" s="8">
        <v>70.4</v>
      </c>
      <c r="H253" s="8">
        <v>122.0</v>
      </c>
      <c r="I253" s="8">
        <v>89.0</v>
      </c>
      <c r="J253" s="8">
        <v>18.0</v>
      </c>
      <c r="K253" s="8">
        <v>71.0</v>
      </c>
      <c r="L253" s="8">
        <v>2.0</v>
      </c>
      <c r="M253" s="8">
        <v>21.0</v>
      </c>
      <c r="N253" s="8" t="s">
        <v>77</v>
      </c>
      <c r="O253" s="8" t="s">
        <v>14</v>
      </c>
      <c r="P253" s="8" t="s">
        <v>14</v>
      </c>
      <c r="Q253" s="8">
        <v>-6.0</v>
      </c>
      <c r="R253" s="8">
        <v>-5.89</v>
      </c>
      <c r="S253" s="8">
        <v>5.6</v>
      </c>
      <c r="T253" s="8">
        <v>5.6</v>
      </c>
      <c r="U253" s="8">
        <v>10.0</v>
      </c>
      <c r="V253" s="8">
        <v>10.11</v>
      </c>
      <c r="W253" s="8">
        <v>3.6</v>
      </c>
      <c r="X253" s="8">
        <v>3.6</v>
      </c>
      <c r="Y253" s="8">
        <v>20.0</v>
      </c>
      <c r="Z253" s="8" t="s">
        <v>14</v>
      </c>
      <c r="AA253" s="8" t="s">
        <v>14</v>
      </c>
      <c r="AB253" s="8" t="s">
        <v>540</v>
      </c>
    </row>
    <row r="254">
      <c r="A254" s="8" t="s">
        <v>692</v>
      </c>
      <c r="B254" s="8" t="s">
        <v>26</v>
      </c>
      <c r="C254" s="8">
        <v>7.6</v>
      </c>
      <c r="D254" s="8" t="s">
        <v>685</v>
      </c>
      <c r="E254" s="8">
        <v>12.0</v>
      </c>
      <c r="F254" s="8" t="s">
        <v>677</v>
      </c>
      <c r="G254" s="8">
        <v>70.4</v>
      </c>
      <c r="H254" s="8">
        <v>122.0</v>
      </c>
      <c r="I254" s="8">
        <v>78.0</v>
      </c>
      <c r="J254" s="8">
        <v>18.0</v>
      </c>
      <c r="K254" s="8">
        <v>71.0</v>
      </c>
      <c r="L254" s="8">
        <v>8.0</v>
      </c>
      <c r="M254" s="8">
        <v>16.0</v>
      </c>
      <c r="N254" s="8" t="s">
        <v>77</v>
      </c>
      <c r="O254" s="8" t="s">
        <v>14</v>
      </c>
      <c r="P254" s="8" t="s">
        <v>14</v>
      </c>
      <c r="Q254" s="8">
        <v>7.0</v>
      </c>
      <c r="R254" s="8">
        <v>7.109</v>
      </c>
      <c r="S254" s="8">
        <v>0.6</v>
      </c>
      <c r="T254" s="8">
        <v>1.0</v>
      </c>
      <c r="U254" s="8">
        <v>15.0</v>
      </c>
      <c r="V254" s="8">
        <v>15.109</v>
      </c>
      <c r="W254" s="8">
        <v>1.6</v>
      </c>
      <c r="X254" s="8">
        <v>1.6</v>
      </c>
      <c r="Y254" s="8">
        <v>15.0</v>
      </c>
      <c r="Z254" s="8" t="s">
        <v>14</v>
      </c>
      <c r="AA254" s="8" t="s">
        <v>14</v>
      </c>
      <c r="AB254" s="8" t="s">
        <v>540</v>
      </c>
    </row>
    <row r="255">
      <c r="A255" s="8" t="s">
        <v>697</v>
      </c>
      <c r="B255" s="8" t="s">
        <v>301</v>
      </c>
      <c r="C255" s="8">
        <v>10.7</v>
      </c>
      <c r="D255" s="8" t="s">
        <v>696</v>
      </c>
      <c r="E255" s="8">
        <v>12.0</v>
      </c>
      <c r="F255" s="8" t="s">
        <v>677</v>
      </c>
      <c r="G255" s="8">
        <v>70.4</v>
      </c>
      <c r="H255" s="8">
        <v>122.0</v>
      </c>
      <c r="I255" s="8">
        <v>81.0</v>
      </c>
      <c r="J255" s="8">
        <v>18.0</v>
      </c>
      <c r="K255" s="8">
        <v>71.0</v>
      </c>
      <c r="L255" s="8">
        <v>5.0</v>
      </c>
      <c r="M255" s="8">
        <v>16.0</v>
      </c>
      <c r="N255" s="8" t="s">
        <v>77</v>
      </c>
      <c r="O255" s="8" t="s">
        <v>14</v>
      </c>
      <c r="P255" s="8" t="s">
        <v>14</v>
      </c>
      <c r="Q255" s="8">
        <v>-7.0</v>
      </c>
      <c r="R255" s="8">
        <v>-6.887</v>
      </c>
      <c r="S255" s="8">
        <v>7.6</v>
      </c>
      <c r="T255" s="8">
        <v>9.1</v>
      </c>
      <c r="U255" s="8">
        <v>4.0</v>
      </c>
      <c r="V255" s="8">
        <v>4.113</v>
      </c>
      <c r="W255" s="8">
        <v>5.6</v>
      </c>
      <c r="X255" s="8">
        <v>6.6</v>
      </c>
      <c r="Y255" s="8">
        <v>15.0</v>
      </c>
      <c r="Z255" s="8" t="s">
        <v>14</v>
      </c>
      <c r="AA255" s="8" t="s">
        <v>14</v>
      </c>
      <c r="AB255" s="8" t="s">
        <v>540</v>
      </c>
    </row>
    <row r="256">
      <c r="A256" s="8" t="s">
        <v>700</v>
      </c>
      <c r="B256" s="8" t="s">
        <v>215</v>
      </c>
      <c r="C256" s="8">
        <v>13.5</v>
      </c>
      <c r="D256" s="8" t="s">
        <v>696</v>
      </c>
      <c r="E256" s="8">
        <v>12.0</v>
      </c>
      <c r="F256" s="8" t="s">
        <v>677</v>
      </c>
      <c r="G256" s="8">
        <v>70.4</v>
      </c>
      <c r="H256" s="8">
        <v>122.0</v>
      </c>
      <c r="I256" s="8">
        <v>84.0</v>
      </c>
      <c r="J256" s="8">
        <v>18.0</v>
      </c>
      <c r="K256" s="8">
        <v>71.0</v>
      </c>
      <c r="L256" s="8">
        <v>7.0</v>
      </c>
      <c r="M256" s="8">
        <v>21.0</v>
      </c>
      <c r="N256" s="8" t="s">
        <v>77</v>
      </c>
      <c r="O256" s="8" t="s">
        <v>14</v>
      </c>
      <c r="P256" s="8" t="s">
        <v>14</v>
      </c>
      <c r="Q256" s="8">
        <v>0.0</v>
      </c>
      <c r="R256" s="8">
        <v>0.103</v>
      </c>
      <c r="S256" s="8">
        <v>2.6</v>
      </c>
      <c r="T256" s="8">
        <v>2.1</v>
      </c>
      <c r="U256" s="8">
        <v>14.0</v>
      </c>
      <c r="V256" s="8">
        <v>14.103</v>
      </c>
      <c r="W256" s="8">
        <v>2.6</v>
      </c>
      <c r="X256" s="8">
        <v>2.6</v>
      </c>
      <c r="Y256" s="8">
        <v>20.0</v>
      </c>
      <c r="Z256" s="8" t="s">
        <v>14</v>
      </c>
      <c r="AA256" s="8" t="s">
        <v>14</v>
      </c>
      <c r="AB256" s="8" t="s">
        <v>540</v>
      </c>
    </row>
    <row r="257">
      <c r="A257" s="8" t="s">
        <v>704</v>
      </c>
      <c r="B257" s="8" t="s">
        <v>200</v>
      </c>
      <c r="C257" s="8">
        <v>14.5</v>
      </c>
      <c r="D257" s="8" t="s">
        <v>703</v>
      </c>
      <c r="E257" s="8">
        <v>12.0</v>
      </c>
      <c r="F257" s="8" t="s">
        <v>702</v>
      </c>
      <c r="G257" s="8">
        <v>70.8</v>
      </c>
      <c r="H257" s="8">
        <v>130.0</v>
      </c>
      <c r="I257" s="8">
        <v>87.0</v>
      </c>
      <c r="J257" s="8">
        <v>18.0</v>
      </c>
      <c r="K257" s="8">
        <v>72.0</v>
      </c>
      <c r="L257" s="8">
        <v>3.0</v>
      </c>
      <c r="M257" s="8">
        <v>19.0</v>
      </c>
      <c r="N257" s="8" t="s">
        <v>77</v>
      </c>
      <c r="O257" s="8" t="s">
        <v>14</v>
      </c>
      <c r="P257" s="8" t="s">
        <v>14</v>
      </c>
      <c r="Q257" s="8">
        <v>-7.0</v>
      </c>
      <c r="R257" s="8">
        <v>-6.899</v>
      </c>
      <c r="S257" s="8">
        <v>10.6</v>
      </c>
      <c r="T257" s="8">
        <v>9.1</v>
      </c>
      <c r="U257" s="8">
        <v>9.0</v>
      </c>
      <c r="V257" s="8">
        <v>9.101</v>
      </c>
      <c r="W257" s="8">
        <v>4.6</v>
      </c>
      <c r="X257" s="8">
        <v>4.6</v>
      </c>
      <c r="Y257" s="8">
        <v>18.0</v>
      </c>
      <c r="Z257" s="8" t="s">
        <v>14</v>
      </c>
      <c r="AA257" s="8" t="s">
        <v>14</v>
      </c>
      <c r="AB257" s="8" t="s">
        <v>540</v>
      </c>
    </row>
    <row r="258">
      <c r="A258" s="8" t="s">
        <v>708</v>
      </c>
      <c r="B258" s="8" t="s">
        <v>26</v>
      </c>
      <c r="C258" s="8">
        <v>7.6</v>
      </c>
      <c r="D258" s="8" t="s">
        <v>703</v>
      </c>
      <c r="E258" s="8">
        <v>12.0</v>
      </c>
      <c r="F258" s="8" t="s">
        <v>702</v>
      </c>
      <c r="G258" s="8">
        <v>70.8</v>
      </c>
      <c r="H258" s="8">
        <v>130.0</v>
      </c>
      <c r="I258" s="8">
        <v>79.0</v>
      </c>
      <c r="J258" s="8">
        <v>18.0</v>
      </c>
      <c r="K258" s="8">
        <v>72.0</v>
      </c>
      <c r="L258" s="8">
        <v>7.0</v>
      </c>
      <c r="M258" s="8">
        <v>15.0</v>
      </c>
      <c r="N258" s="8" t="s">
        <v>77</v>
      </c>
      <c r="O258" s="8" t="s">
        <v>14</v>
      </c>
      <c r="P258" s="8" t="s">
        <v>14</v>
      </c>
      <c r="Q258" s="8">
        <v>7.0</v>
      </c>
      <c r="R258" s="8">
        <v>7.109</v>
      </c>
      <c r="S258" s="8">
        <v>0.6</v>
      </c>
      <c r="T258" s="8">
        <v>1.0</v>
      </c>
      <c r="U258" s="8">
        <v>15.0</v>
      </c>
      <c r="V258" s="8">
        <v>15.109</v>
      </c>
      <c r="W258" s="8">
        <v>1.6</v>
      </c>
      <c r="X258" s="8">
        <v>1.6</v>
      </c>
      <c r="Y258" s="8">
        <v>14.0</v>
      </c>
      <c r="Z258" s="8" t="s">
        <v>14</v>
      </c>
      <c r="AA258" s="8" t="s">
        <v>14</v>
      </c>
      <c r="AB258" s="8" t="s">
        <v>540</v>
      </c>
    </row>
    <row r="259">
      <c r="A259" s="8" t="s">
        <v>713</v>
      </c>
      <c r="B259" s="8" t="s">
        <v>215</v>
      </c>
      <c r="C259" s="8">
        <v>13.5</v>
      </c>
      <c r="D259" s="8" t="s">
        <v>712</v>
      </c>
      <c r="E259" s="8">
        <v>12.0</v>
      </c>
      <c r="F259" s="8" t="s">
        <v>702</v>
      </c>
      <c r="G259" s="8">
        <v>70.8</v>
      </c>
      <c r="H259" s="8">
        <v>130.0</v>
      </c>
      <c r="I259" s="8">
        <v>86.0</v>
      </c>
      <c r="J259" s="8">
        <v>18.0</v>
      </c>
      <c r="K259" s="8">
        <v>72.0</v>
      </c>
      <c r="L259" s="8">
        <v>1.0</v>
      </c>
      <c r="M259" s="8">
        <v>16.0</v>
      </c>
      <c r="N259" s="8" t="s">
        <v>77</v>
      </c>
      <c r="O259" s="8" t="s">
        <v>14</v>
      </c>
      <c r="P259" s="8" t="s">
        <v>14</v>
      </c>
      <c r="Q259" s="8">
        <v>0.0</v>
      </c>
      <c r="R259" s="8">
        <v>0.103</v>
      </c>
      <c r="S259" s="8">
        <v>2.6</v>
      </c>
      <c r="T259" s="8">
        <v>2.1</v>
      </c>
      <c r="U259" s="8">
        <v>14.0</v>
      </c>
      <c r="V259" s="8">
        <v>14.103</v>
      </c>
      <c r="W259" s="8">
        <v>2.6</v>
      </c>
      <c r="X259" s="8">
        <v>2.6</v>
      </c>
      <c r="Y259" s="8">
        <v>15.0</v>
      </c>
      <c r="Z259" s="8" t="s">
        <v>14</v>
      </c>
      <c r="AA259" s="8" t="s">
        <v>14</v>
      </c>
      <c r="AB259" s="8" t="s">
        <v>540</v>
      </c>
    </row>
    <row r="260">
      <c r="A260" s="8" t="s">
        <v>715</v>
      </c>
      <c r="B260" s="8" t="s">
        <v>33</v>
      </c>
      <c r="C260" s="8">
        <v>17.8</v>
      </c>
      <c r="D260" s="8" t="s">
        <v>712</v>
      </c>
      <c r="E260" s="8">
        <v>12.0</v>
      </c>
      <c r="F260" s="8" t="s">
        <v>702</v>
      </c>
      <c r="G260" s="8">
        <v>70.8</v>
      </c>
      <c r="H260" s="8">
        <v>130.0</v>
      </c>
      <c r="I260" s="8">
        <v>90.0</v>
      </c>
      <c r="J260" s="8">
        <v>18.0</v>
      </c>
      <c r="K260" s="8">
        <v>72.0</v>
      </c>
      <c r="L260" s="8">
        <v>6.0</v>
      </c>
      <c r="M260" s="8">
        <v>25.0</v>
      </c>
      <c r="N260" s="8" t="s">
        <v>77</v>
      </c>
      <c r="O260" s="8" t="s">
        <v>14</v>
      </c>
      <c r="P260" s="8" t="s">
        <v>14</v>
      </c>
      <c r="Q260" s="8">
        <v>-6.0</v>
      </c>
      <c r="R260" s="8">
        <v>-5.89</v>
      </c>
      <c r="S260" s="8">
        <v>5.6</v>
      </c>
      <c r="T260" s="8">
        <v>5.6</v>
      </c>
      <c r="U260" s="8">
        <v>10.0</v>
      </c>
      <c r="V260" s="8">
        <v>10.11</v>
      </c>
      <c r="W260" s="8">
        <v>3.6</v>
      </c>
      <c r="X260" s="8">
        <v>3.6</v>
      </c>
      <c r="Y260" s="8">
        <v>24.0</v>
      </c>
      <c r="Z260" s="8" t="s">
        <v>14</v>
      </c>
      <c r="AA260" s="8" t="s">
        <v>14</v>
      </c>
      <c r="AB260" s="8" t="s">
        <v>540</v>
      </c>
    </row>
    <row r="261">
      <c r="A261" s="8" t="s">
        <v>718</v>
      </c>
      <c r="B261" s="8" t="s">
        <v>301</v>
      </c>
      <c r="C261" s="8">
        <v>10.7</v>
      </c>
      <c r="D261" s="8" t="s">
        <v>712</v>
      </c>
      <c r="E261" s="8">
        <v>12.0</v>
      </c>
      <c r="F261" s="8" t="s">
        <v>702</v>
      </c>
      <c r="G261" s="8">
        <v>70.8</v>
      </c>
      <c r="H261" s="8">
        <v>130.0</v>
      </c>
      <c r="I261" s="8">
        <v>83.0</v>
      </c>
      <c r="J261" s="8">
        <v>18.0</v>
      </c>
      <c r="K261" s="8">
        <v>72.0</v>
      </c>
      <c r="L261" s="8">
        <v>2.0</v>
      </c>
      <c r="M261" s="8">
        <v>14.0</v>
      </c>
      <c r="N261" s="8" t="s">
        <v>77</v>
      </c>
      <c r="O261" s="8" t="s">
        <v>14</v>
      </c>
      <c r="P261" s="8" t="s">
        <v>14</v>
      </c>
      <c r="Q261" s="8">
        <v>-7.0</v>
      </c>
      <c r="R261" s="8">
        <v>-6.887</v>
      </c>
      <c r="S261" s="8">
        <v>7.6</v>
      </c>
      <c r="T261" s="8">
        <v>9.1</v>
      </c>
      <c r="U261" s="8">
        <v>4.0</v>
      </c>
      <c r="V261" s="8">
        <v>4.113</v>
      </c>
      <c r="W261" s="8">
        <v>5.6</v>
      </c>
      <c r="X261" s="8">
        <v>6.6</v>
      </c>
      <c r="Y261" s="8">
        <v>13.0</v>
      </c>
      <c r="Z261" s="8" t="s">
        <v>14</v>
      </c>
      <c r="AA261" s="8" t="s">
        <v>14</v>
      </c>
      <c r="AB261" s="8" t="s">
        <v>540</v>
      </c>
    </row>
    <row r="262">
      <c r="A262" s="8" t="s">
        <v>721</v>
      </c>
      <c r="B262" s="8" t="s">
        <v>21</v>
      </c>
      <c r="C262" s="8">
        <v>6.1</v>
      </c>
      <c r="D262" s="8" t="s">
        <v>720</v>
      </c>
      <c r="E262" s="8">
        <v>12.0</v>
      </c>
      <c r="F262" s="8" t="s">
        <v>702</v>
      </c>
      <c r="G262" s="8">
        <v>70.8</v>
      </c>
      <c r="H262" s="8">
        <v>130.0</v>
      </c>
      <c r="I262" s="8">
        <v>78.0</v>
      </c>
      <c r="J262" s="8">
        <v>18.0</v>
      </c>
      <c r="K262" s="8">
        <v>72.0</v>
      </c>
      <c r="L262" s="8">
        <v>5.0</v>
      </c>
      <c r="M262" s="8">
        <v>12.0</v>
      </c>
      <c r="N262" s="8" t="s">
        <v>77</v>
      </c>
      <c r="O262" s="8" t="s">
        <v>14</v>
      </c>
      <c r="P262" s="8" t="s">
        <v>14</v>
      </c>
      <c r="Q262" s="8">
        <v>-2.0</v>
      </c>
      <c r="R262" s="8">
        <v>-1.892</v>
      </c>
      <c r="S262" s="8">
        <v>4.6</v>
      </c>
      <c r="T262" s="8">
        <v>4.6</v>
      </c>
      <c r="U262" s="8">
        <v>4.0</v>
      </c>
      <c r="V262" s="8">
        <v>4.108</v>
      </c>
      <c r="W262" s="8">
        <v>7.6</v>
      </c>
      <c r="X262" s="8">
        <v>6.6</v>
      </c>
      <c r="Y262" s="8">
        <v>11.0</v>
      </c>
      <c r="Z262" s="8" t="s">
        <v>14</v>
      </c>
      <c r="AA262" s="8" t="s">
        <v>14</v>
      </c>
      <c r="AB262" s="8" t="s">
        <v>540</v>
      </c>
    </row>
    <row r="263">
      <c r="A263" s="8" t="s">
        <v>725</v>
      </c>
      <c r="B263" s="8" t="s">
        <v>339</v>
      </c>
      <c r="C263" s="8">
        <v>16.2</v>
      </c>
      <c r="D263" s="8" t="s">
        <v>720</v>
      </c>
      <c r="E263" s="8">
        <v>12.0</v>
      </c>
      <c r="F263" s="8" t="s">
        <v>702</v>
      </c>
      <c r="G263" s="8">
        <v>70.8</v>
      </c>
      <c r="H263" s="8">
        <v>130.0</v>
      </c>
      <c r="I263" s="8">
        <v>89.0</v>
      </c>
      <c r="J263" s="8">
        <v>18.0</v>
      </c>
      <c r="K263" s="8">
        <v>72.0</v>
      </c>
      <c r="L263" s="8">
        <v>5.0</v>
      </c>
      <c r="M263" s="8">
        <v>23.0</v>
      </c>
      <c r="N263" s="8" t="s">
        <v>77</v>
      </c>
      <c r="O263" s="8" t="s">
        <v>14</v>
      </c>
      <c r="P263" s="8" t="s">
        <v>14</v>
      </c>
      <c r="Q263" s="8">
        <v>-1.0</v>
      </c>
      <c r="R263" s="8">
        <v>-0.885</v>
      </c>
      <c r="S263" s="8">
        <v>3.6</v>
      </c>
      <c r="T263" s="8">
        <v>3.6</v>
      </c>
      <c r="U263" s="8">
        <v>16.0</v>
      </c>
      <c r="V263" s="8">
        <v>16.115</v>
      </c>
      <c r="W263" s="8">
        <v>0.6</v>
      </c>
      <c r="X263" s="8">
        <v>1.0</v>
      </c>
      <c r="Y263" s="8">
        <v>22.0</v>
      </c>
      <c r="Z263" s="8" t="s">
        <v>14</v>
      </c>
      <c r="AA263" s="8" t="s">
        <v>14</v>
      </c>
      <c r="AB263" s="8" t="s">
        <v>540</v>
      </c>
    </row>
    <row r="264">
      <c r="A264" s="8" t="s">
        <v>731</v>
      </c>
      <c r="B264" s="8" t="s">
        <v>215</v>
      </c>
      <c r="C264" s="8">
        <v>13.5</v>
      </c>
      <c r="D264" s="8" t="s">
        <v>730</v>
      </c>
      <c r="E264" s="8">
        <v>12.0</v>
      </c>
      <c r="F264" s="8" t="s">
        <v>729</v>
      </c>
      <c r="G264" s="8">
        <v>69.7</v>
      </c>
      <c r="H264" s="8">
        <v>124.0</v>
      </c>
      <c r="I264" s="8">
        <v>84.0</v>
      </c>
      <c r="J264" s="8">
        <v>18.0</v>
      </c>
      <c r="K264" s="8">
        <v>69.0</v>
      </c>
      <c r="L264" s="8">
        <v>0.0</v>
      </c>
      <c r="M264" s="8">
        <v>14.0</v>
      </c>
      <c r="N264" s="8" t="s">
        <v>77</v>
      </c>
      <c r="O264" s="8" t="s">
        <v>14</v>
      </c>
      <c r="P264" s="8" t="s">
        <v>14</v>
      </c>
      <c r="Q264" s="8">
        <v>0.0</v>
      </c>
      <c r="R264" s="8">
        <v>0.103</v>
      </c>
      <c r="S264" s="8">
        <v>2.6</v>
      </c>
      <c r="T264" s="8">
        <v>2.1</v>
      </c>
      <c r="U264" s="8">
        <v>14.0</v>
      </c>
      <c r="V264" s="8">
        <v>14.103</v>
      </c>
      <c r="W264" s="8">
        <v>2.6</v>
      </c>
      <c r="X264" s="8">
        <v>2.6</v>
      </c>
      <c r="Y264" s="8">
        <v>15.0</v>
      </c>
      <c r="Z264" s="8" t="s">
        <v>14</v>
      </c>
      <c r="AA264" s="8" t="s">
        <v>14</v>
      </c>
      <c r="AB264" s="8" t="s">
        <v>540</v>
      </c>
    </row>
    <row r="265">
      <c r="A265" s="8" t="s">
        <v>734</v>
      </c>
      <c r="B265" s="8" t="s">
        <v>301</v>
      </c>
      <c r="C265" s="8">
        <v>10.7</v>
      </c>
      <c r="D265" s="8" t="s">
        <v>730</v>
      </c>
      <c r="E265" s="8">
        <v>12.0</v>
      </c>
      <c r="F265" s="8" t="s">
        <v>729</v>
      </c>
      <c r="G265" s="8">
        <v>69.7</v>
      </c>
      <c r="H265" s="8">
        <v>124.0</v>
      </c>
      <c r="I265" s="8">
        <v>81.0</v>
      </c>
      <c r="J265" s="8">
        <v>18.0</v>
      </c>
      <c r="K265" s="8">
        <v>69.0</v>
      </c>
      <c r="L265" s="8">
        <v>-7.0</v>
      </c>
      <c r="M265" s="8">
        <v>4.0</v>
      </c>
      <c r="N265" s="8" t="s">
        <v>77</v>
      </c>
      <c r="O265" s="8" t="s">
        <v>14</v>
      </c>
      <c r="P265" s="8" t="s">
        <v>14</v>
      </c>
      <c r="Q265" s="8">
        <v>-7.0</v>
      </c>
      <c r="R265" s="8">
        <v>-6.887</v>
      </c>
      <c r="S265" s="8">
        <v>7.6</v>
      </c>
      <c r="T265" s="8">
        <v>9.1</v>
      </c>
      <c r="U265" s="8">
        <v>4.0</v>
      </c>
      <c r="V265" s="8">
        <v>4.113</v>
      </c>
      <c r="W265" s="8">
        <v>5.6</v>
      </c>
      <c r="X265" s="8">
        <v>6.6</v>
      </c>
      <c r="Y265" s="8">
        <v>5.0</v>
      </c>
      <c r="Z265" s="8" t="s">
        <v>14</v>
      </c>
      <c r="AA265" s="8" t="s">
        <v>14</v>
      </c>
      <c r="AB265" s="8" t="s">
        <v>540</v>
      </c>
    </row>
    <row r="266">
      <c r="A266" s="8" t="s">
        <v>738</v>
      </c>
      <c r="B266" s="8" t="s">
        <v>339</v>
      </c>
      <c r="C266" s="8">
        <v>16.2</v>
      </c>
      <c r="D266" s="8" t="s">
        <v>737</v>
      </c>
      <c r="E266" s="8">
        <v>12.0</v>
      </c>
      <c r="F266" s="8" t="s">
        <v>729</v>
      </c>
      <c r="G266" s="8">
        <v>69.7</v>
      </c>
      <c r="H266" s="8">
        <v>124.0</v>
      </c>
      <c r="I266" s="8">
        <v>87.0</v>
      </c>
      <c r="J266" s="8">
        <v>18.0</v>
      </c>
      <c r="K266" s="8">
        <v>69.0</v>
      </c>
      <c r="L266" s="8">
        <v>5.0</v>
      </c>
      <c r="M266" s="8">
        <v>22.0</v>
      </c>
      <c r="N266" s="8" t="s">
        <v>77</v>
      </c>
      <c r="O266" s="8" t="s">
        <v>14</v>
      </c>
      <c r="P266" s="8" t="s">
        <v>14</v>
      </c>
      <c r="Q266" s="8">
        <v>-1.0</v>
      </c>
      <c r="R266" s="8">
        <v>-0.885</v>
      </c>
      <c r="S266" s="8">
        <v>3.6</v>
      </c>
      <c r="T266" s="8">
        <v>3.6</v>
      </c>
      <c r="U266" s="8">
        <v>16.0</v>
      </c>
      <c r="V266" s="8">
        <v>16.115</v>
      </c>
      <c r="W266" s="8">
        <v>0.6</v>
      </c>
      <c r="X266" s="8">
        <v>1.0</v>
      </c>
      <c r="Y266" s="8">
        <v>23.0</v>
      </c>
      <c r="Z266" s="8" t="s">
        <v>14</v>
      </c>
      <c r="AA266" s="8" t="s">
        <v>14</v>
      </c>
      <c r="AB266" s="8" t="s">
        <v>540</v>
      </c>
    </row>
    <row r="267">
      <c r="A267" s="8" t="s">
        <v>742</v>
      </c>
      <c r="B267" s="8" t="s">
        <v>21</v>
      </c>
      <c r="C267" s="8">
        <v>6.1</v>
      </c>
      <c r="D267" s="8" t="s">
        <v>737</v>
      </c>
      <c r="E267" s="8">
        <v>12.0</v>
      </c>
      <c r="F267" s="8" t="s">
        <v>729</v>
      </c>
      <c r="G267" s="8">
        <v>69.7</v>
      </c>
      <c r="H267" s="8">
        <v>124.0</v>
      </c>
      <c r="I267" s="8">
        <v>76.0</v>
      </c>
      <c r="J267" s="8">
        <v>18.0</v>
      </c>
      <c r="K267" s="8">
        <v>69.0</v>
      </c>
      <c r="L267" s="8">
        <v>-1.0</v>
      </c>
      <c r="M267" s="8">
        <v>5.0</v>
      </c>
      <c r="N267" s="8" t="s">
        <v>77</v>
      </c>
      <c r="O267" s="8" t="s">
        <v>14</v>
      </c>
      <c r="P267" s="8" t="s">
        <v>14</v>
      </c>
      <c r="Q267" s="8">
        <v>-2.0</v>
      </c>
      <c r="R267" s="8">
        <v>-1.892</v>
      </c>
      <c r="S267" s="8">
        <v>4.6</v>
      </c>
      <c r="T267" s="8">
        <v>4.6</v>
      </c>
      <c r="U267" s="8">
        <v>4.0</v>
      </c>
      <c r="V267" s="8">
        <v>4.108</v>
      </c>
      <c r="W267" s="8">
        <v>7.6</v>
      </c>
      <c r="X267" s="8">
        <v>6.6</v>
      </c>
      <c r="Y267" s="8">
        <v>6.0</v>
      </c>
      <c r="Z267" s="8" t="s">
        <v>14</v>
      </c>
      <c r="AA267" s="8" t="s">
        <v>14</v>
      </c>
      <c r="AB267" s="8" t="s">
        <v>540</v>
      </c>
    </row>
    <row r="268">
      <c r="A268" s="8" t="s">
        <v>746</v>
      </c>
      <c r="B268" s="8" t="s">
        <v>33</v>
      </c>
      <c r="C268" s="8">
        <v>17.8</v>
      </c>
      <c r="D268" s="8" t="s">
        <v>737</v>
      </c>
      <c r="E268" s="8">
        <v>12.0</v>
      </c>
      <c r="F268" s="8" t="s">
        <v>729</v>
      </c>
      <c r="G268" s="8">
        <v>69.7</v>
      </c>
      <c r="H268" s="8">
        <v>124.0</v>
      </c>
      <c r="I268" s="8">
        <v>88.0</v>
      </c>
      <c r="J268" s="8">
        <v>18.0</v>
      </c>
      <c r="K268" s="8">
        <v>69.0</v>
      </c>
      <c r="L268" s="8">
        <v>10.0</v>
      </c>
      <c r="M268" s="8">
        <v>28.0</v>
      </c>
      <c r="N268" s="8" t="s">
        <v>77</v>
      </c>
      <c r="O268" s="8" t="s">
        <v>14</v>
      </c>
      <c r="P268" s="8" t="s">
        <v>14</v>
      </c>
      <c r="Q268" s="8">
        <v>-6.0</v>
      </c>
      <c r="R268" s="8">
        <v>-5.89</v>
      </c>
      <c r="S268" s="8">
        <v>5.6</v>
      </c>
      <c r="T268" s="8">
        <v>5.6</v>
      </c>
      <c r="U268" s="8">
        <v>10.0</v>
      </c>
      <c r="V268" s="8">
        <v>10.11</v>
      </c>
      <c r="W268" s="8">
        <v>3.6</v>
      </c>
      <c r="X268" s="8">
        <v>3.6</v>
      </c>
      <c r="Y268" s="8">
        <v>29.0</v>
      </c>
      <c r="Z268" s="8" t="s">
        <v>14</v>
      </c>
      <c r="AA268" s="8" t="s">
        <v>14</v>
      </c>
      <c r="AB268" s="8" t="s">
        <v>540</v>
      </c>
    </row>
    <row r="269">
      <c r="A269" s="8" t="s">
        <v>752</v>
      </c>
      <c r="B269" s="8" t="s">
        <v>200</v>
      </c>
      <c r="C269" s="8">
        <v>14.5</v>
      </c>
      <c r="D269" s="8" t="s">
        <v>751</v>
      </c>
      <c r="E269" s="8">
        <v>12.0</v>
      </c>
      <c r="F269" s="8" t="s">
        <v>729</v>
      </c>
      <c r="G269" s="8">
        <v>69.7</v>
      </c>
      <c r="H269" s="8">
        <v>124.0</v>
      </c>
      <c r="I269" s="8">
        <v>85.0</v>
      </c>
      <c r="J269" s="8">
        <v>18.0</v>
      </c>
      <c r="K269" s="8">
        <v>69.0</v>
      </c>
      <c r="L269" s="8">
        <v>-2.0</v>
      </c>
      <c r="M269" s="8">
        <v>13.0</v>
      </c>
      <c r="N269" s="8" t="s">
        <v>77</v>
      </c>
      <c r="O269" s="8" t="s">
        <v>14</v>
      </c>
      <c r="P269" s="8" t="s">
        <v>14</v>
      </c>
      <c r="Q269" s="8">
        <v>-7.0</v>
      </c>
      <c r="R269" s="8">
        <v>-6.899</v>
      </c>
      <c r="S269" s="8">
        <v>10.6</v>
      </c>
      <c r="T269" s="8">
        <v>9.1</v>
      </c>
      <c r="U269" s="8">
        <v>9.0</v>
      </c>
      <c r="V269" s="8">
        <v>9.101</v>
      </c>
      <c r="W269" s="8">
        <v>4.6</v>
      </c>
      <c r="X269" s="8">
        <v>4.6</v>
      </c>
      <c r="Y269" s="8">
        <v>14.0</v>
      </c>
      <c r="Z269" s="8" t="s">
        <v>14</v>
      </c>
      <c r="AA269" s="8" t="s">
        <v>14</v>
      </c>
      <c r="AB269" s="8" t="s">
        <v>540</v>
      </c>
    </row>
    <row r="270">
      <c r="A270" s="8" t="s">
        <v>758</v>
      </c>
      <c r="B270" s="8" t="s">
        <v>33</v>
      </c>
      <c r="C270" s="8">
        <v>17.8</v>
      </c>
      <c r="D270" s="8" t="s">
        <v>756</v>
      </c>
      <c r="E270" s="8">
        <v>12.0</v>
      </c>
      <c r="F270" s="8" t="s">
        <v>755</v>
      </c>
      <c r="G270" s="8">
        <v>71.8</v>
      </c>
      <c r="H270" s="8">
        <v>133.0</v>
      </c>
      <c r="I270" s="8">
        <v>92.0</v>
      </c>
      <c r="J270" s="8">
        <v>18.0</v>
      </c>
      <c r="K270" s="8">
        <v>72.0</v>
      </c>
      <c r="L270" s="8">
        <v>-2.0</v>
      </c>
      <c r="M270" s="8">
        <v>18.0</v>
      </c>
      <c r="N270" s="8" t="s">
        <v>77</v>
      </c>
      <c r="O270" s="8" t="s">
        <v>14</v>
      </c>
      <c r="P270" s="8" t="s">
        <v>14</v>
      </c>
      <c r="Q270" s="8">
        <v>-6.0</v>
      </c>
      <c r="R270" s="8">
        <v>-5.89</v>
      </c>
      <c r="S270" s="8">
        <v>5.6</v>
      </c>
      <c r="T270" s="8">
        <v>5.6</v>
      </c>
      <c r="U270" s="8">
        <v>10.0</v>
      </c>
      <c r="V270" s="8">
        <v>10.11</v>
      </c>
      <c r="W270" s="8">
        <v>3.6</v>
      </c>
      <c r="X270" s="8">
        <v>3.6</v>
      </c>
      <c r="Y270" s="8">
        <v>18.0</v>
      </c>
      <c r="Z270" s="8" t="s">
        <v>14</v>
      </c>
      <c r="AA270" s="8" t="s">
        <v>14</v>
      </c>
      <c r="AB270" s="8" t="s">
        <v>540</v>
      </c>
    </row>
    <row r="271">
      <c r="A271" s="8" t="s">
        <v>762</v>
      </c>
      <c r="B271" s="8" t="s">
        <v>200</v>
      </c>
      <c r="C271" s="8">
        <v>14.5</v>
      </c>
      <c r="D271" s="8" t="s">
        <v>761</v>
      </c>
      <c r="E271" s="8">
        <v>12.0</v>
      </c>
      <c r="F271" s="8" t="s">
        <v>755</v>
      </c>
      <c r="G271" s="8">
        <v>71.8</v>
      </c>
      <c r="H271" s="8">
        <v>133.0</v>
      </c>
      <c r="I271" s="8">
        <v>88.0</v>
      </c>
      <c r="J271" s="8">
        <v>18.0</v>
      </c>
      <c r="K271" s="8">
        <v>72.0</v>
      </c>
      <c r="L271" s="8">
        <v>-7.0</v>
      </c>
      <c r="M271" s="8">
        <v>9.0</v>
      </c>
      <c r="N271" s="8" t="s">
        <v>77</v>
      </c>
      <c r="O271" s="8" t="s">
        <v>14</v>
      </c>
      <c r="P271" s="8" t="s">
        <v>14</v>
      </c>
      <c r="Q271" s="8">
        <v>-7.0</v>
      </c>
      <c r="R271" s="8">
        <v>-6.899</v>
      </c>
      <c r="S271" s="8">
        <v>10.6</v>
      </c>
      <c r="T271" s="8">
        <v>9.1</v>
      </c>
      <c r="U271" s="8">
        <v>9.0</v>
      </c>
      <c r="V271" s="8">
        <v>9.101</v>
      </c>
      <c r="W271" s="8">
        <v>4.6</v>
      </c>
      <c r="X271" s="8">
        <v>4.6</v>
      </c>
      <c r="Y271" s="8">
        <v>9.0</v>
      </c>
      <c r="Z271" s="8" t="s">
        <v>14</v>
      </c>
      <c r="AA271" s="8" t="s">
        <v>14</v>
      </c>
      <c r="AB271" s="8" t="s">
        <v>540</v>
      </c>
    </row>
    <row r="272">
      <c r="A272" s="8" t="s">
        <v>764</v>
      </c>
      <c r="B272" s="8" t="s">
        <v>14</v>
      </c>
      <c r="C272" s="8" t="s">
        <v>14</v>
      </c>
      <c r="D272" s="8" t="s">
        <v>14</v>
      </c>
      <c r="E272" s="8" t="s">
        <v>14</v>
      </c>
      <c r="F272" s="8" t="s">
        <v>14</v>
      </c>
      <c r="G272" s="8" t="s">
        <v>14</v>
      </c>
      <c r="H272" s="8" t="s">
        <v>14</v>
      </c>
      <c r="I272" s="8" t="s">
        <v>14</v>
      </c>
      <c r="J272" s="8" t="s">
        <v>14</v>
      </c>
      <c r="K272" s="8" t="s">
        <v>14</v>
      </c>
      <c r="L272" s="8" t="s">
        <v>14</v>
      </c>
      <c r="M272" s="8" t="s">
        <v>14</v>
      </c>
      <c r="N272" s="8" t="s">
        <v>14</v>
      </c>
      <c r="O272" s="8" t="s">
        <v>14</v>
      </c>
      <c r="P272" s="8" t="s">
        <v>14</v>
      </c>
      <c r="Q272" s="8" t="s">
        <v>14</v>
      </c>
      <c r="R272" s="8" t="s">
        <v>14</v>
      </c>
      <c r="S272" s="8" t="s">
        <v>14</v>
      </c>
      <c r="T272" s="8" t="s">
        <v>14</v>
      </c>
      <c r="U272" s="8" t="s">
        <v>14</v>
      </c>
      <c r="V272" s="8" t="s">
        <v>14</v>
      </c>
      <c r="W272" s="8" t="s">
        <v>14</v>
      </c>
      <c r="X272" s="8" t="s">
        <v>14</v>
      </c>
      <c r="Y272" s="8" t="s">
        <v>14</v>
      </c>
      <c r="Z272" s="8" t="s">
        <v>14</v>
      </c>
      <c r="AA272" s="8" t="s">
        <v>14</v>
      </c>
      <c r="AB272" s="8" t="s">
        <v>14</v>
      </c>
    </row>
    <row r="273">
      <c r="A273" s="8" t="s">
        <v>765</v>
      </c>
      <c r="B273" s="8" t="s">
        <v>14</v>
      </c>
      <c r="C273" s="8" t="s">
        <v>14</v>
      </c>
      <c r="D273" s="8" t="s">
        <v>14</v>
      </c>
      <c r="E273" s="8" t="s">
        <v>14</v>
      </c>
      <c r="F273" s="8" t="s">
        <v>14</v>
      </c>
      <c r="G273" s="8" t="s">
        <v>14</v>
      </c>
      <c r="H273" s="8" t="s">
        <v>14</v>
      </c>
      <c r="I273" s="8" t="s">
        <v>14</v>
      </c>
      <c r="J273" s="8" t="s">
        <v>14</v>
      </c>
      <c r="K273" s="8" t="s">
        <v>14</v>
      </c>
      <c r="L273" s="8" t="s">
        <v>14</v>
      </c>
      <c r="M273" s="8" t="s">
        <v>14</v>
      </c>
      <c r="N273" s="8" t="s">
        <v>14</v>
      </c>
      <c r="O273" s="8" t="s">
        <v>14</v>
      </c>
      <c r="P273" s="8" t="s">
        <v>14</v>
      </c>
      <c r="Q273" s="8" t="s">
        <v>14</v>
      </c>
      <c r="R273" s="8" t="s">
        <v>14</v>
      </c>
      <c r="S273" s="8" t="s">
        <v>14</v>
      </c>
      <c r="T273" s="8" t="s">
        <v>14</v>
      </c>
      <c r="U273" s="8" t="s">
        <v>14</v>
      </c>
      <c r="V273" s="8" t="s">
        <v>14</v>
      </c>
      <c r="W273" s="8" t="s">
        <v>14</v>
      </c>
      <c r="X273" s="8" t="s">
        <v>14</v>
      </c>
      <c r="Y273" s="8" t="s">
        <v>14</v>
      </c>
      <c r="Z273" s="8" t="s">
        <v>14</v>
      </c>
      <c r="AA273" s="8" t="s">
        <v>14</v>
      </c>
      <c r="AB273" s="8" t="s">
        <v>14</v>
      </c>
    </row>
    <row r="274">
      <c r="A274" s="8" t="s">
        <v>768</v>
      </c>
      <c r="B274" s="8" t="s">
        <v>33</v>
      </c>
      <c r="C274" s="8">
        <v>17.8</v>
      </c>
      <c r="D274" s="8" t="s">
        <v>767</v>
      </c>
      <c r="E274" s="8">
        <v>12.0</v>
      </c>
      <c r="F274" s="8" t="s">
        <v>766</v>
      </c>
      <c r="G274" s="8">
        <v>67.0</v>
      </c>
      <c r="H274" s="8">
        <v>108.0</v>
      </c>
      <c r="I274" s="8">
        <v>83.0</v>
      </c>
      <c r="J274" s="8">
        <v>18.0</v>
      </c>
      <c r="K274" s="8">
        <v>69.0</v>
      </c>
      <c r="L274" s="8">
        <v>-6.0</v>
      </c>
      <c r="M274" s="8">
        <v>10.0</v>
      </c>
      <c r="N274" s="8" t="s">
        <v>77</v>
      </c>
      <c r="O274" s="8" t="s">
        <v>14</v>
      </c>
      <c r="P274" s="8" t="s">
        <v>14</v>
      </c>
      <c r="Q274" s="8">
        <v>-6.0</v>
      </c>
      <c r="R274" s="8">
        <v>-5.89</v>
      </c>
      <c r="S274" s="8">
        <v>5.6</v>
      </c>
      <c r="T274" s="8">
        <v>5.6</v>
      </c>
      <c r="U274" s="8">
        <v>10.0</v>
      </c>
      <c r="V274" s="8">
        <v>10.11</v>
      </c>
      <c r="W274" s="8">
        <v>3.6</v>
      </c>
      <c r="X274" s="8">
        <v>3.6</v>
      </c>
      <c r="Y274" s="8">
        <v>8.0</v>
      </c>
      <c r="Z274" s="8" t="s">
        <v>14</v>
      </c>
      <c r="AA274" s="8" t="s">
        <v>14</v>
      </c>
      <c r="AB274" s="8" t="s">
        <v>540</v>
      </c>
    </row>
    <row r="275">
      <c r="A275" s="8" t="s">
        <v>775</v>
      </c>
      <c r="B275" s="8" t="s">
        <v>330</v>
      </c>
      <c r="C275" s="8">
        <v>24.2</v>
      </c>
      <c r="D275" s="8" t="s">
        <v>773</v>
      </c>
      <c r="E275" s="8">
        <v>12.0</v>
      </c>
      <c r="F275" s="8" t="s">
        <v>772</v>
      </c>
      <c r="G275" s="8">
        <v>70.5</v>
      </c>
      <c r="H275" s="8">
        <v>132.0</v>
      </c>
      <c r="I275" s="8">
        <v>97.0</v>
      </c>
      <c r="J275" s="8">
        <v>18.0</v>
      </c>
      <c r="K275" s="8">
        <v>70.0</v>
      </c>
      <c r="L275" s="8">
        <v>0.0</v>
      </c>
      <c r="M275" s="8">
        <v>-1.0</v>
      </c>
      <c r="N275" s="8" t="s">
        <v>77</v>
      </c>
      <c r="O275" s="8" t="s">
        <v>14</v>
      </c>
      <c r="P275" s="8" t="s">
        <v>14</v>
      </c>
      <c r="Q275" s="8">
        <v>0.0</v>
      </c>
      <c r="R275" s="8">
        <v>0.126</v>
      </c>
      <c r="S275" s="8">
        <v>1.6</v>
      </c>
      <c r="T275" s="8">
        <v>2.1</v>
      </c>
      <c r="U275" s="8">
        <v>-1.0</v>
      </c>
      <c r="V275" s="8">
        <v>-0.874</v>
      </c>
      <c r="W275" s="8">
        <v>10.6</v>
      </c>
      <c r="X275" s="8">
        <v>10.6</v>
      </c>
      <c r="Y275" s="8">
        <v>0.0</v>
      </c>
      <c r="Z275" s="8">
        <v>0.0</v>
      </c>
      <c r="AA275" s="8">
        <v>0.0</v>
      </c>
      <c r="AB275" s="8" t="s">
        <v>540</v>
      </c>
    </row>
    <row r="276">
      <c r="A276" s="8" t="s">
        <v>14</v>
      </c>
      <c r="B276" s="8" t="s">
        <v>14</v>
      </c>
      <c r="C276" s="8" t="s">
        <v>14</v>
      </c>
      <c r="D276" s="8" t="s">
        <v>14</v>
      </c>
      <c r="E276" s="8" t="s">
        <v>14</v>
      </c>
      <c r="F276" s="8" t="s">
        <v>14</v>
      </c>
      <c r="G276" s="8" t="s">
        <v>14</v>
      </c>
      <c r="H276" s="8" t="s">
        <v>14</v>
      </c>
      <c r="I276" s="8" t="s">
        <v>14</v>
      </c>
      <c r="J276" s="8" t="s">
        <v>14</v>
      </c>
      <c r="K276" s="8" t="s">
        <v>14</v>
      </c>
      <c r="L276" s="8" t="s">
        <v>14</v>
      </c>
      <c r="M276" s="8" t="s">
        <v>14</v>
      </c>
      <c r="N276" s="8" t="s">
        <v>14</v>
      </c>
      <c r="O276" s="8" t="s">
        <v>14</v>
      </c>
      <c r="P276" s="8" t="s">
        <v>14</v>
      </c>
      <c r="Q276" s="8" t="s">
        <v>14</v>
      </c>
      <c r="R276" s="8" t="s">
        <v>14</v>
      </c>
      <c r="S276" s="8" t="s">
        <v>14</v>
      </c>
      <c r="T276" s="8" t="s">
        <v>14</v>
      </c>
      <c r="U276" s="8" t="s">
        <v>14</v>
      </c>
      <c r="V276" s="8" t="s">
        <v>14</v>
      </c>
      <c r="W276" s="8" t="s">
        <v>14</v>
      </c>
      <c r="X276" s="8" t="s">
        <v>14</v>
      </c>
      <c r="Y276" s="8" t="s">
        <v>14</v>
      </c>
      <c r="Z276" s="8" t="s">
        <v>14</v>
      </c>
      <c r="AA276" s="8" t="s">
        <v>14</v>
      </c>
      <c r="AB276" s="8" t="s">
        <v>14</v>
      </c>
    </row>
    <row r="277">
      <c r="A277" s="8" t="s">
        <v>14</v>
      </c>
      <c r="B277" s="8" t="s">
        <v>14</v>
      </c>
      <c r="C277" s="8" t="s">
        <v>14</v>
      </c>
      <c r="D277" s="8" t="s">
        <v>14</v>
      </c>
      <c r="E277" s="8" t="s">
        <v>14</v>
      </c>
      <c r="F277" s="8" t="s">
        <v>14</v>
      </c>
      <c r="G277" s="8" t="s">
        <v>14</v>
      </c>
      <c r="H277" s="8" t="s">
        <v>14</v>
      </c>
      <c r="I277" s="8" t="s">
        <v>14</v>
      </c>
      <c r="J277" s="8" t="s">
        <v>14</v>
      </c>
      <c r="K277" s="8" t="s">
        <v>14</v>
      </c>
      <c r="L277" s="8" t="s">
        <v>14</v>
      </c>
      <c r="M277" s="8" t="s">
        <v>14</v>
      </c>
      <c r="N277" s="8" t="s">
        <v>14</v>
      </c>
      <c r="O277" s="8" t="s">
        <v>14</v>
      </c>
      <c r="P277" s="8" t="s">
        <v>14</v>
      </c>
      <c r="Q277" s="8" t="s">
        <v>14</v>
      </c>
      <c r="R277" s="8" t="s">
        <v>14</v>
      </c>
      <c r="S277" s="8" t="s">
        <v>14</v>
      </c>
      <c r="T277" s="8" t="s">
        <v>14</v>
      </c>
      <c r="U277" s="8" t="s">
        <v>14</v>
      </c>
      <c r="V277" s="8" t="s">
        <v>14</v>
      </c>
      <c r="W277" s="8" t="s">
        <v>14</v>
      </c>
      <c r="X277" s="8" t="s">
        <v>14</v>
      </c>
      <c r="Y277" s="8" t="s">
        <v>14</v>
      </c>
      <c r="Z277" s="8" t="s">
        <v>14</v>
      </c>
      <c r="AA277" s="8" t="s">
        <v>14</v>
      </c>
      <c r="AB277" s="8" t="s">
        <v>14</v>
      </c>
    </row>
    <row r="278">
      <c r="A278" s="8" t="s">
        <v>14</v>
      </c>
      <c r="B278" s="8" t="s">
        <v>14</v>
      </c>
      <c r="C278" s="8" t="s">
        <v>14</v>
      </c>
      <c r="D278" s="8" t="s">
        <v>14</v>
      </c>
      <c r="E278" s="8" t="s">
        <v>14</v>
      </c>
      <c r="F278" s="8" t="s">
        <v>14</v>
      </c>
      <c r="G278" s="8" t="s">
        <v>14</v>
      </c>
      <c r="H278" s="8" t="s">
        <v>14</v>
      </c>
      <c r="I278" s="8" t="s">
        <v>14</v>
      </c>
      <c r="J278" s="8" t="s">
        <v>14</v>
      </c>
      <c r="K278" s="8" t="s">
        <v>14</v>
      </c>
      <c r="L278" s="8" t="s">
        <v>14</v>
      </c>
      <c r="M278" s="8" t="s">
        <v>14</v>
      </c>
      <c r="N278" s="8" t="s">
        <v>14</v>
      </c>
      <c r="O278" s="8" t="s">
        <v>14</v>
      </c>
      <c r="P278" s="8" t="s">
        <v>14</v>
      </c>
      <c r="Q278" s="8" t="s">
        <v>14</v>
      </c>
      <c r="R278" s="8" t="s">
        <v>14</v>
      </c>
      <c r="S278" s="8" t="s">
        <v>14</v>
      </c>
      <c r="T278" s="8" t="s">
        <v>14</v>
      </c>
      <c r="U278" s="8" t="s">
        <v>14</v>
      </c>
      <c r="V278" s="8" t="s">
        <v>14</v>
      </c>
      <c r="W278" s="8" t="s">
        <v>14</v>
      </c>
      <c r="X278" s="8" t="s">
        <v>14</v>
      </c>
      <c r="Y278" s="8" t="s">
        <v>14</v>
      </c>
      <c r="Z278" s="8" t="s">
        <v>14</v>
      </c>
      <c r="AA278" s="8" t="s">
        <v>14</v>
      </c>
      <c r="AB278" s="8" t="s">
        <v>14</v>
      </c>
    </row>
    <row r="279">
      <c r="A279" s="8" t="s">
        <v>14</v>
      </c>
      <c r="B279" s="8" t="s">
        <v>14</v>
      </c>
      <c r="C279" s="8" t="s">
        <v>14</v>
      </c>
      <c r="D279" s="8" t="s">
        <v>14</v>
      </c>
      <c r="E279" s="8" t="s">
        <v>14</v>
      </c>
      <c r="F279" s="8" t="s">
        <v>14</v>
      </c>
      <c r="G279" s="8" t="s">
        <v>14</v>
      </c>
      <c r="H279" s="8" t="s">
        <v>14</v>
      </c>
      <c r="I279" s="8" t="s">
        <v>14</v>
      </c>
      <c r="J279" s="8" t="s">
        <v>14</v>
      </c>
      <c r="K279" s="8" t="s">
        <v>14</v>
      </c>
      <c r="L279" s="8" t="s">
        <v>14</v>
      </c>
      <c r="M279" s="8" t="s">
        <v>14</v>
      </c>
      <c r="N279" s="8" t="s">
        <v>14</v>
      </c>
      <c r="O279" s="8" t="s">
        <v>14</v>
      </c>
      <c r="P279" s="8" t="s">
        <v>14</v>
      </c>
      <c r="Q279" s="8" t="s">
        <v>14</v>
      </c>
      <c r="R279" s="8" t="s">
        <v>14</v>
      </c>
      <c r="S279" s="8" t="s">
        <v>14</v>
      </c>
      <c r="T279" s="8" t="s">
        <v>14</v>
      </c>
      <c r="U279" s="8" t="s">
        <v>14</v>
      </c>
      <c r="V279" s="8" t="s">
        <v>14</v>
      </c>
      <c r="W279" s="8" t="s">
        <v>14</v>
      </c>
      <c r="X279" s="8" t="s">
        <v>14</v>
      </c>
      <c r="Y279" s="8" t="s">
        <v>14</v>
      </c>
      <c r="Z279" s="8" t="s">
        <v>14</v>
      </c>
      <c r="AA279" s="8" t="s">
        <v>14</v>
      </c>
      <c r="AB279" s="8" t="s">
        <v>14</v>
      </c>
    </row>
    <row r="280">
      <c r="A280" s="8" t="s">
        <v>14</v>
      </c>
      <c r="B280" s="8" t="s">
        <v>14</v>
      </c>
      <c r="C280" s="8" t="s">
        <v>14</v>
      </c>
      <c r="D280" s="8" t="s">
        <v>14</v>
      </c>
      <c r="E280" s="8" t="s">
        <v>14</v>
      </c>
      <c r="F280" s="8" t="s">
        <v>14</v>
      </c>
      <c r="G280" s="8" t="s">
        <v>14</v>
      </c>
      <c r="H280" s="8" t="s">
        <v>14</v>
      </c>
      <c r="I280" s="8" t="s">
        <v>14</v>
      </c>
      <c r="J280" s="8" t="s">
        <v>14</v>
      </c>
      <c r="K280" s="8" t="s">
        <v>14</v>
      </c>
      <c r="L280" s="8" t="s">
        <v>14</v>
      </c>
      <c r="M280" s="8" t="s">
        <v>14</v>
      </c>
      <c r="N280" s="8" t="s">
        <v>14</v>
      </c>
      <c r="O280" s="8" t="s">
        <v>14</v>
      </c>
      <c r="P280" s="8" t="s">
        <v>14</v>
      </c>
      <c r="Q280" s="8" t="s">
        <v>14</v>
      </c>
      <c r="R280" s="8" t="s">
        <v>14</v>
      </c>
      <c r="S280" s="8" t="s">
        <v>14</v>
      </c>
      <c r="T280" s="8" t="s">
        <v>14</v>
      </c>
      <c r="U280" s="8" t="s">
        <v>14</v>
      </c>
      <c r="V280" s="8" t="s">
        <v>14</v>
      </c>
      <c r="W280" s="8" t="s">
        <v>14</v>
      </c>
      <c r="X280" s="8" t="s">
        <v>14</v>
      </c>
      <c r="Y280" s="8" t="s">
        <v>14</v>
      </c>
      <c r="Z280" s="8" t="s">
        <v>14</v>
      </c>
      <c r="AA280" s="8" t="s">
        <v>14</v>
      </c>
      <c r="AB280" s="8" t="s">
        <v>14</v>
      </c>
    </row>
    <row r="281">
      <c r="A281" s="8" t="s">
        <v>14</v>
      </c>
      <c r="B281" s="8" t="s">
        <v>14</v>
      </c>
      <c r="C281" s="8" t="s">
        <v>14</v>
      </c>
      <c r="D281" s="8" t="s">
        <v>14</v>
      </c>
      <c r="E281" s="8" t="s">
        <v>14</v>
      </c>
      <c r="F281" s="8" t="s">
        <v>14</v>
      </c>
      <c r="G281" s="8" t="s">
        <v>14</v>
      </c>
      <c r="H281" s="8" t="s">
        <v>14</v>
      </c>
      <c r="I281" s="8" t="s">
        <v>14</v>
      </c>
      <c r="J281" s="8" t="s">
        <v>14</v>
      </c>
      <c r="K281" s="8" t="s">
        <v>14</v>
      </c>
      <c r="L281" s="8" t="s">
        <v>14</v>
      </c>
      <c r="M281" s="8" t="s">
        <v>14</v>
      </c>
      <c r="N281" s="8" t="s">
        <v>14</v>
      </c>
      <c r="O281" s="8" t="s">
        <v>14</v>
      </c>
      <c r="P281" s="8" t="s">
        <v>14</v>
      </c>
      <c r="Q281" s="8" t="s">
        <v>14</v>
      </c>
      <c r="R281" s="8" t="s">
        <v>14</v>
      </c>
      <c r="S281" s="8" t="s">
        <v>14</v>
      </c>
      <c r="T281" s="8" t="s">
        <v>14</v>
      </c>
      <c r="U281" s="8" t="s">
        <v>14</v>
      </c>
      <c r="V281" s="8" t="s">
        <v>14</v>
      </c>
      <c r="W281" s="8" t="s">
        <v>14</v>
      </c>
      <c r="X281" s="8" t="s">
        <v>14</v>
      </c>
      <c r="Y281" s="8" t="s">
        <v>14</v>
      </c>
      <c r="Z281" s="8" t="s">
        <v>14</v>
      </c>
      <c r="AA281" s="8" t="s">
        <v>14</v>
      </c>
      <c r="AB281" s="8" t="s">
        <v>14</v>
      </c>
    </row>
    <row r="282">
      <c r="A282" s="8" t="s">
        <v>14</v>
      </c>
      <c r="B282" s="8" t="s">
        <v>14</v>
      </c>
      <c r="C282" s="8" t="s">
        <v>14</v>
      </c>
      <c r="D282" s="8" t="s">
        <v>14</v>
      </c>
      <c r="E282" s="8" t="s">
        <v>14</v>
      </c>
      <c r="F282" s="8" t="s">
        <v>14</v>
      </c>
      <c r="G282" s="8" t="s">
        <v>14</v>
      </c>
      <c r="H282" s="8" t="s">
        <v>14</v>
      </c>
      <c r="I282" s="8" t="s">
        <v>14</v>
      </c>
      <c r="J282" s="8" t="s">
        <v>14</v>
      </c>
      <c r="K282" s="8" t="s">
        <v>14</v>
      </c>
      <c r="L282" s="8" t="s">
        <v>14</v>
      </c>
      <c r="M282" s="8" t="s">
        <v>14</v>
      </c>
      <c r="N282" s="8" t="s">
        <v>14</v>
      </c>
      <c r="O282" s="8" t="s">
        <v>14</v>
      </c>
      <c r="P282" s="8" t="s">
        <v>14</v>
      </c>
      <c r="Q282" s="8" t="s">
        <v>14</v>
      </c>
      <c r="R282" s="8" t="s">
        <v>14</v>
      </c>
      <c r="S282" s="8" t="s">
        <v>14</v>
      </c>
      <c r="T282" s="8" t="s">
        <v>14</v>
      </c>
      <c r="U282" s="8" t="s">
        <v>14</v>
      </c>
      <c r="V282" s="8" t="s">
        <v>14</v>
      </c>
      <c r="W282" s="8" t="s">
        <v>14</v>
      </c>
      <c r="X282" s="8" t="s">
        <v>14</v>
      </c>
      <c r="Y282" s="8" t="s">
        <v>14</v>
      </c>
      <c r="Z282" s="8" t="s">
        <v>14</v>
      </c>
      <c r="AA282" s="8" t="s">
        <v>14</v>
      </c>
      <c r="AB282" s="8" t="s">
        <v>14</v>
      </c>
    </row>
    <row r="283">
      <c r="A283" s="8" t="s">
        <v>14</v>
      </c>
      <c r="B283" s="8" t="s">
        <v>14</v>
      </c>
      <c r="C283" s="8" t="s">
        <v>14</v>
      </c>
      <c r="D283" s="8" t="s">
        <v>14</v>
      </c>
      <c r="E283" s="8" t="s">
        <v>14</v>
      </c>
      <c r="F283" s="8" t="s">
        <v>14</v>
      </c>
      <c r="G283" s="8" t="s">
        <v>14</v>
      </c>
      <c r="H283" s="8" t="s">
        <v>14</v>
      </c>
      <c r="I283" s="8" t="s">
        <v>14</v>
      </c>
      <c r="J283" s="8" t="s">
        <v>14</v>
      </c>
      <c r="K283" s="8" t="s">
        <v>14</v>
      </c>
      <c r="L283" s="8" t="s">
        <v>14</v>
      </c>
      <c r="M283" s="8" t="s">
        <v>14</v>
      </c>
      <c r="N283" s="8" t="s">
        <v>14</v>
      </c>
      <c r="O283" s="8" t="s">
        <v>14</v>
      </c>
      <c r="P283" s="8" t="s">
        <v>14</v>
      </c>
      <c r="Q283" s="8" t="s">
        <v>14</v>
      </c>
      <c r="R283" s="8" t="s">
        <v>14</v>
      </c>
      <c r="S283" s="8" t="s">
        <v>14</v>
      </c>
      <c r="T283" s="8" t="s">
        <v>14</v>
      </c>
      <c r="U283" s="8" t="s">
        <v>14</v>
      </c>
      <c r="V283" s="8" t="s">
        <v>14</v>
      </c>
      <c r="W283" s="8" t="s">
        <v>14</v>
      </c>
      <c r="X283" s="8" t="s">
        <v>14</v>
      </c>
      <c r="Y283" s="8" t="s">
        <v>14</v>
      </c>
      <c r="Z283" s="8" t="s">
        <v>14</v>
      </c>
      <c r="AA283" s="8" t="s">
        <v>14</v>
      </c>
      <c r="AB283" s="8" t="s">
        <v>14</v>
      </c>
    </row>
    <row r="284">
      <c r="A284" s="8" t="s">
        <v>14</v>
      </c>
      <c r="B284" s="8" t="s">
        <v>14</v>
      </c>
      <c r="C284" s="8" t="s">
        <v>14</v>
      </c>
      <c r="D284" s="8" t="s">
        <v>14</v>
      </c>
      <c r="E284" s="8" t="s">
        <v>14</v>
      </c>
      <c r="F284" s="8" t="s">
        <v>14</v>
      </c>
      <c r="G284" s="8" t="s">
        <v>14</v>
      </c>
      <c r="H284" s="8" t="s">
        <v>14</v>
      </c>
      <c r="I284" s="8" t="s">
        <v>14</v>
      </c>
      <c r="J284" s="8" t="s">
        <v>14</v>
      </c>
      <c r="K284" s="8" t="s">
        <v>14</v>
      </c>
      <c r="L284" s="8" t="s">
        <v>14</v>
      </c>
      <c r="M284" s="8" t="s">
        <v>14</v>
      </c>
      <c r="N284" s="8" t="s">
        <v>14</v>
      </c>
      <c r="O284" s="8" t="s">
        <v>14</v>
      </c>
      <c r="P284" s="8" t="s">
        <v>14</v>
      </c>
      <c r="Q284" s="8" t="s">
        <v>14</v>
      </c>
      <c r="R284" s="8" t="s">
        <v>14</v>
      </c>
      <c r="S284" s="8" t="s">
        <v>14</v>
      </c>
      <c r="T284" s="8" t="s">
        <v>14</v>
      </c>
      <c r="U284" s="8" t="s">
        <v>14</v>
      </c>
      <c r="V284" s="8" t="s">
        <v>14</v>
      </c>
      <c r="W284" s="8" t="s">
        <v>14</v>
      </c>
      <c r="X284" s="8" t="s">
        <v>14</v>
      </c>
      <c r="Y284" s="8" t="s">
        <v>14</v>
      </c>
      <c r="Z284" s="8" t="s">
        <v>14</v>
      </c>
      <c r="AA284" s="8" t="s">
        <v>14</v>
      </c>
      <c r="AB284" s="8" t="s">
        <v>14</v>
      </c>
    </row>
    <row r="285">
      <c r="A285" s="8" t="s">
        <v>14</v>
      </c>
      <c r="B285" s="8" t="s">
        <v>14</v>
      </c>
      <c r="C285" s="8" t="s">
        <v>14</v>
      </c>
      <c r="D285" s="8" t="s">
        <v>14</v>
      </c>
      <c r="E285" s="8" t="s">
        <v>14</v>
      </c>
      <c r="F285" s="8" t="s">
        <v>14</v>
      </c>
      <c r="G285" s="8" t="s">
        <v>14</v>
      </c>
      <c r="H285" s="8" t="s">
        <v>14</v>
      </c>
      <c r="I285" s="8" t="s">
        <v>14</v>
      </c>
      <c r="J285" s="8" t="s">
        <v>14</v>
      </c>
      <c r="K285" s="8" t="s">
        <v>14</v>
      </c>
      <c r="L285" s="8" t="s">
        <v>14</v>
      </c>
      <c r="M285" s="8" t="s">
        <v>14</v>
      </c>
      <c r="N285" s="8" t="s">
        <v>14</v>
      </c>
      <c r="O285" s="8" t="s">
        <v>14</v>
      </c>
      <c r="P285" s="8" t="s">
        <v>14</v>
      </c>
      <c r="Q285" s="8" t="s">
        <v>14</v>
      </c>
      <c r="R285" s="8" t="s">
        <v>14</v>
      </c>
      <c r="S285" s="8" t="s">
        <v>14</v>
      </c>
      <c r="T285" s="8" t="s">
        <v>14</v>
      </c>
      <c r="U285" s="8" t="s">
        <v>14</v>
      </c>
      <c r="V285" s="8" t="s">
        <v>14</v>
      </c>
      <c r="W285" s="8" t="s">
        <v>14</v>
      </c>
      <c r="X285" s="8" t="s">
        <v>14</v>
      </c>
      <c r="Y285" s="8" t="s">
        <v>14</v>
      </c>
      <c r="Z285" s="8" t="s">
        <v>14</v>
      </c>
      <c r="AA285" s="8" t="s">
        <v>14</v>
      </c>
      <c r="AB285" s="8" t="s">
        <v>14</v>
      </c>
    </row>
    <row r="286">
      <c r="A286" s="8" t="s">
        <v>14</v>
      </c>
      <c r="B286" s="8" t="s">
        <v>14</v>
      </c>
      <c r="C286" s="8" t="s">
        <v>14</v>
      </c>
      <c r="D286" s="8" t="s">
        <v>14</v>
      </c>
      <c r="E286" s="8" t="s">
        <v>14</v>
      </c>
      <c r="F286" s="8" t="s">
        <v>14</v>
      </c>
      <c r="G286" s="8" t="s">
        <v>14</v>
      </c>
      <c r="H286" s="8" t="s">
        <v>14</v>
      </c>
      <c r="I286" s="8" t="s">
        <v>14</v>
      </c>
      <c r="J286" s="8" t="s">
        <v>14</v>
      </c>
      <c r="K286" s="8" t="s">
        <v>14</v>
      </c>
      <c r="L286" s="8" t="s">
        <v>14</v>
      </c>
      <c r="M286" s="8" t="s">
        <v>14</v>
      </c>
      <c r="N286" s="8" t="s">
        <v>14</v>
      </c>
      <c r="O286" s="8" t="s">
        <v>14</v>
      </c>
      <c r="P286" s="8" t="s">
        <v>14</v>
      </c>
      <c r="Q286" s="8" t="s">
        <v>14</v>
      </c>
      <c r="R286" s="8" t="s">
        <v>14</v>
      </c>
      <c r="S286" s="8" t="s">
        <v>14</v>
      </c>
      <c r="T286" s="8" t="s">
        <v>14</v>
      </c>
      <c r="U286" s="8" t="s">
        <v>14</v>
      </c>
      <c r="V286" s="8" t="s">
        <v>14</v>
      </c>
      <c r="W286" s="8" t="s">
        <v>14</v>
      </c>
      <c r="X286" s="8" t="s">
        <v>14</v>
      </c>
      <c r="Y286" s="8" t="s">
        <v>14</v>
      </c>
      <c r="Z286" s="8" t="s">
        <v>14</v>
      </c>
      <c r="AA286" s="8" t="s">
        <v>14</v>
      </c>
      <c r="AB286" s="8" t="s">
        <v>14</v>
      </c>
    </row>
    <row r="287">
      <c r="A287" s="8" t="s">
        <v>14</v>
      </c>
      <c r="B287" s="8" t="s">
        <v>14</v>
      </c>
      <c r="C287" s="8" t="s">
        <v>14</v>
      </c>
      <c r="D287" s="8" t="s">
        <v>14</v>
      </c>
      <c r="E287" s="8" t="s">
        <v>14</v>
      </c>
      <c r="F287" s="8" t="s">
        <v>14</v>
      </c>
      <c r="G287" s="8" t="s">
        <v>14</v>
      </c>
      <c r="H287" s="8" t="s">
        <v>14</v>
      </c>
      <c r="I287" s="8" t="s">
        <v>14</v>
      </c>
      <c r="J287" s="8" t="s">
        <v>14</v>
      </c>
      <c r="K287" s="8" t="s">
        <v>14</v>
      </c>
      <c r="L287" s="8" t="s">
        <v>14</v>
      </c>
      <c r="M287" s="8" t="s">
        <v>14</v>
      </c>
      <c r="N287" s="8" t="s">
        <v>14</v>
      </c>
      <c r="O287" s="8" t="s">
        <v>14</v>
      </c>
      <c r="P287" s="8" t="s">
        <v>14</v>
      </c>
      <c r="Q287" s="8" t="s">
        <v>14</v>
      </c>
      <c r="R287" s="8" t="s">
        <v>14</v>
      </c>
      <c r="S287" s="8" t="s">
        <v>14</v>
      </c>
      <c r="T287" s="8" t="s">
        <v>14</v>
      </c>
      <c r="U287" s="8" t="s">
        <v>14</v>
      </c>
      <c r="V287" s="8" t="s">
        <v>14</v>
      </c>
      <c r="W287" s="8" t="s">
        <v>14</v>
      </c>
      <c r="X287" s="8" t="s">
        <v>14</v>
      </c>
      <c r="Y287" s="8" t="s">
        <v>14</v>
      </c>
      <c r="Z287" s="8" t="s">
        <v>14</v>
      </c>
      <c r="AA287" s="8" t="s">
        <v>14</v>
      </c>
      <c r="AB287" s="8" t="s">
        <v>14</v>
      </c>
    </row>
    <row r="288">
      <c r="A288" s="8" t="s">
        <v>14</v>
      </c>
      <c r="B288" s="8" t="s">
        <v>14</v>
      </c>
      <c r="C288" s="8" t="s">
        <v>14</v>
      </c>
      <c r="D288" s="8" t="s">
        <v>14</v>
      </c>
      <c r="E288" s="8" t="s">
        <v>14</v>
      </c>
      <c r="F288" s="8" t="s">
        <v>14</v>
      </c>
      <c r="G288" s="8" t="s">
        <v>14</v>
      </c>
      <c r="H288" s="8" t="s">
        <v>14</v>
      </c>
      <c r="I288" s="8" t="s">
        <v>14</v>
      </c>
      <c r="J288" s="8" t="s">
        <v>14</v>
      </c>
      <c r="K288" s="8" t="s">
        <v>14</v>
      </c>
      <c r="L288" s="8" t="s">
        <v>14</v>
      </c>
      <c r="M288" s="8" t="s">
        <v>14</v>
      </c>
      <c r="N288" s="8" t="s">
        <v>14</v>
      </c>
      <c r="O288" s="8" t="s">
        <v>14</v>
      </c>
      <c r="P288" s="8" t="s">
        <v>14</v>
      </c>
      <c r="Q288" s="8" t="s">
        <v>14</v>
      </c>
      <c r="R288" s="8" t="s">
        <v>14</v>
      </c>
      <c r="S288" s="8" t="s">
        <v>14</v>
      </c>
      <c r="T288" s="8" t="s">
        <v>14</v>
      </c>
      <c r="U288" s="8" t="s">
        <v>14</v>
      </c>
      <c r="V288" s="8" t="s">
        <v>14</v>
      </c>
      <c r="W288" s="8" t="s">
        <v>14</v>
      </c>
      <c r="X288" s="8" t="s">
        <v>14</v>
      </c>
      <c r="Y288" s="8" t="s">
        <v>14</v>
      </c>
      <c r="Z288" s="8" t="s">
        <v>14</v>
      </c>
      <c r="AA288" s="8" t="s">
        <v>14</v>
      </c>
      <c r="AB288" s="8" t="s">
        <v>14</v>
      </c>
    </row>
    <row r="289">
      <c r="A289" s="8" t="s">
        <v>14</v>
      </c>
      <c r="B289" s="8" t="s">
        <v>14</v>
      </c>
      <c r="C289" s="8" t="s">
        <v>14</v>
      </c>
      <c r="D289" s="8" t="s">
        <v>14</v>
      </c>
      <c r="E289" s="8" t="s">
        <v>14</v>
      </c>
      <c r="F289" s="8" t="s">
        <v>14</v>
      </c>
      <c r="G289" s="8" t="s">
        <v>14</v>
      </c>
      <c r="H289" s="8" t="s">
        <v>14</v>
      </c>
      <c r="I289" s="8" t="s">
        <v>14</v>
      </c>
      <c r="J289" s="8" t="s">
        <v>14</v>
      </c>
      <c r="K289" s="8" t="s">
        <v>14</v>
      </c>
      <c r="L289" s="8" t="s">
        <v>14</v>
      </c>
      <c r="M289" s="8" t="s">
        <v>14</v>
      </c>
      <c r="N289" s="8" t="s">
        <v>14</v>
      </c>
      <c r="O289" s="8" t="s">
        <v>14</v>
      </c>
      <c r="P289" s="8" t="s">
        <v>14</v>
      </c>
      <c r="Q289" s="8" t="s">
        <v>14</v>
      </c>
      <c r="R289" s="8" t="s">
        <v>14</v>
      </c>
      <c r="S289" s="8" t="s">
        <v>14</v>
      </c>
      <c r="T289" s="8" t="s">
        <v>14</v>
      </c>
      <c r="U289" s="8" t="s">
        <v>14</v>
      </c>
      <c r="V289" s="8" t="s">
        <v>14</v>
      </c>
      <c r="W289" s="8" t="s">
        <v>14</v>
      </c>
      <c r="X289" s="8" t="s">
        <v>14</v>
      </c>
      <c r="Y289" s="8" t="s">
        <v>14</v>
      </c>
      <c r="Z289" s="8" t="s">
        <v>14</v>
      </c>
      <c r="AA289" s="8" t="s">
        <v>14</v>
      </c>
      <c r="AB289" s="8" t="s">
        <v>14</v>
      </c>
    </row>
    <row r="290">
      <c r="A290" s="8" t="s">
        <v>14</v>
      </c>
      <c r="B290" s="8" t="s">
        <v>14</v>
      </c>
      <c r="C290" s="8" t="s">
        <v>14</v>
      </c>
      <c r="D290" s="8" t="s">
        <v>14</v>
      </c>
      <c r="E290" s="8" t="s">
        <v>14</v>
      </c>
      <c r="F290" s="8" t="s">
        <v>14</v>
      </c>
      <c r="G290" s="8" t="s">
        <v>14</v>
      </c>
      <c r="H290" s="8" t="s">
        <v>14</v>
      </c>
      <c r="I290" s="8" t="s">
        <v>14</v>
      </c>
      <c r="J290" s="8" t="s">
        <v>14</v>
      </c>
      <c r="K290" s="8" t="s">
        <v>14</v>
      </c>
      <c r="L290" s="8" t="s">
        <v>14</v>
      </c>
      <c r="M290" s="8" t="s">
        <v>14</v>
      </c>
      <c r="N290" s="8" t="s">
        <v>14</v>
      </c>
      <c r="O290" s="8" t="s">
        <v>14</v>
      </c>
      <c r="P290" s="8" t="s">
        <v>14</v>
      </c>
      <c r="Q290" s="8" t="s">
        <v>14</v>
      </c>
      <c r="R290" s="8" t="s">
        <v>14</v>
      </c>
      <c r="S290" s="8" t="s">
        <v>14</v>
      </c>
      <c r="T290" s="8" t="s">
        <v>14</v>
      </c>
      <c r="U290" s="8" t="s">
        <v>14</v>
      </c>
      <c r="V290" s="8" t="s">
        <v>14</v>
      </c>
      <c r="W290" s="8" t="s">
        <v>14</v>
      </c>
      <c r="X290" s="8" t="s">
        <v>14</v>
      </c>
      <c r="Y290" s="8" t="s">
        <v>14</v>
      </c>
      <c r="Z290" s="8" t="s">
        <v>14</v>
      </c>
      <c r="AA290" s="8" t="s">
        <v>14</v>
      </c>
      <c r="AB290" s="8" t="s">
        <v>14</v>
      </c>
    </row>
    <row r="291">
      <c r="A291" s="8" t="s">
        <v>14</v>
      </c>
      <c r="B291" s="8" t="s">
        <v>14</v>
      </c>
      <c r="C291" s="8" t="s">
        <v>14</v>
      </c>
      <c r="D291" s="8" t="s">
        <v>14</v>
      </c>
      <c r="E291" s="8" t="s">
        <v>14</v>
      </c>
      <c r="F291" s="8" t="s">
        <v>14</v>
      </c>
      <c r="G291" s="8" t="s">
        <v>14</v>
      </c>
      <c r="H291" s="8" t="s">
        <v>14</v>
      </c>
      <c r="I291" s="8" t="s">
        <v>14</v>
      </c>
      <c r="J291" s="8" t="s">
        <v>14</v>
      </c>
      <c r="K291" s="8" t="s">
        <v>14</v>
      </c>
      <c r="L291" s="8" t="s">
        <v>14</v>
      </c>
      <c r="M291" s="8" t="s">
        <v>14</v>
      </c>
      <c r="N291" s="8" t="s">
        <v>14</v>
      </c>
      <c r="O291" s="8" t="s">
        <v>14</v>
      </c>
      <c r="P291" s="8" t="s">
        <v>14</v>
      </c>
      <c r="Q291" s="8" t="s">
        <v>14</v>
      </c>
      <c r="R291" s="8" t="s">
        <v>14</v>
      </c>
      <c r="S291" s="8" t="s">
        <v>14</v>
      </c>
      <c r="T291" s="8" t="s">
        <v>14</v>
      </c>
      <c r="U291" s="8" t="s">
        <v>14</v>
      </c>
      <c r="V291" s="8" t="s">
        <v>14</v>
      </c>
      <c r="W291" s="8" t="s">
        <v>14</v>
      </c>
      <c r="X291" s="8" t="s">
        <v>14</v>
      </c>
      <c r="Y291" s="8" t="s">
        <v>14</v>
      </c>
      <c r="Z291" s="8" t="s">
        <v>14</v>
      </c>
      <c r="AA291" s="8" t="s">
        <v>14</v>
      </c>
      <c r="AB291" s="8" t="s">
        <v>14</v>
      </c>
    </row>
    <row r="292">
      <c r="A292" s="8" t="s">
        <v>14</v>
      </c>
      <c r="B292" s="8" t="s">
        <v>14</v>
      </c>
      <c r="C292" s="8" t="s">
        <v>14</v>
      </c>
      <c r="D292" s="8" t="s">
        <v>14</v>
      </c>
      <c r="E292" s="8" t="s">
        <v>14</v>
      </c>
      <c r="F292" s="8" t="s">
        <v>14</v>
      </c>
      <c r="G292" s="8" t="s">
        <v>14</v>
      </c>
      <c r="H292" s="8" t="s">
        <v>14</v>
      </c>
      <c r="I292" s="8" t="s">
        <v>14</v>
      </c>
      <c r="J292" s="8" t="s">
        <v>14</v>
      </c>
      <c r="K292" s="8" t="s">
        <v>14</v>
      </c>
      <c r="L292" s="8" t="s">
        <v>14</v>
      </c>
      <c r="M292" s="8" t="s">
        <v>14</v>
      </c>
      <c r="N292" s="8" t="s">
        <v>14</v>
      </c>
      <c r="O292" s="8" t="s">
        <v>14</v>
      </c>
      <c r="P292" s="8" t="s">
        <v>14</v>
      </c>
      <c r="Q292" s="8" t="s">
        <v>14</v>
      </c>
      <c r="R292" s="8" t="s">
        <v>14</v>
      </c>
      <c r="S292" s="8" t="s">
        <v>14</v>
      </c>
      <c r="T292" s="8" t="s">
        <v>14</v>
      </c>
      <c r="U292" s="8" t="s">
        <v>14</v>
      </c>
      <c r="V292" s="8" t="s">
        <v>14</v>
      </c>
      <c r="W292" s="8" t="s">
        <v>14</v>
      </c>
      <c r="X292" s="8" t="s">
        <v>14</v>
      </c>
      <c r="Y292" s="8" t="s">
        <v>14</v>
      </c>
      <c r="Z292" s="8" t="s">
        <v>14</v>
      </c>
      <c r="AA292" s="8" t="s">
        <v>14</v>
      </c>
      <c r="AB292" s="8" t="s">
        <v>14</v>
      </c>
    </row>
    <row r="293">
      <c r="A293" s="8" t="s">
        <v>14</v>
      </c>
      <c r="B293" s="8" t="s">
        <v>14</v>
      </c>
      <c r="C293" s="8" t="s">
        <v>14</v>
      </c>
      <c r="D293" s="8" t="s">
        <v>14</v>
      </c>
      <c r="E293" s="8" t="s">
        <v>14</v>
      </c>
      <c r="F293" s="8" t="s">
        <v>14</v>
      </c>
      <c r="G293" s="8" t="s">
        <v>14</v>
      </c>
      <c r="H293" s="8" t="s">
        <v>14</v>
      </c>
      <c r="I293" s="8" t="s">
        <v>14</v>
      </c>
      <c r="J293" s="8" t="s">
        <v>14</v>
      </c>
      <c r="K293" s="8" t="s">
        <v>14</v>
      </c>
      <c r="L293" s="8" t="s">
        <v>14</v>
      </c>
      <c r="M293" s="8" t="s">
        <v>14</v>
      </c>
      <c r="N293" s="8" t="s">
        <v>14</v>
      </c>
      <c r="O293" s="8" t="s">
        <v>14</v>
      </c>
      <c r="P293" s="8" t="s">
        <v>14</v>
      </c>
      <c r="Q293" s="8" t="s">
        <v>14</v>
      </c>
      <c r="R293" s="8" t="s">
        <v>14</v>
      </c>
      <c r="S293" s="8" t="s">
        <v>14</v>
      </c>
      <c r="T293" s="8" t="s">
        <v>14</v>
      </c>
      <c r="U293" s="8" t="s">
        <v>14</v>
      </c>
      <c r="V293" s="8" t="s">
        <v>14</v>
      </c>
      <c r="W293" s="8" t="s">
        <v>14</v>
      </c>
      <c r="X293" s="8" t="s">
        <v>14</v>
      </c>
      <c r="Y293" s="8" t="s">
        <v>14</v>
      </c>
      <c r="Z293" s="8" t="s">
        <v>14</v>
      </c>
      <c r="AA293" s="8" t="s">
        <v>14</v>
      </c>
      <c r="AB293" s="8" t="s">
        <v>14</v>
      </c>
    </row>
    <row r="294">
      <c r="A294" s="8" t="s">
        <v>14</v>
      </c>
      <c r="B294" s="8" t="s">
        <v>14</v>
      </c>
      <c r="C294" s="8" t="s">
        <v>14</v>
      </c>
      <c r="D294" s="8" t="s">
        <v>14</v>
      </c>
      <c r="E294" s="8" t="s">
        <v>14</v>
      </c>
      <c r="F294" s="8" t="s">
        <v>14</v>
      </c>
      <c r="G294" s="8" t="s">
        <v>14</v>
      </c>
      <c r="H294" s="8" t="s">
        <v>14</v>
      </c>
      <c r="I294" s="8" t="s">
        <v>14</v>
      </c>
      <c r="J294" s="8" t="s">
        <v>14</v>
      </c>
      <c r="K294" s="8" t="s">
        <v>14</v>
      </c>
      <c r="L294" s="8" t="s">
        <v>14</v>
      </c>
      <c r="M294" s="8" t="s">
        <v>14</v>
      </c>
      <c r="N294" s="8" t="s">
        <v>14</v>
      </c>
      <c r="O294" s="8" t="s">
        <v>14</v>
      </c>
      <c r="P294" s="8" t="s">
        <v>14</v>
      </c>
      <c r="Q294" s="8" t="s">
        <v>14</v>
      </c>
      <c r="R294" s="8" t="s">
        <v>14</v>
      </c>
      <c r="S294" s="8" t="s">
        <v>14</v>
      </c>
      <c r="T294" s="8" t="s">
        <v>14</v>
      </c>
      <c r="U294" s="8" t="s">
        <v>14</v>
      </c>
      <c r="V294" s="8" t="s">
        <v>14</v>
      </c>
      <c r="W294" s="8" t="s">
        <v>14</v>
      </c>
      <c r="X294" s="8" t="s">
        <v>14</v>
      </c>
      <c r="Y294" s="8" t="s">
        <v>14</v>
      </c>
      <c r="Z294" s="8" t="s">
        <v>14</v>
      </c>
      <c r="AA294" s="8" t="s">
        <v>14</v>
      </c>
      <c r="AB294" s="8" t="s">
        <v>14</v>
      </c>
    </row>
    <row r="295">
      <c r="A295" s="8" t="s">
        <v>14</v>
      </c>
      <c r="B295" s="8" t="s">
        <v>14</v>
      </c>
      <c r="C295" s="8" t="s">
        <v>14</v>
      </c>
      <c r="D295" s="8" t="s">
        <v>14</v>
      </c>
      <c r="E295" s="8" t="s">
        <v>14</v>
      </c>
      <c r="F295" s="8" t="s">
        <v>14</v>
      </c>
      <c r="G295" s="8" t="s">
        <v>14</v>
      </c>
      <c r="H295" s="8" t="s">
        <v>14</v>
      </c>
      <c r="I295" s="8" t="s">
        <v>14</v>
      </c>
      <c r="J295" s="8" t="s">
        <v>14</v>
      </c>
      <c r="K295" s="8" t="s">
        <v>14</v>
      </c>
      <c r="L295" s="8" t="s">
        <v>14</v>
      </c>
      <c r="M295" s="8" t="s">
        <v>14</v>
      </c>
      <c r="N295" s="8" t="s">
        <v>14</v>
      </c>
      <c r="O295" s="8" t="s">
        <v>14</v>
      </c>
      <c r="P295" s="8" t="s">
        <v>14</v>
      </c>
      <c r="Q295" s="8" t="s">
        <v>14</v>
      </c>
      <c r="R295" s="8" t="s">
        <v>14</v>
      </c>
      <c r="S295" s="8" t="s">
        <v>14</v>
      </c>
      <c r="T295" s="8" t="s">
        <v>14</v>
      </c>
      <c r="U295" s="8" t="s">
        <v>14</v>
      </c>
      <c r="V295" s="8" t="s">
        <v>14</v>
      </c>
      <c r="W295" s="8" t="s">
        <v>14</v>
      </c>
      <c r="X295" s="8" t="s">
        <v>14</v>
      </c>
      <c r="Y295" s="8" t="s">
        <v>14</v>
      </c>
      <c r="Z295" s="8" t="s">
        <v>14</v>
      </c>
      <c r="AA295" s="8" t="s">
        <v>14</v>
      </c>
      <c r="AB295" s="8" t="s">
        <v>14</v>
      </c>
    </row>
    <row r="296">
      <c r="A296" s="8" t="s">
        <v>14</v>
      </c>
      <c r="B296" s="8" t="s">
        <v>14</v>
      </c>
      <c r="C296" s="8" t="s">
        <v>14</v>
      </c>
      <c r="D296" s="8" t="s">
        <v>14</v>
      </c>
      <c r="E296" s="8" t="s">
        <v>14</v>
      </c>
      <c r="F296" s="8" t="s">
        <v>14</v>
      </c>
      <c r="G296" s="8" t="s">
        <v>14</v>
      </c>
      <c r="H296" s="8" t="s">
        <v>14</v>
      </c>
      <c r="I296" s="8" t="s">
        <v>14</v>
      </c>
      <c r="J296" s="8" t="s">
        <v>14</v>
      </c>
      <c r="K296" s="8" t="s">
        <v>14</v>
      </c>
      <c r="L296" s="8" t="s">
        <v>14</v>
      </c>
      <c r="M296" s="8" t="s">
        <v>14</v>
      </c>
      <c r="N296" s="8" t="s">
        <v>14</v>
      </c>
      <c r="O296" s="8" t="s">
        <v>14</v>
      </c>
      <c r="P296" s="8" t="s">
        <v>14</v>
      </c>
      <c r="Q296" s="8" t="s">
        <v>14</v>
      </c>
      <c r="R296" s="8" t="s">
        <v>14</v>
      </c>
      <c r="S296" s="8" t="s">
        <v>14</v>
      </c>
      <c r="T296" s="8" t="s">
        <v>14</v>
      </c>
      <c r="U296" s="8" t="s">
        <v>14</v>
      </c>
      <c r="V296" s="8" t="s">
        <v>14</v>
      </c>
      <c r="W296" s="8" t="s">
        <v>14</v>
      </c>
      <c r="X296" s="8" t="s">
        <v>14</v>
      </c>
      <c r="Y296" s="8" t="s">
        <v>14</v>
      </c>
      <c r="Z296" s="8" t="s">
        <v>14</v>
      </c>
      <c r="AA296" s="8" t="s">
        <v>14</v>
      </c>
      <c r="AB296" s="8" t="s">
        <v>14</v>
      </c>
    </row>
    <row r="297">
      <c r="A297" s="8" t="s">
        <v>14</v>
      </c>
      <c r="B297" s="8" t="s">
        <v>14</v>
      </c>
      <c r="C297" s="8" t="s">
        <v>14</v>
      </c>
      <c r="D297" s="8" t="s">
        <v>14</v>
      </c>
      <c r="E297" s="8" t="s">
        <v>14</v>
      </c>
      <c r="F297" s="8" t="s">
        <v>14</v>
      </c>
      <c r="G297" s="8" t="s">
        <v>14</v>
      </c>
      <c r="H297" s="8" t="s">
        <v>14</v>
      </c>
      <c r="I297" s="8" t="s">
        <v>14</v>
      </c>
      <c r="J297" s="8" t="s">
        <v>14</v>
      </c>
      <c r="K297" s="8" t="s">
        <v>14</v>
      </c>
      <c r="L297" s="8" t="s">
        <v>14</v>
      </c>
      <c r="M297" s="8" t="s">
        <v>14</v>
      </c>
      <c r="N297" s="8" t="s">
        <v>14</v>
      </c>
      <c r="O297" s="8" t="s">
        <v>14</v>
      </c>
      <c r="P297" s="8" t="s">
        <v>14</v>
      </c>
      <c r="Q297" s="8" t="s">
        <v>14</v>
      </c>
      <c r="R297" s="8" t="s">
        <v>14</v>
      </c>
      <c r="S297" s="8" t="s">
        <v>14</v>
      </c>
      <c r="T297" s="8" t="s">
        <v>14</v>
      </c>
      <c r="U297" s="8" t="s">
        <v>14</v>
      </c>
      <c r="V297" s="8" t="s">
        <v>14</v>
      </c>
      <c r="W297" s="8" t="s">
        <v>14</v>
      </c>
      <c r="X297" s="8" t="s">
        <v>14</v>
      </c>
      <c r="Y297" s="8" t="s">
        <v>14</v>
      </c>
      <c r="Z297" s="8" t="s">
        <v>14</v>
      </c>
      <c r="AA297" s="8" t="s">
        <v>14</v>
      </c>
      <c r="AB297" s="8" t="s">
        <v>14</v>
      </c>
    </row>
    <row r="298">
      <c r="A298" s="8" t="s">
        <v>14</v>
      </c>
      <c r="B298" s="8" t="s">
        <v>14</v>
      </c>
      <c r="C298" s="8" t="s">
        <v>14</v>
      </c>
      <c r="D298" s="8" t="s">
        <v>14</v>
      </c>
      <c r="E298" s="8" t="s">
        <v>14</v>
      </c>
      <c r="F298" s="8" t="s">
        <v>14</v>
      </c>
      <c r="G298" s="8" t="s">
        <v>14</v>
      </c>
      <c r="H298" s="8" t="s">
        <v>14</v>
      </c>
      <c r="I298" s="8" t="s">
        <v>14</v>
      </c>
      <c r="J298" s="8" t="s">
        <v>14</v>
      </c>
      <c r="K298" s="8" t="s">
        <v>14</v>
      </c>
      <c r="L298" s="8" t="s">
        <v>14</v>
      </c>
      <c r="M298" s="8" t="s">
        <v>14</v>
      </c>
      <c r="N298" s="8" t="s">
        <v>14</v>
      </c>
      <c r="O298" s="8" t="s">
        <v>14</v>
      </c>
      <c r="P298" s="8" t="s">
        <v>14</v>
      </c>
      <c r="Q298" s="8" t="s">
        <v>14</v>
      </c>
      <c r="R298" s="8" t="s">
        <v>14</v>
      </c>
      <c r="S298" s="8" t="s">
        <v>14</v>
      </c>
      <c r="T298" s="8" t="s">
        <v>14</v>
      </c>
      <c r="U298" s="8" t="s">
        <v>14</v>
      </c>
      <c r="V298" s="8" t="s">
        <v>14</v>
      </c>
      <c r="W298" s="8" t="s">
        <v>14</v>
      </c>
      <c r="X298" s="8" t="s">
        <v>14</v>
      </c>
      <c r="Y298" s="8" t="s">
        <v>14</v>
      </c>
      <c r="Z298" s="8" t="s">
        <v>14</v>
      </c>
      <c r="AA298" s="8" t="s">
        <v>14</v>
      </c>
      <c r="AB298" s="8" t="s">
        <v>14</v>
      </c>
    </row>
    <row r="299">
      <c r="A299" s="8" t="s">
        <v>14</v>
      </c>
      <c r="B299" s="8" t="s">
        <v>14</v>
      </c>
      <c r="C299" s="8" t="s">
        <v>14</v>
      </c>
      <c r="D299" s="8" t="s">
        <v>14</v>
      </c>
      <c r="E299" s="8" t="s">
        <v>14</v>
      </c>
      <c r="F299" s="8" t="s">
        <v>14</v>
      </c>
      <c r="G299" s="8" t="s">
        <v>14</v>
      </c>
      <c r="H299" s="8" t="s">
        <v>14</v>
      </c>
      <c r="I299" s="8" t="s">
        <v>14</v>
      </c>
      <c r="J299" s="8" t="s">
        <v>14</v>
      </c>
      <c r="K299" s="8" t="s">
        <v>14</v>
      </c>
      <c r="L299" s="8" t="s">
        <v>14</v>
      </c>
      <c r="M299" s="8" t="s">
        <v>14</v>
      </c>
      <c r="N299" s="8" t="s">
        <v>14</v>
      </c>
      <c r="O299" s="8" t="s">
        <v>14</v>
      </c>
      <c r="P299" s="8" t="s">
        <v>14</v>
      </c>
      <c r="Q299" s="8" t="s">
        <v>14</v>
      </c>
      <c r="R299" s="8" t="s">
        <v>14</v>
      </c>
      <c r="S299" s="8" t="s">
        <v>14</v>
      </c>
      <c r="T299" s="8" t="s">
        <v>14</v>
      </c>
      <c r="U299" s="8" t="s">
        <v>14</v>
      </c>
      <c r="V299" s="8" t="s">
        <v>14</v>
      </c>
      <c r="W299" s="8" t="s">
        <v>14</v>
      </c>
      <c r="X299" s="8" t="s">
        <v>14</v>
      </c>
      <c r="Y299" s="8" t="s">
        <v>14</v>
      </c>
      <c r="Z299" s="8" t="s">
        <v>14</v>
      </c>
      <c r="AA299" s="8" t="s">
        <v>14</v>
      </c>
      <c r="AB299" s="8" t="s">
        <v>14</v>
      </c>
    </row>
    <row r="300">
      <c r="A300" s="8" t="s">
        <v>14</v>
      </c>
      <c r="B300" s="8" t="s">
        <v>14</v>
      </c>
      <c r="C300" s="8" t="s">
        <v>14</v>
      </c>
      <c r="D300" s="8" t="s">
        <v>14</v>
      </c>
      <c r="E300" s="8" t="s">
        <v>14</v>
      </c>
      <c r="F300" s="8" t="s">
        <v>14</v>
      </c>
      <c r="G300" s="8" t="s">
        <v>14</v>
      </c>
      <c r="H300" s="8" t="s">
        <v>14</v>
      </c>
      <c r="I300" s="8" t="s">
        <v>14</v>
      </c>
      <c r="J300" s="8" t="s">
        <v>14</v>
      </c>
      <c r="K300" s="8" t="s">
        <v>14</v>
      </c>
      <c r="L300" s="8" t="s">
        <v>14</v>
      </c>
      <c r="M300" s="8" t="s">
        <v>14</v>
      </c>
      <c r="N300" s="8" t="s">
        <v>14</v>
      </c>
      <c r="O300" s="8" t="s">
        <v>14</v>
      </c>
      <c r="P300" s="8" t="s">
        <v>14</v>
      </c>
      <c r="Q300" s="8" t="s">
        <v>14</v>
      </c>
      <c r="R300" s="8" t="s">
        <v>14</v>
      </c>
      <c r="S300" s="8" t="s">
        <v>14</v>
      </c>
      <c r="T300" s="8" t="s">
        <v>14</v>
      </c>
      <c r="U300" s="8" t="s">
        <v>14</v>
      </c>
      <c r="V300" s="8" t="s">
        <v>14</v>
      </c>
      <c r="W300" s="8" t="s">
        <v>14</v>
      </c>
      <c r="X300" s="8" t="s">
        <v>14</v>
      </c>
      <c r="Y300" s="8" t="s">
        <v>14</v>
      </c>
      <c r="Z300" s="8" t="s">
        <v>14</v>
      </c>
      <c r="AA300" s="8" t="s">
        <v>14</v>
      </c>
      <c r="AB300" s="8" t="s">
        <v>14</v>
      </c>
    </row>
    <row r="301">
      <c r="A301" s="8" t="s">
        <v>14</v>
      </c>
      <c r="B301" s="8" t="s">
        <v>14</v>
      </c>
      <c r="C301" s="8" t="s">
        <v>14</v>
      </c>
      <c r="D301" s="8" t="s">
        <v>14</v>
      </c>
      <c r="E301" s="8" t="s">
        <v>14</v>
      </c>
      <c r="F301" s="8" t="s">
        <v>14</v>
      </c>
      <c r="G301" s="8" t="s">
        <v>14</v>
      </c>
      <c r="H301" s="8" t="s">
        <v>14</v>
      </c>
      <c r="I301" s="8" t="s">
        <v>14</v>
      </c>
      <c r="J301" s="8" t="s">
        <v>14</v>
      </c>
      <c r="K301" s="8" t="s">
        <v>14</v>
      </c>
      <c r="L301" s="8" t="s">
        <v>14</v>
      </c>
      <c r="M301" s="8" t="s">
        <v>14</v>
      </c>
      <c r="N301" s="8" t="s">
        <v>14</v>
      </c>
      <c r="O301" s="8" t="s">
        <v>14</v>
      </c>
      <c r="P301" s="8" t="s">
        <v>14</v>
      </c>
      <c r="Q301" s="8" t="s">
        <v>14</v>
      </c>
      <c r="R301" s="8" t="s">
        <v>14</v>
      </c>
      <c r="S301" s="8" t="s">
        <v>14</v>
      </c>
      <c r="T301" s="8" t="s">
        <v>14</v>
      </c>
      <c r="U301" s="8" t="s">
        <v>14</v>
      </c>
      <c r="V301" s="8" t="s">
        <v>14</v>
      </c>
      <c r="W301" s="8" t="s">
        <v>14</v>
      </c>
      <c r="X301" s="8" t="s">
        <v>14</v>
      </c>
      <c r="Y301" s="8" t="s">
        <v>14</v>
      </c>
      <c r="Z301" s="8" t="s">
        <v>14</v>
      </c>
      <c r="AA301" s="8" t="s">
        <v>14</v>
      </c>
      <c r="AB301" s="8" t="s">
        <v>14</v>
      </c>
    </row>
    <row r="302">
      <c r="A302" s="8" t="s">
        <v>14</v>
      </c>
      <c r="B302" s="8" t="s">
        <v>14</v>
      </c>
      <c r="C302" s="8" t="s">
        <v>14</v>
      </c>
      <c r="D302" s="8" t="s">
        <v>14</v>
      </c>
      <c r="E302" s="8" t="s">
        <v>14</v>
      </c>
      <c r="F302" s="8" t="s">
        <v>14</v>
      </c>
      <c r="G302" s="8" t="s">
        <v>14</v>
      </c>
      <c r="H302" s="8" t="s">
        <v>14</v>
      </c>
      <c r="I302" s="8" t="s">
        <v>14</v>
      </c>
      <c r="J302" s="8" t="s">
        <v>14</v>
      </c>
      <c r="K302" s="8" t="s">
        <v>14</v>
      </c>
      <c r="L302" s="8" t="s">
        <v>14</v>
      </c>
      <c r="M302" s="8" t="s">
        <v>14</v>
      </c>
      <c r="N302" s="8" t="s">
        <v>14</v>
      </c>
      <c r="O302" s="8" t="s">
        <v>14</v>
      </c>
      <c r="P302" s="8" t="s">
        <v>14</v>
      </c>
      <c r="Q302" s="8" t="s">
        <v>14</v>
      </c>
      <c r="R302" s="8" t="s">
        <v>14</v>
      </c>
      <c r="S302" s="8" t="s">
        <v>14</v>
      </c>
      <c r="T302" s="8" t="s">
        <v>14</v>
      </c>
      <c r="U302" s="8" t="s">
        <v>14</v>
      </c>
      <c r="V302" s="8" t="s">
        <v>14</v>
      </c>
      <c r="W302" s="8" t="s">
        <v>14</v>
      </c>
      <c r="X302" s="8" t="s">
        <v>14</v>
      </c>
      <c r="Y302" s="8" t="s">
        <v>14</v>
      </c>
      <c r="Z302" s="8" t="s">
        <v>14</v>
      </c>
      <c r="AA302" s="8" t="s">
        <v>14</v>
      </c>
      <c r="AB302" s="8" t="s">
        <v>14</v>
      </c>
    </row>
    <row r="303">
      <c r="A303" s="8" t="s">
        <v>14</v>
      </c>
      <c r="B303" s="8" t="s">
        <v>14</v>
      </c>
      <c r="C303" s="8" t="s">
        <v>14</v>
      </c>
      <c r="D303" s="8" t="s">
        <v>14</v>
      </c>
      <c r="E303" s="8" t="s">
        <v>14</v>
      </c>
      <c r="F303" s="8" t="s">
        <v>14</v>
      </c>
      <c r="G303" s="8" t="s">
        <v>14</v>
      </c>
      <c r="H303" s="8" t="s">
        <v>14</v>
      </c>
      <c r="I303" s="8" t="s">
        <v>14</v>
      </c>
      <c r="J303" s="8" t="s">
        <v>14</v>
      </c>
      <c r="K303" s="8" t="s">
        <v>14</v>
      </c>
      <c r="L303" s="8" t="s">
        <v>14</v>
      </c>
      <c r="M303" s="8" t="s">
        <v>14</v>
      </c>
      <c r="N303" s="8" t="s">
        <v>14</v>
      </c>
      <c r="O303" s="8" t="s">
        <v>14</v>
      </c>
      <c r="P303" s="8" t="s">
        <v>14</v>
      </c>
      <c r="Q303" s="8" t="s">
        <v>14</v>
      </c>
      <c r="R303" s="8" t="s">
        <v>14</v>
      </c>
      <c r="S303" s="8" t="s">
        <v>14</v>
      </c>
      <c r="T303" s="8" t="s">
        <v>14</v>
      </c>
      <c r="U303" s="8" t="s">
        <v>14</v>
      </c>
      <c r="V303" s="8" t="s">
        <v>14</v>
      </c>
      <c r="W303" s="8" t="s">
        <v>14</v>
      </c>
      <c r="X303" s="8" t="s">
        <v>14</v>
      </c>
      <c r="Y303" s="8" t="s">
        <v>14</v>
      </c>
      <c r="Z303" s="8" t="s">
        <v>14</v>
      </c>
      <c r="AA303" s="8" t="s">
        <v>14</v>
      </c>
      <c r="AB303" s="8" t="s">
        <v>14</v>
      </c>
    </row>
    <row r="304">
      <c r="A304" s="8" t="s">
        <v>14</v>
      </c>
      <c r="B304" s="8" t="s">
        <v>14</v>
      </c>
      <c r="C304" s="8" t="s">
        <v>14</v>
      </c>
      <c r="D304" s="8" t="s">
        <v>14</v>
      </c>
      <c r="E304" s="8" t="s">
        <v>14</v>
      </c>
      <c r="F304" s="8" t="s">
        <v>14</v>
      </c>
      <c r="G304" s="8" t="s">
        <v>14</v>
      </c>
      <c r="H304" s="8" t="s">
        <v>14</v>
      </c>
      <c r="I304" s="8" t="s">
        <v>14</v>
      </c>
      <c r="J304" s="8" t="s">
        <v>14</v>
      </c>
      <c r="K304" s="8" t="s">
        <v>14</v>
      </c>
      <c r="L304" s="8" t="s">
        <v>14</v>
      </c>
      <c r="M304" s="8" t="s">
        <v>14</v>
      </c>
      <c r="N304" s="8" t="s">
        <v>14</v>
      </c>
      <c r="O304" s="8" t="s">
        <v>14</v>
      </c>
      <c r="P304" s="8" t="s">
        <v>14</v>
      </c>
      <c r="Q304" s="8" t="s">
        <v>14</v>
      </c>
      <c r="R304" s="8" t="s">
        <v>14</v>
      </c>
      <c r="S304" s="8" t="s">
        <v>14</v>
      </c>
      <c r="T304" s="8" t="s">
        <v>14</v>
      </c>
      <c r="U304" s="8" t="s">
        <v>14</v>
      </c>
      <c r="V304" s="8" t="s">
        <v>14</v>
      </c>
      <c r="W304" s="8" t="s">
        <v>14</v>
      </c>
      <c r="X304" s="8" t="s">
        <v>14</v>
      </c>
      <c r="Y304" s="8" t="s">
        <v>14</v>
      </c>
      <c r="Z304" s="8" t="s">
        <v>14</v>
      </c>
      <c r="AA304" s="8" t="s">
        <v>14</v>
      </c>
      <c r="AB304" s="8" t="s">
        <v>14</v>
      </c>
    </row>
    <row r="305">
      <c r="A305" s="8" t="s">
        <v>14</v>
      </c>
      <c r="B305" s="8" t="s">
        <v>14</v>
      </c>
      <c r="C305" s="8" t="s">
        <v>14</v>
      </c>
      <c r="D305" s="8" t="s">
        <v>14</v>
      </c>
      <c r="E305" s="8" t="s">
        <v>14</v>
      </c>
      <c r="F305" s="8" t="s">
        <v>14</v>
      </c>
      <c r="G305" s="8" t="s">
        <v>14</v>
      </c>
      <c r="H305" s="8" t="s">
        <v>14</v>
      </c>
      <c r="I305" s="8" t="s">
        <v>14</v>
      </c>
      <c r="J305" s="8" t="s">
        <v>14</v>
      </c>
      <c r="K305" s="8" t="s">
        <v>14</v>
      </c>
      <c r="L305" s="8" t="s">
        <v>14</v>
      </c>
      <c r="M305" s="8" t="s">
        <v>14</v>
      </c>
      <c r="N305" s="8" t="s">
        <v>14</v>
      </c>
      <c r="O305" s="8" t="s">
        <v>14</v>
      </c>
      <c r="P305" s="8" t="s">
        <v>14</v>
      </c>
      <c r="Q305" s="8" t="s">
        <v>14</v>
      </c>
      <c r="R305" s="8" t="s">
        <v>14</v>
      </c>
      <c r="S305" s="8" t="s">
        <v>14</v>
      </c>
      <c r="T305" s="8" t="s">
        <v>14</v>
      </c>
      <c r="U305" s="8" t="s">
        <v>14</v>
      </c>
      <c r="V305" s="8" t="s">
        <v>14</v>
      </c>
      <c r="W305" s="8" t="s">
        <v>14</v>
      </c>
      <c r="X305" s="8" t="s">
        <v>14</v>
      </c>
      <c r="Y305" s="8" t="s">
        <v>14</v>
      </c>
      <c r="Z305" s="8" t="s">
        <v>14</v>
      </c>
      <c r="AA305" s="8" t="s">
        <v>14</v>
      </c>
      <c r="AB305" s="8" t="s">
        <v>14</v>
      </c>
    </row>
    <row r="306">
      <c r="A306" s="8" t="s">
        <v>14</v>
      </c>
      <c r="B306" s="8" t="s">
        <v>14</v>
      </c>
      <c r="C306" s="8" t="s">
        <v>14</v>
      </c>
      <c r="D306" s="8" t="s">
        <v>14</v>
      </c>
      <c r="E306" s="8" t="s">
        <v>14</v>
      </c>
      <c r="F306" s="8" t="s">
        <v>14</v>
      </c>
      <c r="G306" s="8" t="s">
        <v>14</v>
      </c>
      <c r="H306" s="8" t="s">
        <v>14</v>
      </c>
      <c r="I306" s="8" t="s">
        <v>14</v>
      </c>
      <c r="J306" s="8" t="s">
        <v>14</v>
      </c>
      <c r="K306" s="8" t="s">
        <v>14</v>
      </c>
      <c r="L306" s="8" t="s">
        <v>14</v>
      </c>
      <c r="M306" s="8" t="s">
        <v>14</v>
      </c>
      <c r="N306" s="8" t="s">
        <v>14</v>
      </c>
      <c r="O306" s="8" t="s">
        <v>14</v>
      </c>
      <c r="P306" s="8" t="s">
        <v>14</v>
      </c>
      <c r="Q306" s="8" t="s">
        <v>14</v>
      </c>
      <c r="R306" s="8" t="s">
        <v>14</v>
      </c>
      <c r="S306" s="8" t="s">
        <v>14</v>
      </c>
      <c r="T306" s="8" t="s">
        <v>14</v>
      </c>
      <c r="U306" s="8" t="s">
        <v>14</v>
      </c>
      <c r="V306" s="8" t="s">
        <v>14</v>
      </c>
      <c r="W306" s="8" t="s">
        <v>14</v>
      </c>
      <c r="X306" s="8" t="s">
        <v>14</v>
      </c>
      <c r="Y306" s="8" t="s">
        <v>14</v>
      </c>
      <c r="Z306" s="8" t="s">
        <v>14</v>
      </c>
      <c r="AA306" s="8" t="s">
        <v>14</v>
      </c>
      <c r="AB306" s="8" t="s">
        <v>14</v>
      </c>
    </row>
    <row r="307">
      <c r="A307" s="8" t="s">
        <v>14</v>
      </c>
      <c r="B307" s="8" t="s">
        <v>14</v>
      </c>
      <c r="C307" s="8" t="s">
        <v>14</v>
      </c>
      <c r="D307" s="8" t="s">
        <v>14</v>
      </c>
      <c r="E307" s="8" t="s">
        <v>14</v>
      </c>
      <c r="F307" s="8" t="s">
        <v>14</v>
      </c>
      <c r="G307" s="8" t="s">
        <v>14</v>
      </c>
      <c r="H307" s="8" t="s">
        <v>14</v>
      </c>
      <c r="I307" s="8" t="s">
        <v>14</v>
      </c>
      <c r="J307" s="8" t="s">
        <v>14</v>
      </c>
      <c r="K307" s="8" t="s">
        <v>14</v>
      </c>
      <c r="L307" s="8" t="s">
        <v>14</v>
      </c>
      <c r="M307" s="8" t="s">
        <v>14</v>
      </c>
      <c r="N307" s="8" t="s">
        <v>14</v>
      </c>
      <c r="O307" s="8" t="s">
        <v>14</v>
      </c>
      <c r="P307" s="8" t="s">
        <v>14</v>
      </c>
      <c r="Q307" s="8" t="s">
        <v>14</v>
      </c>
      <c r="R307" s="8" t="s">
        <v>14</v>
      </c>
      <c r="S307" s="8" t="s">
        <v>14</v>
      </c>
      <c r="T307" s="8" t="s">
        <v>14</v>
      </c>
      <c r="U307" s="8" t="s">
        <v>14</v>
      </c>
      <c r="V307" s="8" t="s">
        <v>14</v>
      </c>
      <c r="W307" s="8" t="s">
        <v>14</v>
      </c>
      <c r="X307" s="8" t="s">
        <v>14</v>
      </c>
      <c r="Y307" s="8" t="s">
        <v>14</v>
      </c>
      <c r="Z307" s="8" t="s">
        <v>14</v>
      </c>
      <c r="AA307" s="8" t="s">
        <v>14</v>
      </c>
      <c r="AB307" s="8" t="s">
        <v>14</v>
      </c>
    </row>
    <row r="308">
      <c r="A308" s="8" t="s">
        <v>14</v>
      </c>
      <c r="B308" s="8" t="s">
        <v>14</v>
      </c>
      <c r="C308" s="8" t="s">
        <v>14</v>
      </c>
      <c r="D308" s="8" t="s">
        <v>14</v>
      </c>
      <c r="E308" s="8" t="s">
        <v>14</v>
      </c>
      <c r="F308" s="8" t="s">
        <v>14</v>
      </c>
      <c r="G308" s="8" t="s">
        <v>14</v>
      </c>
      <c r="H308" s="8" t="s">
        <v>14</v>
      </c>
      <c r="I308" s="8" t="s">
        <v>14</v>
      </c>
      <c r="J308" s="8" t="s">
        <v>14</v>
      </c>
      <c r="K308" s="8" t="s">
        <v>14</v>
      </c>
      <c r="L308" s="8" t="s">
        <v>14</v>
      </c>
      <c r="M308" s="8" t="s">
        <v>14</v>
      </c>
      <c r="N308" s="8" t="s">
        <v>14</v>
      </c>
      <c r="O308" s="8" t="s">
        <v>14</v>
      </c>
      <c r="P308" s="8" t="s">
        <v>14</v>
      </c>
      <c r="Q308" s="8" t="s">
        <v>14</v>
      </c>
      <c r="R308" s="8" t="s">
        <v>14</v>
      </c>
      <c r="S308" s="8" t="s">
        <v>14</v>
      </c>
      <c r="T308" s="8" t="s">
        <v>14</v>
      </c>
      <c r="U308" s="8" t="s">
        <v>14</v>
      </c>
      <c r="V308" s="8" t="s">
        <v>14</v>
      </c>
      <c r="W308" s="8" t="s">
        <v>14</v>
      </c>
      <c r="X308" s="8" t="s">
        <v>14</v>
      </c>
      <c r="Y308" s="8" t="s">
        <v>14</v>
      </c>
      <c r="Z308" s="8" t="s">
        <v>14</v>
      </c>
      <c r="AA308" s="8" t="s">
        <v>14</v>
      </c>
      <c r="AB308" s="8" t="s">
        <v>14</v>
      </c>
    </row>
    <row r="309">
      <c r="A309" s="8" t="s">
        <v>14</v>
      </c>
      <c r="B309" s="8" t="s">
        <v>14</v>
      </c>
      <c r="C309" s="8" t="s">
        <v>14</v>
      </c>
      <c r="D309" s="8" t="s">
        <v>14</v>
      </c>
      <c r="E309" s="8" t="s">
        <v>14</v>
      </c>
      <c r="F309" s="8" t="s">
        <v>14</v>
      </c>
      <c r="G309" s="8" t="s">
        <v>14</v>
      </c>
      <c r="H309" s="8" t="s">
        <v>14</v>
      </c>
      <c r="I309" s="8" t="s">
        <v>14</v>
      </c>
      <c r="J309" s="8" t="s">
        <v>14</v>
      </c>
      <c r="K309" s="8" t="s">
        <v>14</v>
      </c>
      <c r="L309" s="8" t="s">
        <v>14</v>
      </c>
      <c r="M309" s="8" t="s">
        <v>14</v>
      </c>
      <c r="N309" s="8" t="s">
        <v>14</v>
      </c>
      <c r="O309" s="8" t="s">
        <v>14</v>
      </c>
      <c r="P309" s="8" t="s">
        <v>14</v>
      </c>
      <c r="Q309" s="8" t="s">
        <v>14</v>
      </c>
      <c r="R309" s="8" t="s">
        <v>14</v>
      </c>
      <c r="S309" s="8" t="s">
        <v>14</v>
      </c>
      <c r="T309" s="8" t="s">
        <v>14</v>
      </c>
      <c r="U309" s="8" t="s">
        <v>14</v>
      </c>
      <c r="V309" s="8" t="s">
        <v>14</v>
      </c>
      <c r="W309" s="8" t="s">
        <v>14</v>
      </c>
      <c r="X309" s="8" t="s">
        <v>14</v>
      </c>
      <c r="Y309" s="8" t="s">
        <v>14</v>
      </c>
      <c r="Z309" s="8" t="s">
        <v>14</v>
      </c>
      <c r="AA309" s="8" t="s">
        <v>14</v>
      </c>
      <c r="AB309" s="8" t="s">
        <v>14</v>
      </c>
    </row>
    <row r="310">
      <c r="A310" s="8" t="s">
        <v>14</v>
      </c>
      <c r="B310" s="8" t="s">
        <v>14</v>
      </c>
      <c r="C310" s="8" t="s">
        <v>14</v>
      </c>
      <c r="D310" s="8" t="s">
        <v>14</v>
      </c>
      <c r="E310" s="8" t="s">
        <v>14</v>
      </c>
      <c r="F310" s="8" t="s">
        <v>14</v>
      </c>
      <c r="G310" s="8" t="s">
        <v>14</v>
      </c>
      <c r="H310" s="8" t="s">
        <v>14</v>
      </c>
      <c r="I310" s="8" t="s">
        <v>14</v>
      </c>
      <c r="J310" s="8" t="s">
        <v>14</v>
      </c>
      <c r="K310" s="8" t="s">
        <v>14</v>
      </c>
      <c r="L310" s="8" t="s">
        <v>14</v>
      </c>
      <c r="M310" s="8" t="s">
        <v>14</v>
      </c>
      <c r="N310" s="8" t="s">
        <v>14</v>
      </c>
      <c r="O310" s="8" t="s">
        <v>14</v>
      </c>
      <c r="P310" s="8" t="s">
        <v>14</v>
      </c>
      <c r="Q310" s="8" t="s">
        <v>14</v>
      </c>
      <c r="R310" s="8" t="s">
        <v>14</v>
      </c>
      <c r="S310" s="8" t="s">
        <v>14</v>
      </c>
      <c r="T310" s="8" t="s">
        <v>14</v>
      </c>
      <c r="U310" s="8" t="s">
        <v>14</v>
      </c>
      <c r="V310" s="8" t="s">
        <v>14</v>
      </c>
      <c r="W310" s="8" t="s">
        <v>14</v>
      </c>
      <c r="X310" s="8" t="s">
        <v>14</v>
      </c>
      <c r="Y310" s="8" t="s">
        <v>14</v>
      </c>
      <c r="Z310" s="8" t="s">
        <v>14</v>
      </c>
      <c r="AA310" s="8" t="s">
        <v>14</v>
      </c>
      <c r="AB310" s="8" t="s">
        <v>14</v>
      </c>
    </row>
    <row r="311">
      <c r="A311" s="8" t="s">
        <v>14</v>
      </c>
      <c r="B311" s="8" t="s">
        <v>14</v>
      </c>
      <c r="C311" s="8" t="s">
        <v>14</v>
      </c>
      <c r="D311" s="8" t="s">
        <v>14</v>
      </c>
      <c r="E311" s="8" t="s">
        <v>14</v>
      </c>
      <c r="F311" s="8" t="s">
        <v>14</v>
      </c>
      <c r="G311" s="8" t="s">
        <v>14</v>
      </c>
      <c r="H311" s="8" t="s">
        <v>14</v>
      </c>
      <c r="I311" s="8" t="s">
        <v>14</v>
      </c>
      <c r="J311" s="8" t="s">
        <v>14</v>
      </c>
      <c r="K311" s="8" t="s">
        <v>14</v>
      </c>
      <c r="L311" s="8" t="s">
        <v>14</v>
      </c>
      <c r="M311" s="8" t="s">
        <v>14</v>
      </c>
      <c r="N311" s="8" t="s">
        <v>14</v>
      </c>
      <c r="O311" s="8" t="s">
        <v>14</v>
      </c>
      <c r="P311" s="8" t="s">
        <v>14</v>
      </c>
      <c r="Q311" s="8" t="s">
        <v>14</v>
      </c>
      <c r="R311" s="8" t="s">
        <v>14</v>
      </c>
      <c r="S311" s="8" t="s">
        <v>14</v>
      </c>
      <c r="T311" s="8" t="s">
        <v>14</v>
      </c>
      <c r="U311" s="8" t="s">
        <v>14</v>
      </c>
      <c r="V311" s="8" t="s">
        <v>14</v>
      </c>
      <c r="W311" s="8" t="s">
        <v>14</v>
      </c>
      <c r="X311" s="8" t="s">
        <v>14</v>
      </c>
      <c r="Y311" s="8" t="s">
        <v>14</v>
      </c>
      <c r="Z311" s="8" t="s">
        <v>14</v>
      </c>
      <c r="AA311" s="8" t="s">
        <v>14</v>
      </c>
      <c r="AB311" s="8" t="s">
        <v>14</v>
      </c>
    </row>
    <row r="312">
      <c r="A312" s="8" t="s">
        <v>14</v>
      </c>
      <c r="B312" s="8" t="s">
        <v>14</v>
      </c>
      <c r="C312" s="8" t="s">
        <v>14</v>
      </c>
      <c r="D312" s="8" t="s">
        <v>14</v>
      </c>
      <c r="E312" s="8" t="s">
        <v>14</v>
      </c>
      <c r="F312" s="8" t="s">
        <v>14</v>
      </c>
      <c r="G312" s="8" t="s">
        <v>14</v>
      </c>
      <c r="H312" s="8" t="s">
        <v>14</v>
      </c>
      <c r="I312" s="8" t="s">
        <v>14</v>
      </c>
      <c r="J312" s="8" t="s">
        <v>14</v>
      </c>
      <c r="K312" s="8" t="s">
        <v>14</v>
      </c>
      <c r="L312" s="8" t="s">
        <v>14</v>
      </c>
      <c r="M312" s="8" t="s">
        <v>14</v>
      </c>
      <c r="N312" s="8" t="s">
        <v>14</v>
      </c>
      <c r="O312" s="8" t="s">
        <v>14</v>
      </c>
      <c r="P312" s="8" t="s">
        <v>14</v>
      </c>
      <c r="Q312" s="8" t="s">
        <v>14</v>
      </c>
      <c r="R312" s="8" t="s">
        <v>14</v>
      </c>
      <c r="S312" s="8" t="s">
        <v>14</v>
      </c>
      <c r="T312" s="8" t="s">
        <v>14</v>
      </c>
      <c r="U312" s="8" t="s">
        <v>14</v>
      </c>
      <c r="V312" s="8" t="s">
        <v>14</v>
      </c>
      <c r="W312" s="8" t="s">
        <v>14</v>
      </c>
      <c r="X312" s="8" t="s">
        <v>14</v>
      </c>
      <c r="Y312" s="8" t="s">
        <v>14</v>
      </c>
      <c r="Z312" s="8" t="s">
        <v>14</v>
      </c>
      <c r="AA312" s="8" t="s">
        <v>14</v>
      </c>
      <c r="AB312" s="8" t="s">
        <v>14</v>
      </c>
    </row>
    <row r="313">
      <c r="A313" s="8" t="s">
        <v>14</v>
      </c>
      <c r="B313" s="8" t="s">
        <v>14</v>
      </c>
      <c r="C313" s="8" t="s">
        <v>14</v>
      </c>
      <c r="D313" s="8" t="s">
        <v>14</v>
      </c>
      <c r="E313" s="8" t="s">
        <v>14</v>
      </c>
      <c r="F313" s="8" t="s">
        <v>14</v>
      </c>
      <c r="G313" s="8" t="s">
        <v>14</v>
      </c>
      <c r="H313" s="8" t="s">
        <v>14</v>
      </c>
      <c r="I313" s="8" t="s">
        <v>14</v>
      </c>
      <c r="J313" s="8" t="s">
        <v>14</v>
      </c>
      <c r="K313" s="8" t="s">
        <v>14</v>
      </c>
      <c r="L313" s="8" t="s">
        <v>14</v>
      </c>
      <c r="M313" s="8" t="s">
        <v>14</v>
      </c>
      <c r="N313" s="8" t="s">
        <v>14</v>
      </c>
      <c r="O313" s="8" t="s">
        <v>14</v>
      </c>
      <c r="P313" s="8" t="s">
        <v>14</v>
      </c>
      <c r="Q313" s="8" t="s">
        <v>14</v>
      </c>
      <c r="R313" s="8" t="s">
        <v>14</v>
      </c>
      <c r="S313" s="8" t="s">
        <v>14</v>
      </c>
      <c r="T313" s="8" t="s">
        <v>14</v>
      </c>
      <c r="U313" s="8" t="s">
        <v>14</v>
      </c>
      <c r="V313" s="8" t="s">
        <v>14</v>
      </c>
      <c r="W313" s="8" t="s">
        <v>14</v>
      </c>
      <c r="X313" s="8" t="s">
        <v>14</v>
      </c>
      <c r="Y313" s="8" t="s">
        <v>14</v>
      </c>
      <c r="Z313" s="8" t="s">
        <v>14</v>
      </c>
      <c r="AA313" s="8" t="s">
        <v>14</v>
      </c>
      <c r="AB313" s="8" t="s">
        <v>14</v>
      </c>
    </row>
    <row r="314">
      <c r="A314" s="8" t="s">
        <v>14</v>
      </c>
      <c r="B314" s="8" t="s">
        <v>14</v>
      </c>
      <c r="C314" s="8" t="s">
        <v>14</v>
      </c>
      <c r="D314" s="8" t="s">
        <v>14</v>
      </c>
      <c r="E314" s="8" t="s">
        <v>14</v>
      </c>
      <c r="F314" s="8" t="s">
        <v>14</v>
      </c>
      <c r="G314" s="8" t="s">
        <v>14</v>
      </c>
      <c r="H314" s="8" t="s">
        <v>14</v>
      </c>
      <c r="I314" s="8" t="s">
        <v>14</v>
      </c>
      <c r="J314" s="8" t="s">
        <v>14</v>
      </c>
      <c r="K314" s="8" t="s">
        <v>14</v>
      </c>
      <c r="L314" s="8" t="s">
        <v>14</v>
      </c>
      <c r="M314" s="8" t="s">
        <v>14</v>
      </c>
      <c r="N314" s="8" t="s">
        <v>14</v>
      </c>
      <c r="O314" s="8" t="s">
        <v>14</v>
      </c>
      <c r="P314" s="8" t="s">
        <v>14</v>
      </c>
      <c r="Q314" s="8" t="s">
        <v>14</v>
      </c>
      <c r="R314" s="8" t="s">
        <v>14</v>
      </c>
      <c r="S314" s="8" t="s">
        <v>14</v>
      </c>
      <c r="T314" s="8" t="s">
        <v>14</v>
      </c>
      <c r="U314" s="8" t="s">
        <v>14</v>
      </c>
      <c r="V314" s="8" t="s">
        <v>14</v>
      </c>
      <c r="W314" s="8" t="s">
        <v>14</v>
      </c>
      <c r="X314" s="8" t="s">
        <v>14</v>
      </c>
      <c r="Y314" s="8" t="s">
        <v>14</v>
      </c>
      <c r="Z314" s="8" t="s">
        <v>14</v>
      </c>
      <c r="AA314" s="8" t="s">
        <v>14</v>
      </c>
      <c r="AB314" s="8" t="s">
        <v>14</v>
      </c>
    </row>
    <row r="315">
      <c r="A315" s="8" t="s">
        <v>14</v>
      </c>
      <c r="B315" s="8" t="s">
        <v>14</v>
      </c>
      <c r="C315" s="8" t="s">
        <v>14</v>
      </c>
      <c r="D315" s="8" t="s">
        <v>14</v>
      </c>
      <c r="E315" s="8" t="s">
        <v>14</v>
      </c>
      <c r="F315" s="8" t="s">
        <v>14</v>
      </c>
      <c r="G315" s="8" t="s">
        <v>14</v>
      </c>
      <c r="H315" s="8" t="s">
        <v>14</v>
      </c>
      <c r="I315" s="8" t="s">
        <v>14</v>
      </c>
      <c r="J315" s="8" t="s">
        <v>14</v>
      </c>
      <c r="K315" s="8" t="s">
        <v>14</v>
      </c>
      <c r="L315" s="8" t="s">
        <v>14</v>
      </c>
      <c r="M315" s="8" t="s">
        <v>14</v>
      </c>
      <c r="N315" s="8" t="s">
        <v>14</v>
      </c>
      <c r="O315" s="8" t="s">
        <v>14</v>
      </c>
      <c r="P315" s="8" t="s">
        <v>14</v>
      </c>
      <c r="Q315" s="8" t="s">
        <v>14</v>
      </c>
      <c r="R315" s="8" t="s">
        <v>14</v>
      </c>
      <c r="S315" s="8" t="s">
        <v>14</v>
      </c>
      <c r="T315" s="8" t="s">
        <v>14</v>
      </c>
      <c r="U315" s="8" t="s">
        <v>14</v>
      </c>
      <c r="V315" s="8" t="s">
        <v>14</v>
      </c>
      <c r="W315" s="8" t="s">
        <v>14</v>
      </c>
      <c r="X315" s="8" t="s">
        <v>14</v>
      </c>
      <c r="Y315" s="8" t="s">
        <v>14</v>
      </c>
      <c r="Z315" s="8" t="s">
        <v>14</v>
      </c>
      <c r="AA315" s="8" t="s">
        <v>14</v>
      </c>
      <c r="AB315" s="8" t="s">
        <v>14</v>
      </c>
    </row>
    <row r="316">
      <c r="A316" s="8" t="s">
        <v>14</v>
      </c>
      <c r="B316" s="8" t="s">
        <v>14</v>
      </c>
      <c r="C316" s="8" t="s">
        <v>14</v>
      </c>
      <c r="D316" s="8" t="s">
        <v>14</v>
      </c>
      <c r="E316" s="8" t="s">
        <v>14</v>
      </c>
      <c r="F316" s="8" t="s">
        <v>14</v>
      </c>
      <c r="G316" s="8" t="s">
        <v>14</v>
      </c>
      <c r="H316" s="8" t="s">
        <v>14</v>
      </c>
      <c r="I316" s="8" t="s">
        <v>14</v>
      </c>
      <c r="J316" s="8" t="s">
        <v>14</v>
      </c>
      <c r="K316" s="8" t="s">
        <v>14</v>
      </c>
      <c r="L316" s="8" t="s">
        <v>14</v>
      </c>
      <c r="M316" s="8" t="s">
        <v>14</v>
      </c>
      <c r="N316" s="8" t="s">
        <v>14</v>
      </c>
      <c r="O316" s="8" t="s">
        <v>14</v>
      </c>
      <c r="P316" s="8" t="s">
        <v>14</v>
      </c>
      <c r="Q316" s="8" t="s">
        <v>14</v>
      </c>
      <c r="R316" s="8" t="s">
        <v>14</v>
      </c>
      <c r="S316" s="8" t="s">
        <v>14</v>
      </c>
      <c r="T316" s="8" t="s">
        <v>14</v>
      </c>
      <c r="U316" s="8" t="s">
        <v>14</v>
      </c>
      <c r="V316" s="8" t="s">
        <v>14</v>
      </c>
      <c r="W316" s="8" t="s">
        <v>14</v>
      </c>
      <c r="X316" s="8" t="s">
        <v>14</v>
      </c>
      <c r="Y316" s="8" t="s">
        <v>14</v>
      </c>
      <c r="Z316" s="8" t="s">
        <v>14</v>
      </c>
      <c r="AA316" s="8" t="s">
        <v>14</v>
      </c>
      <c r="AB316" s="8" t="s">
        <v>14</v>
      </c>
    </row>
    <row r="317">
      <c r="A317" s="8" t="s">
        <v>14</v>
      </c>
      <c r="B317" s="8" t="s">
        <v>14</v>
      </c>
      <c r="C317" s="8" t="s">
        <v>14</v>
      </c>
      <c r="D317" s="8" t="s">
        <v>14</v>
      </c>
      <c r="E317" s="8" t="s">
        <v>14</v>
      </c>
      <c r="F317" s="8" t="s">
        <v>14</v>
      </c>
      <c r="G317" s="8" t="s">
        <v>14</v>
      </c>
      <c r="H317" s="8" t="s">
        <v>14</v>
      </c>
      <c r="I317" s="8" t="s">
        <v>14</v>
      </c>
      <c r="J317" s="8" t="s">
        <v>14</v>
      </c>
      <c r="K317" s="8" t="s">
        <v>14</v>
      </c>
      <c r="L317" s="8" t="s">
        <v>14</v>
      </c>
      <c r="M317" s="8" t="s">
        <v>14</v>
      </c>
      <c r="N317" s="8" t="s">
        <v>14</v>
      </c>
      <c r="O317" s="8" t="s">
        <v>14</v>
      </c>
      <c r="P317" s="8" t="s">
        <v>14</v>
      </c>
      <c r="Q317" s="8" t="s">
        <v>14</v>
      </c>
      <c r="R317" s="8" t="s">
        <v>14</v>
      </c>
      <c r="S317" s="8" t="s">
        <v>14</v>
      </c>
      <c r="T317" s="8" t="s">
        <v>14</v>
      </c>
      <c r="U317" s="8" t="s">
        <v>14</v>
      </c>
      <c r="V317" s="8" t="s">
        <v>14</v>
      </c>
      <c r="W317" s="8" t="s">
        <v>14</v>
      </c>
      <c r="X317" s="8" t="s">
        <v>14</v>
      </c>
      <c r="Y317" s="8" t="s">
        <v>14</v>
      </c>
      <c r="Z317" s="8" t="s">
        <v>14</v>
      </c>
      <c r="AA317" s="8" t="s">
        <v>14</v>
      </c>
      <c r="AB317" s="8" t="s">
        <v>14</v>
      </c>
    </row>
    <row r="318">
      <c r="A318" s="8" t="s">
        <v>14</v>
      </c>
      <c r="B318" s="8" t="s">
        <v>14</v>
      </c>
      <c r="C318" s="8" t="s">
        <v>14</v>
      </c>
      <c r="D318" s="8" t="s">
        <v>14</v>
      </c>
      <c r="E318" s="8" t="s">
        <v>14</v>
      </c>
      <c r="F318" s="8" t="s">
        <v>14</v>
      </c>
      <c r="G318" s="8" t="s">
        <v>14</v>
      </c>
      <c r="H318" s="8" t="s">
        <v>14</v>
      </c>
      <c r="I318" s="8" t="s">
        <v>14</v>
      </c>
      <c r="J318" s="8" t="s">
        <v>14</v>
      </c>
      <c r="K318" s="8" t="s">
        <v>14</v>
      </c>
      <c r="L318" s="8" t="s">
        <v>14</v>
      </c>
      <c r="M318" s="8" t="s">
        <v>14</v>
      </c>
      <c r="N318" s="8" t="s">
        <v>14</v>
      </c>
      <c r="O318" s="8" t="s">
        <v>14</v>
      </c>
      <c r="P318" s="8" t="s">
        <v>14</v>
      </c>
      <c r="Q318" s="8" t="s">
        <v>14</v>
      </c>
      <c r="R318" s="8" t="s">
        <v>14</v>
      </c>
      <c r="S318" s="8" t="s">
        <v>14</v>
      </c>
      <c r="T318" s="8" t="s">
        <v>14</v>
      </c>
      <c r="U318" s="8" t="s">
        <v>14</v>
      </c>
      <c r="V318" s="8" t="s">
        <v>14</v>
      </c>
      <c r="W318" s="8" t="s">
        <v>14</v>
      </c>
      <c r="X318" s="8" t="s">
        <v>14</v>
      </c>
      <c r="Y318" s="8" t="s">
        <v>14</v>
      </c>
      <c r="Z318" s="8" t="s">
        <v>14</v>
      </c>
      <c r="AA318" s="8" t="s">
        <v>14</v>
      </c>
      <c r="AB318" s="8" t="s">
        <v>14</v>
      </c>
    </row>
    <row r="319">
      <c r="A319" s="8" t="s">
        <v>14</v>
      </c>
      <c r="B319" s="8" t="s">
        <v>14</v>
      </c>
      <c r="C319" s="8" t="s">
        <v>14</v>
      </c>
      <c r="D319" s="8" t="s">
        <v>14</v>
      </c>
      <c r="E319" s="8" t="s">
        <v>14</v>
      </c>
      <c r="F319" s="8" t="s">
        <v>14</v>
      </c>
      <c r="G319" s="8" t="s">
        <v>14</v>
      </c>
      <c r="H319" s="8" t="s">
        <v>14</v>
      </c>
      <c r="I319" s="8" t="s">
        <v>14</v>
      </c>
      <c r="J319" s="8" t="s">
        <v>14</v>
      </c>
      <c r="K319" s="8" t="s">
        <v>14</v>
      </c>
      <c r="L319" s="8" t="s">
        <v>14</v>
      </c>
      <c r="M319" s="8" t="s">
        <v>14</v>
      </c>
      <c r="N319" s="8" t="s">
        <v>14</v>
      </c>
      <c r="O319" s="8" t="s">
        <v>14</v>
      </c>
      <c r="P319" s="8" t="s">
        <v>14</v>
      </c>
      <c r="Q319" s="8" t="s">
        <v>14</v>
      </c>
      <c r="R319" s="8" t="s">
        <v>14</v>
      </c>
      <c r="S319" s="8" t="s">
        <v>14</v>
      </c>
      <c r="T319" s="8" t="s">
        <v>14</v>
      </c>
      <c r="U319" s="8" t="s">
        <v>14</v>
      </c>
      <c r="V319" s="8" t="s">
        <v>14</v>
      </c>
      <c r="W319" s="8" t="s">
        <v>14</v>
      </c>
      <c r="X319" s="8" t="s">
        <v>14</v>
      </c>
      <c r="Y319" s="8" t="s">
        <v>14</v>
      </c>
      <c r="Z319" s="8" t="s">
        <v>14</v>
      </c>
      <c r="AA319" s="8" t="s">
        <v>14</v>
      </c>
      <c r="AB319" s="8" t="s">
        <v>14</v>
      </c>
    </row>
    <row r="320">
      <c r="A320" s="8" t="s">
        <v>14</v>
      </c>
      <c r="B320" s="8" t="s">
        <v>14</v>
      </c>
      <c r="C320" s="8" t="s">
        <v>14</v>
      </c>
      <c r="D320" s="8" t="s">
        <v>14</v>
      </c>
      <c r="E320" s="8" t="s">
        <v>14</v>
      </c>
      <c r="F320" s="8" t="s">
        <v>14</v>
      </c>
      <c r="G320" s="8" t="s">
        <v>14</v>
      </c>
      <c r="H320" s="8" t="s">
        <v>14</v>
      </c>
      <c r="I320" s="8" t="s">
        <v>14</v>
      </c>
      <c r="J320" s="8" t="s">
        <v>14</v>
      </c>
      <c r="K320" s="8" t="s">
        <v>14</v>
      </c>
      <c r="L320" s="8" t="s">
        <v>14</v>
      </c>
      <c r="M320" s="8" t="s">
        <v>14</v>
      </c>
      <c r="N320" s="8" t="s">
        <v>14</v>
      </c>
      <c r="O320" s="8" t="s">
        <v>14</v>
      </c>
      <c r="P320" s="8" t="s">
        <v>14</v>
      </c>
      <c r="Q320" s="8" t="s">
        <v>14</v>
      </c>
      <c r="R320" s="8" t="s">
        <v>14</v>
      </c>
      <c r="S320" s="8" t="s">
        <v>14</v>
      </c>
      <c r="T320" s="8" t="s">
        <v>14</v>
      </c>
      <c r="U320" s="8" t="s">
        <v>14</v>
      </c>
      <c r="V320" s="8" t="s">
        <v>14</v>
      </c>
      <c r="W320" s="8" t="s">
        <v>14</v>
      </c>
      <c r="X320" s="8" t="s">
        <v>14</v>
      </c>
      <c r="Y320" s="8" t="s">
        <v>14</v>
      </c>
      <c r="Z320" s="8" t="s">
        <v>14</v>
      </c>
      <c r="AA320" s="8" t="s">
        <v>14</v>
      </c>
      <c r="AB320" s="8" t="s">
        <v>14</v>
      </c>
    </row>
    <row r="321">
      <c r="A321" s="8" t="s">
        <v>14</v>
      </c>
      <c r="B321" s="8" t="s">
        <v>14</v>
      </c>
      <c r="C321" s="8" t="s">
        <v>14</v>
      </c>
      <c r="D321" s="8" t="s">
        <v>14</v>
      </c>
      <c r="E321" s="8" t="s">
        <v>14</v>
      </c>
      <c r="F321" s="8" t="s">
        <v>14</v>
      </c>
      <c r="G321" s="8" t="s">
        <v>14</v>
      </c>
      <c r="H321" s="8" t="s">
        <v>14</v>
      </c>
      <c r="I321" s="8" t="s">
        <v>14</v>
      </c>
      <c r="J321" s="8" t="s">
        <v>14</v>
      </c>
      <c r="K321" s="8" t="s">
        <v>14</v>
      </c>
      <c r="L321" s="8" t="s">
        <v>14</v>
      </c>
      <c r="M321" s="8" t="s">
        <v>14</v>
      </c>
      <c r="N321" s="8" t="s">
        <v>14</v>
      </c>
      <c r="O321" s="8" t="s">
        <v>14</v>
      </c>
      <c r="P321" s="8" t="s">
        <v>14</v>
      </c>
      <c r="Q321" s="8" t="s">
        <v>14</v>
      </c>
      <c r="R321" s="8" t="s">
        <v>14</v>
      </c>
      <c r="S321" s="8" t="s">
        <v>14</v>
      </c>
      <c r="T321" s="8" t="s">
        <v>14</v>
      </c>
      <c r="U321" s="8" t="s">
        <v>14</v>
      </c>
      <c r="V321" s="8" t="s">
        <v>14</v>
      </c>
      <c r="W321" s="8" t="s">
        <v>14</v>
      </c>
      <c r="X321" s="8" t="s">
        <v>14</v>
      </c>
      <c r="Y321" s="8" t="s">
        <v>14</v>
      </c>
      <c r="Z321" s="8" t="s">
        <v>14</v>
      </c>
      <c r="AA321" s="8" t="s">
        <v>14</v>
      </c>
      <c r="AB321" s="8" t="s">
        <v>14</v>
      </c>
    </row>
    <row r="322">
      <c r="A322" s="8" t="s">
        <v>14</v>
      </c>
      <c r="B322" s="8" t="s">
        <v>14</v>
      </c>
      <c r="C322" s="8" t="s">
        <v>14</v>
      </c>
      <c r="D322" s="8" t="s">
        <v>14</v>
      </c>
      <c r="E322" s="8" t="s">
        <v>14</v>
      </c>
      <c r="F322" s="8" t="s">
        <v>14</v>
      </c>
      <c r="G322" s="8" t="s">
        <v>14</v>
      </c>
      <c r="H322" s="8" t="s">
        <v>14</v>
      </c>
      <c r="I322" s="8" t="s">
        <v>14</v>
      </c>
      <c r="J322" s="8" t="s">
        <v>14</v>
      </c>
      <c r="K322" s="8" t="s">
        <v>14</v>
      </c>
      <c r="L322" s="8" t="s">
        <v>14</v>
      </c>
      <c r="M322" s="8" t="s">
        <v>14</v>
      </c>
      <c r="N322" s="8" t="s">
        <v>14</v>
      </c>
      <c r="O322" s="8" t="s">
        <v>14</v>
      </c>
      <c r="P322" s="8" t="s">
        <v>14</v>
      </c>
      <c r="Q322" s="8" t="s">
        <v>14</v>
      </c>
      <c r="R322" s="8" t="s">
        <v>14</v>
      </c>
      <c r="S322" s="8" t="s">
        <v>14</v>
      </c>
      <c r="T322" s="8" t="s">
        <v>14</v>
      </c>
      <c r="U322" s="8" t="s">
        <v>14</v>
      </c>
      <c r="V322" s="8" t="s">
        <v>14</v>
      </c>
      <c r="W322" s="8" t="s">
        <v>14</v>
      </c>
      <c r="X322" s="8" t="s">
        <v>14</v>
      </c>
      <c r="Y322" s="8" t="s">
        <v>14</v>
      </c>
      <c r="Z322" s="8" t="s">
        <v>14</v>
      </c>
      <c r="AA322" s="8" t="s">
        <v>14</v>
      </c>
      <c r="AB322" s="8" t="s">
        <v>14</v>
      </c>
    </row>
    <row r="323">
      <c r="A323" s="8" t="s">
        <v>14</v>
      </c>
      <c r="B323" s="8" t="s">
        <v>14</v>
      </c>
      <c r="C323" s="8" t="s">
        <v>14</v>
      </c>
      <c r="D323" s="8" t="s">
        <v>14</v>
      </c>
      <c r="E323" s="8" t="s">
        <v>14</v>
      </c>
      <c r="F323" s="8" t="s">
        <v>14</v>
      </c>
      <c r="G323" s="8" t="s">
        <v>14</v>
      </c>
      <c r="H323" s="8" t="s">
        <v>14</v>
      </c>
      <c r="I323" s="8" t="s">
        <v>14</v>
      </c>
      <c r="J323" s="8" t="s">
        <v>14</v>
      </c>
      <c r="K323" s="8" t="s">
        <v>14</v>
      </c>
      <c r="L323" s="8" t="s">
        <v>14</v>
      </c>
      <c r="M323" s="8" t="s">
        <v>14</v>
      </c>
      <c r="N323" s="8" t="s">
        <v>14</v>
      </c>
      <c r="O323" s="8" t="s">
        <v>14</v>
      </c>
      <c r="P323" s="8" t="s">
        <v>14</v>
      </c>
      <c r="Q323" s="8" t="s">
        <v>14</v>
      </c>
      <c r="R323" s="8" t="s">
        <v>14</v>
      </c>
      <c r="S323" s="8" t="s">
        <v>14</v>
      </c>
      <c r="T323" s="8" t="s">
        <v>14</v>
      </c>
      <c r="U323" s="8" t="s">
        <v>14</v>
      </c>
      <c r="V323" s="8" t="s">
        <v>14</v>
      </c>
      <c r="W323" s="8" t="s">
        <v>14</v>
      </c>
      <c r="X323" s="8" t="s">
        <v>14</v>
      </c>
      <c r="Y323" s="8" t="s">
        <v>14</v>
      </c>
      <c r="Z323" s="8" t="s">
        <v>14</v>
      </c>
      <c r="AA323" s="8" t="s">
        <v>14</v>
      </c>
      <c r="AB323" s="8" t="s">
        <v>14</v>
      </c>
    </row>
    <row r="324">
      <c r="A324" s="8" t="s">
        <v>14</v>
      </c>
      <c r="B324" s="8" t="s">
        <v>14</v>
      </c>
      <c r="C324" s="8" t="s">
        <v>14</v>
      </c>
      <c r="D324" s="8" t="s">
        <v>14</v>
      </c>
      <c r="E324" s="8" t="s">
        <v>14</v>
      </c>
      <c r="F324" s="8" t="s">
        <v>14</v>
      </c>
      <c r="G324" s="8" t="s">
        <v>14</v>
      </c>
      <c r="H324" s="8" t="s">
        <v>14</v>
      </c>
      <c r="I324" s="8" t="s">
        <v>14</v>
      </c>
      <c r="J324" s="8" t="s">
        <v>14</v>
      </c>
      <c r="K324" s="8" t="s">
        <v>14</v>
      </c>
      <c r="L324" s="8" t="s">
        <v>14</v>
      </c>
      <c r="M324" s="8" t="s">
        <v>14</v>
      </c>
      <c r="N324" s="8" t="s">
        <v>14</v>
      </c>
      <c r="O324" s="8" t="s">
        <v>14</v>
      </c>
      <c r="P324" s="8" t="s">
        <v>14</v>
      </c>
      <c r="Q324" s="8" t="s">
        <v>14</v>
      </c>
      <c r="R324" s="8" t="s">
        <v>14</v>
      </c>
      <c r="S324" s="8" t="s">
        <v>14</v>
      </c>
      <c r="T324" s="8" t="s">
        <v>14</v>
      </c>
      <c r="U324" s="8" t="s">
        <v>14</v>
      </c>
      <c r="V324" s="8" t="s">
        <v>14</v>
      </c>
      <c r="W324" s="8" t="s">
        <v>14</v>
      </c>
      <c r="X324" s="8" t="s">
        <v>14</v>
      </c>
      <c r="Y324" s="8" t="s">
        <v>14</v>
      </c>
      <c r="Z324" s="8" t="s">
        <v>14</v>
      </c>
      <c r="AA324" s="8" t="s">
        <v>14</v>
      </c>
      <c r="AB324" s="8" t="s">
        <v>14</v>
      </c>
    </row>
    <row r="325">
      <c r="A325" s="8" t="s">
        <v>14</v>
      </c>
      <c r="B325" s="8" t="s">
        <v>14</v>
      </c>
      <c r="C325" s="8" t="s">
        <v>14</v>
      </c>
      <c r="D325" s="8" t="s">
        <v>14</v>
      </c>
      <c r="E325" s="8" t="s">
        <v>14</v>
      </c>
      <c r="F325" s="8" t="s">
        <v>14</v>
      </c>
      <c r="G325" s="8" t="s">
        <v>14</v>
      </c>
      <c r="H325" s="8" t="s">
        <v>14</v>
      </c>
      <c r="I325" s="8" t="s">
        <v>14</v>
      </c>
      <c r="J325" s="8" t="s">
        <v>14</v>
      </c>
      <c r="K325" s="8" t="s">
        <v>14</v>
      </c>
      <c r="L325" s="8" t="s">
        <v>14</v>
      </c>
      <c r="M325" s="8" t="s">
        <v>14</v>
      </c>
      <c r="N325" s="8" t="s">
        <v>14</v>
      </c>
      <c r="O325" s="8" t="s">
        <v>14</v>
      </c>
      <c r="P325" s="8" t="s">
        <v>14</v>
      </c>
      <c r="Q325" s="8" t="s">
        <v>14</v>
      </c>
      <c r="R325" s="8" t="s">
        <v>14</v>
      </c>
      <c r="S325" s="8" t="s">
        <v>14</v>
      </c>
      <c r="T325" s="8" t="s">
        <v>14</v>
      </c>
      <c r="U325" s="8" t="s">
        <v>14</v>
      </c>
      <c r="V325" s="8" t="s">
        <v>14</v>
      </c>
      <c r="W325" s="8" t="s">
        <v>14</v>
      </c>
      <c r="X325" s="8" t="s">
        <v>14</v>
      </c>
      <c r="Y325" s="8" t="s">
        <v>14</v>
      </c>
      <c r="Z325" s="8" t="s">
        <v>14</v>
      </c>
      <c r="AA325" s="8" t="s">
        <v>14</v>
      </c>
      <c r="AB325" s="8" t="s">
        <v>14</v>
      </c>
    </row>
    <row r="326">
      <c r="A326" s="8" t="s">
        <v>14</v>
      </c>
      <c r="B326" s="8" t="s">
        <v>14</v>
      </c>
      <c r="C326" s="8" t="s">
        <v>14</v>
      </c>
      <c r="D326" s="8" t="s">
        <v>14</v>
      </c>
      <c r="E326" s="8" t="s">
        <v>14</v>
      </c>
      <c r="F326" s="8" t="s">
        <v>14</v>
      </c>
      <c r="G326" s="8" t="s">
        <v>14</v>
      </c>
      <c r="H326" s="8" t="s">
        <v>14</v>
      </c>
      <c r="I326" s="8" t="s">
        <v>14</v>
      </c>
      <c r="J326" s="8" t="s">
        <v>14</v>
      </c>
      <c r="K326" s="8" t="s">
        <v>14</v>
      </c>
      <c r="L326" s="8" t="s">
        <v>14</v>
      </c>
      <c r="M326" s="8" t="s">
        <v>14</v>
      </c>
      <c r="N326" s="8" t="s">
        <v>14</v>
      </c>
      <c r="O326" s="8" t="s">
        <v>14</v>
      </c>
      <c r="P326" s="8" t="s">
        <v>14</v>
      </c>
      <c r="Q326" s="8" t="s">
        <v>14</v>
      </c>
      <c r="R326" s="8" t="s">
        <v>14</v>
      </c>
      <c r="S326" s="8" t="s">
        <v>14</v>
      </c>
      <c r="T326" s="8" t="s">
        <v>14</v>
      </c>
      <c r="U326" s="8" t="s">
        <v>14</v>
      </c>
      <c r="V326" s="8" t="s">
        <v>14</v>
      </c>
      <c r="W326" s="8" t="s">
        <v>14</v>
      </c>
      <c r="X326" s="8" t="s">
        <v>14</v>
      </c>
      <c r="Y326" s="8" t="s">
        <v>14</v>
      </c>
      <c r="Z326" s="8" t="s">
        <v>14</v>
      </c>
      <c r="AA326" s="8" t="s">
        <v>14</v>
      </c>
      <c r="AB326" s="8" t="s">
        <v>14</v>
      </c>
    </row>
    <row r="327">
      <c r="A327" s="8" t="s">
        <v>14</v>
      </c>
      <c r="B327" s="8" t="s">
        <v>14</v>
      </c>
      <c r="C327" s="8" t="s">
        <v>14</v>
      </c>
      <c r="D327" s="8" t="s">
        <v>14</v>
      </c>
      <c r="E327" s="8" t="s">
        <v>14</v>
      </c>
      <c r="F327" s="8" t="s">
        <v>14</v>
      </c>
      <c r="G327" s="8" t="s">
        <v>14</v>
      </c>
      <c r="H327" s="8" t="s">
        <v>14</v>
      </c>
      <c r="I327" s="8" t="s">
        <v>14</v>
      </c>
      <c r="J327" s="8" t="s">
        <v>14</v>
      </c>
      <c r="K327" s="8" t="s">
        <v>14</v>
      </c>
      <c r="L327" s="8" t="s">
        <v>14</v>
      </c>
      <c r="M327" s="8" t="s">
        <v>14</v>
      </c>
      <c r="N327" s="8" t="s">
        <v>14</v>
      </c>
      <c r="O327" s="8" t="s">
        <v>14</v>
      </c>
      <c r="P327" s="8" t="s">
        <v>14</v>
      </c>
      <c r="Q327" s="8" t="s">
        <v>14</v>
      </c>
      <c r="R327" s="8" t="s">
        <v>14</v>
      </c>
      <c r="S327" s="8" t="s">
        <v>14</v>
      </c>
      <c r="T327" s="8" t="s">
        <v>14</v>
      </c>
      <c r="U327" s="8" t="s">
        <v>14</v>
      </c>
      <c r="V327" s="8" t="s">
        <v>14</v>
      </c>
      <c r="W327" s="8" t="s">
        <v>14</v>
      </c>
      <c r="X327" s="8" t="s">
        <v>14</v>
      </c>
      <c r="Y327" s="8" t="s">
        <v>14</v>
      </c>
      <c r="Z327" s="8" t="s">
        <v>14</v>
      </c>
      <c r="AA327" s="8" t="s">
        <v>14</v>
      </c>
      <c r="AB327" s="8" t="s">
        <v>14</v>
      </c>
    </row>
    <row r="328">
      <c r="A328" s="8" t="s">
        <v>14</v>
      </c>
      <c r="B328" s="8" t="s">
        <v>14</v>
      </c>
      <c r="C328" s="8" t="s">
        <v>14</v>
      </c>
      <c r="D328" s="8" t="s">
        <v>14</v>
      </c>
      <c r="E328" s="8" t="s">
        <v>14</v>
      </c>
      <c r="F328" s="8" t="s">
        <v>14</v>
      </c>
      <c r="G328" s="8" t="s">
        <v>14</v>
      </c>
      <c r="H328" s="8" t="s">
        <v>14</v>
      </c>
      <c r="I328" s="8" t="s">
        <v>14</v>
      </c>
      <c r="J328" s="8" t="s">
        <v>14</v>
      </c>
      <c r="K328" s="8" t="s">
        <v>14</v>
      </c>
      <c r="L328" s="8" t="s">
        <v>14</v>
      </c>
      <c r="M328" s="8" t="s">
        <v>14</v>
      </c>
      <c r="N328" s="8" t="s">
        <v>14</v>
      </c>
      <c r="O328" s="8" t="s">
        <v>14</v>
      </c>
      <c r="P328" s="8" t="s">
        <v>14</v>
      </c>
      <c r="Q328" s="8" t="s">
        <v>14</v>
      </c>
      <c r="R328" s="8" t="s">
        <v>14</v>
      </c>
      <c r="S328" s="8" t="s">
        <v>14</v>
      </c>
      <c r="T328" s="8" t="s">
        <v>14</v>
      </c>
      <c r="U328" s="8" t="s">
        <v>14</v>
      </c>
      <c r="V328" s="8" t="s">
        <v>14</v>
      </c>
      <c r="W328" s="8" t="s">
        <v>14</v>
      </c>
      <c r="X328" s="8" t="s">
        <v>14</v>
      </c>
      <c r="Y328" s="8" t="s">
        <v>14</v>
      </c>
      <c r="Z328" s="8" t="s">
        <v>14</v>
      </c>
      <c r="AA328" s="8" t="s">
        <v>14</v>
      </c>
      <c r="AB328" s="8" t="s">
        <v>14</v>
      </c>
    </row>
    <row r="329">
      <c r="A329" s="8" t="s">
        <v>14</v>
      </c>
      <c r="B329" s="8" t="s">
        <v>14</v>
      </c>
      <c r="C329" s="8" t="s">
        <v>14</v>
      </c>
      <c r="D329" s="8" t="s">
        <v>14</v>
      </c>
      <c r="E329" s="8" t="s">
        <v>14</v>
      </c>
      <c r="F329" s="8" t="s">
        <v>14</v>
      </c>
      <c r="G329" s="8" t="s">
        <v>14</v>
      </c>
      <c r="H329" s="8" t="s">
        <v>14</v>
      </c>
      <c r="I329" s="8" t="s">
        <v>14</v>
      </c>
      <c r="J329" s="8" t="s">
        <v>14</v>
      </c>
      <c r="K329" s="8" t="s">
        <v>14</v>
      </c>
      <c r="L329" s="8" t="s">
        <v>14</v>
      </c>
      <c r="M329" s="8" t="s">
        <v>14</v>
      </c>
      <c r="N329" s="8" t="s">
        <v>14</v>
      </c>
      <c r="O329" s="8" t="s">
        <v>14</v>
      </c>
      <c r="P329" s="8" t="s">
        <v>14</v>
      </c>
      <c r="Q329" s="8" t="s">
        <v>14</v>
      </c>
      <c r="R329" s="8" t="s">
        <v>14</v>
      </c>
      <c r="S329" s="8" t="s">
        <v>14</v>
      </c>
      <c r="T329" s="8" t="s">
        <v>14</v>
      </c>
      <c r="U329" s="8" t="s">
        <v>14</v>
      </c>
      <c r="V329" s="8" t="s">
        <v>14</v>
      </c>
      <c r="W329" s="8" t="s">
        <v>14</v>
      </c>
      <c r="X329" s="8" t="s">
        <v>14</v>
      </c>
      <c r="Y329" s="8" t="s">
        <v>14</v>
      </c>
      <c r="Z329" s="8" t="s">
        <v>14</v>
      </c>
      <c r="AA329" s="8" t="s">
        <v>14</v>
      </c>
      <c r="AB329" s="8" t="s">
        <v>14</v>
      </c>
    </row>
    <row r="330">
      <c r="A330" s="8" t="s">
        <v>14</v>
      </c>
      <c r="B330" s="8" t="s">
        <v>14</v>
      </c>
      <c r="C330" s="8" t="s">
        <v>14</v>
      </c>
      <c r="D330" s="8" t="s">
        <v>14</v>
      </c>
      <c r="E330" s="8" t="s">
        <v>14</v>
      </c>
      <c r="F330" s="8" t="s">
        <v>14</v>
      </c>
      <c r="G330" s="8" t="s">
        <v>14</v>
      </c>
      <c r="H330" s="8" t="s">
        <v>14</v>
      </c>
      <c r="I330" s="8" t="s">
        <v>14</v>
      </c>
      <c r="J330" s="8" t="s">
        <v>14</v>
      </c>
      <c r="K330" s="8" t="s">
        <v>14</v>
      </c>
      <c r="L330" s="8" t="s">
        <v>14</v>
      </c>
      <c r="M330" s="8" t="s">
        <v>14</v>
      </c>
      <c r="N330" s="8" t="s">
        <v>14</v>
      </c>
      <c r="O330" s="8" t="s">
        <v>14</v>
      </c>
      <c r="P330" s="8" t="s">
        <v>14</v>
      </c>
      <c r="Q330" s="8" t="s">
        <v>14</v>
      </c>
      <c r="R330" s="8" t="s">
        <v>14</v>
      </c>
      <c r="S330" s="8" t="s">
        <v>14</v>
      </c>
      <c r="T330" s="8" t="s">
        <v>14</v>
      </c>
      <c r="U330" s="8" t="s">
        <v>14</v>
      </c>
      <c r="V330" s="8" t="s">
        <v>14</v>
      </c>
      <c r="W330" s="8" t="s">
        <v>14</v>
      </c>
      <c r="X330" s="8" t="s">
        <v>14</v>
      </c>
      <c r="Y330" s="8" t="s">
        <v>14</v>
      </c>
      <c r="Z330" s="8" t="s">
        <v>14</v>
      </c>
      <c r="AA330" s="8" t="s">
        <v>14</v>
      </c>
      <c r="AB330" s="8" t="s">
        <v>14</v>
      </c>
    </row>
    <row r="331">
      <c r="A331" s="8" t="s">
        <v>14</v>
      </c>
      <c r="B331" s="8" t="s">
        <v>14</v>
      </c>
      <c r="C331" s="8" t="s">
        <v>14</v>
      </c>
      <c r="D331" s="8" t="s">
        <v>14</v>
      </c>
      <c r="E331" s="8" t="s">
        <v>14</v>
      </c>
      <c r="F331" s="8" t="s">
        <v>14</v>
      </c>
      <c r="G331" s="8" t="s">
        <v>14</v>
      </c>
      <c r="H331" s="8" t="s">
        <v>14</v>
      </c>
      <c r="I331" s="8" t="s">
        <v>14</v>
      </c>
      <c r="J331" s="8" t="s">
        <v>14</v>
      </c>
      <c r="K331" s="8" t="s">
        <v>14</v>
      </c>
      <c r="L331" s="8" t="s">
        <v>14</v>
      </c>
      <c r="M331" s="8" t="s">
        <v>14</v>
      </c>
      <c r="N331" s="8" t="s">
        <v>14</v>
      </c>
      <c r="O331" s="8" t="s">
        <v>14</v>
      </c>
      <c r="P331" s="8" t="s">
        <v>14</v>
      </c>
      <c r="Q331" s="8" t="s">
        <v>14</v>
      </c>
      <c r="R331" s="8" t="s">
        <v>14</v>
      </c>
      <c r="S331" s="8" t="s">
        <v>14</v>
      </c>
      <c r="T331" s="8" t="s">
        <v>14</v>
      </c>
      <c r="U331" s="8" t="s">
        <v>14</v>
      </c>
      <c r="V331" s="8" t="s">
        <v>14</v>
      </c>
      <c r="W331" s="8" t="s">
        <v>14</v>
      </c>
      <c r="X331" s="8" t="s">
        <v>14</v>
      </c>
      <c r="Y331" s="8" t="s">
        <v>14</v>
      </c>
      <c r="Z331" s="8" t="s">
        <v>14</v>
      </c>
      <c r="AA331" s="8" t="s">
        <v>14</v>
      </c>
      <c r="AB331" s="8" t="s">
        <v>14</v>
      </c>
    </row>
    <row r="332">
      <c r="A332" s="8" t="s">
        <v>14</v>
      </c>
      <c r="B332" s="8" t="s">
        <v>14</v>
      </c>
      <c r="C332" s="8" t="s">
        <v>14</v>
      </c>
      <c r="D332" s="8" t="s">
        <v>14</v>
      </c>
      <c r="E332" s="8" t="s">
        <v>14</v>
      </c>
      <c r="F332" s="8" t="s">
        <v>14</v>
      </c>
      <c r="G332" s="8" t="s">
        <v>14</v>
      </c>
      <c r="H332" s="8" t="s">
        <v>14</v>
      </c>
      <c r="I332" s="8" t="s">
        <v>14</v>
      </c>
      <c r="J332" s="8" t="s">
        <v>14</v>
      </c>
      <c r="K332" s="8" t="s">
        <v>14</v>
      </c>
      <c r="L332" s="8" t="s">
        <v>14</v>
      </c>
      <c r="M332" s="8" t="s">
        <v>14</v>
      </c>
      <c r="N332" s="8" t="s">
        <v>14</v>
      </c>
      <c r="O332" s="8" t="s">
        <v>14</v>
      </c>
      <c r="P332" s="8" t="s">
        <v>14</v>
      </c>
      <c r="Q332" s="8" t="s">
        <v>14</v>
      </c>
      <c r="R332" s="8" t="s">
        <v>14</v>
      </c>
      <c r="S332" s="8" t="s">
        <v>14</v>
      </c>
      <c r="T332" s="8" t="s">
        <v>14</v>
      </c>
      <c r="U332" s="8" t="s">
        <v>14</v>
      </c>
      <c r="V332" s="8" t="s">
        <v>14</v>
      </c>
      <c r="W332" s="8" t="s">
        <v>14</v>
      </c>
      <c r="X332" s="8" t="s">
        <v>14</v>
      </c>
      <c r="Y332" s="8" t="s">
        <v>14</v>
      </c>
      <c r="Z332" s="8" t="s">
        <v>14</v>
      </c>
      <c r="AA332" s="8" t="s">
        <v>14</v>
      </c>
      <c r="AB332" s="8" t="s">
        <v>14</v>
      </c>
    </row>
    <row r="333">
      <c r="A333" s="8" t="s">
        <v>14</v>
      </c>
      <c r="B333" s="8" t="s">
        <v>14</v>
      </c>
      <c r="C333" s="8" t="s">
        <v>14</v>
      </c>
      <c r="D333" s="8" t="s">
        <v>14</v>
      </c>
      <c r="E333" s="8" t="s">
        <v>14</v>
      </c>
      <c r="F333" s="8" t="s">
        <v>14</v>
      </c>
      <c r="G333" s="8" t="s">
        <v>14</v>
      </c>
      <c r="H333" s="8" t="s">
        <v>14</v>
      </c>
      <c r="I333" s="8" t="s">
        <v>14</v>
      </c>
      <c r="J333" s="8" t="s">
        <v>14</v>
      </c>
      <c r="K333" s="8" t="s">
        <v>14</v>
      </c>
      <c r="L333" s="8" t="s">
        <v>14</v>
      </c>
      <c r="M333" s="8" t="s">
        <v>14</v>
      </c>
      <c r="N333" s="8" t="s">
        <v>14</v>
      </c>
      <c r="O333" s="8" t="s">
        <v>14</v>
      </c>
      <c r="P333" s="8" t="s">
        <v>14</v>
      </c>
      <c r="Q333" s="8" t="s">
        <v>14</v>
      </c>
      <c r="R333" s="8" t="s">
        <v>14</v>
      </c>
      <c r="S333" s="8" t="s">
        <v>14</v>
      </c>
      <c r="T333" s="8" t="s">
        <v>14</v>
      </c>
      <c r="U333" s="8" t="s">
        <v>14</v>
      </c>
      <c r="V333" s="8" t="s">
        <v>14</v>
      </c>
      <c r="W333" s="8" t="s">
        <v>14</v>
      </c>
      <c r="X333" s="8" t="s">
        <v>14</v>
      </c>
      <c r="Y333" s="8" t="s">
        <v>14</v>
      </c>
      <c r="Z333" s="8" t="s">
        <v>14</v>
      </c>
      <c r="AA333" s="8" t="s">
        <v>14</v>
      </c>
      <c r="AB333" s="8" t="s">
        <v>14</v>
      </c>
    </row>
    <row r="334">
      <c r="A334" s="8" t="s">
        <v>14</v>
      </c>
      <c r="B334" s="8" t="s">
        <v>14</v>
      </c>
      <c r="C334" s="8" t="s">
        <v>14</v>
      </c>
      <c r="D334" s="8" t="s">
        <v>14</v>
      </c>
      <c r="E334" s="8" t="s">
        <v>14</v>
      </c>
      <c r="F334" s="8" t="s">
        <v>14</v>
      </c>
      <c r="G334" s="8" t="s">
        <v>14</v>
      </c>
      <c r="H334" s="8" t="s">
        <v>14</v>
      </c>
      <c r="I334" s="8" t="s">
        <v>14</v>
      </c>
      <c r="J334" s="8" t="s">
        <v>14</v>
      </c>
      <c r="K334" s="8" t="s">
        <v>14</v>
      </c>
      <c r="L334" s="8" t="s">
        <v>14</v>
      </c>
      <c r="M334" s="8" t="s">
        <v>14</v>
      </c>
      <c r="N334" s="8" t="s">
        <v>14</v>
      </c>
      <c r="O334" s="8" t="s">
        <v>14</v>
      </c>
      <c r="P334" s="8" t="s">
        <v>14</v>
      </c>
      <c r="Q334" s="8" t="s">
        <v>14</v>
      </c>
      <c r="R334" s="8" t="s">
        <v>14</v>
      </c>
      <c r="S334" s="8" t="s">
        <v>14</v>
      </c>
      <c r="T334" s="8" t="s">
        <v>14</v>
      </c>
      <c r="U334" s="8" t="s">
        <v>14</v>
      </c>
      <c r="V334" s="8" t="s">
        <v>14</v>
      </c>
      <c r="W334" s="8" t="s">
        <v>14</v>
      </c>
      <c r="X334" s="8" t="s">
        <v>14</v>
      </c>
      <c r="Y334" s="8" t="s">
        <v>14</v>
      </c>
      <c r="Z334" s="8" t="s">
        <v>14</v>
      </c>
      <c r="AA334" s="8" t="s">
        <v>14</v>
      </c>
      <c r="AB334" s="8" t="s">
        <v>14</v>
      </c>
    </row>
    <row r="335">
      <c r="A335" s="8" t="s">
        <v>14</v>
      </c>
      <c r="B335" s="8" t="s">
        <v>14</v>
      </c>
      <c r="C335" s="8" t="s">
        <v>14</v>
      </c>
      <c r="D335" s="8" t="s">
        <v>14</v>
      </c>
      <c r="E335" s="8" t="s">
        <v>14</v>
      </c>
      <c r="F335" s="8" t="s">
        <v>14</v>
      </c>
      <c r="G335" s="8" t="s">
        <v>14</v>
      </c>
      <c r="H335" s="8" t="s">
        <v>14</v>
      </c>
      <c r="I335" s="8" t="s">
        <v>14</v>
      </c>
      <c r="J335" s="8" t="s">
        <v>14</v>
      </c>
      <c r="K335" s="8" t="s">
        <v>14</v>
      </c>
      <c r="L335" s="8" t="s">
        <v>14</v>
      </c>
      <c r="M335" s="8" t="s">
        <v>14</v>
      </c>
      <c r="N335" s="8" t="s">
        <v>14</v>
      </c>
      <c r="O335" s="8" t="s">
        <v>14</v>
      </c>
      <c r="P335" s="8" t="s">
        <v>14</v>
      </c>
      <c r="Q335" s="8" t="s">
        <v>14</v>
      </c>
      <c r="R335" s="8" t="s">
        <v>14</v>
      </c>
      <c r="S335" s="8" t="s">
        <v>14</v>
      </c>
      <c r="T335" s="8" t="s">
        <v>14</v>
      </c>
      <c r="U335" s="8" t="s">
        <v>14</v>
      </c>
      <c r="V335" s="8" t="s">
        <v>14</v>
      </c>
      <c r="W335" s="8" t="s">
        <v>14</v>
      </c>
      <c r="X335" s="8" t="s">
        <v>14</v>
      </c>
      <c r="Y335" s="8" t="s">
        <v>14</v>
      </c>
      <c r="Z335" s="8" t="s">
        <v>14</v>
      </c>
      <c r="AA335" s="8" t="s">
        <v>14</v>
      </c>
      <c r="AB335" s="8" t="s">
        <v>14</v>
      </c>
    </row>
    <row r="336">
      <c r="A336" s="8" t="s">
        <v>14</v>
      </c>
      <c r="B336" s="8" t="s">
        <v>14</v>
      </c>
      <c r="C336" s="8" t="s">
        <v>14</v>
      </c>
      <c r="D336" s="8" t="s">
        <v>14</v>
      </c>
      <c r="E336" s="8" t="s">
        <v>14</v>
      </c>
      <c r="F336" s="8" t="s">
        <v>14</v>
      </c>
      <c r="G336" s="8" t="s">
        <v>14</v>
      </c>
      <c r="H336" s="8" t="s">
        <v>14</v>
      </c>
      <c r="I336" s="8" t="s">
        <v>14</v>
      </c>
      <c r="J336" s="8" t="s">
        <v>14</v>
      </c>
      <c r="K336" s="8" t="s">
        <v>14</v>
      </c>
      <c r="L336" s="8" t="s">
        <v>14</v>
      </c>
      <c r="M336" s="8" t="s">
        <v>14</v>
      </c>
      <c r="N336" s="8" t="s">
        <v>14</v>
      </c>
      <c r="O336" s="8" t="s">
        <v>14</v>
      </c>
      <c r="P336" s="8" t="s">
        <v>14</v>
      </c>
      <c r="Q336" s="8" t="s">
        <v>14</v>
      </c>
      <c r="R336" s="8" t="s">
        <v>14</v>
      </c>
      <c r="S336" s="8" t="s">
        <v>14</v>
      </c>
      <c r="T336" s="8" t="s">
        <v>14</v>
      </c>
      <c r="U336" s="8" t="s">
        <v>14</v>
      </c>
      <c r="V336" s="8" t="s">
        <v>14</v>
      </c>
      <c r="W336" s="8" t="s">
        <v>14</v>
      </c>
      <c r="X336" s="8" t="s">
        <v>14</v>
      </c>
      <c r="Y336" s="8" t="s">
        <v>14</v>
      </c>
      <c r="Z336" s="8" t="s">
        <v>14</v>
      </c>
      <c r="AA336" s="8" t="s">
        <v>14</v>
      </c>
      <c r="AB336" s="8" t="s">
        <v>14</v>
      </c>
    </row>
    <row r="337">
      <c r="A337" s="8" t="s">
        <v>14</v>
      </c>
      <c r="B337" s="8" t="s">
        <v>14</v>
      </c>
      <c r="C337" s="8" t="s">
        <v>14</v>
      </c>
      <c r="D337" s="8" t="s">
        <v>14</v>
      </c>
      <c r="E337" s="8" t="s">
        <v>14</v>
      </c>
      <c r="F337" s="8" t="s">
        <v>14</v>
      </c>
      <c r="G337" s="8" t="s">
        <v>14</v>
      </c>
      <c r="H337" s="8" t="s">
        <v>14</v>
      </c>
      <c r="I337" s="8" t="s">
        <v>14</v>
      </c>
      <c r="J337" s="8" t="s">
        <v>14</v>
      </c>
      <c r="K337" s="8" t="s">
        <v>14</v>
      </c>
      <c r="L337" s="8" t="s">
        <v>14</v>
      </c>
      <c r="M337" s="8" t="s">
        <v>14</v>
      </c>
      <c r="N337" s="8" t="s">
        <v>14</v>
      </c>
      <c r="O337" s="8" t="s">
        <v>14</v>
      </c>
      <c r="P337" s="8" t="s">
        <v>14</v>
      </c>
      <c r="Q337" s="8" t="s">
        <v>14</v>
      </c>
      <c r="R337" s="8" t="s">
        <v>14</v>
      </c>
      <c r="S337" s="8" t="s">
        <v>14</v>
      </c>
      <c r="T337" s="8" t="s">
        <v>14</v>
      </c>
      <c r="U337" s="8" t="s">
        <v>14</v>
      </c>
      <c r="V337" s="8" t="s">
        <v>14</v>
      </c>
      <c r="W337" s="8" t="s">
        <v>14</v>
      </c>
      <c r="X337" s="8" t="s">
        <v>14</v>
      </c>
      <c r="Y337" s="8" t="s">
        <v>14</v>
      </c>
      <c r="Z337" s="8" t="s">
        <v>14</v>
      </c>
      <c r="AA337" s="8" t="s">
        <v>14</v>
      </c>
      <c r="AB337" s="8" t="s">
        <v>14</v>
      </c>
    </row>
    <row r="338">
      <c r="A338" s="8" t="s">
        <v>14</v>
      </c>
      <c r="B338" s="8" t="s">
        <v>14</v>
      </c>
      <c r="C338" s="8" t="s">
        <v>14</v>
      </c>
      <c r="D338" s="8" t="s">
        <v>14</v>
      </c>
      <c r="E338" s="8" t="s">
        <v>14</v>
      </c>
      <c r="F338" s="8" t="s">
        <v>14</v>
      </c>
      <c r="G338" s="8" t="s">
        <v>14</v>
      </c>
      <c r="H338" s="8" t="s">
        <v>14</v>
      </c>
      <c r="I338" s="8" t="s">
        <v>14</v>
      </c>
      <c r="J338" s="8" t="s">
        <v>14</v>
      </c>
      <c r="K338" s="8" t="s">
        <v>14</v>
      </c>
      <c r="L338" s="8" t="s">
        <v>14</v>
      </c>
      <c r="M338" s="8" t="s">
        <v>14</v>
      </c>
      <c r="N338" s="8" t="s">
        <v>14</v>
      </c>
      <c r="O338" s="8" t="s">
        <v>14</v>
      </c>
      <c r="P338" s="8" t="s">
        <v>14</v>
      </c>
      <c r="Q338" s="8" t="s">
        <v>14</v>
      </c>
      <c r="R338" s="8" t="s">
        <v>14</v>
      </c>
      <c r="S338" s="8" t="s">
        <v>14</v>
      </c>
      <c r="T338" s="8" t="s">
        <v>14</v>
      </c>
      <c r="U338" s="8" t="s">
        <v>14</v>
      </c>
      <c r="V338" s="8" t="s">
        <v>14</v>
      </c>
      <c r="W338" s="8" t="s">
        <v>14</v>
      </c>
      <c r="X338" s="8" t="s">
        <v>14</v>
      </c>
      <c r="Y338" s="8" t="s">
        <v>14</v>
      </c>
      <c r="Z338" s="8" t="s">
        <v>14</v>
      </c>
      <c r="AA338" s="8" t="s">
        <v>14</v>
      </c>
      <c r="AB338" s="8" t="s">
        <v>14</v>
      </c>
    </row>
    <row r="339">
      <c r="A339" s="8" t="s">
        <v>14</v>
      </c>
      <c r="B339" s="8" t="s">
        <v>14</v>
      </c>
      <c r="C339" s="8" t="s">
        <v>14</v>
      </c>
      <c r="D339" s="8" t="s">
        <v>14</v>
      </c>
      <c r="E339" s="8" t="s">
        <v>14</v>
      </c>
      <c r="F339" s="8" t="s">
        <v>14</v>
      </c>
      <c r="G339" s="8" t="s">
        <v>14</v>
      </c>
      <c r="H339" s="8" t="s">
        <v>14</v>
      </c>
      <c r="I339" s="8" t="s">
        <v>14</v>
      </c>
      <c r="J339" s="8" t="s">
        <v>14</v>
      </c>
      <c r="K339" s="8" t="s">
        <v>14</v>
      </c>
      <c r="L339" s="8" t="s">
        <v>14</v>
      </c>
      <c r="M339" s="8" t="s">
        <v>14</v>
      </c>
      <c r="N339" s="8" t="s">
        <v>14</v>
      </c>
      <c r="O339" s="8" t="s">
        <v>14</v>
      </c>
      <c r="P339" s="8" t="s">
        <v>14</v>
      </c>
      <c r="Q339" s="8" t="s">
        <v>14</v>
      </c>
      <c r="R339" s="8" t="s">
        <v>14</v>
      </c>
      <c r="S339" s="8" t="s">
        <v>14</v>
      </c>
      <c r="T339" s="8" t="s">
        <v>14</v>
      </c>
      <c r="U339" s="8" t="s">
        <v>14</v>
      </c>
      <c r="V339" s="8" t="s">
        <v>14</v>
      </c>
      <c r="W339" s="8" t="s">
        <v>14</v>
      </c>
      <c r="X339" s="8" t="s">
        <v>14</v>
      </c>
      <c r="Y339" s="8" t="s">
        <v>14</v>
      </c>
      <c r="Z339" s="8" t="s">
        <v>14</v>
      </c>
      <c r="AA339" s="8" t="s">
        <v>14</v>
      </c>
      <c r="AB339" s="8" t="s">
        <v>14</v>
      </c>
    </row>
    <row r="340">
      <c r="A340" s="8" t="s">
        <v>14</v>
      </c>
      <c r="B340" s="8" t="s">
        <v>14</v>
      </c>
      <c r="C340" s="8" t="s">
        <v>14</v>
      </c>
      <c r="D340" s="8" t="s">
        <v>14</v>
      </c>
      <c r="E340" s="8" t="s">
        <v>14</v>
      </c>
      <c r="F340" s="8" t="s">
        <v>14</v>
      </c>
      <c r="G340" s="8" t="s">
        <v>14</v>
      </c>
      <c r="H340" s="8" t="s">
        <v>14</v>
      </c>
      <c r="I340" s="8" t="s">
        <v>14</v>
      </c>
      <c r="J340" s="8" t="s">
        <v>14</v>
      </c>
      <c r="K340" s="8" t="s">
        <v>14</v>
      </c>
      <c r="L340" s="8" t="s">
        <v>14</v>
      </c>
      <c r="M340" s="8" t="s">
        <v>14</v>
      </c>
      <c r="N340" s="8" t="s">
        <v>14</v>
      </c>
      <c r="O340" s="8" t="s">
        <v>14</v>
      </c>
      <c r="P340" s="8" t="s">
        <v>14</v>
      </c>
      <c r="Q340" s="8" t="s">
        <v>14</v>
      </c>
      <c r="R340" s="8" t="s">
        <v>14</v>
      </c>
      <c r="S340" s="8" t="s">
        <v>14</v>
      </c>
      <c r="T340" s="8" t="s">
        <v>14</v>
      </c>
      <c r="U340" s="8" t="s">
        <v>14</v>
      </c>
      <c r="V340" s="8" t="s">
        <v>14</v>
      </c>
      <c r="W340" s="8" t="s">
        <v>14</v>
      </c>
      <c r="X340" s="8" t="s">
        <v>14</v>
      </c>
      <c r="Y340" s="8" t="s">
        <v>14</v>
      </c>
      <c r="Z340" s="8" t="s">
        <v>14</v>
      </c>
      <c r="AA340" s="8" t="s">
        <v>14</v>
      </c>
      <c r="AB340" s="8" t="s">
        <v>14</v>
      </c>
    </row>
    <row r="341">
      <c r="A341" s="8" t="s">
        <v>14</v>
      </c>
      <c r="B341" s="8" t="s">
        <v>14</v>
      </c>
      <c r="C341" s="8" t="s">
        <v>14</v>
      </c>
      <c r="D341" s="8" t="s">
        <v>14</v>
      </c>
      <c r="E341" s="8" t="s">
        <v>14</v>
      </c>
      <c r="F341" s="8" t="s">
        <v>14</v>
      </c>
      <c r="G341" s="8" t="s">
        <v>14</v>
      </c>
      <c r="H341" s="8" t="s">
        <v>14</v>
      </c>
      <c r="I341" s="8" t="s">
        <v>14</v>
      </c>
      <c r="J341" s="8" t="s">
        <v>14</v>
      </c>
      <c r="K341" s="8" t="s">
        <v>14</v>
      </c>
      <c r="L341" s="8" t="s">
        <v>14</v>
      </c>
      <c r="M341" s="8" t="s">
        <v>14</v>
      </c>
      <c r="N341" s="8" t="s">
        <v>14</v>
      </c>
      <c r="O341" s="8" t="s">
        <v>14</v>
      </c>
      <c r="P341" s="8" t="s">
        <v>14</v>
      </c>
      <c r="Q341" s="8" t="s">
        <v>14</v>
      </c>
      <c r="R341" s="8" t="s">
        <v>14</v>
      </c>
      <c r="S341" s="8" t="s">
        <v>14</v>
      </c>
      <c r="T341" s="8" t="s">
        <v>14</v>
      </c>
      <c r="U341" s="8" t="s">
        <v>14</v>
      </c>
      <c r="V341" s="8" t="s">
        <v>14</v>
      </c>
      <c r="W341" s="8" t="s">
        <v>14</v>
      </c>
      <c r="X341" s="8" t="s">
        <v>14</v>
      </c>
      <c r="Y341" s="8" t="s">
        <v>14</v>
      </c>
      <c r="Z341" s="8" t="s">
        <v>14</v>
      </c>
      <c r="AA341" s="8" t="s">
        <v>14</v>
      </c>
      <c r="AB341" s="8" t="s">
        <v>14</v>
      </c>
    </row>
    <row r="342">
      <c r="A342" s="8" t="s">
        <v>14</v>
      </c>
      <c r="B342" s="8" t="s">
        <v>14</v>
      </c>
      <c r="C342" s="8" t="s">
        <v>14</v>
      </c>
      <c r="D342" s="8" t="s">
        <v>14</v>
      </c>
      <c r="E342" s="8" t="s">
        <v>14</v>
      </c>
      <c r="F342" s="8" t="s">
        <v>14</v>
      </c>
      <c r="G342" s="8" t="s">
        <v>14</v>
      </c>
      <c r="H342" s="8" t="s">
        <v>14</v>
      </c>
      <c r="I342" s="8" t="s">
        <v>14</v>
      </c>
      <c r="J342" s="8" t="s">
        <v>14</v>
      </c>
      <c r="K342" s="8" t="s">
        <v>14</v>
      </c>
      <c r="L342" s="8" t="s">
        <v>14</v>
      </c>
      <c r="M342" s="8" t="s">
        <v>14</v>
      </c>
      <c r="N342" s="8" t="s">
        <v>14</v>
      </c>
      <c r="O342" s="8" t="s">
        <v>14</v>
      </c>
      <c r="P342" s="8" t="s">
        <v>14</v>
      </c>
      <c r="Q342" s="8" t="s">
        <v>14</v>
      </c>
      <c r="R342" s="8" t="s">
        <v>14</v>
      </c>
      <c r="S342" s="8" t="s">
        <v>14</v>
      </c>
      <c r="T342" s="8" t="s">
        <v>14</v>
      </c>
      <c r="U342" s="8" t="s">
        <v>14</v>
      </c>
      <c r="V342" s="8" t="s">
        <v>14</v>
      </c>
      <c r="W342" s="8" t="s">
        <v>14</v>
      </c>
      <c r="X342" s="8" t="s">
        <v>14</v>
      </c>
      <c r="Y342" s="8" t="s">
        <v>14</v>
      </c>
      <c r="Z342" s="8" t="s">
        <v>14</v>
      </c>
      <c r="AA342" s="8" t="s">
        <v>14</v>
      </c>
      <c r="AB342" s="8" t="s">
        <v>14</v>
      </c>
    </row>
    <row r="343">
      <c r="A343" s="8" t="s">
        <v>14</v>
      </c>
      <c r="B343" s="8" t="s">
        <v>14</v>
      </c>
      <c r="C343" s="8" t="s">
        <v>14</v>
      </c>
      <c r="D343" s="8" t="s">
        <v>14</v>
      </c>
      <c r="E343" s="8" t="s">
        <v>14</v>
      </c>
      <c r="F343" s="8" t="s">
        <v>14</v>
      </c>
      <c r="G343" s="8" t="s">
        <v>14</v>
      </c>
      <c r="H343" s="8" t="s">
        <v>14</v>
      </c>
      <c r="I343" s="8" t="s">
        <v>14</v>
      </c>
      <c r="J343" s="8" t="s">
        <v>14</v>
      </c>
      <c r="K343" s="8" t="s">
        <v>14</v>
      </c>
      <c r="L343" s="8" t="s">
        <v>14</v>
      </c>
      <c r="M343" s="8" t="s">
        <v>14</v>
      </c>
      <c r="N343" s="8" t="s">
        <v>14</v>
      </c>
      <c r="O343" s="8" t="s">
        <v>14</v>
      </c>
      <c r="P343" s="8" t="s">
        <v>14</v>
      </c>
      <c r="Q343" s="8" t="s">
        <v>14</v>
      </c>
      <c r="R343" s="8" t="s">
        <v>14</v>
      </c>
      <c r="S343" s="8" t="s">
        <v>14</v>
      </c>
      <c r="T343" s="8" t="s">
        <v>14</v>
      </c>
      <c r="U343" s="8" t="s">
        <v>14</v>
      </c>
      <c r="V343" s="8" t="s">
        <v>14</v>
      </c>
      <c r="W343" s="8" t="s">
        <v>14</v>
      </c>
      <c r="X343" s="8" t="s">
        <v>14</v>
      </c>
      <c r="Y343" s="8" t="s">
        <v>14</v>
      </c>
      <c r="Z343" s="8" t="s">
        <v>14</v>
      </c>
      <c r="AA343" s="8" t="s">
        <v>14</v>
      </c>
      <c r="AB343" s="8" t="s">
        <v>14</v>
      </c>
    </row>
    <row r="344">
      <c r="A344" s="8" t="s">
        <v>14</v>
      </c>
      <c r="B344" s="8" t="s">
        <v>14</v>
      </c>
      <c r="C344" s="8" t="s">
        <v>14</v>
      </c>
      <c r="D344" s="8" t="s">
        <v>14</v>
      </c>
      <c r="E344" s="8" t="s">
        <v>14</v>
      </c>
      <c r="F344" s="8" t="s">
        <v>14</v>
      </c>
      <c r="G344" s="8" t="s">
        <v>14</v>
      </c>
      <c r="H344" s="8" t="s">
        <v>14</v>
      </c>
      <c r="I344" s="8" t="s">
        <v>14</v>
      </c>
      <c r="J344" s="8" t="s">
        <v>14</v>
      </c>
      <c r="K344" s="8" t="s">
        <v>14</v>
      </c>
      <c r="L344" s="8" t="s">
        <v>14</v>
      </c>
      <c r="M344" s="8" t="s">
        <v>14</v>
      </c>
      <c r="N344" s="8" t="s">
        <v>14</v>
      </c>
      <c r="O344" s="8" t="s">
        <v>14</v>
      </c>
      <c r="P344" s="8" t="s">
        <v>14</v>
      </c>
      <c r="Q344" s="8" t="s">
        <v>14</v>
      </c>
      <c r="R344" s="8" t="s">
        <v>14</v>
      </c>
      <c r="S344" s="8" t="s">
        <v>14</v>
      </c>
      <c r="T344" s="8" t="s">
        <v>14</v>
      </c>
      <c r="U344" s="8" t="s">
        <v>14</v>
      </c>
      <c r="V344" s="8" t="s">
        <v>14</v>
      </c>
      <c r="W344" s="8" t="s">
        <v>14</v>
      </c>
      <c r="X344" s="8" t="s">
        <v>14</v>
      </c>
      <c r="Y344" s="8" t="s">
        <v>14</v>
      </c>
      <c r="Z344" s="8" t="s">
        <v>14</v>
      </c>
      <c r="AA344" s="8" t="s">
        <v>14</v>
      </c>
      <c r="AB344" s="8" t="s">
        <v>14</v>
      </c>
    </row>
    <row r="345">
      <c r="A345" s="8" t="s">
        <v>14</v>
      </c>
      <c r="B345" s="8" t="s">
        <v>14</v>
      </c>
      <c r="C345" s="8" t="s">
        <v>14</v>
      </c>
      <c r="D345" s="8" t="s">
        <v>14</v>
      </c>
      <c r="E345" s="8" t="s">
        <v>14</v>
      </c>
      <c r="F345" s="8" t="s">
        <v>14</v>
      </c>
      <c r="G345" s="8" t="s">
        <v>14</v>
      </c>
      <c r="H345" s="8" t="s">
        <v>14</v>
      </c>
      <c r="I345" s="8" t="s">
        <v>14</v>
      </c>
      <c r="J345" s="8" t="s">
        <v>14</v>
      </c>
      <c r="K345" s="8" t="s">
        <v>14</v>
      </c>
      <c r="L345" s="8" t="s">
        <v>14</v>
      </c>
      <c r="M345" s="8" t="s">
        <v>14</v>
      </c>
      <c r="N345" s="8" t="s">
        <v>14</v>
      </c>
      <c r="O345" s="8" t="s">
        <v>14</v>
      </c>
      <c r="P345" s="8" t="s">
        <v>14</v>
      </c>
      <c r="Q345" s="8" t="s">
        <v>14</v>
      </c>
      <c r="R345" s="8" t="s">
        <v>14</v>
      </c>
      <c r="S345" s="8" t="s">
        <v>14</v>
      </c>
      <c r="T345" s="8" t="s">
        <v>14</v>
      </c>
      <c r="U345" s="8" t="s">
        <v>14</v>
      </c>
      <c r="V345" s="8" t="s">
        <v>14</v>
      </c>
      <c r="W345" s="8" t="s">
        <v>14</v>
      </c>
      <c r="X345" s="8" t="s">
        <v>14</v>
      </c>
      <c r="Y345" s="8" t="s">
        <v>14</v>
      </c>
      <c r="Z345" s="8" t="s">
        <v>14</v>
      </c>
      <c r="AA345" s="8" t="s">
        <v>14</v>
      </c>
      <c r="AB345" s="8" t="s">
        <v>14</v>
      </c>
    </row>
    <row r="346">
      <c r="A346" s="8" t="s">
        <v>14</v>
      </c>
      <c r="B346" s="8" t="s">
        <v>14</v>
      </c>
      <c r="C346" s="8" t="s">
        <v>14</v>
      </c>
      <c r="D346" s="8" t="s">
        <v>14</v>
      </c>
      <c r="E346" s="8" t="s">
        <v>14</v>
      </c>
      <c r="F346" s="8" t="s">
        <v>14</v>
      </c>
      <c r="G346" s="8" t="s">
        <v>14</v>
      </c>
      <c r="H346" s="8" t="s">
        <v>14</v>
      </c>
      <c r="I346" s="8" t="s">
        <v>14</v>
      </c>
      <c r="J346" s="8" t="s">
        <v>14</v>
      </c>
      <c r="K346" s="8" t="s">
        <v>14</v>
      </c>
      <c r="L346" s="8" t="s">
        <v>14</v>
      </c>
      <c r="M346" s="8" t="s">
        <v>14</v>
      </c>
      <c r="N346" s="8" t="s">
        <v>14</v>
      </c>
      <c r="O346" s="8" t="s">
        <v>14</v>
      </c>
      <c r="P346" s="8" t="s">
        <v>14</v>
      </c>
      <c r="Q346" s="8" t="s">
        <v>14</v>
      </c>
      <c r="R346" s="8" t="s">
        <v>14</v>
      </c>
      <c r="S346" s="8" t="s">
        <v>14</v>
      </c>
      <c r="T346" s="8" t="s">
        <v>14</v>
      </c>
      <c r="U346" s="8" t="s">
        <v>14</v>
      </c>
      <c r="V346" s="8" t="s">
        <v>14</v>
      </c>
      <c r="W346" s="8" t="s">
        <v>14</v>
      </c>
      <c r="X346" s="8" t="s">
        <v>14</v>
      </c>
      <c r="Y346" s="8" t="s">
        <v>14</v>
      </c>
      <c r="Z346" s="8" t="s">
        <v>14</v>
      </c>
      <c r="AA346" s="8" t="s">
        <v>14</v>
      </c>
      <c r="AB346" s="8" t="s">
        <v>14</v>
      </c>
    </row>
    <row r="347">
      <c r="A347" s="8" t="s">
        <v>14</v>
      </c>
      <c r="B347" s="8" t="s">
        <v>14</v>
      </c>
      <c r="C347" s="8" t="s">
        <v>14</v>
      </c>
      <c r="D347" s="8" t="s">
        <v>14</v>
      </c>
      <c r="E347" s="8" t="s">
        <v>14</v>
      </c>
      <c r="F347" s="8" t="s">
        <v>14</v>
      </c>
      <c r="G347" s="8" t="s">
        <v>14</v>
      </c>
      <c r="H347" s="8" t="s">
        <v>14</v>
      </c>
      <c r="I347" s="8" t="s">
        <v>14</v>
      </c>
      <c r="J347" s="8" t="s">
        <v>14</v>
      </c>
      <c r="K347" s="8" t="s">
        <v>14</v>
      </c>
      <c r="L347" s="8" t="s">
        <v>14</v>
      </c>
      <c r="M347" s="8" t="s">
        <v>14</v>
      </c>
      <c r="N347" s="8" t="s">
        <v>14</v>
      </c>
      <c r="O347" s="8" t="s">
        <v>14</v>
      </c>
      <c r="P347" s="8" t="s">
        <v>14</v>
      </c>
      <c r="Q347" s="8" t="s">
        <v>14</v>
      </c>
      <c r="R347" s="8" t="s">
        <v>14</v>
      </c>
      <c r="S347" s="8" t="s">
        <v>14</v>
      </c>
      <c r="T347" s="8" t="s">
        <v>14</v>
      </c>
      <c r="U347" s="8" t="s">
        <v>14</v>
      </c>
      <c r="V347" s="8" t="s">
        <v>14</v>
      </c>
      <c r="W347" s="8" t="s">
        <v>14</v>
      </c>
      <c r="X347" s="8" t="s">
        <v>14</v>
      </c>
      <c r="Y347" s="8" t="s">
        <v>14</v>
      </c>
      <c r="Z347" s="8" t="s">
        <v>14</v>
      </c>
      <c r="AA347" s="8" t="s">
        <v>14</v>
      </c>
      <c r="AB347" s="8" t="s">
        <v>14</v>
      </c>
    </row>
    <row r="348">
      <c r="A348" s="8" t="s">
        <v>14</v>
      </c>
      <c r="B348" s="8" t="s">
        <v>14</v>
      </c>
      <c r="C348" s="8" t="s">
        <v>14</v>
      </c>
      <c r="D348" s="8" t="s">
        <v>14</v>
      </c>
      <c r="E348" s="8" t="s">
        <v>14</v>
      </c>
      <c r="F348" s="8" t="s">
        <v>14</v>
      </c>
      <c r="G348" s="8" t="s">
        <v>14</v>
      </c>
      <c r="H348" s="8" t="s">
        <v>14</v>
      </c>
      <c r="I348" s="8" t="s">
        <v>14</v>
      </c>
      <c r="J348" s="8" t="s">
        <v>14</v>
      </c>
      <c r="K348" s="8" t="s">
        <v>14</v>
      </c>
      <c r="L348" s="8" t="s">
        <v>14</v>
      </c>
      <c r="M348" s="8" t="s">
        <v>14</v>
      </c>
      <c r="N348" s="8" t="s">
        <v>14</v>
      </c>
      <c r="O348" s="8" t="s">
        <v>14</v>
      </c>
      <c r="P348" s="8" t="s">
        <v>14</v>
      </c>
      <c r="Q348" s="8" t="s">
        <v>14</v>
      </c>
      <c r="R348" s="8" t="s">
        <v>14</v>
      </c>
      <c r="S348" s="8" t="s">
        <v>14</v>
      </c>
      <c r="T348" s="8" t="s">
        <v>14</v>
      </c>
      <c r="U348" s="8" t="s">
        <v>14</v>
      </c>
      <c r="V348" s="8" t="s">
        <v>14</v>
      </c>
      <c r="W348" s="8" t="s">
        <v>14</v>
      </c>
      <c r="X348" s="8" t="s">
        <v>14</v>
      </c>
      <c r="Y348" s="8" t="s">
        <v>14</v>
      </c>
      <c r="Z348" s="8" t="s">
        <v>14</v>
      </c>
      <c r="AA348" s="8" t="s">
        <v>14</v>
      </c>
      <c r="AB348" s="8" t="s">
        <v>14</v>
      </c>
    </row>
    <row r="349">
      <c r="A349" s="8" t="s">
        <v>14</v>
      </c>
      <c r="B349" s="8" t="s">
        <v>14</v>
      </c>
      <c r="C349" s="8" t="s">
        <v>14</v>
      </c>
      <c r="D349" s="8" t="s">
        <v>14</v>
      </c>
      <c r="E349" s="8" t="s">
        <v>14</v>
      </c>
      <c r="F349" s="8" t="s">
        <v>14</v>
      </c>
      <c r="G349" s="8" t="s">
        <v>14</v>
      </c>
      <c r="H349" s="8" t="s">
        <v>14</v>
      </c>
      <c r="I349" s="8" t="s">
        <v>14</v>
      </c>
      <c r="J349" s="8" t="s">
        <v>14</v>
      </c>
      <c r="K349" s="8" t="s">
        <v>14</v>
      </c>
      <c r="L349" s="8" t="s">
        <v>14</v>
      </c>
      <c r="M349" s="8" t="s">
        <v>14</v>
      </c>
      <c r="N349" s="8" t="s">
        <v>14</v>
      </c>
      <c r="O349" s="8" t="s">
        <v>14</v>
      </c>
      <c r="P349" s="8" t="s">
        <v>14</v>
      </c>
      <c r="Q349" s="8" t="s">
        <v>14</v>
      </c>
      <c r="R349" s="8" t="s">
        <v>14</v>
      </c>
      <c r="S349" s="8" t="s">
        <v>14</v>
      </c>
      <c r="T349" s="8" t="s">
        <v>14</v>
      </c>
      <c r="U349" s="8" t="s">
        <v>14</v>
      </c>
      <c r="V349" s="8" t="s">
        <v>14</v>
      </c>
      <c r="W349" s="8" t="s">
        <v>14</v>
      </c>
      <c r="X349" s="8" t="s">
        <v>14</v>
      </c>
      <c r="Y349" s="8" t="s">
        <v>14</v>
      </c>
      <c r="Z349" s="8" t="s">
        <v>14</v>
      </c>
      <c r="AA349" s="8" t="s">
        <v>14</v>
      </c>
      <c r="AB349" s="8" t="s">
        <v>14</v>
      </c>
    </row>
    <row r="350">
      <c r="A350" s="8" t="s">
        <v>14</v>
      </c>
      <c r="B350" s="8" t="s">
        <v>14</v>
      </c>
      <c r="C350" s="8" t="s">
        <v>14</v>
      </c>
      <c r="D350" s="8" t="s">
        <v>14</v>
      </c>
      <c r="E350" s="8" t="s">
        <v>14</v>
      </c>
      <c r="F350" s="8" t="s">
        <v>14</v>
      </c>
      <c r="G350" s="8" t="s">
        <v>14</v>
      </c>
      <c r="H350" s="8" t="s">
        <v>14</v>
      </c>
      <c r="I350" s="8" t="s">
        <v>14</v>
      </c>
      <c r="J350" s="8" t="s">
        <v>14</v>
      </c>
      <c r="K350" s="8" t="s">
        <v>14</v>
      </c>
      <c r="L350" s="8" t="s">
        <v>14</v>
      </c>
      <c r="M350" s="8" t="s">
        <v>14</v>
      </c>
      <c r="N350" s="8" t="s">
        <v>14</v>
      </c>
      <c r="O350" s="8" t="s">
        <v>14</v>
      </c>
      <c r="P350" s="8" t="s">
        <v>14</v>
      </c>
      <c r="Q350" s="8" t="s">
        <v>14</v>
      </c>
      <c r="R350" s="8" t="s">
        <v>14</v>
      </c>
      <c r="S350" s="8" t="s">
        <v>14</v>
      </c>
      <c r="T350" s="8" t="s">
        <v>14</v>
      </c>
      <c r="U350" s="8" t="s">
        <v>14</v>
      </c>
      <c r="V350" s="8" t="s">
        <v>14</v>
      </c>
      <c r="W350" s="8" t="s">
        <v>14</v>
      </c>
      <c r="X350" s="8" t="s">
        <v>14</v>
      </c>
      <c r="Y350" s="8" t="s">
        <v>14</v>
      </c>
      <c r="Z350" s="8" t="s">
        <v>14</v>
      </c>
      <c r="AA350" s="8" t="s">
        <v>14</v>
      </c>
      <c r="AB350" s="8" t="s">
        <v>14</v>
      </c>
    </row>
    <row r="351">
      <c r="A351" s="8" t="s">
        <v>14</v>
      </c>
      <c r="B351" s="8" t="s">
        <v>14</v>
      </c>
      <c r="C351" s="8" t="s">
        <v>14</v>
      </c>
      <c r="D351" s="8" t="s">
        <v>14</v>
      </c>
      <c r="E351" s="8" t="s">
        <v>14</v>
      </c>
      <c r="F351" s="8" t="s">
        <v>14</v>
      </c>
      <c r="G351" s="8" t="s">
        <v>14</v>
      </c>
      <c r="H351" s="8" t="s">
        <v>14</v>
      </c>
      <c r="I351" s="8" t="s">
        <v>14</v>
      </c>
      <c r="J351" s="8" t="s">
        <v>14</v>
      </c>
      <c r="K351" s="8" t="s">
        <v>14</v>
      </c>
      <c r="L351" s="8" t="s">
        <v>14</v>
      </c>
      <c r="M351" s="8" t="s">
        <v>14</v>
      </c>
      <c r="N351" s="8" t="s">
        <v>14</v>
      </c>
      <c r="O351" s="8" t="s">
        <v>14</v>
      </c>
      <c r="P351" s="8" t="s">
        <v>14</v>
      </c>
      <c r="Q351" s="8" t="s">
        <v>14</v>
      </c>
      <c r="R351" s="8" t="s">
        <v>14</v>
      </c>
      <c r="S351" s="8" t="s">
        <v>14</v>
      </c>
      <c r="T351" s="8" t="s">
        <v>14</v>
      </c>
      <c r="U351" s="8" t="s">
        <v>14</v>
      </c>
      <c r="V351" s="8" t="s">
        <v>14</v>
      </c>
      <c r="W351" s="8" t="s">
        <v>14</v>
      </c>
      <c r="X351" s="8" t="s">
        <v>14</v>
      </c>
      <c r="Y351" s="8" t="s">
        <v>14</v>
      </c>
      <c r="Z351" s="8" t="s">
        <v>14</v>
      </c>
      <c r="AA351" s="8" t="s">
        <v>14</v>
      </c>
      <c r="AB351" s="8" t="s">
        <v>14</v>
      </c>
    </row>
    <row r="352">
      <c r="A352" s="8" t="s">
        <v>14</v>
      </c>
      <c r="B352" s="8" t="s">
        <v>14</v>
      </c>
      <c r="C352" s="8" t="s">
        <v>14</v>
      </c>
      <c r="D352" s="8" t="s">
        <v>14</v>
      </c>
      <c r="E352" s="8" t="s">
        <v>14</v>
      </c>
      <c r="F352" s="8" t="s">
        <v>14</v>
      </c>
      <c r="G352" s="8" t="s">
        <v>14</v>
      </c>
      <c r="H352" s="8" t="s">
        <v>14</v>
      </c>
      <c r="I352" s="8" t="s">
        <v>14</v>
      </c>
      <c r="J352" s="8" t="s">
        <v>14</v>
      </c>
      <c r="K352" s="8" t="s">
        <v>14</v>
      </c>
      <c r="L352" s="8" t="s">
        <v>14</v>
      </c>
      <c r="M352" s="8" t="s">
        <v>14</v>
      </c>
      <c r="N352" s="8" t="s">
        <v>14</v>
      </c>
      <c r="O352" s="8" t="s">
        <v>14</v>
      </c>
      <c r="P352" s="8" t="s">
        <v>14</v>
      </c>
      <c r="Q352" s="8" t="s">
        <v>14</v>
      </c>
      <c r="R352" s="8" t="s">
        <v>14</v>
      </c>
      <c r="S352" s="8" t="s">
        <v>14</v>
      </c>
      <c r="T352" s="8" t="s">
        <v>14</v>
      </c>
      <c r="U352" s="8" t="s">
        <v>14</v>
      </c>
      <c r="V352" s="8" t="s">
        <v>14</v>
      </c>
      <c r="W352" s="8" t="s">
        <v>14</v>
      </c>
      <c r="X352" s="8" t="s">
        <v>14</v>
      </c>
      <c r="Y352" s="8" t="s">
        <v>14</v>
      </c>
      <c r="Z352" s="8" t="s">
        <v>14</v>
      </c>
      <c r="AA352" s="8" t="s">
        <v>14</v>
      </c>
      <c r="AB352" s="8" t="s">
        <v>14</v>
      </c>
    </row>
    <row r="353">
      <c r="A353" s="8" t="s">
        <v>14</v>
      </c>
      <c r="B353" s="8" t="s">
        <v>14</v>
      </c>
      <c r="C353" s="8" t="s">
        <v>14</v>
      </c>
      <c r="D353" s="8" t="s">
        <v>14</v>
      </c>
      <c r="E353" s="8" t="s">
        <v>14</v>
      </c>
      <c r="F353" s="8" t="s">
        <v>14</v>
      </c>
      <c r="G353" s="8" t="s">
        <v>14</v>
      </c>
      <c r="H353" s="8" t="s">
        <v>14</v>
      </c>
      <c r="I353" s="8" t="s">
        <v>14</v>
      </c>
      <c r="J353" s="8" t="s">
        <v>14</v>
      </c>
      <c r="K353" s="8" t="s">
        <v>14</v>
      </c>
      <c r="L353" s="8" t="s">
        <v>14</v>
      </c>
      <c r="M353" s="8" t="s">
        <v>14</v>
      </c>
      <c r="N353" s="8" t="s">
        <v>14</v>
      </c>
      <c r="O353" s="8" t="s">
        <v>14</v>
      </c>
      <c r="P353" s="8" t="s">
        <v>14</v>
      </c>
      <c r="Q353" s="8" t="s">
        <v>14</v>
      </c>
      <c r="R353" s="8" t="s">
        <v>14</v>
      </c>
      <c r="S353" s="8" t="s">
        <v>14</v>
      </c>
      <c r="T353" s="8" t="s">
        <v>14</v>
      </c>
      <c r="U353" s="8" t="s">
        <v>14</v>
      </c>
      <c r="V353" s="8" t="s">
        <v>14</v>
      </c>
      <c r="W353" s="8" t="s">
        <v>14</v>
      </c>
      <c r="X353" s="8" t="s">
        <v>14</v>
      </c>
      <c r="Y353" s="8" t="s">
        <v>14</v>
      </c>
      <c r="Z353" s="8" t="s">
        <v>14</v>
      </c>
      <c r="AA353" s="8" t="s">
        <v>14</v>
      </c>
      <c r="AB353" s="8" t="s">
        <v>14</v>
      </c>
    </row>
    <row r="354">
      <c r="A354" s="8" t="s">
        <v>14</v>
      </c>
      <c r="B354" s="8" t="s">
        <v>14</v>
      </c>
      <c r="C354" s="8" t="s">
        <v>14</v>
      </c>
      <c r="D354" s="8" t="s">
        <v>14</v>
      </c>
      <c r="E354" s="8" t="s">
        <v>14</v>
      </c>
      <c r="F354" s="8" t="s">
        <v>14</v>
      </c>
      <c r="G354" s="8" t="s">
        <v>14</v>
      </c>
      <c r="H354" s="8" t="s">
        <v>14</v>
      </c>
      <c r="I354" s="8" t="s">
        <v>14</v>
      </c>
      <c r="J354" s="8" t="s">
        <v>14</v>
      </c>
      <c r="K354" s="8" t="s">
        <v>14</v>
      </c>
      <c r="L354" s="8" t="s">
        <v>14</v>
      </c>
      <c r="M354" s="8" t="s">
        <v>14</v>
      </c>
      <c r="N354" s="8" t="s">
        <v>14</v>
      </c>
      <c r="O354" s="8" t="s">
        <v>14</v>
      </c>
      <c r="P354" s="8" t="s">
        <v>14</v>
      </c>
      <c r="Q354" s="8" t="s">
        <v>14</v>
      </c>
      <c r="R354" s="8" t="s">
        <v>14</v>
      </c>
      <c r="S354" s="8" t="s">
        <v>14</v>
      </c>
      <c r="T354" s="8" t="s">
        <v>14</v>
      </c>
      <c r="U354" s="8" t="s">
        <v>14</v>
      </c>
      <c r="V354" s="8" t="s">
        <v>14</v>
      </c>
      <c r="W354" s="8" t="s">
        <v>14</v>
      </c>
      <c r="X354" s="8" t="s">
        <v>14</v>
      </c>
      <c r="Y354" s="8" t="s">
        <v>14</v>
      </c>
      <c r="Z354" s="8" t="s">
        <v>14</v>
      </c>
      <c r="AA354" s="8" t="s">
        <v>14</v>
      </c>
      <c r="AB354" s="8" t="s">
        <v>14</v>
      </c>
    </row>
    <row r="355">
      <c r="A355" s="8" t="s">
        <v>14</v>
      </c>
      <c r="B355" s="8" t="s">
        <v>14</v>
      </c>
      <c r="C355" s="8" t="s">
        <v>14</v>
      </c>
      <c r="D355" s="8" t="s">
        <v>14</v>
      </c>
      <c r="E355" s="8" t="s">
        <v>14</v>
      </c>
      <c r="F355" s="8" t="s">
        <v>14</v>
      </c>
      <c r="G355" s="8" t="s">
        <v>14</v>
      </c>
      <c r="H355" s="8" t="s">
        <v>14</v>
      </c>
      <c r="I355" s="8" t="s">
        <v>14</v>
      </c>
      <c r="J355" s="8" t="s">
        <v>14</v>
      </c>
      <c r="K355" s="8" t="s">
        <v>14</v>
      </c>
      <c r="L355" s="8" t="s">
        <v>14</v>
      </c>
      <c r="M355" s="8" t="s">
        <v>14</v>
      </c>
      <c r="N355" s="8" t="s">
        <v>14</v>
      </c>
      <c r="O355" s="8" t="s">
        <v>14</v>
      </c>
      <c r="P355" s="8" t="s">
        <v>14</v>
      </c>
      <c r="Q355" s="8" t="s">
        <v>14</v>
      </c>
      <c r="R355" s="8" t="s">
        <v>14</v>
      </c>
      <c r="S355" s="8" t="s">
        <v>14</v>
      </c>
      <c r="T355" s="8" t="s">
        <v>14</v>
      </c>
      <c r="U355" s="8" t="s">
        <v>14</v>
      </c>
      <c r="V355" s="8" t="s">
        <v>14</v>
      </c>
      <c r="W355" s="8" t="s">
        <v>14</v>
      </c>
      <c r="X355" s="8" t="s">
        <v>14</v>
      </c>
      <c r="Y355" s="8" t="s">
        <v>14</v>
      </c>
      <c r="Z355" s="8" t="s">
        <v>14</v>
      </c>
      <c r="AA355" s="8" t="s">
        <v>14</v>
      </c>
      <c r="AB355" s="8" t="s">
        <v>14</v>
      </c>
    </row>
    <row r="356">
      <c r="A356" s="8" t="s">
        <v>14</v>
      </c>
      <c r="B356" s="8" t="s">
        <v>14</v>
      </c>
      <c r="C356" s="8" t="s">
        <v>14</v>
      </c>
      <c r="D356" s="8" t="s">
        <v>14</v>
      </c>
      <c r="E356" s="8" t="s">
        <v>14</v>
      </c>
      <c r="F356" s="8" t="s">
        <v>14</v>
      </c>
      <c r="G356" s="8" t="s">
        <v>14</v>
      </c>
      <c r="H356" s="8" t="s">
        <v>14</v>
      </c>
      <c r="I356" s="8" t="s">
        <v>14</v>
      </c>
      <c r="J356" s="8" t="s">
        <v>14</v>
      </c>
      <c r="K356" s="8" t="s">
        <v>14</v>
      </c>
      <c r="L356" s="8" t="s">
        <v>14</v>
      </c>
      <c r="M356" s="8" t="s">
        <v>14</v>
      </c>
      <c r="N356" s="8" t="s">
        <v>14</v>
      </c>
      <c r="O356" s="8" t="s">
        <v>14</v>
      </c>
      <c r="P356" s="8" t="s">
        <v>14</v>
      </c>
      <c r="Q356" s="8" t="s">
        <v>14</v>
      </c>
      <c r="R356" s="8" t="s">
        <v>14</v>
      </c>
      <c r="S356" s="8" t="s">
        <v>14</v>
      </c>
      <c r="T356" s="8" t="s">
        <v>14</v>
      </c>
      <c r="U356" s="8" t="s">
        <v>14</v>
      </c>
      <c r="V356" s="8" t="s">
        <v>14</v>
      </c>
      <c r="W356" s="8" t="s">
        <v>14</v>
      </c>
      <c r="X356" s="8" t="s">
        <v>14</v>
      </c>
      <c r="Y356" s="8" t="s">
        <v>14</v>
      </c>
      <c r="Z356" s="8" t="s">
        <v>14</v>
      </c>
      <c r="AA356" s="8" t="s">
        <v>14</v>
      </c>
      <c r="AB356" s="8" t="s">
        <v>14</v>
      </c>
    </row>
    <row r="357">
      <c r="A357" s="8" t="s">
        <v>14</v>
      </c>
      <c r="B357" s="8" t="s">
        <v>14</v>
      </c>
      <c r="C357" s="8" t="s">
        <v>14</v>
      </c>
      <c r="D357" s="8" t="s">
        <v>14</v>
      </c>
      <c r="E357" s="8" t="s">
        <v>14</v>
      </c>
      <c r="F357" s="8" t="s">
        <v>14</v>
      </c>
      <c r="G357" s="8" t="s">
        <v>14</v>
      </c>
      <c r="H357" s="8" t="s">
        <v>14</v>
      </c>
      <c r="I357" s="8" t="s">
        <v>14</v>
      </c>
      <c r="J357" s="8" t="s">
        <v>14</v>
      </c>
      <c r="K357" s="8" t="s">
        <v>14</v>
      </c>
      <c r="L357" s="8" t="s">
        <v>14</v>
      </c>
      <c r="M357" s="8" t="s">
        <v>14</v>
      </c>
      <c r="N357" s="8" t="s">
        <v>14</v>
      </c>
      <c r="O357" s="8" t="s">
        <v>14</v>
      </c>
      <c r="P357" s="8" t="s">
        <v>14</v>
      </c>
      <c r="Q357" s="8" t="s">
        <v>14</v>
      </c>
      <c r="R357" s="8" t="s">
        <v>14</v>
      </c>
      <c r="S357" s="8" t="s">
        <v>14</v>
      </c>
      <c r="T357" s="8" t="s">
        <v>14</v>
      </c>
      <c r="U357" s="8" t="s">
        <v>14</v>
      </c>
      <c r="V357" s="8" t="s">
        <v>14</v>
      </c>
      <c r="W357" s="8" t="s">
        <v>14</v>
      </c>
      <c r="X357" s="8" t="s">
        <v>14</v>
      </c>
      <c r="Y357" s="8" t="s">
        <v>14</v>
      </c>
      <c r="Z357" s="8" t="s">
        <v>14</v>
      </c>
      <c r="AA357" s="8" t="s">
        <v>14</v>
      </c>
      <c r="AB357" s="8" t="s">
        <v>14</v>
      </c>
    </row>
    <row r="358">
      <c r="A358" s="8" t="s">
        <v>14</v>
      </c>
      <c r="B358" s="8" t="s">
        <v>14</v>
      </c>
      <c r="C358" s="8" t="s">
        <v>14</v>
      </c>
      <c r="D358" s="8" t="s">
        <v>14</v>
      </c>
      <c r="E358" s="8" t="s">
        <v>14</v>
      </c>
      <c r="F358" s="8" t="s">
        <v>14</v>
      </c>
      <c r="G358" s="8" t="s">
        <v>14</v>
      </c>
      <c r="H358" s="8" t="s">
        <v>14</v>
      </c>
      <c r="I358" s="8" t="s">
        <v>14</v>
      </c>
      <c r="J358" s="8" t="s">
        <v>14</v>
      </c>
      <c r="K358" s="8" t="s">
        <v>14</v>
      </c>
      <c r="L358" s="8" t="s">
        <v>14</v>
      </c>
      <c r="M358" s="8" t="s">
        <v>14</v>
      </c>
      <c r="N358" s="8" t="s">
        <v>14</v>
      </c>
      <c r="O358" s="8" t="s">
        <v>14</v>
      </c>
      <c r="P358" s="8" t="s">
        <v>14</v>
      </c>
      <c r="Q358" s="8" t="s">
        <v>14</v>
      </c>
      <c r="R358" s="8" t="s">
        <v>14</v>
      </c>
      <c r="S358" s="8" t="s">
        <v>14</v>
      </c>
      <c r="T358" s="8" t="s">
        <v>14</v>
      </c>
      <c r="U358" s="8" t="s">
        <v>14</v>
      </c>
      <c r="V358" s="8" t="s">
        <v>14</v>
      </c>
      <c r="W358" s="8" t="s">
        <v>14</v>
      </c>
      <c r="X358" s="8" t="s">
        <v>14</v>
      </c>
      <c r="Y358" s="8" t="s">
        <v>14</v>
      </c>
      <c r="Z358" s="8" t="s">
        <v>14</v>
      </c>
      <c r="AA358" s="8" t="s">
        <v>14</v>
      </c>
      <c r="AB358" s="8" t="s">
        <v>14</v>
      </c>
    </row>
    <row r="359">
      <c r="A359" s="8" t="s">
        <v>14</v>
      </c>
      <c r="B359" s="8" t="s">
        <v>14</v>
      </c>
      <c r="C359" s="8" t="s">
        <v>14</v>
      </c>
      <c r="D359" s="8" t="s">
        <v>14</v>
      </c>
      <c r="E359" s="8" t="s">
        <v>14</v>
      </c>
      <c r="F359" s="8" t="s">
        <v>14</v>
      </c>
      <c r="G359" s="8" t="s">
        <v>14</v>
      </c>
      <c r="H359" s="8" t="s">
        <v>14</v>
      </c>
      <c r="I359" s="8" t="s">
        <v>14</v>
      </c>
      <c r="J359" s="8" t="s">
        <v>14</v>
      </c>
      <c r="K359" s="8" t="s">
        <v>14</v>
      </c>
      <c r="L359" s="8" t="s">
        <v>14</v>
      </c>
      <c r="M359" s="8" t="s">
        <v>14</v>
      </c>
      <c r="N359" s="8" t="s">
        <v>14</v>
      </c>
      <c r="O359" s="8" t="s">
        <v>14</v>
      </c>
      <c r="P359" s="8" t="s">
        <v>14</v>
      </c>
      <c r="Q359" s="8" t="s">
        <v>14</v>
      </c>
      <c r="R359" s="8" t="s">
        <v>14</v>
      </c>
      <c r="S359" s="8" t="s">
        <v>14</v>
      </c>
      <c r="T359" s="8" t="s">
        <v>14</v>
      </c>
      <c r="U359" s="8" t="s">
        <v>14</v>
      </c>
      <c r="V359" s="8" t="s">
        <v>14</v>
      </c>
      <c r="W359" s="8" t="s">
        <v>14</v>
      </c>
      <c r="X359" s="8" t="s">
        <v>14</v>
      </c>
      <c r="Y359" s="8" t="s">
        <v>14</v>
      </c>
      <c r="Z359" s="8" t="s">
        <v>14</v>
      </c>
      <c r="AA359" s="8" t="s">
        <v>14</v>
      </c>
      <c r="AB359" s="8" t="s">
        <v>14</v>
      </c>
    </row>
    <row r="360">
      <c r="A360" s="8" t="s">
        <v>14</v>
      </c>
      <c r="B360" s="8" t="s">
        <v>14</v>
      </c>
      <c r="C360" s="8" t="s">
        <v>14</v>
      </c>
      <c r="D360" s="8" t="s">
        <v>14</v>
      </c>
      <c r="E360" s="8" t="s">
        <v>14</v>
      </c>
      <c r="F360" s="8" t="s">
        <v>14</v>
      </c>
      <c r="G360" s="8" t="s">
        <v>14</v>
      </c>
      <c r="H360" s="8" t="s">
        <v>14</v>
      </c>
      <c r="I360" s="8" t="s">
        <v>14</v>
      </c>
      <c r="J360" s="8" t="s">
        <v>14</v>
      </c>
      <c r="K360" s="8" t="s">
        <v>14</v>
      </c>
      <c r="L360" s="8" t="s">
        <v>14</v>
      </c>
      <c r="M360" s="8" t="s">
        <v>14</v>
      </c>
      <c r="N360" s="8" t="s">
        <v>14</v>
      </c>
      <c r="O360" s="8" t="s">
        <v>14</v>
      </c>
      <c r="P360" s="8" t="s">
        <v>14</v>
      </c>
      <c r="Q360" s="8" t="s">
        <v>14</v>
      </c>
      <c r="R360" s="8" t="s">
        <v>14</v>
      </c>
      <c r="S360" s="8" t="s">
        <v>14</v>
      </c>
      <c r="T360" s="8" t="s">
        <v>14</v>
      </c>
      <c r="U360" s="8" t="s">
        <v>14</v>
      </c>
      <c r="V360" s="8" t="s">
        <v>14</v>
      </c>
      <c r="W360" s="8" t="s">
        <v>14</v>
      </c>
      <c r="X360" s="8" t="s">
        <v>14</v>
      </c>
      <c r="Y360" s="8" t="s">
        <v>14</v>
      </c>
      <c r="Z360" s="8" t="s">
        <v>14</v>
      </c>
      <c r="AA360" s="8" t="s">
        <v>14</v>
      </c>
      <c r="AB360" s="8" t="s">
        <v>14</v>
      </c>
    </row>
    <row r="361">
      <c r="A361" s="8" t="s">
        <v>14</v>
      </c>
      <c r="B361" s="8" t="s">
        <v>14</v>
      </c>
      <c r="C361" s="8" t="s">
        <v>14</v>
      </c>
      <c r="D361" s="8" t="s">
        <v>14</v>
      </c>
      <c r="E361" s="8" t="s">
        <v>14</v>
      </c>
      <c r="F361" s="8" t="s">
        <v>14</v>
      </c>
      <c r="G361" s="8" t="s">
        <v>14</v>
      </c>
      <c r="H361" s="8" t="s">
        <v>14</v>
      </c>
      <c r="I361" s="8" t="s">
        <v>14</v>
      </c>
      <c r="J361" s="8" t="s">
        <v>14</v>
      </c>
      <c r="K361" s="8" t="s">
        <v>14</v>
      </c>
      <c r="L361" s="8" t="s">
        <v>14</v>
      </c>
      <c r="M361" s="8" t="s">
        <v>14</v>
      </c>
      <c r="N361" s="8" t="s">
        <v>14</v>
      </c>
      <c r="O361" s="8" t="s">
        <v>14</v>
      </c>
      <c r="P361" s="8" t="s">
        <v>14</v>
      </c>
      <c r="Q361" s="8" t="s">
        <v>14</v>
      </c>
      <c r="R361" s="8" t="s">
        <v>14</v>
      </c>
      <c r="S361" s="8" t="s">
        <v>14</v>
      </c>
      <c r="T361" s="8" t="s">
        <v>14</v>
      </c>
      <c r="U361" s="8" t="s">
        <v>14</v>
      </c>
      <c r="V361" s="8" t="s">
        <v>14</v>
      </c>
      <c r="W361" s="8" t="s">
        <v>14</v>
      </c>
      <c r="X361" s="8" t="s">
        <v>14</v>
      </c>
      <c r="Y361" s="8" t="s">
        <v>14</v>
      </c>
      <c r="Z361" s="8" t="s">
        <v>14</v>
      </c>
      <c r="AA361" s="8" t="s">
        <v>14</v>
      </c>
      <c r="AB361" s="8" t="s">
        <v>14</v>
      </c>
    </row>
    <row r="362">
      <c r="A362" s="8" t="s">
        <v>14</v>
      </c>
      <c r="B362" s="8" t="s">
        <v>14</v>
      </c>
      <c r="C362" s="8" t="s">
        <v>14</v>
      </c>
      <c r="D362" s="8" t="s">
        <v>14</v>
      </c>
      <c r="E362" s="8" t="s">
        <v>14</v>
      </c>
      <c r="F362" s="8" t="s">
        <v>14</v>
      </c>
      <c r="G362" s="8" t="s">
        <v>14</v>
      </c>
      <c r="H362" s="8" t="s">
        <v>14</v>
      </c>
      <c r="I362" s="8" t="s">
        <v>14</v>
      </c>
      <c r="J362" s="8" t="s">
        <v>14</v>
      </c>
      <c r="K362" s="8" t="s">
        <v>14</v>
      </c>
      <c r="L362" s="8" t="s">
        <v>14</v>
      </c>
      <c r="M362" s="8" t="s">
        <v>14</v>
      </c>
      <c r="N362" s="8" t="s">
        <v>14</v>
      </c>
      <c r="O362" s="8" t="s">
        <v>14</v>
      </c>
      <c r="P362" s="8" t="s">
        <v>14</v>
      </c>
      <c r="Q362" s="8" t="s">
        <v>14</v>
      </c>
      <c r="R362" s="8" t="s">
        <v>14</v>
      </c>
      <c r="S362" s="8" t="s">
        <v>14</v>
      </c>
      <c r="T362" s="8" t="s">
        <v>14</v>
      </c>
      <c r="U362" s="8" t="s">
        <v>14</v>
      </c>
      <c r="V362" s="8" t="s">
        <v>14</v>
      </c>
      <c r="W362" s="8" t="s">
        <v>14</v>
      </c>
      <c r="X362" s="8" t="s">
        <v>14</v>
      </c>
      <c r="Y362" s="8" t="s">
        <v>14</v>
      </c>
      <c r="Z362" s="8" t="s">
        <v>14</v>
      </c>
      <c r="AA362" s="8" t="s">
        <v>14</v>
      </c>
      <c r="AB362" s="8" t="s">
        <v>14</v>
      </c>
    </row>
    <row r="363">
      <c r="A363" s="8" t="s">
        <v>14</v>
      </c>
      <c r="B363" s="8" t="s">
        <v>14</v>
      </c>
      <c r="C363" s="8" t="s">
        <v>14</v>
      </c>
      <c r="D363" s="8" t="s">
        <v>14</v>
      </c>
      <c r="E363" s="8" t="s">
        <v>14</v>
      </c>
      <c r="F363" s="8" t="s">
        <v>14</v>
      </c>
      <c r="G363" s="8" t="s">
        <v>14</v>
      </c>
      <c r="H363" s="8" t="s">
        <v>14</v>
      </c>
      <c r="I363" s="8" t="s">
        <v>14</v>
      </c>
      <c r="J363" s="8" t="s">
        <v>14</v>
      </c>
      <c r="K363" s="8" t="s">
        <v>14</v>
      </c>
      <c r="L363" s="8" t="s">
        <v>14</v>
      </c>
      <c r="M363" s="8" t="s">
        <v>14</v>
      </c>
      <c r="N363" s="8" t="s">
        <v>14</v>
      </c>
      <c r="O363" s="8" t="s">
        <v>14</v>
      </c>
      <c r="P363" s="8" t="s">
        <v>14</v>
      </c>
      <c r="Q363" s="8" t="s">
        <v>14</v>
      </c>
      <c r="R363" s="8" t="s">
        <v>14</v>
      </c>
      <c r="S363" s="8" t="s">
        <v>14</v>
      </c>
      <c r="T363" s="8" t="s">
        <v>14</v>
      </c>
      <c r="U363" s="8" t="s">
        <v>14</v>
      </c>
      <c r="V363" s="8" t="s">
        <v>14</v>
      </c>
      <c r="W363" s="8" t="s">
        <v>14</v>
      </c>
      <c r="X363" s="8" t="s">
        <v>14</v>
      </c>
      <c r="Y363" s="8" t="s">
        <v>14</v>
      </c>
      <c r="Z363" s="8" t="s">
        <v>14</v>
      </c>
      <c r="AA363" s="8" t="s">
        <v>14</v>
      </c>
      <c r="AB363" s="8" t="s">
        <v>14</v>
      </c>
    </row>
    <row r="364">
      <c r="A364" s="8" t="s">
        <v>14</v>
      </c>
      <c r="B364" s="8" t="s">
        <v>14</v>
      </c>
      <c r="C364" s="8" t="s">
        <v>14</v>
      </c>
      <c r="D364" s="8" t="s">
        <v>14</v>
      </c>
      <c r="E364" s="8" t="s">
        <v>14</v>
      </c>
      <c r="F364" s="8" t="s">
        <v>14</v>
      </c>
      <c r="G364" s="8" t="s">
        <v>14</v>
      </c>
      <c r="H364" s="8" t="s">
        <v>14</v>
      </c>
      <c r="I364" s="8" t="s">
        <v>14</v>
      </c>
      <c r="J364" s="8" t="s">
        <v>14</v>
      </c>
      <c r="K364" s="8" t="s">
        <v>14</v>
      </c>
      <c r="L364" s="8" t="s">
        <v>14</v>
      </c>
      <c r="M364" s="8" t="s">
        <v>14</v>
      </c>
      <c r="N364" s="8" t="s">
        <v>14</v>
      </c>
      <c r="O364" s="8" t="s">
        <v>14</v>
      </c>
      <c r="P364" s="8" t="s">
        <v>14</v>
      </c>
      <c r="Q364" s="8" t="s">
        <v>14</v>
      </c>
      <c r="R364" s="8" t="s">
        <v>14</v>
      </c>
      <c r="S364" s="8" t="s">
        <v>14</v>
      </c>
      <c r="T364" s="8" t="s">
        <v>14</v>
      </c>
      <c r="U364" s="8" t="s">
        <v>14</v>
      </c>
      <c r="V364" s="8" t="s">
        <v>14</v>
      </c>
      <c r="W364" s="8" t="s">
        <v>14</v>
      </c>
      <c r="X364" s="8" t="s">
        <v>14</v>
      </c>
      <c r="Y364" s="8" t="s">
        <v>14</v>
      </c>
      <c r="Z364" s="8" t="s">
        <v>14</v>
      </c>
      <c r="AA364" s="8" t="s">
        <v>14</v>
      </c>
      <c r="AB364" s="8" t="s">
        <v>14</v>
      </c>
    </row>
    <row r="365">
      <c r="A365" s="8" t="s">
        <v>14</v>
      </c>
      <c r="B365" s="8" t="s">
        <v>14</v>
      </c>
      <c r="C365" s="8" t="s">
        <v>14</v>
      </c>
      <c r="D365" s="8" t="s">
        <v>14</v>
      </c>
      <c r="E365" s="8" t="s">
        <v>14</v>
      </c>
      <c r="F365" s="8" t="s">
        <v>14</v>
      </c>
      <c r="G365" s="8" t="s">
        <v>14</v>
      </c>
      <c r="H365" s="8" t="s">
        <v>14</v>
      </c>
      <c r="I365" s="8" t="s">
        <v>14</v>
      </c>
      <c r="J365" s="8" t="s">
        <v>14</v>
      </c>
      <c r="K365" s="8" t="s">
        <v>14</v>
      </c>
      <c r="L365" s="8" t="s">
        <v>14</v>
      </c>
      <c r="M365" s="8" t="s">
        <v>14</v>
      </c>
      <c r="N365" s="8" t="s">
        <v>14</v>
      </c>
      <c r="O365" s="8" t="s">
        <v>14</v>
      </c>
      <c r="P365" s="8" t="s">
        <v>14</v>
      </c>
      <c r="Q365" s="8" t="s">
        <v>14</v>
      </c>
      <c r="R365" s="8" t="s">
        <v>14</v>
      </c>
      <c r="S365" s="8" t="s">
        <v>14</v>
      </c>
      <c r="T365" s="8" t="s">
        <v>14</v>
      </c>
      <c r="U365" s="8" t="s">
        <v>14</v>
      </c>
      <c r="V365" s="8" t="s">
        <v>14</v>
      </c>
      <c r="W365" s="8" t="s">
        <v>14</v>
      </c>
      <c r="X365" s="8" t="s">
        <v>14</v>
      </c>
      <c r="Y365" s="8" t="s">
        <v>14</v>
      </c>
      <c r="Z365" s="8" t="s">
        <v>14</v>
      </c>
      <c r="AA365" s="8" t="s">
        <v>14</v>
      </c>
      <c r="AB365" s="8" t="s">
        <v>14</v>
      </c>
    </row>
    <row r="366">
      <c r="A366" s="8" t="s">
        <v>14</v>
      </c>
      <c r="B366" s="8" t="s">
        <v>14</v>
      </c>
      <c r="C366" s="8" t="s">
        <v>14</v>
      </c>
      <c r="D366" s="8" t="s">
        <v>14</v>
      </c>
      <c r="E366" s="8" t="s">
        <v>14</v>
      </c>
      <c r="F366" s="8" t="s">
        <v>14</v>
      </c>
      <c r="G366" s="8" t="s">
        <v>14</v>
      </c>
      <c r="H366" s="8" t="s">
        <v>14</v>
      </c>
      <c r="I366" s="8" t="s">
        <v>14</v>
      </c>
      <c r="J366" s="8" t="s">
        <v>14</v>
      </c>
      <c r="K366" s="8" t="s">
        <v>14</v>
      </c>
      <c r="L366" s="8" t="s">
        <v>14</v>
      </c>
      <c r="M366" s="8" t="s">
        <v>14</v>
      </c>
      <c r="N366" s="8" t="s">
        <v>14</v>
      </c>
      <c r="O366" s="8" t="s">
        <v>14</v>
      </c>
      <c r="P366" s="8" t="s">
        <v>14</v>
      </c>
      <c r="Q366" s="8" t="s">
        <v>14</v>
      </c>
      <c r="R366" s="8" t="s">
        <v>14</v>
      </c>
      <c r="S366" s="8" t="s">
        <v>14</v>
      </c>
      <c r="T366" s="8" t="s">
        <v>14</v>
      </c>
      <c r="U366" s="8" t="s">
        <v>14</v>
      </c>
      <c r="V366" s="8" t="s">
        <v>14</v>
      </c>
      <c r="W366" s="8" t="s">
        <v>14</v>
      </c>
      <c r="X366" s="8" t="s">
        <v>14</v>
      </c>
      <c r="Y366" s="8" t="s">
        <v>14</v>
      </c>
      <c r="Z366" s="8" t="s">
        <v>14</v>
      </c>
      <c r="AA366" s="8" t="s">
        <v>14</v>
      </c>
      <c r="AB366" s="8" t="s">
        <v>14</v>
      </c>
    </row>
    <row r="367">
      <c r="A367" s="8" t="s">
        <v>14</v>
      </c>
      <c r="B367" s="8" t="s">
        <v>14</v>
      </c>
      <c r="C367" s="8" t="s">
        <v>14</v>
      </c>
      <c r="D367" s="8" t="s">
        <v>14</v>
      </c>
      <c r="E367" s="8" t="s">
        <v>14</v>
      </c>
      <c r="F367" s="8" t="s">
        <v>14</v>
      </c>
      <c r="G367" s="8" t="s">
        <v>14</v>
      </c>
      <c r="H367" s="8" t="s">
        <v>14</v>
      </c>
      <c r="I367" s="8" t="s">
        <v>14</v>
      </c>
      <c r="J367" s="8" t="s">
        <v>14</v>
      </c>
      <c r="K367" s="8" t="s">
        <v>14</v>
      </c>
      <c r="L367" s="8" t="s">
        <v>14</v>
      </c>
      <c r="M367" s="8" t="s">
        <v>14</v>
      </c>
      <c r="N367" s="8" t="s">
        <v>14</v>
      </c>
      <c r="O367" s="8" t="s">
        <v>14</v>
      </c>
      <c r="P367" s="8" t="s">
        <v>14</v>
      </c>
      <c r="Q367" s="8" t="s">
        <v>14</v>
      </c>
      <c r="R367" s="8" t="s">
        <v>14</v>
      </c>
      <c r="S367" s="8" t="s">
        <v>14</v>
      </c>
      <c r="T367" s="8" t="s">
        <v>14</v>
      </c>
      <c r="U367" s="8" t="s">
        <v>14</v>
      </c>
      <c r="V367" s="8" t="s">
        <v>14</v>
      </c>
      <c r="W367" s="8" t="s">
        <v>14</v>
      </c>
      <c r="X367" s="8" t="s">
        <v>14</v>
      </c>
      <c r="Y367" s="8" t="s">
        <v>14</v>
      </c>
      <c r="Z367" s="8" t="s">
        <v>14</v>
      </c>
      <c r="AA367" s="8" t="s">
        <v>14</v>
      </c>
      <c r="AB367" s="8" t="s">
        <v>14</v>
      </c>
    </row>
    <row r="368">
      <c r="A368" s="8" t="s">
        <v>14</v>
      </c>
      <c r="B368" s="8" t="s">
        <v>14</v>
      </c>
      <c r="C368" s="8" t="s">
        <v>14</v>
      </c>
      <c r="D368" s="8" t="s">
        <v>14</v>
      </c>
      <c r="E368" s="8" t="s">
        <v>14</v>
      </c>
      <c r="F368" s="8" t="s">
        <v>14</v>
      </c>
      <c r="G368" s="8" t="s">
        <v>14</v>
      </c>
      <c r="H368" s="8" t="s">
        <v>14</v>
      </c>
      <c r="I368" s="8" t="s">
        <v>14</v>
      </c>
      <c r="J368" s="8" t="s">
        <v>14</v>
      </c>
      <c r="K368" s="8" t="s">
        <v>14</v>
      </c>
      <c r="L368" s="8" t="s">
        <v>14</v>
      </c>
      <c r="M368" s="8" t="s">
        <v>14</v>
      </c>
      <c r="N368" s="8" t="s">
        <v>14</v>
      </c>
      <c r="O368" s="8" t="s">
        <v>14</v>
      </c>
      <c r="P368" s="8" t="s">
        <v>14</v>
      </c>
      <c r="Q368" s="8" t="s">
        <v>14</v>
      </c>
      <c r="R368" s="8" t="s">
        <v>14</v>
      </c>
      <c r="S368" s="8" t="s">
        <v>14</v>
      </c>
      <c r="T368" s="8" t="s">
        <v>14</v>
      </c>
      <c r="U368" s="8" t="s">
        <v>14</v>
      </c>
      <c r="V368" s="8" t="s">
        <v>14</v>
      </c>
      <c r="W368" s="8" t="s">
        <v>14</v>
      </c>
      <c r="X368" s="8" t="s">
        <v>14</v>
      </c>
      <c r="Y368" s="8" t="s">
        <v>14</v>
      </c>
      <c r="Z368" s="8" t="s">
        <v>14</v>
      </c>
      <c r="AA368" s="8" t="s">
        <v>14</v>
      </c>
      <c r="AB368" s="8" t="s">
        <v>14</v>
      </c>
    </row>
    <row r="369">
      <c r="A369" s="8" t="s">
        <v>14</v>
      </c>
      <c r="B369" s="8" t="s">
        <v>14</v>
      </c>
      <c r="C369" s="8" t="s">
        <v>14</v>
      </c>
      <c r="D369" s="8" t="s">
        <v>14</v>
      </c>
      <c r="E369" s="8" t="s">
        <v>14</v>
      </c>
      <c r="F369" s="8" t="s">
        <v>14</v>
      </c>
      <c r="G369" s="8" t="s">
        <v>14</v>
      </c>
      <c r="H369" s="8" t="s">
        <v>14</v>
      </c>
      <c r="I369" s="8" t="s">
        <v>14</v>
      </c>
      <c r="J369" s="8" t="s">
        <v>14</v>
      </c>
      <c r="K369" s="8" t="s">
        <v>14</v>
      </c>
      <c r="L369" s="8" t="s">
        <v>14</v>
      </c>
      <c r="M369" s="8" t="s">
        <v>14</v>
      </c>
      <c r="N369" s="8" t="s">
        <v>14</v>
      </c>
      <c r="O369" s="8" t="s">
        <v>14</v>
      </c>
      <c r="P369" s="8" t="s">
        <v>14</v>
      </c>
      <c r="Q369" s="8" t="s">
        <v>14</v>
      </c>
      <c r="R369" s="8" t="s">
        <v>14</v>
      </c>
      <c r="S369" s="8" t="s">
        <v>14</v>
      </c>
      <c r="T369" s="8" t="s">
        <v>14</v>
      </c>
      <c r="U369" s="8" t="s">
        <v>14</v>
      </c>
      <c r="V369" s="8" t="s">
        <v>14</v>
      </c>
      <c r="W369" s="8" t="s">
        <v>14</v>
      </c>
      <c r="X369" s="8" t="s">
        <v>14</v>
      </c>
      <c r="Y369" s="8" t="s">
        <v>14</v>
      </c>
      <c r="Z369" s="8" t="s">
        <v>14</v>
      </c>
      <c r="AA369" s="8" t="s">
        <v>14</v>
      </c>
      <c r="AB369" s="8" t="s">
        <v>14</v>
      </c>
    </row>
    <row r="370">
      <c r="A370" s="8" t="s">
        <v>14</v>
      </c>
      <c r="B370" s="8" t="s">
        <v>14</v>
      </c>
      <c r="C370" s="8" t="s">
        <v>14</v>
      </c>
      <c r="D370" s="8" t="s">
        <v>14</v>
      </c>
      <c r="E370" s="8" t="s">
        <v>14</v>
      </c>
      <c r="F370" s="8" t="s">
        <v>14</v>
      </c>
      <c r="G370" s="8" t="s">
        <v>14</v>
      </c>
      <c r="H370" s="8" t="s">
        <v>14</v>
      </c>
      <c r="I370" s="8" t="s">
        <v>14</v>
      </c>
      <c r="J370" s="8" t="s">
        <v>14</v>
      </c>
      <c r="K370" s="8" t="s">
        <v>14</v>
      </c>
      <c r="L370" s="8" t="s">
        <v>14</v>
      </c>
      <c r="M370" s="8" t="s">
        <v>14</v>
      </c>
      <c r="N370" s="8" t="s">
        <v>14</v>
      </c>
      <c r="O370" s="8" t="s">
        <v>14</v>
      </c>
      <c r="P370" s="8" t="s">
        <v>14</v>
      </c>
      <c r="Q370" s="8" t="s">
        <v>14</v>
      </c>
      <c r="R370" s="8" t="s">
        <v>14</v>
      </c>
      <c r="S370" s="8" t="s">
        <v>14</v>
      </c>
      <c r="T370" s="8" t="s">
        <v>14</v>
      </c>
      <c r="U370" s="8" t="s">
        <v>14</v>
      </c>
      <c r="V370" s="8" t="s">
        <v>14</v>
      </c>
      <c r="W370" s="8" t="s">
        <v>14</v>
      </c>
      <c r="X370" s="8" t="s">
        <v>14</v>
      </c>
      <c r="Y370" s="8" t="s">
        <v>14</v>
      </c>
      <c r="Z370" s="8" t="s">
        <v>14</v>
      </c>
      <c r="AA370" s="8" t="s">
        <v>14</v>
      </c>
      <c r="AB370" s="8" t="s">
        <v>14</v>
      </c>
    </row>
    <row r="371">
      <c r="A371" s="8" t="s">
        <v>14</v>
      </c>
      <c r="B371" s="8" t="s">
        <v>14</v>
      </c>
      <c r="C371" s="8" t="s">
        <v>14</v>
      </c>
      <c r="D371" s="8" t="s">
        <v>14</v>
      </c>
      <c r="E371" s="8" t="s">
        <v>14</v>
      </c>
      <c r="F371" s="8" t="s">
        <v>14</v>
      </c>
      <c r="G371" s="8" t="s">
        <v>14</v>
      </c>
      <c r="H371" s="8" t="s">
        <v>14</v>
      </c>
      <c r="I371" s="8" t="s">
        <v>14</v>
      </c>
      <c r="J371" s="8" t="s">
        <v>14</v>
      </c>
      <c r="K371" s="8" t="s">
        <v>14</v>
      </c>
      <c r="L371" s="8" t="s">
        <v>14</v>
      </c>
      <c r="M371" s="8" t="s">
        <v>14</v>
      </c>
      <c r="N371" s="8" t="s">
        <v>14</v>
      </c>
      <c r="O371" s="8" t="s">
        <v>14</v>
      </c>
      <c r="P371" s="8" t="s">
        <v>14</v>
      </c>
      <c r="Q371" s="8" t="s">
        <v>14</v>
      </c>
      <c r="R371" s="8" t="s">
        <v>14</v>
      </c>
      <c r="S371" s="8" t="s">
        <v>14</v>
      </c>
      <c r="T371" s="8" t="s">
        <v>14</v>
      </c>
      <c r="U371" s="8" t="s">
        <v>14</v>
      </c>
      <c r="V371" s="8" t="s">
        <v>14</v>
      </c>
      <c r="W371" s="8" t="s">
        <v>14</v>
      </c>
      <c r="X371" s="8" t="s">
        <v>14</v>
      </c>
      <c r="Y371" s="8" t="s">
        <v>14</v>
      </c>
      <c r="Z371" s="8" t="s">
        <v>14</v>
      </c>
      <c r="AA371" s="8" t="s">
        <v>14</v>
      </c>
      <c r="AB371" s="8" t="s">
        <v>14</v>
      </c>
    </row>
    <row r="372">
      <c r="A372" s="8" t="s">
        <v>14</v>
      </c>
      <c r="B372" s="8" t="s">
        <v>14</v>
      </c>
      <c r="C372" s="8" t="s">
        <v>14</v>
      </c>
      <c r="D372" s="8" t="s">
        <v>14</v>
      </c>
      <c r="E372" s="8" t="s">
        <v>14</v>
      </c>
      <c r="F372" s="8" t="s">
        <v>14</v>
      </c>
      <c r="G372" s="8" t="s">
        <v>14</v>
      </c>
      <c r="H372" s="8" t="s">
        <v>14</v>
      </c>
      <c r="I372" s="8" t="s">
        <v>14</v>
      </c>
      <c r="J372" s="8" t="s">
        <v>14</v>
      </c>
      <c r="K372" s="8" t="s">
        <v>14</v>
      </c>
      <c r="L372" s="8" t="s">
        <v>14</v>
      </c>
      <c r="M372" s="8" t="s">
        <v>14</v>
      </c>
      <c r="N372" s="8" t="s">
        <v>14</v>
      </c>
      <c r="O372" s="8" t="s">
        <v>14</v>
      </c>
      <c r="P372" s="8" t="s">
        <v>14</v>
      </c>
      <c r="Q372" s="8" t="s">
        <v>14</v>
      </c>
      <c r="R372" s="8" t="s">
        <v>14</v>
      </c>
      <c r="S372" s="8" t="s">
        <v>14</v>
      </c>
      <c r="T372" s="8" t="s">
        <v>14</v>
      </c>
      <c r="U372" s="8" t="s">
        <v>14</v>
      </c>
      <c r="V372" s="8" t="s">
        <v>14</v>
      </c>
      <c r="W372" s="8" t="s">
        <v>14</v>
      </c>
      <c r="X372" s="8" t="s">
        <v>14</v>
      </c>
      <c r="Y372" s="8" t="s">
        <v>14</v>
      </c>
      <c r="Z372" s="8" t="s">
        <v>14</v>
      </c>
      <c r="AA372" s="8" t="s">
        <v>14</v>
      </c>
      <c r="AB372" s="8" t="s">
        <v>14</v>
      </c>
    </row>
    <row r="373">
      <c r="A373" s="8" t="s">
        <v>14</v>
      </c>
      <c r="B373" s="8" t="s">
        <v>14</v>
      </c>
      <c r="C373" s="8" t="s">
        <v>14</v>
      </c>
      <c r="D373" s="8" t="s">
        <v>14</v>
      </c>
      <c r="E373" s="8" t="s">
        <v>14</v>
      </c>
      <c r="F373" s="8" t="s">
        <v>14</v>
      </c>
      <c r="G373" s="8" t="s">
        <v>14</v>
      </c>
      <c r="H373" s="8" t="s">
        <v>14</v>
      </c>
      <c r="I373" s="8" t="s">
        <v>14</v>
      </c>
      <c r="J373" s="8" t="s">
        <v>14</v>
      </c>
      <c r="K373" s="8" t="s">
        <v>14</v>
      </c>
      <c r="L373" s="8" t="s">
        <v>14</v>
      </c>
      <c r="M373" s="8" t="s">
        <v>14</v>
      </c>
      <c r="N373" s="8" t="s">
        <v>14</v>
      </c>
      <c r="O373" s="8" t="s">
        <v>14</v>
      </c>
      <c r="P373" s="8" t="s">
        <v>14</v>
      </c>
      <c r="Q373" s="8" t="s">
        <v>14</v>
      </c>
      <c r="R373" s="8" t="s">
        <v>14</v>
      </c>
      <c r="S373" s="8" t="s">
        <v>14</v>
      </c>
      <c r="T373" s="8" t="s">
        <v>14</v>
      </c>
      <c r="U373" s="8" t="s">
        <v>14</v>
      </c>
      <c r="V373" s="8" t="s">
        <v>14</v>
      </c>
      <c r="W373" s="8" t="s">
        <v>14</v>
      </c>
      <c r="X373" s="8" t="s">
        <v>14</v>
      </c>
      <c r="Y373" s="8" t="s">
        <v>14</v>
      </c>
      <c r="Z373" s="8" t="s">
        <v>14</v>
      </c>
      <c r="AA373" s="8" t="s">
        <v>14</v>
      </c>
      <c r="AB373" s="8" t="s">
        <v>14</v>
      </c>
    </row>
    <row r="374">
      <c r="A374" s="8" t="s">
        <v>14</v>
      </c>
      <c r="B374" s="8" t="s">
        <v>14</v>
      </c>
      <c r="C374" s="8" t="s">
        <v>14</v>
      </c>
      <c r="D374" s="8" t="s">
        <v>14</v>
      </c>
      <c r="E374" s="8" t="s">
        <v>14</v>
      </c>
      <c r="F374" s="8" t="s">
        <v>14</v>
      </c>
      <c r="G374" s="8" t="s">
        <v>14</v>
      </c>
      <c r="H374" s="8" t="s">
        <v>14</v>
      </c>
      <c r="I374" s="8" t="s">
        <v>14</v>
      </c>
      <c r="J374" s="8" t="s">
        <v>14</v>
      </c>
      <c r="K374" s="8" t="s">
        <v>14</v>
      </c>
      <c r="L374" s="8" t="s">
        <v>14</v>
      </c>
      <c r="M374" s="8" t="s">
        <v>14</v>
      </c>
      <c r="N374" s="8" t="s">
        <v>14</v>
      </c>
      <c r="O374" s="8" t="s">
        <v>14</v>
      </c>
      <c r="P374" s="8" t="s">
        <v>14</v>
      </c>
      <c r="Q374" s="8" t="s">
        <v>14</v>
      </c>
      <c r="R374" s="8" t="s">
        <v>14</v>
      </c>
      <c r="S374" s="8" t="s">
        <v>14</v>
      </c>
      <c r="T374" s="8" t="s">
        <v>14</v>
      </c>
      <c r="U374" s="8" t="s">
        <v>14</v>
      </c>
      <c r="V374" s="8" t="s">
        <v>14</v>
      </c>
      <c r="W374" s="8" t="s">
        <v>14</v>
      </c>
      <c r="X374" s="8" t="s">
        <v>14</v>
      </c>
      <c r="Y374" s="8" t="s">
        <v>14</v>
      </c>
      <c r="Z374" s="8" t="s">
        <v>14</v>
      </c>
      <c r="AA374" s="8" t="s">
        <v>14</v>
      </c>
      <c r="AB374" s="8" t="s">
        <v>14</v>
      </c>
    </row>
    <row r="375">
      <c r="A375" s="8" t="s">
        <v>14</v>
      </c>
      <c r="B375" s="8" t="s">
        <v>14</v>
      </c>
      <c r="C375" s="8" t="s">
        <v>14</v>
      </c>
      <c r="D375" s="8" t="s">
        <v>14</v>
      </c>
      <c r="E375" s="8" t="s">
        <v>14</v>
      </c>
      <c r="F375" s="8" t="s">
        <v>14</v>
      </c>
      <c r="G375" s="8" t="s">
        <v>14</v>
      </c>
      <c r="H375" s="8" t="s">
        <v>14</v>
      </c>
      <c r="I375" s="8" t="s">
        <v>14</v>
      </c>
      <c r="J375" s="8" t="s">
        <v>14</v>
      </c>
      <c r="K375" s="8" t="s">
        <v>14</v>
      </c>
      <c r="L375" s="8" t="s">
        <v>14</v>
      </c>
      <c r="M375" s="8" t="s">
        <v>14</v>
      </c>
      <c r="N375" s="8" t="s">
        <v>14</v>
      </c>
      <c r="O375" s="8" t="s">
        <v>14</v>
      </c>
      <c r="P375" s="8" t="s">
        <v>14</v>
      </c>
      <c r="Q375" s="8" t="s">
        <v>14</v>
      </c>
      <c r="R375" s="8" t="s">
        <v>14</v>
      </c>
      <c r="S375" s="8" t="s">
        <v>14</v>
      </c>
      <c r="T375" s="8" t="s">
        <v>14</v>
      </c>
      <c r="U375" s="8" t="s">
        <v>14</v>
      </c>
      <c r="V375" s="8" t="s">
        <v>14</v>
      </c>
      <c r="W375" s="8" t="s">
        <v>14</v>
      </c>
      <c r="X375" s="8" t="s">
        <v>14</v>
      </c>
      <c r="Y375" s="8" t="s">
        <v>14</v>
      </c>
      <c r="Z375" s="8" t="s">
        <v>14</v>
      </c>
      <c r="AA375" s="8" t="s">
        <v>14</v>
      </c>
      <c r="AB375" s="8" t="s">
        <v>14</v>
      </c>
    </row>
    <row r="376">
      <c r="A376" s="8" t="s">
        <v>14</v>
      </c>
      <c r="B376" s="8" t="s">
        <v>14</v>
      </c>
      <c r="C376" s="8" t="s">
        <v>14</v>
      </c>
      <c r="D376" s="8" t="s">
        <v>14</v>
      </c>
      <c r="E376" s="8" t="s">
        <v>14</v>
      </c>
      <c r="F376" s="8" t="s">
        <v>14</v>
      </c>
      <c r="G376" s="8" t="s">
        <v>14</v>
      </c>
      <c r="H376" s="8" t="s">
        <v>14</v>
      </c>
      <c r="I376" s="8" t="s">
        <v>14</v>
      </c>
      <c r="J376" s="8" t="s">
        <v>14</v>
      </c>
      <c r="K376" s="8" t="s">
        <v>14</v>
      </c>
      <c r="L376" s="8" t="s">
        <v>14</v>
      </c>
      <c r="M376" s="8" t="s">
        <v>14</v>
      </c>
      <c r="N376" s="8" t="s">
        <v>14</v>
      </c>
      <c r="O376" s="8" t="s">
        <v>14</v>
      </c>
      <c r="P376" s="8" t="s">
        <v>14</v>
      </c>
      <c r="Q376" s="8" t="s">
        <v>14</v>
      </c>
      <c r="R376" s="8" t="s">
        <v>14</v>
      </c>
      <c r="S376" s="8" t="s">
        <v>14</v>
      </c>
      <c r="T376" s="8" t="s">
        <v>14</v>
      </c>
      <c r="U376" s="8" t="s">
        <v>14</v>
      </c>
      <c r="V376" s="8" t="s">
        <v>14</v>
      </c>
      <c r="W376" s="8" t="s">
        <v>14</v>
      </c>
      <c r="X376" s="8" t="s">
        <v>14</v>
      </c>
      <c r="Y376" s="8" t="s">
        <v>14</v>
      </c>
      <c r="Z376" s="8" t="s">
        <v>14</v>
      </c>
      <c r="AA376" s="8" t="s">
        <v>14</v>
      </c>
      <c r="AB376" s="8" t="s">
        <v>14</v>
      </c>
    </row>
    <row r="377">
      <c r="A377" s="8" t="s">
        <v>14</v>
      </c>
      <c r="B377" s="8" t="s">
        <v>14</v>
      </c>
      <c r="C377" s="8" t="s">
        <v>14</v>
      </c>
      <c r="D377" s="8" t="s">
        <v>14</v>
      </c>
      <c r="E377" s="8" t="s">
        <v>14</v>
      </c>
      <c r="F377" s="8" t="s">
        <v>14</v>
      </c>
      <c r="G377" s="8" t="s">
        <v>14</v>
      </c>
      <c r="H377" s="8" t="s">
        <v>14</v>
      </c>
      <c r="I377" s="8" t="s">
        <v>14</v>
      </c>
      <c r="J377" s="8" t="s">
        <v>14</v>
      </c>
      <c r="K377" s="8" t="s">
        <v>14</v>
      </c>
      <c r="L377" s="8" t="s">
        <v>14</v>
      </c>
      <c r="M377" s="8" t="s">
        <v>14</v>
      </c>
      <c r="N377" s="8" t="s">
        <v>14</v>
      </c>
      <c r="O377" s="8" t="s">
        <v>14</v>
      </c>
      <c r="P377" s="8" t="s">
        <v>14</v>
      </c>
      <c r="Q377" s="8" t="s">
        <v>14</v>
      </c>
      <c r="R377" s="8" t="s">
        <v>14</v>
      </c>
      <c r="S377" s="8" t="s">
        <v>14</v>
      </c>
      <c r="T377" s="8" t="s">
        <v>14</v>
      </c>
      <c r="U377" s="8" t="s">
        <v>14</v>
      </c>
      <c r="V377" s="8" t="s">
        <v>14</v>
      </c>
      <c r="W377" s="8" t="s">
        <v>14</v>
      </c>
      <c r="X377" s="8" t="s">
        <v>14</v>
      </c>
      <c r="Y377" s="8" t="s">
        <v>14</v>
      </c>
      <c r="Z377" s="8" t="s">
        <v>14</v>
      </c>
      <c r="AA377" s="8" t="s">
        <v>14</v>
      </c>
      <c r="AB377" s="8" t="s">
        <v>14</v>
      </c>
    </row>
    <row r="378">
      <c r="A378" s="8" t="s">
        <v>14</v>
      </c>
      <c r="B378" s="8" t="s">
        <v>14</v>
      </c>
      <c r="C378" s="8" t="s">
        <v>14</v>
      </c>
      <c r="D378" s="8" t="s">
        <v>14</v>
      </c>
      <c r="E378" s="8" t="s">
        <v>14</v>
      </c>
      <c r="F378" s="8" t="s">
        <v>14</v>
      </c>
      <c r="G378" s="8" t="s">
        <v>14</v>
      </c>
      <c r="H378" s="8" t="s">
        <v>14</v>
      </c>
      <c r="I378" s="8" t="s">
        <v>14</v>
      </c>
      <c r="J378" s="8" t="s">
        <v>14</v>
      </c>
      <c r="K378" s="8" t="s">
        <v>14</v>
      </c>
      <c r="L378" s="8" t="s">
        <v>14</v>
      </c>
      <c r="M378" s="8" t="s">
        <v>14</v>
      </c>
      <c r="N378" s="8" t="s">
        <v>14</v>
      </c>
      <c r="O378" s="8" t="s">
        <v>14</v>
      </c>
      <c r="P378" s="8" t="s">
        <v>14</v>
      </c>
      <c r="Q378" s="8" t="s">
        <v>14</v>
      </c>
      <c r="R378" s="8" t="s">
        <v>14</v>
      </c>
      <c r="S378" s="8" t="s">
        <v>14</v>
      </c>
      <c r="T378" s="8" t="s">
        <v>14</v>
      </c>
      <c r="U378" s="8" t="s">
        <v>14</v>
      </c>
      <c r="V378" s="8" t="s">
        <v>14</v>
      </c>
      <c r="W378" s="8" t="s">
        <v>14</v>
      </c>
      <c r="X378" s="8" t="s">
        <v>14</v>
      </c>
      <c r="Y378" s="8" t="s">
        <v>14</v>
      </c>
      <c r="Z378" s="8" t="s">
        <v>14</v>
      </c>
      <c r="AA378" s="8" t="s">
        <v>14</v>
      </c>
      <c r="AB378" s="8" t="s">
        <v>14</v>
      </c>
    </row>
    <row r="379">
      <c r="A379" s="8" t="s">
        <v>14</v>
      </c>
      <c r="B379" s="8" t="s">
        <v>14</v>
      </c>
      <c r="C379" s="8" t="s">
        <v>14</v>
      </c>
      <c r="D379" s="8" t="s">
        <v>14</v>
      </c>
      <c r="E379" s="8" t="s">
        <v>14</v>
      </c>
      <c r="F379" s="8" t="s">
        <v>14</v>
      </c>
      <c r="G379" s="8" t="s">
        <v>14</v>
      </c>
      <c r="H379" s="8" t="s">
        <v>14</v>
      </c>
      <c r="I379" s="8" t="s">
        <v>14</v>
      </c>
      <c r="J379" s="8" t="s">
        <v>14</v>
      </c>
      <c r="K379" s="8" t="s">
        <v>14</v>
      </c>
      <c r="L379" s="8" t="s">
        <v>14</v>
      </c>
      <c r="M379" s="8" t="s">
        <v>14</v>
      </c>
      <c r="N379" s="8" t="s">
        <v>14</v>
      </c>
      <c r="O379" s="8" t="s">
        <v>14</v>
      </c>
      <c r="P379" s="8" t="s">
        <v>14</v>
      </c>
      <c r="Q379" s="8" t="s">
        <v>14</v>
      </c>
      <c r="R379" s="8" t="s">
        <v>14</v>
      </c>
      <c r="S379" s="8" t="s">
        <v>14</v>
      </c>
      <c r="T379" s="8" t="s">
        <v>14</v>
      </c>
      <c r="U379" s="8" t="s">
        <v>14</v>
      </c>
      <c r="V379" s="8" t="s">
        <v>14</v>
      </c>
      <c r="W379" s="8" t="s">
        <v>14</v>
      </c>
      <c r="X379" s="8" t="s">
        <v>14</v>
      </c>
      <c r="Y379" s="8" t="s">
        <v>14</v>
      </c>
      <c r="Z379" s="8" t="s">
        <v>14</v>
      </c>
      <c r="AA379" s="8" t="s">
        <v>14</v>
      </c>
      <c r="AB379" s="8" t="s">
        <v>14</v>
      </c>
    </row>
    <row r="380">
      <c r="A380" s="8" t="s">
        <v>14</v>
      </c>
      <c r="B380" s="8" t="s">
        <v>14</v>
      </c>
      <c r="C380" s="8" t="s">
        <v>14</v>
      </c>
      <c r="D380" s="8" t="s">
        <v>14</v>
      </c>
      <c r="E380" s="8" t="s">
        <v>14</v>
      </c>
      <c r="F380" s="8" t="s">
        <v>14</v>
      </c>
      <c r="G380" s="8" t="s">
        <v>14</v>
      </c>
      <c r="H380" s="8" t="s">
        <v>14</v>
      </c>
      <c r="I380" s="8" t="s">
        <v>14</v>
      </c>
      <c r="J380" s="8" t="s">
        <v>14</v>
      </c>
      <c r="K380" s="8" t="s">
        <v>14</v>
      </c>
      <c r="L380" s="8" t="s">
        <v>14</v>
      </c>
      <c r="M380" s="8" t="s">
        <v>14</v>
      </c>
      <c r="N380" s="8" t="s">
        <v>14</v>
      </c>
      <c r="O380" s="8" t="s">
        <v>14</v>
      </c>
      <c r="P380" s="8" t="s">
        <v>14</v>
      </c>
      <c r="Q380" s="8" t="s">
        <v>14</v>
      </c>
      <c r="R380" s="8" t="s">
        <v>14</v>
      </c>
      <c r="S380" s="8" t="s">
        <v>14</v>
      </c>
      <c r="T380" s="8" t="s">
        <v>14</v>
      </c>
      <c r="U380" s="8" t="s">
        <v>14</v>
      </c>
      <c r="V380" s="8" t="s">
        <v>14</v>
      </c>
      <c r="W380" s="8" t="s">
        <v>14</v>
      </c>
      <c r="X380" s="8" t="s">
        <v>14</v>
      </c>
      <c r="Y380" s="8" t="s">
        <v>14</v>
      </c>
      <c r="Z380" s="8" t="s">
        <v>14</v>
      </c>
      <c r="AA380" s="8" t="s">
        <v>14</v>
      </c>
      <c r="AB380" s="8" t="s">
        <v>14</v>
      </c>
    </row>
    <row r="381">
      <c r="A381" s="8" t="s">
        <v>14</v>
      </c>
      <c r="B381" s="8" t="s">
        <v>14</v>
      </c>
      <c r="C381" s="8" t="s">
        <v>14</v>
      </c>
      <c r="D381" s="8" t="s">
        <v>14</v>
      </c>
      <c r="E381" s="8" t="s">
        <v>14</v>
      </c>
      <c r="F381" s="8" t="s">
        <v>14</v>
      </c>
      <c r="G381" s="8" t="s">
        <v>14</v>
      </c>
      <c r="H381" s="8" t="s">
        <v>14</v>
      </c>
      <c r="I381" s="8" t="s">
        <v>14</v>
      </c>
      <c r="J381" s="8" t="s">
        <v>14</v>
      </c>
      <c r="K381" s="8" t="s">
        <v>14</v>
      </c>
      <c r="L381" s="8" t="s">
        <v>14</v>
      </c>
      <c r="M381" s="8" t="s">
        <v>14</v>
      </c>
      <c r="N381" s="8" t="s">
        <v>14</v>
      </c>
      <c r="O381" s="8" t="s">
        <v>14</v>
      </c>
      <c r="P381" s="8" t="s">
        <v>14</v>
      </c>
      <c r="Q381" s="8" t="s">
        <v>14</v>
      </c>
      <c r="R381" s="8" t="s">
        <v>14</v>
      </c>
      <c r="S381" s="8" t="s">
        <v>14</v>
      </c>
      <c r="T381" s="8" t="s">
        <v>14</v>
      </c>
      <c r="U381" s="8" t="s">
        <v>14</v>
      </c>
      <c r="V381" s="8" t="s">
        <v>14</v>
      </c>
      <c r="W381" s="8" t="s">
        <v>14</v>
      </c>
      <c r="X381" s="8" t="s">
        <v>14</v>
      </c>
      <c r="Y381" s="8" t="s">
        <v>14</v>
      </c>
      <c r="Z381" s="8" t="s">
        <v>14</v>
      </c>
      <c r="AA381" s="8" t="s">
        <v>14</v>
      </c>
      <c r="AB381" s="8" t="s">
        <v>14</v>
      </c>
    </row>
    <row r="382">
      <c r="A382" s="8" t="s">
        <v>14</v>
      </c>
      <c r="B382" s="8" t="s">
        <v>14</v>
      </c>
      <c r="C382" s="8" t="s">
        <v>14</v>
      </c>
      <c r="D382" s="8" t="s">
        <v>14</v>
      </c>
      <c r="E382" s="8" t="s">
        <v>14</v>
      </c>
      <c r="F382" s="8" t="s">
        <v>14</v>
      </c>
      <c r="G382" s="8" t="s">
        <v>14</v>
      </c>
      <c r="H382" s="8" t="s">
        <v>14</v>
      </c>
      <c r="I382" s="8" t="s">
        <v>14</v>
      </c>
      <c r="J382" s="8" t="s">
        <v>14</v>
      </c>
      <c r="K382" s="8" t="s">
        <v>14</v>
      </c>
      <c r="L382" s="8" t="s">
        <v>14</v>
      </c>
      <c r="M382" s="8" t="s">
        <v>14</v>
      </c>
      <c r="N382" s="8" t="s">
        <v>14</v>
      </c>
      <c r="O382" s="8" t="s">
        <v>14</v>
      </c>
      <c r="P382" s="8" t="s">
        <v>14</v>
      </c>
      <c r="Q382" s="8" t="s">
        <v>14</v>
      </c>
      <c r="R382" s="8" t="s">
        <v>14</v>
      </c>
      <c r="S382" s="8" t="s">
        <v>14</v>
      </c>
      <c r="T382" s="8" t="s">
        <v>14</v>
      </c>
      <c r="U382" s="8" t="s">
        <v>14</v>
      </c>
      <c r="V382" s="8" t="s">
        <v>14</v>
      </c>
      <c r="W382" s="8" t="s">
        <v>14</v>
      </c>
      <c r="X382" s="8" t="s">
        <v>14</v>
      </c>
      <c r="Y382" s="8" t="s">
        <v>14</v>
      </c>
      <c r="Z382" s="8" t="s">
        <v>14</v>
      </c>
      <c r="AA382" s="8" t="s">
        <v>14</v>
      </c>
      <c r="AB382" s="8" t="s">
        <v>14</v>
      </c>
    </row>
    <row r="383">
      <c r="A383" s="8" t="s">
        <v>14</v>
      </c>
      <c r="B383" s="8" t="s">
        <v>14</v>
      </c>
      <c r="C383" s="8" t="s">
        <v>14</v>
      </c>
      <c r="D383" s="8" t="s">
        <v>14</v>
      </c>
      <c r="E383" s="8" t="s">
        <v>14</v>
      </c>
      <c r="F383" s="8" t="s">
        <v>14</v>
      </c>
      <c r="G383" s="8" t="s">
        <v>14</v>
      </c>
      <c r="H383" s="8" t="s">
        <v>14</v>
      </c>
      <c r="I383" s="8" t="s">
        <v>14</v>
      </c>
      <c r="J383" s="8" t="s">
        <v>14</v>
      </c>
      <c r="K383" s="8" t="s">
        <v>14</v>
      </c>
      <c r="L383" s="8" t="s">
        <v>14</v>
      </c>
      <c r="M383" s="8" t="s">
        <v>14</v>
      </c>
      <c r="N383" s="8" t="s">
        <v>14</v>
      </c>
      <c r="O383" s="8" t="s">
        <v>14</v>
      </c>
      <c r="P383" s="8" t="s">
        <v>14</v>
      </c>
      <c r="Q383" s="8" t="s">
        <v>14</v>
      </c>
      <c r="R383" s="8" t="s">
        <v>14</v>
      </c>
      <c r="S383" s="8" t="s">
        <v>14</v>
      </c>
      <c r="T383" s="8" t="s">
        <v>14</v>
      </c>
      <c r="U383" s="8" t="s">
        <v>14</v>
      </c>
      <c r="V383" s="8" t="s">
        <v>14</v>
      </c>
      <c r="W383" s="8" t="s">
        <v>14</v>
      </c>
      <c r="X383" s="8" t="s">
        <v>14</v>
      </c>
      <c r="Y383" s="8" t="s">
        <v>14</v>
      </c>
      <c r="Z383" s="8" t="s">
        <v>14</v>
      </c>
      <c r="AA383" s="8" t="s">
        <v>14</v>
      </c>
      <c r="AB383" s="8" t="s">
        <v>14</v>
      </c>
    </row>
    <row r="384">
      <c r="A384" s="8" t="s">
        <v>14</v>
      </c>
      <c r="B384" s="8" t="s">
        <v>14</v>
      </c>
      <c r="C384" s="8" t="s">
        <v>14</v>
      </c>
      <c r="D384" s="8" t="s">
        <v>14</v>
      </c>
      <c r="E384" s="8" t="s">
        <v>14</v>
      </c>
      <c r="F384" s="8" t="s">
        <v>14</v>
      </c>
      <c r="G384" s="8" t="s">
        <v>14</v>
      </c>
      <c r="H384" s="8" t="s">
        <v>14</v>
      </c>
      <c r="I384" s="8" t="s">
        <v>14</v>
      </c>
      <c r="J384" s="8" t="s">
        <v>14</v>
      </c>
      <c r="K384" s="8" t="s">
        <v>14</v>
      </c>
      <c r="L384" s="8" t="s">
        <v>14</v>
      </c>
      <c r="M384" s="8" t="s">
        <v>14</v>
      </c>
      <c r="N384" s="8" t="s">
        <v>14</v>
      </c>
      <c r="O384" s="8" t="s">
        <v>14</v>
      </c>
      <c r="P384" s="8" t="s">
        <v>14</v>
      </c>
      <c r="Q384" s="8" t="s">
        <v>14</v>
      </c>
      <c r="R384" s="8" t="s">
        <v>14</v>
      </c>
      <c r="S384" s="8" t="s">
        <v>14</v>
      </c>
      <c r="T384" s="8" t="s">
        <v>14</v>
      </c>
      <c r="U384" s="8" t="s">
        <v>14</v>
      </c>
      <c r="V384" s="8" t="s">
        <v>14</v>
      </c>
      <c r="W384" s="8" t="s">
        <v>14</v>
      </c>
      <c r="X384" s="8" t="s">
        <v>14</v>
      </c>
      <c r="Y384" s="8" t="s">
        <v>14</v>
      </c>
      <c r="Z384" s="8" t="s">
        <v>14</v>
      </c>
      <c r="AA384" s="8" t="s">
        <v>14</v>
      </c>
      <c r="AB384" s="8" t="s">
        <v>14</v>
      </c>
    </row>
    <row r="385">
      <c r="A385" s="8" t="s">
        <v>14</v>
      </c>
      <c r="B385" s="8" t="s">
        <v>14</v>
      </c>
      <c r="C385" s="8" t="s">
        <v>14</v>
      </c>
      <c r="D385" s="8" t="s">
        <v>14</v>
      </c>
      <c r="E385" s="8" t="s">
        <v>14</v>
      </c>
      <c r="F385" s="8" t="s">
        <v>14</v>
      </c>
      <c r="G385" s="8" t="s">
        <v>14</v>
      </c>
      <c r="H385" s="8" t="s">
        <v>14</v>
      </c>
      <c r="I385" s="8" t="s">
        <v>14</v>
      </c>
      <c r="J385" s="8" t="s">
        <v>14</v>
      </c>
      <c r="K385" s="8" t="s">
        <v>14</v>
      </c>
      <c r="L385" s="8" t="s">
        <v>14</v>
      </c>
      <c r="M385" s="8" t="s">
        <v>14</v>
      </c>
      <c r="N385" s="8" t="s">
        <v>14</v>
      </c>
      <c r="O385" s="8" t="s">
        <v>14</v>
      </c>
      <c r="P385" s="8" t="s">
        <v>14</v>
      </c>
      <c r="Q385" s="8" t="s">
        <v>14</v>
      </c>
      <c r="R385" s="8" t="s">
        <v>14</v>
      </c>
      <c r="S385" s="8" t="s">
        <v>14</v>
      </c>
      <c r="T385" s="8" t="s">
        <v>14</v>
      </c>
      <c r="U385" s="8" t="s">
        <v>14</v>
      </c>
      <c r="V385" s="8" t="s">
        <v>14</v>
      </c>
      <c r="W385" s="8" t="s">
        <v>14</v>
      </c>
      <c r="X385" s="8" t="s">
        <v>14</v>
      </c>
      <c r="Y385" s="8" t="s">
        <v>14</v>
      </c>
      <c r="Z385" s="8" t="s">
        <v>14</v>
      </c>
      <c r="AA385" s="8" t="s">
        <v>14</v>
      </c>
      <c r="AB385" s="8" t="s">
        <v>14</v>
      </c>
    </row>
    <row r="386">
      <c r="A386" s="8" t="s">
        <v>14</v>
      </c>
      <c r="B386" s="8" t="s">
        <v>14</v>
      </c>
      <c r="C386" s="8" t="s">
        <v>14</v>
      </c>
      <c r="D386" s="8" t="s">
        <v>14</v>
      </c>
      <c r="E386" s="8" t="s">
        <v>14</v>
      </c>
      <c r="F386" s="8" t="s">
        <v>14</v>
      </c>
      <c r="G386" s="8" t="s">
        <v>14</v>
      </c>
      <c r="H386" s="8" t="s">
        <v>14</v>
      </c>
      <c r="I386" s="8" t="s">
        <v>14</v>
      </c>
      <c r="J386" s="8" t="s">
        <v>14</v>
      </c>
      <c r="K386" s="8" t="s">
        <v>14</v>
      </c>
      <c r="L386" s="8" t="s">
        <v>14</v>
      </c>
      <c r="M386" s="8" t="s">
        <v>14</v>
      </c>
      <c r="N386" s="8" t="s">
        <v>14</v>
      </c>
      <c r="O386" s="8" t="s">
        <v>14</v>
      </c>
      <c r="P386" s="8" t="s">
        <v>14</v>
      </c>
      <c r="Q386" s="8" t="s">
        <v>14</v>
      </c>
      <c r="R386" s="8" t="s">
        <v>14</v>
      </c>
      <c r="S386" s="8" t="s">
        <v>14</v>
      </c>
      <c r="T386" s="8" t="s">
        <v>14</v>
      </c>
      <c r="U386" s="8" t="s">
        <v>14</v>
      </c>
      <c r="V386" s="8" t="s">
        <v>14</v>
      </c>
      <c r="W386" s="8" t="s">
        <v>14</v>
      </c>
      <c r="X386" s="8" t="s">
        <v>14</v>
      </c>
      <c r="Y386" s="8" t="s">
        <v>14</v>
      </c>
      <c r="Z386" s="8" t="s">
        <v>14</v>
      </c>
      <c r="AA386" s="8" t="s">
        <v>14</v>
      </c>
      <c r="AB386" s="8" t="s">
        <v>14</v>
      </c>
    </row>
    <row r="387">
      <c r="A387" s="8" t="s">
        <v>14</v>
      </c>
      <c r="B387" s="8" t="s">
        <v>14</v>
      </c>
      <c r="C387" s="8" t="s">
        <v>14</v>
      </c>
      <c r="D387" s="8" t="s">
        <v>14</v>
      </c>
      <c r="E387" s="8" t="s">
        <v>14</v>
      </c>
      <c r="F387" s="8" t="s">
        <v>14</v>
      </c>
      <c r="G387" s="8" t="s">
        <v>14</v>
      </c>
      <c r="H387" s="8" t="s">
        <v>14</v>
      </c>
      <c r="I387" s="8" t="s">
        <v>14</v>
      </c>
      <c r="J387" s="8" t="s">
        <v>14</v>
      </c>
      <c r="K387" s="8" t="s">
        <v>14</v>
      </c>
      <c r="L387" s="8" t="s">
        <v>14</v>
      </c>
      <c r="M387" s="8" t="s">
        <v>14</v>
      </c>
      <c r="N387" s="8" t="s">
        <v>14</v>
      </c>
      <c r="O387" s="8" t="s">
        <v>14</v>
      </c>
      <c r="P387" s="8" t="s">
        <v>14</v>
      </c>
      <c r="Q387" s="8" t="s">
        <v>14</v>
      </c>
      <c r="R387" s="8" t="s">
        <v>14</v>
      </c>
      <c r="S387" s="8" t="s">
        <v>14</v>
      </c>
      <c r="T387" s="8" t="s">
        <v>14</v>
      </c>
      <c r="U387" s="8" t="s">
        <v>14</v>
      </c>
      <c r="V387" s="8" t="s">
        <v>14</v>
      </c>
      <c r="W387" s="8" t="s">
        <v>14</v>
      </c>
      <c r="X387" s="8" t="s">
        <v>14</v>
      </c>
      <c r="Y387" s="8" t="s">
        <v>14</v>
      </c>
      <c r="Z387" s="8" t="s">
        <v>14</v>
      </c>
      <c r="AA387" s="8" t="s">
        <v>14</v>
      </c>
      <c r="AB387" s="8" t="s">
        <v>14</v>
      </c>
    </row>
    <row r="388">
      <c r="A388" s="8" t="s">
        <v>14</v>
      </c>
      <c r="B388" s="8" t="s">
        <v>14</v>
      </c>
      <c r="C388" s="8" t="s">
        <v>14</v>
      </c>
      <c r="D388" s="8" t="s">
        <v>14</v>
      </c>
      <c r="E388" s="8" t="s">
        <v>14</v>
      </c>
      <c r="F388" s="8" t="s">
        <v>14</v>
      </c>
      <c r="G388" s="8" t="s">
        <v>14</v>
      </c>
      <c r="H388" s="8" t="s">
        <v>14</v>
      </c>
      <c r="I388" s="8" t="s">
        <v>14</v>
      </c>
      <c r="J388" s="8" t="s">
        <v>14</v>
      </c>
      <c r="K388" s="8" t="s">
        <v>14</v>
      </c>
      <c r="L388" s="8" t="s">
        <v>14</v>
      </c>
      <c r="M388" s="8" t="s">
        <v>14</v>
      </c>
      <c r="N388" s="8" t="s">
        <v>14</v>
      </c>
      <c r="O388" s="8" t="s">
        <v>14</v>
      </c>
      <c r="P388" s="8" t="s">
        <v>14</v>
      </c>
      <c r="Q388" s="8" t="s">
        <v>14</v>
      </c>
      <c r="R388" s="8" t="s">
        <v>14</v>
      </c>
      <c r="S388" s="8" t="s">
        <v>14</v>
      </c>
      <c r="T388" s="8" t="s">
        <v>14</v>
      </c>
      <c r="U388" s="8" t="s">
        <v>14</v>
      </c>
      <c r="V388" s="8" t="s">
        <v>14</v>
      </c>
      <c r="W388" s="8" t="s">
        <v>14</v>
      </c>
      <c r="X388" s="8" t="s">
        <v>14</v>
      </c>
      <c r="Y388" s="8" t="s">
        <v>14</v>
      </c>
      <c r="Z388" s="8" t="s">
        <v>14</v>
      </c>
      <c r="AA388" s="8" t="s">
        <v>14</v>
      </c>
      <c r="AB388" s="8" t="s">
        <v>14</v>
      </c>
    </row>
    <row r="389">
      <c r="A389" s="8" t="s">
        <v>14</v>
      </c>
      <c r="B389" s="8" t="s">
        <v>14</v>
      </c>
      <c r="C389" s="8" t="s">
        <v>14</v>
      </c>
      <c r="D389" s="8" t="s">
        <v>14</v>
      </c>
      <c r="E389" s="8" t="s">
        <v>14</v>
      </c>
      <c r="F389" s="8" t="s">
        <v>14</v>
      </c>
      <c r="G389" s="8" t="s">
        <v>14</v>
      </c>
      <c r="H389" s="8" t="s">
        <v>14</v>
      </c>
      <c r="I389" s="8" t="s">
        <v>14</v>
      </c>
      <c r="J389" s="8" t="s">
        <v>14</v>
      </c>
      <c r="K389" s="8" t="s">
        <v>14</v>
      </c>
      <c r="L389" s="8" t="s">
        <v>14</v>
      </c>
      <c r="M389" s="8" t="s">
        <v>14</v>
      </c>
      <c r="N389" s="8" t="s">
        <v>14</v>
      </c>
      <c r="O389" s="8" t="s">
        <v>14</v>
      </c>
      <c r="P389" s="8" t="s">
        <v>14</v>
      </c>
      <c r="Q389" s="8" t="s">
        <v>14</v>
      </c>
      <c r="R389" s="8" t="s">
        <v>14</v>
      </c>
      <c r="S389" s="8" t="s">
        <v>14</v>
      </c>
      <c r="T389" s="8" t="s">
        <v>14</v>
      </c>
      <c r="U389" s="8" t="s">
        <v>14</v>
      </c>
      <c r="V389" s="8" t="s">
        <v>14</v>
      </c>
      <c r="W389" s="8" t="s">
        <v>14</v>
      </c>
      <c r="X389" s="8" t="s">
        <v>14</v>
      </c>
      <c r="Y389" s="8" t="s">
        <v>14</v>
      </c>
      <c r="Z389" s="8" t="s">
        <v>14</v>
      </c>
      <c r="AA389" s="8" t="s">
        <v>14</v>
      </c>
      <c r="AB389" s="8" t="s">
        <v>14</v>
      </c>
    </row>
    <row r="390">
      <c r="A390" s="8" t="s">
        <v>14</v>
      </c>
      <c r="B390" s="8" t="s">
        <v>14</v>
      </c>
      <c r="C390" s="8" t="s">
        <v>14</v>
      </c>
      <c r="D390" s="8" t="s">
        <v>14</v>
      </c>
      <c r="E390" s="8" t="s">
        <v>14</v>
      </c>
      <c r="F390" s="8" t="s">
        <v>14</v>
      </c>
      <c r="G390" s="8" t="s">
        <v>14</v>
      </c>
      <c r="H390" s="8" t="s">
        <v>14</v>
      </c>
      <c r="I390" s="8" t="s">
        <v>14</v>
      </c>
      <c r="J390" s="8" t="s">
        <v>14</v>
      </c>
      <c r="K390" s="8" t="s">
        <v>14</v>
      </c>
      <c r="L390" s="8" t="s">
        <v>14</v>
      </c>
      <c r="M390" s="8" t="s">
        <v>14</v>
      </c>
      <c r="N390" s="8" t="s">
        <v>14</v>
      </c>
      <c r="O390" s="8" t="s">
        <v>14</v>
      </c>
      <c r="P390" s="8" t="s">
        <v>14</v>
      </c>
      <c r="Q390" s="8" t="s">
        <v>14</v>
      </c>
      <c r="R390" s="8" t="s">
        <v>14</v>
      </c>
      <c r="S390" s="8" t="s">
        <v>14</v>
      </c>
      <c r="T390" s="8" t="s">
        <v>14</v>
      </c>
      <c r="U390" s="8" t="s">
        <v>14</v>
      </c>
      <c r="V390" s="8" t="s">
        <v>14</v>
      </c>
      <c r="W390" s="8" t="s">
        <v>14</v>
      </c>
      <c r="X390" s="8" t="s">
        <v>14</v>
      </c>
      <c r="Y390" s="8" t="s">
        <v>14</v>
      </c>
      <c r="Z390" s="8" t="s">
        <v>14</v>
      </c>
      <c r="AA390" s="8" t="s">
        <v>14</v>
      </c>
      <c r="AB390" s="8" t="s">
        <v>14</v>
      </c>
    </row>
    <row r="391">
      <c r="A391" s="8" t="s">
        <v>14</v>
      </c>
      <c r="B391" s="8" t="s">
        <v>14</v>
      </c>
      <c r="C391" s="8" t="s">
        <v>14</v>
      </c>
      <c r="D391" s="8" t="s">
        <v>14</v>
      </c>
      <c r="E391" s="8" t="s">
        <v>14</v>
      </c>
      <c r="F391" s="8" t="s">
        <v>14</v>
      </c>
      <c r="G391" s="8" t="s">
        <v>14</v>
      </c>
      <c r="H391" s="8" t="s">
        <v>14</v>
      </c>
      <c r="I391" s="8" t="s">
        <v>14</v>
      </c>
      <c r="J391" s="8" t="s">
        <v>14</v>
      </c>
      <c r="K391" s="8" t="s">
        <v>14</v>
      </c>
      <c r="L391" s="8" t="s">
        <v>14</v>
      </c>
      <c r="M391" s="8" t="s">
        <v>14</v>
      </c>
      <c r="N391" s="8" t="s">
        <v>14</v>
      </c>
      <c r="O391" s="8" t="s">
        <v>14</v>
      </c>
      <c r="P391" s="8" t="s">
        <v>14</v>
      </c>
      <c r="Q391" s="8" t="s">
        <v>14</v>
      </c>
      <c r="R391" s="8" t="s">
        <v>14</v>
      </c>
      <c r="S391" s="8" t="s">
        <v>14</v>
      </c>
      <c r="T391" s="8" t="s">
        <v>14</v>
      </c>
      <c r="U391" s="8" t="s">
        <v>14</v>
      </c>
      <c r="V391" s="8" t="s">
        <v>14</v>
      </c>
      <c r="W391" s="8" t="s">
        <v>14</v>
      </c>
      <c r="X391" s="8" t="s">
        <v>14</v>
      </c>
      <c r="Y391" s="8" t="s">
        <v>14</v>
      </c>
      <c r="Z391" s="8" t="s">
        <v>14</v>
      </c>
      <c r="AA391" s="8" t="s">
        <v>14</v>
      </c>
      <c r="AB391" s="8" t="s">
        <v>14</v>
      </c>
    </row>
    <row r="392">
      <c r="A392" s="8" t="s">
        <v>14</v>
      </c>
      <c r="B392" s="8" t="s">
        <v>14</v>
      </c>
      <c r="C392" s="8" t="s">
        <v>14</v>
      </c>
      <c r="D392" s="8" t="s">
        <v>14</v>
      </c>
      <c r="E392" s="8" t="s">
        <v>14</v>
      </c>
      <c r="F392" s="8" t="s">
        <v>14</v>
      </c>
      <c r="G392" s="8" t="s">
        <v>14</v>
      </c>
      <c r="H392" s="8" t="s">
        <v>14</v>
      </c>
      <c r="I392" s="8" t="s">
        <v>14</v>
      </c>
      <c r="J392" s="8" t="s">
        <v>14</v>
      </c>
      <c r="K392" s="8" t="s">
        <v>14</v>
      </c>
      <c r="L392" s="8" t="s">
        <v>14</v>
      </c>
      <c r="M392" s="8" t="s">
        <v>14</v>
      </c>
      <c r="N392" s="8" t="s">
        <v>14</v>
      </c>
      <c r="O392" s="8" t="s">
        <v>14</v>
      </c>
      <c r="P392" s="8" t="s">
        <v>14</v>
      </c>
      <c r="Q392" s="8" t="s">
        <v>14</v>
      </c>
      <c r="R392" s="8" t="s">
        <v>14</v>
      </c>
      <c r="S392" s="8" t="s">
        <v>14</v>
      </c>
      <c r="T392" s="8" t="s">
        <v>14</v>
      </c>
      <c r="U392" s="8" t="s">
        <v>14</v>
      </c>
      <c r="V392" s="8" t="s">
        <v>14</v>
      </c>
      <c r="W392" s="8" t="s">
        <v>14</v>
      </c>
      <c r="X392" s="8" t="s">
        <v>14</v>
      </c>
      <c r="Y392" s="8" t="s">
        <v>14</v>
      </c>
      <c r="Z392" s="8" t="s">
        <v>14</v>
      </c>
      <c r="AA392" s="8" t="s">
        <v>14</v>
      </c>
      <c r="AB392" s="8" t="s">
        <v>14</v>
      </c>
    </row>
    <row r="393">
      <c r="A393" s="8" t="s">
        <v>14</v>
      </c>
      <c r="B393" s="8" t="s">
        <v>14</v>
      </c>
      <c r="C393" s="8" t="s">
        <v>14</v>
      </c>
      <c r="D393" s="8" t="s">
        <v>14</v>
      </c>
      <c r="E393" s="8" t="s">
        <v>14</v>
      </c>
      <c r="F393" s="8" t="s">
        <v>14</v>
      </c>
      <c r="G393" s="8" t="s">
        <v>14</v>
      </c>
      <c r="H393" s="8" t="s">
        <v>14</v>
      </c>
      <c r="I393" s="8" t="s">
        <v>14</v>
      </c>
      <c r="J393" s="8" t="s">
        <v>14</v>
      </c>
      <c r="K393" s="8" t="s">
        <v>14</v>
      </c>
      <c r="L393" s="8" t="s">
        <v>14</v>
      </c>
      <c r="M393" s="8" t="s">
        <v>14</v>
      </c>
      <c r="N393" s="8" t="s">
        <v>14</v>
      </c>
      <c r="O393" s="8" t="s">
        <v>14</v>
      </c>
      <c r="P393" s="8" t="s">
        <v>14</v>
      </c>
      <c r="Q393" s="8" t="s">
        <v>14</v>
      </c>
      <c r="R393" s="8" t="s">
        <v>14</v>
      </c>
      <c r="S393" s="8" t="s">
        <v>14</v>
      </c>
      <c r="T393" s="8" t="s">
        <v>14</v>
      </c>
      <c r="U393" s="8" t="s">
        <v>14</v>
      </c>
      <c r="V393" s="8" t="s">
        <v>14</v>
      </c>
      <c r="W393" s="8" t="s">
        <v>14</v>
      </c>
      <c r="X393" s="8" t="s">
        <v>14</v>
      </c>
      <c r="Y393" s="8" t="s">
        <v>14</v>
      </c>
      <c r="Z393" s="8" t="s">
        <v>14</v>
      </c>
      <c r="AA393" s="8" t="s">
        <v>14</v>
      </c>
      <c r="AB393" s="8" t="s">
        <v>14</v>
      </c>
    </row>
    <row r="394">
      <c r="A394" s="8" t="s">
        <v>14</v>
      </c>
      <c r="B394" s="8" t="s">
        <v>14</v>
      </c>
      <c r="C394" s="8" t="s">
        <v>14</v>
      </c>
      <c r="D394" s="8" t="s">
        <v>14</v>
      </c>
      <c r="E394" s="8" t="s">
        <v>14</v>
      </c>
      <c r="F394" s="8" t="s">
        <v>14</v>
      </c>
      <c r="G394" s="8" t="s">
        <v>14</v>
      </c>
      <c r="H394" s="8" t="s">
        <v>14</v>
      </c>
      <c r="I394" s="8" t="s">
        <v>14</v>
      </c>
      <c r="J394" s="8" t="s">
        <v>14</v>
      </c>
      <c r="K394" s="8" t="s">
        <v>14</v>
      </c>
      <c r="L394" s="8" t="s">
        <v>14</v>
      </c>
      <c r="M394" s="8" t="s">
        <v>14</v>
      </c>
      <c r="N394" s="8" t="s">
        <v>14</v>
      </c>
      <c r="O394" s="8" t="s">
        <v>14</v>
      </c>
      <c r="P394" s="8" t="s">
        <v>14</v>
      </c>
      <c r="Q394" s="8" t="s">
        <v>14</v>
      </c>
      <c r="R394" s="8" t="s">
        <v>14</v>
      </c>
      <c r="S394" s="8" t="s">
        <v>14</v>
      </c>
      <c r="T394" s="8" t="s">
        <v>14</v>
      </c>
      <c r="U394" s="8" t="s">
        <v>14</v>
      </c>
      <c r="V394" s="8" t="s">
        <v>14</v>
      </c>
      <c r="W394" s="8" t="s">
        <v>14</v>
      </c>
      <c r="X394" s="8" t="s">
        <v>14</v>
      </c>
      <c r="Y394" s="8" t="s">
        <v>14</v>
      </c>
      <c r="Z394" s="8" t="s">
        <v>14</v>
      </c>
      <c r="AA394" s="8" t="s">
        <v>14</v>
      </c>
      <c r="AB394" s="8" t="s">
        <v>14</v>
      </c>
    </row>
    <row r="395">
      <c r="A395" s="8" t="s">
        <v>14</v>
      </c>
      <c r="B395" s="8" t="s">
        <v>14</v>
      </c>
      <c r="C395" s="8" t="s">
        <v>14</v>
      </c>
      <c r="D395" s="8" t="s">
        <v>14</v>
      </c>
      <c r="E395" s="8" t="s">
        <v>14</v>
      </c>
      <c r="F395" s="8" t="s">
        <v>14</v>
      </c>
      <c r="G395" s="8" t="s">
        <v>14</v>
      </c>
      <c r="H395" s="8" t="s">
        <v>14</v>
      </c>
      <c r="I395" s="8" t="s">
        <v>14</v>
      </c>
      <c r="J395" s="8" t="s">
        <v>14</v>
      </c>
      <c r="K395" s="8" t="s">
        <v>14</v>
      </c>
      <c r="L395" s="8" t="s">
        <v>14</v>
      </c>
      <c r="M395" s="8" t="s">
        <v>14</v>
      </c>
      <c r="N395" s="8" t="s">
        <v>14</v>
      </c>
      <c r="O395" s="8" t="s">
        <v>14</v>
      </c>
      <c r="P395" s="8" t="s">
        <v>14</v>
      </c>
      <c r="Q395" s="8" t="s">
        <v>14</v>
      </c>
      <c r="R395" s="8" t="s">
        <v>14</v>
      </c>
      <c r="S395" s="8" t="s">
        <v>14</v>
      </c>
      <c r="T395" s="8" t="s">
        <v>14</v>
      </c>
      <c r="U395" s="8" t="s">
        <v>14</v>
      </c>
      <c r="V395" s="8" t="s">
        <v>14</v>
      </c>
      <c r="W395" s="8" t="s">
        <v>14</v>
      </c>
      <c r="X395" s="8" t="s">
        <v>14</v>
      </c>
      <c r="Y395" s="8" t="s">
        <v>14</v>
      </c>
      <c r="Z395" s="8" t="s">
        <v>14</v>
      </c>
      <c r="AA395" s="8" t="s">
        <v>14</v>
      </c>
      <c r="AB395" s="8" t="s">
        <v>14</v>
      </c>
    </row>
    <row r="396">
      <c r="A396" s="8" t="s">
        <v>14</v>
      </c>
      <c r="B396" s="8" t="s">
        <v>14</v>
      </c>
      <c r="C396" s="8" t="s">
        <v>14</v>
      </c>
      <c r="D396" s="8" t="s">
        <v>14</v>
      </c>
      <c r="E396" s="8" t="s">
        <v>14</v>
      </c>
      <c r="F396" s="8" t="s">
        <v>14</v>
      </c>
      <c r="G396" s="8" t="s">
        <v>14</v>
      </c>
      <c r="H396" s="8" t="s">
        <v>14</v>
      </c>
      <c r="I396" s="8" t="s">
        <v>14</v>
      </c>
      <c r="J396" s="8" t="s">
        <v>14</v>
      </c>
      <c r="K396" s="8" t="s">
        <v>14</v>
      </c>
      <c r="L396" s="8" t="s">
        <v>14</v>
      </c>
      <c r="M396" s="8" t="s">
        <v>14</v>
      </c>
      <c r="N396" s="8" t="s">
        <v>14</v>
      </c>
      <c r="O396" s="8" t="s">
        <v>14</v>
      </c>
      <c r="P396" s="8" t="s">
        <v>14</v>
      </c>
      <c r="Q396" s="8" t="s">
        <v>14</v>
      </c>
      <c r="R396" s="8" t="s">
        <v>14</v>
      </c>
      <c r="S396" s="8" t="s">
        <v>14</v>
      </c>
      <c r="T396" s="8" t="s">
        <v>14</v>
      </c>
      <c r="U396" s="8" t="s">
        <v>14</v>
      </c>
      <c r="V396" s="8" t="s">
        <v>14</v>
      </c>
      <c r="W396" s="8" t="s">
        <v>14</v>
      </c>
      <c r="X396" s="8" t="s">
        <v>14</v>
      </c>
      <c r="Y396" s="8" t="s">
        <v>14</v>
      </c>
      <c r="Z396" s="8" t="s">
        <v>14</v>
      </c>
      <c r="AA396" s="8" t="s">
        <v>14</v>
      </c>
      <c r="AB396" s="8" t="s">
        <v>14</v>
      </c>
    </row>
    <row r="397">
      <c r="A397" s="8" t="s">
        <v>14</v>
      </c>
      <c r="B397" s="8" t="s">
        <v>14</v>
      </c>
      <c r="C397" s="8" t="s">
        <v>14</v>
      </c>
      <c r="D397" s="8" t="s">
        <v>14</v>
      </c>
      <c r="E397" s="8" t="s">
        <v>14</v>
      </c>
      <c r="F397" s="8" t="s">
        <v>14</v>
      </c>
      <c r="G397" s="8" t="s">
        <v>14</v>
      </c>
      <c r="H397" s="8" t="s">
        <v>14</v>
      </c>
      <c r="I397" s="8" t="s">
        <v>14</v>
      </c>
      <c r="J397" s="8" t="s">
        <v>14</v>
      </c>
      <c r="K397" s="8" t="s">
        <v>14</v>
      </c>
      <c r="L397" s="8" t="s">
        <v>14</v>
      </c>
      <c r="M397" s="8" t="s">
        <v>14</v>
      </c>
      <c r="N397" s="8" t="s">
        <v>14</v>
      </c>
      <c r="O397" s="8" t="s">
        <v>14</v>
      </c>
      <c r="P397" s="8" t="s">
        <v>14</v>
      </c>
      <c r="Q397" s="8" t="s">
        <v>14</v>
      </c>
      <c r="R397" s="8" t="s">
        <v>14</v>
      </c>
      <c r="S397" s="8" t="s">
        <v>14</v>
      </c>
      <c r="T397" s="8" t="s">
        <v>14</v>
      </c>
      <c r="U397" s="8" t="s">
        <v>14</v>
      </c>
      <c r="V397" s="8" t="s">
        <v>14</v>
      </c>
      <c r="W397" s="8" t="s">
        <v>14</v>
      </c>
      <c r="X397" s="8" t="s">
        <v>14</v>
      </c>
      <c r="Y397" s="8" t="s">
        <v>14</v>
      </c>
      <c r="Z397" s="8" t="s">
        <v>14</v>
      </c>
      <c r="AA397" s="8" t="s">
        <v>14</v>
      </c>
      <c r="AB397" s="8" t="s">
        <v>14</v>
      </c>
    </row>
    <row r="398">
      <c r="A398" s="8" t="s">
        <v>14</v>
      </c>
      <c r="B398" s="8" t="s">
        <v>14</v>
      </c>
      <c r="C398" s="8" t="s">
        <v>14</v>
      </c>
      <c r="D398" s="8" t="s">
        <v>14</v>
      </c>
      <c r="E398" s="8" t="s">
        <v>14</v>
      </c>
      <c r="F398" s="8" t="s">
        <v>14</v>
      </c>
      <c r="G398" s="8" t="s">
        <v>14</v>
      </c>
      <c r="H398" s="8" t="s">
        <v>14</v>
      </c>
      <c r="I398" s="8" t="s">
        <v>14</v>
      </c>
      <c r="J398" s="8" t="s">
        <v>14</v>
      </c>
      <c r="K398" s="8" t="s">
        <v>14</v>
      </c>
      <c r="L398" s="8" t="s">
        <v>14</v>
      </c>
      <c r="M398" s="8" t="s">
        <v>14</v>
      </c>
      <c r="N398" s="8" t="s">
        <v>14</v>
      </c>
      <c r="O398" s="8" t="s">
        <v>14</v>
      </c>
      <c r="P398" s="8" t="s">
        <v>14</v>
      </c>
      <c r="Q398" s="8" t="s">
        <v>14</v>
      </c>
      <c r="R398" s="8" t="s">
        <v>14</v>
      </c>
      <c r="S398" s="8" t="s">
        <v>14</v>
      </c>
      <c r="T398" s="8" t="s">
        <v>14</v>
      </c>
      <c r="U398" s="8" t="s">
        <v>14</v>
      </c>
      <c r="V398" s="8" t="s">
        <v>14</v>
      </c>
      <c r="W398" s="8" t="s">
        <v>14</v>
      </c>
      <c r="X398" s="8" t="s">
        <v>14</v>
      </c>
      <c r="Y398" s="8" t="s">
        <v>14</v>
      </c>
      <c r="Z398" s="8" t="s">
        <v>14</v>
      </c>
      <c r="AA398" s="8" t="s">
        <v>14</v>
      </c>
      <c r="AB398" s="8" t="s">
        <v>14</v>
      </c>
    </row>
    <row r="399">
      <c r="A399" s="8" t="s">
        <v>14</v>
      </c>
      <c r="B399" s="8" t="s">
        <v>14</v>
      </c>
      <c r="C399" s="8" t="s">
        <v>14</v>
      </c>
      <c r="D399" s="8" t="s">
        <v>14</v>
      </c>
      <c r="E399" s="8" t="s">
        <v>14</v>
      </c>
      <c r="F399" s="8" t="s">
        <v>14</v>
      </c>
      <c r="G399" s="8" t="s">
        <v>14</v>
      </c>
      <c r="H399" s="8" t="s">
        <v>14</v>
      </c>
      <c r="I399" s="8" t="s">
        <v>14</v>
      </c>
      <c r="J399" s="8" t="s">
        <v>14</v>
      </c>
      <c r="K399" s="8" t="s">
        <v>14</v>
      </c>
      <c r="L399" s="8" t="s">
        <v>14</v>
      </c>
      <c r="M399" s="8" t="s">
        <v>14</v>
      </c>
      <c r="N399" s="8" t="s">
        <v>14</v>
      </c>
      <c r="O399" s="8" t="s">
        <v>14</v>
      </c>
      <c r="P399" s="8" t="s">
        <v>14</v>
      </c>
      <c r="Q399" s="8" t="s">
        <v>14</v>
      </c>
      <c r="R399" s="8" t="s">
        <v>14</v>
      </c>
      <c r="S399" s="8" t="s">
        <v>14</v>
      </c>
      <c r="T399" s="8" t="s">
        <v>14</v>
      </c>
      <c r="U399" s="8" t="s">
        <v>14</v>
      </c>
      <c r="V399" s="8" t="s">
        <v>14</v>
      </c>
      <c r="W399" s="8" t="s">
        <v>14</v>
      </c>
      <c r="X399" s="8" t="s">
        <v>14</v>
      </c>
      <c r="Y399" s="8" t="s">
        <v>14</v>
      </c>
      <c r="Z399" s="8" t="s">
        <v>14</v>
      </c>
      <c r="AA399" s="8" t="s">
        <v>14</v>
      </c>
      <c r="AB399" s="8" t="s">
        <v>14</v>
      </c>
    </row>
    <row r="400">
      <c r="A400" s="8" t="s">
        <v>14</v>
      </c>
      <c r="B400" s="8" t="s">
        <v>14</v>
      </c>
      <c r="C400" s="8" t="s">
        <v>14</v>
      </c>
      <c r="D400" s="8" t="s">
        <v>14</v>
      </c>
      <c r="E400" s="8" t="s">
        <v>14</v>
      </c>
      <c r="F400" s="8" t="s">
        <v>14</v>
      </c>
      <c r="G400" s="8" t="s">
        <v>14</v>
      </c>
      <c r="H400" s="8" t="s">
        <v>14</v>
      </c>
      <c r="I400" s="8" t="s">
        <v>14</v>
      </c>
      <c r="J400" s="8" t="s">
        <v>14</v>
      </c>
      <c r="K400" s="8" t="s">
        <v>14</v>
      </c>
      <c r="L400" s="8" t="s">
        <v>14</v>
      </c>
      <c r="M400" s="8" t="s">
        <v>14</v>
      </c>
      <c r="N400" s="8" t="s">
        <v>14</v>
      </c>
      <c r="O400" s="8" t="s">
        <v>14</v>
      </c>
      <c r="P400" s="8" t="s">
        <v>14</v>
      </c>
      <c r="Q400" s="8" t="s">
        <v>14</v>
      </c>
      <c r="R400" s="8" t="s">
        <v>14</v>
      </c>
      <c r="S400" s="8" t="s">
        <v>14</v>
      </c>
      <c r="T400" s="8" t="s">
        <v>14</v>
      </c>
      <c r="U400" s="8" t="s">
        <v>14</v>
      </c>
      <c r="V400" s="8" t="s">
        <v>14</v>
      </c>
      <c r="W400" s="8" t="s">
        <v>14</v>
      </c>
      <c r="X400" s="8" t="s">
        <v>14</v>
      </c>
      <c r="Y400" s="8" t="s">
        <v>14</v>
      </c>
      <c r="Z400" s="8" t="s">
        <v>14</v>
      </c>
      <c r="AA400" s="8" t="s">
        <v>14</v>
      </c>
      <c r="AB400" s="8" t="s">
        <v>14</v>
      </c>
    </row>
    <row r="401">
      <c r="A401" s="8" t="s">
        <v>14</v>
      </c>
      <c r="B401" s="8" t="s">
        <v>14</v>
      </c>
      <c r="C401" s="8" t="s">
        <v>14</v>
      </c>
      <c r="D401" s="8" t="s">
        <v>14</v>
      </c>
      <c r="E401" s="8" t="s">
        <v>14</v>
      </c>
      <c r="F401" s="8" t="s">
        <v>14</v>
      </c>
      <c r="G401" s="8" t="s">
        <v>14</v>
      </c>
      <c r="H401" s="8" t="s">
        <v>14</v>
      </c>
      <c r="I401" s="8" t="s">
        <v>14</v>
      </c>
      <c r="J401" s="8" t="s">
        <v>14</v>
      </c>
      <c r="K401" s="8" t="s">
        <v>14</v>
      </c>
      <c r="L401" s="8" t="s">
        <v>14</v>
      </c>
      <c r="M401" s="8" t="s">
        <v>14</v>
      </c>
      <c r="N401" s="8" t="s">
        <v>14</v>
      </c>
      <c r="O401" s="8" t="s">
        <v>14</v>
      </c>
      <c r="P401" s="8" t="s">
        <v>14</v>
      </c>
      <c r="Q401" s="8" t="s">
        <v>14</v>
      </c>
      <c r="R401" s="8" t="s">
        <v>14</v>
      </c>
      <c r="S401" s="8" t="s">
        <v>14</v>
      </c>
      <c r="T401" s="8" t="s">
        <v>14</v>
      </c>
      <c r="U401" s="8" t="s">
        <v>14</v>
      </c>
      <c r="V401" s="8" t="s">
        <v>14</v>
      </c>
      <c r="W401" s="8" t="s">
        <v>14</v>
      </c>
      <c r="X401" s="8" t="s">
        <v>14</v>
      </c>
      <c r="Y401" s="8" t="s">
        <v>14</v>
      </c>
      <c r="Z401" s="8" t="s">
        <v>14</v>
      </c>
      <c r="AA401" s="8" t="s">
        <v>14</v>
      </c>
      <c r="AB401" s="8" t="s">
        <v>14</v>
      </c>
    </row>
    <row r="402">
      <c r="A402" s="8" t="s">
        <v>14</v>
      </c>
      <c r="B402" s="8" t="s">
        <v>14</v>
      </c>
      <c r="C402" s="8" t="s">
        <v>14</v>
      </c>
      <c r="D402" s="8" t="s">
        <v>14</v>
      </c>
      <c r="E402" s="8" t="s">
        <v>14</v>
      </c>
      <c r="F402" s="8" t="s">
        <v>14</v>
      </c>
      <c r="G402" s="8" t="s">
        <v>14</v>
      </c>
      <c r="H402" s="8" t="s">
        <v>14</v>
      </c>
      <c r="I402" s="8" t="s">
        <v>14</v>
      </c>
      <c r="J402" s="8" t="s">
        <v>14</v>
      </c>
      <c r="K402" s="8" t="s">
        <v>14</v>
      </c>
      <c r="L402" s="8" t="s">
        <v>14</v>
      </c>
      <c r="M402" s="8" t="s">
        <v>14</v>
      </c>
      <c r="N402" s="8" t="s">
        <v>14</v>
      </c>
      <c r="O402" s="8" t="s">
        <v>14</v>
      </c>
      <c r="P402" s="8" t="s">
        <v>14</v>
      </c>
      <c r="Q402" s="8" t="s">
        <v>14</v>
      </c>
      <c r="R402" s="8" t="s">
        <v>14</v>
      </c>
      <c r="S402" s="8" t="s">
        <v>14</v>
      </c>
      <c r="T402" s="8" t="s">
        <v>14</v>
      </c>
      <c r="U402" s="8" t="s">
        <v>14</v>
      </c>
      <c r="V402" s="8" t="s">
        <v>14</v>
      </c>
      <c r="W402" s="8" t="s">
        <v>14</v>
      </c>
      <c r="X402" s="8" t="s">
        <v>14</v>
      </c>
      <c r="Y402" s="8" t="s">
        <v>14</v>
      </c>
      <c r="Z402" s="8" t="s">
        <v>14</v>
      </c>
      <c r="AA402" s="8" t="s">
        <v>14</v>
      </c>
      <c r="AB402" s="8" t="s">
        <v>14</v>
      </c>
    </row>
    <row r="403">
      <c r="A403" s="8" t="s">
        <v>14</v>
      </c>
      <c r="B403" s="8" t="s">
        <v>14</v>
      </c>
      <c r="C403" s="8" t="s">
        <v>14</v>
      </c>
      <c r="D403" s="8" t="s">
        <v>14</v>
      </c>
      <c r="E403" s="8" t="s">
        <v>14</v>
      </c>
      <c r="F403" s="8" t="s">
        <v>14</v>
      </c>
      <c r="G403" s="8" t="s">
        <v>14</v>
      </c>
      <c r="H403" s="8" t="s">
        <v>14</v>
      </c>
      <c r="I403" s="8" t="s">
        <v>14</v>
      </c>
      <c r="J403" s="8" t="s">
        <v>14</v>
      </c>
      <c r="K403" s="8" t="s">
        <v>14</v>
      </c>
      <c r="L403" s="8" t="s">
        <v>14</v>
      </c>
      <c r="M403" s="8" t="s">
        <v>14</v>
      </c>
      <c r="N403" s="8" t="s">
        <v>14</v>
      </c>
      <c r="O403" s="8" t="s">
        <v>14</v>
      </c>
      <c r="P403" s="8" t="s">
        <v>14</v>
      </c>
      <c r="Q403" s="8" t="s">
        <v>14</v>
      </c>
      <c r="R403" s="8" t="s">
        <v>14</v>
      </c>
      <c r="S403" s="8" t="s">
        <v>14</v>
      </c>
      <c r="T403" s="8" t="s">
        <v>14</v>
      </c>
      <c r="U403" s="8" t="s">
        <v>14</v>
      </c>
      <c r="V403" s="8" t="s">
        <v>14</v>
      </c>
      <c r="W403" s="8" t="s">
        <v>14</v>
      </c>
      <c r="X403" s="8" t="s">
        <v>14</v>
      </c>
      <c r="Y403" s="8" t="s">
        <v>14</v>
      </c>
      <c r="Z403" s="8" t="s">
        <v>14</v>
      </c>
      <c r="AA403" s="8" t="s">
        <v>14</v>
      </c>
      <c r="AB403" s="8" t="s">
        <v>14</v>
      </c>
    </row>
    <row r="404">
      <c r="A404" s="8" t="s">
        <v>14</v>
      </c>
      <c r="B404" s="8" t="s">
        <v>14</v>
      </c>
      <c r="C404" s="8" t="s">
        <v>14</v>
      </c>
      <c r="D404" s="8" t="s">
        <v>14</v>
      </c>
      <c r="E404" s="8" t="s">
        <v>14</v>
      </c>
      <c r="F404" s="8" t="s">
        <v>14</v>
      </c>
      <c r="G404" s="8" t="s">
        <v>14</v>
      </c>
      <c r="H404" s="8" t="s">
        <v>14</v>
      </c>
      <c r="I404" s="8" t="s">
        <v>14</v>
      </c>
      <c r="J404" s="8" t="s">
        <v>14</v>
      </c>
      <c r="K404" s="8" t="s">
        <v>14</v>
      </c>
      <c r="L404" s="8" t="s">
        <v>14</v>
      </c>
      <c r="M404" s="8" t="s">
        <v>14</v>
      </c>
      <c r="N404" s="8" t="s">
        <v>14</v>
      </c>
      <c r="O404" s="8" t="s">
        <v>14</v>
      </c>
      <c r="P404" s="8" t="s">
        <v>14</v>
      </c>
      <c r="Q404" s="8" t="s">
        <v>14</v>
      </c>
      <c r="R404" s="8" t="s">
        <v>14</v>
      </c>
      <c r="S404" s="8" t="s">
        <v>14</v>
      </c>
      <c r="T404" s="8" t="s">
        <v>14</v>
      </c>
      <c r="U404" s="8" t="s">
        <v>14</v>
      </c>
      <c r="V404" s="8" t="s">
        <v>14</v>
      </c>
      <c r="W404" s="8" t="s">
        <v>14</v>
      </c>
      <c r="X404" s="8" t="s">
        <v>14</v>
      </c>
      <c r="Y404" s="8" t="s">
        <v>14</v>
      </c>
      <c r="Z404" s="8" t="s">
        <v>14</v>
      </c>
      <c r="AA404" s="8" t="s">
        <v>14</v>
      </c>
      <c r="AB404" s="8" t="s">
        <v>14</v>
      </c>
    </row>
    <row r="405">
      <c r="A405" s="8" t="s">
        <v>14</v>
      </c>
      <c r="B405" s="8" t="s">
        <v>14</v>
      </c>
      <c r="C405" s="8" t="s">
        <v>14</v>
      </c>
      <c r="D405" s="8" t="s">
        <v>14</v>
      </c>
      <c r="E405" s="8" t="s">
        <v>14</v>
      </c>
      <c r="F405" s="8" t="s">
        <v>14</v>
      </c>
      <c r="G405" s="8" t="s">
        <v>14</v>
      </c>
      <c r="H405" s="8" t="s">
        <v>14</v>
      </c>
      <c r="I405" s="8" t="s">
        <v>14</v>
      </c>
      <c r="J405" s="8" t="s">
        <v>14</v>
      </c>
      <c r="K405" s="8" t="s">
        <v>14</v>
      </c>
      <c r="L405" s="8" t="s">
        <v>14</v>
      </c>
      <c r="M405" s="8" t="s">
        <v>14</v>
      </c>
      <c r="N405" s="8" t="s">
        <v>14</v>
      </c>
      <c r="O405" s="8" t="s">
        <v>14</v>
      </c>
      <c r="P405" s="8" t="s">
        <v>14</v>
      </c>
      <c r="Q405" s="8" t="s">
        <v>14</v>
      </c>
      <c r="R405" s="8" t="s">
        <v>14</v>
      </c>
      <c r="S405" s="8" t="s">
        <v>14</v>
      </c>
      <c r="T405" s="8" t="s">
        <v>14</v>
      </c>
      <c r="U405" s="8" t="s">
        <v>14</v>
      </c>
      <c r="V405" s="8" t="s">
        <v>14</v>
      </c>
      <c r="W405" s="8" t="s">
        <v>14</v>
      </c>
      <c r="X405" s="8" t="s">
        <v>14</v>
      </c>
      <c r="Y405" s="8" t="s">
        <v>14</v>
      </c>
      <c r="Z405" s="8" t="s">
        <v>14</v>
      </c>
      <c r="AA405" s="8" t="s">
        <v>14</v>
      </c>
      <c r="AB405" s="8" t="s">
        <v>14</v>
      </c>
    </row>
    <row r="406">
      <c r="A406" s="8" t="s">
        <v>14</v>
      </c>
      <c r="B406" s="8" t="s">
        <v>14</v>
      </c>
      <c r="C406" s="8" t="s">
        <v>14</v>
      </c>
      <c r="D406" s="8" t="s">
        <v>14</v>
      </c>
      <c r="E406" s="8" t="s">
        <v>14</v>
      </c>
      <c r="F406" s="8" t="s">
        <v>14</v>
      </c>
      <c r="G406" s="8" t="s">
        <v>14</v>
      </c>
      <c r="H406" s="8" t="s">
        <v>14</v>
      </c>
      <c r="I406" s="8" t="s">
        <v>14</v>
      </c>
      <c r="J406" s="8" t="s">
        <v>14</v>
      </c>
      <c r="K406" s="8" t="s">
        <v>14</v>
      </c>
      <c r="L406" s="8" t="s">
        <v>14</v>
      </c>
      <c r="M406" s="8" t="s">
        <v>14</v>
      </c>
      <c r="N406" s="8" t="s">
        <v>14</v>
      </c>
      <c r="O406" s="8" t="s">
        <v>14</v>
      </c>
      <c r="P406" s="8" t="s">
        <v>14</v>
      </c>
      <c r="Q406" s="8" t="s">
        <v>14</v>
      </c>
      <c r="R406" s="8" t="s">
        <v>14</v>
      </c>
      <c r="S406" s="8" t="s">
        <v>14</v>
      </c>
      <c r="T406" s="8" t="s">
        <v>14</v>
      </c>
      <c r="U406" s="8" t="s">
        <v>14</v>
      </c>
      <c r="V406" s="8" t="s">
        <v>14</v>
      </c>
      <c r="W406" s="8" t="s">
        <v>14</v>
      </c>
      <c r="X406" s="8" t="s">
        <v>14</v>
      </c>
      <c r="Y406" s="8" t="s">
        <v>14</v>
      </c>
      <c r="Z406" s="8" t="s">
        <v>14</v>
      </c>
      <c r="AA406" s="8" t="s">
        <v>14</v>
      </c>
      <c r="AB406" s="8" t="s">
        <v>14</v>
      </c>
    </row>
    <row r="407">
      <c r="A407" s="8" t="s">
        <v>14</v>
      </c>
      <c r="B407" s="8" t="s">
        <v>14</v>
      </c>
      <c r="C407" s="8" t="s">
        <v>14</v>
      </c>
      <c r="D407" s="8" t="s">
        <v>14</v>
      </c>
      <c r="E407" s="8" t="s">
        <v>14</v>
      </c>
      <c r="F407" s="8" t="s">
        <v>14</v>
      </c>
      <c r="G407" s="8" t="s">
        <v>14</v>
      </c>
      <c r="H407" s="8" t="s">
        <v>14</v>
      </c>
      <c r="I407" s="8" t="s">
        <v>14</v>
      </c>
      <c r="J407" s="8" t="s">
        <v>14</v>
      </c>
      <c r="K407" s="8" t="s">
        <v>14</v>
      </c>
      <c r="L407" s="8" t="s">
        <v>14</v>
      </c>
      <c r="M407" s="8" t="s">
        <v>14</v>
      </c>
      <c r="N407" s="8" t="s">
        <v>14</v>
      </c>
      <c r="O407" s="8" t="s">
        <v>14</v>
      </c>
      <c r="P407" s="8" t="s">
        <v>14</v>
      </c>
      <c r="Q407" s="8" t="s">
        <v>14</v>
      </c>
      <c r="R407" s="8" t="s">
        <v>14</v>
      </c>
      <c r="S407" s="8" t="s">
        <v>14</v>
      </c>
      <c r="T407" s="8" t="s">
        <v>14</v>
      </c>
      <c r="U407" s="8" t="s">
        <v>14</v>
      </c>
      <c r="V407" s="8" t="s">
        <v>14</v>
      </c>
      <c r="W407" s="8" t="s">
        <v>14</v>
      </c>
      <c r="X407" s="8" t="s">
        <v>14</v>
      </c>
      <c r="Y407" s="8" t="s">
        <v>14</v>
      </c>
      <c r="Z407" s="8" t="s">
        <v>14</v>
      </c>
      <c r="AA407" s="8" t="s">
        <v>14</v>
      </c>
      <c r="AB407" s="8" t="s">
        <v>14</v>
      </c>
    </row>
    <row r="408">
      <c r="A408" s="8" t="s">
        <v>14</v>
      </c>
      <c r="B408" s="8" t="s">
        <v>14</v>
      </c>
      <c r="C408" s="8" t="s">
        <v>14</v>
      </c>
      <c r="D408" s="8" t="s">
        <v>14</v>
      </c>
      <c r="E408" s="8" t="s">
        <v>14</v>
      </c>
      <c r="F408" s="8" t="s">
        <v>14</v>
      </c>
      <c r="G408" s="8" t="s">
        <v>14</v>
      </c>
      <c r="H408" s="8" t="s">
        <v>14</v>
      </c>
      <c r="I408" s="8" t="s">
        <v>14</v>
      </c>
      <c r="J408" s="8" t="s">
        <v>14</v>
      </c>
      <c r="K408" s="8" t="s">
        <v>14</v>
      </c>
      <c r="L408" s="8" t="s">
        <v>14</v>
      </c>
      <c r="M408" s="8" t="s">
        <v>14</v>
      </c>
      <c r="N408" s="8" t="s">
        <v>14</v>
      </c>
      <c r="O408" s="8" t="s">
        <v>14</v>
      </c>
      <c r="P408" s="8" t="s">
        <v>14</v>
      </c>
      <c r="Q408" s="8" t="s">
        <v>14</v>
      </c>
      <c r="R408" s="8" t="s">
        <v>14</v>
      </c>
      <c r="S408" s="8" t="s">
        <v>14</v>
      </c>
      <c r="T408" s="8" t="s">
        <v>14</v>
      </c>
      <c r="U408" s="8" t="s">
        <v>14</v>
      </c>
      <c r="V408" s="8" t="s">
        <v>14</v>
      </c>
      <c r="W408" s="8" t="s">
        <v>14</v>
      </c>
      <c r="X408" s="8" t="s">
        <v>14</v>
      </c>
      <c r="Y408" s="8" t="s">
        <v>14</v>
      </c>
      <c r="Z408" s="8" t="s">
        <v>14</v>
      </c>
      <c r="AA408" s="8" t="s">
        <v>14</v>
      </c>
      <c r="AB408" s="8" t="s">
        <v>14</v>
      </c>
    </row>
    <row r="409">
      <c r="A409" s="8" t="s">
        <v>14</v>
      </c>
      <c r="B409" s="8" t="s">
        <v>14</v>
      </c>
      <c r="C409" s="8" t="s">
        <v>14</v>
      </c>
      <c r="D409" s="8" t="s">
        <v>14</v>
      </c>
      <c r="E409" s="8" t="s">
        <v>14</v>
      </c>
      <c r="F409" s="8" t="s">
        <v>14</v>
      </c>
      <c r="G409" s="8" t="s">
        <v>14</v>
      </c>
      <c r="H409" s="8" t="s">
        <v>14</v>
      </c>
      <c r="I409" s="8" t="s">
        <v>14</v>
      </c>
      <c r="J409" s="8" t="s">
        <v>14</v>
      </c>
      <c r="K409" s="8" t="s">
        <v>14</v>
      </c>
      <c r="L409" s="8" t="s">
        <v>14</v>
      </c>
      <c r="M409" s="8" t="s">
        <v>14</v>
      </c>
      <c r="N409" s="8" t="s">
        <v>14</v>
      </c>
      <c r="O409" s="8" t="s">
        <v>14</v>
      </c>
      <c r="P409" s="8" t="s">
        <v>14</v>
      </c>
      <c r="Q409" s="8" t="s">
        <v>14</v>
      </c>
      <c r="R409" s="8" t="s">
        <v>14</v>
      </c>
      <c r="S409" s="8" t="s">
        <v>14</v>
      </c>
      <c r="T409" s="8" t="s">
        <v>14</v>
      </c>
      <c r="U409" s="8" t="s">
        <v>14</v>
      </c>
      <c r="V409" s="8" t="s">
        <v>14</v>
      </c>
      <c r="W409" s="8" t="s">
        <v>14</v>
      </c>
      <c r="X409" s="8" t="s">
        <v>14</v>
      </c>
      <c r="Y409" s="8" t="s">
        <v>14</v>
      </c>
      <c r="Z409" s="8" t="s">
        <v>14</v>
      </c>
      <c r="AA409" s="8" t="s">
        <v>14</v>
      </c>
      <c r="AB409" s="8" t="s">
        <v>14</v>
      </c>
    </row>
    <row r="410">
      <c r="A410" s="8" t="s">
        <v>14</v>
      </c>
      <c r="B410" s="8" t="s">
        <v>14</v>
      </c>
      <c r="C410" s="8" t="s">
        <v>14</v>
      </c>
      <c r="D410" s="8" t="s">
        <v>14</v>
      </c>
      <c r="E410" s="8" t="s">
        <v>14</v>
      </c>
      <c r="F410" s="8" t="s">
        <v>14</v>
      </c>
      <c r="G410" s="8" t="s">
        <v>14</v>
      </c>
      <c r="H410" s="8" t="s">
        <v>14</v>
      </c>
      <c r="I410" s="8" t="s">
        <v>14</v>
      </c>
      <c r="J410" s="8" t="s">
        <v>14</v>
      </c>
      <c r="K410" s="8" t="s">
        <v>14</v>
      </c>
      <c r="L410" s="8" t="s">
        <v>14</v>
      </c>
      <c r="M410" s="8" t="s">
        <v>14</v>
      </c>
      <c r="N410" s="8" t="s">
        <v>14</v>
      </c>
      <c r="O410" s="8" t="s">
        <v>14</v>
      </c>
      <c r="P410" s="8" t="s">
        <v>14</v>
      </c>
      <c r="Q410" s="8" t="s">
        <v>14</v>
      </c>
      <c r="R410" s="8" t="s">
        <v>14</v>
      </c>
      <c r="S410" s="8" t="s">
        <v>14</v>
      </c>
      <c r="T410" s="8" t="s">
        <v>14</v>
      </c>
      <c r="U410" s="8" t="s">
        <v>14</v>
      </c>
      <c r="V410" s="8" t="s">
        <v>14</v>
      </c>
      <c r="W410" s="8" t="s">
        <v>14</v>
      </c>
      <c r="X410" s="8" t="s">
        <v>14</v>
      </c>
      <c r="Y410" s="8" t="s">
        <v>14</v>
      </c>
      <c r="Z410" s="8" t="s">
        <v>14</v>
      </c>
      <c r="AA410" s="8" t="s">
        <v>14</v>
      </c>
      <c r="AB410" s="8" t="s">
        <v>14</v>
      </c>
    </row>
    <row r="411">
      <c r="A411" s="8" t="s">
        <v>14</v>
      </c>
      <c r="B411" s="8" t="s">
        <v>14</v>
      </c>
      <c r="C411" s="8" t="s">
        <v>14</v>
      </c>
      <c r="D411" s="8" t="s">
        <v>14</v>
      </c>
      <c r="E411" s="8" t="s">
        <v>14</v>
      </c>
      <c r="F411" s="8" t="s">
        <v>14</v>
      </c>
      <c r="G411" s="8" t="s">
        <v>14</v>
      </c>
      <c r="H411" s="8" t="s">
        <v>14</v>
      </c>
      <c r="I411" s="8" t="s">
        <v>14</v>
      </c>
      <c r="J411" s="8" t="s">
        <v>14</v>
      </c>
      <c r="K411" s="8" t="s">
        <v>14</v>
      </c>
      <c r="L411" s="8" t="s">
        <v>14</v>
      </c>
      <c r="M411" s="8" t="s">
        <v>14</v>
      </c>
      <c r="N411" s="8" t="s">
        <v>14</v>
      </c>
      <c r="O411" s="8" t="s">
        <v>14</v>
      </c>
      <c r="P411" s="8" t="s">
        <v>14</v>
      </c>
      <c r="Q411" s="8" t="s">
        <v>14</v>
      </c>
      <c r="R411" s="8" t="s">
        <v>14</v>
      </c>
      <c r="S411" s="8" t="s">
        <v>14</v>
      </c>
      <c r="T411" s="8" t="s">
        <v>14</v>
      </c>
      <c r="U411" s="8" t="s">
        <v>14</v>
      </c>
      <c r="V411" s="8" t="s">
        <v>14</v>
      </c>
      <c r="W411" s="8" t="s">
        <v>14</v>
      </c>
      <c r="X411" s="8" t="s">
        <v>14</v>
      </c>
      <c r="Y411" s="8" t="s">
        <v>14</v>
      </c>
      <c r="Z411" s="8" t="s">
        <v>14</v>
      </c>
      <c r="AA411" s="8" t="s">
        <v>14</v>
      </c>
      <c r="AB411" s="8" t="s">
        <v>14</v>
      </c>
    </row>
    <row r="412">
      <c r="A412" s="8" t="s">
        <v>14</v>
      </c>
      <c r="B412" s="8" t="s">
        <v>14</v>
      </c>
      <c r="C412" s="8" t="s">
        <v>14</v>
      </c>
      <c r="D412" s="8" t="s">
        <v>14</v>
      </c>
      <c r="E412" s="8" t="s">
        <v>14</v>
      </c>
      <c r="F412" s="8" t="s">
        <v>14</v>
      </c>
      <c r="G412" s="8" t="s">
        <v>14</v>
      </c>
      <c r="H412" s="8" t="s">
        <v>14</v>
      </c>
      <c r="I412" s="8" t="s">
        <v>14</v>
      </c>
      <c r="J412" s="8" t="s">
        <v>14</v>
      </c>
      <c r="K412" s="8" t="s">
        <v>14</v>
      </c>
      <c r="L412" s="8" t="s">
        <v>14</v>
      </c>
      <c r="M412" s="8" t="s">
        <v>14</v>
      </c>
      <c r="N412" s="8" t="s">
        <v>14</v>
      </c>
      <c r="O412" s="8" t="s">
        <v>14</v>
      </c>
      <c r="P412" s="8" t="s">
        <v>14</v>
      </c>
      <c r="Q412" s="8" t="s">
        <v>14</v>
      </c>
      <c r="R412" s="8" t="s">
        <v>14</v>
      </c>
      <c r="S412" s="8" t="s">
        <v>14</v>
      </c>
      <c r="T412" s="8" t="s">
        <v>14</v>
      </c>
      <c r="U412" s="8" t="s">
        <v>14</v>
      </c>
      <c r="V412" s="8" t="s">
        <v>14</v>
      </c>
      <c r="W412" s="8" t="s">
        <v>14</v>
      </c>
      <c r="X412" s="8" t="s">
        <v>14</v>
      </c>
      <c r="Y412" s="8" t="s">
        <v>14</v>
      </c>
      <c r="Z412" s="8" t="s">
        <v>14</v>
      </c>
      <c r="AA412" s="8" t="s">
        <v>14</v>
      </c>
      <c r="AB412" s="8" t="s">
        <v>14</v>
      </c>
    </row>
    <row r="413">
      <c r="A413" s="8" t="s">
        <v>14</v>
      </c>
      <c r="B413" s="8" t="s">
        <v>14</v>
      </c>
      <c r="C413" s="8" t="s">
        <v>14</v>
      </c>
      <c r="D413" s="8" t="s">
        <v>14</v>
      </c>
      <c r="E413" s="8" t="s">
        <v>14</v>
      </c>
      <c r="F413" s="8" t="s">
        <v>14</v>
      </c>
      <c r="G413" s="8" t="s">
        <v>14</v>
      </c>
      <c r="H413" s="8" t="s">
        <v>14</v>
      </c>
      <c r="I413" s="8" t="s">
        <v>14</v>
      </c>
      <c r="J413" s="8" t="s">
        <v>14</v>
      </c>
      <c r="K413" s="8" t="s">
        <v>14</v>
      </c>
      <c r="L413" s="8" t="s">
        <v>14</v>
      </c>
      <c r="M413" s="8" t="s">
        <v>14</v>
      </c>
      <c r="N413" s="8" t="s">
        <v>14</v>
      </c>
      <c r="O413" s="8" t="s">
        <v>14</v>
      </c>
      <c r="P413" s="8" t="s">
        <v>14</v>
      </c>
      <c r="Q413" s="8" t="s">
        <v>14</v>
      </c>
      <c r="R413" s="8" t="s">
        <v>14</v>
      </c>
      <c r="S413" s="8" t="s">
        <v>14</v>
      </c>
      <c r="T413" s="8" t="s">
        <v>14</v>
      </c>
      <c r="U413" s="8" t="s">
        <v>14</v>
      </c>
      <c r="V413" s="8" t="s">
        <v>14</v>
      </c>
      <c r="W413" s="8" t="s">
        <v>14</v>
      </c>
      <c r="X413" s="8" t="s">
        <v>14</v>
      </c>
      <c r="Y413" s="8" t="s">
        <v>14</v>
      </c>
      <c r="Z413" s="8" t="s">
        <v>14</v>
      </c>
      <c r="AA413" s="8" t="s">
        <v>14</v>
      </c>
      <c r="AB413" s="8" t="s">
        <v>14</v>
      </c>
    </row>
    <row r="414">
      <c r="A414" s="8" t="s">
        <v>14</v>
      </c>
      <c r="B414" s="8" t="s">
        <v>14</v>
      </c>
      <c r="C414" s="8" t="s">
        <v>14</v>
      </c>
      <c r="D414" s="8" t="s">
        <v>14</v>
      </c>
      <c r="E414" s="8" t="s">
        <v>14</v>
      </c>
      <c r="F414" s="8" t="s">
        <v>14</v>
      </c>
      <c r="G414" s="8" t="s">
        <v>14</v>
      </c>
      <c r="H414" s="8" t="s">
        <v>14</v>
      </c>
      <c r="I414" s="8" t="s">
        <v>14</v>
      </c>
      <c r="J414" s="8" t="s">
        <v>14</v>
      </c>
      <c r="K414" s="8" t="s">
        <v>14</v>
      </c>
      <c r="L414" s="8" t="s">
        <v>14</v>
      </c>
      <c r="M414" s="8" t="s">
        <v>14</v>
      </c>
      <c r="N414" s="8" t="s">
        <v>14</v>
      </c>
      <c r="O414" s="8" t="s">
        <v>14</v>
      </c>
      <c r="P414" s="8" t="s">
        <v>14</v>
      </c>
      <c r="Q414" s="8" t="s">
        <v>14</v>
      </c>
      <c r="R414" s="8" t="s">
        <v>14</v>
      </c>
      <c r="S414" s="8" t="s">
        <v>14</v>
      </c>
      <c r="T414" s="8" t="s">
        <v>14</v>
      </c>
      <c r="U414" s="8" t="s">
        <v>14</v>
      </c>
      <c r="V414" s="8" t="s">
        <v>14</v>
      </c>
      <c r="W414" s="8" t="s">
        <v>14</v>
      </c>
      <c r="X414" s="8" t="s">
        <v>14</v>
      </c>
      <c r="Y414" s="8" t="s">
        <v>14</v>
      </c>
      <c r="Z414" s="8" t="s">
        <v>14</v>
      </c>
      <c r="AA414" s="8" t="s">
        <v>14</v>
      </c>
      <c r="AB414" s="8" t="s">
        <v>14</v>
      </c>
    </row>
    <row r="415">
      <c r="A415" s="8" t="s">
        <v>14</v>
      </c>
      <c r="B415" s="8" t="s">
        <v>14</v>
      </c>
      <c r="C415" s="8" t="s">
        <v>14</v>
      </c>
      <c r="D415" s="8" t="s">
        <v>14</v>
      </c>
      <c r="E415" s="8" t="s">
        <v>14</v>
      </c>
      <c r="F415" s="8" t="s">
        <v>14</v>
      </c>
      <c r="G415" s="8" t="s">
        <v>14</v>
      </c>
      <c r="H415" s="8" t="s">
        <v>14</v>
      </c>
      <c r="I415" s="8" t="s">
        <v>14</v>
      </c>
      <c r="J415" s="8" t="s">
        <v>14</v>
      </c>
      <c r="K415" s="8" t="s">
        <v>14</v>
      </c>
      <c r="L415" s="8" t="s">
        <v>14</v>
      </c>
      <c r="M415" s="8" t="s">
        <v>14</v>
      </c>
      <c r="N415" s="8" t="s">
        <v>14</v>
      </c>
      <c r="O415" s="8" t="s">
        <v>14</v>
      </c>
      <c r="P415" s="8" t="s">
        <v>14</v>
      </c>
      <c r="Q415" s="8" t="s">
        <v>14</v>
      </c>
      <c r="R415" s="8" t="s">
        <v>14</v>
      </c>
      <c r="S415" s="8" t="s">
        <v>14</v>
      </c>
      <c r="T415" s="8" t="s">
        <v>14</v>
      </c>
      <c r="U415" s="8" t="s">
        <v>14</v>
      </c>
      <c r="V415" s="8" t="s">
        <v>14</v>
      </c>
      <c r="W415" s="8" t="s">
        <v>14</v>
      </c>
      <c r="X415" s="8" t="s">
        <v>14</v>
      </c>
      <c r="Y415" s="8" t="s">
        <v>14</v>
      </c>
      <c r="Z415" s="8" t="s">
        <v>14</v>
      </c>
      <c r="AA415" s="8" t="s">
        <v>14</v>
      </c>
      <c r="AB415" s="8" t="s">
        <v>14</v>
      </c>
    </row>
    <row r="416">
      <c r="A416" s="8" t="s">
        <v>14</v>
      </c>
      <c r="B416" s="8" t="s">
        <v>14</v>
      </c>
      <c r="C416" s="8" t="s">
        <v>14</v>
      </c>
      <c r="D416" s="8" t="s">
        <v>14</v>
      </c>
      <c r="E416" s="8" t="s">
        <v>14</v>
      </c>
      <c r="F416" s="8" t="s">
        <v>14</v>
      </c>
      <c r="G416" s="8" t="s">
        <v>14</v>
      </c>
      <c r="H416" s="8" t="s">
        <v>14</v>
      </c>
      <c r="I416" s="8" t="s">
        <v>14</v>
      </c>
      <c r="J416" s="8" t="s">
        <v>14</v>
      </c>
      <c r="K416" s="8" t="s">
        <v>14</v>
      </c>
      <c r="L416" s="8" t="s">
        <v>14</v>
      </c>
      <c r="M416" s="8" t="s">
        <v>14</v>
      </c>
      <c r="N416" s="8" t="s">
        <v>14</v>
      </c>
      <c r="O416" s="8" t="s">
        <v>14</v>
      </c>
      <c r="P416" s="8" t="s">
        <v>14</v>
      </c>
      <c r="Q416" s="8" t="s">
        <v>14</v>
      </c>
      <c r="R416" s="8" t="s">
        <v>14</v>
      </c>
      <c r="S416" s="8" t="s">
        <v>14</v>
      </c>
      <c r="T416" s="8" t="s">
        <v>14</v>
      </c>
      <c r="U416" s="8" t="s">
        <v>14</v>
      </c>
      <c r="V416" s="8" t="s">
        <v>14</v>
      </c>
      <c r="W416" s="8" t="s">
        <v>14</v>
      </c>
      <c r="X416" s="8" t="s">
        <v>14</v>
      </c>
      <c r="Y416" s="8" t="s">
        <v>14</v>
      </c>
      <c r="Z416" s="8" t="s">
        <v>14</v>
      </c>
      <c r="AA416" s="8" t="s">
        <v>14</v>
      </c>
      <c r="AB416" s="8" t="s">
        <v>14</v>
      </c>
    </row>
    <row r="417">
      <c r="A417" s="8" t="s">
        <v>14</v>
      </c>
      <c r="B417" s="8" t="s">
        <v>14</v>
      </c>
      <c r="C417" s="8" t="s">
        <v>14</v>
      </c>
      <c r="D417" s="8" t="s">
        <v>14</v>
      </c>
      <c r="E417" s="8" t="s">
        <v>14</v>
      </c>
      <c r="F417" s="8" t="s">
        <v>14</v>
      </c>
      <c r="G417" s="8" t="s">
        <v>14</v>
      </c>
      <c r="H417" s="8" t="s">
        <v>14</v>
      </c>
      <c r="I417" s="8" t="s">
        <v>14</v>
      </c>
      <c r="J417" s="8" t="s">
        <v>14</v>
      </c>
      <c r="K417" s="8" t="s">
        <v>14</v>
      </c>
      <c r="L417" s="8" t="s">
        <v>14</v>
      </c>
      <c r="M417" s="8" t="s">
        <v>14</v>
      </c>
      <c r="N417" s="8" t="s">
        <v>14</v>
      </c>
      <c r="O417" s="8" t="s">
        <v>14</v>
      </c>
      <c r="P417" s="8" t="s">
        <v>14</v>
      </c>
      <c r="Q417" s="8" t="s">
        <v>14</v>
      </c>
      <c r="R417" s="8" t="s">
        <v>14</v>
      </c>
      <c r="S417" s="8" t="s">
        <v>14</v>
      </c>
      <c r="T417" s="8" t="s">
        <v>14</v>
      </c>
      <c r="U417" s="8" t="s">
        <v>14</v>
      </c>
      <c r="V417" s="8" t="s">
        <v>14</v>
      </c>
      <c r="W417" s="8" t="s">
        <v>14</v>
      </c>
      <c r="X417" s="8" t="s">
        <v>14</v>
      </c>
      <c r="Y417" s="8" t="s">
        <v>14</v>
      </c>
      <c r="Z417" s="8" t="s">
        <v>14</v>
      </c>
      <c r="AA417" s="8" t="s">
        <v>14</v>
      </c>
      <c r="AB417" s="8" t="s">
        <v>14</v>
      </c>
    </row>
    <row r="418">
      <c r="A418" s="8" t="s">
        <v>14</v>
      </c>
      <c r="B418" s="8" t="s">
        <v>14</v>
      </c>
      <c r="C418" s="8" t="s">
        <v>14</v>
      </c>
      <c r="D418" s="8" t="s">
        <v>14</v>
      </c>
      <c r="E418" s="8" t="s">
        <v>14</v>
      </c>
      <c r="F418" s="8" t="s">
        <v>14</v>
      </c>
      <c r="G418" s="8" t="s">
        <v>14</v>
      </c>
      <c r="H418" s="8" t="s">
        <v>14</v>
      </c>
      <c r="I418" s="8" t="s">
        <v>14</v>
      </c>
      <c r="J418" s="8" t="s">
        <v>14</v>
      </c>
      <c r="K418" s="8" t="s">
        <v>14</v>
      </c>
      <c r="L418" s="8" t="s">
        <v>14</v>
      </c>
      <c r="M418" s="8" t="s">
        <v>14</v>
      </c>
      <c r="N418" s="8" t="s">
        <v>14</v>
      </c>
      <c r="O418" s="8" t="s">
        <v>14</v>
      </c>
      <c r="P418" s="8" t="s">
        <v>14</v>
      </c>
      <c r="Q418" s="8" t="s">
        <v>14</v>
      </c>
      <c r="R418" s="8" t="s">
        <v>14</v>
      </c>
      <c r="S418" s="8" t="s">
        <v>14</v>
      </c>
      <c r="T418" s="8" t="s">
        <v>14</v>
      </c>
      <c r="U418" s="8" t="s">
        <v>14</v>
      </c>
      <c r="V418" s="8" t="s">
        <v>14</v>
      </c>
      <c r="W418" s="8" t="s">
        <v>14</v>
      </c>
      <c r="X418" s="8" t="s">
        <v>14</v>
      </c>
      <c r="Y418" s="8" t="s">
        <v>14</v>
      </c>
      <c r="Z418" s="8" t="s">
        <v>14</v>
      </c>
      <c r="AA418" s="8" t="s">
        <v>14</v>
      </c>
      <c r="AB418" s="8" t="s">
        <v>14</v>
      </c>
    </row>
    <row r="419">
      <c r="A419" s="8" t="s">
        <v>14</v>
      </c>
      <c r="B419" s="8" t="s">
        <v>14</v>
      </c>
      <c r="C419" s="8" t="s">
        <v>14</v>
      </c>
      <c r="D419" s="8" t="s">
        <v>14</v>
      </c>
      <c r="E419" s="8" t="s">
        <v>14</v>
      </c>
      <c r="F419" s="8" t="s">
        <v>14</v>
      </c>
      <c r="G419" s="8" t="s">
        <v>14</v>
      </c>
      <c r="H419" s="8" t="s">
        <v>14</v>
      </c>
      <c r="I419" s="8" t="s">
        <v>14</v>
      </c>
      <c r="J419" s="8" t="s">
        <v>14</v>
      </c>
      <c r="K419" s="8" t="s">
        <v>14</v>
      </c>
      <c r="L419" s="8" t="s">
        <v>14</v>
      </c>
      <c r="M419" s="8" t="s">
        <v>14</v>
      </c>
      <c r="N419" s="8" t="s">
        <v>14</v>
      </c>
      <c r="O419" s="8" t="s">
        <v>14</v>
      </c>
      <c r="P419" s="8" t="s">
        <v>14</v>
      </c>
      <c r="Q419" s="8" t="s">
        <v>14</v>
      </c>
      <c r="R419" s="8" t="s">
        <v>14</v>
      </c>
      <c r="S419" s="8" t="s">
        <v>14</v>
      </c>
      <c r="T419" s="8" t="s">
        <v>14</v>
      </c>
      <c r="U419" s="8" t="s">
        <v>14</v>
      </c>
      <c r="V419" s="8" t="s">
        <v>14</v>
      </c>
      <c r="W419" s="8" t="s">
        <v>14</v>
      </c>
      <c r="X419" s="8" t="s">
        <v>14</v>
      </c>
      <c r="Y419" s="8" t="s">
        <v>14</v>
      </c>
      <c r="Z419" s="8" t="s">
        <v>14</v>
      </c>
      <c r="AA419" s="8" t="s">
        <v>14</v>
      </c>
      <c r="AB419" s="8" t="s">
        <v>14</v>
      </c>
    </row>
    <row r="420">
      <c r="A420" s="8" t="s">
        <v>14</v>
      </c>
      <c r="B420" s="8" t="s">
        <v>14</v>
      </c>
      <c r="C420" s="8" t="s">
        <v>14</v>
      </c>
      <c r="D420" s="8" t="s">
        <v>14</v>
      </c>
      <c r="E420" s="8" t="s">
        <v>14</v>
      </c>
      <c r="F420" s="8" t="s">
        <v>14</v>
      </c>
      <c r="G420" s="8" t="s">
        <v>14</v>
      </c>
      <c r="H420" s="8" t="s">
        <v>14</v>
      </c>
      <c r="I420" s="8" t="s">
        <v>14</v>
      </c>
      <c r="J420" s="8" t="s">
        <v>14</v>
      </c>
      <c r="K420" s="8" t="s">
        <v>14</v>
      </c>
      <c r="L420" s="8" t="s">
        <v>14</v>
      </c>
      <c r="M420" s="8" t="s">
        <v>14</v>
      </c>
      <c r="N420" s="8" t="s">
        <v>14</v>
      </c>
      <c r="O420" s="8" t="s">
        <v>14</v>
      </c>
      <c r="P420" s="8" t="s">
        <v>14</v>
      </c>
      <c r="Q420" s="8" t="s">
        <v>14</v>
      </c>
      <c r="R420" s="8" t="s">
        <v>14</v>
      </c>
      <c r="S420" s="8" t="s">
        <v>14</v>
      </c>
      <c r="T420" s="8" t="s">
        <v>14</v>
      </c>
      <c r="U420" s="8" t="s">
        <v>14</v>
      </c>
      <c r="V420" s="8" t="s">
        <v>14</v>
      </c>
      <c r="W420" s="8" t="s">
        <v>14</v>
      </c>
      <c r="X420" s="8" t="s">
        <v>14</v>
      </c>
      <c r="Y420" s="8" t="s">
        <v>14</v>
      </c>
      <c r="Z420" s="8" t="s">
        <v>14</v>
      </c>
      <c r="AA420" s="8" t="s">
        <v>14</v>
      </c>
      <c r="AB420" s="8" t="s">
        <v>14</v>
      </c>
    </row>
    <row r="421">
      <c r="A421" s="8" t="s">
        <v>14</v>
      </c>
      <c r="B421" s="8" t="s">
        <v>14</v>
      </c>
      <c r="C421" s="8" t="s">
        <v>14</v>
      </c>
      <c r="D421" s="8" t="s">
        <v>14</v>
      </c>
      <c r="E421" s="8" t="s">
        <v>14</v>
      </c>
      <c r="F421" s="8" t="s">
        <v>14</v>
      </c>
      <c r="G421" s="8" t="s">
        <v>14</v>
      </c>
      <c r="H421" s="8" t="s">
        <v>14</v>
      </c>
      <c r="I421" s="8" t="s">
        <v>14</v>
      </c>
      <c r="J421" s="8" t="s">
        <v>14</v>
      </c>
      <c r="K421" s="8" t="s">
        <v>14</v>
      </c>
      <c r="L421" s="8" t="s">
        <v>14</v>
      </c>
      <c r="M421" s="8" t="s">
        <v>14</v>
      </c>
      <c r="N421" s="8" t="s">
        <v>14</v>
      </c>
      <c r="O421" s="8" t="s">
        <v>14</v>
      </c>
      <c r="P421" s="8" t="s">
        <v>14</v>
      </c>
      <c r="Q421" s="8" t="s">
        <v>14</v>
      </c>
      <c r="R421" s="8" t="s">
        <v>14</v>
      </c>
      <c r="S421" s="8" t="s">
        <v>14</v>
      </c>
      <c r="T421" s="8" t="s">
        <v>14</v>
      </c>
      <c r="U421" s="8" t="s">
        <v>14</v>
      </c>
      <c r="V421" s="8" t="s">
        <v>14</v>
      </c>
      <c r="W421" s="8" t="s">
        <v>14</v>
      </c>
      <c r="X421" s="8" t="s">
        <v>14</v>
      </c>
      <c r="Y421" s="8" t="s">
        <v>14</v>
      </c>
      <c r="Z421" s="8" t="s">
        <v>14</v>
      </c>
      <c r="AA421" s="8" t="s">
        <v>14</v>
      </c>
      <c r="AB421" s="8" t="s">
        <v>14</v>
      </c>
    </row>
    <row r="422">
      <c r="A422" s="8" t="s">
        <v>14</v>
      </c>
      <c r="B422" s="8" t="s">
        <v>14</v>
      </c>
      <c r="C422" s="8" t="s">
        <v>14</v>
      </c>
      <c r="D422" s="8" t="s">
        <v>14</v>
      </c>
      <c r="E422" s="8" t="s">
        <v>14</v>
      </c>
      <c r="F422" s="8" t="s">
        <v>14</v>
      </c>
      <c r="G422" s="8" t="s">
        <v>14</v>
      </c>
      <c r="H422" s="8" t="s">
        <v>14</v>
      </c>
      <c r="I422" s="8" t="s">
        <v>14</v>
      </c>
      <c r="J422" s="8" t="s">
        <v>14</v>
      </c>
      <c r="K422" s="8" t="s">
        <v>14</v>
      </c>
      <c r="L422" s="8" t="s">
        <v>14</v>
      </c>
      <c r="M422" s="8" t="s">
        <v>14</v>
      </c>
      <c r="N422" s="8" t="s">
        <v>14</v>
      </c>
      <c r="O422" s="8" t="s">
        <v>14</v>
      </c>
      <c r="P422" s="8" t="s">
        <v>14</v>
      </c>
      <c r="Q422" s="8" t="s">
        <v>14</v>
      </c>
      <c r="R422" s="8" t="s">
        <v>14</v>
      </c>
      <c r="S422" s="8" t="s">
        <v>14</v>
      </c>
      <c r="T422" s="8" t="s">
        <v>14</v>
      </c>
      <c r="U422" s="8" t="s">
        <v>14</v>
      </c>
      <c r="V422" s="8" t="s">
        <v>14</v>
      </c>
      <c r="W422" s="8" t="s">
        <v>14</v>
      </c>
      <c r="X422" s="8" t="s">
        <v>14</v>
      </c>
      <c r="Y422" s="8" t="s">
        <v>14</v>
      </c>
      <c r="Z422" s="8" t="s">
        <v>14</v>
      </c>
      <c r="AA422" s="8" t="s">
        <v>14</v>
      </c>
      <c r="AB422" s="8" t="s">
        <v>14</v>
      </c>
    </row>
    <row r="423">
      <c r="A423" s="8" t="s">
        <v>14</v>
      </c>
      <c r="B423" s="8" t="s">
        <v>14</v>
      </c>
      <c r="C423" s="8" t="s">
        <v>14</v>
      </c>
      <c r="D423" s="8" t="s">
        <v>14</v>
      </c>
      <c r="E423" s="8" t="s">
        <v>14</v>
      </c>
      <c r="F423" s="8" t="s">
        <v>14</v>
      </c>
      <c r="G423" s="8" t="s">
        <v>14</v>
      </c>
      <c r="H423" s="8" t="s">
        <v>14</v>
      </c>
      <c r="I423" s="8" t="s">
        <v>14</v>
      </c>
      <c r="J423" s="8" t="s">
        <v>14</v>
      </c>
      <c r="K423" s="8" t="s">
        <v>14</v>
      </c>
      <c r="L423" s="8" t="s">
        <v>14</v>
      </c>
      <c r="M423" s="8" t="s">
        <v>14</v>
      </c>
      <c r="N423" s="8" t="s">
        <v>14</v>
      </c>
      <c r="O423" s="8" t="s">
        <v>14</v>
      </c>
      <c r="P423" s="8" t="s">
        <v>14</v>
      </c>
      <c r="Q423" s="8" t="s">
        <v>14</v>
      </c>
      <c r="R423" s="8" t="s">
        <v>14</v>
      </c>
      <c r="S423" s="8" t="s">
        <v>14</v>
      </c>
      <c r="T423" s="8" t="s">
        <v>14</v>
      </c>
      <c r="U423" s="8" t="s">
        <v>14</v>
      </c>
      <c r="V423" s="8" t="s">
        <v>14</v>
      </c>
      <c r="W423" s="8" t="s">
        <v>14</v>
      </c>
      <c r="X423" s="8" t="s">
        <v>14</v>
      </c>
      <c r="Y423" s="8" t="s">
        <v>14</v>
      </c>
      <c r="Z423" s="8" t="s">
        <v>14</v>
      </c>
      <c r="AA423" s="8" t="s">
        <v>14</v>
      </c>
      <c r="AB423" s="8" t="s">
        <v>14</v>
      </c>
    </row>
    <row r="424">
      <c r="A424" s="8" t="s">
        <v>14</v>
      </c>
      <c r="B424" s="8" t="s">
        <v>14</v>
      </c>
      <c r="C424" s="8" t="s">
        <v>14</v>
      </c>
      <c r="D424" s="8" t="s">
        <v>14</v>
      </c>
      <c r="E424" s="8" t="s">
        <v>14</v>
      </c>
      <c r="F424" s="8" t="s">
        <v>14</v>
      </c>
      <c r="G424" s="8" t="s">
        <v>14</v>
      </c>
      <c r="H424" s="8" t="s">
        <v>14</v>
      </c>
      <c r="I424" s="8" t="s">
        <v>14</v>
      </c>
      <c r="J424" s="8" t="s">
        <v>14</v>
      </c>
      <c r="K424" s="8" t="s">
        <v>14</v>
      </c>
      <c r="L424" s="8" t="s">
        <v>14</v>
      </c>
      <c r="M424" s="8" t="s">
        <v>14</v>
      </c>
      <c r="N424" s="8" t="s">
        <v>14</v>
      </c>
      <c r="O424" s="8" t="s">
        <v>14</v>
      </c>
      <c r="P424" s="8" t="s">
        <v>14</v>
      </c>
      <c r="Q424" s="8" t="s">
        <v>14</v>
      </c>
      <c r="R424" s="8" t="s">
        <v>14</v>
      </c>
      <c r="S424" s="8" t="s">
        <v>14</v>
      </c>
      <c r="T424" s="8" t="s">
        <v>14</v>
      </c>
      <c r="U424" s="8" t="s">
        <v>14</v>
      </c>
      <c r="V424" s="8" t="s">
        <v>14</v>
      </c>
      <c r="W424" s="8" t="s">
        <v>14</v>
      </c>
      <c r="X424" s="8" t="s">
        <v>14</v>
      </c>
      <c r="Y424" s="8" t="s">
        <v>14</v>
      </c>
      <c r="Z424" s="8" t="s">
        <v>14</v>
      </c>
      <c r="AA424" s="8" t="s">
        <v>14</v>
      </c>
      <c r="AB424" s="8" t="s">
        <v>14</v>
      </c>
    </row>
    <row r="425">
      <c r="A425" s="8" t="s">
        <v>14</v>
      </c>
      <c r="B425" s="8" t="s">
        <v>14</v>
      </c>
      <c r="C425" s="8" t="s">
        <v>14</v>
      </c>
      <c r="D425" s="8" t="s">
        <v>14</v>
      </c>
      <c r="E425" s="8" t="s">
        <v>14</v>
      </c>
      <c r="F425" s="8" t="s">
        <v>14</v>
      </c>
      <c r="G425" s="8" t="s">
        <v>14</v>
      </c>
      <c r="H425" s="8" t="s">
        <v>14</v>
      </c>
      <c r="I425" s="8" t="s">
        <v>14</v>
      </c>
      <c r="J425" s="8" t="s">
        <v>14</v>
      </c>
      <c r="K425" s="8" t="s">
        <v>14</v>
      </c>
      <c r="L425" s="8" t="s">
        <v>14</v>
      </c>
      <c r="M425" s="8" t="s">
        <v>14</v>
      </c>
      <c r="N425" s="8" t="s">
        <v>14</v>
      </c>
      <c r="O425" s="8" t="s">
        <v>14</v>
      </c>
      <c r="P425" s="8" t="s">
        <v>14</v>
      </c>
      <c r="Q425" s="8" t="s">
        <v>14</v>
      </c>
      <c r="R425" s="8" t="s">
        <v>14</v>
      </c>
      <c r="S425" s="8" t="s">
        <v>14</v>
      </c>
      <c r="T425" s="8" t="s">
        <v>14</v>
      </c>
      <c r="U425" s="8" t="s">
        <v>14</v>
      </c>
      <c r="V425" s="8" t="s">
        <v>14</v>
      </c>
      <c r="W425" s="8" t="s">
        <v>14</v>
      </c>
      <c r="X425" s="8" t="s">
        <v>14</v>
      </c>
      <c r="Y425" s="8" t="s">
        <v>14</v>
      </c>
      <c r="Z425" s="8" t="s">
        <v>14</v>
      </c>
      <c r="AA425" s="8" t="s">
        <v>14</v>
      </c>
      <c r="AB425" s="8" t="s">
        <v>14</v>
      </c>
    </row>
    <row r="426">
      <c r="A426" s="8" t="s">
        <v>14</v>
      </c>
      <c r="B426" s="8" t="s">
        <v>14</v>
      </c>
      <c r="C426" s="8" t="s">
        <v>14</v>
      </c>
      <c r="D426" s="8" t="s">
        <v>14</v>
      </c>
      <c r="E426" s="8" t="s">
        <v>14</v>
      </c>
      <c r="F426" s="8" t="s">
        <v>14</v>
      </c>
      <c r="G426" s="8" t="s">
        <v>14</v>
      </c>
      <c r="H426" s="8" t="s">
        <v>14</v>
      </c>
      <c r="I426" s="8" t="s">
        <v>14</v>
      </c>
      <c r="J426" s="8" t="s">
        <v>14</v>
      </c>
      <c r="K426" s="8" t="s">
        <v>14</v>
      </c>
      <c r="L426" s="8" t="s">
        <v>14</v>
      </c>
      <c r="M426" s="8" t="s">
        <v>14</v>
      </c>
      <c r="N426" s="8" t="s">
        <v>14</v>
      </c>
      <c r="O426" s="8" t="s">
        <v>14</v>
      </c>
      <c r="P426" s="8" t="s">
        <v>14</v>
      </c>
      <c r="Q426" s="8" t="s">
        <v>14</v>
      </c>
      <c r="R426" s="8" t="s">
        <v>14</v>
      </c>
      <c r="S426" s="8" t="s">
        <v>14</v>
      </c>
      <c r="T426" s="8" t="s">
        <v>14</v>
      </c>
      <c r="U426" s="8" t="s">
        <v>14</v>
      </c>
      <c r="V426" s="8" t="s">
        <v>14</v>
      </c>
      <c r="W426" s="8" t="s">
        <v>14</v>
      </c>
      <c r="X426" s="8" t="s">
        <v>14</v>
      </c>
      <c r="Y426" s="8" t="s">
        <v>14</v>
      </c>
      <c r="Z426" s="8" t="s">
        <v>14</v>
      </c>
      <c r="AA426" s="8" t="s">
        <v>14</v>
      </c>
      <c r="AB426" s="8" t="s">
        <v>14</v>
      </c>
    </row>
    <row r="427">
      <c r="A427" s="8" t="s">
        <v>14</v>
      </c>
      <c r="B427" s="8" t="s">
        <v>14</v>
      </c>
      <c r="C427" s="8" t="s">
        <v>14</v>
      </c>
      <c r="D427" s="8" t="s">
        <v>14</v>
      </c>
      <c r="E427" s="8" t="s">
        <v>14</v>
      </c>
      <c r="F427" s="8" t="s">
        <v>14</v>
      </c>
      <c r="G427" s="8" t="s">
        <v>14</v>
      </c>
      <c r="H427" s="8" t="s">
        <v>14</v>
      </c>
      <c r="I427" s="8" t="s">
        <v>14</v>
      </c>
      <c r="J427" s="8" t="s">
        <v>14</v>
      </c>
      <c r="K427" s="8" t="s">
        <v>14</v>
      </c>
      <c r="L427" s="8" t="s">
        <v>14</v>
      </c>
      <c r="M427" s="8" t="s">
        <v>14</v>
      </c>
      <c r="N427" s="8" t="s">
        <v>14</v>
      </c>
      <c r="O427" s="8" t="s">
        <v>14</v>
      </c>
      <c r="P427" s="8" t="s">
        <v>14</v>
      </c>
      <c r="Q427" s="8" t="s">
        <v>14</v>
      </c>
      <c r="R427" s="8" t="s">
        <v>14</v>
      </c>
      <c r="S427" s="8" t="s">
        <v>14</v>
      </c>
      <c r="T427" s="8" t="s">
        <v>14</v>
      </c>
      <c r="U427" s="8" t="s">
        <v>14</v>
      </c>
      <c r="V427" s="8" t="s">
        <v>14</v>
      </c>
      <c r="W427" s="8" t="s">
        <v>14</v>
      </c>
      <c r="X427" s="8" t="s">
        <v>14</v>
      </c>
      <c r="Y427" s="8" t="s">
        <v>14</v>
      </c>
      <c r="Z427" s="8" t="s">
        <v>14</v>
      </c>
      <c r="AA427" s="8" t="s">
        <v>14</v>
      </c>
      <c r="AB427" s="8" t="s">
        <v>14</v>
      </c>
    </row>
    <row r="428">
      <c r="A428" s="8" t="s">
        <v>14</v>
      </c>
      <c r="B428" s="8" t="s">
        <v>14</v>
      </c>
      <c r="C428" s="8" t="s">
        <v>14</v>
      </c>
      <c r="D428" s="8" t="s">
        <v>14</v>
      </c>
      <c r="E428" s="8" t="s">
        <v>14</v>
      </c>
      <c r="F428" s="8" t="s">
        <v>14</v>
      </c>
      <c r="G428" s="8" t="s">
        <v>14</v>
      </c>
      <c r="H428" s="8" t="s">
        <v>14</v>
      </c>
      <c r="I428" s="8" t="s">
        <v>14</v>
      </c>
      <c r="J428" s="8" t="s">
        <v>14</v>
      </c>
      <c r="K428" s="8" t="s">
        <v>14</v>
      </c>
      <c r="L428" s="8" t="s">
        <v>14</v>
      </c>
      <c r="M428" s="8" t="s">
        <v>14</v>
      </c>
      <c r="N428" s="8" t="s">
        <v>14</v>
      </c>
      <c r="O428" s="8" t="s">
        <v>14</v>
      </c>
      <c r="P428" s="8" t="s">
        <v>14</v>
      </c>
      <c r="Q428" s="8" t="s">
        <v>14</v>
      </c>
      <c r="R428" s="8" t="s">
        <v>14</v>
      </c>
      <c r="S428" s="8" t="s">
        <v>14</v>
      </c>
      <c r="T428" s="8" t="s">
        <v>14</v>
      </c>
      <c r="U428" s="8" t="s">
        <v>14</v>
      </c>
      <c r="V428" s="8" t="s">
        <v>14</v>
      </c>
      <c r="W428" s="8" t="s">
        <v>14</v>
      </c>
      <c r="X428" s="8" t="s">
        <v>14</v>
      </c>
      <c r="Y428" s="8" t="s">
        <v>14</v>
      </c>
      <c r="Z428" s="8" t="s">
        <v>14</v>
      </c>
      <c r="AA428" s="8" t="s">
        <v>14</v>
      </c>
      <c r="AB428" s="8" t="s">
        <v>14</v>
      </c>
    </row>
    <row r="429">
      <c r="A429" s="8" t="s">
        <v>14</v>
      </c>
      <c r="B429" s="8" t="s">
        <v>14</v>
      </c>
      <c r="C429" s="8" t="s">
        <v>14</v>
      </c>
      <c r="D429" s="8" t="s">
        <v>14</v>
      </c>
      <c r="E429" s="8" t="s">
        <v>14</v>
      </c>
      <c r="F429" s="8" t="s">
        <v>14</v>
      </c>
      <c r="G429" s="8" t="s">
        <v>14</v>
      </c>
      <c r="H429" s="8" t="s">
        <v>14</v>
      </c>
      <c r="I429" s="8" t="s">
        <v>14</v>
      </c>
      <c r="J429" s="8" t="s">
        <v>14</v>
      </c>
      <c r="K429" s="8" t="s">
        <v>14</v>
      </c>
      <c r="L429" s="8" t="s">
        <v>14</v>
      </c>
      <c r="M429" s="8" t="s">
        <v>14</v>
      </c>
      <c r="N429" s="8" t="s">
        <v>14</v>
      </c>
      <c r="O429" s="8" t="s">
        <v>14</v>
      </c>
      <c r="P429" s="8" t="s">
        <v>14</v>
      </c>
      <c r="Q429" s="8" t="s">
        <v>14</v>
      </c>
      <c r="R429" s="8" t="s">
        <v>14</v>
      </c>
      <c r="S429" s="8" t="s">
        <v>14</v>
      </c>
      <c r="T429" s="8" t="s">
        <v>14</v>
      </c>
      <c r="U429" s="8" t="s">
        <v>14</v>
      </c>
      <c r="V429" s="8" t="s">
        <v>14</v>
      </c>
      <c r="W429" s="8" t="s">
        <v>14</v>
      </c>
      <c r="X429" s="8" t="s">
        <v>14</v>
      </c>
      <c r="Y429" s="8" t="s">
        <v>14</v>
      </c>
      <c r="Z429" s="8" t="s">
        <v>14</v>
      </c>
      <c r="AA429" s="8" t="s">
        <v>14</v>
      </c>
      <c r="AB429" s="8" t="s">
        <v>14</v>
      </c>
    </row>
    <row r="430">
      <c r="A430" s="8" t="s">
        <v>14</v>
      </c>
      <c r="B430" s="8" t="s">
        <v>14</v>
      </c>
      <c r="C430" s="8" t="s">
        <v>14</v>
      </c>
      <c r="D430" s="8" t="s">
        <v>14</v>
      </c>
      <c r="E430" s="8" t="s">
        <v>14</v>
      </c>
      <c r="F430" s="8" t="s">
        <v>14</v>
      </c>
      <c r="G430" s="8" t="s">
        <v>14</v>
      </c>
      <c r="H430" s="8" t="s">
        <v>14</v>
      </c>
      <c r="I430" s="8" t="s">
        <v>14</v>
      </c>
      <c r="J430" s="8" t="s">
        <v>14</v>
      </c>
      <c r="K430" s="8" t="s">
        <v>14</v>
      </c>
      <c r="L430" s="8" t="s">
        <v>14</v>
      </c>
      <c r="M430" s="8" t="s">
        <v>14</v>
      </c>
      <c r="N430" s="8" t="s">
        <v>14</v>
      </c>
      <c r="O430" s="8" t="s">
        <v>14</v>
      </c>
      <c r="P430" s="8" t="s">
        <v>14</v>
      </c>
      <c r="Q430" s="8" t="s">
        <v>14</v>
      </c>
      <c r="R430" s="8" t="s">
        <v>14</v>
      </c>
      <c r="S430" s="8" t="s">
        <v>14</v>
      </c>
      <c r="T430" s="8" t="s">
        <v>14</v>
      </c>
      <c r="U430" s="8" t="s">
        <v>14</v>
      </c>
      <c r="V430" s="8" t="s">
        <v>14</v>
      </c>
      <c r="W430" s="8" t="s">
        <v>14</v>
      </c>
      <c r="X430" s="8" t="s">
        <v>14</v>
      </c>
      <c r="Y430" s="8" t="s">
        <v>14</v>
      </c>
      <c r="Z430" s="8" t="s">
        <v>14</v>
      </c>
      <c r="AA430" s="8" t="s">
        <v>14</v>
      </c>
      <c r="AB430" s="8" t="s">
        <v>14</v>
      </c>
    </row>
    <row r="431">
      <c r="A431" s="8" t="s">
        <v>14</v>
      </c>
      <c r="B431" s="8" t="s">
        <v>14</v>
      </c>
      <c r="C431" s="8" t="s">
        <v>14</v>
      </c>
      <c r="D431" s="8" t="s">
        <v>14</v>
      </c>
      <c r="E431" s="8" t="s">
        <v>14</v>
      </c>
      <c r="F431" s="8" t="s">
        <v>14</v>
      </c>
      <c r="G431" s="8" t="s">
        <v>14</v>
      </c>
      <c r="H431" s="8" t="s">
        <v>14</v>
      </c>
      <c r="I431" s="8" t="s">
        <v>14</v>
      </c>
      <c r="J431" s="8" t="s">
        <v>14</v>
      </c>
      <c r="K431" s="8" t="s">
        <v>14</v>
      </c>
      <c r="L431" s="8" t="s">
        <v>14</v>
      </c>
      <c r="M431" s="8" t="s">
        <v>14</v>
      </c>
      <c r="N431" s="8" t="s">
        <v>14</v>
      </c>
      <c r="O431" s="8" t="s">
        <v>14</v>
      </c>
      <c r="P431" s="8" t="s">
        <v>14</v>
      </c>
      <c r="Q431" s="8" t="s">
        <v>14</v>
      </c>
      <c r="R431" s="8" t="s">
        <v>14</v>
      </c>
      <c r="S431" s="8" t="s">
        <v>14</v>
      </c>
      <c r="T431" s="8" t="s">
        <v>14</v>
      </c>
      <c r="U431" s="8" t="s">
        <v>14</v>
      </c>
      <c r="V431" s="8" t="s">
        <v>14</v>
      </c>
      <c r="W431" s="8" t="s">
        <v>14</v>
      </c>
      <c r="X431" s="8" t="s">
        <v>14</v>
      </c>
      <c r="Y431" s="8" t="s">
        <v>14</v>
      </c>
      <c r="Z431" s="8" t="s">
        <v>14</v>
      </c>
      <c r="AA431" s="8" t="s">
        <v>14</v>
      </c>
      <c r="AB431" s="8" t="s">
        <v>14</v>
      </c>
    </row>
    <row r="432">
      <c r="A432" s="8" t="s">
        <v>14</v>
      </c>
      <c r="B432" s="8" t="s">
        <v>14</v>
      </c>
      <c r="C432" s="8" t="s">
        <v>14</v>
      </c>
      <c r="D432" s="8" t="s">
        <v>14</v>
      </c>
      <c r="E432" s="8" t="s">
        <v>14</v>
      </c>
      <c r="F432" s="8" t="s">
        <v>14</v>
      </c>
      <c r="G432" s="8" t="s">
        <v>14</v>
      </c>
      <c r="H432" s="8" t="s">
        <v>14</v>
      </c>
      <c r="I432" s="8" t="s">
        <v>14</v>
      </c>
      <c r="J432" s="8" t="s">
        <v>14</v>
      </c>
      <c r="K432" s="8" t="s">
        <v>14</v>
      </c>
      <c r="L432" s="8" t="s">
        <v>14</v>
      </c>
      <c r="M432" s="8" t="s">
        <v>14</v>
      </c>
      <c r="N432" s="8" t="s">
        <v>14</v>
      </c>
      <c r="O432" s="8" t="s">
        <v>14</v>
      </c>
      <c r="P432" s="8" t="s">
        <v>14</v>
      </c>
      <c r="Q432" s="8" t="s">
        <v>14</v>
      </c>
      <c r="R432" s="8" t="s">
        <v>14</v>
      </c>
      <c r="S432" s="8" t="s">
        <v>14</v>
      </c>
      <c r="T432" s="8" t="s">
        <v>14</v>
      </c>
      <c r="U432" s="8" t="s">
        <v>14</v>
      </c>
      <c r="V432" s="8" t="s">
        <v>14</v>
      </c>
      <c r="W432" s="8" t="s">
        <v>14</v>
      </c>
      <c r="X432" s="8" t="s">
        <v>14</v>
      </c>
      <c r="Y432" s="8" t="s">
        <v>14</v>
      </c>
      <c r="Z432" s="8" t="s">
        <v>14</v>
      </c>
      <c r="AA432" s="8" t="s">
        <v>14</v>
      </c>
      <c r="AB432" s="8" t="s">
        <v>14</v>
      </c>
    </row>
    <row r="433">
      <c r="A433" s="8" t="s">
        <v>14</v>
      </c>
      <c r="B433" s="8" t="s">
        <v>14</v>
      </c>
      <c r="C433" s="8" t="s">
        <v>14</v>
      </c>
      <c r="D433" s="8" t="s">
        <v>14</v>
      </c>
      <c r="E433" s="8" t="s">
        <v>14</v>
      </c>
      <c r="F433" s="8" t="s">
        <v>14</v>
      </c>
      <c r="G433" s="8" t="s">
        <v>14</v>
      </c>
      <c r="H433" s="8" t="s">
        <v>14</v>
      </c>
      <c r="I433" s="8" t="s">
        <v>14</v>
      </c>
      <c r="J433" s="8" t="s">
        <v>14</v>
      </c>
      <c r="K433" s="8" t="s">
        <v>14</v>
      </c>
      <c r="L433" s="8" t="s">
        <v>14</v>
      </c>
      <c r="M433" s="8" t="s">
        <v>14</v>
      </c>
      <c r="N433" s="8" t="s">
        <v>14</v>
      </c>
      <c r="O433" s="8" t="s">
        <v>14</v>
      </c>
      <c r="P433" s="8" t="s">
        <v>14</v>
      </c>
      <c r="Q433" s="8" t="s">
        <v>14</v>
      </c>
      <c r="R433" s="8" t="s">
        <v>14</v>
      </c>
      <c r="S433" s="8" t="s">
        <v>14</v>
      </c>
      <c r="T433" s="8" t="s">
        <v>14</v>
      </c>
      <c r="U433" s="8" t="s">
        <v>14</v>
      </c>
      <c r="V433" s="8" t="s">
        <v>14</v>
      </c>
      <c r="W433" s="8" t="s">
        <v>14</v>
      </c>
      <c r="X433" s="8" t="s">
        <v>14</v>
      </c>
      <c r="Y433" s="8" t="s">
        <v>14</v>
      </c>
      <c r="Z433" s="8" t="s">
        <v>14</v>
      </c>
      <c r="AA433" s="8" t="s">
        <v>14</v>
      </c>
      <c r="AB433" s="8" t="s">
        <v>14</v>
      </c>
    </row>
    <row r="434">
      <c r="A434" s="8" t="s">
        <v>14</v>
      </c>
      <c r="B434" s="8" t="s">
        <v>14</v>
      </c>
      <c r="C434" s="8" t="s">
        <v>14</v>
      </c>
      <c r="D434" s="8" t="s">
        <v>14</v>
      </c>
      <c r="E434" s="8" t="s">
        <v>14</v>
      </c>
      <c r="F434" s="8" t="s">
        <v>14</v>
      </c>
      <c r="G434" s="8" t="s">
        <v>14</v>
      </c>
      <c r="H434" s="8" t="s">
        <v>14</v>
      </c>
      <c r="I434" s="8" t="s">
        <v>14</v>
      </c>
      <c r="J434" s="8" t="s">
        <v>14</v>
      </c>
      <c r="K434" s="8" t="s">
        <v>14</v>
      </c>
      <c r="L434" s="8" t="s">
        <v>14</v>
      </c>
      <c r="M434" s="8" t="s">
        <v>14</v>
      </c>
      <c r="N434" s="8" t="s">
        <v>14</v>
      </c>
      <c r="O434" s="8" t="s">
        <v>14</v>
      </c>
      <c r="P434" s="8" t="s">
        <v>14</v>
      </c>
      <c r="Q434" s="8" t="s">
        <v>14</v>
      </c>
      <c r="R434" s="8" t="s">
        <v>14</v>
      </c>
      <c r="S434" s="8" t="s">
        <v>14</v>
      </c>
      <c r="T434" s="8" t="s">
        <v>14</v>
      </c>
      <c r="U434" s="8" t="s">
        <v>14</v>
      </c>
      <c r="V434" s="8" t="s">
        <v>14</v>
      </c>
      <c r="W434" s="8" t="s">
        <v>14</v>
      </c>
      <c r="X434" s="8" t="s">
        <v>14</v>
      </c>
      <c r="Y434" s="8" t="s">
        <v>14</v>
      </c>
      <c r="Z434" s="8" t="s">
        <v>14</v>
      </c>
      <c r="AA434" s="8" t="s">
        <v>14</v>
      </c>
      <c r="AB434" s="8" t="s">
        <v>14</v>
      </c>
    </row>
    <row r="435">
      <c r="A435" s="8" t="s">
        <v>14</v>
      </c>
      <c r="B435" s="8" t="s">
        <v>14</v>
      </c>
      <c r="C435" s="8" t="s">
        <v>14</v>
      </c>
      <c r="D435" s="8" t="s">
        <v>14</v>
      </c>
      <c r="E435" s="8" t="s">
        <v>14</v>
      </c>
      <c r="F435" s="8" t="s">
        <v>14</v>
      </c>
      <c r="G435" s="8" t="s">
        <v>14</v>
      </c>
      <c r="H435" s="8" t="s">
        <v>14</v>
      </c>
      <c r="I435" s="8" t="s">
        <v>14</v>
      </c>
      <c r="J435" s="8" t="s">
        <v>14</v>
      </c>
      <c r="K435" s="8" t="s">
        <v>14</v>
      </c>
      <c r="L435" s="8" t="s">
        <v>14</v>
      </c>
      <c r="M435" s="8" t="s">
        <v>14</v>
      </c>
      <c r="N435" s="8" t="s">
        <v>14</v>
      </c>
      <c r="O435" s="8" t="s">
        <v>14</v>
      </c>
      <c r="P435" s="8" t="s">
        <v>14</v>
      </c>
      <c r="Q435" s="8" t="s">
        <v>14</v>
      </c>
      <c r="R435" s="8" t="s">
        <v>14</v>
      </c>
      <c r="S435" s="8" t="s">
        <v>14</v>
      </c>
      <c r="T435" s="8" t="s">
        <v>14</v>
      </c>
      <c r="U435" s="8" t="s">
        <v>14</v>
      </c>
      <c r="V435" s="8" t="s">
        <v>14</v>
      </c>
      <c r="W435" s="8" t="s">
        <v>14</v>
      </c>
      <c r="X435" s="8" t="s">
        <v>14</v>
      </c>
      <c r="Y435" s="8" t="s">
        <v>14</v>
      </c>
      <c r="Z435" s="8" t="s">
        <v>14</v>
      </c>
      <c r="AA435" s="8" t="s">
        <v>14</v>
      </c>
      <c r="AB435" s="8" t="s">
        <v>14</v>
      </c>
    </row>
    <row r="436">
      <c r="A436" s="8" t="s">
        <v>14</v>
      </c>
      <c r="B436" s="8" t="s">
        <v>14</v>
      </c>
      <c r="C436" s="8" t="s">
        <v>14</v>
      </c>
      <c r="D436" s="8" t="s">
        <v>14</v>
      </c>
      <c r="E436" s="8" t="s">
        <v>14</v>
      </c>
      <c r="F436" s="8" t="s">
        <v>14</v>
      </c>
      <c r="G436" s="8" t="s">
        <v>14</v>
      </c>
      <c r="H436" s="8" t="s">
        <v>14</v>
      </c>
      <c r="I436" s="8" t="s">
        <v>14</v>
      </c>
      <c r="J436" s="8" t="s">
        <v>14</v>
      </c>
      <c r="K436" s="8" t="s">
        <v>14</v>
      </c>
      <c r="L436" s="8" t="s">
        <v>14</v>
      </c>
      <c r="M436" s="8" t="s">
        <v>14</v>
      </c>
      <c r="N436" s="8" t="s">
        <v>14</v>
      </c>
      <c r="O436" s="8" t="s">
        <v>14</v>
      </c>
      <c r="P436" s="8" t="s">
        <v>14</v>
      </c>
      <c r="Q436" s="8" t="s">
        <v>14</v>
      </c>
      <c r="R436" s="8" t="s">
        <v>14</v>
      </c>
      <c r="S436" s="8" t="s">
        <v>14</v>
      </c>
      <c r="T436" s="8" t="s">
        <v>14</v>
      </c>
      <c r="U436" s="8" t="s">
        <v>14</v>
      </c>
      <c r="V436" s="8" t="s">
        <v>14</v>
      </c>
      <c r="W436" s="8" t="s">
        <v>14</v>
      </c>
      <c r="X436" s="8" t="s">
        <v>14</v>
      </c>
      <c r="Y436" s="8" t="s">
        <v>14</v>
      </c>
      <c r="Z436" s="8" t="s">
        <v>14</v>
      </c>
      <c r="AA436" s="8" t="s">
        <v>14</v>
      </c>
      <c r="AB436" s="8" t="s">
        <v>14</v>
      </c>
    </row>
    <row r="437">
      <c r="A437" s="8" t="s">
        <v>14</v>
      </c>
      <c r="B437" s="8" t="s">
        <v>14</v>
      </c>
      <c r="C437" s="8" t="s">
        <v>14</v>
      </c>
      <c r="D437" s="8" t="s">
        <v>14</v>
      </c>
      <c r="E437" s="8" t="s">
        <v>14</v>
      </c>
      <c r="F437" s="8" t="s">
        <v>14</v>
      </c>
      <c r="G437" s="8" t="s">
        <v>14</v>
      </c>
      <c r="H437" s="8" t="s">
        <v>14</v>
      </c>
      <c r="I437" s="8" t="s">
        <v>14</v>
      </c>
      <c r="J437" s="8" t="s">
        <v>14</v>
      </c>
      <c r="K437" s="8" t="s">
        <v>14</v>
      </c>
      <c r="L437" s="8" t="s">
        <v>14</v>
      </c>
      <c r="M437" s="8" t="s">
        <v>14</v>
      </c>
      <c r="N437" s="8" t="s">
        <v>14</v>
      </c>
      <c r="O437" s="8" t="s">
        <v>14</v>
      </c>
      <c r="P437" s="8" t="s">
        <v>14</v>
      </c>
      <c r="Q437" s="8" t="s">
        <v>14</v>
      </c>
      <c r="R437" s="8" t="s">
        <v>14</v>
      </c>
      <c r="S437" s="8" t="s">
        <v>14</v>
      </c>
      <c r="T437" s="8" t="s">
        <v>14</v>
      </c>
      <c r="U437" s="8" t="s">
        <v>14</v>
      </c>
      <c r="V437" s="8" t="s">
        <v>14</v>
      </c>
      <c r="W437" s="8" t="s">
        <v>14</v>
      </c>
      <c r="X437" s="8" t="s">
        <v>14</v>
      </c>
      <c r="Y437" s="8" t="s">
        <v>14</v>
      </c>
      <c r="Z437" s="8" t="s">
        <v>14</v>
      </c>
      <c r="AA437" s="8" t="s">
        <v>14</v>
      </c>
      <c r="AB437" s="8" t="s">
        <v>14</v>
      </c>
    </row>
    <row r="438">
      <c r="A438" s="8" t="s">
        <v>14</v>
      </c>
      <c r="B438" s="8" t="s">
        <v>14</v>
      </c>
      <c r="C438" s="8" t="s">
        <v>14</v>
      </c>
      <c r="D438" s="8" t="s">
        <v>14</v>
      </c>
      <c r="E438" s="8" t="s">
        <v>14</v>
      </c>
      <c r="F438" s="8" t="s">
        <v>14</v>
      </c>
      <c r="G438" s="8" t="s">
        <v>14</v>
      </c>
      <c r="H438" s="8" t="s">
        <v>14</v>
      </c>
      <c r="I438" s="8" t="s">
        <v>14</v>
      </c>
      <c r="J438" s="8" t="s">
        <v>14</v>
      </c>
      <c r="K438" s="8" t="s">
        <v>14</v>
      </c>
      <c r="L438" s="8" t="s">
        <v>14</v>
      </c>
      <c r="M438" s="8" t="s">
        <v>14</v>
      </c>
      <c r="N438" s="8" t="s">
        <v>14</v>
      </c>
      <c r="O438" s="8" t="s">
        <v>14</v>
      </c>
      <c r="P438" s="8" t="s">
        <v>14</v>
      </c>
      <c r="Q438" s="8" t="s">
        <v>14</v>
      </c>
      <c r="R438" s="8" t="s">
        <v>14</v>
      </c>
      <c r="S438" s="8" t="s">
        <v>14</v>
      </c>
      <c r="T438" s="8" t="s">
        <v>14</v>
      </c>
      <c r="U438" s="8" t="s">
        <v>14</v>
      </c>
      <c r="V438" s="8" t="s">
        <v>14</v>
      </c>
      <c r="W438" s="8" t="s">
        <v>14</v>
      </c>
      <c r="X438" s="8" t="s">
        <v>14</v>
      </c>
      <c r="Y438" s="8" t="s">
        <v>14</v>
      </c>
      <c r="Z438" s="8" t="s">
        <v>14</v>
      </c>
      <c r="AA438" s="8" t="s">
        <v>14</v>
      </c>
      <c r="AB438" s="8" t="s">
        <v>14</v>
      </c>
    </row>
    <row r="439">
      <c r="A439" s="8" t="s">
        <v>14</v>
      </c>
      <c r="B439" s="8" t="s">
        <v>14</v>
      </c>
      <c r="C439" s="8" t="s">
        <v>14</v>
      </c>
      <c r="D439" s="8" t="s">
        <v>14</v>
      </c>
      <c r="E439" s="8" t="s">
        <v>14</v>
      </c>
      <c r="F439" s="8" t="s">
        <v>14</v>
      </c>
      <c r="G439" s="8" t="s">
        <v>14</v>
      </c>
      <c r="H439" s="8" t="s">
        <v>14</v>
      </c>
      <c r="I439" s="8" t="s">
        <v>14</v>
      </c>
      <c r="J439" s="8" t="s">
        <v>14</v>
      </c>
      <c r="K439" s="8" t="s">
        <v>14</v>
      </c>
      <c r="L439" s="8" t="s">
        <v>14</v>
      </c>
      <c r="M439" s="8" t="s">
        <v>14</v>
      </c>
      <c r="N439" s="8" t="s">
        <v>14</v>
      </c>
      <c r="O439" s="8" t="s">
        <v>14</v>
      </c>
      <c r="P439" s="8" t="s">
        <v>14</v>
      </c>
      <c r="Q439" s="8" t="s">
        <v>14</v>
      </c>
      <c r="R439" s="8" t="s">
        <v>14</v>
      </c>
      <c r="S439" s="8" t="s">
        <v>14</v>
      </c>
      <c r="T439" s="8" t="s">
        <v>14</v>
      </c>
      <c r="U439" s="8" t="s">
        <v>14</v>
      </c>
      <c r="V439" s="8" t="s">
        <v>14</v>
      </c>
      <c r="W439" s="8" t="s">
        <v>14</v>
      </c>
      <c r="X439" s="8" t="s">
        <v>14</v>
      </c>
      <c r="Y439" s="8" t="s">
        <v>14</v>
      </c>
      <c r="Z439" s="8" t="s">
        <v>14</v>
      </c>
      <c r="AA439" s="8" t="s">
        <v>14</v>
      </c>
      <c r="AB439" s="8" t="s">
        <v>14</v>
      </c>
    </row>
    <row r="440">
      <c r="A440" s="8" t="s">
        <v>14</v>
      </c>
      <c r="B440" s="8" t="s">
        <v>14</v>
      </c>
      <c r="C440" s="8" t="s">
        <v>14</v>
      </c>
      <c r="D440" s="8" t="s">
        <v>14</v>
      </c>
      <c r="E440" s="8" t="s">
        <v>14</v>
      </c>
      <c r="F440" s="8" t="s">
        <v>14</v>
      </c>
      <c r="G440" s="8" t="s">
        <v>14</v>
      </c>
      <c r="H440" s="8" t="s">
        <v>14</v>
      </c>
      <c r="I440" s="8" t="s">
        <v>14</v>
      </c>
      <c r="J440" s="8" t="s">
        <v>14</v>
      </c>
      <c r="K440" s="8" t="s">
        <v>14</v>
      </c>
      <c r="L440" s="8" t="s">
        <v>14</v>
      </c>
      <c r="M440" s="8" t="s">
        <v>14</v>
      </c>
      <c r="N440" s="8" t="s">
        <v>14</v>
      </c>
      <c r="O440" s="8" t="s">
        <v>14</v>
      </c>
      <c r="P440" s="8" t="s">
        <v>14</v>
      </c>
      <c r="Q440" s="8" t="s">
        <v>14</v>
      </c>
      <c r="R440" s="8" t="s">
        <v>14</v>
      </c>
      <c r="S440" s="8" t="s">
        <v>14</v>
      </c>
      <c r="T440" s="8" t="s">
        <v>14</v>
      </c>
      <c r="U440" s="8" t="s">
        <v>14</v>
      </c>
      <c r="V440" s="8" t="s">
        <v>14</v>
      </c>
      <c r="W440" s="8" t="s">
        <v>14</v>
      </c>
      <c r="X440" s="8" t="s">
        <v>14</v>
      </c>
      <c r="Y440" s="8" t="s">
        <v>14</v>
      </c>
      <c r="Z440" s="8" t="s">
        <v>14</v>
      </c>
      <c r="AA440" s="8" t="s">
        <v>14</v>
      </c>
      <c r="AB440" s="8" t="s">
        <v>14</v>
      </c>
    </row>
    <row r="441">
      <c r="A441" s="8" t="s">
        <v>14</v>
      </c>
      <c r="B441" s="8" t="s">
        <v>14</v>
      </c>
      <c r="C441" s="8" t="s">
        <v>14</v>
      </c>
      <c r="D441" s="8" t="s">
        <v>14</v>
      </c>
      <c r="E441" s="8" t="s">
        <v>14</v>
      </c>
      <c r="F441" s="8" t="s">
        <v>14</v>
      </c>
      <c r="G441" s="8" t="s">
        <v>14</v>
      </c>
      <c r="H441" s="8" t="s">
        <v>14</v>
      </c>
      <c r="I441" s="8" t="s">
        <v>14</v>
      </c>
      <c r="J441" s="8" t="s">
        <v>14</v>
      </c>
      <c r="K441" s="8" t="s">
        <v>14</v>
      </c>
      <c r="L441" s="8" t="s">
        <v>14</v>
      </c>
      <c r="M441" s="8" t="s">
        <v>14</v>
      </c>
      <c r="N441" s="8" t="s">
        <v>14</v>
      </c>
      <c r="O441" s="8" t="s">
        <v>14</v>
      </c>
      <c r="P441" s="8" t="s">
        <v>14</v>
      </c>
      <c r="Q441" s="8" t="s">
        <v>14</v>
      </c>
      <c r="R441" s="8" t="s">
        <v>14</v>
      </c>
      <c r="S441" s="8" t="s">
        <v>14</v>
      </c>
      <c r="T441" s="8" t="s">
        <v>14</v>
      </c>
      <c r="U441" s="8" t="s">
        <v>14</v>
      </c>
      <c r="V441" s="8" t="s">
        <v>14</v>
      </c>
      <c r="W441" s="8" t="s">
        <v>14</v>
      </c>
      <c r="X441" s="8" t="s">
        <v>14</v>
      </c>
      <c r="Y441" s="8" t="s">
        <v>14</v>
      </c>
      <c r="Z441" s="8" t="s">
        <v>14</v>
      </c>
      <c r="AA441" s="8" t="s">
        <v>14</v>
      </c>
      <c r="AB441" s="8" t="s">
        <v>14</v>
      </c>
    </row>
    <row r="442">
      <c r="A442" s="8" t="s">
        <v>14</v>
      </c>
      <c r="B442" s="8" t="s">
        <v>14</v>
      </c>
      <c r="C442" s="8" t="s">
        <v>14</v>
      </c>
      <c r="D442" s="8" t="s">
        <v>14</v>
      </c>
      <c r="E442" s="8" t="s">
        <v>14</v>
      </c>
      <c r="F442" s="8" t="s">
        <v>14</v>
      </c>
      <c r="G442" s="8" t="s">
        <v>14</v>
      </c>
      <c r="H442" s="8" t="s">
        <v>14</v>
      </c>
      <c r="I442" s="8" t="s">
        <v>14</v>
      </c>
      <c r="J442" s="8" t="s">
        <v>14</v>
      </c>
      <c r="K442" s="8" t="s">
        <v>14</v>
      </c>
      <c r="L442" s="8" t="s">
        <v>14</v>
      </c>
      <c r="M442" s="8" t="s">
        <v>14</v>
      </c>
      <c r="N442" s="8" t="s">
        <v>14</v>
      </c>
      <c r="O442" s="8" t="s">
        <v>14</v>
      </c>
      <c r="P442" s="8" t="s">
        <v>14</v>
      </c>
      <c r="Q442" s="8" t="s">
        <v>14</v>
      </c>
      <c r="R442" s="8" t="s">
        <v>14</v>
      </c>
      <c r="S442" s="8" t="s">
        <v>14</v>
      </c>
      <c r="T442" s="8" t="s">
        <v>14</v>
      </c>
      <c r="U442" s="8" t="s">
        <v>14</v>
      </c>
      <c r="V442" s="8" t="s">
        <v>14</v>
      </c>
      <c r="W442" s="8" t="s">
        <v>14</v>
      </c>
      <c r="X442" s="8" t="s">
        <v>14</v>
      </c>
      <c r="Y442" s="8" t="s">
        <v>14</v>
      </c>
      <c r="Z442" s="8" t="s">
        <v>14</v>
      </c>
      <c r="AA442" s="8" t="s">
        <v>14</v>
      </c>
      <c r="AB442" s="8" t="s">
        <v>14</v>
      </c>
    </row>
    <row r="443">
      <c r="A443" s="8" t="s">
        <v>14</v>
      </c>
      <c r="B443" s="8" t="s">
        <v>14</v>
      </c>
      <c r="C443" s="8" t="s">
        <v>14</v>
      </c>
      <c r="D443" s="8" t="s">
        <v>14</v>
      </c>
      <c r="E443" s="8" t="s">
        <v>14</v>
      </c>
      <c r="F443" s="8" t="s">
        <v>14</v>
      </c>
      <c r="G443" s="8" t="s">
        <v>14</v>
      </c>
      <c r="H443" s="8" t="s">
        <v>14</v>
      </c>
      <c r="I443" s="8" t="s">
        <v>14</v>
      </c>
      <c r="J443" s="8" t="s">
        <v>14</v>
      </c>
      <c r="K443" s="8" t="s">
        <v>14</v>
      </c>
      <c r="L443" s="8" t="s">
        <v>14</v>
      </c>
      <c r="M443" s="8" t="s">
        <v>14</v>
      </c>
      <c r="N443" s="8" t="s">
        <v>14</v>
      </c>
      <c r="O443" s="8" t="s">
        <v>14</v>
      </c>
      <c r="P443" s="8" t="s">
        <v>14</v>
      </c>
      <c r="Q443" s="8" t="s">
        <v>14</v>
      </c>
      <c r="R443" s="8" t="s">
        <v>14</v>
      </c>
      <c r="S443" s="8" t="s">
        <v>14</v>
      </c>
      <c r="T443" s="8" t="s">
        <v>14</v>
      </c>
      <c r="U443" s="8" t="s">
        <v>14</v>
      </c>
      <c r="V443" s="8" t="s">
        <v>14</v>
      </c>
      <c r="W443" s="8" t="s">
        <v>14</v>
      </c>
      <c r="X443" s="8" t="s">
        <v>14</v>
      </c>
      <c r="Y443" s="8" t="s">
        <v>14</v>
      </c>
      <c r="Z443" s="8" t="s">
        <v>14</v>
      </c>
      <c r="AA443" s="8" t="s">
        <v>14</v>
      </c>
      <c r="AB443" s="8" t="s">
        <v>14</v>
      </c>
    </row>
    <row r="444">
      <c r="A444" s="8" t="s">
        <v>14</v>
      </c>
      <c r="B444" s="8" t="s">
        <v>14</v>
      </c>
      <c r="C444" s="8" t="s">
        <v>14</v>
      </c>
      <c r="D444" s="8" t="s">
        <v>14</v>
      </c>
      <c r="E444" s="8" t="s">
        <v>14</v>
      </c>
      <c r="F444" s="8" t="s">
        <v>14</v>
      </c>
      <c r="G444" s="8" t="s">
        <v>14</v>
      </c>
      <c r="H444" s="8" t="s">
        <v>14</v>
      </c>
      <c r="I444" s="8" t="s">
        <v>14</v>
      </c>
      <c r="J444" s="8" t="s">
        <v>14</v>
      </c>
      <c r="K444" s="8" t="s">
        <v>14</v>
      </c>
      <c r="L444" s="8" t="s">
        <v>14</v>
      </c>
      <c r="M444" s="8" t="s">
        <v>14</v>
      </c>
      <c r="N444" s="8" t="s">
        <v>14</v>
      </c>
      <c r="O444" s="8" t="s">
        <v>14</v>
      </c>
      <c r="P444" s="8" t="s">
        <v>14</v>
      </c>
      <c r="Q444" s="8" t="s">
        <v>14</v>
      </c>
      <c r="R444" s="8" t="s">
        <v>14</v>
      </c>
      <c r="S444" s="8" t="s">
        <v>14</v>
      </c>
      <c r="T444" s="8" t="s">
        <v>14</v>
      </c>
      <c r="U444" s="8" t="s">
        <v>14</v>
      </c>
      <c r="V444" s="8" t="s">
        <v>14</v>
      </c>
      <c r="W444" s="8" t="s">
        <v>14</v>
      </c>
      <c r="X444" s="8" t="s">
        <v>14</v>
      </c>
      <c r="Y444" s="8" t="s">
        <v>14</v>
      </c>
      <c r="Z444" s="8" t="s">
        <v>14</v>
      </c>
      <c r="AA444" s="8" t="s">
        <v>14</v>
      </c>
      <c r="AB444" s="8" t="s">
        <v>14</v>
      </c>
    </row>
    <row r="445">
      <c r="A445" s="8" t="s">
        <v>14</v>
      </c>
      <c r="B445" s="8" t="s">
        <v>14</v>
      </c>
      <c r="C445" s="8" t="s">
        <v>14</v>
      </c>
      <c r="D445" s="8" t="s">
        <v>14</v>
      </c>
      <c r="E445" s="8" t="s">
        <v>14</v>
      </c>
      <c r="F445" s="8" t="s">
        <v>14</v>
      </c>
      <c r="G445" s="8" t="s">
        <v>14</v>
      </c>
      <c r="H445" s="8" t="s">
        <v>14</v>
      </c>
      <c r="I445" s="8" t="s">
        <v>14</v>
      </c>
      <c r="J445" s="8" t="s">
        <v>14</v>
      </c>
      <c r="K445" s="8" t="s">
        <v>14</v>
      </c>
      <c r="L445" s="8" t="s">
        <v>14</v>
      </c>
      <c r="M445" s="8" t="s">
        <v>14</v>
      </c>
      <c r="N445" s="8" t="s">
        <v>14</v>
      </c>
      <c r="O445" s="8" t="s">
        <v>14</v>
      </c>
      <c r="P445" s="8" t="s">
        <v>14</v>
      </c>
      <c r="Q445" s="8" t="s">
        <v>14</v>
      </c>
      <c r="R445" s="8" t="s">
        <v>14</v>
      </c>
      <c r="S445" s="8" t="s">
        <v>14</v>
      </c>
      <c r="T445" s="8" t="s">
        <v>14</v>
      </c>
      <c r="U445" s="8" t="s">
        <v>14</v>
      </c>
      <c r="V445" s="8" t="s">
        <v>14</v>
      </c>
      <c r="W445" s="8" t="s">
        <v>14</v>
      </c>
      <c r="X445" s="8" t="s">
        <v>14</v>
      </c>
      <c r="Y445" s="8" t="s">
        <v>14</v>
      </c>
      <c r="Z445" s="8" t="s">
        <v>14</v>
      </c>
      <c r="AA445" s="8" t="s">
        <v>14</v>
      </c>
      <c r="AB445" s="8" t="s">
        <v>14</v>
      </c>
    </row>
    <row r="446">
      <c r="A446" s="8" t="s">
        <v>14</v>
      </c>
      <c r="B446" s="8" t="s">
        <v>14</v>
      </c>
      <c r="C446" s="8" t="s">
        <v>14</v>
      </c>
      <c r="D446" s="8" t="s">
        <v>14</v>
      </c>
      <c r="E446" s="8" t="s">
        <v>14</v>
      </c>
      <c r="F446" s="8" t="s">
        <v>14</v>
      </c>
      <c r="G446" s="8" t="s">
        <v>14</v>
      </c>
      <c r="H446" s="8" t="s">
        <v>14</v>
      </c>
      <c r="I446" s="8" t="s">
        <v>14</v>
      </c>
      <c r="J446" s="8" t="s">
        <v>14</v>
      </c>
      <c r="K446" s="8" t="s">
        <v>14</v>
      </c>
      <c r="L446" s="8" t="s">
        <v>14</v>
      </c>
      <c r="M446" s="8" t="s">
        <v>14</v>
      </c>
      <c r="N446" s="8" t="s">
        <v>14</v>
      </c>
      <c r="O446" s="8" t="s">
        <v>14</v>
      </c>
      <c r="P446" s="8" t="s">
        <v>14</v>
      </c>
      <c r="Q446" s="8" t="s">
        <v>14</v>
      </c>
      <c r="R446" s="8" t="s">
        <v>14</v>
      </c>
      <c r="S446" s="8" t="s">
        <v>14</v>
      </c>
      <c r="T446" s="8" t="s">
        <v>14</v>
      </c>
      <c r="U446" s="8" t="s">
        <v>14</v>
      </c>
      <c r="V446" s="8" t="s">
        <v>14</v>
      </c>
      <c r="W446" s="8" t="s">
        <v>14</v>
      </c>
      <c r="X446" s="8" t="s">
        <v>14</v>
      </c>
      <c r="Y446" s="8" t="s">
        <v>14</v>
      </c>
      <c r="Z446" s="8" t="s">
        <v>14</v>
      </c>
      <c r="AA446" s="8" t="s">
        <v>14</v>
      </c>
      <c r="AB446" s="8" t="s">
        <v>14</v>
      </c>
    </row>
    <row r="447">
      <c r="A447" s="8" t="s">
        <v>14</v>
      </c>
      <c r="B447" s="8" t="s">
        <v>14</v>
      </c>
      <c r="C447" s="8" t="s">
        <v>14</v>
      </c>
      <c r="D447" s="8" t="s">
        <v>14</v>
      </c>
      <c r="E447" s="8" t="s">
        <v>14</v>
      </c>
      <c r="F447" s="8" t="s">
        <v>14</v>
      </c>
      <c r="G447" s="8" t="s">
        <v>14</v>
      </c>
      <c r="H447" s="8" t="s">
        <v>14</v>
      </c>
      <c r="I447" s="8" t="s">
        <v>14</v>
      </c>
      <c r="J447" s="8" t="s">
        <v>14</v>
      </c>
      <c r="K447" s="8" t="s">
        <v>14</v>
      </c>
      <c r="L447" s="8" t="s">
        <v>14</v>
      </c>
      <c r="M447" s="8" t="s">
        <v>14</v>
      </c>
      <c r="N447" s="8" t="s">
        <v>14</v>
      </c>
      <c r="O447" s="8" t="s">
        <v>14</v>
      </c>
      <c r="P447" s="8" t="s">
        <v>14</v>
      </c>
      <c r="Q447" s="8" t="s">
        <v>14</v>
      </c>
      <c r="R447" s="8" t="s">
        <v>14</v>
      </c>
      <c r="S447" s="8" t="s">
        <v>14</v>
      </c>
      <c r="T447" s="8" t="s">
        <v>14</v>
      </c>
      <c r="U447" s="8" t="s">
        <v>14</v>
      </c>
      <c r="V447" s="8" t="s">
        <v>14</v>
      </c>
      <c r="W447" s="8" t="s">
        <v>14</v>
      </c>
      <c r="X447" s="8" t="s">
        <v>14</v>
      </c>
      <c r="Y447" s="8" t="s">
        <v>14</v>
      </c>
      <c r="Z447" s="8" t="s">
        <v>14</v>
      </c>
      <c r="AA447" s="8" t="s">
        <v>14</v>
      </c>
      <c r="AB447" s="8" t="s">
        <v>14</v>
      </c>
    </row>
    <row r="448">
      <c r="A448" s="8" t="s">
        <v>14</v>
      </c>
      <c r="B448" s="8" t="s">
        <v>14</v>
      </c>
      <c r="C448" s="8" t="s">
        <v>14</v>
      </c>
      <c r="D448" s="8" t="s">
        <v>14</v>
      </c>
      <c r="E448" s="8" t="s">
        <v>14</v>
      </c>
      <c r="F448" s="8" t="s">
        <v>14</v>
      </c>
      <c r="G448" s="8" t="s">
        <v>14</v>
      </c>
      <c r="H448" s="8" t="s">
        <v>14</v>
      </c>
      <c r="I448" s="8" t="s">
        <v>14</v>
      </c>
      <c r="J448" s="8" t="s">
        <v>14</v>
      </c>
      <c r="K448" s="8" t="s">
        <v>14</v>
      </c>
      <c r="L448" s="8" t="s">
        <v>14</v>
      </c>
      <c r="M448" s="8" t="s">
        <v>14</v>
      </c>
      <c r="N448" s="8" t="s">
        <v>14</v>
      </c>
      <c r="O448" s="8" t="s">
        <v>14</v>
      </c>
      <c r="P448" s="8" t="s">
        <v>14</v>
      </c>
      <c r="Q448" s="8" t="s">
        <v>14</v>
      </c>
      <c r="R448" s="8" t="s">
        <v>14</v>
      </c>
      <c r="S448" s="8" t="s">
        <v>14</v>
      </c>
      <c r="T448" s="8" t="s">
        <v>14</v>
      </c>
      <c r="U448" s="8" t="s">
        <v>14</v>
      </c>
      <c r="V448" s="8" t="s">
        <v>14</v>
      </c>
      <c r="W448" s="8" t="s">
        <v>14</v>
      </c>
      <c r="X448" s="8" t="s">
        <v>14</v>
      </c>
      <c r="Y448" s="8" t="s">
        <v>14</v>
      </c>
      <c r="Z448" s="8" t="s">
        <v>14</v>
      </c>
      <c r="AA448" s="8" t="s">
        <v>14</v>
      </c>
      <c r="AB448" s="8" t="s">
        <v>14</v>
      </c>
    </row>
    <row r="449">
      <c r="A449" s="8" t="s">
        <v>14</v>
      </c>
      <c r="B449" s="8" t="s">
        <v>14</v>
      </c>
      <c r="C449" s="8" t="s">
        <v>14</v>
      </c>
      <c r="D449" s="8" t="s">
        <v>14</v>
      </c>
      <c r="E449" s="8" t="s">
        <v>14</v>
      </c>
      <c r="F449" s="8" t="s">
        <v>14</v>
      </c>
      <c r="G449" s="8" t="s">
        <v>14</v>
      </c>
      <c r="H449" s="8" t="s">
        <v>14</v>
      </c>
      <c r="I449" s="8" t="s">
        <v>14</v>
      </c>
      <c r="J449" s="8" t="s">
        <v>14</v>
      </c>
      <c r="K449" s="8" t="s">
        <v>14</v>
      </c>
      <c r="L449" s="8" t="s">
        <v>14</v>
      </c>
      <c r="M449" s="8" t="s">
        <v>14</v>
      </c>
      <c r="N449" s="8" t="s">
        <v>14</v>
      </c>
      <c r="O449" s="8" t="s">
        <v>14</v>
      </c>
      <c r="P449" s="8" t="s">
        <v>14</v>
      </c>
      <c r="Q449" s="8" t="s">
        <v>14</v>
      </c>
      <c r="R449" s="8" t="s">
        <v>14</v>
      </c>
      <c r="S449" s="8" t="s">
        <v>14</v>
      </c>
      <c r="T449" s="8" t="s">
        <v>14</v>
      </c>
      <c r="U449" s="8" t="s">
        <v>14</v>
      </c>
      <c r="V449" s="8" t="s">
        <v>14</v>
      </c>
      <c r="W449" s="8" t="s">
        <v>14</v>
      </c>
      <c r="X449" s="8" t="s">
        <v>14</v>
      </c>
      <c r="Y449" s="8" t="s">
        <v>14</v>
      </c>
      <c r="Z449" s="8" t="s">
        <v>14</v>
      </c>
      <c r="AA449" s="8" t="s">
        <v>14</v>
      </c>
      <c r="AB449" s="8" t="s">
        <v>14</v>
      </c>
    </row>
    <row r="450">
      <c r="A450" s="8" t="s">
        <v>14</v>
      </c>
      <c r="B450" s="8" t="s">
        <v>14</v>
      </c>
      <c r="C450" s="8" t="s">
        <v>14</v>
      </c>
      <c r="D450" s="8" t="s">
        <v>14</v>
      </c>
      <c r="E450" s="8" t="s">
        <v>14</v>
      </c>
      <c r="F450" s="8" t="s">
        <v>14</v>
      </c>
      <c r="G450" s="8" t="s">
        <v>14</v>
      </c>
      <c r="H450" s="8" t="s">
        <v>14</v>
      </c>
      <c r="I450" s="8" t="s">
        <v>14</v>
      </c>
      <c r="J450" s="8" t="s">
        <v>14</v>
      </c>
      <c r="K450" s="8" t="s">
        <v>14</v>
      </c>
      <c r="L450" s="8" t="s">
        <v>14</v>
      </c>
      <c r="M450" s="8" t="s">
        <v>14</v>
      </c>
      <c r="N450" s="8" t="s">
        <v>14</v>
      </c>
      <c r="O450" s="8" t="s">
        <v>14</v>
      </c>
      <c r="P450" s="8" t="s">
        <v>14</v>
      </c>
      <c r="Q450" s="8" t="s">
        <v>14</v>
      </c>
      <c r="R450" s="8" t="s">
        <v>14</v>
      </c>
      <c r="S450" s="8" t="s">
        <v>14</v>
      </c>
      <c r="T450" s="8" t="s">
        <v>14</v>
      </c>
      <c r="U450" s="8" t="s">
        <v>14</v>
      </c>
      <c r="V450" s="8" t="s">
        <v>14</v>
      </c>
      <c r="W450" s="8" t="s">
        <v>14</v>
      </c>
      <c r="X450" s="8" t="s">
        <v>14</v>
      </c>
      <c r="Y450" s="8" t="s">
        <v>14</v>
      </c>
      <c r="Z450" s="8" t="s">
        <v>14</v>
      </c>
      <c r="AA450" s="8" t="s">
        <v>14</v>
      </c>
      <c r="AB450" s="8" t="s">
        <v>14</v>
      </c>
    </row>
    <row r="451">
      <c r="A451" s="8" t="s">
        <v>14</v>
      </c>
      <c r="B451" s="8" t="s">
        <v>14</v>
      </c>
      <c r="C451" s="8" t="s">
        <v>14</v>
      </c>
      <c r="D451" s="8" t="s">
        <v>14</v>
      </c>
      <c r="E451" s="8" t="s">
        <v>14</v>
      </c>
      <c r="F451" s="8" t="s">
        <v>14</v>
      </c>
      <c r="G451" s="8" t="s">
        <v>14</v>
      </c>
      <c r="H451" s="8" t="s">
        <v>14</v>
      </c>
      <c r="I451" s="8" t="s">
        <v>14</v>
      </c>
      <c r="J451" s="8" t="s">
        <v>14</v>
      </c>
      <c r="K451" s="8" t="s">
        <v>14</v>
      </c>
      <c r="L451" s="8" t="s">
        <v>14</v>
      </c>
      <c r="M451" s="8" t="s">
        <v>14</v>
      </c>
      <c r="N451" s="8" t="s">
        <v>14</v>
      </c>
      <c r="O451" s="8" t="s">
        <v>14</v>
      </c>
      <c r="P451" s="8" t="s">
        <v>14</v>
      </c>
      <c r="Q451" s="8" t="s">
        <v>14</v>
      </c>
      <c r="R451" s="8" t="s">
        <v>14</v>
      </c>
      <c r="S451" s="8" t="s">
        <v>14</v>
      </c>
      <c r="T451" s="8" t="s">
        <v>14</v>
      </c>
      <c r="U451" s="8" t="s">
        <v>14</v>
      </c>
      <c r="V451" s="8" t="s">
        <v>14</v>
      </c>
      <c r="W451" s="8" t="s">
        <v>14</v>
      </c>
      <c r="X451" s="8" t="s">
        <v>14</v>
      </c>
      <c r="Y451" s="8" t="s">
        <v>14</v>
      </c>
      <c r="Z451" s="8" t="s">
        <v>14</v>
      </c>
      <c r="AA451" s="8" t="s">
        <v>14</v>
      </c>
      <c r="AB451" s="8" t="s">
        <v>14</v>
      </c>
    </row>
    <row r="452">
      <c r="A452" s="8" t="s">
        <v>14</v>
      </c>
      <c r="B452" s="8" t="s">
        <v>14</v>
      </c>
      <c r="C452" s="8" t="s">
        <v>14</v>
      </c>
      <c r="D452" s="8" t="s">
        <v>14</v>
      </c>
      <c r="E452" s="8" t="s">
        <v>14</v>
      </c>
      <c r="F452" s="8" t="s">
        <v>14</v>
      </c>
      <c r="G452" s="8" t="s">
        <v>14</v>
      </c>
      <c r="H452" s="8" t="s">
        <v>14</v>
      </c>
      <c r="I452" s="8" t="s">
        <v>14</v>
      </c>
      <c r="J452" s="8" t="s">
        <v>14</v>
      </c>
      <c r="K452" s="8" t="s">
        <v>14</v>
      </c>
      <c r="L452" s="8" t="s">
        <v>14</v>
      </c>
      <c r="M452" s="8" t="s">
        <v>14</v>
      </c>
      <c r="N452" s="8" t="s">
        <v>14</v>
      </c>
      <c r="O452" s="8" t="s">
        <v>14</v>
      </c>
      <c r="P452" s="8" t="s">
        <v>14</v>
      </c>
      <c r="Q452" s="8" t="s">
        <v>14</v>
      </c>
      <c r="R452" s="8" t="s">
        <v>14</v>
      </c>
      <c r="S452" s="8" t="s">
        <v>14</v>
      </c>
      <c r="T452" s="8" t="s">
        <v>14</v>
      </c>
      <c r="U452" s="8" t="s">
        <v>14</v>
      </c>
      <c r="V452" s="8" t="s">
        <v>14</v>
      </c>
      <c r="W452" s="8" t="s">
        <v>14</v>
      </c>
      <c r="X452" s="8" t="s">
        <v>14</v>
      </c>
      <c r="Y452" s="8" t="s">
        <v>14</v>
      </c>
      <c r="Z452" s="8" t="s">
        <v>14</v>
      </c>
      <c r="AA452" s="8" t="s">
        <v>14</v>
      </c>
      <c r="AB452" s="8" t="s">
        <v>14</v>
      </c>
    </row>
    <row r="453">
      <c r="A453" s="8" t="s">
        <v>14</v>
      </c>
      <c r="B453" s="8" t="s">
        <v>14</v>
      </c>
      <c r="C453" s="8" t="s">
        <v>14</v>
      </c>
      <c r="D453" s="8" t="s">
        <v>14</v>
      </c>
      <c r="E453" s="8" t="s">
        <v>14</v>
      </c>
      <c r="F453" s="8" t="s">
        <v>14</v>
      </c>
      <c r="G453" s="8" t="s">
        <v>14</v>
      </c>
      <c r="H453" s="8" t="s">
        <v>14</v>
      </c>
      <c r="I453" s="8" t="s">
        <v>14</v>
      </c>
      <c r="J453" s="8" t="s">
        <v>14</v>
      </c>
      <c r="K453" s="8" t="s">
        <v>14</v>
      </c>
      <c r="L453" s="8" t="s">
        <v>14</v>
      </c>
      <c r="M453" s="8" t="s">
        <v>14</v>
      </c>
      <c r="N453" s="8" t="s">
        <v>14</v>
      </c>
      <c r="O453" s="8" t="s">
        <v>14</v>
      </c>
      <c r="P453" s="8" t="s">
        <v>14</v>
      </c>
      <c r="Q453" s="8" t="s">
        <v>14</v>
      </c>
      <c r="R453" s="8" t="s">
        <v>14</v>
      </c>
      <c r="S453" s="8" t="s">
        <v>14</v>
      </c>
      <c r="T453" s="8" t="s">
        <v>14</v>
      </c>
      <c r="U453" s="8" t="s">
        <v>14</v>
      </c>
      <c r="V453" s="8" t="s">
        <v>14</v>
      </c>
      <c r="W453" s="8" t="s">
        <v>14</v>
      </c>
      <c r="X453" s="8" t="s">
        <v>14</v>
      </c>
      <c r="Y453" s="8" t="s">
        <v>14</v>
      </c>
      <c r="Z453" s="8" t="s">
        <v>14</v>
      </c>
      <c r="AA453" s="8" t="s">
        <v>14</v>
      </c>
      <c r="AB453" s="8" t="s">
        <v>14</v>
      </c>
    </row>
    <row r="454">
      <c r="A454" s="8" t="s">
        <v>14</v>
      </c>
      <c r="B454" s="8" t="s">
        <v>14</v>
      </c>
      <c r="C454" s="8" t="s">
        <v>14</v>
      </c>
      <c r="D454" s="8" t="s">
        <v>14</v>
      </c>
      <c r="E454" s="8" t="s">
        <v>14</v>
      </c>
      <c r="F454" s="8" t="s">
        <v>14</v>
      </c>
      <c r="G454" s="8" t="s">
        <v>14</v>
      </c>
      <c r="H454" s="8" t="s">
        <v>14</v>
      </c>
      <c r="I454" s="8" t="s">
        <v>14</v>
      </c>
      <c r="J454" s="8" t="s">
        <v>14</v>
      </c>
      <c r="K454" s="8" t="s">
        <v>14</v>
      </c>
      <c r="L454" s="8" t="s">
        <v>14</v>
      </c>
      <c r="M454" s="8" t="s">
        <v>14</v>
      </c>
      <c r="N454" s="8" t="s">
        <v>14</v>
      </c>
      <c r="O454" s="8" t="s">
        <v>14</v>
      </c>
      <c r="P454" s="8" t="s">
        <v>14</v>
      </c>
      <c r="Q454" s="8" t="s">
        <v>14</v>
      </c>
      <c r="R454" s="8" t="s">
        <v>14</v>
      </c>
      <c r="S454" s="8" t="s">
        <v>14</v>
      </c>
      <c r="T454" s="8" t="s">
        <v>14</v>
      </c>
      <c r="U454" s="8" t="s">
        <v>14</v>
      </c>
      <c r="V454" s="8" t="s">
        <v>14</v>
      </c>
      <c r="W454" s="8" t="s">
        <v>14</v>
      </c>
      <c r="X454" s="8" t="s">
        <v>14</v>
      </c>
      <c r="Y454" s="8" t="s">
        <v>14</v>
      </c>
      <c r="Z454" s="8" t="s">
        <v>14</v>
      </c>
      <c r="AA454" s="8" t="s">
        <v>14</v>
      </c>
      <c r="AB454" s="8" t="s">
        <v>14</v>
      </c>
    </row>
    <row r="455">
      <c r="A455" s="8" t="s">
        <v>14</v>
      </c>
      <c r="B455" s="8" t="s">
        <v>14</v>
      </c>
      <c r="C455" s="8" t="s">
        <v>14</v>
      </c>
      <c r="D455" s="8" t="s">
        <v>14</v>
      </c>
      <c r="E455" s="8" t="s">
        <v>14</v>
      </c>
      <c r="F455" s="8" t="s">
        <v>14</v>
      </c>
      <c r="G455" s="8" t="s">
        <v>14</v>
      </c>
      <c r="H455" s="8" t="s">
        <v>14</v>
      </c>
      <c r="I455" s="8" t="s">
        <v>14</v>
      </c>
      <c r="J455" s="8" t="s">
        <v>14</v>
      </c>
      <c r="K455" s="8" t="s">
        <v>14</v>
      </c>
      <c r="L455" s="8" t="s">
        <v>14</v>
      </c>
      <c r="M455" s="8" t="s">
        <v>14</v>
      </c>
      <c r="N455" s="8" t="s">
        <v>14</v>
      </c>
      <c r="O455" s="8" t="s">
        <v>14</v>
      </c>
      <c r="P455" s="8" t="s">
        <v>14</v>
      </c>
      <c r="Q455" s="8" t="s">
        <v>14</v>
      </c>
      <c r="R455" s="8" t="s">
        <v>14</v>
      </c>
      <c r="S455" s="8" t="s">
        <v>14</v>
      </c>
      <c r="T455" s="8" t="s">
        <v>14</v>
      </c>
      <c r="U455" s="8" t="s">
        <v>14</v>
      </c>
      <c r="V455" s="8" t="s">
        <v>14</v>
      </c>
      <c r="W455" s="8" t="s">
        <v>14</v>
      </c>
      <c r="X455" s="8" t="s">
        <v>14</v>
      </c>
      <c r="Y455" s="8" t="s">
        <v>14</v>
      </c>
      <c r="Z455" s="8" t="s">
        <v>14</v>
      </c>
      <c r="AA455" s="8" t="s">
        <v>14</v>
      </c>
      <c r="AB455" s="8" t="s">
        <v>14</v>
      </c>
    </row>
    <row r="456">
      <c r="A456" s="8" t="s">
        <v>14</v>
      </c>
      <c r="B456" s="8" t="s">
        <v>14</v>
      </c>
      <c r="C456" s="8" t="s">
        <v>14</v>
      </c>
      <c r="D456" s="8" t="s">
        <v>14</v>
      </c>
      <c r="E456" s="8" t="s">
        <v>14</v>
      </c>
      <c r="F456" s="8" t="s">
        <v>14</v>
      </c>
      <c r="G456" s="8" t="s">
        <v>14</v>
      </c>
      <c r="H456" s="8" t="s">
        <v>14</v>
      </c>
      <c r="I456" s="8" t="s">
        <v>14</v>
      </c>
      <c r="J456" s="8" t="s">
        <v>14</v>
      </c>
      <c r="K456" s="8" t="s">
        <v>14</v>
      </c>
      <c r="L456" s="8" t="s">
        <v>14</v>
      </c>
      <c r="M456" s="8" t="s">
        <v>14</v>
      </c>
      <c r="N456" s="8" t="s">
        <v>14</v>
      </c>
      <c r="O456" s="8" t="s">
        <v>14</v>
      </c>
      <c r="P456" s="8" t="s">
        <v>14</v>
      </c>
      <c r="Q456" s="8" t="s">
        <v>14</v>
      </c>
      <c r="R456" s="8" t="s">
        <v>14</v>
      </c>
      <c r="S456" s="8" t="s">
        <v>14</v>
      </c>
      <c r="T456" s="8" t="s">
        <v>14</v>
      </c>
      <c r="U456" s="8" t="s">
        <v>14</v>
      </c>
      <c r="V456" s="8" t="s">
        <v>14</v>
      </c>
      <c r="W456" s="8" t="s">
        <v>14</v>
      </c>
      <c r="X456" s="8" t="s">
        <v>14</v>
      </c>
      <c r="Y456" s="8" t="s">
        <v>14</v>
      </c>
      <c r="Z456" s="8" t="s">
        <v>14</v>
      </c>
      <c r="AA456" s="8" t="s">
        <v>14</v>
      </c>
      <c r="AB456" s="8" t="s">
        <v>14</v>
      </c>
    </row>
    <row r="457">
      <c r="A457" s="8" t="s">
        <v>14</v>
      </c>
      <c r="B457" s="8" t="s">
        <v>14</v>
      </c>
      <c r="C457" s="8" t="s">
        <v>14</v>
      </c>
      <c r="D457" s="8" t="s">
        <v>14</v>
      </c>
      <c r="E457" s="8" t="s">
        <v>14</v>
      </c>
      <c r="F457" s="8" t="s">
        <v>14</v>
      </c>
      <c r="G457" s="8" t="s">
        <v>14</v>
      </c>
      <c r="H457" s="8" t="s">
        <v>14</v>
      </c>
      <c r="I457" s="8" t="s">
        <v>14</v>
      </c>
      <c r="J457" s="8" t="s">
        <v>14</v>
      </c>
      <c r="K457" s="8" t="s">
        <v>14</v>
      </c>
      <c r="L457" s="8" t="s">
        <v>14</v>
      </c>
      <c r="M457" s="8" t="s">
        <v>14</v>
      </c>
      <c r="N457" s="8" t="s">
        <v>14</v>
      </c>
      <c r="O457" s="8" t="s">
        <v>14</v>
      </c>
      <c r="P457" s="8" t="s">
        <v>14</v>
      </c>
      <c r="Q457" s="8" t="s">
        <v>14</v>
      </c>
      <c r="R457" s="8" t="s">
        <v>14</v>
      </c>
      <c r="S457" s="8" t="s">
        <v>14</v>
      </c>
      <c r="T457" s="8" t="s">
        <v>14</v>
      </c>
      <c r="U457" s="8" t="s">
        <v>14</v>
      </c>
      <c r="V457" s="8" t="s">
        <v>14</v>
      </c>
      <c r="W457" s="8" t="s">
        <v>14</v>
      </c>
      <c r="X457" s="8" t="s">
        <v>14</v>
      </c>
      <c r="Y457" s="8" t="s">
        <v>14</v>
      </c>
      <c r="Z457" s="8" t="s">
        <v>14</v>
      </c>
      <c r="AA457" s="8" t="s">
        <v>14</v>
      </c>
      <c r="AB457" s="8" t="s">
        <v>14</v>
      </c>
    </row>
    <row r="458">
      <c r="A458" s="8" t="s">
        <v>14</v>
      </c>
      <c r="B458" s="8" t="s">
        <v>14</v>
      </c>
      <c r="C458" s="8" t="s">
        <v>14</v>
      </c>
      <c r="D458" s="8" t="s">
        <v>14</v>
      </c>
      <c r="E458" s="8" t="s">
        <v>14</v>
      </c>
      <c r="F458" s="8" t="s">
        <v>14</v>
      </c>
      <c r="G458" s="8" t="s">
        <v>14</v>
      </c>
      <c r="H458" s="8" t="s">
        <v>14</v>
      </c>
      <c r="I458" s="8" t="s">
        <v>14</v>
      </c>
      <c r="J458" s="8" t="s">
        <v>14</v>
      </c>
      <c r="K458" s="8" t="s">
        <v>14</v>
      </c>
      <c r="L458" s="8" t="s">
        <v>14</v>
      </c>
      <c r="M458" s="8" t="s">
        <v>14</v>
      </c>
      <c r="N458" s="8" t="s">
        <v>14</v>
      </c>
      <c r="O458" s="8" t="s">
        <v>14</v>
      </c>
      <c r="P458" s="8" t="s">
        <v>14</v>
      </c>
      <c r="Q458" s="8" t="s">
        <v>14</v>
      </c>
      <c r="R458" s="8" t="s">
        <v>14</v>
      </c>
      <c r="S458" s="8" t="s">
        <v>14</v>
      </c>
      <c r="T458" s="8" t="s">
        <v>14</v>
      </c>
      <c r="U458" s="8" t="s">
        <v>14</v>
      </c>
      <c r="V458" s="8" t="s">
        <v>14</v>
      </c>
      <c r="W458" s="8" t="s">
        <v>14</v>
      </c>
      <c r="X458" s="8" t="s">
        <v>14</v>
      </c>
      <c r="Y458" s="8" t="s">
        <v>14</v>
      </c>
      <c r="Z458" s="8" t="s">
        <v>14</v>
      </c>
      <c r="AA458" s="8" t="s">
        <v>14</v>
      </c>
      <c r="AB458" s="8" t="s">
        <v>14</v>
      </c>
    </row>
    <row r="459">
      <c r="A459" s="8" t="s">
        <v>14</v>
      </c>
      <c r="B459" s="8" t="s">
        <v>14</v>
      </c>
      <c r="C459" s="8" t="s">
        <v>14</v>
      </c>
      <c r="D459" s="8" t="s">
        <v>14</v>
      </c>
      <c r="E459" s="8" t="s">
        <v>14</v>
      </c>
      <c r="F459" s="8" t="s">
        <v>14</v>
      </c>
      <c r="G459" s="8" t="s">
        <v>14</v>
      </c>
      <c r="H459" s="8" t="s">
        <v>14</v>
      </c>
      <c r="I459" s="8" t="s">
        <v>14</v>
      </c>
      <c r="J459" s="8" t="s">
        <v>14</v>
      </c>
      <c r="K459" s="8" t="s">
        <v>14</v>
      </c>
      <c r="L459" s="8" t="s">
        <v>14</v>
      </c>
      <c r="M459" s="8" t="s">
        <v>14</v>
      </c>
      <c r="N459" s="8" t="s">
        <v>14</v>
      </c>
      <c r="O459" s="8" t="s">
        <v>14</v>
      </c>
      <c r="P459" s="8" t="s">
        <v>14</v>
      </c>
      <c r="Q459" s="8" t="s">
        <v>14</v>
      </c>
      <c r="R459" s="8" t="s">
        <v>14</v>
      </c>
      <c r="S459" s="8" t="s">
        <v>14</v>
      </c>
      <c r="T459" s="8" t="s">
        <v>14</v>
      </c>
      <c r="U459" s="8" t="s">
        <v>14</v>
      </c>
      <c r="V459" s="8" t="s">
        <v>14</v>
      </c>
      <c r="W459" s="8" t="s">
        <v>14</v>
      </c>
      <c r="X459" s="8" t="s">
        <v>14</v>
      </c>
      <c r="Y459" s="8" t="s">
        <v>14</v>
      </c>
      <c r="Z459" s="8" t="s">
        <v>14</v>
      </c>
      <c r="AA459" s="8" t="s">
        <v>14</v>
      </c>
      <c r="AB459" s="8" t="s">
        <v>14</v>
      </c>
    </row>
    <row r="460">
      <c r="A460" s="8" t="s">
        <v>14</v>
      </c>
      <c r="B460" s="8" t="s">
        <v>14</v>
      </c>
      <c r="C460" s="8" t="s">
        <v>14</v>
      </c>
      <c r="D460" s="8" t="s">
        <v>14</v>
      </c>
      <c r="E460" s="8" t="s">
        <v>14</v>
      </c>
      <c r="F460" s="8" t="s">
        <v>14</v>
      </c>
      <c r="G460" s="8" t="s">
        <v>14</v>
      </c>
      <c r="H460" s="8" t="s">
        <v>14</v>
      </c>
      <c r="I460" s="8" t="s">
        <v>14</v>
      </c>
      <c r="J460" s="8" t="s">
        <v>14</v>
      </c>
      <c r="K460" s="8" t="s">
        <v>14</v>
      </c>
      <c r="L460" s="8" t="s">
        <v>14</v>
      </c>
      <c r="M460" s="8" t="s">
        <v>14</v>
      </c>
      <c r="N460" s="8" t="s">
        <v>14</v>
      </c>
      <c r="O460" s="8" t="s">
        <v>14</v>
      </c>
      <c r="P460" s="8" t="s">
        <v>14</v>
      </c>
      <c r="Q460" s="8" t="s">
        <v>14</v>
      </c>
      <c r="R460" s="8" t="s">
        <v>14</v>
      </c>
      <c r="S460" s="8" t="s">
        <v>14</v>
      </c>
      <c r="T460" s="8" t="s">
        <v>14</v>
      </c>
      <c r="U460" s="8" t="s">
        <v>14</v>
      </c>
      <c r="V460" s="8" t="s">
        <v>14</v>
      </c>
      <c r="W460" s="8" t="s">
        <v>14</v>
      </c>
      <c r="X460" s="8" t="s">
        <v>14</v>
      </c>
      <c r="Y460" s="8" t="s">
        <v>14</v>
      </c>
      <c r="Z460" s="8" t="s">
        <v>14</v>
      </c>
      <c r="AA460" s="8" t="s">
        <v>14</v>
      </c>
      <c r="AB460" s="8" t="s">
        <v>14</v>
      </c>
    </row>
    <row r="461">
      <c r="A461" s="8" t="s">
        <v>14</v>
      </c>
      <c r="B461" s="8" t="s">
        <v>14</v>
      </c>
      <c r="C461" s="8" t="s">
        <v>14</v>
      </c>
      <c r="D461" s="8" t="s">
        <v>14</v>
      </c>
      <c r="E461" s="8" t="s">
        <v>14</v>
      </c>
      <c r="F461" s="8" t="s">
        <v>14</v>
      </c>
      <c r="G461" s="8" t="s">
        <v>14</v>
      </c>
      <c r="H461" s="8" t="s">
        <v>14</v>
      </c>
      <c r="I461" s="8" t="s">
        <v>14</v>
      </c>
      <c r="J461" s="8" t="s">
        <v>14</v>
      </c>
      <c r="K461" s="8" t="s">
        <v>14</v>
      </c>
      <c r="L461" s="8" t="s">
        <v>14</v>
      </c>
      <c r="M461" s="8" t="s">
        <v>14</v>
      </c>
      <c r="N461" s="8" t="s">
        <v>14</v>
      </c>
      <c r="O461" s="8" t="s">
        <v>14</v>
      </c>
      <c r="P461" s="8" t="s">
        <v>14</v>
      </c>
      <c r="Q461" s="8" t="s">
        <v>14</v>
      </c>
      <c r="R461" s="8" t="s">
        <v>14</v>
      </c>
      <c r="S461" s="8" t="s">
        <v>14</v>
      </c>
      <c r="T461" s="8" t="s">
        <v>14</v>
      </c>
      <c r="U461" s="8" t="s">
        <v>14</v>
      </c>
      <c r="V461" s="8" t="s">
        <v>14</v>
      </c>
      <c r="W461" s="8" t="s">
        <v>14</v>
      </c>
      <c r="X461" s="8" t="s">
        <v>14</v>
      </c>
      <c r="Y461" s="8" t="s">
        <v>14</v>
      </c>
      <c r="Z461" s="8" t="s">
        <v>14</v>
      </c>
      <c r="AA461" s="8" t="s">
        <v>14</v>
      </c>
      <c r="AB461" s="8" t="s">
        <v>14</v>
      </c>
    </row>
    <row r="462">
      <c r="A462" s="8" t="s">
        <v>14</v>
      </c>
      <c r="B462" s="8" t="s">
        <v>14</v>
      </c>
      <c r="C462" s="8" t="s">
        <v>14</v>
      </c>
      <c r="D462" s="8" t="s">
        <v>14</v>
      </c>
      <c r="E462" s="8" t="s">
        <v>14</v>
      </c>
      <c r="F462" s="8" t="s">
        <v>14</v>
      </c>
      <c r="G462" s="8" t="s">
        <v>14</v>
      </c>
      <c r="H462" s="8" t="s">
        <v>14</v>
      </c>
      <c r="I462" s="8" t="s">
        <v>14</v>
      </c>
      <c r="J462" s="8" t="s">
        <v>14</v>
      </c>
      <c r="K462" s="8" t="s">
        <v>14</v>
      </c>
      <c r="L462" s="8" t="s">
        <v>14</v>
      </c>
      <c r="M462" s="8" t="s">
        <v>14</v>
      </c>
      <c r="N462" s="8" t="s">
        <v>14</v>
      </c>
      <c r="O462" s="8" t="s">
        <v>14</v>
      </c>
      <c r="P462" s="8" t="s">
        <v>14</v>
      </c>
      <c r="Q462" s="8" t="s">
        <v>14</v>
      </c>
      <c r="R462" s="8" t="s">
        <v>14</v>
      </c>
      <c r="S462" s="8" t="s">
        <v>14</v>
      </c>
      <c r="T462" s="8" t="s">
        <v>14</v>
      </c>
      <c r="U462" s="8" t="s">
        <v>14</v>
      </c>
      <c r="V462" s="8" t="s">
        <v>14</v>
      </c>
      <c r="W462" s="8" t="s">
        <v>14</v>
      </c>
      <c r="X462" s="8" t="s">
        <v>14</v>
      </c>
      <c r="Y462" s="8" t="s">
        <v>14</v>
      </c>
      <c r="Z462" s="8" t="s">
        <v>14</v>
      </c>
      <c r="AA462" s="8" t="s">
        <v>14</v>
      </c>
      <c r="AB462" s="8" t="s">
        <v>14</v>
      </c>
    </row>
    <row r="463">
      <c r="A463" s="8" t="s">
        <v>14</v>
      </c>
      <c r="B463" s="8" t="s">
        <v>14</v>
      </c>
      <c r="C463" s="8" t="s">
        <v>14</v>
      </c>
      <c r="D463" s="8" t="s">
        <v>14</v>
      </c>
      <c r="E463" s="8" t="s">
        <v>14</v>
      </c>
      <c r="F463" s="8" t="s">
        <v>14</v>
      </c>
      <c r="G463" s="8" t="s">
        <v>14</v>
      </c>
      <c r="H463" s="8" t="s">
        <v>14</v>
      </c>
      <c r="I463" s="8" t="s">
        <v>14</v>
      </c>
      <c r="J463" s="8" t="s">
        <v>14</v>
      </c>
      <c r="K463" s="8" t="s">
        <v>14</v>
      </c>
      <c r="L463" s="8" t="s">
        <v>14</v>
      </c>
      <c r="M463" s="8" t="s">
        <v>14</v>
      </c>
      <c r="N463" s="8" t="s">
        <v>14</v>
      </c>
      <c r="O463" s="8" t="s">
        <v>14</v>
      </c>
      <c r="P463" s="8" t="s">
        <v>14</v>
      </c>
      <c r="Q463" s="8" t="s">
        <v>14</v>
      </c>
      <c r="R463" s="8" t="s">
        <v>14</v>
      </c>
      <c r="S463" s="8" t="s">
        <v>14</v>
      </c>
      <c r="T463" s="8" t="s">
        <v>14</v>
      </c>
      <c r="U463" s="8" t="s">
        <v>14</v>
      </c>
      <c r="V463" s="8" t="s">
        <v>14</v>
      </c>
      <c r="W463" s="8" t="s">
        <v>14</v>
      </c>
      <c r="X463" s="8" t="s">
        <v>14</v>
      </c>
      <c r="Y463" s="8" t="s">
        <v>14</v>
      </c>
      <c r="Z463" s="8" t="s">
        <v>14</v>
      </c>
      <c r="AA463" s="8" t="s">
        <v>14</v>
      </c>
      <c r="AB463" s="8" t="s">
        <v>14</v>
      </c>
    </row>
    <row r="464">
      <c r="A464" s="8" t="s">
        <v>14</v>
      </c>
      <c r="B464" s="8" t="s">
        <v>14</v>
      </c>
      <c r="C464" s="8" t="s">
        <v>14</v>
      </c>
      <c r="D464" s="8" t="s">
        <v>14</v>
      </c>
      <c r="E464" s="8" t="s">
        <v>14</v>
      </c>
      <c r="F464" s="8" t="s">
        <v>14</v>
      </c>
      <c r="G464" s="8" t="s">
        <v>14</v>
      </c>
      <c r="H464" s="8" t="s">
        <v>14</v>
      </c>
      <c r="I464" s="8" t="s">
        <v>14</v>
      </c>
      <c r="J464" s="8" t="s">
        <v>14</v>
      </c>
      <c r="K464" s="8" t="s">
        <v>14</v>
      </c>
      <c r="L464" s="8" t="s">
        <v>14</v>
      </c>
      <c r="M464" s="8" t="s">
        <v>14</v>
      </c>
      <c r="N464" s="8" t="s">
        <v>14</v>
      </c>
      <c r="O464" s="8" t="s">
        <v>14</v>
      </c>
      <c r="P464" s="8" t="s">
        <v>14</v>
      </c>
      <c r="Q464" s="8" t="s">
        <v>14</v>
      </c>
      <c r="R464" s="8" t="s">
        <v>14</v>
      </c>
      <c r="S464" s="8" t="s">
        <v>14</v>
      </c>
      <c r="T464" s="8" t="s">
        <v>14</v>
      </c>
      <c r="U464" s="8" t="s">
        <v>14</v>
      </c>
      <c r="V464" s="8" t="s">
        <v>14</v>
      </c>
      <c r="W464" s="8" t="s">
        <v>14</v>
      </c>
      <c r="X464" s="8" t="s">
        <v>14</v>
      </c>
      <c r="Y464" s="8" t="s">
        <v>14</v>
      </c>
      <c r="Z464" s="8" t="s">
        <v>14</v>
      </c>
      <c r="AA464" s="8" t="s">
        <v>14</v>
      </c>
      <c r="AB464" s="8" t="s">
        <v>14</v>
      </c>
    </row>
    <row r="465">
      <c r="A465" s="8" t="s">
        <v>14</v>
      </c>
      <c r="B465" s="8" t="s">
        <v>14</v>
      </c>
      <c r="C465" s="8" t="s">
        <v>14</v>
      </c>
      <c r="D465" s="8" t="s">
        <v>14</v>
      </c>
      <c r="E465" s="8" t="s">
        <v>14</v>
      </c>
      <c r="F465" s="8" t="s">
        <v>14</v>
      </c>
      <c r="G465" s="8" t="s">
        <v>14</v>
      </c>
      <c r="H465" s="8" t="s">
        <v>14</v>
      </c>
      <c r="I465" s="8" t="s">
        <v>14</v>
      </c>
      <c r="J465" s="8" t="s">
        <v>14</v>
      </c>
      <c r="K465" s="8" t="s">
        <v>14</v>
      </c>
      <c r="L465" s="8" t="s">
        <v>14</v>
      </c>
      <c r="M465" s="8" t="s">
        <v>14</v>
      </c>
      <c r="N465" s="8" t="s">
        <v>14</v>
      </c>
      <c r="O465" s="8" t="s">
        <v>14</v>
      </c>
      <c r="P465" s="8" t="s">
        <v>14</v>
      </c>
      <c r="Q465" s="8" t="s">
        <v>14</v>
      </c>
      <c r="R465" s="8" t="s">
        <v>14</v>
      </c>
      <c r="S465" s="8" t="s">
        <v>14</v>
      </c>
      <c r="T465" s="8" t="s">
        <v>14</v>
      </c>
      <c r="U465" s="8" t="s">
        <v>14</v>
      </c>
      <c r="V465" s="8" t="s">
        <v>14</v>
      </c>
      <c r="W465" s="8" t="s">
        <v>14</v>
      </c>
      <c r="X465" s="8" t="s">
        <v>14</v>
      </c>
      <c r="Y465" s="8" t="s">
        <v>14</v>
      </c>
      <c r="Z465" s="8" t="s">
        <v>14</v>
      </c>
      <c r="AA465" s="8" t="s">
        <v>14</v>
      </c>
      <c r="AB465" s="8" t="s">
        <v>14</v>
      </c>
    </row>
    <row r="466">
      <c r="A466" s="8" t="s">
        <v>14</v>
      </c>
      <c r="B466" s="8" t="s">
        <v>14</v>
      </c>
      <c r="C466" s="8" t="s">
        <v>14</v>
      </c>
      <c r="D466" s="8" t="s">
        <v>14</v>
      </c>
      <c r="E466" s="8" t="s">
        <v>14</v>
      </c>
      <c r="F466" s="8" t="s">
        <v>14</v>
      </c>
      <c r="G466" s="8" t="s">
        <v>14</v>
      </c>
      <c r="H466" s="8" t="s">
        <v>14</v>
      </c>
      <c r="I466" s="8" t="s">
        <v>14</v>
      </c>
      <c r="J466" s="8" t="s">
        <v>14</v>
      </c>
      <c r="K466" s="8" t="s">
        <v>14</v>
      </c>
      <c r="L466" s="8" t="s">
        <v>14</v>
      </c>
      <c r="M466" s="8" t="s">
        <v>14</v>
      </c>
      <c r="N466" s="8" t="s">
        <v>14</v>
      </c>
      <c r="O466" s="8" t="s">
        <v>14</v>
      </c>
      <c r="P466" s="8" t="s">
        <v>14</v>
      </c>
      <c r="Q466" s="8" t="s">
        <v>14</v>
      </c>
      <c r="R466" s="8" t="s">
        <v>14</v>
      </c>
      <c r="S466" s="8" t="s">
        <v>14</v>
      </c>
      <c r="T466" s="8" t="s">
        <v>14</v>
      </c>
      <c r="U466" s="8" t="s">
        <v>14</v>
      </c>
      <c r="V466" s="8" t="s">
        <v>14</v>
      </c>
      <c r="W466" s="8" t="s">
        <v>14</v>
      </c>
      <c r="X466" s="8" t="s">
        <v>14</v>
      </c>
      <c r="Y466" s="8" t="s">
        <v>14</v>
      </c>
      <c r="Z466" s="8" t="s">
        <v>14</v>
      </c>
      <c r="AA466" s="8" t="s">
        <v>14</v>
      </c>
      <c r="AB466" s="8" t="s">
        <v>14</v>
      </c>
    </row>
    <row r="467">
      <c r="A467" s="8" t="s">
        <v>14</v>
      </c>
      <c r="B467" s="8" t="s">
        <v>14</v>
      </c>
      <c r="C467" s="8" t="s">
        <v>14</v>
      </c>
      <c r="D467" s="8" t="s">
        <v>14</v>
      </c>
      <c r="E467" s="8" t="s">
        <v>14</v>
      </c>
      <c r="F467" s="8" t="s">
        <v>14</v>
      </c>
      <c r="G467" s="8" t="s">
        <v>14</v>
      </c>
      <c r="H467" s="8" t="s">
        <v>14</v>
      </c>
      <c r="I467" s="8" t="s">
        <v>14</v>
      </c>
      <c r="J467" s="8" t="s">
        <v>14</v>
      </c>
      <c r="K467" s="8" t="s">
        <v>14</v>
      </c>
      <c r="L467" s="8" t="s">
        <v>14</v>
      </c>
      <c r="M467" s="8" t="s">
        <v>14</v>
      </c>
      <c r="N467" s="8" t="s">
        <v>14</v>
      </c>
      <c r="O467" s="8" t="s">
        <v>14</v>
      </c>
      <c r="P467" s="8" t="s">
        <v>14</v>
      </c>
      <c r="Q467" s="8" t="s">
        <v>14</v>
      </c>
      <c r="R467" s="8" t="s">
        <v>14</v>
      </c>
      <c r="S467" s="8" t="s">
        <v>14</v>
      </c>
      <c r="T467" s="8" t="s">
        <v>14</v>
      </c>
      <c r="U467" s="8" t="s">
        <v>14</v>
      </c>
      <c r="V467" s="8" t="s">
        <v>14</v>
      </c>
      <c r="W467" s="8" t="s">
        <v>14</v>
      </c>
      <c r="X467" s="8" t="s">
        <v>14</v>
      </c>
      <c r="Y467" s="8" t="s">
        <v>14</v>
      </c>
      <c r="Z467" s="8" t="s">
        <v>14</v>
      </c>
      <c r="AA467" s="8" t="s">
        <v>14</v>
      </c>
      <c r="AB467" s="8" t="s">
        <v>14</v>
      </c>
    </row>
    <row r="468">
      <c r="A468" s="8" t="s">
        <v>14</v>
      </c>
      <c r="B468" s="8" t="s">
        <v>14</v>
      </c>
      <c r="C468" s="8" t="s">
        <v>14</v>
      </c>
      <c r="D468" s="8" t="s">
        <v>14</v>
      </c>
      <c r="E468" s="8" t="s">
        <v>14</v>
      </c>
      <c r="F468" s="8" t="s">
        <v>14</v>
      </c>
      <c r="G468" s="8" t="s">
        <v>14</v>
      </c>
      <c r="H468" s="8" t="s">
        <v>14</v>
      </c>
      <c r="I468" s="8" t="s">
        <v>14</v>
      </c>
      <c r="J468" s="8" t="s">
        <v>14</v>
      </c>
      <c r="K468" s="8" t="s">
        <v>14</v>
      </c>
      <c r="L468" s="8" t="s">
        <v>14</v>
      </c>
      <c r="M468" s="8" t="s">
        <v>14</v>
      </c>
      <c r="N468" s="8" t="s">
        <v>14</v>
      </c>
      <c r="O468" s="8" t="s">
        <v>14</v>
      </c>
      <c r="P468" s="8" t="s">
        <v>14</v>
      </c>
      <c r="Q468" s="8" t="s">
        <v>14</v>
      </c>
      <c r="R468" s="8" t="s">
        <v>14</v>
      </c>
      <c r="S468" s="8" t="s">
        <v>14</v>
      </c>
      <c r="T468" s="8" t="s">
        <v>14</v>
      </c>
      <c r="U468" s="8" t="s">
        <v>14</v>
      </c>
      <c r="V468" s="8" t="s">
        <v>14</v>
      </c>
      <c r="W468" s="8" t="s">
        <v>14</v>
      </c>
      <c r="X468" s="8" t="s">
        <v>14</v>
      </c>
      <c r="Y468" s="8" t="s">
        <v>14</v>
      </c>
      <c r="Z468" s="8" t="s">
        <v>14</v>
      </c>
      <c r="AA468" s="8" t="s">
        <v>14</v>
      </c>
      <c r="AB468" s="8" t="s">
        <v>14</v>
      </c>
    </row>
    <row r="469">
      <c r="A469" s="8" t="s">
        <v>14</v>
      </c>
      <c r="B469" s="8" t="s">
        <v>14</v>
      </c>
      <c r="C469" s="8" t="s">
        <v>14</v>
      </c>
      <c r="D469" s="8" t="s">
        <v>14</v>
      </c>
      <c r="E469" s="8" t="s">
        <v>14</v>
      </c>
      <c r="F469" s="8" t="s">
        <v>14</v>
      </c>
      <c r="G469" s="8" t="s">
        <v>14</v>
      </c>
      <c r="H469" s="8" t="s">
        <v>14</v>
      </c>
      <c r="I469" s="8" t="s">
        <v>14</v>
      </c>
      <c r="J469" s="8" t="s">
        <v>14</v>
      </c>
      <c r="K469" s="8" t="s">
        <v>14</v>
      </c>
      <c r="L469" s="8" t="s">
        <v>14</v>
      </c>
      <c r="M469" s="8" t="s">
        <v>14</v>
      </c>
      <c r="N469" s="8" t="s">
        <v>14</v>
      </c>
      <c r="O469" s="8" t="s">
        <v>14</v>
      </c>
      <c r="P469" s="8" t="s">
        <v>14</v>
      </c>
      <c r="Q469" s="8" t="s">
        <v>14</v>
      </c>
      <c r="R469" s="8" t="s">
        <v>14</v>
      </c>
      <c r="S469" s="8" t="s">
        <v>14</v>
      </c>
      <c r="T469" s="8" t="s">
        <v>14</v>
      </c>
      <c r="U469" s="8" t="s">
        <v>14</v>
      </c>
      <c r="V469" s="8" t="s">
        <v>14</v>
      </c>
      <c r="W469" s="8" t="s">
        <v>14</v>
      </c>
      <c r="X469" s="8" t="s">
        <v>14</v>
      </c>
      <c r="Y469" s="8" t="s">
        <v>14</v>
      </c>
      <c r="Z469" s="8" t="s">
        <v>14</v>
      </c>
      <c r="AA469" s="8" t="s">
        <v>14</v>
      </c>
      <c r="AB469" s="8" t="s">
        <v>14</v>
      </c>
    </row>
    <row r="470">
      <c r="A470" s="8" t="s">
        <v>14</v>
      </c>
      <c r="B470" s="8" t="s">
        <v>14</v>
      </c>
      <c r="C470" s="8" t="s">
        <v>14</v>
      </c>
      <c r="D470" s="8" t="s">
        <v>14</v>
      </c>
      <c r="E470" s="8" t="s">
        <v>14</v>
      </c>
      <c r="F470" s="8" t="s">
        <v>14</v>
      </c>
      <c r="G470" s="8" t="s">
        <v>14</v>
      </c>
      <c r="H470" s="8" t="s">
        <v>14</v>
      </c>
      <c r="I470" s="8" t="s">
        <v>14</v>
      </c>
      <c r="J470" s="8" t="s">
        <v>14</v>
      </c>
      <c r="K470" s="8" t="s">
        <v>14</v>
      </c>
      <c r="L470" s="8" t="s">
        <v>14</v>
      </c>
      <c r="M470" s="8" t="s">
        <v>14</v>
      </c>
      <c r="N470" s="8" t="s">
        <v>14</v>
      </c>
      <c r="O470" s="8" t="s">
        <v>14</v>
      </c>
      <c r="P470" s="8" t="s">
        <v>14</v>
      </c>
      <c r="Q470" s="8" t="s">
        <v>14</v>
      </c>
      <c r="R470" s="8" t="s">
        <v>14</v>
      </c>
      <c r="S470" s="8" t="s">
        <v>14</v>
      </c>
      <c r="T470" s="8" t="s">
        <v>14</v>
      </c>
      <c r="U470" s="8" t="s">
        <v>14</v>
      </c>
      <c r="V470" s="8" t="s">
        <v>14</v>
      </c>
      <c r="W470" s="8" t="s">
        <v>14</v>
      </c>
      <c r="X470" s="8" t="s">
        <v>14</v>
      </c>
      <c r="Y470" s="8" t="s">
        <v>14</v>
      </c>
      <c r="Z470" s="8" t="s">
        <v>14</v>
      </c>
      <c r="AA470" s="8" t="s">
        <v>14</v>
      </c>
      <c r="AB470" s="8" t="s">
        <v>14</v>
      </c>
    </row>
    <row r="471">
      <c r="A471" s="8" t="s">
        <v>14</v>
      </c>
      <c r="B471" s="8" t="s">
        <v>14</v>
      </c>
      <c r="C471" s="8" t="s">
        <v>14</v>
      </c>
      <c r="D471" s="8" t="s">
        <v>14</v>
      </c>
      <c r="E471" s="8" t="s">
        <v>14</v>
      </c>
      <c r="F471" s="8" t="s">
        <v>14</v>
      </c>
      <c r="G471" s="8" t="s">
        <v>14</v>
      </c>
      <c r="H471" s="8" t="s">
        <v>14</v>
      </c>
      <c r="I471" s="8" t="s">
        <v>14</v>
      </c>
      <c r="J471" s="8" t="s">
        <v>14</v>
      </c>
      <c r="K471" s="8" t="s">
        <v>14</v>
      </c>
      <c r="L471" s="8" t="s">
        <v>14</v>
      </c>
      <c r="M471" s="8" t="s">
        <v>14</v>
      </c>
      <c r="N471" s="8" t="s">
        <v>14</v>
      </c>
      <c r="O471" s="8" t="s">
        <v>14</v>
      </c>
      <c r="P471" s="8" t="s">
        <v>14</v>
      </c>
      <c r="Q471" s="8" t="s">
        <v>14</v>
      </c>
      <c r="R471" s="8" t="s">
        <v>14</v>
      </c>
      <c r="S471" s="8" t="s">
        <v>14</v>
      </c>
      <c r="T471" s="8" t="s">
        <v>14</v>
      </c>
      <c r="U471" s="8" t="s">
        <v>14</v>
      </c>
      <c r="V471" s="8" t="s">
        <v>14</v>
      </c>
      <c r="W471" s="8" t="s">
        <v>14</v>
      </c>
      <c r="X471" s="8" t="s">
        <v>14</v>
      </c>
      <c r="Y471" s="8" t="s">
        <v>14</v>
      </c>
      <c r="Z471" s="8" t="s">
        <v>14</v>
      </c>
      <c r="AA471" s="8" t="s">
        <v>14</v>
      </c>
      <c r="AB471" s="8" t="s">
        <v>14</v>
      </c>
    </row>
    <row r="472">
      <c r="A472" s="8" t="s">
        <v>14</v>
      </c>
      <c r="B472" s="8" t="s">
        <v>14</v>
      </c>
      <c r="C472" s="8" t="s">
        <v>14</v>
      </c>
      <c r="D472" s="8" t="s">
        <v>14</v>
      </c>
      <c r="E472" s="8" t="s">
        <v>14</v>
      </c>
      <c r="F472" s="8" t="s">
        <v>14</v>
      </c>
      <c r="G472" s="8" t="s">
        <v>14</v>
      </c>
      <c r="H472" s="8" t="s">
        <v>14</v>
      </c>
      <c r="I472" s="8" t="s">
        <v>14</v>
      </c>
      <c r="J472" s="8" t="s">
        <v>14</v>
      </c>
      <c r="K472" s="8" t="s">
        <v>14</v>
      </c>
      <c r="L472" s="8" t="s">
        <v>14</v>
      </c>
      <c r="M472" s="8" t="s">
        <v>14</v>
      </c>
      <c r="N472" s="8" t="s">
        <v>14</v>
      </c>
      <c r="O472" s="8" t="s">
        <v>14</v>
      </c>
      <c r="P472" s="8" t="s">
        <v>14</v>
      </c>
      <c r="Q472" s="8" t="s">
        <v>14</v>
      </c>
      <c r="R472" s="8" t="s">
        <v>14</v>
      </c>
      <c r="S472" s="8" t="s">
        <v>14</v>
      </c>
      <c r="T472" s="8" t="s">
        <v>14</v>
      </c>
      <c r="U472" s="8" t="s">
        <v>14</v>
      </c>
      <c r="V472" s="8" t="s">
        <v>14</v>
      </c>
      <c r="W472" s="8" t="s">
        <v>14</v>
      </c>
      <c r="X472" s="8" t="s">
        <v>14</v>
      </c>
      <c r="Y472" s="8" t="s">
        <v>14</v>
      </c>
      <c r="Z472" s="8" t="s">
        <v>14</v>
      </c>
      <c r="AA472" s="8" t="s">
        <v>14</v>
      </c>
      <c r="AB472" s="8" t="s">
        <v>14</v>
      </c>
    </row>
    <row r="473">
      <c r="A473" s="8" t="s">
        <v>14</v>
      </c>
      <c r="B473" s="8" t="s">
        <v>14</v>
      </c>
      <c r="C473" s="8" t="s">
        <v>14</v>
      </c>
      <c r="D473" s="8" t="s">
        <v>14</v>
      </c>
      <c r="E473" s="8" t="s">
        <v>14</v>
      </c>
      <c r="F473" s="8" t="s">
        <v>14</v>
      </c>
      <c r="G473" s="8" t="s">
        <v>14</v>
      </c>
      <c r="H473" s="8" t="s">
        <v>14</v>
      </c>
      <c r="I473" s="8" t="s">
        <v>14</v>
      </c>
      <c r="J473" s="8" t="s">
        <v>14</v>
      </c>
      <c r="K473" s="8" t="s">
        <v>14</v>
      </c>
      <c r="L473" s="8" t="s">
        <v>14</v>
      </c>
      <c r="M473" s="8" t="s">
        <v>14</v>
      </c>
      <c r="N473" s="8" t="s">
        <v>14</v>
      </c>
      <c r="O473" s="8" t="s">
        <v>14</v>
      </c>
      <c r="P473" s="8" t="s">
        <v>14</v>
      </c>
      <c r="Q473" s="8" t="s">
        <v>14</v>
      </c>
      <c r="R473" s="8" t="s">
        <v>14</v>
      </c>
      <c r="S473" s="8" t="s">
        <v>14</v>
      </c>
      <c r="T473" s="8" t="s">
        <v>14</v>
      </c>
      <c r="U473" s="8" t="s">
        <v>14</v>
      </c>
      <c r="V473" s="8" t="s">
        <v>14</v>
      </c>
      <c r="W473" s="8" t="s">
        <v>14</v>
      </c>
      <c r="X473" s="8" t="s">
        <v>14</v>
      </c>
      <c r="Y473" s="8" t="s">
        <v>14</v>
      </c>
      <c r="Z473" s="8" t="s">
        <v>14</v>
      </c>
      <c r="AA473" s="8" t="s">
        <v>14</v>
      </c>
      <c r="AB473" s="8" t="s">
        <v>14</v>
      </c>
    </row>
    <row r="474">
      <c r="A474" s="8" t="s">
        <v>14</v>
      </c>
      <c r="B474" s="8" t="s">
        <v>14</v>
      </c>
      <c r="C474" s="8" t="s">
        <v>14</v>
      </c>
      <c r="D474" s="8" t="s">
        <v>14</v>
      </c>
      <c r="E474" s="8" t="s">
        <v>14</v>
      </c>
      <c r="F474" s="8" t="s">
        <v>14</v>
      </c>
      <c r="G474" s="8" t="s">
        <v>14</v>
      </c>
      <c r="H474" s="8" t="s">
        <v>14</v>
      </c>
      <c r="I474" s="8" t="s">
        <v>14</v>
      </c>
      <c r="J474" s="8" t="s">
        <v>14</v>
      </c>
      <c r="K474" s="8" t="s">
        <v>14</v>
      </c>
      <c r="L474" s="8" t="s">
        <v>14</v>
      </c>
      <c r="M474" s="8" t="s">
        <v>14</v>
      </c>
      <c r="N474" s="8" t="s">
        <v>14</v>
      </c>
      <c r="O474" s="8" t="s">
        <v>14</v>
      </c>
      <c r="P474" s="8" t="s">
        <v>14</v>
      </c>
      <c r="Q474" s="8" t="s">
        <v>14</v>
      </c>
      <c r="R474" s="8" t="s">
        <v>14</v>
      </c>
      <c r="S474" s="8" t="s">
        <v>14</v>
      </c>
      <c r="T474" s="8" t="s">
        <v>14</v>
      </c>
      <c r="U474" s="8" t="s">
        <v>14</v>
      </c>
      <c r="V474" s="8" t="s">
        <v>14</v>
      </c>
      <c r="W474" s="8" t="s">
        <v>14</v>
      </c>
      <c r="X474" s="8" t="s">
        <v>14</v>
      </c>
      <c r="Y474" s="8" t="s">
        <v>14</v>
      </c>
      <c r="Z474" s="8" t="s">
        <v>14</v>
      </c>
      <c r="AA474" s="8" t="s">
        <v>14</v>
      </c>
      <c r="AB474" s="8" t="s">
        <v>14</v>
      </c>
    </row>
    <row r="475">
      <c r="A475" s="8" t="s">
        <v>14</v>
      </c>
      <c r="B475" s="8" t="s">
        <v>14</v>
      </c>
      <c r="C475" s="8" t="s">
        <v>14</v>
      </c>
      <c r="D475" s="8" t="s">
        <v>14</v>
      </c>
      <c r="E475" s="8" t="s">
        <v>14</v>
      </c>
      <c r="F475" s="8" t="s">
        <v>14</v>
      </c>
      <c r="G475" s="8" t="s">
        <v>14</v>
      </c>
      <c r="H475" s="8" t="s">
        <v>14</v>
      </c>
      <c r="I475" s="8" t="s">
        <v>14</v>
      </c>
      <c r="J475" s="8" t="s">
        <v>14</v>
      </c>
      <c r="K475" s="8" t="s">
        <v>14</v>
      </c>
      <c r="L475" s="8" t="s">
        <v>14</v>
      </c>
      <c r="M475" s="8" t="s">
        <v>14</v>
      </c>
      <c r="N475" s="8" t="s">
        <v>14</v>
      </c>
      <c r="O475" s="8" t="s">
        <v>14</v>
      </c>
      <c r="P475" s="8" t="s">
        <v>14</v>
      </c>
      <c r="Q475" s="8" t="s">
        <v>14</v>
      </c>
      <c r="R475" s="8" t="s">
        <v>14</v>
      </c>
      <c r="S475" s="8" t="s">
        <v>14</v>
      </c>
      <c r="T475" s="8" t="s">
        <v>14</v>
      </c>
      <c r="U475" s="8" t="s">
        <v>14</v>
      </c>
      <c r="V475" s="8" t="s">
        <v>14</v>
      </c>
      <c r="W475" s="8" t="s">
        <v>14</v>
      </c>
      <c r="X475" s="8" t="s">
        <v>14</v>
      </c>
      <c r="Y475" s="8" t="s">
        <v>14</v>
      </c>
      <c r="Z475" s="8" t="s">
        <v>14</v>
      </c>
      <c r="AA475" s="8" t="s">
        <v>14</v>
      </c>
      <c r="AB475" s="8" t="s">
        <v>14</v>
      </c>
    </row>
    <row r="476">
      <c r="A476" s="8" t="s">
        <v>14</v>
      </c>
      <c r="B476" s="8" t="s">
        <v>14</v>
      </c>
      <c r="C476" s="8" t="s">
        <v>14</v>
      </c>
      <c r="D476" s="8" t="s">
        <v>14</v>
      </c>
      <c r="E476" s="8" t="s">
        <v>14</v>
      </c>
      <c r="F476" s="8" t="s">
        <v>14</v>
      </c>
      <c r="G476" s="8" t="s">
        <v>14</v>
      </c>
      <c r="H476" s="8" t="s">
        <v>14</v>
      </c>
      <c r="I476" s="8" t="s">
        <v>14</v>
      </c>
      <c r="J476" s="8" t="s">
        <v>14</v>
      </c>
      <c r="K476" s="8" t="s">
        <v>14</v>
      </c>
      <c r="L476" s="8" t="s">
        <v>14</v>
      </c>
      <c r="M476" s="8" t="s">
        <v>14</v>
      </c>
      <c r="N476" s="8" t="s">
        <v>14</v>
      </c>
      <c r="O476" s="8" t="s">
        <v>14</v>
      </c>
      <c r="P476" s="8" t="s">
        <v>14</v>
      </c>
      <c r="Q476" s="8" t="s">
        <v>14</v>
      </c>
      <c r="R476" s="8" t="s">
        <v>14</v>
      </c>
      <c r="S476" s="8" t="s">
        <v>14</v>
      </c>
      <c r="T476" s="8" t="s">
        <v>14</v>
      </c>
      <c r="U476" s="8" t="s">
        <v>14</v>
      </c>
      <c r="V476" s="8" t="s">
        <v>14</v>
      </c>
      <c r="W476" s="8" t="s">
        <v>14</v>
      </c>
      <c r="X476" s="8" t="s">
        <v>14</v>
      </c>
      <c r="Y476" s="8" t="s">
        <v>14</v>
      </c>
      <c r="Z476" s="8" t="s">
        <v>14</v>
      </c>
      <c r="AA476" s="8" t="s">
        <v>14</v>
      </c>
      <c r="AB476" s="8" t="s">
        <v>14</v>
      </c>
    </row>
    <row r="477">
      <c r="A477" s="8" t="s">
        <v>14</v>
      </c>
      <c r="B477" s="8" t="s">
        <v>14</v>
      </c>
      <c r="C477" s="8" t="s">
        <v>14</v>
      </c>
      <c r="D477" s="8" t="s">
        <v>14</v>
      </c>
      <c r="E477" s="8" t="s">
        <v>14</v>
      </c>
      <c r="F477" s="8" t="s">
        <v>14</v>
      </c>
      <c r="G477" s="8" t="s">
        <v>14</v>
      </c>
      <c r="H477" s="8" t="s">
        <v>14</v>
      </c>
      <c r="I477" s="8" t="s">
        <v>14</v>
      </c>
      <c r="J477" s="8" t="s">
        <v>14</v>
      </c>
      <c r="K477" s="8" t="s">
        <v>14</v>
      </c>
      <c r="L477" s="8" t="s">
        <v>14</v>
      </c>
      <c r="M477" s="8" t="s">
        <v>14</v>
      </c>
      <c r="N477" s="8" t="s">
        <v>14</v>
      </c>
      <c r="O477" s="8" t="s">
        <v>14</v>
      </c>
      <c r="P477" s="8" t="s">
        <v>14</v>
      </c>
      <c r="Q477" s="8" t="s">
        <v>14</v>
      </c>
      <c r="R477" s="8" t="s">
        <v>14</v>
      </c>
      <c r="S477" s="8" t="s">
        <v>14</v>
      </c>
      <c r="T477" s="8" t="s">
        <v>14</v>
      </c>
      <c r="U477" s="8" t="s">
        <v>14</v>
      </c>
      <c r="V477" s="8" t="s">
        <v>14</v>
      </c>
      <c r="W477" s="8" t="s">
        <v>14</v>
      </c>
      <c r="X477" s="8" t="s">
        <v>14</v>
      </c>
      <c r="Y477" s="8" t="s">
        <v>14</v>
      </c>
      <c r="Z477" s="8" t="s">
        <v>14</v>
      </c>
      <c r="AA477" s="8" t="s">
        <v>14</v>
      </c>
      <c r="AB477" s="8" t="s">
        <v>14</v>
      </c>
    </row>
    <row r="478">
      <c r="A478" s="8" t="s">
        <v>14</v>
      </c>
      <c r="B478" s="8" t="s">
        <v>14</v>
      </c>
      <c r="C478" s="8" t="s">
        <v>14</v>
      </c>
      <c r="D478" s="8" t="s">
        <v>14</v>
      </c>
      <c r="E478" s="8" t="s">
        <v>14</v>
      </c>
      <c r="F478" s="8" t="s">
        <v>14</v>
      </c>
      <c r="G478" s="8" t="s">
        <v>14</v>
      </c>
      <c r="H478" s="8" t="s">
        <v>14</v>
      </c>
      <c r="I478" s="8" t="s">
        <v>14</v>
      </c>
      <c r="J478" s="8" t="s">
        <v>14</v>
      </c>
      <c r="K478" s="8" t="s">
        <v>14</v>
      </c>
      <c r="L478" s="8" t="s">
        <v>14</v>
      </c>
      <c r="M478" s="8" t="s">
        <v>14</v>
      </c>
      <c r="N478" s="8" t="s">
        <v>14</v>
      </c>
      <c r="O478" s="8" t="s">
        <v>14</v>
      </c>
      <c r="P478" s="8" t="s">
        <v>14</v>
      </c>
      <c r="Q478" s="8" t="s">
        <v>14</v>
      </c>
      <c r="R478" s="8" t="s">
        <v>14</v>
      </c>
      <c r="S478" s="8" t="s">
        <v>14</v>
      </c>
      <c r="T478" s="8" t="s">
        <v>14</v>
      </c>
      <c r="U478" s="8" t="s">
        <v>14</v>
      </c>
      <c r="V478" s="8" t="s">
        <v>14</v>
      </c>
      <c r="W478" s="8" t="s">
        <v>14</v>
      </c>
      <c r="X478" s="8" t="s">
        <v>14</v>
      </c>
      <c r="Y478" s="8" t="s">
        <v>14</v>
      </c>
      <c r="Z478" s="8" t="s">
        <v>14</v>
      </c>
      <c r="AA478" s="8" t="s">
        <v>14</v>
      </c>
      <c r="AB478" s="8" t="s">
        <v>14</v>
      </c>
    </row>
    <row r="479">
      <c r="A479" s="8" t="s">
        <v>14</v>
      </c>
      <c r="B479" s="8" t="s">
        <v>14</v>
      </c>
      <c r="C479" s="8" t="s">
        <v>14</v>
      </c>
      <c r="D479" s="8" t="s">
        <v>14</v>
      </c>
      <c r="E479" s="8" t="s">
        <v>14</v>
      </c>
      <c r="F479" s="8" t="s">
        <v>14</v>
      </c>
      <c r="G479" s="8" t="s">
        <v>14</v>
      </c>
      <c r="H479" s="8" t="s">
        <v>14</v>
      </c>
      <c r="I479" s="8" t="s">
        <v>14</v>
      </c>
      <c r="J479" s="8" t="s">
        <v>14</v>
      </c>
      <c r="K479" s="8" t="s">
        <v>14</v>
      </c>
      <c r="L479" s="8" t="s">
        <v>14</v>
      </c>
      <c r="M479" s="8" t="s">
        <v>14</v>
      </c>
      <c r="N479" s="8" t="s">
        <v>14</v>
      </c>
      <c r="O479" s="8" t="s">
        <v>14</v>
      </c>
      <c r="P479" s="8" t="s">
        <v>14</v>
      </c>
      <c r="Q479" s="8" t="s">
        <v>14</v>
      </c>
      <c r="R479" s="8" t="s">
        <v>14</v>
      </c>
      <c r="S479" s="8" t="s">
        <v>14</v>
      </c>
      <c r="T479" s="8" t="s">
        <v>14</v>
      </c>
      <c r="U479" s="8" t="s">
        <v>14</v>
      </c>
      <c r="V479" s="8" t="s">
        <v>14</v>
      </c>
      <c r="W479" s="8" t="s">
        <v>14</v>
      </c>
      <c r="X479" s="8" t="s">
        <v>14</v>
      </c>
      <c r="Y479" s="8" t="s">
        <v>14</v>
      </c>
      <c r="Z479" s="8" t="s">
        <v>14</v>
      </c>
      <c r="AA479" s="8" t="s">
        <v>14</v>
      </c>
      <c r="AB479" s="8" t="s">
        <v>14</v>
      </c>
    </row>
    <row r="480">
      <c r="A480" s="8" t="s">
        <v>14</v>
      </c>
      <c r="B480" s="8" t="s">
        <v>14</v>
      </c>
      <c r="C480" s="8" t="s">
        <v>14</v>
      </c>
      <c r="D480" s="8" t="s">
        <v>14</v>
      </c>
      <c r="E480" s="8" t="s">
        <v>14</v>
      </c>
      <c r="F480" s="8" t="s">
        <v>14</v>
      </c>
      <c r="G480" s="8" t="s">
        <v>14</v>
      </c>
      <c r="H480" s="8" t="s">
        <v>14</v>
      </c>
      <c r="I480" s="8" t="s">
        <v>14</v>
      </c>
      <c r="J480" s="8" t="s">
        <v>14</v>
      </c>
      <c r="K480" s="8" t="s">
        <v>14</v>
      </c>
      <c r="L480" s="8" t="s">
        <v>14</v>
      </c>
      <c r="M480" s="8" t="s">
        <v>14</v>
      </c>
      <c r="N480" s="8" t="s">
        <v>14</v>
      </c>
      <c r="O480" s="8" t="s">
        <v>14</v>
      </c>
      <c r="P480" s="8" t="s">
        <v>14</v>
      </c>
      <c r="Q480" s="8" t="s">
        <v>14</v>
      </c>
      <c r="R480" s="8" t="s">
        <v>14</v>
      </c>
      <c r="S480" s="8" t="s">
        <v>14</v>
      </c>
      <c r="T480" s="8" t="s">
        <v>14</v>
      </c>
      <c r="U480" s="8" t="s">
        <v>14</v>
      </c>
      <c r="V480" s="8" t="s">
        <v>14</v>
      </c>
      <c r="W480" s="8" t="s">
        <v>14</v>
      </c>
      <c r="X480" s="8" t="s">
        <v>14</v>
      </c>
      <c r="Y480" s="8" t="s">
        <v>14</v>
      </c>
      <c r="Z480" s="8" t="s">
        <v>14</v>
      </c>
      <c r="AA480" s="8" t="s">
        <v>14</v>
      </c>
      <c r="AB480" s="8" t="s">
        <v>14</v>
      </c>
    </row>
    <row r="481">
      <c r="A481" s="8" t="s">
        <v>14</v>
      </c>
      <c r="B481" s="8" t="s">
        <v>14</v>
      </c>
      <c r="C481" s="8" t="s">
        <v>14</v>
      </c>
      <c r="D481" s="8" t="s">
        <v>14</v>
      </c>
      <c r="E481" s="8" t="s">
        <v>14</v>
      </c>
      <c r="F481" s="8" t="s">
        <v>14</v>
      </c>
      <c r="G481" s="8" t="s">
        <v>14</v>
      </c>
      <c r="H481" s="8" t="s">
        <v>14</v>
      </c>
      <c r="I481" s="8" t="s">
        <v>14</v>
      </c>
      <c r="J481" s="8" t="s">
        <v>14</v>
      </c>
      <c r="K481" s="8" t="s">
        <v>14</v>
      </c>
      <c r="L481" s="8" t="s">
        <v>14</v>
      </c>
      <c r="M481" s="8" t="s">
        <v>14</v>
      </c>
      <c r="N481" s="8" t="s">
        <v>14</v>
      </c>
      <c r="O481" s="8" t="s">
        <v>14</v>
      </c>
      <c r="P481" s="8" t="s">
        <v>14</v>
      </c>
      <c r="Q481" s="8" t="s">
        <v>14</v>
      </c>
      <c r="R481" s="8" t="s">
        <v>14</v>
      </c>
      <c r="S481" s="8" t="s">
        <v>14</v>
      </c>
      <c r="T481" s="8" t="s">
        <v>14</v>
      </c>
      <c r="U481" s="8" t="s">
        <v>14</v>
      </c>
      <c r="V481" s="8" t="s">
        <v>14</v>
      </c>
      <c r="W481" s="8" t="s">
        <v>14</v>
      </c>
      <c r="X481" s="8" t="s">
        <v>14</v>
      </c>
      <c r="Y481" s="8" t="s">
        <v>14</v>
      </c>
      <c r="Z481" s="8" t="s">
        <v>14</v>
      </c>
      <c r="AA481" s="8" t="s">
        <v>14</v>
      </c>
      <c r="AB481" s="8" t="s">
        <v>14</v>
      </c>
    </row>
    <row r="482">
      <c r="A482" s="8" t="s">
        <v>14</v>
      </c>
      <c r="B482" s="8" t="s">
        <v>14</v>
      </c>
      <c r="C482" s="8" t="s">
        <v>14</v>
      </c>
      <c r="D482" s="8" t="s">
        <v>14</v>
      </c>
      <c r="E482" s="8" t="s">
        <v>14</v>
      </c>
      <c r="F482" s="8" t="s">
        <v>14</v>
      </c>
      <c r="G482" s="8" t="s">
        <v>14</v>
      </c>
      <c r="H482" s="8" t="s">
        <v>14</v>
      </c>
      <c r="I482" s="8" t="s">
        <v>14</v>
      </c>
      <c r="J482" s="8" t="s">
        <v>14</v>
      </c>
      <c r="K482" s="8" t="s">
        <v>14</v>
      </c>
      <c r="L482" s="8" t="s">
        <v>14</v>
      </c>
      <c r="M482" s="8" t="s">
        <v>14</v>
      </c>
      <c r="N482" s="8" t="s">
        <v>14</v>
      </c>
      <c r="O482" s="8" t="s">
        <v>14</v>
      </c>
      <c r="P482" s="8" t="s">
        <v>14</v>
      </c>
      <c r="Q482" s="8" t="s">
        <v>14</v>
      </c>
      <c r="R482" s="8" t="s">
        <v>14</v>
      </c>
      <c r="S482" s="8" t="s">
        <v>14</v>
      </c>
      <c r="T482" s="8" t="s">
        <v>14</v>
      </c>
      <c r="U482" s="8" t="s">
        <v>14</v>
      </c>
      <c r="V482" s="8" t="s">
        <v>14</v>
      </c>
      <c r="W482" s="8" t="s">
        <v>14</v>
      </c>
      <c r="X482" s="8" t="s">
        <v>14</v>
      </c>
      <c r="Y482" s="8" t="s">
        <v>14</v>
      </c>
      <c r="Z482" s="8" t="s">
        <v>14</v>
      </c>
      <c r="AA482" s="8" t="s">
        <v>14</v>
      </c>
      <c r="AB482" s="8" t="s">
        <v>14</v>
      </c>
    </row>
    <row r="483">
      <c r="A483" s="8" t="s">
        <v>14</v>
      </c>
      <c r="B483" s="8" t="s">
        <v>14</v>
      </c>
      <c r="C483" s="8" t="s">
        <v>14</v>
      </c>
      <c r="D483" s="8" t="s">
        <v>14</v>
      </c>
      <c r="E483" s="8" t="s">
        <v>14</v>
      </c>
      <c r="F483" s="8" t="s">
        <v>14</v>
      </c>
      <c r="G483" s="8" t="s">
        <v>14</v>
      </c>
      <c r="H483" s="8" t="s">
        <v>14</v>
      </c>
      <c r="I483" s="8" t="s">
        <v>14</v>
      </c>
      <c r="J483" s="8" t="s">
        <v>14</v>
      </c>
      <c r="K483" s="8" t="s">
        <v>14</v>
      </c>
      <c r="L483" s="8" t="s">
        <v>14</v>
      </c>
      <c r="M483" s="8" t="s">
        <v>14</v>
      </c>
      <c r="N483" s="8" t="s">
        <v>14</v>
      </c>
      <c r="O483" s="8" t="s">
        <v>14</v>
      </c>
      <c r="P483" s="8" t="s">
        <v>14</v>
      </c>
      <c r="Q483" s="8" t="s">
        <v>14</v>
      </c>
      <c r="R483" s="8" t="s">
        <v>14</v>
      </c>
      <c r="S483" s="8" t="s">
        <v>14</v>
      </c>
      <c r="T483" s="8" t="s">
        <v>14</v>
      </c>
      <c r="U483" s="8" t="s">
        <v>14</v>
      </c>
      <c r="V483" s="8" t="s">
        <v>14</v>
      </c>
      <c r="W483" s="8" t="s">
        <v>14</v>
      </c>
      <c r="X483" s="8" t="s">
        <v>14</v>
      </c>
      <c r="Y483" s="8" t="s">
        <v>14</v>
      </c>
      <c r="Z483" s="8" t="s">
        <v>14</v>
      </c>
      <c r="AA483" s="8" t="s">
        <v>14</v>
      </c>
      <c r="AB483" s="8" t="s">
        <v>14</v>
      </c>
    </row>
    <row r="484">
      <c r="A484" s="8" t="s">
        <v>14</v>
      </c>
      <c r="B484" s="8" t="s">
        <v>14</v>
      </c>
      <c r="C484" s="8" t="s">
        <v>14</v>
      </c>
      <c r="D484" s="8" t="s">
        <v>14</v>
      </c>
      <c r="E484" s="8" t="s">
        <v>14</v>
      </c>
      <c r="F484" s="8" t="s">
        <v>14</v>
      </c>
      <c r="G484" s="8" t="s">
        <v>14</v>
      </c>
      <c r="H484" s="8" t="s">
        <v>14</v>
      </c>
      <c r="I484" s="8" t="s">
        <v>14</v>
      </c>
      <c r="J484" s="8" t="s">
        <v>14</v>
      </c>
      <c r="K484" s="8" t="s">
        <v>14</v>
      </c>
      <c r="L484" s="8" t="s">
        <v>14</v>
      </c>
      <c r="M484" s="8" t="s">
        <v>14</v>
      </c>
      <c r="N484" s="8" t="s">
        <v>14</v>
      </c>
      <c r="O484" s="8" t="s">
        <v>14</v>
      </c>
      <c r="P484" s="8" t="s">
        <v>14</v>
      </c>
      <c r="Q484" s="8" t="s">
        <v>14</v>
      </c>
      <c r="R484" s="8" t="s">
        <v>14</v>
      </c>
      <c r="S484" s="8" t="s">
        <v>14</v>
      </c>
      <c r="T484" s="8" t="s">
        <v>14</v>
      </c>
      <c r="U484" s="8" t="s">
        <v>14</v>
      </c>
      <c r="V484" s="8" t="s">
        <v>14</v>
      </c>
      <c r="W484" s="8" t="s">
        <v>14</v>
      </c>
      <c r="X484" s="8" t="s">
        <v>14</v>
      </c>
      <c r="Y484" s="8" t="s">
        <v>14</v>
      </c>
      <c r="Z484" s="8" t="s">
        <v>14</v>
      </c>
      <c r="AA484" s="8" t="s">
        <v>14</v>
      </c>
      <c r="AB484" s="8" t="s">
        <v>14</v>
      </c>
    </row>
    <row r="485">
      <c r="A485" s="8" t="s">
        <v>14</v>
      </c>
      <c r="B485" s="8" t="s">
        <v>14</v>
      </c>
      <c r="C485" s="8" t="s">
        <v>14</v>
      </c>
      <c r="D485" s="8" t="s">
        <v>14</v>
      </c>
      <c r="E485" s="8" t="s">
        <v>14</v>
      </c>
      <c r="F485" s="8" t="s">
        <v>14</v>
      </c>
      <c r="G485" s="8" t="s">
        <v>14</v>
      </c>
      <c r="H485" s="8" t="s">
        <v>14</v>
      </c>
      <c r="I485" s="8" t="s">
        <v>14</v>
      </c>
      <c r="J485" s="8" t="s">
        <v>14</v>
      </c>
      <c r="K485" s="8" t="s">
        <v>14</v>
      </c>
      <c r="L485" s="8" t="s">
        <v>14</v>
      </c>
      <c r="M485" s="8" t="s">
        <v>14</v>
      </c>
      <c r="N485" s="8" t="s">
        <v>14</v>
      </c>
      <c r="O485" s="8" t="s">
        <v>14</v>
      </c>
      <c r="P485" s="8" t="s">
        <v>14</v>
      </c>
      <c r="Q485" s="8" t="s">
        <v>14</v>
      </c>
      <c r="R485" s="8" t="s">
        <v>14</v>
      </c>
      <c r="S485" s="8" t="s">
        <v>14</v>
      </c>
      <c r="T485" s="8" t="s">
        <v>14</v>
      </c>
      <c r="U485" s="8" t="s">
        <v>14</v>
      </c>
      <c r="V485" s="8" t="s">
        <v>14</v>
      </c>
      <c r="W485" s="8" t="s">
        <v>14</v>
      </c>
      <c r="X485" s="8" t="s">
        <v>14</v>
      </c>
      <c r="Y485" s="8" t="s">
        <v>14</v>
      </c>
      <c r="Z485" s="8" t="s">
        <v>14</v>
      </c>
      <c r="AA485" s="8" t="s">
        <v>14</v>
      </c>
      <c r="AB485" s="8" t="s">
        <v>14</v>
      </c>
    </row>
    <row r="486">
      <c r="A486" s="8" t="s">
        <v>14</v>
      </c>
      <c r="B486" s="8" t="s">
        <v>14</v>
      </c>
      <c r="C486" s="8" t="s">
        <v>14</v>
      </c>
      <c r="D486" s="8" t="s">
        <v>14</v>
      </c>
      <c r="E486" s="8" t="s">
        <v>14</v>
      </c>
      <c r="F486" s="8" t="s">
        <v>14</v>
      </c>
      <c r="G486" s="8" t="s">
        <v>14</v>
      </c>
      <c r="H486" s="8" t="s">
        <v>14</v>
      </c>
      <c r="I486" s="8" t="s">
        <v>14</v>
      </c>
      <c r="J486" s="8" t="s">
        <v>14</v>
      </c>
      <c r="K486" s="8" t="s">
        <v>14</v>
      </c>
      <c r="L486" s="8" t="s">
        <v>14</v>
      </c>
      <c r="M486" s="8" t="s">
        <v>14</v>
      </c>
      <c r="N486" s="8" t="s">
        <v>14</v>
      </c>
      <c r="O486" s="8" t="s">
        <v>14</v>
      </c>
      <c r="P486" s="8" t="s">
        <v>14</v>
      </c>
      <c r="Q486" s="8" t="s">
        <v>14</v>
      </c>
      <c r="R486" s="8" t="s">
        <v>14</v>
      </c>
      <c r="S486" s="8" t="s">
        <v>14</v>
      </c>
      <c r="T486" s="8" t="s">
        <v>14</v>
      </c>
      <c r="U486" s="8" t="s">
        <v>14</v>
      </c>
      <c r="V486" s="8" t="s">
        <v>14</v>
      </c>
      <c r="W486" s="8" t="s">
        <v>14</v>
      </c>
      <c r="X486" s="8" t="s">
        <v>14</v>
      </c>
      <c r="Y486" s="8" t="s">
        <v>14</v>
      </c>
      <c r="Z486" s="8" t="s">
        <v>14</v>
      </c>
      <c r="AA486" s="8" t="s">
        <v>14</v>
      </c>
      <c r="AB486" s="8" t="s">
        <v>14</v>
      </c>
    </row>
    <row r="487">
      <c r="A487" s="8" t="s">
        <v>14</v>
      </c>
      <c r="B487" s="8" t="s">
        <v>14</v>
      </c>
      <c r="C487" s="8" t="s">
        <v>14</v>
      </c>
      <c r="D487" s="8" t="s">
        <v>14</v>
      </c>
      <c r="E487" s="8" t="s">
        <v>14</v>
      </c>
      <c r="F487" s="8" t="s">
        <v>14</v>
      </c>
      <c r="G487" s="8" t="s">
        <v>14</v>
      </c>
      <c r="H487" s="8" t="s">
        <v>14</v>
      </c>
      <c r="I487" s="8" t="s">
        <v>14</v>
      </c>
      <c r="J487" s="8" t="s">
        <v>14</v>
      </c>
      <c r="K487" s="8" t="s">
        <v>14</v>
      </c>
      <c r="L487" s="8" t="s">
        <v>14</v>
      </c>
      <c r="M487" s="8" t="s">
        <v>14</v>
      </c>
      <c r="N487" s="8" t="s">
        <v>14</v>
      </c>
      <c r="O487" s="8" t="s">
        <v>14</v>
      </c>
      <c r="P487" s="8" t="s">
        <v>14</v>
      </c>
      <c r="Q487" s="8" t="s">
        <v>14</v>
      </c>
      <c r="R487" s="8" t="s">
        <v>14</v>
      </c>
      <c r="S487" s="8" t="s">
        <v>14</v>
      </c>
      <c r="T487" s="8" t="s">
        <v>14</v>
      </c>
      <c r="U487" s="8" t="s">
        <v>14</v>
      </c>
      <c r="V487" s="8" t="s">
        <v>14</v>
      </c>
      <c r="W487" s="8" t="s">
        <v>14</v>
      </c>
      <c r="X487" s="8" t="s">
        <v>14</v>
      </c>
      <c r="Y487" s="8" t="s">
        <v>14</v>
      </c>
      <c r="Z487" s="8" t="s">
        <v>14</v>
      </c>
      <c r="AA487" s="8" t="s">
        <v>14</v>
      </c>
      <c r="AB487" s="8" t="s">
        <v>14</v>
      </c>
    </row>
    <row r="488">
      <c r="A488" s="8" t="s">
        <v>14</v>
      </c>
      <c r="B488" s="8" t="s">
        <v>14</v>
      </c>
      <c r="C488" s="8" t="s">
        <v>14</v>
      </c>
      <c r="D488" s="8" t="s">
        <v>14</v>
      </c>
      <c r="E488" s="8" t="s">
        <v>14</v>
      </c>
      <c r="F488" s="8" t="s">
        <v>14</v>
      </c>
      <c r="G488" s="8" t="s">
        <v>14</v>
      </c>
      <c r="H488" s="8" t="s">
        <v>14</v>
      </c>
      <c r="I488" s="8" t="s">
        <v>14</v>
      </c>
      <c r="J488" s="8" t="s">
        <v>14</v>
      </c>
      <c r="K488" s="8" t="s">
        <v>14</v>
      </c>
      <c r="L488" s="8" t="s">
        <v>14</v>
      </c>
      <c r="M488" s="8" t="s">
        <v>14</v>
      </c>
      <c r="N488" s="8" t="s">
        <v>14</v>
      </c>
      <c r="O488" s="8" t="s">
        <v>14</v>
      </c>
      <c r="P488" s="8" t="s">
        <v>14</v>
      </c>
      <c r="Q488" s="8" t="s">
        <v>14</v>
      </c>
      <c r="R488" s="8" t="s">
        <v>14</v>
      </c>
      <c r="S488" s="8" t="s">
        <v>14</v>
      </c>
      <c r="T488" s="8" t="s">
        <v>14</v>
      </c>
      <c r="U488" s="8" t="s">
        <v>14</v>
      </c>
      <c r="V488" s="8" t="s">
        <v>14</v>
      </c>
      <c r="W488" s="8" t="s">
        <v>14</v>
      </c>
      <c r="X488" s="8" t="s">
        <v>14</v>
      </c>
      <c r="Y488" s="8" t="s">
        <v>14</v>
      </c>
      <c r="Z488" s="8" t="s">
        <v>14</v>
      </c>
      <c r="AA488" s="8" t="s">
        <v>14</v>
      </c>
      <c r="AB488" s="8" t="s">
        <v>14</v>
      </c>
    </row>
    <row r="489">
      <c r="A489" s="8" t="s">
        <v>14</v>
      </c>
      <c r="B489" s="8" t="s">
        <v>14</v>
      </c>
      <c r="C489" s="8" t="s">
        <v>14</v>
      </c>
      <c r="D489" s="8" t="s">
        <v>14</v>
      </c>
      <c r="E489" s="8" t="s">
        <v>14</v>
      </c>
      <c r="F489" s="8" t="s">
        <v>14</v>
      </c>
      <c r="G489" s="8" t="s">
        <v>14</v>
      </c>
      <c r="H489" s="8" t="s">
        <v>14</v>
      </c>
      <c r="I489" s="8" t="s">
        <v>14</v>
      </c>
      <c r="J489" s="8" t="s">
        <v>14</v>
      </c>
      <c r="K489" s="8" t="s">
        <v>14</v>
      </c>
      <c r="L489" s="8" t="s">
        <v>14</v>
      </c>
      <c r="M489" s="8" t="s">
        <v>14</v>
      </c>
      <c r="N489" s="8" t="s">
        <v>14</v>
      </c>
      <c r="O489" s="8" t="s">
        <v>14</v>
      </c>
      <c r="P489" s="8" t="s">
        <v>14</v>
      </c>
      <c r="Q489" s="8" t="s">
        <v>14</v>
      </c>
      <c r="R489" s="8" t="s">
        <v>14</v>
      </c>
      <c r="S489" s="8" t="s">
        <v>14</v>
      </c>
      <c r="T489" s="8" t="s">
        <v>14</v>
      </c>
      <c r="U489" s="8" t="s">
        <v>14</v>
      </c>
      <c r="V489" s="8" t="s">
        <v>14</v>
      </c>
      <c r="W489" s="8" t="s">
        <v>14</v>
      </c>
      <c r="X489" s="8" t="s">
        <v>14</v>
      </c>
      <c r="Y489" s="8" t="s">
        <v>14</v>
      </c>
      <c r="Z489" s="8" t="s">
        <v>14</v>
      </c>
      <c r="AA489" s="8" t="s">
        <v>14</v>
      </c>
      <c r="AB489" s="8" t="s">
        <v>14</v>
      </c>
    </row>
    <row r="490">
      <c r="A490" s="8" t="s">
        <v>14</v>
      </c>
      <c r="B490" s="8" t="s">
        <v>14</v>
      </c>
      <c r="C490" s="8" t="s">
        <v>14</v>
      </c>
      <c r="D490" s="8" t="s">
        <v>14</v>
      </c>
      <c r="E490" s="8" t="s">
        <v>14</v>
      </c>
      <c r="F490" s="8" t="s">
        <v>14</v>
      </c>
      <c r="G490" s="8" t="s">
        <v>14</v>
      </c>
      <c r="H490" s="8" t="s">
        <v>14</v>
      </c>
      <c r="I490" s="8" t="s">
        <v>14</v>
      </c>
      <c r="J490" s="8" t="s">
        <v>14</v>
      </c>
      <c r="K490" s="8" t="s">
        <v>14</v>
      </c>
      <c r="L490" s="8" t="s">
        <v>14</v>
      </c>
      <c r="M490" s="8" t="s">
        <v>14</v>
      </c>
      <c r="N490" s="8" t="s">
        <v>14</v>
      </c>
      <c r="O490" s="8" t="s">
        <v>14</v>
      </c>
      <c r="P490" s="8" t="s">
        <v>14</v>
      </c>
      <c r="Q490" s="8" t="s">
        <v>14</v>
      </c>
      <c r="R490" s="8" t="s">
        <v>14</v>
      </c>
      <c r="S490" s="8" t="s">
        <v>14</v>
      </c>
      <c r="T490" s="8" t="s">
        <v>14</v>
      </c>
      <c r="U490" s="8" t="s">
        <v>14</v>
      </c>
      <c r="V490" s="8" t="s">
        <v>14</v>
      </c>
      <c r="W490" s="8" t="s">
        <v>14</v>
      </c>
      <c r="X490" s="8" t="s">
        <v>14</v>
      </c>
      <c r="Y490" s="8" t="s">
        <v>14</v>
      </c>
      <c r="Z490" s="8" t="s">
        <v>14</v>
      </c>
      <c r="AA490" s="8" t="s">
        <v>14</v>
      </c>
      <c r="AB490" s="8" t="s">
        <v>14</v>
      </c>
    </row>
    <row r="491">
      <c r="A491" s="8" t="s">
        <v>14</v>
      </c>
      <c r="B491" s="8" t="s">
        <v>14</v>
      </c>
      <c r="C491" s="8" t="s">
        <v>14</v>
      </c>
      <c r="D491" s="8" t="s">
        <v>14</v>
      </c>
      <c r="E491" s="8" t="s">
        <v>14</v>
      </c>
      <c r="F491" s="8" t="s">
        <v>14</v>
      </c>
      <c r="G491" s="8" t="s">
        <v>14</v>
      </c>
      <c r="H491" s="8" t="s">
        <v>14</v>
      </c>
      <c r="I491" s="8" t="s">
        <v>14</v>
      </c>
      <c r="J491" s="8" t="s">
        <v>14</v>
      </c>
      <c r="K491" s="8" t="s">
        <v>14</v>
      </c>
      <c r="L491" s="8" t="s">
        <v>14</v>
      </c>
      <c r="M491" s="8" t="s">
        <v>14</v>
      </c>
      <c r="N491" s="8" t="s">
        <v>14</v>
      </c>
      <c r="O491" s="8" t="s">
        <v>14</v>
      </c>
      <c r="P491" s="8" t="s">
        <v>14</v>
      </c>
      <c r="Q491" s="8" t="s">
        <v>14</v>
      </c>
      <c r="R491" s="8" t="s">
        <v>14</v>
      </c>
      <c r="S491" s="8" t="s">
        <v>14</v>
      </c>
      <c r="T491" s="8" t="s">
        <v>14</v>
      </c>
      <c r="U491" s="8" t="s">
        <v>14</v>
      </c>
      <c r="V491" s="8" t="s">
        <v>14</v>
      </c>
      <c r="W491" s="8" t="s">
        <v>14</v>
      </c>
      <c r="X491" s="8" t="s">
        <v>14</v>
      </c>
      <c r="Y491" s="8" t="s">
        <v>14</v>
      </c>
      <c r="Z491" s="8" t="s">
        <v>14</v>
      </c>
      <c r="AA491" s="8" t="s">
        <v>14</v>
      </c>
      <c r="AB491" s="8" t="s">
        <v>14</v>
      </c>
    </row>
    <row r="492">
      <c r="A492" s="8" t="s">
        <v>14</v>
      </c>
      <c r="B492" s="8" t="s">
        <v>14</v>
      </c>
      <c r="C492" s="8" t="s">
        <v>14</v>
      </c>
      <c r="D492" s="8" t="s">
        <v>14</v>
      </c>
      <c r="E492" s="8" t="s">
        <v>14</v>
      </c>
      <c r="F492" s="8" t="s">
        <v>14</v>
      </c>
      <c r="G492" s="8" t="s">
        <v>14</v>
      </c>
      <c r="H492" s="8" t="s">
        <v>14</v>
      </c>
      <c r="I492" s="8" t="s">
        <v>14</v>
      </c>
      <c r="J492" s="8" t="s">
        <v>14</v>
      </c>
      <c r="K492" s="8" t="s">
        <v>14</v>
      </c>
      <c r="L492" s="8" t="s">
        <v>14</v>
      </c>
      <c r="M492" s="8" t="s">
        <v>14</v>
      </c>
      <c r="N492" s="8" t="s">
        <v>14</v>
      </c>
      <c r="O492" s="8" t="s">
        <v>14</v>
      </c>
      <c r="P492" s="8" t="s">
        <v>14</v>
      </c>
      <c r="Q492" s="8" t="s">
        <v>14</v>
      </c>
      <c r="R492" s="8" t="s">
        <v>14</v>
      </c>
      <c r="S492" s="8" t="s">
        <v>14</v>
      </c>
      <c r="T492" s="8" t="s">
        <v>14</v>
      </c>
      <c r="U492" s="8" t="s">
        <v>14</v>
      </c>
      <c r="V492" s="8" t="s">
        <v>14</v>
      </c>
      <c r="W492" s="8" t="s">
        <v>14</v>
      </c>
      <c r="X492" s="8" t="s">
        <v>14</v>
      </c>
      <c r="Y492" s="8" t="s">
        <v>14</v>
      </c>
      <c r="Z492" s="8" t="s">
        <v>14</v>
      </c>
      <c r="AA492" s="8" t="s">
        <v>14</v>
      </c>
      <c r="AB492" s="8" t="s">
        <v>14</v>
      </c>
    </row>
    <row r="493">
      <c r="A493" s="8" t="s">
        <v>14</v>
      </c>
      <c r="B493" s="8" t="s">
        <v>14</v>
      </c>
      <c r="C493" s="8" t="s">
        <v>14</v>
      </c>
      <c r="D493" s="8" t="s">
        <v>14</v>
      </c>
      <c r="E493" s="8" t="s">
        <v>14</v>
      </c>
      <c r="F493" s="8" t="s">
        <v>14</v>
      </c>
      <c r="G493" s="8" t="s">
        <v>14</v>
      </c>
      <c r="H493" s="8" t="s">
        <v>14</v>
      </c>
      <c r="I493" s="8" t="s">
        <v>14</v>
      </c>
      <c r="J493" s="8" t="s">
        <v>14</v>
      </c>
      <c r="K493" s="8" t="s">
        <v>14</v>
      </c>
      <c r="L493" s="8" t="s">
        <v>14</v>
      </c>
      <c r="M493" s="8" t="s">
        <v>14</v>
      </c>
      <c r="N493" s="8" t="s">
        <v>14</v>
      </c>
      <c r="O493" s="8" t="s">
        <v>14</v>
      </c>
      <c r="P493" s="8" t="s">
        <v>14</v>
      </c>
      <c r="Q493" s="8" t="s">
        <v>14</v>
      </c>
      <c r="R493" s="8" t="s">
        <v>14</v>
      </c>
      <c r="S493" s="8" t="s">
        <v>14</v>
      </c>
      <c r="T493" s="8" t="s">
        <v>14</v>
      </c>
      <c r="U493" s="8" t="s">
        <v>14</v>
      </c>
      <c r="V493" s="8" t="s">
        <v>14</v>
      </c>
      <c r="W493" s="8" t="s">
        <v>14</v>
      </c>
      <c r="X493" s="8" t="s">
        <v>14</v>
      </c>
      <c r="Y493" s="8" t="s">
        <v>14</v>
      </c>
      <c r="Z493" s="8" t="s">
        <v>14</v>
      </c>
      <c r="AA493" s="8" t="s">
        <v>14</v>
      </c>
      <c r="AB493" s="8" t="s">
        <v>14</v>
      </c>
    </row>
    <row r="494">
      <c r="A494" s="8" t="s">
        <v>14</v>
      </c>
      <c r="B494" s="8" t="s">
        <v>14</v>
      </c>
      <c r="C494" s="8" t="s">
        <v>14</v>
      </c>
      <c r="D494" s="8" t="s">
        <v>14</v>
      </c>
      <c r="E494" s="8" t="s">
        <v>14</v>
      </c>
      <c r="F494" s="8" t="s">
        <v>14</v>
      </c>
      <c r="G494" s="8" t="s">
        <v>14</v>
      </c>
      <c r="H494" s="8" t="s">
        <v>14</v>
      </c>
      <c r="I494" s="8" t="s">
        <v>14</v>
      </c>
      <c r="J494" s="8" t="s">
        <v>14</v>
      </c>
      <c r="K494" s="8" t="s">
        <v>14</v>
      </c>
      <c r="L494" s="8" t="s">
        <v>14</v>
      </c>
      <c r="M494" s="8" t="s">
        <v>14</v>
      </c>
      <c r="N494" s="8" t="s">
        <v>14</v>
      </c>
      <c r="O494" s="8" t="s">
        <v>14</v>
      </c>
      <c r="P494" s="8" t="s">
        <v>14</v>
      </c>
      <c r="Q494" s="8" t="s">
        <v>14</v>
      </c>
      <c r="R494" s="8" t="s">
        <v>14</v>
      </c>
      <c r="S494" s="8" t="s">
        <v>14</v>
      </c>
      <c r="T494" s="8" t="s">
        <v>14</v>
      </c>
      <c r="U494" s="8" t="s">
        <v>14</v>
      </c>
      <c r="V494" s="8" t="s">
        <v>14</v>
      </c>
      <c r="W494" s="8" t="s">
        <v>14</v>
      </c>
      <c r="X494" s="8" t="s">
        <v>14</v>
      </c>
      <c r="Y494" s="8" t="s">
        <v>14</v>
      </c>
      <c r="Z494" s="8" t="s">
        <v>14</v>
      </c>
      <c r="AA494" s="8" t="s">
        <v>14</v>
      </c>
      <c r="AB494" s="8" t="s">
        <v>14</v>
      </c>
    </row>
    <row r="495">
      <c r="A495" s="8" t="s">
        <v>14</v>
      </c>
      <c r="B495" s="8" t="s">
        <v>14</v>
      </c>
      <c r="C495" s="8" t="s">
        <v>14</v>
      </c>
      <c r="D495" s="8" t="s">
        <v>14</v>
      </c>
      <c r="E495" s="8" t="s">
        <v>14</v>
      </c>
      <c r="F495" s="8" t="s">
        <v>14</v>
      </c>
      <c r="G495" s="8" t="s">
        <v>14</v>
      </c>
      <c r="H495" s="8" t="s">
        <v>14</v>
      </c>
      <c r="I495" s="8" t="s">
        <v>14</v>
      </c>
      <c r="J495" s="8" t="s">
        <v>14</v>
      </c>
      <c r="K495" s="8" t="s">
        <v>14</v>
      </c>
      <c r="L495" s="8" t="s">
        <v>14</v>
      </c>
      <c r="M495" s="8" t="s">
        <v>14</v>
      </c>
      <c r="N495" s="8" t="s">
        <v>14</v>
      </c>
      <c r="O495" s="8" t="s">
        <v>14</v>
      </c>
      <c r="P495" s="8" t="s">
        <v>14</v>
      </c>
      <c r="Q495" s="8" t="s">
        <v>14</v>
      </c>
      <c r="R495" s="8" t="s">
        <v>14</v>
      </c>
      <c r="S495" s="8" t="s">
        <v>14</v>
      </c>
      <c r="T495" s="8" t="s">
        <v>14</v>
      </c>
      <c r="U495" s="8" t="s">
        <v>14</v>
      </c>
      <c r="V495" s="8" t="s">
        <v>14</v>
      </c>
      <c r="W495" s="8" t="s">
        <v>14</v>
      </c>
      <c r="X495" s="8" t="s">
        <v>14</v>
      </c>
      <c r="Y495" s="8" t="s">
        <v>14</v>
      </c>
      <c r="Z495" s="8" t="s">
        <v>14</v>
      </c>
      <c r="AA495" s="8" t="s">
        <v>14</v>
      </c>
      <c r="AB495" s="8" t="s">
        <v>14</v>
      </c>
    </row>
    <row r="496">
      <c r="A496" s="8" t="s">
        <v>14</v>
      </c>
      <c r="B496" s="8" t="s">
        <v>14</v>
      </c>
      <c r="C496" s="8" t="s">
        <v>14</v>
      </c>
      <c r="D496" s="8" t="s">
        <v>14</v>
      </c>
      <c r="E496" s="8" t="s">
        <v>14</v>
      </c>
      <c r="F496" s="8" t="s">
        <v>14</v>
      </c>
      <c r="G496" s="8" t="s">
        <v>14</v>
      </c>
      <c r="H496" s="8" t="s">
        <v>14</v>
      </c>
      <c r="I496" s="8" t="s">
        <v>14</v>
      </c>
      <c r="J496" s="8" t="s">
        <v>14</v>
      </c>
      <c r="K496" s="8" t="s">
        <v>14</v>
      </c>
      <c r="L496" s="8" t="s">
        <v>14</v>
      </c>
      <c r="M496" s="8" t="s">
        <v>14</v>
      </c>
      <c r="N496" s="8" t="s">
        <v>14</v>
      </c>
      <c r="O496" s="8" t="s">
        <v>14</v>
      </c>
      <c r="P496" s="8" t="s">
        <v>14</v>
      </c>
      <c r="Q496" s="8" t="s">
        <v>14</v>
      </c>
      <c r="R496" s="8" t="s">
        <v>14</v>
      </c>
      <c r="S496" s="8" t="s">
        <v>14</v>
      </c>
      <c r="T496" s="8" t="s">
        <v>14</v>
      </c>
      <c r="U496" s="8" t="s">
        <v>14</v>
      </c>
      <c r="V496" s="8" t="s">
        <v>14</v>
      </c>
      <c r="W496" s="8" t="s">
        <v>14</v>
      </c>
      <c r="X496" s="8" t="s">
        <v>14</v>
      </c>
      <c r="Y496" s="8" t="s">
        <v>14</v>
      </c>
      <c r="Z496" s="8" t="s">
        <v>14</v>
      </c>
      <c r="AA496" s="8" t="s">
        <v>14</v>
      </c>
      <c r="AB496" s="8" t="s">
        <v>14</v>
      </c>
    </row>
    <row r="497">
      <c r="A497" s="8" t="s">
        <v>14</v>
      </c>
      <c r="B497" s="8" t="s">
        <v>14</v>
      </c>
      <c r="C497" s="8" t="s">
        <v>14</v>
      </c>
      <c r="D497" s="8" t="s">
        <v>14</v>
      </c>
      <c r="E497" s="8" t="s">
        <v>14</v>
      </c>
      <c r="F497" s="8" t="s">
        <v>14</v>
      </c>
      <c r="G497" s="8" t="s">
        <v>14</v>
      </c>
      <c r="H497" s="8" t="s">
        <v>14</v>
      </c>
      <c r="I497" s="8" t="s">
        <v>14</v>
      </c>
      <c r="J497" s="8" t="s">
        <v>14</v>
      </c>
      <c r="K497" s="8" t="s">
        <v>14</v>
      </c>
      <c r="L497" s="8" t="s">
        <v>14</v>
      </c>
      <c r="M497" s="8" t="s">
        <v>14</v>
      </c>
      <c r="N497" s="8" t="s">
        <v>14</v>
      </c>
      <c r="O497" s="8" t="s">
        <v>14</v>
      </c>
      <c r="P497" s="8" t="s">
        <v>14</v>
      </c>
      <c r="Q497" s="8" t="s">
        <v>14</v>
      </c>
      <c r="R497" s="8" t="s">
        <v>14</v>
      </c>
      <c r="S497" s="8" t="s">
        <v>14</v>
      </c>
      <c r="T497" s="8" t="s">
        <v>14</v>
      </c>
      <c r="U497" s="8" t="s">
        <v>14</v>
      </c>
      <c r="V497" s="8" t="s">
        <v>14</v>
      </c>
      <c r="W497" s="8" t="s">
        <v>14</v>
      </c>
      <c r="X497" s="8" t="s">
        <v>14</v>
      </c>
      <c r="Y497" s="8" t="s">
        <v>14</v>
      </c>
      <c r="Z497" s="8" t="s">
        <v>14</v>
      </c>
      <c r="AA497" s="8" t="s">
        <v>14</v>
      </c>
      <c r="AB497" s="8" t="s">
        <v>14</v>
      </c>
    </row>
    <row r="498">
      <c r="A498" s="8" t="s">
        <v>14</v>
      </c>
      <c r="B498" s="8" t="s">
        <v>14</v>
      </c>
      <c r="C498" s="8" t="s">
        <v>14</v>
      </c>
      <c r="D498" s="8" t="s">
        <v>14</v>
      </c>
      <c r="E498" s="8" t="s">
        <v>14</v>
      </c>
      <c r="F498" s="8" t="s">
        <v>14</v>
      </c>
      <c r="G498" s="8" t="s">
        <v>14</v>
      </c>
      <c r="H498" s="8" t="s">
        <v>14</v>
      </c>
      <c r="I498" s="8" t="s">
        <v>14</v>
      </c>
      <c r="J498" s="8" t="s">
        <v>14</v>
      </c>
      <c r="K498" s="8" t="s">
        <v>14</v>
      </c>
      <c r="L498" s="8" t="s">
        <v>14</v>
      </c>
      <c r="M498" s="8" t="s">
        <v>14</v>
      </c>
      <c r="N498" s="8" t="s">
        <v>14</v>
      </c>
      <c r="O498" s="8" t="s">
        <v>14</v>
      </c>
      <c r="P498" s="8" t="s">
        <v>14</v>
      </c>
      <c r="Q498" s="8" t="s">
        <v>14</v>
      </c>
      <c r="R498" s="8" t="s">
        <v>14</v>
      </c>
      <c r="S498" s="8" t="s">
        <v>14</v>
      </c>
      <c r="T498" s="8" t="s">
        <v>14</v>
      </c>
      <c r="U498" s="8" t="s">
        <v>14</v>
      </c>
      <c r="V498" s="8" t="s">
        <v>14</v>
      </c>
      <c r="W498" s="8" t="s">
        <v>14</v>
      </c>
      <c r="X498" s="8" t="s">
        <v>14</v>
      </c>
      <c r="Y498" s="8" t="s">
        <v>14</v>
      </c>
      <c r="Z498" s="8" t="s">
        <v>14</v>
      </c>
      <c r="AA498" s="8" t="s">
        <v>14</v>
      </c>
      <c r="AB498" s="8" t="s">
        <v>14</v>
      </c>
    </row>
    <row r="499">
      <c r="A499" s="8" t="s">
        <v>14</v>
      </c>
      <c r="B499" s="8" t="s">
        <v>14</v>
      </c>
      <c r="C499" s="8" t="s">
        <v>14</v>
      </c>
      <c r="D499" s="8" t="s">
        <v>14</v>
      </c>
      <c r="E499" s="8" t="s">
        <v>14</v>
      </c>
      <c r="F499" s="8" t="s">
        <v>14</v>
      </c>
      <c r="G499" s="8" t="s">
        <v>14</v>
      </c>
      <c r="H499" s="8" t="s">
        <v>14</v>
      </c>
      <c r="I499" s="8" t="s">
        <v>14</v>
      </c>
      <c r="J499" s="8" t="s">
        <v>14</v>
      </c>
      <c r="K499" s="8" t="s">
        <v>14</v>
      </c>
      <c r="L499" s="8" t="s">
        <v>14</v>
      </c>
      <c r="M499" s="8" t="s">
        <v>14</v>
      </c>
      <c r="N499" s="8" t="s">
        <v>14</v>
      </c>
      <c r="O499" s="8" t="s">
        <v>14</v>
      </c>
      <c r="P499" s="8" t="s">
        <v>14</v>
      </c>
      <c r="Q499" s="8" t="s">
        <v>14</v>
      </c>
      <c r="R499" s="8" t="s">
        <v>14</v>
      </c>
      <c r="S499" s="8" t="s">
        <v>14</v>
      </c>
      <c r="T499" s="8" t="s">
        <v>14</v>
      </c>
      <c r="U499" s="8" t="s">
        <v>14</v>
      </c>
      <c r="V499" s="8" t="s">
        <v>14</v>
      </c>
      <c r="W499" s="8" t="s">
        <v>14</v>
      </c>
      <c r="X499" s="8" t="s">
        <v>14</v>
      </c>
      <c r="Y499" s="8" t="s">
        <v>14</v>
      </c>
      <c r="Z499" s="8" t="s">
        <v>14</v>
      </c>
      <c r="AA499" s="8" t="s">
        <v>14</v>
      </c>
      <c r="AB499" s="8" t="s">
        <v>14</v>
      </c>
    </row>
    <row r="500">
      <c r="A500" s="8" t="s">
        <v>14</v>
      </c>
      <c r="B500" s="8" t="s">
        <v>14</v>
      </c>
      <c r="C500" s="8" t="s">
        <v>14</v>
      </c>
      <c r="D500" s="8" t="s">
        <v>14</v>
      </c>
      <c r="E500" s="8" t="s">
        <v>14</v>
      </c>
      <c r="F500" s="8" t="s">
        <v>14</v>
      </c>
      <c r="G500" s="8" t="s">
        <v>14</v>
      </c>
      <c r="H500" s="8" t="s">
        <v>14</v>
      </c>
      <c r="I500" s="8" t="s">
        <v>14</v>
      </c>
      <c r="J500" s="8" t="s">
        <v>14</v>
      </c>
      <c r="K500" s="8" t="s">
        <v>14</v>
      </c>
      <c r="L500" s="8" t="s">
        <v>14</v>
      </c>
      <c r="M500" s="8" t="s">
        <v>14</v>
      </c>
      <c r="N500" s="8" t="s">
        <v>14</v>
      </c>
      <c r="O500" s="8" t="s">
        <v>14</v>
      </c>
      <c r="P500" s="8" t="s">
        <v>14</v>
      </c>
      <c r="Q500" s="8" t="s">
        <v>14</v>
      </c>
      <c r="R500" s="8" t="s">
        <v>14</v>
      </c>
      <c r="S500" s="8" t="s">
        <v>14</v>
      </c>
      <c r="T500" s="8" t="s">
        <v>14</v>
      </c>
      <c r="U500" s="8" t="s">
        <v>14</v>
      </c>
      <c r="V500" s="8" t="s">
        <v>14</v>
      </c>
      <c r="W500" s="8" t="s">
        <v>14</v>
      </c>
      <c r="X500" s="8" t="s">
        <v>14</v>
      </c>
      <c r="Y500" s="8" t="s">
        <v>14</v>
      </c>
      <c r="Z500" s="8" t="s">
        <v>14</v>
      </c>
      <c r="AA500" s="8" t="s">
        <v>14</v>
      </c>
      <c r="AB500" s="8" t="s">
        <v>14</v>
      </c>
    </row>
    <row r="501">
      <c r="A501" s="8" t="s">
        <v>14</v>
      </c>
      <c r="B501" s="8" t="s">
        <v>14</v>
      </c>
      <c r="C501" s="8" t="s">
        <v>14</v>
      </c>
      <c r="D501" s="8" t="s">
        <v>14</v>
      </c>
      <c r="E501" s="8" t="s">
        <v>14</v>
      </c>
      <c r="F501" s="8" t="s">
        <v>14</v>
      </c>
      <c r="G501" s="8" t="s">
        <v>14</v>
      </c>
      <c r="H501" s="8" t="s">
        <v>14</v>
      </c>
      <c r="I501" s="8" t="s">
        <v>14</v>
      </c>
      <c r="J501" s="8" t="s">
        <v>14</v>
      </c>
      <c r="K501" s="8" t="s">
        <v>14</v>
      </c>
      <c r="L501" s="8" t="s">
        <v>14</v>
      </c>
      <c r="M501" s="8" t="s">
        <v>14</v>
      </c>
      <c r="N501" s="8" t="s">
        <v>14</v>
      </c>
      <c r="O501" s="8" t="s">
        <v>14</v>
      </c>
      <c r="P501" s="8" t="s">
        <v>14</v>
      </c>
      <c r="Q501" s="8" t="s">
        <v>14</v>
      </c>
      <c r="R501" s="8" t="s">
        <v>14</v>
      </c>
      <c r="S501" s="8" t="s">
        <v>14</v>
      </c>
      <c r="T501" s="8" t="s">
        <v>14</v>
      </c>
      <c r="U501" s="8" t="s">
        <v>14</v>
      </c>
      <c r="V501" s="8" t="s">
        <v>14</v>
      </c>
      <c r="W501" s="8" t="s">
        <v>14</v>
      </c>
      <c r="X501" s="8" t="s">
        <v>14</v>
      </c>
      <c r="Y501" s="8" t="s">
        <v>14</v>
      </c>
      <c r="Z501" s="8" t="s">
        <v>14</v>
      </c>
      <c r="AA501" s="8" t="s">
        <v>14</v>
      </c>
      <c r="AB501" s="8" t="s">
        <v>14</v>
      </c>
    </row>
    <row r="502">
      <c r="A502" s="8" t="s">
        <v>14</v>
      </c>
      <c r="B502" s="8" t="s">
        <v>14</v>
      </c>
      <c r="C502" s="8" t="s">
        <v>14</v>
      </c>
      <c r="D502" s="8" t="s">
        <v>14</v>
      </c>
      <c r="E502" s="8" t="s">
        <v>14</v>
      </c>
      <c r="F502" s="8" t="s">
        <v>14</v>
      </c>
      <c r="G502" s="8" t="s">
        <v>14</v>
      </c>
      <c r="H502" s="8" t="s">
        <v>14</v>
      </c>
      <c r="I502" s="8" t="s">
        <v>14</v>
      </c>
      <c r="J502" s="8" t="s">
        <v>14</v>
      </c>
      <c r="K502" s="8" t="s">
        <v>14</v>
      </c>
      <c r="L502" s="8" t="s">
        <v>14</v>
      </c>
      <c r="M502" s="8" t="s">
        <v>14</v>
      </c>
      <c r="N502" s="8" t="s">
        <v>14</v>
      </c>
      <c r="O502" s="8" t="s">
        <v>14</v>
      </c>
      <c r="P502" s="8" t="s">
        <v>14</v>
      </c>
      <c r="Q502" s="8" t="s">
        <v>14</v>
      </c>
      <c r="R502" s="8" t="s">
        <v>14</v>
      </c>
      <c r="S502" s="8" t="s">
        <v>14</v>
      </c>
      <c r="T502" s="8" t="s">
        <v>14</v>
      </c>
      <c r="U502" s="8" t="s">
        <v>14</v>
      </c>
      <c r="V502" s="8" t="s">
        <v>14</v>
      </c>
      <c r="W502" s="8" t="s">
        <v>14</v>
      </c>
      <c r="X502" s="8" t="s">
        <v>14</v>
      </c>
      <c r="Y502" s="8" t="s">
        <v>14</v>
      </c>
      <c r="Z502" s="8" t="s">
        <v>14</v>
      </c>
      <c r="AA502" s="8" t="s">
        <v>14</v>
      </c>
      <c r="AB502" s="8" t="s">
        <v>14</v>
      </c>
    </row>
    <row r="503">
      <c r="A503" s="8" t="s">
        <v>14</v>
      </c>
      <c r="B503" s="8" t="s">
        <v>14</v>
      </c>
      <c r="C503" s="8" t="s">
        <v>14</v>
      </c>
      <c r="D503" s="8" t="s">
        <v>14</v>
      </c>
      <c r="E503" s="8" t="s">
        <v>14</v>
      </c>
      <c r="F503" s="8" t="s">
        <v>14</v>
      </c>
      <c r="G503" s="8" t="s">
        <v>14</v>
      </c>
      <c r="H503" s="8" t="s">
        <v>14</v>
      </c>
      <c r="I503" s="8" t="s">
        <v>14</v>
      </c>
      <c r="J503" s="8" t="s">
        <v>14</v>
      </c>
      <c r="K503" s="8" t="s">
        <v>14</v>
      </c>
      <c r="L503" s="8" t="s">
        <v>14</v>
      </c>
      <c r="M503" s="8" t="s">
        <v>14</v>
      </c>
      <c r="N503" s="8" t="s">
        <v>14</v>
      </c>
      <c r="O503" s="8" t="s">
        <v>14</v>
      </c>
      <c r="P503" s="8" t="s">
        <v>14</v>
      </c>
      <c r="Q503" s="8" t="s">
        <v>14</v>
      </c>
      <c r="R503" s="8" t="s">
        <v>14</v>
      </c>
      <c r="S503" s="8" t="s">
        <v>14</v>
      </c>
      <c r="T503" s="8" t="s">
        <v>14</v>
      </c>
      <c r="U503" s="8" t="s">
        <v>14</v>
      </c>
      <c r="V503" s="8" t="s">
        <v>14</v>
      </c>
      <c r="W503" s="8" t="s">
        <v>14</v>
      </c>
      <c r="X503" s="8" t="s">
        <v>14</v>
      </c>
      <c r="Y503" s="8" t="s">
        <v>14</v>
      </c>
      <c r="Z503" s="8" t="s">
        <v>14</v>
      </c>
      <c r="AA503" s="8" t="s">
        <v>14</v>
      </c>
      <c r="AB503" s="8" t="s">
        <v>14</v>
      </c>
    </row>
    <row r="504">
      <c r="A504" s="8" t="s">
        <v>14</v>
      </c>
      <c r="B504" s="8" t="s">
        <v>14</v>
      </c>
      <c r="C504" s="8" t="s">
        <v>14</v>
      </c>
      <c r="D504" s="8" t="s">
        <v>14</v>
      </c>
      <c r="E504" s="8" t="s">
        <v>14</v>
      </c>
      <c r="F504" s="8" t="s">
        <v>14</v>
      </c>
      <c r="G504" s="8" t="s">
        <v>14</v>
      </c>
      <c r="H504" s="8" t="s">
        <v>14</v>
      </c>
      <c r="I504" s="8" t="s">
        <v>14</v>
      </c>
      <c r="J504" s="8" t="s">
        <v>14</v>
      </c>
      <c r="K504" s="8" t="s">
        <v>14</v>
      </c>
      <c r="L504" s="8" t="s">
        <v>14</v>
      </c>
      <c r="M504" s="8" t="s">
        <v>14</v>
      </c>
      <c r="N504" s="8" t="s">
        <v>14</v>
      </c>
      <c r="O504" s="8" t="s">
        <v>14</v>
      </c>
      <c r="P504" s="8" t="s">
        <v>14</v>
      </c>
      <c r="Q504" s="8" t="s">
        <v>14</v>
      </c>
      <c r="R504" s="8" t="s">
        <v>14</v>
      </c>
      <c r="S504" s="8" t="s">
        <v>14</v>
      </c>
      <c r="T504" s="8" t="s">
        <v>14</v>
      </c>
      <c r="U504" s="8" t="s">
        <v>14</v>
      </c>
      <c r="V504" s="8" t="s">
        <v>14</v>
      </c>
      <c r="W504" s="8" t="s">
        <v>14</v>
      </c>
      <c r="X504" s="8" t="s">
        <v>14</v>
      </c>
      <c r="Y504" s="8" t="s">
        <v>14</v>
      </c>
      <c r="Z504" s="8" t="s">
        <v>14</v>
      </c>
      <c r="AA504" s="8" t="s">
        <v>14</v>
      </c>
      <c r="AB504" s="8" t="s">
        <v>14</v>
      </c>
    </row>
    <row r="505">
      <c r="A505" s="8" t="s">
        <v>14</v>
      </c>
      <c r="B505" s="8" t="s">
        <v>14</v>
      </c>
      <c r="C505" s="8" t="s">
        <v>14</v>
      </c>
      <c r="D505" s="8" t="s">
        <v>14</v>
      </c>
      <c r="E505" s="8" t="s">
        <v>14</v>
      </c>
      <c r="F505" s="8" t="s">
        <v>14</v>
      </c>
      <c r="G505" s="8" t="s">
        <v>14</v>
      </c>
      <c r="H505" s="8" t="s">
        <v>14</v>
      </c>
      <c r="I505" s="8" t="s">
        <v>14</v>
      </c>
      <c r="J505" s="8" t="s">
        <v>14</v>
      </c>
      <c r="K505" s="8" t="s">
        <v>14</v>
      </c>
      <c r="L505" s="8" t="s">
        <v>14</v>
      </c>
      <c r="M505" s="8" t="s">
        <v>14</v>
      </c>
      <c r="N505" s="8" t="s">
        <v>14</v>
      </c>
      <c r="O505" s="8" t="s">
        <v>14</v>
      </c>
      <c r="P505" s="8" t="s">
        <v>14</v>
      </c>
      <c r="Q505" s="8" t="s">
        <v>14</v>
      </c>
      <c r="R505" s="8" t="s">
        <v>14</v>
      </c>
      <c r="S505" s="8" t="s">
        <v>14</v>
      </c>
      <c r="T505" s="8" t="s">
        <v>14</v>
      </c>
      <c r="U505" s="8" t="s">
        <v>14</v>
      </c>
      <c r="V505" s="8" t="s">
        <v>14</v>
      </c>
      <c r="W505" s="8" t="s">
        <v>14</v>
      </c>
      <c r="X505" s="8" t="s">
        <v>14</v>
      </c>
      <c r="Y505" s="8" t="s">
        <v>14</v>
      </c>
      <c r="Z505" s="8" t="s">
        <v>14</v>
      </c>
      <c r="AA505" s="8" t="s">
        <v>14</v>
      </c>
      <c r="AB505" s="8" t="s">
        <v>14</v>
      </c>
    </row>
    <row r="506">
      <c r="A506" s="8" t="s">
        <v>14</v>
      </c>
      <c r="B506" s="8" t="s">
        <v>14</v>
      </c>
      <c r="C506" s="8" t="s">
        <v>14</v>
      </c>
      <c r="D506" s="8" t="s">
        <v>14</v>
      </c>
      <c r="E506" s="8" t="s">
        <v>14</v>
      </c>
      <c r="F506" s="8" t="s">
        <v>14</v>
      </c>
      <c r="G506" s="8" t="s">
        <v>14</v>
      </c>
      <c r="H506" s="8" t="s">
        <v>14</v>
      </c>
      <c r="I506" s="8" t="s">
        <v>14</v>
      </c>
      <c r="J506" s="8" t="s">
        <v>14</v>
      </c>
      <c r="K506" s="8" t="s">
        <v>14</v>
      </c>
      <c r="L506" s="8" t="s">
        <v>14</v>
      </c>
      <c r="M506" s="8" t="s">
        <v>14</v>
      </c>
      <c r="N506" s="8" t="s">
        <v>14</v>
      </c>
      <c r="O506" s="8" t="s">
        <v>14</v>
      </c>
      <c r="P506" s="8" t="s">
        <v>14</v>
      </c>
      <c r="Q506" s="8" t="s">
        <v>14</v>
      </c>
      <c r="R506" s="8" t="s">
        <v>14</v>
      </c>
      <c r="S506" s="8" t="s">
        <v>14</v>
      </c>
      <c r="T506" s="8" t="s">
        <v>14</v>
      </c>
      <c r="U506" s="8" t="s">
        <v>14</v>
      </c>
      <c r="V506" s="8" t="s">
        <v>14</v>
      </c>
      <c r="W506" s="8" t="s">
        <v>14</v>
      </c>
      <c r="X506" s="8" t="s">
        <v>14</v>
      </c>
      <c r="Y506" s="8" t="s">
        <v>14</v>
      </c>
      <c r="Z506" s="8" t="s">
        <v>14</v>
      </c>
      <c r="AA506" s="8" t="s">
        <v>14</v>
      </c>
      <c r="AB506" s="8" t="s">
        <v>14</v>
      </c>
    </row>
    <row r="507">
      <c r="A507" s="8" t="s">
        <v>14</v>
      </c>
      <c r="B507" s="8" t="s">
        <v>14</v>
      </c>
      <c r="C507" s="8" t="s">
        <v>14</v>
      </c>
      <c r="D507" s="8" t="s">
        <v>14</v>
      </c>
      <c r="E507" s="8" t="s">
        <v>14</v>
      </c>
      <c r="F507" s="8" t="s">
        <v>14</v>
      </c>
      <c r="G507" s="8" t="s">
        <v>14</v>
      </c>
      <c r="H507" s="8" t="s">
        <v>14</v>
      </c>
      <c r="I507" s="8" t="s">
        <v>14</v>
      </c>
      <c r="J507" s="8" t="s">
        <v>14</v>
      </c>
      <c r="K507" s="8" t="s">
        <v>14</v>
      </c>
      <c r="L507" s="8" t="s">
        <v>14</v>
      </c>
      <c r="M507" s="8" t="s">
        <v>14</v>
      </c>
      <c r="N507" s="8" t="s">
        <v>14</v>
      </c>
      <c r="O507" s="8" t="s">
        <v>14</v>
      </c>
      <c r="P507" s="8" t="s">
        <v>14</v>
      </c>
      <c r="Q507" s="8" t="s">
        <v>14</v>
      </c>
      <c r="R507" s="8" t="s">
        <v>14</v>
      </c>
      <c r="S507" s="8" t="s">
        <v>14</v>
      </c>
      <c r="T507" s="8" t="s">
        <v>14</v>
      </c>
      <c r="U507" s="8" t="s">
        <v>14</v>
      </c>
      <c r="V507" s="8" t="s">
        <v>14</v>
      </c>
      <c r="W507" s="8" t="s">
        <v>14</v>
      </c>
      <c r="X507" s="8" t="s">
        <v>14</v>
      </c>
      <c r="Y507" s="8" t="s">
        <v>14</v>
      </c>
      <c r="Z507" s="8" t="s">
        <v>14</v>
      </c>
      <c r="AA507" s="8" t="s">
        <v>14</v>
      </c>
      <c r="AB507" s="8" t="s">
        <v>14</v>
      </c>
    </row>
    <row r="508">
      <c r="A508" s="8" t="s">
        <v>14</v>
      </c>
      <c r="B508" s="8" t="s">
        <v>14</v>
      </c>
      <c r="C508" s="8" t="s">
        <v>14</v>
      </c>
      <c r="D508" s="8" t="s">
        <v>14</v>
      </c>
      <c r="E508" s="8" t="s">
        <v>14</v>
      </c>
      <c r="F508" s="8" t="s">
        <v>14</v>
      </c>
      <c r="G508" s="8" t="s">
        <v>14</v>
      </c>
      <c r="H508" s="8" t="s">
        <v>14</v>
      </c>
      <c r="I508" s="8" t="s">
        <v>14</v>
      </c>
      <c r="J508" s="8" t="s">
        <v>14</v>
      </c>
      <c r="K508" s="8" t="s">
        <v>14</v>
      </c>
      <c r="L508" s="8" t="s">
        <v>14</v>
      </c>
      <c r="M508" s="8" t="s">
        <v>14</v>
      </c>
      <c r="N508" s="8" t="s">
        <v>14</v>
      </c>
      <c r="O508" s="8" t="s">
        <v>14</v>
      </c>
      <c r="P508" s="8" t="s">
        <v>14</v>
      </c>
      <c r="Q508" s="8" t="s">
        <v>14</v>
      </c>
      <c r="R508" s="8" t="s">
        <v>14</v>
      </c>
      <c r="S508" s="8" t="s">
        <v>14</v>
      </c>
      <c r="T508" s="8" t="s">
        <v>14</v>
      </c>
      <c r="U508" s="8" t="s">
        <v>14</v>
      </c>
      <c r="V508" s="8" t="s">
        <v>14</v>
      </c>
      <c r="W508" s="8" t="s">
        <v>14</v>
      </c>
      <c r="X508" s="8" t="s">
        <v>14</v>
      </c>
      <c r="Y508" s="8" t="s">
        <v>14</v>
      </c>
      <c r="Z508" s="8" t="s">
        <v>14</v>
      </c>
      <c r="AA508" s="8" t="s">
        <v>14</v>
      </c>
      <c r="AB508" s="8" t="s">
        <v>14</v>
      </c>
    </row>
    <row r="509">
      <c r="A509" s="8" t="s">
        <v>14</v>
      </c>
      <c r="B509" s="8" t="s">
        <v>14</v>
      </c>
      <c r="C509" s="8" t="s">
        <v>14</v>
      </c>
      <c r="D509" s="8" t="s">
        <v>14</v>
      </c>
      <c r="E509" s="8" t="s">
        <v>14</v>
      </c>
      <c r="F509" s="8" t="s">
        <v>14</v>
      </c>
      <c r="G509" s="8" t="s">
        <v>14</v>
      </c>
      <c r="H509" s="8" t="s">
        <v>14</v>
      </c>
      <c r="I509" s="8" t="s">
        <v>14</v>
      </c>
      <c r="J509" s="8" t="s">
        <v>14</v>
      </c>
      <c r="K509" s="8" t="s">
        <v>14</v>
      </c>
      <c r="L509" s="8" t="s">
        <v>14</v>
      </c>
      <c r="M509" s="8" t="s">
        <v>14</v>
      </c>
      <c r="N509" s="8" t="s">
        <v>14</v>
      </c>
      <c r="O509" s="8" t="s">
        <v>14</v>
      </c>
      <c r="P509" s="8" t="s">
        <v>14</v>
      </c>
      <c r="Q509" s="8" t="s">
        <v>14</v>
      </c>
      <c r="R509" s="8" t="s">
        <v>14</v>
      </c>
      <c r="S509" s="8" t="s">
        <v>14</v>
      </c>
      <c r="T509" s="8" t="s">
        <v>14</v>
      </c>
      <c r="U509" s="8" t="s">
        <v>14</v>
      </c>
      <c r="V509" s="8" t="s">
        <v>14</v>
      </c>
      <c r="W509" s="8" t="s">
        <v>14</v>
      </c>
      <c r="X509" s="8" t="s">
        <v>14</v>
      </c>
      <c r="Y509" s="8" t="s">
        <v>14</v>
      </c>
      <c r="Z509" s="8" t="s">
        <v>14</v>
      </c>
      <c r="AA509" s="8" t="s">
        <v>14</v>
      </c>
      <c r="AB509" s="8" t="s">
        <v>14</v>
      </c>
    </row>
    <row r="510">
      <c r="A510" s="8" t="s">
        <v>14</v>
      </c>
      <c r="B510" s="8" t="s">
        <v>14</v>
      </c>
      <c r="C510" s="8" t="s">
        <v>14</v>
      </c>
      <c r="D510" s="8" t="s">
        <v>14</v>
      </c>
      <c r="E510" s="8" t="s">
        <v>14</v>
      </c>
      <c r="F510" s="8" t="s">
        <v>14</v>
      </c>
      <c r="G510" s="8" t="s">
        <v>14</v>
      </c>
      <c r="H510" s="8" t="s">
        <v>14</v>
      </c>
      <c r="I510" s="8" t="s">
        <v>14</v>
      </c>
      <c r="J510" s="8" t="s">
        <v>14</v>
      </c>
      <c r="K510" s="8" t="s">
        <v>14</v>
      </c>
      <c r="L510" s="8" t="s">
        <v>14</v>
      </c>
      <c r="M510" s="8" t="s">
        <v>14</v>
      </c>
      <c r="N510" s="8" t="s">
        <v>14</v>
      </c>
      <c r="O510" s="8" t="s">
        <v>14</v>
      </c>
      <c r="P510" s="8" t="s">
        <v>14</v>
      </c>
      <c r="Q510" s="8" t="s">
        <v>14</v>
      </c>
      <c r="R510" s="8" t="s">
        <v>14</v>
      </c>
      <c r="S510" s="8" t="s">
        <v>14</v>
      </c>
      <c r="T510" s="8" t="s">
        <v>14</v>
      </c>
      <c r="U510" s="8" t="s">
        <v>14</v>
      </c>
      <c r="V510" s="8" t="s">
        <v>14</v>
      </c>
      <c r="W510" s="8" t="s">
        <v>14</v>
      </c>
      <c r="X510" s="8" t="s">
        <v>14</v>
      </c>
      <c r="Y510" s="8" t="s">
        <v>14</v>
      </c>
      <c r="Z510" s="8" t="s">
        <v>14</v>
      </c>
      <c r="AA510" s="8" t="s">
        <v>14</v>
      </c>
      <c r="AB510" s="8" t="s">
        <v>14</v>
      </c>
    </row>
    <row r="511">
      <c r="A511" s="8" t="s">
        <v>14</v>
      </c>
      <c r="B511" s="8" t="s">
        <v>14</v>
      </c>
      <c r="C511" s="8" t="s">
        <v>14</v>
      </c>
      <c r="D511" s="8" t="s">
        <v>14</v>
      </c>
      <c r="E511" s="8" t="s">
        <v>14</v>
      </c>
      <c r="F511" s="8" t="s">
        <v>14</v>
      </c>
      <c r="G511" s="8" t="s">
        <v>14</v>
      </c>
      <c r="H511" s="8" t="s">
        <v>14</v>
      </c>
      <c r="I511" s="8" t="s">
        <v>14</v>
      </c>
      <c r="J511" s="8" t="s">
        <v>14</v>
      </c>
      <c r="K511" s="8" t="s">
        <v>14</v>
      </c>
      <c r="L511" s="8" t="s">
        <v>14</v>
      </c>
      <c r="M511" s="8" t="s">
        <v>14</v>
      </c>
      <c r="N511" s="8" t="s">
        <v>14</v>
      </c>
      <c r="O511" s="8" t="s">
        <v>14</v>
      </c>
      <c r="P511" s="8" t="s">
        <v>14</v>
      </c>
      <c r="Q511" s="8" t="s">
        <v>14</v>
      </c>
      <c r="R511" s="8" t="s">
        <v>14</v>
      </c>
      <c r="S511" s="8" t="s">
        <v>14</v>
      </c>
      <c r="T511" s="8" t="s">
        <v>14</v>
      </c>
      <c r="U511" s="8" t="s">
        <v>14</v>
      </c>
      <c r="V511" s="8" t="s">
        <v>14</v>
      </c>
      <c r="W511" s="8" t="s">
        <v>14</v>
      </c>
      <c r="X511" s="8" t="s">
        <v>14</v>
      </c>
      <c r="Y511" s="8" t="s">
        <v>14</v>
      </c>
      <c r="Z511" s="8" t="s">
        <v>14</v>
      </c>
      <c r="AA511" s="8" t="s">
        <v>14</v>
      </c>
      <c r="AB511" s="8" t="s">
        <v>14</v>
      </c>
    </row>
    <row r="512">
      <c r="A512" s="8" t="s">
        <v>14</v>
      </c>
      <c r="B512" s="8" t="s">
        <v>14</v>
      </c>
      <c r="C512" s="8" t="s">
        <v>14</v>
      </c>
      <c r="D512" s="8" t="s">
        <v>14</v>
      </c>
      <c r="E512" s="8" t="s">
        <v>14</v>
      </c>
      <c r="F512" s="8" t="s">
        <v>14</v>
      </c>
      <c r="G512" s="8" t="s">
        <v>14</v>
      </c>
      <c r="H512" s="8" t="s">
        <v>14</v>
      </c>
      <c r="I512" s="8" t="s">
        <v>14</v>
      </c>
      <c r="J512" s="8" t="s">
        <v>14</v>
      </c>
      <c r="K512" s="8" t="s">
        <v>14</v>
      </c>
      <c r="L512" s="8" t="s">
        <v>14</v>
      </c>
      <c r="M512" s="8" t="s">
        <v>14</v>
      </c>
      <c r="N512" s="8" t="s">
        <v>14</v>
      </c>
      <c r="O512" s="8" t="s">
        <v>14</v>
      </c>
      <c r="P512" s="8" t="s">
        <v>14</v>
      </c>
      <c r="Q512" s="8" t="s">
        <v>14</v>
      </c>
      <c r="R512" s="8" t="s">
        <v>14</v>
      </c>
      <c r="S512" s="8" t="s">
        <v>14</v>
      </c>
      <c r="T512" s="8" t="s">
        <v>14</v>
      </c>
      <c r="U512" s="8" t="s">
        <v>14</v>
      </c>
      <c r="V512" s="8" t="s">
        <v>14</v>
      </c>
      <c r="W512" s="8" t="s">
        <v>14</v>
      </c>
      <c r="X512" s="8" t="s">
        <v>14</v>
      </c>
      <c r="Y512" s="8" t="s">
        <v>14</v>
      </c>
      <c r="Z512" s="8" t="s">
        <v>14</v>
      </c>
      <c r="AA512" s="8" t="s">
        <v>14</v>
      </c>
      <c r="AB512" s="8" t="s">
        <v>14</v>
      </c>
    </row>
    <row r="513">
      <c r="A513" s="8" t="s">
        <v>14</v>
      </c>
      <c r="B513" s="8" t="s">
        <v>14</v>
      </c>
      <c r="C513" s="8" t="s">
        <v>14</v>
      </c>
      <c r="D513" s="8" t="s">
        <v>14</v>
      </c>
      <c r="E513" s="8" t="s">
        <v>14</v>
      </c>
      <c r="F513" s="8" t="s">
        <v>14</v>
      </c>
      <c r="G513" s="8" t="s">
        <v>14</v>
      </c>
      <c r="H513" s="8" t="s">
        <v>14</v>
      </c>
      <c r="I513" s="8" t="s">
        <v>14</v>
      </c>
      <c r="J513" s="8" t="s">
        <v>14</v>
      </c>
      <c r="K513" s="8" t="s">
        <v>14</v>
      </c>
      <c r="L513" s="8" t="s">
        <v>14</v>
      </c>
      <c r="M513" s="8" t="s">
        <v>14</v>
      </c>
      <c r="N513" s="8" t="s">
        <v>14</v>
      </c>
      <c r="O513" s="8" t="s">
        <v>14</v>
      </c>
      <c r="P513" s="8" t="s">
        <v>14</v>
      </c>
      <c r="Q513" s="8" t="s">
        <v>14</v>
      </c>
      <c r="R513" s="8" t="s">
        <v>14</v>
      </c>
      <c r="S513" s="8" t="s">
        <v>14</v>
      </c>
      <c r="T513" s="8" t="s">
        <v>14</v>
      </c>
      <c r="U513" s="8" t="s">
        <v>14</v>
      </c>
      <c r="V513" s="8" t="s">
        <v>14</v>
      </c>
      <c r="W513" s="8" t="s">
        <v>14</v>
      </c>
      <c r="X513" s="8" t="s">
        <v>14</v>
      </c>
      <c r="Y513" s="8" t="s">
        <v>14</v>
      </c>
      <c r="Z513" s="8" t="s">
        <v>14</v>
      </c>
      <c r="AA513" s="8" t="s">
        <v>14</v>
      </c>
      <c r="AB513" s="8" t="s">
        <v>14</v>
      </c>
    </row>
    <row r="514">
      <c r="A514" s="8" t="s">
        <v>14</v>
      </c>
      <c r="B514" s="8" t="s">
        <v>14</v>
      </c>
      <c r="C514" s="8" t="s">
        <v>14</v>
      </c>
      <c r="D514" s="8" t="s">
        <v>14</v>
      </c>
      <c r="E514" s="8" t="s">
        <v>14</v>
      </c>
      <c r="F514" s="8" t="s">
        <v>14</v>
      </c>
      <c r="G514" s="8" t="s">
        <v>14</v>
      </c>
      <c r="H514" s="8" t="s">
        <v>14</v>
      </c>
      <c r="I514" s="8" t="s">
        <v>14</v>
      </c>
      <c r="J514" s="8" t="s">
        <v>14</v>
      </c>
      <c r="K514" s="8" t="s">
        <v>14</v>
      </c>
      <c r="L514" s="8" t="s">
        <v>14</v>
      </c>
      <c r="M514" s="8" t="s">
        <v>14</v>
      </c>
      <c r="N514" s="8" t="s">
        <v>14</v>
      </c>
      <c r="O514" s="8" t="s">
        <v>14</v>
      </c>
      <c r="P514" s="8" t="s">
        <v>14</v>
      </c>
      <c r="Q514" s="8" t="s">
        <v>14</v>
      </c>
      <c r="R514" s="8" t="s">
        <v>14</v>
      </c>
      <c r="S514" s="8" t="s">
        <v>14</v>
      </c>
      <c r="T514" s="8" t="s">
        <v>14</v>
      </c>
      <c r="U514" s="8" t="s">
        <v>14</v>
      </c>
      <c r="V514" s="8" t="s">
        <v>14</v>
      </c>
      <c r="W514" s="8" t="s">
        <v>14</v>
      </c>
      <c r="X514" s="8" t="s">
        <v>14</v>
      </c>
      <c r="Y514" s="8" t="s">
        <v>14</v>
      </c>
      <c r="Z514" s="8" t="s">
        <v>14</v>
      </c>
      <c r="AA514" s="8" t="s">
        <v>14</v>
      </c>
      <c r="AB514" s="8" t="s">
        <v>14</v>
      </c>
    </row>
    <row r="515">
      <c r="A515" s="8" t="s">
        <v>14</v>
      </c>
      <c r="B515" s="8" t="s">
        <v>14</v>
      </c>
      <c r="C515" s="8" t="s">
        <v>14</v>
      </c>
      <c r="D515" s="8" t="s">
        <v>14</v>
      </c>
      <c r="E515" s="8" t="s">
        <v>14</v>
      </c>
      <c r="F515" s="8" t="s">
        <v>14</v>
      </c>
      <c r="G515" s="8" t="s">
        <v>14</v>
      </c>
      <c r="H515" s="8" t="s">
        <v>14</v>
      </c>
      <c r="I515" s="8" t="s">
        <v>14</v>
      </c>
      <c r="J515" s="8" t="s">
        <v>14</v>
      </c>
      <c r="K515" s="8" t="s">
        <v>14</v>
      </c>
      <c r="L515" s="8" t="s">
        <v>14</v>
      </c>
      <c r="M515" s="8" t="s">
        <v>14</v>
      </c>
      <c r="N515" s="8" t="s">
        <v>14</v>
      </c>
      <c r="O515" s="8" t="s">
        <v>14</v>
      </c>
      <c r="P515" s="8" t="s">
        <v>14</v>
      </c>
      <c r="Q515" s="8" t="s">
        <v>14</v>
      </c>
      <c r="R515" s="8" t="s">
        <v>14</v>
      </c>
      <c r="S515" s="8" t="s">
        <v>14</v>
      </c>
      <c r="T515" s="8" t="s">
        <v>14</v>
      </c>
      <c r="U515" s="8" t="s">
        <v>14</v>
      </c>
      <c r="V515" s="8" t="s">
        <v>14</v>
      </c>
      <c r="W515" s="8" t="s">
        <v>14</v>
      </c>
      <c r="X515" s="8" t="s">
        <v>14</v>
      </c>
      <c r="Y515" s="8" t="s">
        <v>14</v>
      </c>
      <c r="Z515" s="8" t="s">
        <v>14</v>
      </c>
      <c r="AA515" s="8" t="s">
        <v>14</v>
      </c>
      <c r="AB515" s="8" t="s">
        <v>14</v>
      </c>
    </row>
    <row r="516">
      <c r="A516" s="8" t="s">
        <v>14</v>
      </c>
      <c r="B516" s="8" t="s">
        <v>14</v>
      </c>
      <c r="C516" s="8" t="s">
        <v>14</v>
      </c>
      <c r="D516" s="8" t="s">
        <v>14</v>
      </c>
      <c r="E516" s="8" t="s">
        <v>14</v>
      </c>
      <c r="F516" s="8" t="s">
        <v>14</v>
      </c>
      <c r="G516" s="8" t="s">
        <v>14</v>
      </c>
      <c r="H516" s="8" t="s">
        <v>14</v>
      </c>
      <c r="I516" s="8" t="s">
        <v>14</v>
      </c>
      <c r="J516" s="8" t="s">
        <v>14</v>
      </c>
      <c r="K516" s="8" t="s">
        <v>14</v>
      </c>
      <c r="L516" s="8" t="s">
        <v>14</v>
      </c>
      <c r="M516" s="8" t="s">
        <v>14</v>
      </c>
      <c r="N516" s="8" t="s">
        <v>14</v>
      </c>
      <c r="O516" s="8" t="s">
        <v>14</v>
      </c>
      <c r="P516" s="8" t="s">
        <v>14</v>
      </c>
      <c r="Q516" s="8" t="s">
        <v>14</v>
      </c>
      <c r="R516" s="8" t="s">
        <v>14</v>
      </c>
      <c r="S516" s="8" t="s">
        <v>14</v>
      </c>
      <c r="T516" s="8" t="s">
        <v>14</v>
      </c>
      <c r="U516" s="8" t="s">
        <v>14</v>
      </c>
      <c r="V516" s="8" t="s">
        <v>14</v>
      </c>
      <c r="W516" s="8" t="s">
        <v>14</v>
      </c>
      <c r="X516" s="8" t="s">
        <v>14</v>
      </c>
      <c r="Y516" s="8" t="s">
        <v>14</v>
      </c>
      <c r="Z516" s="8" t="s">
        <v>14</v>
      </c>
      <c r="AA516" s="8" t="s">
        <v>14</v>
      </c>
      <c r="AB516" s="8" t="s">
        <v>14</v>
      </c>
    </row>
    <row r="517">
      <c r="A517" s="8" t="s">
        <v>14</v>
      </c>
      <c r="B517" s="8" t="s">
        <v>14</v>
      </c>
      <c r="C517" s="8" t="s">
        <v>14</v>
      </c>
      <c r="D517" s="8" t="s">
        <v>14</v>
      </c>
      <c r="E517" s="8" t="s">
        <v>14</v>
      </c>
      <c r="F517" s="8" t="s">
        <v>14</v>
      </c>
      <c r="G517" s="8" t="s">
        <v>14</v>
      </c>
      <c r="H517" s="8" t="s">
        <v>14</v>
      </c>
      <c r="I517" s="8" t="s">
        <v>14</v>
      </c>
      <c r="J517" s="8" t="s">
        <v>14</v>
      </c>
      <c r="K517" s="8" t="s">
        <v>14</v>
      </c>
      <c r="L517" s="8" t="s">
        <v>14</v>
      </c>
      <c r="M517" s="8" t="s">
        <v>14</v>
      </c>
      <c r="N517" s="8" t="s">
        <v>14</v>
      </c>
      <c r="O517" s="8" t="s">
        <v>14</v>
      </c>
      <c r="P517" s="8" t="s">
        <v>14</v>
      </c>
      <c r="Q517" s="8" t="s">
        <v>14</v>
      </c>
      <c r="R517" s="8" t="s">
        <v>14</v>
      </c>
      <c r="S517" s="8" t="s">
        <v>14</v>
      </c>
      <c r="T517" s="8" t="s">
        <v>14</v>
      </c>
      <c r="U517" s="8" t="s">
        <v>14</v>
      </c>
      <c r="V517" s="8" t="s">
        <v>14</v>
      </c>
      <c r="W517" s="8" t="s">
        <v>14</v>
      </c>
      <c r="X517" s="8" t="s">
        <v>14</v>
      </c>
      <c r="Y517" s="8" t="s">
        <v>14</v>
      </c>
      <c r="Z517" s="8" t="s">
        <v>14</v>
      </c>
      <c r="AA517" s="8" t="s">
        <v>14</v>
      </c>
      <c r="AB517" s="8" t="s">
        <v>14</v>
      </c>
    </row>
    <row r="518">
      <c r="A518" s="8" t="s">
        <v>14</v>
      </c>
      <c r="B518" s="8" t="s">
        <v>14</v>
      </c>
      <c r="C518" s="8" t="s">
        <v>14</v>
      </c>
      <c r="D518" s="8" t="s">
        <v>14</v>
      </c>
      <c r="E518" s="8" t="s">
        <v>14</v>
      </c>
      <c r="F518" s="8" t="s">
        <v>14</v>
      </c>
      <c r="G518" s="8" t="s">
        <v>14</v>
      </c>
      <c r="H518" s="8" t="s">
        <v>14</v>
      </c>
      <c r="I518" s="8" t="s">
        <v>14</v>
      </c>
      <c r="J518" s="8" t="s">
        <v>14</v>
      </c>
      <c r="K518" s="8" t="s">
        <v>14</v>
      </c>
      <c r="L518" s="8" t="s">
        <v>14</v>
      </c>
      <c r="M518" s="8" t="s">
        <v>14</v>
      </c>
      <c r="N518" s="8" t="s">
        <v>14</v>
      </c>
      <c r="O518" s="8" t="s">
        <v>14</v>
      </c>
      <c r="P518" s="8" t="s">
        <v>14</v>
      </c>
      <c r="Q518" s="8" t="s">
        <v>14</v>
      </c>
      <c r="R518" s="8" t="s">
        <v>14</v>
      </c>
      <c r="S518" s="8" t="s">
        <v>14</v>
      </c>
      <c r="T518" s="8" t="s">
        <v>14</v>
      </c>
      <c r="U518" s="8" t="s">
        <v>14</v>
      </c>
      <c r="V518" s="8" t="s">
        <v>14</v>
      </c>
      <c r="W518" s="8" t="s">
        <v>14</v>
      </c>
      <c r="X518" s="8" t="s">
        <v>14</v>
      </c>
      <c r="Y518" s="8" t="s">
        <v>14</v>
      </c>
      <c r="Z518" s="8" t="s">
        <v>14</v>
      </c>
      <c r="AA518" s="8" t="s">
        <v>14</v>
      </c>
      <c r="AB518" s="8" t="s">
        <v>14</v>
      </c>
    </row>
    <row r="519">
      <c r="A519" s="8" t="s">
        <v>14</v>
      </c>
      <c r="B519" s="8" t="s">
        <v>14</v>
      </c>
      <c r="C519" s="8" t="s">
        <v>14</v>
      </c>
      <c r="D519" s="8" t="s">
        <v>14</v>
      </c>
      <c r="E519" s="8" t="s">
        <v>14</v>
      </c>
      <c r="F519" s="8" t="s">
        <v>14</v>
      </c>
      <c r="G519" s="8" t="s">
        <v>14</v>
      </c>
      <c r="H519" s="8" t="s">
        <v>14</v>
      </c>
      <c r="I519" s="8" t="s">
        <v>14</v>
      </c>
      <c r="J519" s="8" t="s">
        <v>14</v>
      </c>
      <c r="K519" s="8" t="s">
        <v>14</v>
      </c>
      <c r="L519" s="8" t="s">
        <v>14</v>
      </c>
      <c r="M519" s="8" t="s">
        <v>14</v>
      </c>
      <c r="N519" s="8" t="s">
        <v>14</v>
      </c>
      <c r="O519" s="8" t="s">
        <v>14</v>
      </c>
      <c r="P519" s="8" t="s">
        <v>14</v>
      </c>
      <c r="Q519" s="8" t="s">
        <v>14</v>
      </c>
      <c r="R519" s="8" t="s">
        <v>14</v>
      </c>
      <c r="S519" s="8" t="s">
        <v>14</v>
      </c>
      <c r="T519" s="8" t="s">
        <v>14</v>
      </c>
      <c r="U519" s="8" t="s">
        <v>14</v>
      </c>
      <c r="V519" s="8" t="s">
        <v>14</v>
      </c>
      <c r="W519" s="8" t="s">
        <v>14</v>
      </c>
      <c r="X519" s="8" t="s">
        <v>14</v>
      </c>
      <c r="Y519" s="8" t="s">
        <v>14</v>
      </c>
      <c r="Z519" s="8" t="s">
        <v>14</v>
      </c>
      <c r="AA519" s="8" t="s">
        <v>14</v>
      </c>
      <c r="AB519" s="8" t="s">
        <v>14</v>
      </c>
    </row>
    <row r="520">
      <c r="A520" s="8" t="s">
        <v>14</v>
      </c>
      <c r="B520" s="8" t="s">
        <v>14</v>
      </c>
      <c r="C520" s="8" t="s">
        <v>14</v>
      </c>
      <c r="D520" s="8" t="s">
        <v>14</v>
      </c>
      <c r="E520" s="8" t="s">
        <v>14</v>
      </c>
      <c r="F520" s="8" t="s">
        <v>14</v>
      </c>
      <c r="G520" s="8" t="s">
        <v>14</v>
      </c>
      <c r="H520" s="8" t="s">
        <v>14</v>
      </c>
      <c r="I520" s="8" t="s">
        <v>14</v>
      </c>
      <c r="J520" s="8" t="s">
        <v>14</v>
      </c>
      <c r="K520" s="8" t="s">
        <v>14</v>
      </c>
      <c r="L520" s="8" t="s">
        <v>14</v>
      </c>
      <c r="M520" s="8" t="s">
        <v>14</v>
      </c>
      <c r="N520" s="8" t="s">
        <v>14</v>
      </c>
      <c r="O520" s="8" t="s">
        <v>14</v>
      </c>
      <c r="P520" s="8" t="s">
        <v>14</v>
      </c>
      <c r="Q520" s="8" t="s">
        <v>14</v>
      </c>
      <c r="R520" s="8" t="s">
        <v>14</v>
      </c>
      <c r="S520" s="8" t="s">
        <v>14</v>
      </c>
      <c r="T520" s="8" t="s">
        <v>14</v>
      </c>
      <c r="U520" s="8" t="s">
        <v>14</v>
      </c>
      <c r="V520" s="8" t="s">
        <v>14</v>
      </c>
      <c r="W520" s="8" t="s">
        <v>14</v>
      </c>
      <c r="X520" s="8" t="s">
        <v>14</v>
      </c>
      <c r="Y520" s="8" t="s">
        <v>14</v>
      </c>
      <c r="Z520" s="8" t="s">
        <v>14</v>
      </c>
      <c r="AA520" s="8" t="s">
        <v>14</v>
      </c>
      <c r="AB520" s="8" t="s">
        <v>14</v>
      </c>
    </row>
    <row r="521">
      <c r="A521" s="8" t="s">
        <v>14</v>
      </c>
      <c r="B521" s="8" t="s">
        <v>14</v>
      </c>
      <c r="C521" s="8" t="s">
        <v>14</v>
      </c>
      <c r="D521" s="8" t="s">
        <v>14</v>
      </c>
      <c r="E521" s="8" t="s">
        <v>14</v>
      </c>
      <c r="F521" s="8" t="s">
        <v>14</v>
      </c>
      <c r="G521" s="8" t="s">
        <v>14</v>
      </c>
      <c r="H521" s="8" t="s">
        <v>14</v>
      </c>
      <c r="I521" s="8" t="s">
        <v>14</v>
      </c>
      <c r="J521" s="8" t="s">
        <v>14</v>
      </c>
      <c r="K521" s="8" t="s">
        <v>14</v>
      </c>
      <c r="L521" s="8" t="s">
        <v>14</v>
      </c>
      <c r="M521" s="8" t="s">
        <v>14</v>
      </c>
      <c r="N521" s="8" t="s">
        <v>14</v>
      </c>
      <c r="O521" s="8" t="s">
        <v>14</v>
      </c>
      <c r="P521" s="8" t="s">
        <v>14</v>
      </c>
      <c r="Q521" s="8" t="s">
        <v>14</v>
      </c>
      <c r="R521" s="8" t="s">
        <v>14</v>
      </c>
      <c r="S521" s="8" t="s">
        <v>14</v>
      </c>
      <c r="T521" s="8" t="s">
        <v>14</v>
      </c>
      <c r="U521" s="8" t="s">
        <v>14</v>
      </c>
      <c r="V521" s="8" t="s">
        <v>14</v>
      </c>
      <c r="W521" s="8" t="s">
        <v>14</v>
      </c>
      <c r="X521" s="8" t="s">
        <v>14</v>
      </c>
      <c r="Y521" s="8" t="s">
        <v>14</v>
      </c>
      <c r="Z521" s="8" t="s">
        <v>14</v>
      </c>
      <c r="AA521" s="8" t="s">
        <v>14</v>
      </c>
      <c r="AB521" s="8" t="s">
        <v>14</v>
      </c>
    </row>
    <row r="522">
      <c r="A522" s="8" t="s">
        <v>14</v>
      </c>
      <c r="B522" s="8" t="s">
        <v>14</v>
      </c>
      <c r="C522" s="8" t="s">
        <v>14</v>
      </c>
      <c r="D522" s="8" t="s">
        <v>14</v>
      </c>
      <c r="E522" s="8" t="s">
        <v>14</v>
      </c>
      <c r="F522" s="8" t="s">
        <v>14</v>
      </c>
      <c r="G522" s="8" t="s">
        <v>14</v>
      </c>
      <c r="H522" s="8" t="s">
        <v>14</v>
      </c>
      <c r="I522" s="8" t="s">
        <v>14</v>
      </c>
      <c r="J522" s="8" t="s">
        <v>14</v>
      </c>
      <c r="K522" s="8" t="s">
        <v>14</v>
      </c>
      <c r="L522" s="8" t="s">
        <v>14</v>
      </c>
      <c r="M522" s="8" t="s">
        <v>14</v>
      </c>
      <c r="N522" s="8" t="s">
        <v>14</v>
      </c>
      <c r="O522" s="8" t="s">
        <v>14</v>
      </c>
      <c r="P522" s="8" t="s">
        <v>14</v>
      </c>
      <c r="Q522" s="8" t="s">
        <v>14</v>
      </c>
      <c r="R522" s="8" t="s">
        <v>14</v>
      </c>
      <c r="S522" s="8" t="s">
        <v>14</v>
      </c>
      <c r="T522" s="8" t="s">
        <v>14</v>
      </c>
      <c r="U522" s="8" t="s">
        <v>14</v>
      </c>
      <c r="V522" s="8" t="s">
        <v>14</v>
      </c>
      <c r="W522" s="8" t="s">
        <v>14</v>
      </c>
      <c r="X522" s="8" t="s">
        <v>14</v>
      </c>
      <c r="Y522" s="8" t="s">
        <v>14</v>
      </c>
      <c r="Z522" s="8" t="s">
        <v>14</v>
      </c>
      <c r="AA522" s="8" t="s">
        <v>14</v>
      </c>
      <c r="AB522" s="8" t="s">
        <v>14</v>
      </c>
    </row>
    <row r="523">
      <c r="A523" s="8" t="s">
        <v>14</v>
      </c>
      <c r="B523" s="8" t="s">
        <v>14</v>
      </c>
      <c r="C523" s="8" t="s">
        <v>14</v>
      </c>
      <c r="D523" s="8" t="s">
        <v>14</v>
      </c>
      <c r="E523" s="8" t="s">
        <v>14</v>
      </c>
      <c r="F523" s="8" t="s">
        <v>14</v>
      </c>
      <c r="G523" s="8" t="s">
        <v>14</v>
      </c>
      <c r="H523" s="8" t="s">
        <v>14</v>
      </c>
      <c r="I523" s="8" t="s">
        <v>14</v>
      </c>
      <c r="J523" s="8" t="s">
        <v>14</v>
      </c>
      <c r="K523" s="8" t="s">
        <v>14</v>
      </c>
      <c r="L523" s="8" t="s">
        <v>14</v>
      </c>
      <c r="M523" s="8" t="s">
        <v>14</v>
      </c>
      <c r="N523" s="8" t="s">
        <v>14</v>
      </c>
      <c r="O523" s="8" t="s">
        <v>14</v>
      </c>
      <c r="P523" s="8" t="s">
        <v>14</v>
      </c>
      <c r="Q523" s="8" t="s">
        <v>14</v>
      </c>
      <c r="R523" s="8" t="s">
        <v>14</v>
      </c>
      <c r="S523" s="8" t="s">
        <v>14</v>
      </c>
      <c r="T523" s="8" t="s">
        <v>14</v>
      </c>
      <c r="U523" s="8" t="s">
        <v>14</v>
      </c>
      <c r="V523" s="8" t="s">
        <v>14</v>
      </c>
      <c r="W523" s="8" t="s">
        <v>14</v>
      </c>
      <c r="X523" s="8" t="s">
        <v>14</v>
      </c>
      <c r="Y523" s="8" t="s">
        <v>14</v>
      </c>
      <c r="Z523" s="8" t="s">
        <v>14</v>
      </c>
      <c r="AA523" s="8" t="s">
        <v>14</v>
      </c>
      <c r="AB523" s="8" t="s">
        <v>14</v>
      </c>
    </row>
    <row r="524">
      <c r="A524" s="8" t="s">
        <v>14</v>
      </c>
      <c r="B524" s="8" t="s">
        <v>14</v>
      </c>
      <c r="C524" s="8" t="s">
        <v>14</v>
      </c>
      <c r="D524" s="8" t="s">
        <v>14</v>
      </c>
      <c r="E524" s="8" t="s">
        <v>14</v>
      </c>
      <c r="F524" s="8" t="s">
        <v>14</v>
      </c>
      <c r="G524" s="8" t="s">
        <v>14</v>
      </c>
      <c r="H524" s="8" t="s">
        <v>14</v>
      </c>
      <c r="I524" s="8" t="s">
        <v>14</v>
      </c>
      <c r="J524" s="8" t="s">
        <v>14</v>
      </c>
      <c r="K524" s="8" t="s">
        <v>14</v>
      </c>
      <c r="L524" s="8" t="s">
        <v>14</v>
      </c>
      <c r="M524" s="8" t="s">
        <v>14</v>
      </c>
      <c r="N524" s="8" t="s">
        <v>14</v>
      </c>
      <c r="O524" s="8" t="s">
        <v>14</v>
      </c>
      <c r="P524" s="8" t="s">
        <v>14</v>
      </c>
      <c r="Q524" s="8" t="s">
        <v>14</v>
      </c>
      <c r="R524" s="8" t="s">
        <v>14</v>
      </c>
      <c r="S524" s="8" t="s">
        <v>14</v>
      </c>
      <c r="T524" s="8" t="s">
        <v>14</v>
      </c>
      <c r="U524" s="8" t="s">
        <v>14</v>
      </c>
      <c r="V524" s="8" t="s">
        <v>14</v>
      </c>
      <c r="W524" s="8" t="s">
        <v>14</v>
      </c>
      <c r="X524" s="8" t="s">
        <v>14</v>
      </c>
      <c r="Y524" s="8" t="s">
        <v>14</v>
      </c>
      <c r="Z524" s="8" t="s">
        <v>14</v>
      </c>
      <c r="AA524" s="8" t="s">
        <v>14</v>
      </c>
      <c r="AB524" s="8" t="s">
        <v>14</v>
      </c>
    </row>
    <row r="525">
      <c r="A525" s="8" t="s">
        <v>14</v>
      </c>
      <c r="B525" s="8" t="s">
        <v>14</v>
      </c>
      <c r="C525" s="8" t="s">
        <v>14</v>
      </c>
      <c r="D525" s="8" t="s">
        <v>14</v>
      </c>
      <c r="E525" s="8" t="s">
        <v>14</v>
      </c>
      <c r="F525" s="8" t="s">
        <v>14</v>
      </c>
      <c r="G525" s="8" t="s">
        <v>14</v>
      </c>
      <c r="H525" s="8" t="s">
        <v>14</v>
      </c>
      <c r="I525" s="8" t="s">
        <v>14</v>
      </c>
      <c r="J525" s="8" t="s">
        <v>14</v>
      </c>
      <c r="K525" s="8" t="s">
        <v>14</v>
      </c>
      <c r="L525" s="8" t="s">
        <v>14</v>
      </c>
      <c r="M525" s="8" t="s">
        <v>14</v>
      </c>
      <c r="N525" s="8" t="s">
        <v>14</v>
      </c>
      <c r="O525" s="8" t="s">
        <v>14</v>
      </c>
      <c r="P525" s="8" t="s">
        <v>14</v>
      </c>
      <c r="Q525" s="8" t="s">
        <v>14</v>
      </c>
      <c r="R525" s="8" t="s">
        <v>14</v>
      </c>
      <c r="S525" s="8" t="s">
        <v>14</v>
      </c>
      <c r="T525" s="8" t="s">
        <v>14</v>
      </c>
      <c r="U525" s="8" t="s">
        <v>14</v>
      </c>
      <c r="V525" s="8" t="s">
        <v>14</v>
      </c>
      <c r="W525" s="8" t="s">
        <v>14</v>
      </c>
      <c r="X525" s="8" t="s">
        <v>14</v>
      </c>
      <c r="Y525" s="8" t="s">
        <v>14</v>
      </c>
      <c r="Z525" s="8" t="s">
        <v>14</v>
      </c>
      <c r="AA525" s="8" t="s">
        <v>14</v>
      </c>
      <c r="AB525" s="8" t="s">
        <v>14</v>
      </c>
    </row>
    <row r="526">
      <c r="A526" s="8" t="s">
        <v>14</v>
      </c>
      <c r="B526" s="8" t="s">
        <v>14</v>
      </c>
      <c r="C526" s="8" t="s">
        <v>14</v>
      </c>
      <c r="D526" s="8" t="s">
        <v>14</v>
      </c>
      <c r="E526" s="8" t="s">
        <v>14</v>
      </c>
      <c r="F526" s="8" t="s">
        <v>14</v>
      </c>
      <c r="G526" s="8" t="s">
        <v>14</v>
      </c>
      <c r="H526" s="8" t="s">
        <v>14</v>
      </c>
      <c r="I526" s="8" t="s">
        <v>14</v>
      </c>
      <c r="J526" s="8" t="s">
        <v>14</v>
      </c>
      <c r="K526" s="8" t="s">
        <v>14</v>
      </c>
      <c r="L526" s="8" t="s">
        <v>14</v>
      </c>
      <c r="M526" s="8" t="s">
        <v>14</v>
      </c>
      <c r="N526" s="8" t="s">
        <v>14</v>
      </c>
      <c r="O526" s="8" t="s">
        <v>14</v>
      </c>
      <c r="P526" s="8" t="s">
        <v>14</v>
      </c>
      <c r="Q526" s="8" t="s">
        <v>14</v>
      </c>
      <c r="R526" s="8" t="s">
        <v>14</v>
      </c>
      <c r="S526" s="8" t="s">
        <v>14</v>
      </c>
      <c r="T526" s="8" t="s">
        <v>14</v>
      </c>
      <c r="U526" s="8" t="s">
        <v>14</v>
      </c>
      <c r="V526" s="8" t="s">
        <v>14</v>
      </c>
      <c r="W526" s="8" t="s">
        <v>14</v>
      </c>
      <c r="X526" s="8" t="s">
        <v>14</v>
      </c>
      <c r="Y526" s="8" t="s">
        <v>14</v>
      </c>
      <c r="Z526" s="8" t="s">
        <v>14</v>
      </c>
      <c r="AA526" s="8" t="s">
        <v>14</v>
      </c>
      <c r="AB526" s="8" t="s">
        <v>14</v>
      </c>
    </row>
    <row r="527">
      <c r="A527" s="8" t="s">
        <v>14</v>
      </c>
      <c r="B527" s="8" t="s">
        <v>14</v>
      </c>
      <c r="C527" s="8" t="s">
        <v>14</v>
      </c>
      <c r="D527" s="8" t="s">
        <v>14</v>
      </c>
      <c r="E527" s="8" t="s">
        <v>14</v>
      </c>
      <c r="F527" s="8" t="s">
        <v>14</v>
      </c>
      <c r="G527" s="8" t="s">
        <v>14</v>
      </c>
      <c r="H527" s="8" t="s">
        <v>14</v>
      </c>
      <c r="I527" s="8" t="s">
        <v>14</v>
      </c>
      <c r="J527" s="8" t="s">
        <v>14</v>
      </c>
      <c r="K527" s="8" t="s">
        <v>14</v>
      </c>
      <c r="L527" s="8" t="s">
        <v>14</v>
      </c>
      <c r="M527" s="8" t="s">
        <v>14</v>
      </c>
      <c r="N527" s="8" t="s">
        <v>14</v>
      </c>
      <c r="O527" s="8" t="s">
        <v>14</v>
      </c>
      <c r="P527" s="8" t="s">
        <v>14</v>
      </c>
      <c r="Q527" s="8" t="s">
        <v>14</v>
      </c>
      <c r="R527" s="8" t="s">
        <v>14</v>
      </c>
      <c r="S527" s="8" t="s">
        <v>14</v>
      </c>
      <c r="T527" s="8" t="s">
        <v>14</v>
      </c>
      <c r="U527" s="8" t="s">
        <v>14</v>
      </c>
      <c r="V527" s="8" t="s">
        <v>14</v>
      </c>
      <c r="W527" s="8" t="s">
        <v>14</v>
      </c>
      <c r="X527" s="8" t="s">
        <v>14</v>
      </c>
      <c r="Y527" s="8" t="s">
        <v>14</v>
      </c>
      <c r="Z527" s="8" t="s">
        <v>14</v>
      </c>
      <c r="AA527" s="8" t="s">
        <v>14</v>
      </c>
      <c r="AB527" s="8" t="s">
        <v>14</v>
      </c>
    </row>
    <row r="528">
      <c r="A528" s="8" t="s">
        <v>14</v>
      </c>
      <c r="B528" s="8" t="s">
        <v>14</v>
      </c>
      <c r="C528" s="8" t="s">
        <v>14</v>
      </c>
      <c r="D528" s="8" t="s">
        <v>14</v>
      </c>
      <c r="E528" s="8" t="s">
        <v>14</v>
      </c>
      <c r="F528" s="8" t="s">
        <v>14</v>
      </c>
      <c r="G528" s="8" t="s">
        <v>14</v>
      </c>
      <c r="H528" s="8" t="s">
        <v>14</v>
      </c>
      <c r="I528" s="8" t="s">
        <v>14</v>
      </c>
      <c r="J528" s="8" t="s">
        <v>14</v>
      </c>
      <c r="K528" s="8" t="s">
        <v>14</v>
      </c>
      <c r="L528" s="8" t="s">
        <v>14</v>
      </c>
      <c r="M528" s="8" t="s">
        <v>14</v>
      </c>
      <c r="N528" s="8" t="s">
        <v>14</v>
      </c>
      <c r="O528" s="8" t="s">
        <v>14</v>
      </c>
      <c r="P528" s="8" t="s">
        <v>14</v>
      </c>
      <c r="Q528" s="8" t="s">
        <v>14</v>
      </c>
      <c r="R528" s="8" t="s">
        <v>14</v>
      </c>
      <c r="S528" s="8" t="s">
        <v>14</v>
      </c>
      <c r="T528" s="8" t="s">
        <v>14</v>
      </c>
      <c r="U528" s="8" t="s">
        <v>14</v>
      </c>
      <c r="V528" s="8" t="s">
        <v>14</v>
      </c>
      <c r="W528" s="8" t="s">
        <v>14</v>
      </c>
      <c r="X528" s="8" t="s">
        <v>14</v>
      </c>
      <c r="Y528" s="8" t="s">
        <v>14</v>
      </c>
      <c r="Z528" s="8" t="s">
        <v>14</v>
      </c>
      <c r="AA528" s="8" t="s">
        <v>14</v>
      </c>
      <c r="AB528" s="8" t="s">
        <v>14</v>
      </c>
    </row>
    <row r="529">
      <c r="A529" s="8" t="s">
        <v>14</v>
      </c>
      <c r="B529" s="8" t="s">
        <v>14</v>
      </c>
      <c r="C529" s="8" t="s">
        <v>14</v>
      </c>
      <c r="D529" s="8" t="s">
        <v>14</v>
      </c>
      <c r="E529" s="8" t="s">
        <v>14</v>
      </c>
      <c r="F529" s="8" t="s">
        <v>14</v>
      </c>
      <c r="G529" s="8" t="s">
        <v>14</v>
      </c>
      <c r="H529" s="8" t="s">
        <v>14</v>
      </c>
      <c r="I529" s="8" t="s">
        <v>14</v>
      </c>
      <c r="J529" s="8" t="s">
        <v>14</v>
      </c>
      <c r="K529" s="8" t="s">
        <v>14</v>
      </c>
      <c r="L529" s="8" t="s">
        <v>14</v>
      </c>
      <c r="M529" s="8" t="s">
        <v>14</v>
      </c>
      <c r="N529" s="8" t="s">
        <v>14</v>
      </c>
      <c r="O529" s="8" t="s">
        <v>14</v>
      </c>
      <c r="P529" s="8" t="s">
        <v>14</v>
      </c>
      <c r="Q529" s="8" t="s">
        <v>14</v>
      </c>
      <c r="R529" s="8" t="s">
        <v>14</v>
      </c>
      <c r="S529" s="8" t="s">
        <v>14</v>
      </c>
      <c r="T529" s="8" t="s">
        <v>14</v>
      </c>
      <c r="U529" s="8" t="s">
        <v>14</v>
      </c>
      <c r="V529" s="8" t="s">
        <v>14</v>
      </c>
      <c r="W529" s="8" t="s">
        <v>14</v>
      </c>
      <c r="X529" s="8" t="s">
        <v>14</v>
      </c>
      <c r="Y529" s="8" t="s">
        <v>14</v>
      </c>
      <c r="Z529" s="8" t="s">
        <v>14</v>
      </c>
      <c r="AA529" s="8" t="s">
        <v>14</v>
      </c>
      <c r="AB529" s="8" t="s">
        <v>14</v>
      </c>
    </row>
    <row r="530">
      <c r="A530" s="8" t="s">
        <v>14</v>
      </c>
      <c r="B530" s="8" t="s">
        <v>14</v>
      </c>
      <c r="C530" s="8" t="s">
        <v>14</v>
      </c>
      <c r="D530" s="8" t="s">
        <v>14</v>
      </c>
      <c r="E530" s="8" t="s">
        <v>14</v>
      </c>
      <c r="F530" s="8" t="s">
        <v>14</v>
      </c>
      <c r="G530" s="8" t="s">
        <v>14</v>
      </c>
      <c r="H530" s="8" t="s">
        <v>14</v>
      </c>
      <c r="I530" s="8" t="s">
        <v>14</v>
      </c>
      <c r="J530" s="8" t="s">
        <v>14</v>
      </c>
      <c r="K530" s="8" t="s">
        <v>14</v>
      </c>
      <c r="L530" s="8" t="s">
        <v>14</v>
      </c>
      <c r="M530" s="8" t="s">
        <v>14</v>
      </c>
      <c r="N530" s="8" t="s">
        <v>14</v>
      </c>
      <c r="O530" s="8" t="s">
        <v>14</v>
      </c>
      <c r="P530" s="8" t="s">
        <v>14</v>
      </c>
      <c r="Q530" s="8" t="s">
        <v>14</v>
      </c>
      <c r="R530" s="8" t="s">
        <v>14</v>
      </c>
      <c r="S530" s="8" t="s">
        <v>14</v>
      </c>
      <c r="T530" s="8" t="s">
        <v>14</v>
      </c>
      <c r="U530" s="8" t="s">
        <v>14</v>
      </c>
      <c r="V530" s="8" t="s">
        <v>14</v>
      </c>
      <c r="W530" s="8" t="s">
        <v>14</v>
      </c>
      <c r="X530" s="8" t="s">
        <v>14</v>
      </c>
      <c r="Y530" s="8" t="s">
        <v>14</v>
      </c>
      <c r="Z530" s="8" t="s">
        <v>14</v>
      </c>
      <c r="AA530" s="8" t="s">
        <v>14</v>
      </c>
      <c r="AB530" s="8" t="s">
        <v>14</v>
      </c>
    </row>
    <row r="531">
      <c r="A531" s="8" t="s">
        <v>14</v>
      </c>
      <c r="B531" s="8" t="s">
        <v>14</v>
      </c>
      <c r="C531" s="8" t="s">
        <v>14</v>
      </c>
      <c r="D531" s="8" t="s">
        <v>14</v>
      </c>
      <c r="E531" s="8" t="s">
        <v>14</v>
      </c>
      <c r="F531" s="8" t="s">
        <v>14</v>
      </c>
      <c r="G531" s="8" t="s">
        <v>14</v>
      </c>
      <c r="H531" s="8" t="s">
        <v>14</v>
      </c>
      <c r="I531" s="8" t="s">
        <v>14</v>
      </c>
      <c r="J531" s="8" t="s">
        <v>14</v>
      </c>
      <c r="K531" s="8" t="s">
        <v>14</v>
      </c>
      <c r="L531" s="8" t="s">
        <v>14</v>
      </c>
      <c r="M531" s="8" t="s">
        <v>14</v>
      </c>
      <c r="N531" s="8" t="s">
        <v>14</v>
      </c>
      <c r="O531" s="8" t="s">
        <v>14</v>
      </c>
      <c r="P531" s="8" t="s">
        <v>14</v>
      </c>
      <c r="Q531" s="8" t="s">
        <v>14</v>
      </c>
      <c r="R531" s="8" t="s">
        <v>14</v>
      </c>
      <c r="S531" s="8" t="s">
        <v>14</v>
      </c>
      <c r="T531" s="8" t="s">
        <v>14</v>
      </c>
      <c r="U531" s="8" t="s">
        <v>14</v>
      </c>
      <c r="V531" s="8" t="s">
        <v>14</v>
      </c>
      <c r="W531" s="8" t="s">
        <v>14</v>
      </c>
      <c r="X531" s="8" t="s">
        <v>14</v>
      </c>
      <c r="Y531" s="8" t="s">
        <v>14</v>
      </c>
      <c r="Z531" s="8" t="s">
        <v>14</v>
      </c>
      <c r="AA531" s="8" t="s">
        <v>14</v>
      </c>
      <c r="AB531" s="8" t="s">
        <v>14</v>
      </c>
    </row>
    <row r="532">
      <c r="A532" s="8" t="s">
        <v>14</v>
      </c>
      <c r="B532" s="8" t="s">
        <v>14</v>
      </c>
      <c r="C532" s="8" t="s">
        <v>14</v>
      </c>
      <c r="D532" s="8" t="s">
        <v>14</v>
      </c>
      <c r="E532" s="8" t="s">
        <v>14</v>
      </c>
      <c r="F532" s="8" t="s">
        <v>14</v>
      </c>
      <c r="G532" s="8" t="s">
        <v>14</v>
      </c>
      <c r="H532" s="8" t="s">
        <v>14</v>
      </c>
      <c r="I532" s="8" t="s">
        <v>14</v>
      </c>
      <c r="J532" s="8" t="s">
        <v>14</v>
      </c>
      <c r="K532" s="8" t="s">
        <v>14</v>
      </c>
      <c r="L532" s="8" t="s">
        <v>14</v>
      </c>
      <c r="M532" s="8" t="s">
        <v>14</v>
      </c>
      <c r="N532" s="8" t="s">
        <v>14</v>
      </c>
      <c r="O532" s="8" t="s">
        <v>14</v>
      </c>
      <c r="P532" s="8" t="s">
        <v>14</v>
      </c>
      <c r="Q532" s="8" t="s">
        <v>14</v>
      </c>
      <c r="R532" s="8" t="s">
        <v>14</v>
      </c>
      <c r="S532" s="8" t="s">
        <v>14</v>
      </c>
      <c r="T532" s="8" t="s">
        <v>14</v>
      </c>
      <c r="U532" s="8" t="s">
        <v>14</v>
      </c>
      <c r="V532" s="8" t="s">
        <v>14</v>
      </c>
      <c r="W532" s="8" t="s">
        <v>14</v>
      </c>
      <c r="X532" s="8" t="s">
        <v>14</v>
      </c>
      <c r="Y532" s="8" t="s">
        <v>14</v>
      </c>
      <c r="Z532" s="8" t="s">
        <v>14</v>
      </c>
      <c r="AA532" s="8" t="s">
        <v>14</v>
      </c>
      <c r="AB532" s="8" t="s">
        <v>14</v>
      </c>
    </row>
    <row r="533">
      <c r="A533" s="8" t="s">
        <v>14</v>
      </c>
      <c r="B533" s="8" t="s">
        <v>14</v>
      </c>
      <c r="C533" s="8" t="s">
        <v>14</v>
      </c>
      <c r="D533" s="8" t="s">
        <v>14</v>
      </c>
      <c r="E533" s="8" t="s">
        <v>14</v>
      </c>
      <c r="F533" s="8" t="s">
        <v>14</v>
      </c>
      <c r="G533" s="8" t="s">
        <v>14</v>
      </c>
      <c r="H533" s="8" t="s">
        <v>14</v>
      </c>
      <c r="I533" s="8" t="s">
        <v>14</v>
      </c>
      <c r="J533" s="8" t="s">
        <v>14</v>
      </c>
      <c r="K533" s="8" t="s">
        <v>14</v>
      </c>
      <c r="L533" s="8" t="s">
        <v>14</v>
      </c>
      <c r="M533" s="8" t="s">
        <v>14</v>
      </c>
      <c r="N533" s="8" t="s">
        <v>14</v>
      </c>
      <c r="O533" s="8" t="s">
        <v>14</v>
      </c>
      <c r="P533" s="8" t="s">
        <v>14</v>
      </c>
      <c r="Q533" s="8" t="s">
        <v>14</v>
      </c>
      <c r="R533" s="8" t="s">
        <v>14</v>
      </c>
      <c r="S533" s="8" t="s">
        <v>14</v>
      </c>
      <c r="T533" s="8" t="s">
        <v>14</v>
      </c>
      <c r="U533" s="8" t="s">
        <v>14</v>
      </c>
      <c r="V533" s="8" t="s">
        <v>14</v>
      </c>
      <c r="W533" s="8" t="s">
        <v>14</v>
      </c>
      <c r="X533" s="8" t="s">
        <v>14</v>
      </c>
      <c r="Y533" s="8" t="s">
        <v>14</v>
      </c>
      <c r="Z533" s="8" t="s">
        <v>14</v>
      </c>
      <c r="AA533" s="8" t="s">
        <v>14</v>
      </c>
      <c r="AB533" s="8" t="s">
        <v>14</v>
      </c>
    </row>
    <row r="534">
      <c r="A534" s="8" t="s">
        <v>14</v>
      </c>
      <c r="B534" s="8" t="s">
        <v>14</v>
      </c>
      <c r="C534" s="8" t="s">
        <v>14</v>
      </c>
      <c r="D534" s="8" t="s">
        <v>14</v>
      </c>
      <c r="E534" s="8" t="s">
        <v>14</v>
      </c>
      <c r="F534" s="8" t="s">
        <v>14</v>
      </c>
      <c r="G534" s="8" t="s">
        <v>14</v>
      </c>
      <c r="H534" s="8" t="s">
        <v>14</v>
      </c>
      <c r="I534" s="8" t="s">
        <v>14</v>
      </c>
      <c r="J534" s="8" t="s">
        <v>14</v>
      </c>
      <c r="K534" s="8" t="s">
        <v>14</v>
      </c>
      <c r="L534" s="8" t="s">
        <v>14</v>
      </c>
      <c r="M534" s="8" t="s">
        <v>14</v>
      </c>
      <c r="N534" s="8" t="s">
        <v>14</v>
      </c>
      <c r="O534" s="8" t="s">
        <v>14</v>
      </c>
      <c r="P534" s="8" t="s">
        <v>14</v>
      </c>
      <c r="Q534" s="8" t="s">
        <v>14</v>
      </c>
      <c r="R534" s="8" t="s">
        <v>14</v>
      </c>
      <c r="S534" s="8" t="s">
        <v>14</v>
      </c>
      <c r="T534" s="8" t="s">
        <v>14</v>
      </c>
      <c r="U534" s="8" t="s">
        <v>14</v>
      </c>
      <c r="V534" s="8" t="s">
        <v>14</v>
      </c>
      <c r="W534" s="8" t="s">
        <v>14</v>
      </c>
      <c r="X534" s="8" t="s">
        <v>14</v>
      </c>
      <c r="Y534" s="8" t="s">
        <v>14</v>
      </c>
      <c r="Z534" s="8" t="s">
        <v>14</v>
      </c>
      <c r="AA534" s="8" t="s">
        <v>14</v>
      </c>
      <c r="AB534" s="8" t="s">
        <v>14</v>
      </c>
    </row>
    <row r="535">
      <c r="A535" s="8" t="s">
        <v>14</v>
      </c>
      <c r="B535" s="8" t="s">
        <v>14</v>
      </c>
      <c r="C535" s="8" t="s">
        <v>14</v>
      </c>
      <c r="D535" s="8" t="s">
        <v>14</v>
      </c>
      <c r="E535" s="8" t="s">
        <v>14</v>
      </c>
      <c r="F535" s="8" t="s">
        <v>14</v>
      </c>
      <c r="G535" s="8" t="s">
        <v>14</v>
      </c>
      <c r="H535" s="8" t="s">
        <v>14</v>
      </c>
      <c r="I535" s="8" t="s">
        <v>14</v>
      </c>
      <c r="J535" s="8" t="s">
        <v>14</v>
      </c>
      <c r="K535" s="8" t="s">
        <v>14</v>
      </c>
      <c r="L535" s="8" t="s">
        <v>14</v>
      </c>
      <c r="M535" s="8" t="s">
        <v>14</v>
      </c>
      <c r="N535" s="8" t="s">
        <v>14</v>
      </c>
      <c r="O535" s="8" t="s">
        <v>14</v>
      </c>
      <c r="P535" s="8" t="s">
        <v>14</v>
      </c>
      <c r="Q535" s="8" t="s">
        <v>14</v>
      </c>
      <c r="R535" s="8" t="s">
        <v>14</v>
      </c>
      <c r="S535" s="8" t="s">
        <v>14</v>
      </c>
      <c r="T535" s="8" t="s">
        <v>14</v>
      </c>
      <c r="U535" s="8" t="s">
        <v>14</v>
      </c>
      <c r="V535" s="8" t="s">
        <v>14</v>
      </c>
      <c r="W535" s="8" t="s">
        <v>14</v>
      </c>
      <c r="X535" s="8" t="s">
        <v>14</v>
      </c>
      <c r="Y535" s="8" t="s">
        <v>14</v>
      </c>
      <c r="Z535" s="8" t="s">
        <v>14</v>
      </c>
      <c r="AA535" s="8" t="s">
        <v>14</v>
      </c>
      <c r="AB535" s="8" t="s">
        <v>14</v>
      </c>
    </row>
    <row r="536">
      <c r="A536" s="8" t="s">
        <v>14</v>
      </c>
      <c r="B536" s="8" t="s">
        <v>14</v>
      </c>
      <c r="C536" s="8" t="s">
        <v>14</v>
      </c>
      <c r="D536" s="8" t="s">
        <v>14</v>
      </c>
      <c r="E536" s="8" t="s">
        <v>14</v>
      </c>
      <c r="F536" s="8" t="s">
        <v>14</v>
      </c>
      <c r="G536" s="8" t="s">
        <v>14</v>
      </c>
      <c r="H536" s="8" t="s">
        <v>14</v>
      </c>
      <c r="I536" s="8" t="s">
        <v>14</v>
      </c>
      <c r="J536" s="8" t="s">
        <v>14</v>
      </c>
      <c r="K536" s="8" t="s">
        <v>14</v>
      </c>
      <c r="L536" s="8" t="s">
        <v>14</v>
      </c>
      <c r="M536" s="8" t="s">
        <v>14</v>
      </c>
      <c r="N536" s="8" t="s">
        <v>14</v>
      </c>
      <c r="O536" s="8" t="s">
        <v>14</v>
      </c>
      <c r="P536" s="8" t="s">
        <v>14</v>
      </c>
      <c r="Q536" s="8" t="s">
        <v>14</v>
      </c>
      <c r="R536" s="8" t="s">
        <v>14</v>
      </c>
      <c r="S536" s="8" t="s">
        <v>14</v>
      </c>
      <c r="T536" s="8" t="s">
        <v>14</v>
      </c>
      <c r="U536" s="8" t="s">
        <v>14</v>
      </c>
      <c r="V536" s="8" t="s">
        <v>14</v>
      </c>
      <c r="W536" s="8" t="s">
        <v>14</v>
      </c>
      <c r="X536" s="8" t="s">
        <v>14</v>
      </c>
      <c r="Y536" s="8" t="s">
        <v>14</v>
      </c>
      <c r="Z536" s="8" t="s">
        <v>14</v>
      </c>
      <c r="AA536" s="8" t="s">
        <v>14</v>
      </c>
      <c r="AB536" s="8" t="s">
        <v>14</v>
      </c>
    </row>
    <row r="537">
      <c r="A537" s="8" t="s">
        <v>14</v>
      </c>
      <c r="B537" s="8" t="s">
        <v>14</v>
      </c>
      <c r="C537" s="8" t="s">
        <v>14</v>
      </c>
      <c r="D537" s="8" t="s">
        <v>14</v>
      </c>
      <c r="E537" s="8" t="s">
        <v>14</v>
      </c>
      <c r="F537" s="8" t="s">
        <v>14</v>
      </c>
      <c r="G537" s="8" t="s">
        <v>14</v>
      </c>
      <c r="H537" s="8" t="s">
        <v>14</v>
      </c>
      <c r="I537" s="8" t="s">
        <v>14</v>
      </c>
      <c r="J537" s="8" t="s">
        <v>14</v>
      </c>
      <c r="K537" s="8" t="s">
        <v>14</v>
      </c>
      <c r="L537" s="8" t="s">
        <v>14</v>
      </c>
      <c r="M537" s="8" t="s">
        <v>14</v>
      </c>
      <c r="N537" s="8" t="s">
        <v>14</v>
      </c>
      <c r="O537" s="8" t="s">
        <v>14</v>
      </c>
      <c r="P537" s="8" t="s">
        <v>14</v>
      </c>
      <c r="Q537" s="8" t="s">
        <v>14</v>
      </c>
      <c r="R537" s="8" t="s">
        <v>14</v>
      </c>
      <c r="S537" s="8" t="s">
        <v>14</v>
      </c>
      <c r="T537" s="8" t="s">
        <v>14</v>
      </c>
      <c r="U537" s="8" t="s">
        <v>14</v>
      </c>
      <c r="V537" s="8" t="s">
        <v>14</v>
      </c>
      <c r="W537" s="8" t="s">
        <v>14</v>
      </c>
      <c r="X537" s="8" t="s">
        <v>14</v>
      </c>
      <c r="Y537" s="8" t="s">
        <v>14</v>
      </c>
      <c r="Z537" s="8" t="s">
        <v>14</v>
      </c>
      <c r="AA537" s="8" t="s">
        <v>14</v>
      </c>
      <c r="AB537" s="8" t="s">
        <v>14</v>
      </c>
    </row>
    <row r="538">
      <c r="A538" s="8" t="s">
        <v>14</v>
      </c>
      <c r="B538" s="8" t="s">
        <v>14</v>
      </c>
      <c r="C538" s="8" t="s">
        <v>14</v>
      </c>
      <c r="D538" s="8" t="s">
        <v>14</v>
      </c>
      <c r="E538" s="8" t="s">
        <v>14</v>
      </c>
      <c r="F538" s="8" t="s">
        <v>14</v>
      </c>
      <c r="G538" s="8" t="s">
        <v>14</v>
      </c>
      <c r="H538" s="8" t="s">
        <v>14</v>
      </c>
      <c r="I538" s="8" t="s">
        <v>14</v>
      </c>
      <c r="J538" s="8" t="s">
        <v>14</v>
      </c>
      <c r="K538" s="8" t="s">
        <v>14</v>
      </c>
      <c r="L538" s="8" t="s">
        <v>14</v>
      </c>
      <c r="M538" s="8" t="s">
        <v>14</v>
      </c>
      <c r="N538" s="8" t="s">
        <v>14</v>
      </c>
      <c r="O538" s="8" t="s">
        <v>14</v>
      </c>
      <c r="P538" s="8" t="s">
        <v>14</v>
      </c>
      <c r="Q538" s="8" t="s">
        <v>14</v>
      </c>
      <c r="R538" s="8" t="s">
        <v>14</v>
      </c>
      <c r="S538" s="8" t="s">
        <v>14</v>
      </c>
      <c r="T538" s="8" t="s">
        <v>14</v>
      </c>
      <c r="U538" s="8" t="s">
        <v>14</v>
      </c>
      <c r="V538" s="8" t="s">
        <v>14</v>
      </c>
      <c r="W538" s="8" t="s">
        <v>14</v>
      </c>
      <c r="X538" s="8" t="s">
        <v>14</v>
      </c>
      <c r="Y538" s="8" t="s">
        <v>14</v>
      </c>
      <c r="Z538" s="8" t="s">
        <v>14</v>
      </c>
      <c r="AA538" s="8" t="s">
        <v>14</v>
      </c>
      <c r="AB538" s="8" t="s">
        <v>14</v>
      </c>
    </row>
    <row r="539">
      <c r="A539" s="8" t="s">
        <v>14</v>
      </c>
      <c r="B539" s="8" t="s">
        <v>14</v>
      </c>
      <c r="C539" s="8" t="s">
        <v>14</v>
      </c>
      <c r="D539" s="8" t="s">
        <v>14</v>
      </c>
      <c r="E539" s="8" t="s">
        <v>14</v>
      </c>
      <c r="F539" s="8" t="s">
        <v>14</v>
      </c>
      <c r="G539" s="8" t="s">
        <v>14</v>
      </c>
      <c r="H539" s="8" t="s">
        <v>14</v>
      </c>
      <c r="I539" s="8" t="s">
        <v>14</v>
      </c>
      <c r="J539" s="8" t="s">
        <v>14</v>
      </c>
      <c r="K539" s="8" t="s">
        <v>14</v>
      </c>
      <c r="L539" s="8" t="s">
        <v>14</v>
      </c>
      <c r="M539" s="8" t="s">
        <v>14</v>
      </c>
      <c r="N539" s="8" t="s">
        <v>14</v>
      </c>
      <c r="O539" s="8" t="s">
        <v>14</v>
      </c>
      <c r="P539" s="8" t="s">
        <v>14</v>
      </c>
      <c r="Q539" s="8" t="s">
        <v>14</v>
      </c>
      <c r="R539" s="8" t="s">
        <v>14</v>
      </c>
      <c r="S539" s="8" t="s">
        <v>14</v>
      </c>
      <c r="T539" s="8" t="s">
        <v>14</v>
      </c>
      <c r="U539" s="8" t="s">
        <v>14</v>
      </c>
      <c r="V539" s="8" t="s">
        <v>14</v>
      </c>
      <c r="W539" s="8" t="s">
        <v>14</v>
      </c>
      <c r="X539" s="8" t="s">
        <v>14</v>
      </c>
      <c r="Y539" s="8" t="s">
        <v>14</v>
      </c>
      <c r="Z539" s="8" t="s">
        <v>14</v>
      </c>
      <c r="AA539" s="8" t="s">
        <v>14</v>
      </c>
      <c r="AB539" s="8" t="s">
        <v>14</v>
      </c>
    </row>
    <row r="540">
      <c r="A540" s="8" t="s">
        <v>14</v>
      </c>
      <c r="B540" s="8" t="s">
        <v>14</v>
      </c>
      <c r="C540" s="8" t="s">
        <v>14</v>
      </c>
      <c r="D540" s="8" t="s">
        <v>14</v>
      </c>
      <c r="E540" s="8" t="s">
        <v>14</v>
      </c>
      <c r="F540" s="8" t="s">
        <v>14</v>
      </c>
      <c r="G540" s="8" t="s">
        <v>14</v>
      </c>
      <c r="H540" s="8" t="s">
        <v>14</v>
      </c>
      <c r="I540" s="8" t="s">
        <v>14</v>
      </c>
      <c r="J540" s="8" t="s">
        <v>14</v>
      </c>
      <c r="K540" s="8" t="s">
        <v>14</v>
      </c>
      <c r="L540" s="8" t="s">
        <v>14</v>
      </c>
      <c r="M540" s="8" t="s">
        <v>14</v>
      </c>
      <c r="N540" s="8" t="s">
        <v>14</v>
      </c>
      <c r="O540" s="8" t="s">
        <v>14</v>
      </c>
      <c r="P540" s="8" t="s">
        <v>14</v>
      </c>
      <c r="Q540" s="8" t="s">
        <v>14</v>
      </c>
      <c r="R540" s="8" t="s">
        <v>14</v>
      </c>
      <c r="S540" s="8" t="s">
        <v>14</v>
      </c>
      <c r="T540" s="8" t="s">
        <v>14</v>
      </c>
      <c r="U540" s="8" t="s">
        <v>14</v>
      </c>
      <c r="V540" s="8" t="s">
        <v>14</v>
      </c>
      <c r="W540" s="8" t="s">
        <v>14</v>
      </c>
      <c r="X540" s="8" t="s">
        <v>14</v>
      </c>
      <c r="Y540" s="8" t="s">
        <v>14</v>
      </c>
      <c r="Z540" s="8" t="s">
        <v>14</v>
      </c>
      <c r="AA540" s="8" t="s">
        <v>14</v>
      </c>
      <c r="AB540" s="8" t="s">
        <v>14</v>
      </c>
    </row>
    <row r="541">
      <c r="A541" s="8" t="s">
        <v>14</v>
      </c>
      <c r="B541" s="8" t="s">
        <v>14</v>
      </c>
      <c r="C541" s="8" t="s">
        <v>14</v>
      </c>
      <c r="D541" s="8" t="s">
        <v>14</v>
      </c>
      <c r="E541" s="8" t="s">
        <v>14</v>
      </c>
      <c r="F541" s="8" t="s">
        <v>14</v>
      </c>
      <c r="G541" s="8" t="s">
        <v>14</v>
      </c>
      <c r="H541" s="8" t="s">
        <v>14</v>
      </c>
      <c r="I541" s="8" t="s">
        <v>14</v>
      </c>
      <c r="J541" s="8" t="s">
        <v>14</v>
      </c>
      <c r="K541" s="8" t="s">
        <v>14</v>
      </c>
      <c r="L541" s="8" t="s">
        <v>14</v>
      </c>
      <c r="M541" s="8" t="s">
        <v>14</v>
      </c>
      <c r="N541" s="8" t="s">
        <v>14</v>
      </c>
      <c r="O541" s="8" t="s">
        <v>14</v>
      </c>
      <c r="P541" s="8" t="s">
        <v>14</v>
      </c>
      <c r="Q541" s="8" t="s">
        <v>14</v>
      </c>
      <c r="R541" s="8" t="s">
        <v>14</v>
      </c>
      <c r="S541" s="8" t="s">
        <v>14</v>
      </c>
      <c r="T541" s="8" t="s">
        <v>14</v>
      </c>
      <c r="U541" s="8" t="s">
        <v>14</v>
      </c>
      <c r="V541" s="8" t="s">
        <v>14</v>
      </c>
      <c r="W541" s="8" t="s">
        <v>14</v>
      </c>
      <c r="X541" s="8" t="s">
        <v>14</v>
      </c>
      <c r="Y541" s="8" t="s">
        <v>14</v>
      </c>
      <c r="Z541" s="8" t="s">
        <v>14</v>
      </c>
      <c r="AA541" s="8" t="s">
        <v>14</v>
      </c>
      <c r="AB541" s="8" t="s">
        <v>14</v>
      </c>
    </row>
    <row r="542">
      <c r="A542" s="8" t="s">
        <v>14</v>
      </c>
      <c r="B542" s="8" t="s">
        <v>14</v>
      </c>
      <c r="C542" s="8" t="s">
        <v>14</v>
      </c>
      <c r="D542" s="8" t="s">
        <v>14</v>
      </c>
      <c r="E542" s="8" t="s">
        <v>14</v>
      </c>
      <c r="F542" s="8" t="s">
        <v>14</v>
      </c>
      <c r="G542" s="8" t="s">
        <v>14</v>
      </c>
      <c r="H542" s="8" t="s">
        <v>14</v>
      </c>
      <c r="I542" s="8" t="s">
        <v>14</v>
      </c>
      <c r="J542" s="8" t="s">
        <v>14</v>
      </c>
      <c r="K542" s="8" t="s">
        <v>14</v>
      </c>
      <c r="L542" s="8" t="s">
        <v>14</v>
      </c>
      <c r="M542" s="8" t="s">
        <v>14</v>
      </c>
      <c r="N542" s="8" t="s">
        <v>14</v>
      </c>
      <c r="O542" s="8" t="s">
        <v>14</v>
      </c>
      <c r="P542" s="8" t="s">
        <v>14</v>
      </c>
      <c r="Q542" s="8" t="s">
        <v>14</v>
      </c>
      <c r="R542" s="8" t="s">
        <v>14</v>
      </c>
      <c r="S542" s="8" t="s">
        <v>14</v>
      </c>
      <c r="T542" s="8" t="s">
        <v>14</v>
      </c>
      <c r="U542" s="8" t="s">
        <v>14</v>
      </c>
      <c r="V542" s="8" t="s">
        <v>14</v>
      </c>
      <c r="W542" s="8" t="s">
        <v>14</v>
      </c>
      <c r="X542" s="8" t="s">
        <v>14</v>
      </c>
      <c r="Y542" s="8" t="s">
        <v>14</v>
      </c>
      <c r="Z542" s="8" t="s">
        <v>14</v>
      </c>
      <c r="AA542" s="8" t="s">
        <v>14</v>
      </c>
      <c r="AB542" s="8" t="s">
        <v>14</v>
      </c>
    </row>
    <row r="543">
      <c r="A543" s="8" t="s">
        <v>14</v>
      </c>
      <c r="B543" s="8" t="s">
        <v>14</v>
      </c>
      <c r="C543" s="8" t="s">
        <v>14</v>
      </c>
      <c r="D543" s="8" t="s">
        <v>14</v>
      </c>
      <c r="E543" s="8" t="s">
        <v>14</v>
      </c>
      <c r="F543" s="8" t="s">
        <v>14</v>
      </c>
      <c r="G543" s="8" t="s">
        <v>14</v>
      </c>
      <c r="H543" s="8" t="s">
        <v>14</v>
      </c>
      <c r="I543" s="8" t="s">
        <v>14</v>
      </c>
      <c r="J543" s="8" t="s">
        <v>14</v>
      </c>
      <c r="K543" s="8" t="s">
        <v>14</v>
      </c>
      <c r="L543" s="8" t="s">
        <v>14</v>
      </c>
      <c r="M543" s="8" t="s">
        <v>14</v>
      </c>
      <c r="N543" s="8" t="s">
        <v>14</v>
      </c>
      <c r="O543" s="8" t="s">
        <v>14</v>
      </c>
      <c r="P543" s="8" t="s">
        <v>14</v>
      </c>
      <c r="Q543" s="8" t="s">
        <v>14</v>
      </c>
      <c r="R543" s="8" t="s">
        <v>14</v>
      </c>
      <c r="S543" s="8" t="s">
        <v>14</v>
      </c>
      <c r="T543" s="8" t="s">
        <v>14</v>
      </c>
      <c r="U543" s="8" t="s">
        <v>14</v>
      </c>
      <c r="V543" s="8" t="s">
        <v>14</v>
      </c>
      <c r="W543" s="8" t="s">
        <v>14</v>
      </c>
      <c r="X543" s="8" t="s">
        <v>14</v>
      </c>
      <c r="Y543" s="8" t="s">
        <v>14</v>
      </c>
      <c r="Z543" s="8" t="s">
        <v>14</v>
      </c>
      <c r="AA543" s="8" t="s">
        <v>14</v>
      </c>
      <c r="AB543" s="8" t="s">
        <v>14</v>
      </c>
    </row>
    <row r="544">
      <c r="A544" s="8" t="s">
        <v>14</v>
      </c>
      <c r="B544" s="8" t="s">
        <v>14</v>
      </c>
      <c r="C544" s="8" t="s">
        <v>14</v>
      </c>
      <c r="D544" s="8" t="s">
        <v>14</v>
      </c>
      <c r="E544" s="8" t="s">
        <v>14</v>
      </c>
      <c r="F544" s="8" t="s">
        <v>14</v>
      </c>
      <c r="G544" s="8" t="s">
        <v>14</v>
      </c>
      <c r="H544" s="8" t="s">
        <v>14</v>
      </c>
      <c r="I544" s="8" t="s">
        <v>14</v>
      </c>
      <c r="J544" s="8" t="s">
        <v>14</v>
      </c>
      <c r="K544" s="8" t="s">
        <v>14</v>
      </c>
      <c r="L544" s="8" t="s">
        <v>14</v>
      </c>
      <c r="M544" s="8" t="s">
        <v>14</v>
      </c>
      <c r="N544" s="8" t="s">
        <v>14</v>
      </c>
      <c r="O544" s="8" t="s">
        <v>14</v>
      </c>
      <c r="P544" s="8" t="s">
        <v>14</v>
      </c>
      <c r="Q544" s="8" t="s">
        <v>14</v>
      </c>
      <c r="R544" s="8" t="s">
        <v>14</v>
      </c>
      <c r="S544" s="8" t="s">
        <v>14</v>
      </c>
      <c r="T544" s="8" t="s">
        <v>14</v>
      </c>
      <c r="U544" s="8" t="s">
        <v>14</v>
      </c>
      <c r="V544" s="8" t="s">
        <v>14</v>
      </c>
      <c r="W544" s="8" t="s">
        <v>14</v>
      </c>
      <c r="X544" s="8" t="s">
        <v>14</v>
      </c>
      <c r="Y544" s="8" t="s">
        <v>14</v>
      </c>
      <c r="Z544" s="8" t="s">
        <v>14</v>
      </c>
      <c r="AA544" s="8" t="s">
        <v>14</v>
      </c>
      <c r="AB544" s="8" t="s">
        <v>14</v>
      </c>
    </row>
    <row r="545">
      <c r="A545" s="8" t="s">
        <v>14</v>
      </c>
      <c r="B545" s="8" t="s">
        <v>14</v>
      </c>
      <c r="C545" s="8" t="s">
        <v>14</v>
      </c>
      <c r="D545" s="8" t="s">
        <v>14</v>
      </c>
      <c r="E545" s="8" t="s">
        <v>14</v>
      </c>
      <c r="F545" s="8" t="s">
        <v>14</v>
      </c>
      <c r="G545" s="8" t="s">
        <v>14</v>
      </c>
      <c r="H545" s="8" t="s">
        <v>14</v>
      </c>
      <c r="I545" s="8" t="s">
        <v>14</v>
      </c>
      <c r="J545" s="8" t="s">
        <v>14</v>
      </c>
      <c r="K545" s="8" t="s">
        <v>14</v>
      </c>
      <c r="L545" s="8" t="s">
        <v>14</v>
      </c>
      <c r="M545" s="8" t="s">
        <v>14</v>
      </c>
      <c r="N545" s="8" t="s">
        <v>14</v>
      </c>
      <c r="O545" s="8" t="s">
        <v>14</v>
      </c>
      <c r="P545" s="8" t="s">
        <v>14</v>
      </c>
      <c r="Q545" s="8" t="s">
        <v>14</v>
      </c>
      <c r="R545" s="8" t="s">
        <v>14</v>
      </c>
      <c r="S545" s="8" t="s">
        <v>14</v>
      </c>
      <c r="T545" s="8" t="s">
        <v>14</v>
      </c>
      <c r="U545" s="8" t="s">
        <v>14</v>
      </c>
      <c r="V545" s="8" t="s">
        <v>14</v>
      </c>
      <c r="W545" s="8" t="s">
        <v>14</v>
      </c>
      <c r="X545" s="8" t="s">
        <v>14</v>
      </c>
      <c r="Y545" s="8" t="s">
        <v>14</v>
      </c>
      <c r="Z545" s="8" t="s">
        <v>14</v>
      </c>
      <c r="AA545" s="8" t="s">
        <v>14</v>
      </c>
      <c r="AB545" s="8" t="s">
        <v>14</v>
      </c>
    </row>
    <row r="546">
      <c r="A546" s="8" t="s">
        <v>14</v>
      </c>
      <c r="B546" s="8" t="s">
        <v>14</v>
      </c>
      <c r="C546" s="8" t="s">
        <v>14</v>
      </c>
      <c r="D546" s="8" t="s">
        <v>14</v>
      </c>
      <c r="E546" s="8" t="s">
        <v>14</v>
      </c>
      <c r="F546" s="8" t="s">
        <v>14</v>
      </c>
      <c r="G546" s="8" t="s">
        <v>14</v>
      </c>
      <c r="H546" s="8" t="s">
        <v>14</v>
      </c>
      <c r="I546" s="8" t="s">
        <v>14</v>
      </c>
      <c r="J546" s="8" t="s">
        <v>14</v>
      </c>
      <c r="K546" s="8" t="s">
        <v>14</v>
      </c>
      <c r="L546" s="8" t="s">
        <v>14</v>
      </c>
      <c r="M546" s="8" t="s">
        <v>14</v>
      </c>
      <c r="N546" s="8" t="s">
        <v>14</v>
      </c>
      <c r="O546" s="8" t="s">
        <v>14</v>
      </c>
      <c r="P546" s="8" t="s">
        <v>14</v>
      </c>
      <c r="Q546" s="8" t="s">
        <v>14</v>
      </c>
      <c r="R546" s="8" t="s">
        <v>14</v>
      </c>
      <c r="S546" s="8" t="s">
        <v>14</v>
      </c>
      <c r="T546" s="8" t="s">
        <v>14</v>
      </c>
      <c r="U546" s="8" t="s">
        <v>14</v>
      </c>
      <c r="V546" s="8" t="s">
        <v>14</v>
      </c>
      <c r="W546" s="8" t="s">
        <v>14</v>
      </c>
      <c r="X546" s="8" t="s">
        <v>14</v>
      </c>
      <c r="Y546" s="8" t="s">
        <v>14</v>
      </c>
      <c r="Z546" s="8" t="s">
        <v>14</v>
      </c>
      <c r="AA546" s="8" t="s">
        <v>14</v>
      </c>
      <c r="AB546" s="8" t="s">
        <v>14</v>
      </c>
    </row>
    <row r="547">
      <c r="A547" s="8" t="s">
        <v>14</v>
      </c>
      <c r="B547" s="8" t="s">
        <v>14</v>
      </c>
      <c r="C547" s="8" t="s">
        <v>14</v>
      </c>
      <c r="D547" s="8" t="s">
        <v>14</v>
      </c>
      <c r="E547" s="8" t="s">
        <v>14</v>
      </c>
      <c r="F547" s="8" t="s">
        <v>14</v>
      </c>
      <c r="G547" s="8" t="s">
        <v>14</v>
      </c>
      <c r="H547" s="8" t="s">
        <v>14</v>
      </c>
      <c r="I547" s="8" t="s">
        <v>14</v>
      </c>
      <c r="J547" s="8" t="s">
        <v>14</v>
      </c>
      <c r="K547" s="8" t="s">
        <v>14</v>
      </c>
      <c r="L547" s="8" t="s">
        <v>14</v>
      </c>
      <c r="M547" s="8" t="s">
        <v>14</v>
      </c>
      <c r="N547" s="8" t="s">
        <v>14</v>
      </c>
      <c r="O547" s="8" t="s">
        <v>14</v>
      </c>
      <c r="P547" s="8" t="s">
        <v>14</v>
      </c>
      <c r="Q547" s="8" t="s">
        <v>14</v>
      </c>
      <c r="R547" s="8" t="s">
        <v>14</v>
      </c>
      <c r="S547" s="8" t="s">
        <v>14</v>
      </c>
      <c r="T547" s="8" t="s">
        <v>14</v>
      </c>
      <c r="U547" s="8" t="s">
        <v>14</v>
      </c>
      <c r="V547" s="8" t="s">
        <v>14</v>
      </c>
      <c r="W547" s="8" t="s">
        <v>14</v>
      </c>
      <c r="X547" s="8" t="s">
        <v>14</v>
      </c>
      <c r="Y547" s="8" t="s">
        <v>14</v>
      </c>
      <c r="Z547" s="8" t="s">
        <v>14</v>
      </c>
      <c r="AA547" s="8" t="s">
        <v>14</v>
      </c>
      <c r="AB547" s="8" t="s">
        <v>14</v>
      </c>
    </row>
    <row r="548">
      <c r="A548" s="8" t="s">
        <v>14</v>
      </c>
      <c r="B548" s="8" t="s">
        <v>14</v>
      </c>
      <c r="C548" s="8" t="s">
        <v>14</v>
      </c>
      <c r="D548" s="8" t="s">
        <v>14</v>
      </c>
      <c r="E548" s="8" t="s">
        <v>14</v>
      </c>
      <c r="F548" s="8" t="s">
        <v>14</v>
      </c>
      <c r="G548" s="8" t="s">
        <v>14</v>
      </c>
      <c r="H548" s="8" t="s">
        <v>14</v>
      </c>
      <c r="I548" s="8" t="s">
        <v>14</v>
      </c>
      <c r="J548" s="8" t="s">
        <v>14</v>
      </c>
      <c r="K548" s="8" t="s">
        <v>14</v>
      </c>
      <c r="L548" s="8" t="s">
        <v>14</v>
      </c>
      <c r="M548" s="8" t="s">
        <v>14</v>
      </c>
      <c r="N548" s="8" t="s">
        <v>14</v>
      </c>
      <c r="O548" s="8" t="s">
        <v>14</v>
      </c>
      <c r="P548" s="8" t="s">
        <v>14</v>
      </c>
      <c r="Q548" s="8" t="s">
        <v>14</v>
      </c>
      <c r="R548" s="8" t="s">
        <v>14</v>
      </c>
      <c r="S548" s="8" t="s">
        <v>14</v>
      </c>
      <c r="T548" s="8" t="s">
        <v>14</v>
      </c>
      <c r="U548" s="8" t="s">
        <v>14</v>
      </c>
      <c r="V548" s="8" t="s">
        <v>14</v>
      </c>
      <c r="W548" s="8" t="s">
        <v>14</v>
      </c>
      <c r="X548" s="8" t="s">
        <v>14</v>
      </c>
      <c r="Y548" s="8" t="s">
        <v>14</v>
      </c>
      <c r="Z548" s="8" t="s">
        <v>14</v>
      </c>
      <c r="AA548" s="8" t="s">
        <v>14</v>
      </c>
      <c r="AB548" s="8" t="s">
        <v>14</v>
      </c>
    </row>
    <row r="549">
      <c r="A549" s="8" t="s">
        <v>14</v>
      </c>
      <c r="B549" s="8" t="s">
        <v>14</v>
      </c>
      <c r="C549" s="8" t="s">
        <v>14</v>
      </c>
      <c r="D549" s="8" t="s">
        <v>14</v>
      </c>
      <c r="E549" s="8" t="s">
        <v>14</v>
      </c>
      <c r="F549" s="8" t="s">
        <v>14</v>
      </c>
      <c r="G549" s="8" t="s">
        <v>14</v>
      </c>
      <c r="H549" s="8" t="s">
        <v>14</v>
      </c>
      <c r="I549" s="8" t="s">
        <v>14</v>
      </c>
      <c r="J549" s="8" t="s">
        <v>14</v>
      </c>
      <c r="K549" s="8" t="s">
        <v>14</v>
      </c>
      <c r="L549" s="8" t="s">
        <v>14</v>
      </c>
      <c r="M549" s="8" t="s">
        <v>14</v>
      </c>
      <c r="N549" s="8" t="s">
        <v>14</v>
      </c>
      <c r="O549" s="8" t="s">
        <v>14</v>
      </c>
      <c r="P549" s="8" t="s">
        <v>14</v>
      </c>
      <c r="Q549" s="8" t="s">
        <v>14</v>
      </c>
      <c r="R549" s="8" t="s">
        <v>14</v>
      </c>
      <c r="S549" s="8" t="s">
        <v>14</v>
      </c>
      <c r="T549" s="8" t="s">
        <v>14</v>
      </c>
      <c r="U549" s="8" t="s">
        <v>14</v>
      </c>
      <c r="V549" s="8" t="s">
        <v>14</v>
      </c>
      <c r="W549" s="8" t="s">
        <v>14</v>
      </c>
      <c r="X549" s="8" t="s">
        <v>14</v>
      </c>
      <c r="Y549" s="8" t="s">
        <v>14</v>
      </c>
      <c r="Z549" s="8" t="s">
        <v>14</v>
      </c>
      <c r="AA549" s="8" t="s">
        <v>14</v>
      </c>
      <c r="AB549" s="8" t="s">
        <v>14</v>
      </c>
    </row>
    <row r="550">
      <c r="A550" s="8" t="s">
        <v>14</v>
      </c>
      <c r="B550" s="8" t="s">
        <v>14</v>
      </c>
      <c r="C550" s="8" t="s">
        <v>14</v>
      </c>
      <c r="D550" s="8" t="s">
        <v>14</v>
      </c>
      <c r="E550" s="8" t="s">
        <v>14</v>
      </c>
      <c r="F550" s="8" t="s">
        <v>14</v>
      </c>
      <c r="G550" s="8" t="s">
        <v>14</v>
      </c>
      <c r="H550" s="8" t="s">
        <v>14</v>
      </c>
      <c r="I550" s="8" t="s">
        <v>14</v>
      </c>
      <c r="J550" s="8" t="s">
        <v>14</v>
      </c>
      <c r="K550" s="8" t="s">
        <v>14</v>
      </c>
      <c r="L550" s="8" t="s">
        <v>14</v>
      </c>
      <c r="M550" s="8" t="s">
        <v>14</v>
      </c>
      <c r="N550" s="8" t="s">
        <v>14</v>
      </c>
      <c r="O550" s="8" t="s">
        <v>14</v>
      </c>
      <c r="P550" s="8" t="s">
        <v>14</v>
      </c>
      <c r="Q550" s="8" t="s">
        <v>14</v>
      </c>
      <c r="R550" s="8" t="s">
        <v>14</v>
      </c>
      <c r="S550" s="8" t="s">
        <v>14</v>
      </c>
      <c r="T550" s="8" t="s">
        <v>14</v>
      </c>
      <c r="U550" s="8" t="s">
        <v>14</v>
      </c>
      <c r="V550" s="8" t="s">
        <v>14</v>
      </c>
      <c r="W550" s="8" t="s">
        <v>14</v>
      </c>
      <c r="X550" s="8" t="s">
        <v>14</v>
      </c>
      <c r="Y550" s="8" t="s">
        <v>14</v>
      </c>
      <c r="Z550" s="8" t="s">
        <v>14</v>
      </c>
      <c r="AA550" s="8" t="s">
        <v>14</v>
      </c>
      <c r="AB550" s="8" t="s">
        <v>14</v>
      </c>
    </row>
    <row r="551">
      <c r="A551" s="8" t="s">
        <v>14</v>
      </c>
      <c r="B551" s="8" t="s">
        <v>14</v>
      </c>
      <c r="C551" s="8" t="s">
        <v>14</v>
      </c>
      <c r="D551" s="8" t="s">
        <v>14</v>
      </c>
      <c r="E551" s="8" t="s">
        <v>14</v>
      </c>
      <c r="F551" s="8" t="s">
        <v>14</v>
      </c>
      <c r="G551" s="8" t="s">
        <v>14</v>
      </c>
      <c r="H551" s="8" t="s">
        <v>14</v>
      </c>
      <c r="I551" s="8" t="s">
        <v>14</v>
      </c>
      <c r="J551" s="8" t="s">
        <v>14</v>
      </c>
      <c r="K551" s="8" t="s">
        <v>14</v>
      </c>
      <c r="L551" s="8" t="s">
        <v>14</v>
      </c>
      <c r="M551" s="8" t="s">
        <v>14</v>
      </c>
      <c r="N551" s="8" t="s">
        <v>14</v>
      </c>
      <c r="O551" s="8" t="s">
        <v>14</v>
      </c>
      <c r="P551" s="8" t="s">
        <v>14</v>
      </c>
      <c r="Q551" s="8" t="s">
        <v>14</v>
      </c>
      <c r="R551" s="8" t="s">
        <v>14</v>
      </c>
      <c r="S551" s="8" t="s">
        <v>14</v>
      </c>
      <c r="T551" s="8" t="s">
        <v>14</v>
      </c>
      <c r="U551" s="8" t="s">
        <v>14</v>
      </c>
      <c r="V551" s="8" t="s">
        <v>14</v>
      </c>
      <c r="W551" s="8" t="s">
        <v>14</v>
      </c>
      <c r="X551" s="8" t="s">
        <v>14</v>
      </c>
      <c r="Y551" s="8" t="s">
        <v>14</v>
      </c>
      <c r="Z551" s="8" t="s">
        <v>14</v>
      </c>
      <c r="AA551" s="8" t="s">
        <v>14</v>
      </c>
      <c r="AB551" s="8" t="s">
        <v>14</v>
      </c>
    </row>
    <row r="552">
      <c r="A552" s="8" t="s">
        <v>14</v>
      </c>
      <c r="B552" s="8" t="s">
        <v>14</v>
      </c>
      <c r="C552" s="8" t="s">
        <v>14</v>
      </c>
      <c r="D552" s="8" t="s">
        <v>14</v>
      </c>
      <c r="E552" s="8" t="s">
        <v>14</v>
      </c>
      <c r="F552" s="8" t="s">
        <v>14</v>
      </c>
      <c r="G552" s="8" t="s">
        <v>14</v>
      </c>
      <c r="H552" s="8" t="s">
        <v>14</v>
      </c>
      <c r="I552" s="8" t="s">
        <v>14</v>
      </c>
      <c r="J552" s="8" t="s">
        <v>14</v>
      </c>
      <c r="K552" s="8" t="s">
        <v>14</v>
      </c>
      <c r="L552" s="8" t="s">
        <v>14</v>
      </c>
      <c r="M552" s="8" t="s">
        <v>14</v>
      </c>
      <c r="N552" s="8" t="s">
        <v>14</v>
      </c>
      <c r="O552" s="8" t="s">
        <v>14</v>
      </c>
      <c r="P552" s="8" t="s">
        <v>14</v>
      </c>
      <c r="Q552" s="8" t="s">
        <v>14</v>
      </c>
      <c r="R552" s="8" t="s">
        <v>14</v>
      </c>
      <c r="S552" s="8" t="s">
        <v>14</v>
      </c>
      <c r="T552" s="8" t="s">
        <v>14</v>
      </c>
      <c r="U552" s="8" t="s">
        <v>14</v>
      </c>
      <c r="V552" s="8" t="s">
        <v>14</v>
      </c>
      <c r="W552" s="8" t="s">
        <v>14</v>
      </c>
      <c r="X552" s="8" t="s">
        <v>14</v>
      </c>
      <c r="Y552" s="8" t="s">
        <v>14</v>
      </c>
      <c r="Z552" s="8" t="s">
        <v>14</v>
      </c>
      <c r="AA552" s="8" t="s">
        <v>14</v>
      </c>
      <c r="AB552" s="8" t="s">
        <v>14</v>
      </c>
    </row>
    <row r="553">
      <c r="A553" s="8" t="s">
        <v>14</v>
      </c>
      <c r="B553" s="8" t="s">
        <v>14</v>
      </c>
      <c r="C553" s="8" t="s">
        <v>14</v>
      </c>
      <c r="D553" s="8" t="s">
        <v>14</v>
      </c>
      <c r="E553" s="8" t="s">
        <v>14</v>
      </c>
      <c r="F553" s="8" t="s">
        <v>14</v>
      </c>
      <c r="G553" s="8" t="s">
        <v>14</v>
      </c>
      <c r="H553" s="8" t="s">
        <v>14</v>
      </c>
      <c r="I553" s="8" t="s">
        <v>14</v>
      </c>
      <c r="J553" s="8" t="s">
        <v>14</v>
      </c>
      <c r="K553" s="8" t="s">
        <v>14</v>
      </c>
      <c r="L553" s="8" t="s">
        <v>14</v>
      </c>
      <c r="M553" s="8" t="s">
        <v>14</v>
      </c>
      <c r="N553" s="8" t="s">
        <v>14</v>
      </c>
      <c r="O553" s="8" t="s">
        <v>14</v>
      </c>
      <c r="P553" s="8" t="s">
        <v>14</v>
      </c>
      <c r="Q553" s="8" t="s">
        <v>14</v>
      </c>
      <c r="R553" s="8" t="s">
        <v>14</v>
      </c>
      <c r="S553" s="8" t="s">
        <v>14</v>
      </c>
      <c r="T553" s="8" t="s">
        <v>14</v>
      </c>
      <c r="U553" s="8" t="s">
        <v>14</v>
      </c>
      <c r="V553" s="8" t="s">
        <v>14</v>
      </c>
      <c r="W553" s="8" t="s">
        <v>14</v>
      </c>
      <c r="X553" s="8" t="s">
        <v>14</v>
      </c>
      <c r="Y553" s="8" t="s">
        <v>14</v>
      </c>
      <c r="Z553" s="8" t="s">
        <v>14</v>
      </c>
      <c r="AA553" s="8" t="s">
        <v>14</v>
      </c>
      <c r="AB553" s="8" t="s">
        <v>14</v>
      </c>
    </row>
    <row r="554">
      <c r="A554" s="8" t="s">
        <v>14</v>
      </c>
      <c r="B554" s="8" t="s">
        <v>14</v>
      </c>
      <c r="C554" s="8" t="s">
        <v>14</v>
      </c>
      <c r="D554" s="8" t="s">
        <v>14</v>
      </c>
      <c r="E554" s="8" t="s">
        <v>14</v>
      </c>
      <c r="F554" s="8" t="s">
        <v>14</v>
      </c>
      <c r="G554" s="8" t="s">
        <v>14</v>
      </c>
      <c r="H554" s="8" t="s">
        <v>14</v>
      </c>
      <c r="I554" s="8" t="s">
        <v>14</v>
      </c>
      <c r="J554" s="8" t="s">
        <v>14</v>
      </c>
      <c r="K554" s="8" t="s">
        <v>14</v>
      </c>
      <c r="L554" s="8" t="s">
        <v>14</v>
      </c>
      <c r="M554" s="8" t="s">
        <v>14</v>
      </c>
      <c r="N554" s="8" t="s">
        <v>14</v>
      </c>
      <c r="O554" s="8" t="s">
        <v>14</v>
      </c>
      <c r="P554" s="8" t="s">
        <v>14</v>
      </c>
      <c r="Q554" s="8" t="s">
        <v>14</v>
      </c>
      <c r="R554" s="8" t="s">
        <v>14</v>
      </c>
      <c r="S554" s="8" t="s">
        <v>14</v>
      </c>
      <c r="T554" s="8" t="s">
        <v>14</v>
      </c>
      <c r="U554" s="8" t="s">
        <v>14</v>
      </c>
      <c r="V554" s="8" t="s">
        <v>14</v>
      </c>
      <c r="W554" s="8" t="s">
        <v>14</v>
      </c>
      <c r="X554" s="8" t="s">
        <v>14</v>
      </c>
      <c r="Y554" s="8" t="s">
        <v>14</v>
      </c>
      <c r="Z554" s="8" t="s">
        <v>14</v>
      </c>
      <c r="AA554" s="8" t="s">
        <v>14</v>
      </c>
      <c r="AB554" s="8" t="s">
        <v>14</v>
      </c>
    </row>
    <row r="555">
      <c r="A555" s="8" t="s">
        <v>14</v>
      </c>
      <c r="B555" s="8" t="s">
        <v>14</v>
      </c>
      <c r="C555" s="8" t="s">
        <v>14</v>
      </c>
      <c r="D555" s="8" t="s">
        <v>14</v>
      </c>
      <c r="E555" s="8" t="s">
        <v>14</v>
      </c>
      <c r="F555" s="8" t="s">
        <v>14</v>
      </c>
      <c r="G555" s="8" t="s">
        <v>14</v>
      </c>
      <c r="H555" s="8" t="s">
        <v>14</v>
      </c>
      <c r="I555" s="8" t="s">
        <v>14</v>
      </c>
      <c r="J555" s="8" t="s">
        <v>14</v>
      </c>
      <c r="K555" s="8" t="s">
        <v>14</v>
      </c>
      <c r="L555" s="8" t="s">
        <v>14</v>
      </c>
      <c r="M555" s="8" t="s">
        <v>14</v>
      </c>
      <c r="N555" s="8" t="s">
        <v>14</v>
      </c>
      <c r="O555" s="8" t="s">
        <v>14</v>
      </c>
      <c r="P555" s="8" t="s">
        <v>14</v>
      </c>
      <c r="Q555" s="8" t="s">
        <v>14</v>
      </c>
      <c r="R555" s="8" t="s">
        <v>14</v>
      </c>
      <c r="S555" s="8" t="s">
        <v>14</v>
      </c>
      <c r="T555" s="8" t="s">
        <v>14</v>
      </c>
      <c r="U555" s="8" t="s">
        <v>14</v>
      </c>
      <c r="V555" s="8" t="s">
        <v>14</v>
      </c>
      <c r="W555" s="8" t="s">
        <v>14</v>
      </c>
      <c r="X555" s="8" t="s">
        <v>14</v>
      </c>
      <c r="Y555" s="8" t="s">
        <v>14</v>
      </c>
      <c r="Z555" s="8" t="s">
        <v>14</v>
      </c>
      <c r="AA555" s="8" t="s">
        <v>14</v>
      </c>
      <c r="AB555" s="8" t="s">
        <v>14</v>
      </c>
    </row>
    <row r="556">
      <c r="A556" s="8" t="s">
        <v>14</v>
      </c>
      <c r="B556" s="8" t="s">
        <v>14</v>
      </c>
      <c r="C556" s="8" t="s">
        <v>14</v>
      </c>
      <c r="D556" s="8" t="s">
        <v>14</v>
      </c>
      <c r="E556" s="8" t="s">
        <v>14</v>
      </c>
      <c r="F556" s="8" t="s">
        <v>14</v>
      </c>
      <c r="G556" s="8" t="s">
        <v>14</v>
      </c>
      <c r="H556" s="8" t="s">
        <v>14</v>
      </c>
      <c r="I556" s="8" t="s">
        <v>14</v>
      </c>
      <c r="J556" s="8" t="s">
        <v>14</v>
      </c>
      <c r="K556" s="8" t="s">
        <v>14</v>
      </c>
      <c r="L556" s="8" t="s">
        <v>14</v>
      </c>
      <c r="M556" s="8" t="s">
        <v>14</v>
      </c>
      <c r="N556" s="8" t="s">
        <v>14</v>
      </c>
      <c r="O556" s="8" t="s">
        <v>14</v>
      </c>
      <c r="P556" s="8" t="s">
        <v>14</v>
      </c>
      <c r="Q556" s="8" t="s">
        <v>14</v>
      </c>
      <c r="R556" s="8" t="s">
        <v>14</v>
      </c>
      <c r="S556" s="8" t="s">
        <v>14</v>
      </c>
      <c r="T556" s="8" t="s">
        <v>14</v>
      </c>
      <c r="U556" s="8" t="s">
        <v>14</v>
      </c>
      <c r="V556" s="8" t="s">
        <v>14</v>
      </c>
      <c r="W556" s="8" t="s">
        <v>14</v>
      </c>
      <c r="X556" s="8" t="s">
        <v>14</v>
      </c>
      <c r="Y556" s="8" t="s">
        <v>14</v>
      </c>
      <c r="Z556" s="8" t="s">
        <v>14</v>
      </c>
      <c r="AA556" s="8" t="s">
        <v>14</v>
      </c>
      <c r="AB556" s="8" t="s">
        <v>14</v>
      </c>
    </row>
    <row r="557">
      <c r="A557" s="8" t="s">
        <v>14</v>
      </c>
      <c r="B557" s="8" t="s">
        <v>14</v>
      </c>
      <c r="C557" s="8" t="s">
        <v>14</v>
      </c>
      <c r="D557" s="8" t="s">
        <v>14</v>
      </c>
      <c r="E557" s="8" t="s">
        <v>14</v>
      </c>
      <c r="F557" s="8" t="s">
        <v>14</v>
      </c>
      <c r="G557" s="8" t="s">
        <v>14</v>
      </c>
      <c r="H557" s="8" t="s">
        <v>14</v>
      </c>
      <c r="I557" s="8" t="s">
        <v>14</v>
      </c>
      <c r="J557" s="8" t="s">
        <v>14</v>
      </c>
      <c r="K557" s="8" t="s">
        <v>14</v>
      </c>
      <c r="L557" s="8" t="s">
        <v>14</v>
      </c>
      <c r="M557" s="8" t="s">
        <v>14</v>
      </c>
      <c r="N557" s="8" t="s">
        <v>14</v>
      </c>
      <c r="O557" s="8" t="s">
        <v>14</v>
      </c>
      <c r="P557" s="8" t="s">
        <v>14</v>
      </c>
      <c r="Q557" s="8" t="s">
        <v>14</v>
      </c>
      <c r="R557" s="8" t="s">
        <v>14</v>
      </c>
      <c r="S557" s="8" t="s">
        <v>14</v>
      </c>
      <c r="T557" s="8" t="s">
        <v>14</v>
      </c>
      <c r="U557" s="8" t="s">
        <v>14</v>
      </c>
      <c r="V557" s="8" t="s">
        <v>14</v>
      </c>
      <c r="W557" s="8" t="s">
        <v>14</v>
      </c>
      <c r="X557" s="8" t="s">
        <v>14</v>
      </c>
      <c r="Y557" s="8" t="s">
        <v>14</v>
      </c>
      <c r="Z557" s="8" t="s">
        <v>14</v>
      </c>
      <c r="AA557" s="8" t="s">
        <v>14</v>
      </c>
      <c r="AB557" s="8" t="s">
        <v>14</v>
      </c>
    </row>
    <row r="558">
      <c r="A558" s="8" t="s">
        <v>14</v>
      </c>
      <c r="B558" s="8" t="s">
        <v>14</v>
      </c>
      <c r="C558" s="8" t="s">
        <v>14</v>
      </c>
      <c r="D558" s="8" t="s">
        <v>14</v>
      </c>
      <c r="E558" s="8" t="s">
        <v>14</v>
      </c>
      <c r="F558" s="8" t="s">
        <v>14</v>
      </c>
      <c r="G558" s="8" t="s">
        <v>14</v>
      </c>
      <c r="H558" s="8" t="s">
        <v>14</v>
      </c>
      <c r="I558" s="8" t="s">
        <v>14</v>
      </c>
      <c r="J558" s="8" t="s">
        <v>14</v>
      </c>
      <c r="K558" s="8" t="s">
        <v>14</v>
      </c>
      <c r="L558" s="8" t="s">
        <v>14</v>
      </c>
      <c r="M558" s="8" t="s">
        <v>14</v>
      </c>
      <c r="N558" s="8" t="s">
        <v>14</v>
      </c>
      <c r="O558" s="8" t="s">
        <v>14</v>
      </c>
      <c r="P558" s="8" t="s">
        <v>14</v>
      </c>
      <c r="Q558" s="8" t="s">
        <v>14</v>
      </c>
      <c r="R558" s="8" t="s">
        <v>14</v>
      </c>
      <c r="S558" s="8" t="s">
        <v>14</v>
      </c>
      <c r="T558" s="8" t="s">
        <v>14</v>
      </c>
      <c r="U558" s="8" t="s">
        <v>14</v>
      </c>
      <c r="V558" s="8" t="s">
        <v>14</v>
      </c>
      <c r="W558" s="8" t="s">
        <v>14</v>
      </c>
      <c r="X558" s="8" t="s">
        <v>14</v>
      </c>
      <c r="Y558" s="8" t="s">
        <v>14</v>
      </c>
      <c r="Z558" s="8" t="s">
        <v>14</v>
      </c>
      <c r="AA558" s="8" t="s">
        <v>14</v>
      </c>
      <c r="AB558" s="8" t="s">
        <v>14</v>
      </c>
    </row>
    <row r="559">
      <c r="A559" s="8" t="s">
        <v>14</v>
      </c>
      <c r="B559" s="8" t="s">
        <v>14</v>
      </c>
      <c r="C559" s="8" t="s">
        <v>14</v>
      </c>
      <c r="D559" s="8" t="s">
        <v>14</v>
      </c>
      <c r="E559" s="8" t="s">
        <v>14</v>
      </c>
      <c r="F559" s="8" t="s">
        <v>14</v>
      </c>
      <c r="G559" s="8" t="s">
        <v>14</v>
      </c>
      <c r="H559" s="8" t="s">
        <v>14</v>
      </c>
      <c r="I559" s="8" t="s">
        <v>14</v>
      </c>
      <c r="J559" s="8" t="s">
        <v>14</v>
      </c>
      <c r="K559" s="8" t="s">
        <v>14</v>
      </c>
      <c r="L559" s="8" t="s">
        <v>14</v>
      </c>
      <c r="M559" s="8" t="s">
        <v>14</v>
      </c>
      <c r="N559" s="8" t="s">
        <v>14</v>
      </c>
      <c r="O559" s="8" t="s">
        <v>14</v>
      </c>
      <c r="P559" s="8" t="s">
        <v>14</v>
      </c>
      <c r="Q559" s="8" t="s">
        <v>14</v>
      </c>
      <c r="R559" s="8" t="s">
        <v>14</v>
      </c>
      <c r="S559" s="8" t="s">
        <v>14</v>
      </c>
      <c r="T559" s="8" t="s">
        <v>14</v>
      </c>
      <c r="U559" s="8" t="s">
        <v>14</v>
      </c>
      <c r="V559" s="8" t="s">
        <v>14</v>
      </c>
      <c r="W559" s="8" t="s">
        <v>14</v>
      </c>
      <c r="X559" s="8" t="s">
        <v>14</v>
      </c>
      <c r="Y559" s="8" t="s">
        <v>14</v>
      </c>
      <c r="Z559" s="8" t="s">
        <v>14</v>
      </c>
      <c r="AA559" s="8" t="s">
        <v>14</v>
      </c>
      <c r="AB559" s="8" t="s">
        <v>14</v>
      </c>
    </row>
    <row r="560">
      <c r="A560" s="8" t="s">
        <v>14</v>
      </c>
      <c r="B560" s="8" t="s">
        <v>14</v>
      </c>
      <c r="C560" s="8" t="s">
        <v>14</v>
      </c>
      <c r="D560" s="8" t="s">
        <v>14</v>
      </c>
      <c r="E560" s="8" t="s">
        <v>14</v>
      </c>
      <c r="F560" s="8" t="s">
        <v>14</v>
      </c>
      <c r="G560" s="8" t="s">
        <v>14</v>
      </c>
      <c r="H560" s="8" t="s">
        <v>14</v>
      </c>
      <c r="I560" s="8" t="s">
        <v>14</v>
      </c>
      <c r="J560" s="8" t="s">
        <v>14</v>
      </c>
      <c r="K560" s="8" t="s">
        <v>14</v>
      </c>
      <c r="L560" s="8" t="s">
        <v>14</v>
      </c>
      <c r="M560" s="8" t="s">
        <v>14</v>
      </c>
      <c r="N560" s="8" t="s">
        <v>14</v>
      </c>
      <c r="O560" s="8" t="s">
        <v>14</v>
      </c>
      <c r="P560" s="8" t="s">
        <v>14</v>
      </c>
      <c r="Q560" s="8" t="s">
        <v>14</v>
      </c>
      <c r="R560" s="8" t="s">
        <v>14</v>
      </c>
      <c r="S560" s="8" t="s">
        <v>14</v>
      </c>
      <c r="T560" s="8" t="s">
        <v>14</v>
      </c>
      <c r="U560" s="8" t="s">
        <v>14</v>
      </c>
      <c r="V560" s="8" t="s">
        <v>14</v>
      </c>
      <c r="W560" s="8" t="s">
        <v>14</v>
      </c>
      <c r="X560" s="8" t="s">
        <v>14</v>
      </c>
      <c r="Y560" s="8" t="s">
        <v>14</v>
      </c>
      <c r="Z560" s="8" t="s">
        <v>14</v>
      </c>
      <c r="AA560" s="8" t="s">
        <v>14</v>
      </c>
      <c r="AB560" s="8" t="s">
        <v>14</v>
      </c>
    </row>
    <row r="561">
      <c r="A561" s="8" t="s">
        <v>14</v>
      </c>
      <c r="B561" s="8" t="s">
        <v>14</v>
      </c>
      <c r="C561" s="8" t="s">
        <v>14</v>
      </c>
      <c r="D561" s="8" t="s">
        <v>14</v>
      </c>
      <c r="E561" s="8" t="s">
        <v>14</v>
      </c>
      <c r="F561" s="8" t="s">
        <v>14</v>
      </c>
      <c r="G561" s="8" t="s">
        <v>14</v>
      </c>
      <c r="H561" s="8" t="s">
        <v>14</v>
      </c>
      <c r="I561" s="8" t="s">
        <v>14</v>
      </c>
      <c r="J561" s="8" t="s">
        <v>14</v>
      </c>
      <c r="K561" s="8" t="s">
        <v>14</v>
      </c>
      <c r="L561" s="8" t="s">
        <v>14</v>
      </c>
      <c r="M561" s="8" t="s">
        <v>14</v>
      </c>
      <c r="N561" s="8" t="s">
        <v>14</v>
      </c>
      <c r="O561" s="8" t="s">
        <v>14</v>
      </c>
      <c r="P561" s="8" t="s">
        <v>14</v>
      </c>
      <c r="Q561" s="8" t="s">
        <v>14</v>
      </c>
      <c r="R561" s="8" t="s">
        <v>14</v>
      </c>
      <c r="S561" s="8" t="s">
        <v>14</v>
      </c>
      <c r="T561" s="8" t="s">
        <v>14</v>
      </c>
      <c r="U561" s="8" t="s">
        <v>14</v>
      </c>
      <c r="V561" s="8" t="s">
        <v>14</v>
      </c>
      <c r="W561" s="8" t="s">
        <v>14</v>
      </c>
      <c r="X561" s="8" t="s">
        <v>14</v>
      </c>
      <c r="Y561" s="8" t="s">
        <v>14</v>
      </c>
      <c r="Z561" s="8" t="s">
        <v>14</v>
      </c>
      <c r="AA561" s="8" t="s">
        <v>14</v>
      </c>
      <c r="AB561" s="8" t="s">
        <v>14</v>
      </c>
    </row>
    <row r="562">
      <c r="A562" s="8" t="s">
        <v>14</v>
      </c>
      <c r="B562" s="8" t="s">
        <v>14</v>
      </c>
      <c r="C562" s="8" t="s">
        <v>14</v>
      </c>
      <c r="D562" s="8" t="s">
        <v>14</v>
      </c>
      <c r="E562" s="8" t="s">
        <v>14</v>
      </c>
      <c r="F562" s="8" t="s">
        <v>14</v>
      </c>
      <c r="G562" s="8" t="s">
        <v>14</v>
      </c>
      <c r="H562" s="8" t="s">
        <v>14</v>
      </c>
      <c r="I562" s="8" t="s">
        <v>14</v>
      </c>
      <c r="J562" s="8" t="s">
        <v>14</v>
      </c>
      <c r="K562" s="8" t="s">
        <v>14</v>
      </c>
      <c r="L562" s="8" t="s">
        <v>14</v>
      </c>
      <c r="M562" s="8" t="s">
        <v>14</v>
      </c>
      <c r="N562" s="8" t="s">
        <v>14</v>
      </c>
      <c r="O562" s="8" t="s">
        <v>14</v>
      </c>
      <c r="P562" s="8" t="s">
        <v>14</v>
      </c>
      <c r="Q562" s="8" t="s">
        <v>14</v>
      </c>
      <c r="R562" s="8" t="s">
        <v>14</v>
      </c>
      <c r="S562" s="8" t="s">
        <v>14</v>
      </c>
      <c r="T562" s="8" t="s">
        <v>14</v>
      </c>
      <c r="U562" s="8" t="s">
        <v>14</v>
      </c>
      <c r="V562" s="8" t="s">
        <v>14</v>
      </c>
      <c r="W562" s="8" t="s">
        <v>14</v>
      </c>
      <c r="X562" s="8" t="s">
        <v>14</v>
      </c>
      <c r="Y562" s="8" t="s">
        <v>14</v>
      </c>
      <c r="Z562" s="8" t="s">
        <v>14</v>
      </c>
      <c r="AA562" s="8" t="s">
        <v>14</v>
      </c>
      <c r="AB562" s="8" t="s">
        <v>14</v>
      </c>
    </row>
    <row r="563">
      <c r="A563" s="8" t="s">
        <v>14</v>
      </c>
      <c r="B563" s="8" t="s">
        <v>14</v>
      </c>
      <c r="C563" s="8" t="s">
        <v>14</v>
      </c>
      <c r="D563" s="8" t="s">
        <v>14</v>
      </c>
      <c r="E563" s="8" t="s">
        <v>14</v>
      </c>
      <c r="F563" s="8" t="s">
        <v>14</v>
      </c>
      <c r="G563" s="8" t="s">
        <v>14</v>
      </c>
      <c r="H563" s="8" t="s">
        <v>14</v>
      </c>
      <c r="I563" s="8" t="s">
        <v>14</v>
      </c>
      <c r="J563" s="8" t="s">
        <v>14</v>
      </c>
      <c r="K563" s="8" t="s">
        <v>14</v>
      </c>
      <c r="L563" s="8" t="s">
        <v>14</v>
      </c>
      <c r="M563" s="8" t="s">
        <v>14</v>
      </c>
      <c r="N563" s="8" t="s">
        <v>14</v>
      </c>
      <c r="O563" s="8" t="s">
        <v>14</v>
      </c>
      <c r="P563" s="8" t="s">
        <v>14</v>
      </c>
      <c r="Q563" s="8" t="s">
        <v>14</v>
      </c>
      <c r="R563" s="8" t="s">
        <v>14</v>
      </c>
      <c r="S563" s="8" t="s">
        <v>14</v>
      </c>
      <c r="T563" s="8" t="s">
        <v>14</v>
      </c>
      <c r="U563" s="8" t="s">
        <v>14</v>
      </c>
      <c r="V563" s="8" t="s">
        <v>14</v>
      </c>
      <c r="W563" s="8" t="s">
        <v>14</v>
      </c>
      <c r="X563" s="8" t="s">
        <v>14</v>
      </c>
      <c r="Y563" s="8" t="s">
        <v>14</v>
      </c>
      <c r="Z563" s="8" t="s">
        <v>14</v>
      </c>
      <c r="AA563" s="8" t="s">
        <v>14</v>
      </c>
      <c r="AB563" s="8" t="s">
        <v>14</v>
      </c>
    </row>
    <row r="564">
      <c r="A564" s="8" t="s">
        <v>14</v>
      </c>
      <c r="B564" s="8" t="s">
        <v>14</v>
      </c>
      <c r="C564" s="8" t="s">
        <v>14</v>
      </c>
      <c r="D564" s="8" t="s">
        <v>14</v>
      </c>
      <c r="E564" s="8" t="s">
        <v>14</v>
      </c>
      <c r="F564" s="8" t="s">
        <v>14</v>
      </c>
      <c r="G564" s="8" t="s">
        <v>14</v>
      </c>
      <c r="H564" s="8" t="s">
        <v>14</v>
      </c>
      <c r="I564" s="8" t="s">
        <v>14</v>
      </c>
      <c r="J564" s="8" t="s">
        <v>14</v>
      </c>
      <c r="K564" s="8" t="s">
        <v>14</v>
      </c>
      <c r="L564" s="8" t="s">
        <v>14</v>
      </c>
      <c r="M564" s="8" t="s">
        <v>14</v>
      </c>
      <c r="N564" s="8" t="s">
        <v>14</v>
      </c>
      <c r="O564" s="8" t="s">
        <v>14</v>
      </c>
      <c r="P564" s="8" t="s">
        <v>14</v>
      </c>
      <c r="Q564" s="8" t="s">
        <v>14</v>
      </c>
      <c r="R564" s="8" t="s">
        <v>14</v>
      </c>
      <c r="S564" s="8" t="s">
        <v>14</v>
      </c>
      <c r="T564" s="8" t="s">
        <v>14</v>
      </c>
      <c r="U564" s="8" t="s">
        <v>14</v>
      </c>
      <c r="V564" s="8" t="s">
        <v>14</v>
      </c>
      <c r="W564" s="8" t="s">
        <v>14</v>
      </c>
      <c r="X564" s="8" t="s">
        <v>14</v>
      </c>
      <c r="Y564" s="8" t="s">
        <v>14</v>
      </c>
      <c r="Z564" s="8" t="s">
        <v>14</v>
      </c>
      <c r="AA564" s="8" t="s">
        <v>14</v>
      </c>
      <c r="AB564" s="8" t="s">
        <v>14</v>
      </c>
    </row>
    <row r="565">
      <c r="A565" s="8" t="s">
        <v>14</v>
      </c>
      <c r="B565" s="8" t="s">
        <v>14</v>
      </c>
      <c r="C565" s="8" t="s">
        <v>14</v>
      </c>
      <c r="D565" s="8" t="s">
        <v>14</v>
      </c>
      <c r="E565" s="8" t="s">
        <v>14</v>
      </c>
      <c r="F565" s="8" t="s">
        <v>14</v>
      </c>
      <c r="G565" s="8" t="s">
        <v>14</v>
      </c>
      <c r="H565" s="8" t="s">
        <v>14</v>
      </c>
      <c r="I565" s="8" t="s">
        <v>14</v>
      </c>
      <c r="J565" s="8" t="s">
        <v>14</v>
      </c>
      <c r="K565" s="8" t="s">
        <v>14</v>
      </c>
      <c r="L565" s="8" t="s">
        <v>14</v>
      </c>
      <c r="M565" s="8" t="s">
        <v>14</v>
      </c>
      <c r="N565" s="8" t="s">
        <v>14</v>
      </c>
      <c r="O565" s="8" t="s">
        <v>14</v>
      </c>
      <c r="P565" s="8" t="s">
        <v>14</v>
      </c>
      <c r="Q565" s="8" t="s">
        <v>14</v>
      </c>
      <c r="R565" s="8" t="s">
        <v>14</v>
      </c>
      <c r="S565" s="8" t="s">
        <v>14</v>
      </c>
      <c r="T565" s="8" t="s">
        <v>14</v>
      </c>
      <c r="U565" s="8" t="s">
        <v>14</v>
      </c>
      <c r="V565" s="8" t="s">
        <v>14</v>
      </c>
      <c r="W565" s="8" t="s">
        <v>14</v>
      </c>
      <c r="X565" s="8" t="s">
        <v>14</v>
      </c>
      <c r="Y565" s="8" t="s">
        <v>14</v>
      </c>
      <c r="Z565" s="8" t="s">
        <v>14</v>
      </c>
      <c r="AA565" s="8" t="s">
        <v>14</v>
      </c>
      <c r="AB565" s="8" t="s">
        <v>14</v>
      </c>
    </row>
    <row r="566">
      <c r="A566" s="8" t="s">
        <v>14</v>
      </c>
      <c r="B566" s="8" t="s">
        <v>14</v>
      </c>
      <c r="C566" s="8" t="s">
        <v>14</v>
      </c>
      <c r="D566" s="8" t="s">
        <v>14</v>
      </c>
      <c r="E566" s="8" t="s">
        <v>14</v>
      </c>
      <c r="F566" s="8" t="s">
        <v>14</v>
      </c>
      <c r="G566" s="8" t="s">
        <v>14</v>
      </c>
      <c r="H566" s="8" t="s">
        <v>14</v>
      </c>
      <c r="I566" s="8" t="s">
        <v>14</v>
      </c>
      <c r="J566" s="8" t="s">
        <v>14</v>
      </c>
      <c r="K566" s="8" t="s">
        <v>14</v>
      </c>
      <c r="L566" s="8" t="s">
        <v>14</v>
      </c>
      <c r="M566" s="8" t="s">
        <v>14</v>
      </c>
      <c r="N566" s="8" t="s">
        <v>14</v>
      </c>
      <c r="O566" s="8" t="s">
        <v>14</v>
      </c>
      <c r="P566" s="8" t="s">
        <v>14</v>
      </c>
      <c r="Q566" s="8" t="s">
        <v>14</v>
      </c>
      <c r="R566" s="8" t="s">
        <v>14</v>
      </c>
      <c r="S566" s="8" t="s">
        <v>14</v>
      </c>
      <c r="T566" s="8" t="s">
        <v>14</v>
      </c>
      <c r="U566" s="8" t="s">
        <v>14</v>
      </c>
      <c r="V566" s="8" t="s">
        <v>14</v>
      </c>
      <c r="W566" s="8" t="s">
        <v>14</v>
      </c>
      <c r="X566" s="8" t="s">
        <v>14</v>
      </c>
      <c r="Y566" s="8" t="s">
        <v>14</v>
      </c>
      <c r="Z566" s="8" t="s">
        <v>14</v>
      </c>
      <c r="AA566" s="8" t="s">
        <v>14</v>
      </c>
      <c r="AB566" s="8" t="s">
        <v>14</v>
      </c>
    </row>
    <row r="567">
      <c r="A567" s="8" t="s">
        <v>14</v>
      </c>
      <c r="B567" s="8" t="s">
        <v>14</v>
      </c>
      <c r="C567" s="8" t="s">
        <v>14</v>
      </c>
      <c r="D567" s="8" t="s">
        <v>14</v>
      </c>
      <c r="E567" s="8" t="s">
        <v>14</v>
      </c>
      <c r="F567" s="8" t="s">
        <v>14</v>
      </c>
      <c r="G567" s="8" t="s">
        <v>14</v>
      </c>
      <c r="H567" s="8" t="s">
        <v>14</v>
      </c>
      <c r="I567" s="8" t="s">
        <v>14</v>
      </c>
      <c r="J567" s="8" t="s">
        <v>14</v>
      </c>
      <c r="K567" s="8" t="s">
        <v>14</v>
      </c>
      <c r="L567" s="8" t="s">
        <v>14</v>
      </c>
      <c r="M567" s="8" t="s">
        <v>14</v>
      </c>
      <c r="N567" s="8" t="s">
        <v>14</v>
      </c>
      <c r="O567" s="8" t="s">
        <v>14</v>
      </c>
      <c r="P567" s="8" t="s">
        <v>14</v>
      </c>
      <c r="Q567" s="8" t="s">
        <v>14</v>
      </c>
      <c r="R567" s="8" t="s">
        <v>14</v>
      </c>
      <c r="S567" s="8" t="s">
        <v>14</v>
      </c>
      <c r="T567" s="8" t="s">
        <v>14</v>
      </c>
      <c r="U567" s="8" t="s">
        <v>14</v>
      </c>
      <c r="V567" s="8" t="s">
        <v>14</v>
      </c>
      <c r="W567" s="8" t="s">
        <v>14</v>
      </c>
      <c r="X567" s="8" t="s">
        <v>14</v>
      </c>
      <c r="Y567" s="8" t="s">
        <v>14</v>
      </c>
      <c r="Z567" s="8" t="s">
        <v>14</v>
      </c>
      <c r="AA567" s="8" t="s">
        <v>14</v>
      </c>
      <c r="AB567" s="8" t="s">
        <v>14</v>
      </c>
    </row>
    <row r="568">
      <c r="A568" s="8" t="s">
        <v>14</v>
      </c>
      <c r="B568" s="8" t="s">
        <v>14</v>
      </c>
      <c r="C568" s="8" t="s">
        <v>14</v>
      </c>
      <c r="D568" s="8" t="s">
        <v>14</v>
      </c>
      <c r="E568" s="8" t="s">
        <v>14</v>
      </c>
      <c r="F568" s="8" t="s">
        <v>14</v>
      </c>
      <c r="G568" s="8" t="s">
        <v>14</v>
      </c>
      <c r="H568" s="8" t="s">
        <v>14</v>
      </c>
      <c r="I568" s="8" t="s">
        <v>14</v>
      </c>
      <c r="J568" s="8" t="s">
        <v>14</v>
      </c>
      <c r="K568" s="8" t="s">
        <v>14</v>
      </c>
      <c r="L568" s="8" t="s">
        <v>14</v>
      </c>
      <c r="M568" s="8" t="s">
        <v>14</v>
      </c>
      <c r="N568" s="8" t="s">
        <v>14</v>
      </c>
      <c r="O568" s="8" t="s">
        <v>14</v>
      </c>
      <c r="P568" s="8" t="s">
        <v>14</v>
      </c>
      <c r="Q568" s="8" t="s">
        <v>14</v>
      </c>
      <c r="R568" s="8" t="s">
        <v>14</v>
      </c>
      <c r="S568" s="8" t="s">
        <v>14</v>
      </c>
      <c r="T568" s="8" t="s">
        <v>14</v>
      </c>
      <c r="U568" s="8" t="s">
        <v>14</v>
      </c>
      <c r="V568" s="8" t="s">
        <v>14</v>
      </c>
      <c r="W568" s="8" t="s">
        <v>14</v>
      </c>
      <c r="X568" s="8" t="s">
        <v>14</v>
      </c>
      <c r="Y568" s="8" t="s">
        <v>14</v>
      </c>
      <c r="Z568" s="8" t="s">
        <v>14</v>
      </c>
      <c r="AA568" s="8" t="s">
        <v>14</v>
      </c>
      <c r="AB568" s="8" t="s">
        <v>14</v>
      </c>
    </row>
    <row r="569">
      <c r="A569" s="8" t="s">
        <v>14</v>
      </c>
      <c r="B569" s="8" t="s">
        <v>14</v>
      </c>
      <c r="C569" s="8" t="s">
        <v>14</v>
      </c>
      <c r="D569" s="8" t="s">
        <v>14</v>
      </c>
      <c r="E569" s="8" t="s">
        <v>14</v>
      </c>
      <c r="F569" s="8" t="s">
        <v>14</v>
      </c>
      <c r="G569" s="8" t="s">
        <v>14</v>
      </c>
      <c r="H569" s="8" t="s">
        <v>14</v>
      </c>
      <c r="I569" s="8" t="s">
        <v>14</v>
      </c>
      <c r="J569" s="8" t="s">
        <v>14</v>
      </c>
      <c r="K569" s="8" t="s">
        <v>14</v>
      </c>
      <c r="L569" s="8" t="s">
        <v>14</v>
      </c>
      <c r="M569" s="8" t="s">
        <v>14</v>
      </c>
      <c r="N569" s="8" t="s">
        <v>14</v>
      </c>
      <c r="O569" s="8" t="s">
        <v>14</v>
      </c>
      <c r="P569" s="8" t="s">
        <v>14</v>
      </c>
      <c r="Q569" s="8" t="s">
        <v>14</v>
      </c>
      <c r="R569" s="8" t="s">
        <v>14</v>
      </c>
      <c r="S569" s="8" t="s">
        <v>14</v>
      </c>
      <c r="T569" s="8" t="s">
        <v>14</v>
      </c>
      <c r="U569" s="8" t="s">
        <v>14</v>
      </c>
      <c r="V569" s="8" t="s">
        <v>14</v>
      </c>
      <c r="W569" s="8" t="s">
        <v>14</v>
      </c>
      <c r="X569" s="8" t="s">
        <v>14</v>
      </c>
      <c r="Y569" s="8" t="s">
        <v>14</v>
      </c>
      <c r="Z569" s="8" t="s">
        <v>14</v>
      </c>
      <c r="AA569" s="8" t="s">
        <v>14</v>
      </c>
      <c r="AB569" s="8" t="s">
        <v>14</v>
      </c>
    </row>
    <row r="570">
      <c r="A570" s="8" t="s">
        <v>14</v>
      </c>
      <c r="B570" s="8" t="s">
        <v>14</v>
      </c>
      <c r="C570" s="8" t="s">
        <v>14</v>
      </c>
      <c r="D570" s="8" t="s">
        <v>14</v>
      </c>
      <c r="E570" s="8" t="s">
        <v>14</v>
      </c>
      <c r="F570" s="8" t="s">
        <v>14</v>
      </c>
      <c r="G570" s="8" t="s">
        <v>14</v>
      </c>
      <c r="H570" s="8" t="s">
        <v>14</v>
      </c>
      <c r="I570" s="8" t="s">
        <v>14</v>
      </c>
      <c r="J570" s="8" t="s">
        <v>14</v>
      </c>
      <c r="K570" s="8" t="s">
        <v>14</v>
      </c>
      <c r="L570" s="8" t="s">
        <v>14</v>
      </c>
      <c r="M570" s="8" t="s">
        <v>14</v>
      </c>
      <c r="N570" s="8" t="s">
        <v>14</v>
      </c>
      <c r="O570" s="8" t="s">
        <v>14</v>
      </c>
      <c r="P570" s="8" t="s">
        <v>14</v>
      </c>
      <c r="Q570" s="8" t="s">
        <v>14</v>
      </c>
      <c r="R570" s="8" t="s">
        <v>14</v>
      </c>
      <c r="S570" s="8" t="s">
        <v>14</v>
      </c>
      <c r="T570" s="8" t="s">
        <v>14</v>
      </c>
      <c r="U570" s="8" t="s">
        <v>14</v>
      </c>
      <c r="V570" s="8" t="s">
        <v>14</v>
      </c>
      <c r="W570" s="8" t="s">
        <v>14</v>
      </c>
      <c r="X570" s="8" t="s">
        <v>14</v>
      </c>
      <c r="Y570" s="8" t="s">
        <v>14</v>
      </c>
      <c r="Z570" s="8" t="s">
        <v>14</v>
      </c>
      <c r="AA570" s="8" t="s">
        <v>14</v>
      </c>
      <c r="AB570" s="8" t="s">
        <v>14</v>
      </c>
    </row>
    <row r="571">
      <c r="A571" s="8" t="s">
        <v>14</v>
      </c>
      <c r="B571" s="8" t="s">
        <v>14</v>
      </c>
      <c r="C571" s="8" t="s">
        <v>14</v>
      </c>
      <c r="D571" s="8" t="s">
        <v>14</v>
      </c>
      <c r="E571" s="8" t="s">
        <v>14</v>
      </c>
      <c r="F571" s="8" t="s">
        <v>14</v>
      </c>
      <c r="G571" s="8" t="s">
        <v>14</v>
      </c>
      <c r="H571" s="8" t="s">
        <v>14</v>
      </c>
      <c r="I571" s="8" t="s">
        <v>14</v>
      </c>
      <c r="J571" s="8" t="s">
        <v>14</v>
      </c>
      <c r="K571" s="8" t="s">
        <v>14</v>
      </c>
      <c r="L571" s="8" t="s">
        <v>14</v>
      </c>
      <c r="M571" s="8" t="s">
        <v>14</v>
      </c>
      <c r="N571" s="8" t="s">
        <v>14</v>
      </c>
      <c r="O571" s="8" t="s">
        <v>14</v>
      </c>
      <c r="P571" s="8" t="s">
        <v>14</v>
      </c>
      <c r="Q571" s="8" t="s">
        <v>14</v>
      </c>
      <c r="R571" s="8" t="s">
        <v>14</v>
      </c>
      <c r="S571" s="8" t="s">
        <v>14</v>
      </c>
      <c r="T571" s="8" t="s">
        <v>14</v>
      </c>
      <c r="U571" s="8" t="s">
        <v>14</v>
      </c>
      <c r="V571" s="8" t="s">
        <v>14</v>
      </c>
      <c r="W571" s="8" t="s">
        <v>14</v>
      </c>
      <c r="X571" s="8" t="s">
        <v>14</v>
      </c>
      <c r="Y571" s="8" t="s">
        <v>14</v>
      </c>
      <c r="Z571" s="8" t="s">
        <v>14</v>
      </c>
      <c r="AA571" s="8" t="s">
        <v>14</v>
      </c>
      <c r="AB571" s="8" t="s">
        <v>14</v>
      </c>
    </row>
    <row r="572">
      <c r="A572" s="8" t="s">
        <v>14</v>
      </c>
      <c r="B572" s="8" t="s">
        <v>14</v>
      </c>
      <c r="C572" s="8" t="s">
        <v>14</v>
      </c>
      <c r="D572" s="8" t="s">
        <v>14</v>
      </c>
      <c r="E572" s="8" t="s">
        <v>14</v>
      </c>
      <c r="F572" s="8" t="s">
        <v>14</v>
      </c>
      <c r="G572" s="8" t="s">
        <v>14</v>
      </c>
      <c r="H572" s="8" t="s">
        <v>14</v>
      </c>
      <c r="I572" s="8" t="s">
        <v>14</v>
      </c>
      <c r="J572" s="8" t="s">
        <v>14</v>
      </c>
      <c r="K572" s="8" t="s">
        <v>14</v>
      </c>
      <c r="L572" s="8" t="s">
        <v>14</v>
      </c>
      <c r="M572" s="8" t="s">
        <v>14</v>
      </c>
      <c r="N572" s="8" t="s">
        <v>14</v>
      </c>
      <c r="O572" s="8" t="s">
        <v>14</v>
      </c>
      <c r="P572" s="8" t="s">
        <v>14</v>
      </c>
      <c r="Q572" s="8" t="s">
        <v>14</v>
      </c>
      <c r="R572" s="8" t="s">
        <v>14</v>
      </c>
      <c r="S572" s="8" t="s">
        <v>14</v>
      </c>
      <c r="T572" s="8" t="s">
        <v>14</v>
      </c>
      <c r="U572" s="8" t="s">
        <v>14</v>
      </c>
      <c r="V572" s="8" t="s">
        <v>14</v>
      </c>
      <c r="W572" s="8" t="s">
        <v>14</v>
      </c>
      <c r="X572" s="8" t="s">
        <v>14</v>
      </c>
      <c r="Y572" s="8" t="s">
        <v>14</v>
      </c>
      <c r="Z572" s="8" t="s">
        <v>14</v>
      </c>
      <c r="AA572" s="8" t="s">
        <v>14</v>
      </c>
      <c r="AB572" s="8" t="s">
        <v>14</v>
      </c>
    </row>
    <row r="573">
      <c r="A573" s="8" t="s">
        <v>14</v>
      </c>
      <c r="B573" s="8" t="s">
        <v>14</v>
      </c>
      <c r="C573" s="8" t="s">
        <v>14</v>
      </c>
      <c r="D573" s="8" t="s">
        <v>14</v>
      </c>
      <c r="E573" s="8" t="s">
        <v>14</v>
      </c>
      <c r="F573" s="8" t="s">
        <v>14</v>
      </c>
      <c r="G573" s="8" t="s">
        <v>14</v>
      </c>
      <c r="H573" s="8" t="s">
        <v>14</v>
      </c>
      <c r="I573" s="8" t="s">
        <v>14</v>
      </c>
      <c r="J573" s="8" t="s">
        <v>14</v>
      </c>
      <c r="K573" s="8" t="s">
        <v>14</v>
      </c>
      <c r="L573" s="8" t="s">
        <v>14</v>
      </c>
      <c r="M573" s="8" t="s">
        <v>14</v>
      </c>
      <c r="N573" s="8" t="s">
        <v>14</v>
      </c>
      <c r="O573" s="8" t="s">
        <v>14</v>
      </c>
      <c r="P573" s="8" t="s">
        <v>14</v>
      </c>
      <c r="Q573" s="8" t="s">
        <v>14</v>
      </c>
      <c r="R573" s="8" t="s">
        <v>14</v>
      </c>
      <c r="S573" s="8" t="s">
        <v>14</v>
      </c>
      <c r="T573" s="8" t="s">
        <v>14</v>
      </c>
      <c r="U573" s="8" t="s">
        <v>14</v>
      </c>
      <c r="V573" s="8" t="s">
        <v>14</v>
      </c>
      <c r="W573" s="8" t="s">
        <v>14</v>
      </c>
      <c r="X573" s="8" t="s">
        <v>14</v>
      </c>
      <c r="Y573" s="8" t="s">
        <v>14</v>
      </c>
      <c r="Z573" s="8" t="s">
        <v>14</v>
      </c>
      <c r="AA573" s="8" t="s">
        <v>14</v>
      </c>
      <c r="AB573" s="8" t="s">
        <v>14</v>
      </c>
    </row>
    <row r="574">
      <c r="A574" s="8" t="s">
        <v>14</v>
      </c>
      <c r="B574" s="8" t="s">
        <v>14</v>
      </c>
      <c r="C574" s="8" t="s">
        <v>14</v>
      </c>
      <c r="D574" s="8" t="s">
        <v>14</v>
      </c>
      <c r="E574" s="8" t="s">
        <v>14</v>
      </c>
      <c r="F574" s="8" t="s">
        <v>14</v>
      </c>
      <c r="G574" s="8" t="s">
        <v>14</v>
      </c>
      <c r="H574" s="8" t="s">
        <v>14</v>
      </c>
      <c r="I574" s="8" t="s">
        <v>14</v>
      </c>
      <c r="J574" s="8" t="s">
        <v>14</v>
      </c>
      <c r="K574" s="8" t="s">
        <v>14</v>
      </c>
      <c r="L574" s="8" t="s">
        <v>14</v>
      </c>
      <c r="M574" s="8" t="s">
        <v>14</v>
      </c>
      <c r="N574" s="8" t="s">
        <v>14</v>
      </c>
      <c r="O574" s="8" t="s">
        <v>14</v>
      </c>
      <c r="P574" s="8" t="s">
        <v>14</v>
      </c>
      <c r="Q574" s="8" t="s">
        <v>14</v>
      </c>
      <c r="R574" s="8" t="s">
        <v>14</v>
      </c>
      <c r="S574" s="8" t="s">
        <v>14</v>
      </c>
      <c r="T574" s="8" t="s">
        <v>14</v>
      </c>
      <c r="U574" s="8" t="s">
        <v>14</v>
      </c>
      <c r="V574" s="8" t="s">
        <v>14</v>
      </c>
      <c r="W574" s="8" t="s">
        <v>14</v>
      </c>
      <c r="X574" s="8" t="s">
        <v>14</v>
      </c>
      <c r="Y574" s="8" t="s">
        <v>14</v>
      </c>
      <c r="Z574" s="8" t="s">
        <v>14</v>
      </c>
      <c r="AA574" s="8" t="s">
        <v>14</v>
      </c>
      <c r="AB574" s="8" t="s">
        <v>14</v>
      </c>
    </row>
    <row r="575">
      <c r="A575" s="8" t="s">
        <v>14</v>
      </c>
      <c r="B575" s="8" t="s">
        <v>14</v>
      </c>
      <c r="C575" s="8" t="s">
        <v>14</v>
      </c>
      <c r="D575" s="8" t="s">
        <v>14</v>
      </c>
      <c r="E575" s="8" t="s">
        <v>14</v>
      </c>
      <c r="F575" s="8" t="s">
        <v>14</v>
      </c>
      <c r="G575" s="8" t="s">
        <v>14</v>
      </c>
      <c r="H575" s="8" t="s">
        <v>14</v>
      </c>
      <c r="I575" s="8" t="s">
        <v>14</v>
      </c>
      <c r="J575" s="8" t="s">
        <v>14</v>
      </c>
      <c r="K575" s="8" t="s">
        <v>14</v>
      </c>
      <c r="L575" s="8" t="s">
        <v>14</v>
      </c>
      <c r="M575" s="8" t="s">
        <v>14</v>
      </c>
      <c r="N575" s="8" t="s">
        <v>14</v>
      </c>
      <c r="O575" s="8" t="s">
        <v>14</v>
      </c>
      <c r="P575" s="8" t="s">
        <v>14</v>
      </c>
      <c r="Q575" s="8" t="s">
        <v>14</v>
      </c>
      <c r="R575" s="8" t="s">
        <v>14</v>
      </c>
      <c r="S575" s="8" t="s">
        <v>14</v>
      </c>
      <c r="T575" s="8" t="s">
        <v>14</v>
      </c>
      <c r="U575" s="8" t="s">
        <v>14</v>
      </c>
      <c r="V575" s="8" t="s">
        <v>14</v>
      </c>
      <c r="W575" s="8" t="s">
        <v>14</v>
      </c>
      <c r="X575" s="8" t="s">
        <v>14</v>
      </c>
      <c r="Y575" s="8" t="s">
        <v>14</v>
      </c>
      <c r="Z575" s="8" t="s">
        <v>14</v>
      </c>
      <c r="AA575" s="8" t="s">
        <v>14</v>
      </c>
      <c r="AB575" s="8" t="s">
        <v>14</v>
      </c>
    </row>
    <row r="576">
      <c r="A576" s="8" t="s">
        <v>14</v>
      </c>
      <c r="B576" s="8" t="s">
        <v>14</v>
      </c>
      <c r="C576" s="8" t="s">
        <v>14</v>
      </c>
      <c r="D576" s="8" t="s">
        <v>14</v>
      </c>
      <c r="E576" s="8" t="s">
        <v>14</v>
      </c>
      <c r="F576" s="8" t="s">
        <v>14</v>
      </c>
      <c r="G576" s="8" t="s">
        <v>14</v>
      </c>
      <c r="H576" s="8" t="s">
        <v>14</v>
      </c>
      <c r="I576" s="8" t="s">
        <v>14</v>
      </c>
      <c r="J576" s="8" t="s">
        <v>14</v>
      </c>
      <c r="K576" s="8" t="s">
        <v>14</v>
      </c>
      <c r="L576" s="8" t="s">
        <v>14</v>
      </c>
      <c r="M576" s="8" t="s">
        <v>14</v>
      </c>
      <c r="N576" s="8" t="s">
        <v>14</v>
      </c>
      <c r="O576" s="8" t="s">
        <v>14</v>
      </c>
      <c r="P576" s="8" t="s">
        <v>14</v>
      </c>
      <c r="Q576" s="8" t="s">
        <v>14</v>
      </c>
      <c r="R576" s="8" t="s">
        <v>14</v>
      </c>
      <c r="S576" s="8" t="s">
        <v>14</v>
      </c>
      <c r="T576" s="8" t="s">
        <v>14</v>
      </c>
      <c r="U576" s="8" t="s">
        <v>14</v>
      </c>
      <c r="V576" s="8" t="s">
        <v>14</v>
      </c>
      <c r="W576" s="8" t="s">
        <v>14</v>
      </c>
      <c r="X576" s="8" t="s">
        <v>14</v>
      </c>
      <c r="Y576" s="8" t="s">
        <v>14</v>
      </c>
      <c r="Z576" s="8" t="s">
        <v>14</v>
      </c>
      <c r="AA576" s="8" t="s">
        <v>14</v>
      </c>
      <c r="AB576" s="8" t="s">
        <v>14</v>
      </c>
    </row>
    <row r="577">
      <c r="A577" s="8" t="s">
        <v>14</v>
      </c>
      <c r="B577" s="8" t="s">
        <v>14</v>
      </c>
      <c r="C577" s="8" t="s">
        <v>14</v>
      </c>
      <c r="D577" s="8" t="s">
        <v>14</v>
      </c>
      <c r="E577" s="8" t="s">
        <v>14</v>
      </c>
      <c r="F577" s="8" t="s">
        <v>14</v>
      </c>
      <c r="G577" s="8" t="s">
        <v>14</v>
      </c>
      <c r="H577" s="8" t="s">
        <v>14</v>
      </c>
      <c r="I577" s="8" t="s">
        <v>14</v>
      </c>
      <c r="J577" s="8" t="s">
        <v>14</v>
      </c>
      <c r="K577" s="8" t="s">
        <v>14</v>
      </c>
      <c r="L577" s="8" t="s">
        <v>14</v>
      </c>
      <c r="M577" s="8" t="s">
        <v>14</v>
      </c>
      <c r="N577" s="8" t="s">
        <v>14</v>
      </c>
      <c r="O577" s="8" t="s">
        <v>14</v>
      </c>
      <c r="P577" s="8" t="s">
        <v>14</v>
      </c>
      <c r="Q577" s="8" t="s">
        <v>14</v>
      </c>
      <c r="R577" s="8" t="s">
        <v>14</v>
      </c>
      <c r="S577" s="8" t="s">
        <v>14</v>
      </c>
      <c r="T577" s="8" t="s">
        <v>14</v>
      </c>
      <c r="U577" s="8" t="s">
        <v>14</v>
      </c>
      <c r="V577" s="8" t="s">
        <v>14</v>
      </c>
      <c r="W577" s="8" t="s">
        <v>14</v>
      </c>
      <c r="X577" s="8" t="s">
        <v>14</v>
      </c>
      <c r="Y577" s="8" t="s">
        <v>14</v>
      </c>
      <c r="Z577" s="8" t="s">
        <v>14</v>
      </c>
      <c r="AA577" s="8" t="s">
        <v>14</v>
      </c>
      <c r="AB577" s="8" t="s">
        <v>14</v>
      </c>
    </row>
    <row r="578">
      <c r="A578" s="8" t="s">
        <v>14</v>
      </c>
      <c r="B578" s="8" t="s">
        <v>14</v>
      </c>
      <c r="C578" s="8" t="s">
        <v>14</v>
      </c>
      <c r="D578" s="8" t="s">
        <v>14</v>
      </c>
      <c r="E578" s="8" t="s">
        <v>14</v>
      </c>
      <c r="F578" s="8" t="s">
        <v>14</v>
      </c>
      <c r="G578" s="8" t="s">
        <v>14</v>
      </c>
      <c r="H578" s="8" t="s">
        <v>14</v>
      </c>
      <c r="I578" s="8" t="s">
        <v>14</v>
      </c>
      <c r="J578" s="8" t="s">
        <v>14</v>
      </c>
      <c r="K578" s="8" t="s">
        <v>14</v>
      </c>
      <c r="L578" s="8" t="s">
        <v>14</v>
      </c>
      <c r="M578" s="8" t="s">
        <v>14</v>
      </c>
      <c r="N578" s="8" t="s">
        <v>14</v>
      </c>
      <c r="O578" s="8" t="s">
        <v>14</v>
      </c>
      <c r="P578" s="8" t="s">
        <v>14</v>
      </c>
      <c r="Q578" s="8" t="s">
        <v>14</v>
      </c>
      <c r="R578" s="8" t="s">
        <v>14</v>
      </c>
      <c r="S578" s="8" t="s">
        <v>14</v>
      </c>
      <c r="T578" s="8" t="s">
        <v>14</v>
      </c>
      <c r="U578" s="8" t="s">
        <v>14</v>
      </c>
      <c r="V578" s="8" t="s">
        <v>14</v>
      </c>
      <c r="W578" s="8" t="s">
        <v>14</v>
      </c>
      <c r="X578" s="8" t="s">
        <v>14</v>
      </c>
      <c r="Y578" s="8" t="s">
        <v>14</v>
      </c>
      <c r="Z578" s="8" t="s">
        <v>14</v>
      </c>
      <c r="AA578" s="8" t="s">
        <v>14</v>
      </c>
      <c r="AB578" s="8" t="s">
        <v>14</v>
      </c>
    </row>
    <row r="579">
      <c r="A579" s="8" t="s">
        <v>14</v>
      </c>
      <c r="B579" s="8" t="s">
        <v>14</v>
      </c>
      <c r="C579" s="8" t="s">
        <v>14</v>
      </c>
      <c r="D579" s="8" t="s">
        <v>14</v>
      </c>
      <c r="E579" s="8" t="s">
        <v>14</v>
      </c>
      <c r="F579" s="8" t="s">
        <v>14</v>
      </c>
      <c r="G579" s="8" t="s">
        <v>14</v>
      </c>
      <c r="H579" s="8" t="s">
        <v>14</v>
      </c>
      <c r="I579" s="8" t="s">
        <v>14</v>
      </c>
      <c r="J579" s="8" t="s">
        <v>14</v>
      </c>
      <c r="K579" s="8" t="s">
        <v>14</v>
      </c>
      <c r="L579" s="8" t="s">
        <v>14</v>
      </c>
      <c r="M579" s="8" t="s">
        <v>14</v>
      </c>
      <c r="N579" s="8" t="s">
        <v>14</v>
      </c>
      <c r="O579" s="8" t="s">
        <v>14</v>
      </c>
      <c r="P579" s="8" t="s">
        <v>14</v>
      </c>
      <c r="Q579" s="8" t="s">
        <v>14</v>
      </c>
      <c r="R579" s="8" t="s">
        <v>14</v>
      </c>
      <c r="S579" s="8" t="s">
        <v>14</v>
      </c>
      <c r="T579" s="8" t="s">
        <v>14</v>
      </c>
      <c r="U579" s="8" t="s">
        <v>14</v>
      </c>
      <c r="V579" s="8" t="s">
        <v>14</v>
      </c>
      <c r="W579" s="8" t="s">
        <v>14</v>
      </c>
      <c r="X579" s="8" t="s">
        <v>14</v>
      </c>
      <c r="Y579" s="8" t="s">
        <v>14</v>
      </c>
      <c r="Z579" s="8" t="s">
        <v>14</v>
      </c>
      <c r="AA579" s="8" t="s">
        <v>14</v>
      </c>
      <c r="AB579" s="8" t="s">
        <v>14</v>
      </c>
    </row>
    <row r="580">
      <c r="A580" s="8" t="s">
        <v>14</v>
      </c>
      <c r="B580" s="8" t="s">
        <v>14</v>
      </c>
      <c r="C580" s="8" t="s">
        <v>14</v>
      </c>
      <c r="D580" s="8" t="s">
        <v>14</v>
      </c>
      <c r="E580" s="8" t="s">
        <v>14</v>
      </c>
      <c r="F580" s="8" t="s">
        <v>14</v>
      </c>
      <c r="G580" s="8" t="s">
        <v>14</v>
      </c>
      <c r="H580" s="8" t="s">
        <v>14</v>
      </c>
      <c r="I580" s="8" t="s">
        <v>14</v>
      </c>
      <c r="J580" s="8" t="s">
        <v>14</v>
      </c>
      <c r="K580" s="8" t="s">
        <v>14</v>
      </c>
      <c r="L580" s="8" t="s">
        <v>14</v>
      </c>
      <c r="M580" s="8" t="s">
        <v>14</v>
      </c>
      <c r="N580" s="8" t="s">
        <v>14</v>
      </c>
      <c r="O580" s="8" t="s">
        <v>14</v>
      </c>
      <c r="P580" s="8" t="s">
        <v>14</v>
      </c>
      <c r="Q580" s="8" t="s">
        <v>14</v>
      </c>
      <c r="R580" s="8" t="s">
        <v>14</v>
      </c>
      <c r="S580" s="8" t="s">
        <v>14</v>
      </c>
      <c r="T580" s="8" t="s">
        <v>14</v>
      </c>
      <c r="U580" s="8" t="s">
        <v>14</v>
      </c>
      <c r="V580" s="8" t="s">
        <v>14</v>
      </c>
      <c r="W580" s="8" t="s">
        <v>14</v>
      </c>
      <c r="X580" s="8" t="s">
        <v>14</v>
      </c>
      <c r="Y580" s="8" t="s">
        <v>14</v>
      </c>
      <c r="Z580" s="8" t="s">
        <v>14</v>
      </c>
      <c r="AA580" s="8" t="s">
        <v>14</v>
      </c>
      <c r="AB580" s="8" t="s">
        <v>14</v>
      </c>
    </row>
    <row r="581">
      <c r="A581" s="8" t="s">
        <v>14</v>
      </c>
      <c r="B581" s="8" t="s">
        <v>14</v>
      </c>
      <c r="C581" s="8" t="s">
        <v>14</v>
      </c>
      <c r="D581" s="8" t="s">
        <v>14</v>
      </c>
      <c r="E581" s="8" t="s">
        <v>14</v>
      </c>
      <c r="F581" s="8" t="s">
        <v>14</v>
      </c>
      <c r="G581" s="8" t="s">
        <v>14</v>
      </c>
      <c r="H581" s="8" t="s">
        <v>14</v>
      </c>
      <c r="I581" s="8" t="s">
        <v>14</v>
      </c>
      <c r="J581" s="8" t="s">
        <v>14</v>
      </c>
      <c r="K581" s="8" t="s">
        <v>14</v>
      </c>
      <c r="L581" s="8" t="s">
        <v>14</v>
      </c>
      <c r="M581" s="8" t="s">
        <v>14</v>
      </c>
      <c r="N581" s="8" t="s">
        <v>14</v>
      </c>
      <c r="O581" s="8" t="s">
        <v>14</v>
      </c>
      <c r="P581" s="8" t="s">
        <v>14</v>
      </c>
      <c r="Q581" s="8" t="s">
        <v>14</v>
      </c>
      <c r="R581" s="8" t="s">
        <v>14</v>
      </c>
      <c r="S581" s="8" t="s">
        <v>14</v>
      </c>
      <c r="T581" s="8" t="s">
        <v>14</v>
      </c>
      <c r="U581" s="8" t="s">
        <v>14</v>
      </c>
      <c r="V581" s="8" t="s">
        <v>14</v>
      </c>
      <c r="W581" s="8" t="s">
        <v>14</v>
      </c>
      <c r="X581" s="8" t="s">
        <v>14</v>
      </c>
      <c r="Y581" s="8" t="s">
        <v>14</v>
      </c>
      <c r="Z581" s="8" t="s">
        <v>14</v>
      </c>
      <c r="AA581" s="8" t="s">
        <v>14</v>
      </c>
      <c r="AB581" s="8" t="s">
        <v>14</v>
      </c>
    </row>
    <row r="582">
      <c r="A582" s="8" t="s">
        <v>14</v>
      </c>
      <c r="B582" s="8" t="s">
        <v>14</v>
      </c>
      <c r="C582" s="8" t="s">
        <v>14</v>
      </c>
      <c r="D582" s="8" t="s">
        <v>14</v>
      </c>
      <c r="E582" s="8" t="s">
        <v>14</v>
      </c>
      <c r="F582" s="8" t="s">
        <v>14</v>
      </c>
      <c r="G582" s="8" t="s">
        <v>14</v>
      </c>
      <c r="H582" s="8" t="s">
        <v>14</v>
      </c>
      <c r="I582" s="8" t="s">
        <v>14</v>
      </c>
      <c r="J582" s="8" t="s">
        <v>14</v>
      </c>
      <c r="K582" s="8" t="s">
        <v>14</v>
      </c>
      <c r="L582" s="8" t="s">
        <v>14</v>
      </c>
      <c r="M582" s="8" t="s">
        <v>14</v>
      </c>
      <c r="N582" s="8" t="s">
        <v>14</v>
      </c>
      <c r="O582" s="8" t="s">
        <v>14</v>
      </c>
      <c r="P582" s="8" t="s">
        <v>14</v>
      </c>
      <c r="Q582" s="8" t="s">
        <v>14</v>
      </c>
      <c r="R582" s="8" t="s">
        <v>14</v>
      </c>
      <c r="S582" s="8" t="s">
        <v>14</v>
      </c>
      <c r="T582" s="8" t="s">
        <v>14</v>
      </c>
      <c r="U582" s="8" t="s">
        <v>14</v>
      </c>
      <c r="V582" s="8" t="s">
        <v>14</v>
      </c>
      <c r="W582" s="8" t="s">
        <v>14</v>
      </c>
      <c r="X582" s="8" t="s">
        <v>14</v>
      </c>
      <c r="Y582" s="8" t="s">
        <v>14</v>
      </c>
      <c r="Z582" s="8" t="s">
        <v>14</v>
      </c>
      <c r="AA582" s="8" t="s">
        <v>14</v>
      </c>
      <c r="AB582" s="8" t="s">
        <v>14</v>
      </c>
    </row>
    <row r="583">
      <c r="A583" s="8" t="s">
        <v>14</v>
      </c>
      <c r="B583" s="8" t="s">
        <v>14</v>
      </c>
      <c r="C583" s="8" t="s">
        <v>14</v>
      </c>
      <c r="D583" s="8" t="s">
        <v>14</v>
      </c>
      <c r="E583" s="8" t="s">
        <v>14</v>
      </c>
      <c r="F583" s="8" t="s">
        <v>14</v>
      </c>
      <c r="G583" s="8" t="s">
        <v>14</v>
      </c>
      <c r="H583" s="8" t="s">
        <v>14</v>
      </c>
      <c r="I583" s="8" t="s">
        <v>14</v>
      </c>
      <c r="J583" s="8" t="s">
        <v>14</v>
      </c>
      <c r="K583" s="8" t="s">
        <v>14</v>
      </c>
      <c r="L583" s="8" t="s">
        <v>14</v>
      </c>
      <c r="M583" s="8" t="s">
        <v>14</v>
      </c>
      <c r="N583" s="8" t="s">
        <v>14</v>
      </c>
      <c r="O583" s="8" t="s">
        <v>14</v>
      </c>
      <c r="P583" s="8" t="s">
        <v>14</v>
      </c>
      <c r="Q583" s="8" t="s">
        <v>14</v>
      </c>
      <c r="R583" s="8" t="s">
        <v>14</v>
      </c>
      <c r="S583" s="8" t="s">
        <v>14</v>
      </c>
      <c r="T583" s="8" t="s">
        <v>14</v>
      </c>
      <c r="U583" s="8" t="s">
        <v>14</v>
      </c>
      <c r="V583" s="8" t="s">
        <v>14</v>
      </c>
      <c r="W583" s="8" t="s">
        <v>14</v>
      </c>
      <c r="X583" s="8" t="s">
        <v>14</v>
      </c>
      <c r="Y583" s="8" t="s">
        <v>14</v>
      </c>
      <c r="Z583" s="8" t="s">
        <v>14</v>
      </c>
      <c r="AA583" s="8" t="s">
        <v>14</v>
      </c>
      <c r="AB583" s="8" t="s">
        <v>14</v>
      </c>
    </row>
    <row r="584">
      <c r="A584" s="8" t="s">
        <v>14</v>
      </c>
      <c r="B584" s="8" t="s">
        <v>14</v>
      </c>
      <c r="C584" s="8" t="s">
        <v>14</v>
      </c>
      <c r="D584" s="8" t="s">
        <v>14</v>
      </c>
      <c r="E584" s="8" t="s">
        <v>14</v>
      </c>
      <c r="F584" s="8" t="s">
        <v>14</v>
      </c>
      <c r="G584" s="8" t="s">
        <v>14</v>
      </c>
      <c r="H584" s="8" t="s">
        <v>14</v>
      </c>
      <c r="I584" s="8" t="s">
        <v>14</v>
      </c>
      <c r="J584" s="8" t="s">
        <v>14</v>
      </c>
      <c r="K584" s="8" t="s">
        <v>14</v>
      </c>
      <c r="L584" s="8" t="s">
        <v>14</v>
      </c>
      <c r="M584" s="8" t="s">
        <v>14</v>
      </c>
      <c r="N584" s="8" t="s">
        <v>14</v>
      </c>
      <c r="O584" s="8" t="s">
        <v>14</v>
      </c>
      <c r="P584" s="8" t="s">
        <v>14</v>
      </c>
      <c r="Q584" s="8" t="s">
        <v>14</v>
      </c>
      <c r="R584" s="8" t="s">
        <v>14</v>
      </c>
      <c r="S584" s="8" t="s">
        <v>14</v>
      </c>
      <c r="T584" s="8" t="s">
        <v>14</v>
      </c>
      <c r="U584" s="8" t="s">
        <v>14</v>
      </c>
      <c r="V584" s="8" t="s">
        <v>14</v>
      </c>
      <c r="W584" s="8" t="s">
        <v>14</v>
      </c>
      <c r="X584" s="8" t="s">
        <v>14</v>
      </c>
      <c r="Y584" s="8" t="s">
        <v>14</v>
      </c>
      <c r="Z584" s="8" t="s">
        <v>14</v>
      </c>
      <c r="AA584" s="8" t="s">
        <v>14</v>
      </c>
      <c r="AB584" s="8" t="s">
        <v>14</v>
      </c>
    </row>
    <row r="585">
      <c r="A585" s="8" t="s">
        <v>14</v>
      </c>
      <c r="B585" s="8" t="s">
        <v>14</v>
      </c>
      <c r="C585" s="8" t="s">
        <v>14</v>
      </c>
      <c r="D585" s="8" t="s">
        <v>14</v>
      </c>
      <c r="E585" s="8" t="s">
        <v>14</v>
      </c>
      <c r="F585" s="8" t="s">
        <v>14</v>
      </c>
      <c r="G585" s="8" t="s">
        <v>14</v>
      </c>
      <c r="H585" s="8" t="s">
        <v>14</v>
      </c>
      <c r="I585" s="8" t="s">
        <v>14</v>
      </c>
      <c r="J585" s="8" t="s">
        <v>14</v>
      </c>
      <c r="K585" s="8" t="s">
        <v>14</v>
      </c>
      <c r="L585" s="8" t="s">
        <v>14</v>
      </c>
      <c r="M585" s="8" t="s">
        <v>14</v>
      </c>
      <c r="N585" s="8" t="s">
        <v>14</v>
      </c>
      <c r="O585" s="8" t="s">
        <v>14</v>
      </c>
      <c r="P585" s="8" t="s">
        <v>14</v>
      </c>
      <c r="Q585" s="8" t="s">
        <v>14</v>
      </c>
      <c r="R585" s="8" t="s">
        <v>14</v>
      </c>
      <c r="S585" s="8" t="s">
        <v>14</v>
      </c>
      <c r="T585" s="8" t="s">
        <v>14</v>
      </c>
      <c r="U585" s="8" t="s">
        <v>14</v>
      </c>
      <c r="V585" s="8" t="s">
        <v>14</v>
      </c>
      <c r="W585" s="8" t="s">
        <v>14</v>
      </c>
      <c r="X585" s="8" t="s">
        <v>14</v>
      </c>
      <c r="Y585" s="8" t="s">
        <v>14</v>
      </c>
      <c r="Z585" s="8" t="s">
        <v>14</v>
      </c>
      <c r="AA585" s="8" t="s">
        <v>14</v>
      </c>
      <c r="AB585" s="8" t="s">
        <v>14</v>
      </c>
    </row>
    <row r="586">
      <c r="A586" s="8" t="s">
        <v>14</v>
      </c>
      <c r="B586" s="8" t="s">
        <v>14</v>
      </c>
      <c r="C586" s="8" t="s">
        <v>14</v>
      </c>
      <c r="D586" s="8" t="s">
        <v>14</v>
      </c>
      <c r="E586" s="8" t="s">
        <v>14</v>
      </c>
      <c r="F586" s="8" t="s">
        <v>14</v>
      </c>
      <c r="G586" s="8" t="s">
        <v>14</v>
      </c>
      <c r="H586" s="8" t="s">
        <v>14</v>
      </c>
      <c r="I586" s="8" t="s">
        <v>14</v>
      </c>
      <c r="J586" s="8" t="s">
        <v>14</v>
      </c>
      <c r="K586" s="8" t="s">
        <v>14</v>
      </c>
      <c r="L586" s="8" t="s">
        <v>14</v>
      </c>
      <c r="M586" s="8" t="s">
        <v>14</v>
      </c>
      <c r="N586" s="8" t="s">
        <v>14</v>
      </c>
      <c r="O586" s="8" t="s">
        <v>14</v>
      </c>
      <c r="P586" s="8" t="s">
        <v>14</v>
      </c>
      <c r="Q586" s="8" t="s">
        <v>14</v>
      </c>
      <c r="R586" s="8" t="s">
        <v>14</v>
      </c>
      <c r="S586" s="8" t="s">
        <v>14</v>
      </c>
      <c r="T586" s="8" t="s">
        <v>14</v>
      </c>
      <c r="U586" s="8" t="s">
        <v>14</v>
      </c>
      <c r="V586" s="8" t="s">
        <v>14</v>
      </c>
      <c r="W586" s="8" t="s">
        <v>14</v>
      </c>
      <c r="X586" s="8" t="s">
        <v>14</v>
      </c>
      <c r="Y586" s="8" t="s">
        <v>14</v>
      </c>
      <c r="Z586" s="8" t="s">
        <v>14</v>
      </c>
      <c r="AA586" s="8" t="s">
        <v>14</v>
      </c>
      <c r="AB586" s="8" t="s">
        <v>14</v>
      </c>
    </row>
    <row r="587">
      <c r="A587" s="8" t="s">
        <v>14</v>
      </c>
      <c r="B587" s="8" t="s">
        <v>14</v>
      </c>
      <c r="C587" s="8" t="s">
        <v>14</v>
      </c>
      <c r="D587" s="8" t="s">
        <v>14</v>
      </c>
      <c r="E587" s="8" t="s">
        <v>14</v>
      </c>
      <c r="F587" s="8" t="s">
        <v>14</v>
      </c>
      <c r="G587" s="8" t="s">
        <v>14</v>
      </c>
      <c r="H587" s="8" t="s">
        <v>14</v>
      </c>
      <c r="I587" s="8" t="s">
        <v>14</v>
      </c>
      <c r="J587" s="8" t="s">
        <v>14</v>
      </c>
      <c r="K587" s="8" t="s">
        <v>14</v>
      </c>
      <c r="L587" s="8" t="s">
        <v>14</v>
      </c>
      <c r="M587" s="8" t="s">
        <v>14</v>
      </c>
      <c r="N587" s="8" t="s">
        <v>14</v>
      </c>
      <c r="O587" s="8" t="s">
        <v>14</v>
      </c>
      <c r="P587" s="8" t="s">
        <v>14</v>
      </c>
      <c r="Q587" s="8" t="s">
        <v>14</v>
      </c>
      <c r="R587" s="8" t="s">
        <v>14</v>
      </c>
      <c r="S587" s="8" t="s">
        <v>14</v>
      </c>
      <c r="T587" s="8" t="s">
        <v>14</v>
      </c>
      <c r="U587" s="8" t="s">
        <v>14</v>
      </c>
      <c r="V587" s="8" t="s">
        <v>14</v>
      </c>
      <c r="W587" s="8" t="s">
        <v>14</v>
      </c>
      <c r="X587" s="8" t="s">
        <v>14</v>
      </c>
      <c r="Y587" s="8" t="s">
        <v>14</v>
      </c>
      <c r="Z587" s="8" t="s">
        <v>14</v>
      </c>
      <c r="AA587" s="8" t="s">
        <v>14</v>
      </c>
      <c r="AB587" s="8" t="s">
        <v>14</v>
      </c>
    </row>
    <row r="588">
      <c r="A588" s="8" t="s">
        <v>14</v>
      </c>
      <c r="B588" s="8" t="s">
        <v>14</v>
      </c>
      <c r="C588" s="8" t="s">
        <v>14</v>
      </c>
      <c r="D588" s="8" t="s">
        <v>14</v>
      </c>
      <c r="E588" s="8" t="s">
        <v>14</v>
      </c>
      <c r="F588" s="8" t="s">
        <v>14</v>
      </c>
      <c r="G588" s="8" t="s">
        <v>14</v>
      </c>
      <c r="H588" s="8" t="s">
        <v>14</v>
      </c>
      <c r="I588" s="8" t="s">
        <v>14</v>
      </c>
      <c r="J588" s="8" t="s">
        <v>14</v>
      </c>
      <c r="K588" s="8" t="s">
        <v>14</v>
      </c>
      <c r="L588" s="8" t="s">
        <v>14</v>
      </c>
      <c r="M588" s="8" t="s">
        <v>14</v>
      </c>
      <c r="N588" s="8" t="s">
        <v>14</v>
      </c>
      <c r="O588" s="8" t="s">
        <v>14</v>
      </c>
      <c r="P588" s="8" t="s">
        <v>14</v>
      </c>
      <c r="Q588" s="8" t="s">
        <v>14</v>
      </c>
      <c r="R588" s="8" t="s">
        <v>14</v>
      </c>
      <c r="S588" s="8" t="s">
        <v>14</v>
      </c>
      <c r="T588" s="8" t="s">
        <v>14</v>
      </c>
      <c r="U588" s="8" t="s">
        <v>14</v>
      </c>
      <c r="V588" s="8" t="s">
        <v>14</v>
      </c>
      <c r="W588" s="8" t="s">
        <v>14</v>
      </c>
      <c r="X588" s="8" t="s">
        <v>14</v>
      </c>
      <c r="Y588" s="8" t="s">
        <v>14</v>
      </c>
      <c r="Z588" s="8" t="s">
        <v>14</v>
      </c>
      <c r="AA588" s="8" t="s">
        <v>14</v>
      </c>
      <c r="AB588" s="8" t="s">
        <v>14</v>
      </c>
    </row>
    <row r="589">
      <c r="A589" s="8" t="s">
        <v>14</v>
      </c>
      <c r="B589" s="8" t="s">
        <v>14</v>
      </c>
      <c r="C589" s="8" t="s">
        <v>14</v>
      </c>
      <c r="D589" s="8" t="s">
        <v>14</v>
      </c>
      <c r="E589" s="8" t="s">
        <v>14</v>
      </c>
      <c r="F589" s="8" t="s">
        <v>14</v>
      </c>
      <c r="G589" s="8" t="s">
        <v>14</v>
      </c>
      <c r="H589" s="8" t="s">
        <v>14</v>
      </c>
      <c r="I589" s="8" t="s">
        <v>14</v>
      </c>
      <c r="J589" s="8" t="s">
        <v>14</v>
      </c>
      <c r="K589" s="8" t="s">
        <v>14</v>
      </c>
      <c r="L589" s="8" t="s">
        <v>14</v>
      </c>
      <c r="M589" s="8" t="s">
        <v>14</v>
      </c>
      <c r="N589" s="8" t="s">
        <v>14</v>
      </c>
      <c r="O589" s="8" t="s">
        <v>14</v>
      </c>
      <c r="P589" s="8" t="s">
        <v>14</v>
      </c>
      <c r="Q589" s="8" t="s">
        <v>14</v>
      </c>
      <c r="R589" s="8" t="s">
        <v>14</v>
      </c>
      <c r="S589" s="8" t="s">
        <v>14</v>
      </c>
      <c r="T589" s="8" t="s">
        <v>14</v>
      </c>
      <c r="U589" s="8" t="s">
        <v>14</v>
      </c>
      <c r="V589" s="8" t="s">
        <v>14</v>
      </c>
      <c r="W589" s="8" t="s">
        <v>14</v>
      </c>
      <c r="X589" s="8" t="s">
        <v>14</v>
      </c>
      <c r="Y589" s="8" t="s">
        <v>14</v>
      </c>
      <c r="Z589" s="8" t="s">
        <v>14</v>
      </c>
      <c r="AA589" s="8" t="s">
        <v>14</v>
      </c>
      <c r="AB589" s="8" t="s">
        <v>14</v>
      </c>
    </row>
    <row r="590">
      <c r="A590" s="8" t="s">
        <v>14</v>
      </c>
      <c r="B590" s="8" t="s">
        <v>14</v>
      </c>
      <c r="C590" s="8" t="s">
        <v>14</v>
      </c>
      <c r="D590" s="8" t="s">
        <v>14</v>
      </c>
      <c r="E590" s="8" t="s">
        <v>14</v>
      </c>
      <c r="F590" s="8" t="s">
        <v>14</v>
      </c>
      <c r="G590" s="8" t="s">
        <v>14</v>
      </c>
      <c r="H590" s="8" t="s">
        <v>14</v>
      </c>
      <c r="I590" s="8" t="s">
        <v>14</v>
      </c>
      <c r="J590" s="8" t="s">
        <v>14</v>
      </c>
      <c r="K590" s="8" t="s">
        <v>14</v>
      </c>
      <c r="L590" s="8" t="s">
        <v>14</v>
      </c>
      <c r="M590" s="8" t="s">
        <v>14</v>
      </c>
      <c r="N590" s="8" t="s">
        <v>14</v>
      </c>
      <c r="O590" s="8" t="s">
        <v>14</v>
      </c>
      <c r="P590" s="8" t="s">
        <v>14</v>
      </c>
      <c r="Q590" s="8" t="s">
        <v>14</v>
      </c>
      <c r="R590" s="8" t="s">
        <v>14</v>
      </c>
      <c r="S590" s="8" t="s">
        <v>14</v>
      </c>
      <c r="T590" s="8" t="s">
        <v>14</v>
      </c>
      <c r="U590" s="8" t="s">
        <v>14</v>
      </c>
      <c r="V590" s="8" t="s">
        <v>14</v>
      </c>
      <c r="W590" s="8" t="s">
        <v>14</v>
      </c>
      <c r="X590" s="8" t="s">
        <v>14</v>
      </c>
      <c r="Y590" s="8" t="s">
        <v>14</v>
      </c>
      <c r="Z590" s="8" t="s">
        <v>14</v>
      </c>
      <c r="AA590" s="8" t="s">
        <v>14</v>
      </c>
      <c r="AB590" s="8" t="s">
        <v>14</v>
      </c>
    </row>
    <row r="591">
      <c r="A591" s="8" t="s">
        <v>14</v>
      </c>
      <c r="B591" s="8" t="s">
        <v>14</v>
      </c>
      <c r="C591" s="8" t="s">
        <v>14</v>
      </c>
      <c r="D591" s="8" t="s">
        <v>14</v>
      </c>
      <c r="E591" s="8" t="s">
        <v>14</v>
      </c>
      <c r="F591" s="8" t="s">
        <v>14</v>
      </c>
      <c r="G591" s="8" t="s">
        <v>14</v>
      </c>
      <c r="H591" s="8" t="s">
        <v>14</v>
      </c>
      <c r="I591" s="8" t="s">
        <v>14</v>
      </c>
      <c r="J591" s="8" t="s">
        <v>14</v>
      </c>
      <c r="K591" s="8" t="s">
        <v>14</v>
      </c>
      <c r="L591" s="8" t="s">
        <v>14</v>
      </c>
      <c r="M591" s="8" t="s">
        <v>14</v>
      </c>
      <c r="N591" s="8" t="s">
        <v>14</v>
      </c>
      <c r="O591" s="8" t="s">
        <v>14</v>
      </c>
      <c r="P591" s="8" t="s">
        <v>14</v>
      </c>
      <c r="Q591" s="8" t="s">
        <v>14</v>
      </c>
      <c r="R591" s="8" t="s">
        <v>14</v>
      </c>
      <c r="S591" s="8" t="s">
        <v>14</v>
      </c>
      <c r="T591" s="8" t="s">
        <v>14</v>
      </c>
      <c r="U591" s="8" t="s">
        <v>14</v>
      </c>
      <c r="V591" s="8" t="s">
        <v>14</v>
      </c>
      <c r="W591" s="8" t="s">
        <v>14</v>
      </c>
      <c r="X591" s="8" t="s">
        <v>14</v>
      </c>
      <c r="Y591" s="8" t="s">
        <v>14</v>
      </c>
      <c r="Z591" s="8" t="s">
        <v>14</v>
      </c>
      <c r="AA591" s="8" t="s">
        <v>14</v>
      </c>
      <c r="AB591" s="8" t="s">
        <v>14</v>
      </c>
    </row>
    <row r="592">
      <c r="A592" s="8" t="s">
        <v>14</v>
      </c>
      <c r="B592" s="8" t="s">
        <v>14</v>
      </c>
      <c r="C592" s="8" t="s">
        <v>14</v>
      </c>
      <c r="D592" s="8" t="s">
        <v>14</v>
      </c>
      <c r="E592" s="8" t="s">
        <v>14</v>
      </c>
      <c r="F592" s="8" t="s">
        <v>14</v>
      </c>
      <c r="G592" s="8" t="s">
        <v>14</v>
      </c>
      <c r="H592" s="8" t="s">
        <v>14</v>
      </c>
      <c r="I592" s="8" t="s">
        <v>14</v>
      </c>
      <c r="J592" s="8" t="s">
        <v>14</v>
      </c>
      <c r="K592" s="8" t="s">
        <v>14</v>
      </c>
      <c r="L592" s="8" t="s">
        <v>14</v>
      </c>
      <c r="M592" s="8" t="s">
        <v>14</v>
      </c>
      <c r="N592" s="8" t="s">
        <v>14</v>
      </c>
      <c r="O592" s="8" t="s">
        <v>14</v>
      </c>
      <c r="P592" s="8" t="s">
        <v>14</v>
      </c>
      <c r="Q592" s="8" t="s">
        <v>14</v>
      </c>
      <c r="R592" s="8" t="s">
        <v>14</v>
      </c>
      <c r="S592" s="8" t="s">
        <v>14</v>
      </c>
      <c r="T592" s="8" t="s">
        <v>14</v>
      </c>
      <c r="U592" s="8" t="s">
        <v>14</v>
      </c>
      <c r="V592" s="8" t="s">
        <v>14</v>
      </c>
      <c r="W592" s="8" t="s">
        <v>14</v>
      </c>
      <c r="X592" s="8" t="s">
        <v>14</v>
      </c>
      <c r="Y592" s="8" t="s">
        <v>14</v>
      </c>
      <c r="Z592" s="8" t="s">
        <v>14</v>
      </c>
      <c r="AA592" s="8" t="s">
        <v>14</v>
      </c>
      <c r="AB592" s="8" t="s">
        <v>14</v>
      </c>
    </row>
    <row r="593">
      <c r="A593" s="8" t="s">
        <v>14</v>
      </c>
      <c r="B593" s="8" t="s">
        <v>14</v>
      </c>
      <c r="C593" s="8" t="s">
        <v>14</v>
      </c>
      <c r="D593" s="8" t="s">
        <v>14</v>
      </c>
      <c r="E593" s="8" t="s">
        <v>14</v>
      </c>
      <c r="F593" s="8" t="s">
        <v>14</v>
      </c>
      <c r="G593" s="8" t="s">
        <v>14</v>
      </c>
      <c r="H593" s="8" t="s">
        <v>14</v>
      </c>
      <c r="I593" s="8" t="s">
        <v>14</v>
      </c>
      <c r="J593" s="8" t="s">
        <v>14</v>
      </c>
      <c r="K593" s="8" t="s">
        <v>14</v>
      </c>
      <c r="L593" s="8" t="s">
        <v>14</v>
      </c>
      <c r="M593" s="8" t="s">
        <v>14</v>
      </c>
      <c r="N593" s="8" t="s">
        <v>14</v>
      </c>
      <c r="O593" s="8" t="s">
        <v>14</v>
      </c>
      <c r="P593" s="8" t="s">
        <v>14</v>
      </c>
      <c r="Q593" s="8" t="s">
        <v>14</v>
      </c>
      <c r="R593" s="8" t="s">
        <v>14</v>
      </c>
      <c r="S593" s="8" t="s">
        <v>14</v>
      </c>
      <c r="T593" s="8" t="s">
        <v>14</v>
      </c>
      <c r="U593" s="8" t="s">
        <v>14</v>
      </c>
      <c r="V593" s="8" t="s">
        <v>14</v>
      </c>
      <c r="W593" s="8" t="s">
        <v>14</v>
      </c>
      <c r="X593" s="8" t="s">
        <v>14</v>
      </c>
      <c r="Y593" s="8" t="s">
        <v>14</v>
      </c>
      <c r="Z593" s="8" t="s">
        <v>14</v>
      </c>
      <c r="AA593" s="8" t="s">
        <v>14</v>
      </c>
      <c r="AB593" s="8" t="s">
        <v>14</v>
      </c>
    </row>
    <row r="594">
      <c r="A594" s="8" t="s">
        <v>14</v>
      </c>
      <c r="B594" s="8" t="s">
        <v>14</v>
      </c>
      <c r="C594" s="8" t="s">
        <v>14</v>
      </c>
      <c r="D594" s="8" t="s">
        <v>14</v>
      </c>
      <c r="E594" s="8" t="s">
        <v>14</v>
      </c>
      <c r="F594" s="8" t="s">
        <v>14</v>
      </c>
      <c r="G594" s="8" t="s">
        <v>14</v>
      </c>
      <c r="H594" s="8" t="s">
        <v>14</v>
      </c>
      <c r="I594" s="8" t="s">
        <v>14</v>
      </c>
      <c r="J594" s="8" t="s">
        <v>14</v>
      </c>
      <c r="K594" s="8" t="s">
        <v>14</v>
      </c>
      <c r="L594" s="8" t="s">
        <v>14</v>
      </c>
      <c r="M594" s="8" t="s">
        <v>14</v>
      </c>
      <c r="N594" s="8" t="s">
        <v>14</v>
      </c>
      <c r="O594" s="8" t="s">
        <v>14</v>
      </c>
      <c r="P594" s="8" t="s">
        <v>14</v>
      </c>
      <c r="Q594" s="8" t="s">
        <v>14</v>
      </c>
      <c r="R594" s="8" t="s">
        <v>14</v>
      </c>
      <c r="S594" s="8" t="s">
        <v>14</v>
      </c>
      <c r="T594" s="8" t="s">
        <v>14</v>
      </c>
      <c r="U594" s="8" t="s">
        <v>14</v>
      </c>
      <c r="V594" s="8" t="s">
        <v>14</v>
      </c>
      <c r="W594" s="8" t="s">
        <v>14</v>
      </c>
      <c r="X594" s="8" t="s">
        <v>14</v>
      </c>
      <c r="Y594" s="8" t="s">
        <v>14</v>
      </c>
      <c r="Z594" s="8" t="s">
        <v>14</v>
      </c>
      <c r="AA594" s="8" t="s">
        <v>14</v>
      </c>
      <c r="AB594" s="8" t="s">
        <v>14</v>
      </c>
    </row>
    <row r="595">
      <c r="A595" s="8" t="s">
        <v>14</v>
      </c>
      <c r="B595" s="8" t="s">
        <v>14</v>
      </c>
      <c r="C595" s="8" t="s">
        <v>14</v>
      </c>
      <c r="D595" s="8" t="s">
        <v>14</v>
      </c>
      <c r="E595" s="8" t="s">
        <v>14</v>
      </c>
      <c r="F595" s="8" t="s">
        <v>14</v>
      </c>
      <c r="G595" s="8" t="s">
        <v>14</v>
      </c>
      <c r="H595" s="8" t="s">
        <v>14</v>
      </c>
      <c r="I595" s="8" t="s">
        <v>14</v>
      </c>
      <c r="J595" s="8" t="s">
        <v>14</v>
      </c>
      <c r="K595" s="8" t="s">
        <v>14</v>
      </c>
      <c r="L595" s="8" t="s">
        <v>14</v>
      </c>
      <c r="M595" s="8" t="s">
        <v>14</v>
      </c>
      <c r="N595" s="8" t="s">
        <v>14</v>
      </c>
      <c r="O595" s="8" t="s">
        <v>14</v>
      </c>
      <c r="P595" s="8" t="s">
        <v>14</v>
      </c>
      <c r="Q595" s="8" t="s">
        <v>14</v>
      </c>
      <c r="R595" s="8" t="s">
        <v>14</v>
      </c>
      <c r="S595" s="8" t="s">
        <v>14</v>
      </c>
      <c r="T595" s="8" t="s">
        <v>14</v>
      </c>
      <c r="U595" s="8" t="s">
        <v>14</v>
      </c>
      <c r="V595" s="8" t="s">
        <v>14</v>
      </c>
      <c r="W595" s="8" t="s">
        <v>14</v>
      </c>
      <c r="X595" s="8" t="s">
        <v>14</v>
      </c>
      <c r="Y595" s="8" t="s">
        <v>14</v>
      </c>
      <c r="Z595" s="8" t="s">
        <v>14</v>
      </c>
      <c r="AA595" s="8" t="s">
        <v>14</v>
      </c>
      <c r="AB595" s="8" t="s">
        <v>14</v>
      </c>
    </row>
    <row r="596">
      <c r="A596" s="8" t="s">
        <v>14</v>
      </c>
      <c r="B596" s="8" t="s">
        <v>14</v>
      </c>
      <c r="C596" s="8" t="s">
        <v>14</v>
      </c>
      <c r="D596" s="8" t="s">
        <v>14</v>
      </c>
      <c r="E596" s="8" t="s">
        <v>14</v>
      </c>
      <c r="F596" s="8" t="s">
        <v>14</v>
      </c>
      <c r="G596" s="8" t="s">
        <v>14</v>
      </c>
      <c r="H596" s="8" t="s">
        <v>14</v>
      </c>
      <c r="I596" s="8" t="s">
        <v>14</v>
      </c>
      <c r="J596" s="8" t="s">
        <v>14</v>
      </c>
      <c r="K596" s="8" t="s">
        <v>14</v>
      </c>
      <c r="L596" s="8" t="s">
        <v>14</v>
      </c>
      <c r="M596" s="8" t="s">
        <v>14</v>
      </c>
      <c r="N596" s="8" t="s">
        <v>14</v>
      </c>
      <c r="O596" s="8" t="s">
        <v>14</v>
      </c>
      <c r="P596" s="8" t="s">
        <v>14</v>
      </c>
      <c r="Q596" s="8" t="s">
        <v>14</v>
      </c>
      <c r="R596" s="8" t="s">
        <v>14</v>
      </c>
      <c r="S596" s="8" t="s">
        <v>14</v>
      </c>
      <c r="T596" s="8" t="s">
        <v>14</v>
      </c>
      <c r="U596" s="8" t="s">
        <v>14</v>
      </c>
      <c r="V596" s="8" t="s">
        <v>14</v>
      </c>
      <c r="W596" s="8" t="s">
        <v>14</v>
      </c>
      <c r="X596" s="8" t="s">
        <v>14</v>
      </c>
      <c r="Y596" s="8" t="s">
        <v>14</v>
      </c>
      <c r="Z596" s="8" t="s">
        <v>14</v>
      </c>
      <c r="AA596" s="8" t="s">
        <v>14</v>
      </c>
      <c r="AB596" s="8" t="s">
        <v>14</v>
      </c>
    </row>
    <row r="597">
      <c r="A597" s="8" t="s">
        <v>14</v>
      </c>
      <c r="B597" s="8" t="s">
        <v>14</v>
      </c>
      <c r="C597" s="8" t="s">
        <v>14</v>
      </c>
      <c r="D597" s="8" t="s">
        <v>14</v>
      </c>
      <c r="E597" s="8" t="s">
        <v>14</v>
      </c>
      <c r="F597" s="8" t="s">
        <v>14</v>
      </c>
      <c r="G597" s="8" t="s">
        <v>14</v>
      </c>
      <c r="H597" s="8" t="s">
        <v>14</v>
      </c>
      <c r="I597" s="8" t="s">
        <v>14</v>
      </c>
      <c r="J597" s="8" t="s">
        <v>14</v>
      </c>
      <c r="K597" s="8" t="s">
        <v>14</v>
      </c>
      <c r="L597" s="8" t="s">
        <v>14</v>
      </c>
      <c r="M597" s="8" t="s">
        <v>14</v>
      </c>
      <c r="N597" s="8" t="s">
        <v>14</v>
      </c>
      <c r="O597" s="8" t="s">
        <v>14</v>
      </c>
      <c r="P597" s="8" t="s">
        <v>14</v>
      </c>
      <c r="Q597" s="8" t="s">
        <v>14</v>
      </c>
      <c r="R597" s="8" t="s">
        <v>14</v>
      </c>
      <c r="S597" s="8" t="s">
        <v>14</v>
      </c>
      <c r="T597" s="8" t="s">
        <v>14</v>
      </c>
      <c r="U597" s="8" t="s">
        <v>14</v>
      </c>
      <c r="V597" s="8" t="s">
        <v>14</v>
      </c>
      <c r="W597" s="8" t="s">
        <v>14</v>
      </c>
      <c r="X597" s="8" t="s">
        <v>14</v>
      </c>
      <c r="Y597" s="8" t="s">
        <v>14</v>
      </c>
      <c r="Z597" s="8" t="s">
        <v>14</v>
      </c>
      <c r="AA597" s="8" t="s">
        <v>14</v>
      </c>
      <c r="AB597" s="8" t="s">
        <v>14</v>
      </c>
    </row>
    <row r="598">
      <c r="A598" s="8" t="s">
        <v>14</v>
      </c>
      <c r="B598" s="8" t="s">
        <v>14</v>
      </c>
      <c r="C598" s="8" t="s">
        <v>14</v>
      </c>
      <c r="D598" s="8" t="s">
        <v>14</v>
      </c>
      <c r="E598" s="8" t="s">
        <v>14</v>
      </c>
      <c r="F598" s="8" t="s">
        <v>14</v>
      </c>
      <c r="G598" s="8" t="s">
        <v>14</v>
      </c>
      <c r="H598" s="8" t="s">
        <v>14</v>
      </c>
      <c r="I598" s="8" t="s">
        <v>14</v>
      </c>
      <c r="J598" s="8" t="s">
        <v>14</v>
      </c>
      <c r="K598" s="8" t="s">
        <v>14</v>
      </c>
      <c r="L598" s="8" t="s">
        <v>14</v>
      </c>
      <c r="M598" s="8" t="s">
        <v>14</v>
      </c>
      <c r="N598" s="8" t="s">
        <v>14</v>
      </c>
      <c r="O598" s="8" t="s">
        <v>14</v>
      </c>
      <c r="P598" s="8" t="s">
        <v>14</v>
      </c>
      <c r="Q598" s="8" t="s">
        <v>14</v>
      </c>
      <c r="R598" s="8" t="s">
        <v>14</v>
      </c>
      <c r="S598" s="8" t="s">
        <v>14</v>
      </c>
      <c r="T598" s="8" t="s">
        <v>14</v>
      </c>
      <c r="U598" s="8" t="s">
        <v>14</v>
      </c>
      <c r="V598" s="8" t="s">
        <v>14</v>
      </c>
      <c r="W598" s="8" t="s">
        <v>14</v>
      </c>
      <c r="X598" s="8" t="s">
        <v>14</v>
      </c>
      <c r="Y598" s="8" t="s">
        <v>14</v>
      </c>
      <c r="Z598" s="8" t="s">
        <v>14</v>
      </c>
      <c r="AA598" s="8" t="s">
        <v>14</v>
      </c>
      <c r="AB598" s="8" t="s">
        <v>14</v>
      </c>
    </row>
    <row r="599">
      <c r="A599" s="8" t="s">
        <v>14</v>
      </c>
      <c r="B599" s="8" t="s">
        <v>14</v>
      </c>
      <c r="C599" s="8" t="s">
        <v>14</v>
      </c>
      <c r="D599" s="8" t="s">
        <v>14</v>
      </c>
      <c r="E599" s="8" t="s">
        <v>14</v>
      </c>
      <c r="F599" s="8" t="s">
        <v>14</v>
      </c>
      <c r="G599" s="8" t="s">
        <v>14</v>
      </c>
      <c r="H599" s="8" t="s">
        <v>14</v>
      </c>
      <c r="I599" s="8" t="s">
        <v>14</v>
      </c>
      <c r="J599" s="8" t="s">
        <v>14</v>
      </c>
      <c r="K599" s="8" t="s">
        <v>14</v>
      </c>
      <c r="L599" s="8" t="s">
        <v>14</v>
      </c>
      <c r="M599" s="8" t="s">
        <v>14</v>
      </c>
      <c r="N599" s="8" t="s">
        <v>14</v>
      </c>
      <c r="O599" s="8" t="s">
        <v>14</v>
      </c>
      <c r="P599" s="8" t="s">
        <v>14</v>
      </c>
      <c r="Q599" s="8" t="s">
        <v>14</v>
      </c>
      <c r="R599" s="8" t="s">
        <v>14</v>
      </c>
      <c r="S599" s="8" t="s">
        <v>14</v>
      </c>
      <c r="T599" s="8" t="s">
        <v>14</v>
      </c>
      <c r="U599" s="8" t="s">
        <v>14</v>
      </c>
      <c r="V599" s="8" t="s">
        <v>14</v>
      </c>
      <c r="W599" s="8" t="s">
        <v>14</v>
      </c>
      <c r="X599" s="8" t="s">
        <v>14</v>
      </c>
      <c r="Y599" s="8" t="s">
        <v>14</v>
      </c>
      <c r="Z599" s="8" t="s">
        <v>14</v>
      </c>
      <c r="AA599" s="8" t="s">
        <v>14</v>
      </c>
      <c r="AB599" s="8" t="s">
        <v>14</v>
      </c>
    </row>
    <row r="600">
      <c r="A600" s="8" t="s">
        <v>14</v>
      </c>
      <c r="B600" s="8" t="s">
        <v>14</v>
      </c>
      <c r="C600" s="8" t="s">
        <v>14</v>
      </c>
      <c r="D600" s="8" t="s">
        <v>14</v>
      </c>
      <c r="E600" s="8" t="s">
        <v>14</v>
      </c>
      <c r="F600" s="8" t="s">
        <v>14</v>
      </c>
      <c r="G600" s="8" t="s">
        <v>14</v>
      </c>
      <c r="H600" s="8" t="s">
        <v>14</v>
      </c>
      <c r="I600" s="8" t="s">
        <v>14</v>
      </c>
      <c r="J600" s="8" t="s">
        <v>14</v>
      </c>
      <c r="K600" s="8" t="s">
        <v>14</v>
      </c>
      <c r="L600" s="8" t="s">
        <v>14</v>
      </c>
      <c r="M600" s="8" t="s">
        <v>14</v>
      </c>
      <c r="N600" s="8" t="s">
        <v>14</v>
      </c>
      <c r="O600" s="8" t="s">
        <v>14</v>
      </c>
      <c r="P600" s="8" t="s">
        <v>14</v>
      </c>
      <c r="Q600" s="8" t="s">
        <v>14</v>
      </c>
      <c r="R600" s="8" t="s">
        <v>14</v>
      </c>
      <c r="S600" s="8" t="s">
        <v>14</v>
      </c>
      <c r="T600" s="8" t="s">
        <v>14</v>
      </c>
      <c r="U600" s="8" t="s">
        <v>14</v>
      </c>
      <c r="V600" s="8" t="s">
        <v>14</v>
      </c>
      <c r="W600" s="8" t="s">
        <v>14</v>
      </c>
      <c r="X600" s="8" t="s">
        <v>14</v>
      </c>
      <c r="Y600" s="8" t="s">
        <v>14</v>
      </c>
      <c r="Z600" s="8" t="s">
        <v>14</v>
      </c>
      <c r="AA600" s="8" t="s">
        <v>14</v>
      </c>
      <c r="AB600" s="8" t="s">
        <v>14</v>
      </c>
    </row>
    <row r="601">
      <c r="A601" s="8" t="s">
        <v>14</v>
      </c>
      <c r="B601" s="8" t="s">
        <v>14</v>
      </c>
      <c r="C601" s="8" t="s">
        <v>14</v>
      </c>
      <c r="D601" s="8" t="s">
        <v>14</v>
      </c>
      <c r="E601" s="8" t="s">
        <v>14</v>
      </c>
      <c r="F601" s="8" t="s">
        <v>14</v>
      </c>
      <c r="G601" s="8" t="s">
        <v>14</v>
      </c>
      <c r="H601" s="8" t="s">
        <v>14</v>
      </c>
      <c r="I601" s="8" t="s">
        <v>14</v>
      </c>
      <c r="J601" s="8" t="s">
        <v>14</v>
      </c>
      <c r="K601" s="8" t="s">
        <v>14</v>
      </c>
      <c r="L601" s="8" t="s">
        <v>14</v>
      </c>
      <c r="M601" s="8" t="s">
        <v>14</v>
      </c>
      <c r="N601" s="8" t="s">
        <v>14</v>
      </c>
      <c r="O601" s="8" t="s">
        <v>14</v>
      </c>
      <c r="P601" s="8" t="s">
        <v>14</v>
      </c>
      <c r="Q601" s="8" t="s">
        <v>14</v>
      </c>
      <c r="R601" s="8" t="s">
        <v>14</v>
      </c>
      <c r="S601" s="8" t="s">
        <v>14</v>
      </c>
      <c r="T601" s="8" t="s">
        <v>14</v>
      </c>
      <c r="U601" s="8" t="s">
        <v>14</v>
      </c>
      <c r="V601" s="8" t="s">
        <v>14</v>
      </c>
      <c r="W601" s="8" t="s">
        <v>14</v>
      </c>
      <c r="X601" s="8" t="s">
        <v>14</v>
      </c>
      <c r="Y601" s="8" t="s">
        <v>14</v>
      </c>
      <c r="Z601" s="8" t="s">
        <v>14</v>
      </c>
      <c r="AA601" s="8" t="s">
        <v>14</v>
      </c>
      <c r="AB601" s="8" t="s">
        <v>14</v>
      </c>
    </row>
    <row r="602">
      <c r="A602" s="8" t="s">
        <v>14</v>
      </c>
      <c r="B602" s="8" t="s">
        <v>14</v>
      </c>
      <c r="C602" s="8" t="s">
        <v>14</v>
      </c>
      <c r="D602" s="8" t="s">
        <v>14</v>
      </c>
      <c r="E602" s="8" t="s">
        <v>14</v>
      </c>
      <c r="F602" s="8" t="s">
        <v>14</v>
      </c>
      <c r="G602" s="8" t="s">
        <v>14</v>
      </c>
      <c r="H602" s="8" t="s">
        <v>14</v>
      </c>
      <c r="I602" s="8" t="s">
        <v>14</v>
      </c>
      <c r="J602" s="8" t="s">
        <v>14</v>
      </c>
      <c r="K602" s="8" t="s">
        <v>14</v>
      </c>
      <c r="L602" s="8" t="s">
        <v>14</v>
      </c>
      <c r="M602" s="8" t="s">
        <v>14</v>
      </c>
      <c r="N602" s="8" t="s">
        <v>14</v>
      </c>
      <c r="O602" s="8" t="s">
        <v>14</v>
      </c>
      <c r="P602" s="8" t="s">
        <v>14</v>
      </c>
      <c r="Q602" s="8" t="s">
        <v>14</v>
      </c>
      <c r="R602" s="8" t="s">
        <v>14</v>
      </c>
      <c r="S602" s="8" t="s">
        <v>14</v>
      </c>
      <c r="T602" s="8" t="s">
        <v>14</v>
      </c>
      <c r="U602" s="8" t="s">
        <v>14</v>
      </c>
      <c r="V602" s="8" t="s">
        <v>14</v>
      </c>
      <c r="W602" s="8" t="s">
        <v>14</v>
      </c>
      <c r="X602" s="8" t="s">
        <v>14</v>
      </c>
      <c r="Y602" s="8" t="s">
        <v>14</v>
      </c>
      <c r="Z602" s="8" t="s">
        <v>14</v>
      </c>
      <c r="AA602" s="8" t="s">
        <v>14</v>
      </c>
      <c r="AB602" s="8" t="s">
        <v>14</v>
      </c>
    </row>
    <row r="603">
      <c r="A603" s="8" t="s">
        <v>14</v>
      </c>
      <c r="B603" s="8" t="s">
        <v>14</v>
      </c>
      <c r="C603" s="8" t="s">
        <v>14</v>
      </c>
      <c r="D603" s="8" t="s">
        <v>14</v>
      </c>
      <c r="E603" s="8" t="s">
        <v>14</v>
      </c>
      <c r="F603" s="8" t="s">
        <v>14</v>
      </c>
      <c r="G603" s="8" t="s">
        <v>14</v>
      </c>
      <c r="H603" s="8" t="s">
        <v>14</v>
      </c>
      <c r="I603" s="8" t="s">
        <v>14</v>
      </c>
      <c r="J603" s="8" t="s">
        <v>14</v>
      </c>
      <c r="K603" s="8" t="s">
        <v>14</v>
      </c>
      <c r="L603" s="8" t="s">
        <v>14</v>
      </c>
      <c r="M603" s="8" t="s">
        <v>14</v>
      </c>
      <c r="N603" s="8" t="s">
        <v>14</v>
      </c>
      <c r="O603" s="8" t="s">
        <v>14</v>
      </c>
      <c r="P603" s="8" t="s">
        <v>14</v>
      </c>
      <c r="Q603" s="8" t="s">
        <v>14</v>
      </c>
      <c r="R603" s="8" t="s">
        <v>14</v>
      </c>
      <c r="S603" s="8" t="s">
        <v>14</v>
      </c>
      <c r="T603" s="8" t="s">
        <v>14</v>
      </c>
      <c r="U603" s="8" t="s">
        <v>14</v>
      </c>
      <c r="V603" s="8" t="s">
        <v>14</v>
      </c>
      <c r="W603" s="8" t="s">
        <v>14</v>
      </c>
      <c r="X603" s="8" t="s">
        <v>14</v>
      </c>
      <c r="Y603" s="8" t="s">
        <v>14</v>
      </c>
      <c r="Z603" s="8" t="s">
        <v>14</v>
      </c>
      <c r="AA603" s="8" t="s">
        <v>14</v>
      </c>
      <c r="AB603" s="8" t="s">
        <v>14</v>
      </c>
    </row>
    <row r="604">
      <c r="A604" s="8" t="s">
        <v>14</v>
      </c>
      <c r="B604" s="8" t="s">
        <v>14</v>
      </c>
      <c r="C604" s="8" t="s">
        <v>14</v>
      </c>
      <c r="D604" s="8" t="s">
        <v>14</v>
      </c>
      <c r="E604" s="8" t="s">
        <v>14</v>
      </c>
      <c r="F604" s="8" t="s">
        <v>14</v>
      </c>
      <c r="G604" s="8" t="s">
        <v>14</v>
      </c>
      <c r="H604" s="8" t="s">
        <v>14</v>
      </c>
      <c r="I604" s="8" t="s">
        <v>14</v>
      </c>
      <c r="J604" s="8" t="s">
        <v>14</v>
      </c>
      <c r="K604" s="8" t="s">
        <v>14</v>
      </c>
      <c r="L604" s="8" t="s">
        <v>14</v>
      </c>
      <c r="M604" s="8" t="s">
        <v>14</v>
      </c>
      <c r="N604" s="8" t="s">
        <v>14</v>
      </c>
      <c r="O604" s="8" t="s">
        <v>14</v>
      </c>
      <c r="P604" s="8" t="s">
        <v>14</v>
      </c>
      <c r="Q604" s="8" t="s">
        <v>14</v>
      </c>
      <c r="R604" s="8" t="s">
        <v>14</v>
      </c>
      <c r="S604" s="8" t="s">
        <v>14</v>
      </c>
      <c r="T604" s="8" t="s">
        <v>14</v>
      </c>
      <c r="U604" s="8" t="s">
        <v>14</v>
      </c>
      <c r="V604" s="8" t="s">
        <v>14</v>
      </c>
      <c r="W604" s="8" t="s">
        <v>14</v>
      </c>
      <c r="X604" s="8" t="s">
        <v>14</v>
      </c>
      <c r="Y604" s="8" t="s">
        <v>14</v>
      </c>
      <c r="Z604" s="8" t="s">
        <v>14</v>
      </c>
      <c r="AA604" s="8" t="s">
        <v>14</v>
      </c>
      <c r="AB604" s="8" t="s">
        <v>14</v>
      </c>
    </row>
    <row r="605">
      <c r="A605" s="8" t="s">
        <v>14</v>
      </c>
      <c r="B605" s="8" t="s">
        <v>14</v>
      </c>
      <c r="C605" s="8" t="s">
        <v>14</v>
      </c>
      <c r="D605" s="8" t="s">
        <v>14</v>
      </c>
      <c r="E605" s="8" t="s">
        <v>14</v>
      </c>
      <c r="F605" s="8" t="s">
        <v>14</v>
      </c>
      <c r="G605" s="8" t="s">
        <v>14</v>
      </c>
      <c r="H605" s="8" t="s">
        <v>14</v>
      </c>
      <c r="I605" s="8" t="s">
        <v>14</v>
      </c>
      <c r="J605" s="8" t="s">
        <v>14</v>
      </c>
      <c r="K605" s="8" t="s">
        <v>14</v>
      </c>
      <c r="L605" s="8" t="s">
        <v>14</v>
      </c>
      <c r="M605" s="8" t="s">
        <v>14</v>
      </c>
      <c r="N605" s="8" t="s">
        <v>14</v>
      </c>
      <c r="O605" s="8" t="s">
        <v>14</v>
      </c>
      <c r="P605" s="8" t="s">
        <v>14</v>
      </c>
      <c r="Q605" s="8" t="s">
        <v>14</v>
      </c>
      <c r="R605" s="8" t="s">
        <v>14</v>
      </c>
      <c r="S605" s="8" t="s">
        <v>14</v>
      </c>
      <c r="T605" s="8" t="s">
        <v>14</v>
      </c>
      <c r="U605" s="8" t="s">
        <v>14</v>
      </c>
      <c r="V605" s="8" t="s">
        <v>14</v>
      </c>
      <c r="W605" s="8" t="s">
        <v>14</v>
      </c>
      <c r="X605" s="8" t="s">
        <v>14</v>
      </c>
      <c r="Y605" s="8" t="s">
        <v>14</v>
      </c>
      <c r="Z605" s="8" t="s">
        <v>14</v>
      </c>
      <c r="AA605" s="8" t="s">
        <v>14</v>
      </c>
      <c r="AB605" s="8" t="s">
        <v>14</v>
      </c>
    </row>
    <row r="606">
      <c r="A606" s="8" t="s">
        <v>14</v>
      </c>
      <c r="B606" s="8" t="s">
        <v>14</v>
      </c>
      <c r="C606" s="8" t="s">
        <v>14</v>
      </c>
      <c r="D606" s="8" t="s">
        <v>14</v>
      </c>
      <c r="E606" s="8" t="s">
        <v>14</v>
      </c>
      <c r="F606" s="8" t="s">
        <v>14</v>
      </c>
      <c r="G606" s="8" t="s">
        <v>14</v>
      </c>
      <c r="H606" s="8" t="s">
        <v>14</v>
      </c>
      <c r="I606" s="8" t="s">
        <v>14</v>
      </c>
      <c r="J606" s="8" t="s">
        <v>14</v>
      </c>
      <c r="K606" s="8" t="s">
        <v>14</v>
      </c>
      <c r="L606" s="8" t="s">
        <v>14</v>
      </c>
      <c r="M606" s="8" t="s">
        <v>14</v>
      </c>
      <c r="N606" s="8" t="s">
        <v>14</v>
      </c>
      <c r="O606" s="8" t="s">
        <v>14</v>
      </c>
      <c r="P606" s="8" t="s">
        <v>14</v>
      </c>
      <c r="Q606" s="8" t="s">
        <v>14</v>
      </c>
      <c r="R606" s="8" t="s">
        <v>14</v>
      </c>
      <c r="S606" s="8" t="s">
        <v>14</v>
      </c>
      <c r="T606" s="8" t="s">
        <v>14</v>
      </c>
      <c r="U606" s="8" t="s">
        <v>14</v>
      </c>
      <c r="V606" s="8" t="s">
        <v>14</v>
      </c>
      <c r="W606" s="8" t="s">
        <v>14</v>
      </c>
      <c r="X606" s="8" t="s">
        <v>14</v>
      </c>
      <c r="Y606" s="8" t="s">
        <v>14</v>
      </c>
      <c r="Z606" s="8" t="s">
        <v>14</v>
      </c>
      <c r="AA606" s="8" t="s">
        <v>14</v>
      </c>
      <c r="AB606" s="8" t="s">
        <v>14</v>
      </c>
    </row>
    <row r="607">
      <c r="A607" s="8" t="s">
        <v>14</v>
      </c>
      <c r="B607" s="8" t="s">
        <v>14</v>
      </c>
      <c r="C607" s="8" t="s">
        <v>14</v>
      </c>
      <c r="D607" s="8" t="s">
        <v>14</v>
      </c>
      <c r="E607" s="8" t="s">
        <v>14</v>
      </c>
      <c r="F607" s="8" t="s">
        <v>14</v>
      </c>
      <c r="G607" s="8" t="s">
        <v>14</v>
      </c>
      <c r="H607" s="8" t="s">
        <v>14</v>
      </c>
      <c r="I607" s="8" t="s">
        <v>14</v>
      </c>
      <c r="J607" s="8" t="s">
        <v>14</v>
      </c>
      <c r="K607" s="8" t="s">
        <v>14</v>
      </c>
      <c r="L607" s="8" t="s">
        <v>14</v>
      </c>
      <c r="M607" s="8" t="s">
        <v>14</v>
      </c>
      <c r="N607" s="8" t="s">
        <v>14</v>
      </c>
      <c r="O607" s="8" t="s">
        <v>14</v>
      </c>
      <c r="P607" s="8" t="s">
        <v>14</v>
      </c>
      <c r="Q607" s="8" t="s">
        <v>14</v>
      </c>
      <c r="R607" s="8" t="s">
        <v>14</v>
      </c>
      <c r="S607" s="8" t="s">
        <v>14</v>
      </c>
      <c r="T607" s="8" t="s">
        <v>14</v>
      </c>
      <c r="U607" s="8" t="s">
        <v>14</v>
      </c>
      <c r="V607" s="8" t="s">
        <v>14</v>
      </c>
      <c r="W607" s="8" t="s">
        <v>14</v>
      </c>
      <c r="X607" s="8" t="s">
        <v>14</v>
      </c>
      <c r="Y607" s="8" t="s">
        <v>14</v>
      </c>
      <c r="Z607" s="8" t="s">
        <v>14</v>
      </c>
      <c r="AA607" s="8" t="s">
        <v>14</v>
      </c>
      <c r="AB607" s="8" t="s">
        <v>14</v>
      </c>
    </row>
    <row r="608">
      <c r="A608" s="8" t="s">
        <v>14</v>
      </c>
      <c r="B608" s="8" t="s">
        <v>14</v>
      </c>
      <c r="C608" s="8" t="s">
        <v>14</v>
      </c>
      <c r="D608" s="8" t="s">
        <v>14</v>
      </c>
      <c r="E608" s="8" t="s">
        <v>14</v>
      </c>
      <c r="F608" s="8" t="s">
        <v>14</v>
      </c>
      <c r="G608" s="8" t="s">
        <v>14</v>
      </c>
      <c r="H608" s="8" t="s">
        <v>14</v>
      </c>
      <c r="I608" s="8" t="s">
        <v>14</v>
      </c>
      <c r="J608" s="8" t="s">
        <v>14</v>
      </c>
      <c r="K608" s="8" t="s">
        <v>14</v>
      </c>
      <c r="L608" s="8" t="s">
        <v>14</v>
      </c>
      <c r="M608" s="8" t="s">
        <v>14</v>
      </c>
      <c r="N608" s="8" t="s">
        <v>14</v>
      </c>
      <c r="O608" s="8" t="s">
        <v>14</v>
      </c>
      <c r="P608" s="8" t="s">
        <v>14</v>
      </c>
      <c r="Q608" s="8" t="s">
        <v>14</v>
      </c>
      <c r="R608" s="8" t="s">
        <v>14</v>
      </c>
      <c r="S608" s="8" t="s">
        <v>14</v>
      </c>
      <c r="T608" s="8" t="s">
        <v>14</v>
      </c>
      <c r="U608" s="8" t="s">
        <v>14</v>
      </c>
      <c r="V608" s="8" t="s">
        <v>14</v>
      </c>
      <c r="W608" s="8" t="s">
        <v>14</v>
      </c>
      <c r="X608" s="8" t="s">
        <v>14</v>
      </c>
      <c r="Y608" s="8" t="s">
        <v>14</v>
      </c>
      <c r="Z608" s="8" t="s">
        <v>14</v>
      </c>
      <c r="AA608" s="8" t="s">
        <v>14</v>
      </c>
      <c r="AB608" s="8" t="s">
        <v>14</v>
      </c>
    </row>
    <row r="609">
      <c r="A609" s="8" t="s">
        <v>14</v>
      </c>
      <c r="B609" s="8" t="s">
        <v>14</v>
      </c>
      <c r="C609" s="8" t="s">
        <v>14</v>
      </c>
      <c r="D609" s="8" t="s">
        <v>14</v>
      </c>
      <c r="E609" s="8" t="s">
        <v>14</v>
      </c>
      <c r="F609" s="8" t="s">
        <v>14</v>
      </c>
      <c r="G609" s="8" t="s">
        <v>14</v>
      </c>
      <c r="H609" s="8" t="s">
        <v>14</v>
      </c>
      <c r="I609" s="8" t="s">
        <v>14</v>
      </c>
      <c r="J609" s="8" t="s">
        <v>14</v>
      </c>
      <c r="K609" s="8" t="s">
        <v>14</v>
      </c>
      <c r="L609" s="8" t="s">
        <v>14</v>
      </c>
      <c r="M609" s="8" t="s">
        <v>14</v>
      </c>
      <c r="N609" s="8" t="s">
        <v>14</v>
      </c>
      <c r="O609" s="8" t="s">
        <v>14</v>
      </c>
      <c r="P609" s="8" t="s">
        <v>14</v>
      </c>
      <c r="Q609" s="8" t="s">
        <v>14</v>
      </c>
      <c r="R609" s="8" t="s">
        <v>14</v>
      </c>
      <c r="S609" s="8" t="s">
        <v>14</v>
      </c>
      <c r="T609" s="8" t="s">
        <v>14</v>
      </c>
      <c r="U609" s="8" t="s">
        <v>14</v>
      </c>
      <c r="V609" s="8" t="s">
        <v>14</v>
      </c>
      <c r="W609" s="8" t="s">
        <v>14</v>
      </c>
      <c r="X609" s="8" t="s">
        <v>14</v>
      </c>
      <c r="Y609" s="8" t="s">
        <v>14</v>
      </c>
      <c r="Z609" s="8" t="s">
        <v>14</v>
      </c>
      <c r="AA609" s="8" t="s">
        <v>14</v>
      </c>
      <c r="AB609" s="8" t="s">
        <v>14</v>
      </c>
    </row>
    <row r="610">
      <c r="A610" s="8" t="s">
        <v>14</v>
      </c>
      <c r="B610" s="8" t="s">
        <v>14</v>
      </c>
      <c r="C610" s="8" t="s">
        <v>14</v>
      </c>
      <c r="D610" s="8" t="s">
        <v>14</v>
      </c>
      <c r="E610" s="8" t="s">
        <v>14</v>
      </c>
      <c r="F610" s="8" t="s">
        <v>14</v>
      </c>
      <c r="G610" s="8" t="s">
        <v>14</v>
      </c>
      <c r="H610" s="8" t="s">
        <v>14</v>
      </c>
      <c r="I610" s="8" t="s">
        <v>14</v>
      </c>
      <c r="J610" s="8" t="s">
        <v>14</v>
      </c>
      <c r="K610" s="8" t="s">
        <v>14</v>
      </c>
      <c r="L610" s="8" t="s">
        <v>14</v>
      </c>
      <c r="M610" s="8" t="s">
        <v>14</v>
      </c>
      <c r="N610" s="8" t="s">
        <v>14</v>
      </c>
      <c r="O610" s="8" t="s">
        <v>14</v>
      </c>
      <c r="P610" s="8" t="s">
        <v>14</v>
      </c>
      <c r="Q610" s="8" t="s">
        <v>14</v>
      </c>
      <c r="R610" s="8" t="s">
        <v>14</v>
      </c>
      <c r="S610" s="8" t="s">
        <v>14</v>
      </c>
      <c r="T610" s="8" t="s">
        <v>14</v>
      </c>
      <c r="U610" s="8" t="s">
        <v>14</v>
      </c>
      <c r="V610" s="8" t="s">
        <v>14</v>
      </c>
      <c r="W610" s="8" t="s">
        <v>14</v>
      </c>
      <c r="X610" s="8" t="s">
        <v>14</v>
      </c>
      <c r="Y610" s="8" t="s">
        <v>14</v>
      </c>
      <c r="Z610" s="8" t="s">
        <v>14</v>
      </c>
      <c r="AA610" s="8" t="s">
        <v>14</v>
      </c>
      <c r="AB610" s="8" t="s">
        <v>14</v>
      </c>
    </row>
    <row r="611">
      <c r="A611" s="8" t="s">
        <v>14</v>
      </c>
      <c r="B611" s="8" t="s">
        <v>14</v>
      </c>
      <c r="C611" s="8" t="s">
        <v>14</v>
      </c>
      <c r="D611" s="8" t="s">
        <v>14</v>
      </c>
      <c r="E611" s="8" t="s">
        <v>14</v>
      </c>
      <c r="F611" s="8" t="s">
        <v>14</v>
      </c>
      <c r="G611" s="8" t="s">
        <v>14</v>
      </c>
      <c r="H611" s="8" t="s">
        <v>14</v>
      </c>
      <c r="I611" s="8" t="s">
        <v>14</v>
      </c>
      <c r="J611" s="8" t="s">
        <v>14</v>
      </c>
      <c r="K611" s="8" t="s">
        <v>14</v>
      </c>
      <c r="L611" s="8" t="s">
        <v>14</v>
      </c>
      <c r="M611" s="8" t="s">
        <v>14</v>
      </c>
      <c r="N611" s="8" t="s">
        <v>14</v>
      </c>
      <c r="O611" s="8" t="s">
        <v>14</v>
      </c>
      <c r="P611" s="8" t="s">
        <v>14</v>
      </c>
      <c r="Q611" s="8" t="s">
        <v>14</v>
      </c>
      <c r="R611" s="8" t="s">
        <v>14</v>
      </c>
      <c r="S611" s="8" t="s">
        <v>14</v>
      </c>
      <c r="T611" s="8" t="s">
        <v>14</v>
      </c>
      <c r="U611" s="8" t="s">
        <v>14</v>
      </c>
      <c r="V611" s="8" t="s">
        <v>14</v>
      </c>
      <c r="W611" s="8" t="s">
        <v>14</v>
      </c>
      <c r="X611" s="8" t="s">
        <v>14</v>
      </c>
      <c r="Y611" s="8" t="s">
        <v>14</v>
      </c>
      <c r="Z611" s="8" t="s">
        <v>14</v>
      </c>
      <c r="AA611" s="8" t="s">
        <v>14</v>
      </c>
      <c r="AB611" s="8" t="s">
        <v>14</v>
      </c>
    </row>
    <row r="612">
      <c r="A612" s="8" t="s">
        <v>14</v>
      </c>
      <c r="B612" s="8" t="s">
        <v>14</v>
      </c>
      <c r="C612" s="8" t="s">
        <v>14</v>
      </c>
      <c r="D612" s="8" t="s">
        <v>14</v>
      </c>
      <c r="E612" s="8" t="s">
        <v>14</v>
      </c>
      <c r="F612" s="8" t="s">
        <v>14</v>
      </c>
      <c r="G612" s="8" t="s">
        <v>14</v>
      </c>
      <c r="H612" s="8" t="s">
        <v>14</v>
      </c>
      <c r="I612" s="8" t="s">
        <v>14</v>
      </c>
      <c r="J612" s="8" t="s">
        <v>14</v>
      </c>
      <c r="K612" s="8" t="s">
        <v>14</v>
      </c>
      <c r="L612" s="8" t="s">
        <v>14</v>
      </c>
      <c r="M612" s="8" t="s">
        <v>14</v>
      </c>
      <c r="N612" s="8" t="s">
        <v>14</v>
      </c>
      <c r="O612" s="8" t="s">
        <v>14</v>
      </c>
      <c r="P612" s="8" t="s">
        <v>14</v>
      </c>
      <c r="Q612" s="8" t="s">
        <v>14</v>
      </c>
      <c r="R612" s="8" t="s">
        <v>14</v>
      </c>
      <c r="S612" s="8" t="s">
        <v>14</v>
      </c>
      <c r="T612" s="8" t="s">
        <v>14</v>
      </c>
      <c r="U612" s="8" t="s">
        <v>14</v>
      </c>
      <c r="V612" s="8" t="s">
        <v>14</v>
      </c>
      <c r="W612" s="8" t="s">
        <v>14</v>
      </c>
      <c r="X612" s="8" t="s">
        <v>14</v>
      </c>
      <c r="Y612" s="8" t="s">
        <v>14</v>
      </c>
      <c r="Z612" s="8" t="s">
        <v>14</v>
      </c>
      <c r="AA612" s="8" t="s">
        <v>14</v>
      </c>
      <c r="AB612" s="8" t="s">
        <v>14</v>
      </c>
    </row>
    <row r="613">
      <c r="A613" s="8" t="s">
        <v>14</v>
      </c>
      <c r="B613" s="8" t="s">
        <v>14</v>
      </c>
      <c r="C613" s="8" t="s">
        <v>14</v>
      </c>
      <c r="D613" s="8" t="s">
        <v>14</v>
      </c>
      <c r="E613" s="8" t="s">
        <v>14</v>
      </c>
      <c r="F613" s="8" t="s">
        <v>14</v>
      </c>
      <c r="G613" s="8" t="s">
        <v>14</v>
      </c>
      <c r="H613" s="8" t="s">
        <v>14</v>
      </c>
      <c r="I613" s="8" t="s">
        <v>14</v>
      </c>
      <c r="J613" s="8" t="s">
        <v>14</v>
      </c>
      <c r="K613" s="8" t="s">
        <v>14</v>
      </c>
      <c r="L613" s="8" t="s">
        <v>14</v>
      </c>
      <c r="M613" s="8" t="s">
        <v>14</v>
      </c>
      <c r="N613" s="8" t="s">
        <v>14</v>
      </c>
      <c r="O613" s="8" t="s">
        <v>14</v>
      </c>
      <c r="P613" s="8" t="s">
        <v>14</v>
      </c>
      <c r="Q613" s="8" t="s">
        <v>14</v>
      </c>
      <c r="R613" s="8" t="s">
        <v>14</v>
      </c>
      <c r="S613" s="8" t="s">
        <v>14</v>
      </c>
      <c r="T613" s="8" t="s">
        <v>14</v>
      </c>
      <c r="U613" s="8" t="s">
        <v>14</v>
      </c>
      <c r="V613" s="8" t="s">
        <v>14</v>
      </c>
      <c r="W613" s="8" t="s">
        <v>14</v>
      </c>
      <c r="X613" s="8" t="s">
        <v>14</v>
      </c>
      <c r="Y613" s="8" t="s">
        <v>14</v>
      </c>
      <c r="Z613" s="8" t="s">
        <v>14</v>
      </c>
      <c r="AA613" s="8" t="s">
        <v>14</v>
      </c>
      <c r="AB613" s="8" t="s">
        <v>14</v>
      </c>
    </row>
    <row r="614">
      <c r="A614" s="8" t="s">
        <v>14</v>
      </c>
      <c r="B614" s="8" t="s">
        <v>14</v>
      </c>
      <c r="C614" s="8" t="s">
        <v>14</v>
      </c>
      <c r="D614" s="8" t="s">
        <v>14</v>
      </c>
      <c r="E614" s="8" t="s">
        <v>14</v>
      </c>
      <c r="F614" s="8" t="s">
        <v>14</v>
      </c>
      <c r="G614" s="8" t="s">
        <v>14</v>
      </c>
      <c r="H614" s="8" t="s">
        <v>14</v>
      </c>
      <c r="I614" s="8" t="s">
        <v>14</v>
      </c>
      <c r="J614" s="8" t="s">
        <v>14</v>
      </c>
      <c r="K614" s="8" t="s">
        <v>14</v>
      </c>
      <c r="L614" s="8" t="s">
        <v>14</v>
      </c>
      <c r="M614" s="8" t="s">
        <v>14</v>
      </c>
      <c r="N614" s="8" t="s">
        <v>14</v>
      </c>
      <c r="O614" s="8" t="s">
        <v>14</v>
      </c>
      <c r="P614" s="8" t="s">
        <v>14</v>
      </c>
      <c r="Q614" s="8" t="s">
        <v>14</v>
      </c>
      <c r="R614" s="8" t="s">
        <v>14</v>
      </c>
      <c r="S614" s="8" t="s">
        <v>14</v>
      </c>
      <c r="T614" s="8" t="s">
        <v>14</v>
      </c>
      <c r="U614" s="8" t="s">
        <v>14</v>
      </c>
      <c r="V614" s="8" t="s">
        <v>14</v>
      </c>
      <c r="W614" s="8" t="s">
        <v>14</v>
      </c>
      <c r="X614" s="8" t="s">
        <v>14</v>
      </c>
      <c r="Y614" s="8" t="s">
        <v>14</v>
      </c>
      <c r="Z614" s="8" t="s">
        <v>14</v>
      </c>
      <c r="AA614" s="8" t="s">
        <v>14</v>
      </c>
      <c r="AB614" s="8" t="s">
        <v>14</v>
      </c>
    </row>
    <row r="615">
      <c r="A615" s="8" t="s">
        <v>14</v>
      </c>
      <c r="B615" s="8" t="s">
        <v>14</v>
      </c>
      <c r="C615" s="8" t="s">
        <v>14</v>
      </c>
      <c r="D615" s="8" t="s">
        <v>14</v>
      </c>
      <c r="E615" s="8" t="s">
        <v>14</v>
      </c>
      <c r="F615" s="8" t="s">
        <v>14</v>
      </c>
      <c r="G615" s="8" t="s">
        <v>14</v>
      </c>
      <c r="H615" s="8" t="s">
        <v>14</v>
      </c>
      <c r="I615" s="8" t="s">
        <v>14</v>
      </c>
      <c r="J615" s="8" t="s">
        <v>14</v>
      </c>
      <c r="K615" s="8" t="s">
        <v>14</v>
      </c>
      <c r="L615" s="8" t="s">
        <v>14</v>
      </c>
      <c r="M615" s="8" t="s">
        <v>14</v>
      </c>
      <c r="N615" s="8" t="s">
        <v>14</v>
      </c>
      <c r="O615" s="8" t="s">
        <v>14</v>
      </c>
      <c r="P615" s="8" t="s">
        <v>14</v>
      </c>
      <c r="Q615" s="8" t="s">
        <v>14</v>
      </c>
      <c r="R615" s="8" t="s">
        <v>14</v>
      </c>
      <c r="S615" s="8" t="s">
        <v>14</v>
      </c>
      <c r="T615" s="8" t="s">
        <v>14</v>
      </c>
      <c r="U615" s="8" t="s">
        <v>14</v>
      </c>
      <c r="V615" s="8" t="s">
        <v>14</v>
      </c>
      <c r="W615" s="8" t="s">
        <v>14</v>
      </c>
      <c r="X615" s="8" t="s">
        <v>14</v>
      </c>
      <c r="Y615" s="8" t="s">
        <v>14</v>
      </c>
      <c r="Z615" s="8" t="s">
        <v>14</v>
      </c>
      <c r="AA615" s="8" t="s">
        <v>14</v>
      </c>
      <c r="AB615" s="8" t="s">
        <v>14</v>
      </c>
    </row>
    <row r="616">
      <c r="A616" s="8" t="s">
        <v>14</v>
      </c>
      <c r="B616" s="8" t="s">
        <v>14</v>
      </c>
      <c r="C616" s="8" t="s">
        <v>14</v>
      </c>
      <c r="D616" s="8" t="s">
        <v>14</v>
      </c>
      <c r="E616" s="8" t="s">
        <v>14</v>
      </c>
      <c r="F616" s="8" t="s">
        <v>14</v>
      </c>
      <c r="G616" s="8" t="s">
        <v>14</v>
      </c>
      <c r="H616" s="8" t="s">
        <v>14</v>
      </c>
      <c r="I616" s="8" t="s">
        <v>14</v>
      </c>
      <c r="J616" s="8" t="s">
        <v>14</v>
      </c>
      <c r="K616" s="8" t="s">
        <v>14</v>
      </c>
      <c r="L616" s="8" t="s">
        <v>14</v>
      </c>
      <c r="M616" s="8" t="s">
        <v>14</v>
      </c>
      <c r="N616" s="8" t="s">
        <v>14</v>
      </c>
      <c r="O616" s="8" t="s">
        <v>14</v>
      </c>
      <c r="P616" s="8" t="s">
        <v>14</v>
      </c>
      <c r="Q616" s="8" t="s">
        <v>14</v>
      </c>
      <c r="R616" s="8" t="s">
        <v>14</v>
      </c>
      <c r="S616" s="8" t="s">
        <v>14</v>
      </c>
      <c r="T616" s="8" t="s">
        <v>14</v>
      </c>
      <c r="U616" s="8" t="s">
        <v>14</v>
      </c>
      <c r="V616" s="8" t="s">
        <v>14</v>
      </c>
      <c r="W616" s="8" t="s">
        <v>14</v>
      </c>
      <c r="X616" s="8" t="s">
        <v>14</v>
      </c>
      <c r="Y616" s="8" t="s">
        <v>14</v>
      </c>
      <c r="Z616" s="8" t="s">
        <v>14</v>
      </c>
      <c r="AA616" s="8" t="s">
        <v>14</v>
      </c>
      <c r="AB616" s="8" t="s">
        <v>14</v>
      </c>
    </row>
    <row r="617">
      <c r="A617" s="8" t="s">
        <v>14</v>
      </c>
      <c r="B617" s="8" t="s">
        <v>14</v>
      </c>
      <c r="C617" s="8" t="s">
        <v>14</v>
      </c>
      <c r="D617" s="8" t="s">
        <v>14</v>
      </c>
      <c r="E617" s="8" t="s">
        <v>14</v>
      </c>
      <c r="F617" s="8" t="s">
        <v>14</v>
      </c>
      <c r="G617" s="8" t="s">
        <v>14</v>
      </c>
      <c r="H617" s="8" t="s">
        <v>14</v>
      </c>
      <c r="I617" s="8" t="s">
        <v>14</v>
      </c>
      <c r="J617" s="8" t="s">
        <v>14</v>
      </c>
      <c r="K617" s="8" t="s">
        <v>14</v>
      </c>
      <c r="L617" s="8" t="s">
        <v>14</v>
      </c>
      <c r="M617" s="8" t="s">
        <v>14</v>
      </c>
      <c r="N617" s="8" t="s">
        <v>14</v>
      </c>
      <c r="O617" s="8" t="s">
        <v>14</v>
      </c>
      <c r="P617" s="8" t="s">
        <v>14</v>
      </c>
      <c r="Q617" s="8" t="s">
        <v>14</v>
      </c>
      <c r="R617" s="8" t="s">
        <v>14</v>
      </c>
      <c r="S617" s="8" t="s">
        <v>14</v>
      </c>
      <c r="T617" s="8" t="s">
        <v>14</v>
      </c>
      <c r="U617" s="8" t="s">
        <v>14</v>
      </c>
      <c r="V617" s="8" t="s">
        <v>14</v>
      </c>
      <c r="W617" s="8" t="s">
        <v>14</v>
      </c>
      <c r="X617" s="8" t="s">
        <v>14</v>
      </c>
      <c r="Y617" s="8" t="s">
        <v>14</v>
      </c>
      <c r="Z617" s="8" t="s">
        <v>14</v>
      </c>
      <c r="AA617" s="8" t="s">
        <v>14</v>
      </c>
      <c r="AB617" s="8" t="s">
        <v>14</v>
      </c>
    </row>
    <row r="618">
      <c r="A618" s="8" t="s">
        <v>14</v>
      </c>
      <c r="B618" s="8" t="s">
        <v>14</v>
      </c>
      <c r="C618" s="8" t="s">
        <v>14</v>
      </c>
      <c r="D618" s="8" t="s">
        <v>14</v>
      </c>
      <c r="E618" s="8" t="s">
        <v>14</v>
      </c>
      <c r="F618" s="8" t="s">
        <v>14</v>
      </c>
      <c r="G618" s="8" t="s">
        <v>14</v>
      </c>
      <c r="H618" s="8" t="s">
        <v>14</v>
      </c>
      <c r="I618" s="8" t="s">
        <v>14</v>
      </c>
      <c r="J618" s="8" t="s">
        <v>14</v>
      </c>
      <c r="K618" s="8" t="s">
        <v>14</v>
      </c>
      <c r="L618" s="8" t="s">
        <v>14</v>
      </c>
      <c r="M618" s="8" t="s">
        <v>14</v>
      </c>
      <c r="N618" s="8" t="s">
        <v>14</v>
      </c>
      <c r="O618" s="8" t="s">
        <v>14</v>
      </c>
      <c r="P618" s="8" t="s">
        <v>14</v>
      </c>
      <c r="Q618" s="8" t="s">
        <v>14</v>
      </c>
      <c r="R618" s="8" t="s">
        <v>14</v>
      </c>
      <c r="S618" s="8" t="s">
        <v>14</v>
      </c>
      <c r="T618" s="8" t="s">
        <v>14</v>
      </c>
      <c r="U618" s="8" t="s">
        <v>14</v>
      </c>
      <c r="V618" s="8" t="s">
        <v>14</v>
      </c>
      <c r="W618" s="8" t="s">
        <v>14</v>
      </c>
      <c r="X618" s="8" t="s">
        <v>14</v>
      </c>
      <c r="Y618" s="8" t="s">
        <v>14</v>
      </c>
      <c r="Z618" s="8" t="s">
        <v>14</v>
      </c>
      <c r="AA618" s="8" t="s">
        <v>14</v>
      </c>
      <c r="AB618" s="8" t="s">
        <v>14</v>
      </c>
    </row>
    <row r="619">
      <c r="A619" s="8" t="s">
        <v>14</v>
      </c>
      <c r="B619" s="8" t="s">
        <v>14</v>
      </c>
      <c r="C619" s="8" t="s">
        <v>14</v>
      </c>
      <c r="D619" s="8" t="s">
        <v>14</v>
      </c>
      <c r="E619" s="8" t="s">
        <v>14</v>
      </c>
      <c r="F619" s="8" t="s">
        <v>14</v>
      </c>
      <c r="G619" s="8" t="s">
        <v>14</v>
      </c>
      <c r="H619" s="8" t="s">
        <v>14</v>
      </c>
      <c r="I619" s="8" t="s">
        <v>14</v>
      </c>
      <c r="J619" s="8" t="s">
        <v>14</v>
      </c>
      <c r="K619" s="8" t="s">
        <v>14</v>
      </c>
      <c r="L619" s="8" t="s">
        <v>14</v>
      </c>
      <c r="M619" s="8" t="s">
        <v>14</v>
      </c>
      <c r="N619" s="8" t="s">
        <v>14</v>
      </c>
      <c r="O619" s="8" t="s">
        <v>14</v>
      </c>
      <c r="P619" s="8" t="s">
        <v>14</v>
      </c>
      <c r="Q619" s="8" t="s">
        <v>14</v>
      </c>
      <c r="R619" s="8" t="s">
        <v>14</v>
      </c>
      <c r="S619" s="8" t="s">
        <v>14</v>
      </c>
      <c r="T619" s="8" t="s">
        <v>14</v>
      </c>
      <c r="U619" s="8" t="s">
        <v>14</v>
      </c>
      <c r="V619" s="8" t="s">
        <v>14</v>
      </c>
      <c r="W619" s="8" t="s">
        <v>14</v>
      </c>
      <c r="X619" s="8" t="s">
        <v>14</v>
      </c>
      <c r="Y619" s="8" t="s">
        <v>14</v>
      </c>
      <c r="Z619" s="8" t="s">
        <v>14</v>
      </c>
      <c r="AA619" s="8" t="s">
        <v>14</v>
      </c>
      <c r="AB619" s="8" t="s">
        <v>14</v>
      </c>
    </row>
    <row r="620">
      <c r="A620" s="8" t="s">
        <v>14</v>
      </c>
      <c r="B620" s="8" t="s">
        <v>14</v>
      </c>
      <c r="C620" s="8" t="s">
        <v>14</v>
      </c>
      <c r="D620" s="8" t="s">
        <v>14</v>
      </c>
      <c r="E620" s="8" t="s">
        <v>14</v>
      </c>
      <c r="F620" s="8" t="s">
        <v>14</v>
      </c>
      <c r="G620" s="8" t="s">
        <v>14</v>
      </c>
      <c r="H620" s="8" t="s">
        <v>14</v>
      </c>
      <c r="I620" s="8" t="s">
        <v>14</v>
      </c>
      <c r="J620" s="8" t="s">
        <v>14</v>
      </c>
      <c r="K620" s="8" t="s">
        <v>14</v>
      </c>
      <c r="L620" s="8" t="s">
        <v>14</v>
      </c>
      <c r="M620" s="8" t="s">
        <v>14</v>
      </c>
      <c r="N620" s="8" t="s">
        <v>14</v>
      </c>
      <c r="O620" s="8" t="s">
        <v>14</v>
      </c>
      <c r="P620" s="8" t="s">
        <v>14</v>
      </c>
      <c r="Q620" s="8" t="s">
        <v>14</v>
      </c>
      <c r="R620" s="8" t="s">
        <v>14</v>
      </c>
      <c r="S620" s="8" t="s">
        <v>14</v>
      </c>
      <c r="T620" s="8" t="s">
        <v>14</v>
      </c>
      <c r="U620" s="8" t="s">
        <v>14</v>
      </c>
      <c r="V620" s="8" t="s">
        <v>14</v>
      </c>
      <c r="W620" s="8" t="s">
        <v>14</v>
      </c>
      <c r="X620" s="8" t="s">
        <v>14</v>
      </c>
      <c r="Y620" s="8" t="s">
        <v>14</v>
      </c>
      <c r="Z620" s="8" t="s">
        <v>14</v>
      </c>
      <c r="AA620" s="8" t="s">
        <v>14</v>
      </c>
      <c r="AB620" s="8" t="s">
        <v>14</v>
      </c>
    </row>
    <row r="621">
      <c r="A621" s="8" t="s">
        <v>14</v>
      </c>
      <c r="B621" s="8" t="s">
        <v>14</v>
      </c>
      <c r="C621" s="8" t="s">
        <v>14</v>
      </c>
      <c r="D621" s="8" t="s">
        <v>14</v>
      </c>
      <c r="E621" s="8" t="s">
        <v>14</v>
      </c>
      <c r="F621" s="8" t="s">
        <v>14</v>
      </c>
      <c r="G621" s="8" t="s">
        <v>14</v>
      </c>
      <c r="H621" s="8" t="s">
        <v>14</v>
      </c>
      <c r="I621" s="8" t="s">
        <v>14</v>
      </c>
      <c r="J621" s="8" t="s">
        <v>14</v>
      </c>
      <c r="K621" s="8" t="s">
        <v>14</v>
      </c>
      <c r="L621" s="8" t="s">
        <v>14</v>
      </c>
      <c r="M621" s="8" t="s">
        <v>14</v>
      </c>
      <c r="N621" s="8" t="s">
        <v>14</v>
      </c>
      <c r="O621" s="8" t="s">
        <v>14</v>
      </c>
      <c r="P621" s="8" t="s">
        <v>14</v>
      </c>
      <c r="Q621" s="8" t="s">
        <v>14</v>
      </c>
      <c r="R621" s="8" t="s">
        <v>14</v>
      </c>
      <c r="S621" s="8" t="s">
        <v>14</v>
      </c>
      <c r="T621" s="8" t="s">
        <v>14</v>
      </c>
      <c r="U621" s="8" t="s">
        <v>14</v>
      </c>
      <c r="V621" s="8" t="s">
        <v>14</v>
      </c>
      <c r="W621" s="8" t="s">
        <v>14</v>
      </c>
      <c r="X621" s="8" t="s">
        <v>14</v>
      </c>
      <c r="Y621" s="8" t="s">
        <v>14</v>
      </c>
      <c r="Z621" s="8" t="s">
        <v>14</v>
      </c>
      <c r="AA621" s="8" t="s">
        <v>14</v>
      </c>
      <c r="AB621" s="8" t="s">
        <v>14</v>
      </c>
    </row>
    <row r="622">
      <c r="A622" s="8" t="s">
        <v>14</v>
      </c>
      <c r="B622" s="8" t="s">
        <v>14</v>
      </c>
      <c r="C622" s="8" t="s">
        <v>14</v>
      </c>
      <c r="D622" s="8" t="s">
        <v>14</v>
      </c>
      <c r="E622" s="8" t="s">
        <v>14</v>
      </c>
      <c r="F622" s="8" t="s">
        <v>14</v>
      </c>
      <c r="G622" s="8" t="s">
        <v>14</v>
      </c>
      <c r="H622" s="8" t="s">
        <v>14</v>
      </c>
      <c r="I622" s="8" t="s">
        <v>14</v>
      </c>
      <c r="J622" s="8" t="s">
        <v>14</v>
      </c>
      <c r="K622" s="8" t="s">
        <v>14</v>
      </c>
      <c r="L622" s="8" t="s">
        <v>14</v>
      </c>
      <c r="M622" s="8" t="s">
        <v>14</v>
      </c>
      <c r="N622" s="8" t="s">
        <v>14</v>
      </c>
      <c r="O622" s="8" t="s">
        <v>14</v>
      </c>
      <c r="P622" s="8" t="s">
        <v>14</v>
      </c>
      <c r="Q622" s="8" t="s">
        <v>14</v>
      </c>
      <c r="R622" s="8" t="s">
        <v>14</v>
      </c>
      <c r="S622" s="8" t="s">
        <v>14</v>
      </c>
      <c r="T622" s="8" t="s">
        <v>14</v>
      </c>
      <c r="U622" s="8" t="s">
        <v>14</v>
      </c>
      <c r="V622" s="8" t="s">
        <v>14</v>
      </c>
      <c r="W622" s="8" t="s">
        <v>14</v>
      </c>
      <c r="X622" s="8" t="s">
        <v>14</v>
      </c>
      <c r="Y622" s="8" t="s">
        <v>14</v>
      </c>
      <c r="Z622" s="8" t="s">
        <v>14</v>
      </c>
      <c r="AA622" s="8" t="s">
        <v>14</v>
      </c>
      <c r="AB622" s="8" t="s">
        <v>14</v>
      </c>
    </row>
    <row r="623">
      <c r="A623" s="8" t="s">
        <v>14</v>
      </c>
      <c r="B623" s="8" t="s">
        <v>14</v>
      </c>
      <c r="C623" s="8" t="s">
        <v>14</v>
      </c>
      <c r="D623" s="8" t="s">
        <v>14</v>
      </c>
      <c r="E623" s="8" t="s">
        <v>14</v>
      </c>
      <c r="F623" s="8" t="s">
        <v>14</v>
      </c>
      <c r="G623" s="8" t="s">
        <v>14</v>
      </c>
      <c r="H623" s="8" t="s">
        <v>14</v>
      </c>
      <c r="I623" s="8" t="s">
        <v>14</v>
      </c>
      <c r="J623" s="8" t="s">
        <v>14</v>
      </c>
      <c r="K623" s="8" t="s">
        <v>14</v>
      </c>
      <c r="L623" s="8" t="s">
        <v>14</v>
      </c>
      <c r="M623" s="8" t="s">
        <v>14</v>
      </c>
      <c r="N623" s="8" t="s">
        <v>14</v>
      </c>
      <c r="O623" s="8" t="s">
        <v>14</v>
      </c>
      <c r="P623" s="8" t="s">
        <v>14</v>
      </c>
      <c r="Q623" s="8" t="s">
        <v>14</v>
      </c>
      <c r="R623" s="8" t="s">
        <v>14</v>
      </c>
      <c r="S623" s="8" t="s">
        <v>14</v>
      </c>
      <c r="T623" s="8" t="s">
        <v>14</v>
      </c>
      <c r="U623" s="8" t="s">
        <v>14</v>
      </c>
      <c r="V623" s="8" t="s">
        <v>14</v>
      </c>
      <c r="W623" s="8" t="s">
        <v>14</v>
      </c>
      <c r="X623" s="8" t="s">
        <v>14</v>
      </c>
      <c r="Y623" s="8" t="s">
        <v>14</v>
      </c>
      <c r="Z623" s="8" t="s">
        <v>14</v>
      </c>
      <c r="AA623" s="8" t="s">
        <v>14</v>
      </c>
      <c r="AB623" s="8" t="s">
        <v>14</v>
      </c>
    </row>
    <row r="624">
      <c r="A624" s="8" t="s">
        <v>14</v>
      </c>
      <c r="B624" s="8" t="s">
        <v>14</v>
      </c>
      <c r="C624" s="8" t="s">
        <v>14</v>
      </c>
      <c r="D624" s="8" t="s">
        <v>14</v>
      </c>
      <c r="E624" s="8" t="s">
        <v>14</v>
      </c>
      <c r="F624" s="8" t="s">
        <v>14</v>
      </c>
      <c r="G624" s="8" t="s">
        <v>14</v>
      </c>
      <c r="H624" s="8" t="s">
        <v>14</v>
      </c>
      <c r="I624" s="8" t="s">
        <v>14</v>
      </c>
      <c r="J624" s="8" t="s">
        <v>14</v>
      </c>
      <c r="K624" s="8" t="s">
        <v>14</v>
      </c>
      <c r="L624" s="8" t="s">
        <v>14</v>
      </c>
      <c r="M624" s="8" t="s">
        <v>14</v>
      </c>
      <c r="N624" s="8" t="s">
        <v>14</v>
      </c>
      <c r="O624" s="8" t="s">
        <v>14</v>
      </c>
      <c r="P624" s="8" t="s">
        <v>14</v>
      </c>
      <c r="Q624" s="8" t="s">
        <v>14</v>
      </c>
      <c r="R624" s="8" t="s">
        <v>14</v>
      </c>
      <c r="S624" s="8" t="s">
        <v>14</v>
      </c>
      <c r="T624" s="8" t="s">
        <v>14</v>
      </c>
      <c r="U624" s="8" t="s">
        <v>14</v>
      </c>
      <c r="V624" s="8" t="s">
        <v>14</v>
      </c>
      <c r="W624" s="8" t="s">
        <v>14</v>
      </c>
      <c r="X624" s="8" t="s">
        <v>14</v>
      </c>
      <c r="Y624" s="8" t="s">
        <v>14</v>
      </c>
      <c r="Z624" s="8" t="s">
        <v>14</v>
      </c>
      <c r="AA624" s="8" t="s">
        <v>14</v>
      </c>
      <c r="AB624" s="8" t="s">
        <v>14</v>
      </c>
    </row>
    <row r="625">
      <c r="A625" s="8" t="s">
        <v>14</v>
      </c>
      <c r="B625" s="8" t="s">
        <v>14</v>
      </c>
      <c r="C625" s="8" t="s">
        <v>14</v>
      </c>
      <c r="D625" s="8" t="s">
        <v>14</v>
      </c>
      <c r="E625" s="8" t="s">
        <v>14</v>
      </c>
      <c r="F625" s="8" t="s">
        <v>14</v>
      </c>
      <c r="G625" s="8" t="s">
        <v>14</v>
      </c>
      <c r="H625" s="8" t="s">
        <v>14</v>
      </c>
      <c r="I625" s="8" t="s">
        <v>14</v>
      </c>
      <c r="J625" s="8" t="s">
        <v>14</v>
      </c>
      <c r="K625" s="8" t="s">
        <v>14</v>
      </c>
      <c r="L625" s="8" t="s">
        <v>14</v>
      </c>
      <c r="M625" s="8" t="s">
        <v>14</v>
      </c>
      <c r="N625" s="8" t="s">
        <v>14</v>
      </c>
      <c r="O625" s="8" t="s">
        <v>14</v>
      </c>
      <c r="P625" s="8" t="s">
        <v>14</v>
      </c>
      <c r="Q625" s="8" t="s">
        <v>14</v>
      </c>
      <c r="R625" s="8" t="s">
        <v>14</v>
      </c>
      <c r="S625" s="8" t="s">
        <v>14</v>
      </c>
      <c r="T625" s="8" t="s">
        <v>14</v>
      </c>
      <c r="U625" s="8" t="s">
        <v>14</v>
      </c>
      <c r="V625" s="8" t="s">
        <v>14</v>
      </c>
      <c r="W625" s="8" t="s">
        <v>14</v>
      </c>
      <c r="X625" s="8" t="s">
        <v>14</v>
      </c>
      <c r="Y625" s="8" t="s">
        <v>14</v>
      </c>
      <c r="Z625" s="8" t="s">
        <v>14</v>
      </c>
      <c r="AA625" s="8" t="s">
        <v>14</v>
      </c>
      <c r="AB625" s="8" t="s">
        <v>14</v>
      </c>
    </row>
    <row r="626">
      <c r="A626" s="8" t="s">
        <v>14</v>
      </c>
      <c r="B626" s="8" t="s">
        <v>14</v>
      </c>
      <c r="C626" s="8" t="s">
        <v>14</v>
      </c>
      <c r="D626" s="8" t="s">
        <v>14</v>
      </c>
      <c r="E626" s="8" t="s">
        <v>14</v>
      </c>
      <c r="F626" s="8" t="s">
        <v>14</v>
      </c>
      <c r="G626" s="8" t="s">
        <v>14</v>
      </c>
      <c r="H626" s="8" t="s">
        <v>14</v>
      </c>
      <c r="I626" s="8" t="s">
        <v>14</v>
      </c>
      <c r="J626" s="8" t="s">
        <v>14</v>
      </c>
      <c r="K626" s="8" t="s">
        <v>14</v>
      </c>
      <c r="L626" s="8" t="s">
        <v>14</v>
      </c>
      <c r="M626" s="8" t="s">
        <v>14</v>
      </c>
      <c r="N626" s="8" t="s">
        <v>14</v>
      </c>
      <c r="O626" s="8" t="s">
        <v>14</v>
      </c>
      <c r="P626" s="8" t="s">
        <v>14</v>
      </c>
      <c r="Q626" s="8" t="s">
        <v>14</v>
      </c>
      <c r="R626" s="8" t="s">
        <v>14</v>
      </c>
      <c r="S626" s="8" t="s">
        <v>14</v>
      </c>
      <c r="T626" s="8" t="s">
        <v>14</v>
      </c>
      <c r="U626" s="8" t="s">
        <v>14</v>
      </c>
      <c r="V626" s="8" t="s">
        <v>14</v>
      </c>
      <c r="W626" s="8" t="s">
        <v>14</v>
      </c>
      <c r="X626" s="8" t="s">
        <v>14</v>
      </c>
      <c r="Y626" s="8" t="s">
        <v>14</v>
      </c>
      <c r="Z626" s="8" t="s">
        <v>14</v>
      </c>
      <c r="AA626" s="8" t="s">
        <v>14</v>
      </c>
      <c r="AB626" s="8" t="s">
        <v>14</v>
      </c>
    </row>
    <row r="627">
      <c r="A627" s="8" t="s">
        <v>14</v>
      </c>
      <c r="B627" s="8" t="s">
        <v>14</v>
      </c>
      <c r="C627" s="8" t="s">
        <v>14</v>
      </c>
      <c r="D627" s="8" t="s">
        <v>14</v>
      </c>
      <c r="E627" s="8" t="s">
        <v>14</v>
      </c>
      <c r="F627" s="8" t="s">
        <v>14</v>
      </c>
      <c r="G627" s="8" t="s">
        <v>14</v>
      </c>
      <c r="H627" s="8" t="s">
        <v>14</v>
      </c>
      <c r="I627" s="8" t="s">
        <v>14</v>
      </c>
      <c r="J627" s="8" t="s">
        <v>14</v>
      </c>
      <c r="K627" s="8" t="s">
        <v>14</v>
      </c>
      <c r="L627" s="8" t="s">
        <v>14</v>
      </c>
      <c r="M627" s="8" t="s">
        <v>14</v>
      </c>
      <c r="N627" s="8" t="s">
        <v>14</v>
      </c>
      <c r="O627" s="8" t="s">
        <v>14</v>
      </c>
      <c r="P627" s="8" t="s">
        <v>14</v>
      </c>
      <c r="Q627" s="8" t="s">
        <v>14</v>
      </c>
      <c r="R627" s="8" t="s">
        <v>14</v>
      </c>
      <c r="S627" s="8" t="s">
        <v>14</v>
      </c>
      <c r="T627" s="8" t="s">
        <v>14</v>
      </c>
      <c r="U627" s="8" t="s">
        <v>14</v>
      </c>
      <c r="V627" s="8" t="s">
        <v>14</v>
      </c>
      <c r="W627" s="8" t="s">
        <v>14</v>
      </c>
      <c r="X627" s="8" t="s">
        <v>14</v>
      </c>
      <c r="Y627" s="8" t="s">
        <v>14</v>
      </c>
      <c r="Z627" s="8" t="s">
        <v>14</v>
      </c>
      <c r="AA627" s="8" t="s">
        <v>14</v>
      </c>
      <c r="AB627" s="8" t="s">
        <v>14</v>
      </c>
    </row>
    <row r="628">
      <c r="A628" s="8" t="s">
        <v>14</v>
      </c>
      <c r="B628" s="8" t="s">
        <v>14</v>
      </c>
      <c r="C628" s="8" t="s">
        <v>14</v>
      </c>
      <c r="D628" s="8" t="s">
        <v>14</v>
      </c>
      <c r="E628" s="8" t="s">
        <v>14</v>
      </c>
      <c r="F628" s="8" t="s">
        <v>14</v>
      </c>
      <c r="G628" s="8" t="s">
        <v>14</v>
      </c>
      <c r="H628" s="8" t="s">
        <v>14</v>
      </c>
      <c r="I628" s="8" t="s">
        <v>14</v>
      </c>
      <c r="J628" s="8" t="s">
        <v>14</v>
      </c>
      <c r="K628" s="8" t="s">
        <v>14</v>
      </c>
      <c r="L628" s="8" t="s">
        <v>14</v>
      </c>
      <c r="M628" s="8" t="s">
        <v>14</v>
      </c>
      <c r="N628" s="8" t="s">
        <v>14</v>
      </c>
      <c r="O628" s="8" t="s">
        <v>14</v>
      </c>
      <c r="P628" s="8" t="s">
        <v>14</v>
      </c>
      <c r="Q628" s="8" t="s">
        <v>14</v>
      </c>
      <c r="R628" s="8" t="s">
        <v>14</v>
      </c>
      <c r="S628" s="8" t="s">
        <v>14</v>
      </c>
      <c r="T628" s="8" t="s">
        <v>14</v>
      </c>
      <c r="U628" s="8" t="s">
        <v>14</v>
      </c>
      <c r="V628" s="8" t="s">
        <v>14</v>
      </c>
      <c r="W628" s="8" t="s">
        <v>14</v>
      </c>
      <c r="X628" s="8" t="s">
        <v>14</v>
      </c>
      <c r="Y628" s="8" t="s">
        <v>14</v>
      </c>
      <c r="Z628" s="8" t="s">
        <v>14</v>
      </c>
      <c r="AA628" s="8" t="s">
        <v>14</v>
      </c>
      <c r="AB628" s="8" t="s">
        <v>14</v>
      </c>
    </row>
    <row r="629">
      <c r="A629" s="8" t="s">
        <v>14</v>
      </c>
      <c r="B629" s="8" t="s">
        <v>14</v>
      </c>
      <c r="C629" s="8" t="s">
        <v>14</v>
      </c>
      <c r="D629" s="8" t="s">
        <v>14</v>
      </c>
      <c r="E629" s="8" t="s">
        <v>14</v>
      </c>
      <c r="F629" s="8" t="s">
        <v>14</v>
      </c>
      <c r="G629" s="8" t="s">
        <v>14</v>
      </c>
      <c r="H629" s="8" t="s">
        <v>14</v>
      </c>
      <c r="I629" s="8" t="s">
        <v>14</v>
      </c>
      <c r="J629" s="8" t="s">
        <v>14</v>
      </c>
      <c r="K629" s="8" t="s">
        <v>14</v>
      </c>
      <c r="L629" s="8" t="s">
        <v>14</v>
      </c>
      <c r="M629" s="8" t="s">
        <v>14</v>
      </c>
      <c r="N629" s="8" t="s">
        <v>14</v>
      </c>
      <c r="O629" s="8" t="s">
        <v>14</v>
      </c>
      <c r="P629" s="8" t="s">
        <v>14</v>
      </c>
      <c r="Q629" s="8" t="s">
        <v>14</v>
      </c>
      <c r="R629" s="8" t="s">
        <v>14</v>
      </c>
      <c r="S629" s="8" t="s">
        <v>14</v>
      </c>
      <c r="T629" s="8" t="s">
        <v>14</v>
      </c>
      <c r="U629" s="8" t="s">
        <v>14</v>
      </c>
      <c r="V629" s="8" t="s">
        <v>14</v>
      </c>
      <c r="W629" s="8" t="s">
        <v>14</v>
      </c>
      <c r="X629" s="8" t="s">
        <v>14</v>
      </c>
      <c r="Y629" s="8" t="s">
        <v>14</v>
      </c>
      <c r="Z629" s="8" t="s">
        <v>14</v>
      </c>
      <c r="AA629" s="8" t="s">
        <v>14</v>
      </c>
      <c r="AB629" s="8" t="s">
        <v>14</v>
      </c>
    </row>
    <row r="630">
      <c r="A630" s="8" t="s">
        <v>14</v>
      </c>
      <c r="B630" s="8" t="s">
        <v>14</v>
      </c>
      <c r="C630" s="8" t="s">
        <v>14</v>
      </c>
      <c r="D630" s="8" t="s">
        <v>14</v>
      </c>
      <c r="E630" s="8" t="s">
        <v>14</v>
      </c>
      <c r="F630" s="8" t="s">
        <v>14</v>
      </c>
      <c r="G630" s="8" t="s">
        <v>14</v>
      </c>
      <c r="H630" s="8" t="s">
        <v>14</v>
      </c>
      <c r="I630" s="8" t="s">
        <v>14</v>
      </c>
      <c r="J630" s="8" t="s">
        <v>14</v>
      </c>
      <c r="K630" s="8" t="s">
        <v>14</v>
      </c>
      <c r="L630" s="8" t="s">
        <v>14</v>
      </c>
      <c r="M630" s="8" t="s">
        <v>14</v>
      </c>
      <c r="N630" s="8" t="s">
        <v>14</v>
      </c>
      <c r="O630" s="8" t="s">
        <v>14</v>
      </c>
      <c r="P630" s="8" t="s">
        <v>14</v>
      </c>
      <c r="Q630" s="8" t="s">
        <v>14</v>
      </c>
      <c r="R630" s="8" t="s">
        <v>14</v>
      </c>
      <c r="S630" s="8" t="s">
        <v>14</v>
      </c>
      <c r="T630" s="8" t="s">
        <v>14</v>
      </c>
      <c r="U630" s="8" t="s">
        <v>14</v>
      </c>
      <c r="V630" s="8" t="s">
        <v>14</v>
      </c>
      <c r="W630" s="8" t="s">
        <v>14</v>
      </c>
      <c r="X630" s="8" t="s">
        <v>14</v>
      </c>
      <c r="Y630" s="8" t="s">
        <v>14</v>
      </c>
      <c r="Z630" s="8" t="s">
        <v>14</v>
      </c>
      <c r="AA630" s="8" t="s">
        <v>14</v>
      </c>
      <c r="AB630" s="8" t="s">
        <v>14</v>
      </c>
    </row>
    <row r="631">
      <c r="A631" s="8" t="s">
        <v>14</v>
      </c>
      <c r="B631" s="8" t="s">
        <v>14</v>
      </c>
      <c r="C631" s="8" t="s">
        <v>14</v>
      </c>
      <c r="D631" s="8" t="s">
        <v>14</v>
      </c>
      <c r="E631" s="8" t="s">
        <v>14</v>
      </c>
      <c r="F631" s="8" t="s">
        <v>14</v>
      </c>
      <c r="G631" s="8" t="s">
        <v>14</v>
      </c>
      <c r="H631" s="8" t="s">
        <v>14</v>
      </c>
      <c r="I631" s="8" t="s">
        <v>14</v>
      </c>
      <c r="J631" s="8" t="s">
        <v>14</v>
      </c>
      <c r="K631" s="8" t="s">
        <v>14</v>
      </c>
      <c r="L631" s="8" t="s">
        <v>14</v>
      </c>
      <c r="M631" s="8" t="s">
        <v>14</v>
      </c>
      <c r="N631" s="8" t="s">
        <v>14</v>
      </c>
      <c r="O631" s="8" t="s">
        <v>14</v>
      </c>
      <c r="P631" s="8" t="s">
        <v>14</v>
      </c>
      <c r="Q631" s="8" t="s">
        <v>14</v>
      </c>
      <c r="R631" s="8" t="s">
        <v>14</v>
      </c>
      <c r="S631" s="8" t="s">
        <v>14</v>
      </c>
      <c r="T631" s="8" t="s">
        <v>14</v>
      </c>
      <c r="U631" s="8" t="s">
        <v>14</v>
      </c>
      <c r="V631" s="8" t="s">
        <v>14</v>
      </c>
      <c r="W631" s="8" t="s">
        <v>14</v>
      </c>
      <c r="X631" s="8" t="s">
        <v>14</v>
      </c>
      <c r="Y631" s="8" t="s">
        <v>14</v>
      </c>
      <c r="Z631" s="8" t="s">
        <v>14</v>
      </c>
      <c r="AA631" s="8" t="s">
        <v>14</v>
      </c>
      <c r="AB631" s="8" t="s">
        <v>14</v>
      </c>
    </row>
    <row r="632">
      <c r="A632" s="8" t="s">
        <v>14</v>
      </c>
      <c r="B632" s="8" t="s">
        <v>14</v>
      </c>
      <c r="C632" s="8" t="s">
        <v>14</v>
      </c>
      <c r="D632" s="8" t="s">
        <v>14</v>
      </c>
      <c r="E632" s="8" t="s">
        <v>14</v>
      </c>
      <c r="F632" s="8" t="s">
        <v>14</v>
      </c>
      <c r="G632" s="8" t="s">
        <v>14</v>
      </c>
      <c r="H632" s="8" t="s">
        <v>14</v>
      </c>
      <c r="I632" s="8" t="s">
        <v>14</v>
      </c>
      <c r="J632" s="8" t="s">
        <v>14</v>
      </c>
      <c r="K632" s="8" t="s">
        <v>14</v>
      </c>
      <c r="L632" s="8" t="s">
        <v>14</v>
      </c>
      <c r="M632" s="8" t="s">
        <v>14</v>
      </c>
      <c r="N632" s="8" t="s">
        <v>14</v>
      </c>
      <c r="O632" s="8" t="s">
        <v>14</v>
      </c>
      <c r="P632" s="8" t="s">
        <v>14</v>
      </c>
      <c r="Q632" s="8" t="s">
        <v>14</v>
      </c>
      <c r="R632" s="8" t="s">
        <v>14</v>
      </c>
      <c r="S632" s="8" t="s">
        <v>14</v>
      </c>
      <c r="T632" s="8" t="s">
        <v>14</v>
      </c>
      <c r="U632" s="8" t="s">
        <v>14</v>
      </c>
      <c r="V632" s="8" t="s">
        <v>14</v>
      </c>
      <c r="W632" s="8" t="s">
        <v>14</v>
      </c>
      <c r="X632" s="8" t="s">
        <v>14</v>
      </c>
      <c r="Y632" s="8" t="s">
        <v>14</v>
      </c>
      <c r="Z632" s="8" t="s">
        <v>14</v>
      </c>
      <c r="AA632" s="8" t="s">
        <v>14</v>
      </c>
      <c r="AB632" s="8" t="s">
        <v>14</v>
      </c>
    </row>
    <row r="633">
      <c r="A633" s="8" t="s">
        <v>14</v>
      </c>
      <c r="B633" s="8" t="s">
        <v>14</v>
      </c>
      <c r="C633" s="8" t="s">
        <v>14</v>
      </c>
      <c r="D633" s="8" t="s">
        <v>14</v>
      </c>
      <c r="E633" s="8" t="s">
        <v>14</v>
      </c>
      <c r="F633" s="8" t="s">
        <v>14</v>
      </c>
      <c r="G633" s="8" t="s">
        <v>14</v>
      </c>
      <c r="H633" s="8" t="s">
        <v>14</v>
      </c>
      <c r="I633" s="8" t="s">
        <v>14</v>
      </c>
      <c r="J633" s="8" t="s">
        <v>14</v>
      </c>
      <c r="K633" s="8" t="s">
        <v>14</v>
      </c>
      <c r="L633" s="8" t="s">
        <v>14</v>
      </c>
      <c r="M633" s="8" t="s">
        <v>14</v>
      </c>
      <c r="N633" s="8" t="s">
        <v>14</v>
      </c>
      <c r="O633" s="8" t="s">
        <v>14</v>
      </c>
      <c r="P633" s="8" t="s">
        <v>14</v>
      </c>
      <c r="Q633" s="8" t="s">
        <v>14</v>
      </c>
      <c r="R633" s="8" t="s">
        <v>14</v>
      </c>
      <c r="S633" s="8" t="s">
        <v>14</v>
      </c>
      <c r="T633" s="8" t="s">
        <v>14</v>
      </c>
      <c r="U633" s="8" t="s">
        <v>14</v>
      </c>
      <c r="V633" s="8" t="s">
        <v>14</v>
      </c>
      <c r="W633" s="8" t="s">
        <v>14</v>
      </c>
      <c r="X633" s="8" t="s">
        <v>14</v>
      </c>
      <c r="Y633" s="8" t="s">
        <v>14</v>
      </c>
      <c r="Z633" s="8" t="s">
        <v>14</v>
      </c>
      <c r="AA633" s="8" t="s">
        <v>14</v>
      </c>
      <c r="AB633" s="8" t="s">
        <v>14</v>
      </c>
    </row>
    <row r="634">
      <c r="A634" s="8" t="s">
        <v>14</v>
      </c>
      <c r="B634" s="8" t="s">
        <v>14</v>
      </c>
      <c r="C634" s="8" t="s">
        <v>14</v>
      </c>
      <c r="D634" s="8" t="s">
        <v>14</v>
      </c>
      <c r="E634" s="8" t="s">
        <v>14</v>
      </c>
      <c r="F634" s="8" t="s">
        <v>14</v>
      </c>
      <c r="G634" s="8" t="s">
        <v>14</v>
      </c>
      <c r="H634" s="8" t="s">
        <v>14</v>
      </c>
      <c r="I634" s="8" t="s">
        <v>14</v>
      </c>
      <c r="J634" s="8" t="s">
        <v>14</v>
      </c>
      <c r="K634" s="8" t="s">
        <v>14</v>
      </c>
      <c r="L634" s="8" t="s">
        <v>14</v>
      </c>
      <c r="M634" s="8" t="s">
        <v>14</v>
      </c>
      <c r="N634" s="8" t="s">
        <v>14</v>
      </c>
      <c r="O634" s="8" t="s">
        <v>14</v>
      </c>
      <c r="P634" s="8" t="s">
        <v>14</v>
      </c>
      <c r="Q634" s="8" t="s">
        <v>14</v>
      </c>
      <c r="R634" s="8" t="s">
        <v>14</v>
      </c>
      <c r="S634" s="8" t="s">
        <v>14</v>
      </c>
      <c r="T634" s="8" t="s">
        <v>14</v>
      </c>
      <c r="U634" s="8" t="s">
        <v>14</v>
      </c>
      <c r="V634" s="8" t="s">
        <v>14</v>
      </c>
      <c r="W634" s="8" t="s">
        <v>14</v>
      </c>
      <c r="X634" s="8" t="s">
        <v>14</v>
      </c>
      <c r="Y634" s="8" t="s">
        <v>14</v>
      </c>
      <c r="Z634" s="8" t="s">
        <v>14</v>
      </c>
      <c r="AA634" s="8" t="s">
        <v>14</v>
      </c>
      <c r="AB634" s="8" t="s">
        <v>14</v>
      </c>
    </row>
    <row r="635">
      <c r="A635" s="8" t="s">
        <v>14</v>
      </c>
      <c r="B635" s="8" t="s">
        <v>14</v>
      </c>
      <c r="C635" s="8" t="s">
        <v>14</v>
      </c>
      <c r="D635" s="8" t="s">
        <v>14</v>
      </c>
      <c r="E635" s="8" t="s">
        <v>14</v>
      </c>
      <c r="F635" s="8" t="s">
        <v>14</v>
      </c>
      <c r="G635" s="8" t="s">
        <v>14</v>
      </c>
      <c r="H635" s="8" t="s">
        <v>14</v>
      </c>
      <c r="I635" s="8" t="s">
        <v>14</v>
      </c>
      <c r="J635" s="8" t="s">
        <v>14</v>
      </c>
      <c r="K635" s="8" t="s">
        <v>14</v>
      </c>
      <c r="L635" s="8" t="s">
        <v>14</v>
      </c>
      <c r="M635" s="8" t="s">
        <v>14</v>
      </c>
      <c r="N635" s="8" t="s">
        <v>14</v>
      </c>
      <c r="O635" s="8" t="s">
        <v>14</v>
      </c>
      <c r="P635" s="8" t="s">
        <v>14</v>
      </c>
      <c r="Q635" s="8" t="s">
        <v>14</v>
      </c>
      <c r="R635" s="8" t="s">
        <v>14</v>
      </c>
      <c r="S635" s="8" t="s">
        <v>14</v>
      </c>
      <c r="T635" s="8" t="s">
        <v>14</v>
      </c>
      <c r="U635" s="8" t="s">
        <v>14</v>
      </c>
      <c r="V635" s="8" t="s">
        <v>14</v>
      </c>
      <c r="W635" s="8" t="s">
        <v>14</v>
      </c>
      <c r="X635" s="8" t="s">
        <v>14</v>
      </c>
      <c r="Y635" s="8" t="s">
        <v>14</v>
      </c>
      <c r="Z635" s="8" t="s">
        <v>14</v>
      </c>
      <c r="AA635" s="8" t="s">
        <v>14</v>
      </c>
      <c r="AB635" s="8" t="s">
        <v>14</v>
      </c>
    </row>
    <row r="636">
      <c r="A636" s="8" t="s">
        <v>14</v>
      </c>
      <c r="B636" s="8" t="s">
        <v>14</v>
      </c>
      <c r="C636" s="8" t="s">
        <v>14</v>
      </c>
      <c r="D636" s="8" t="s">
        <v>14</v>
      </c>
      <c r="E636" s="8" t="s">
        <v>14</v>
      </c>
      <c r="F636" s="8" t="s">
        <v>14</v>
      </c>
      <c r="G636" s="8" t="s">
        <v>14</v>
      </c>
      <c r="H636" s="8" t="s">
        <v>14</v>
      </c>
      <c r="I636" s="8" t="s">
        <v>14</v>
      </c>
      <c r="J636" s="8" t="s">
        <v>14</v>
      </c>
      <c r="K636" s="8" t="s">
        <v>14</v>
      </c>
      <c r="L636" s="8" t="s">
        <v>14</v>
      </c>
      <c r="M636" s="8" t="s">
        <v>14</v>
      </c>
      <c r="N636" s="8" t="s">
        <v>14</v>
      </c>
      <c r="O636" s="8" t="s">
        <v>14</v>
      </c>
      <c r="P636" s="8" t="s">
        <v>14</v>
      </c>
      <c r="Q636" s="8" t="s">
        <v>14</v>
      </c>
      <c r="R636" s="8" t="s">
        <v>14</v>
      </c>
      <c r="S636" s="8" t="s">
        <v>14</v>
      </c>
      <c r="T636" s="8" t="s">
        <v>14</v>
      </c>
      <c r="U636" s="8" t="s">
        <v>14</v>
      </c>
      <c r="V636" s="8" t="s">
        <v>14</v>
      </c>
      <c r="W636" s="8" t="s">
        <v>14</v>
      </c>
      <c r="X636" s="8" t="s">
        <v>14</v>
      </c>
      <c r="Y636" s="8" t="s">
        <v>14</v>
      </c>
      <c r="Z636" s="8" t="s">
        <v>14</v>
      </c>
      <c r="AA636" s="8" t="s">
        <v>14</v>
      </c>
      <c r="AB636" s="8" t="s">
        <v>14</v>
      </c>
    </row>
    <row r="637">
      <c r="A637" s="8" t="s">
        <v>14</v>
      </c>
      <c r="B637" s="8" t="s">
        <v>14</v>
      </c>
      <c r="C637" s="8" t="s">
        <v>14</v>
      </c>
      <c r="D637" s="8" t="s">
        <v>14</v>
      </c>
      <c r="E637" s="8" t="s">
        <v>14</v>
      </c>
      <c r="F637" s="8" t="s">
        <v>14</v>
      </c>
      <c r="G637" s="8" t="s">
        <v>14</v>
      </c>
      <c r="H637" s="8" t="s">
        <v>14</v>
      </c>
      <c r="I637" s="8" t="s">
        <v>14</v>
      </c>
      <c r="J637" s="8" t="s">
        <v>14</v>
      </c>
      <c r="K637" s="8" t="s">
        <v>14</v>
      </c>
      <c r="L637" s="8" t="s">
        <v>14</v>
      </c>
      <c r="M637" s="8" t="s">
        <v>14</v>
      </c>
      <c r="N637" s="8" t="s">
        <v>14</v>
      </c>
      <c r="O637" s="8" t="s">
        <v>14</v>
      </c>
      <c r="P637" s="8" t="s">
        <v>14</v>
      </c>
      <c r="Q637" s="8" t="s">
        <v>14</v>
      </c>
      <c r="R637" s="8" t="s">
        <v>14</v>
      </c>
      <c r="S637" s="8" t="s">
        <v>14</v>
      </c>
      <c r="T637" s="8" t="s">
        <v>14</v>
      </c>
      <c r="U637" s="8" t="s">
        <v>14</v>
      </c>
      <c r="V637" s="8" t="s">
        <v>14</v>
      </c>
      <c r="W637" s="8" t="s">
        <v>14</v>
      </c>
      <c r="X637" s="8" t="s">
        <v>14</v>
      </c>
      <c r="Y637" s="8" t="s">
        <v>14</v>
      </c>
      <c r="Z637" s="8" t="s">
        <v>14</v>
      </c>
      <c r="AA637" s="8" t="s">
        <v>14</v>
      </c>
      <c r="AB637" s="8" t="s">
        <v>14</v>
      </c>
    </row>
    <row r="638">
      <c r="A638" s="8" t="s">
        <v>14</v>
      </c>
      <c r="B638" s="8" t="s">
        <v>14</v>
      </c>
      <c r="C638" s="8" t="s">
        <v>14</v>
      </c>
      <c r="D638" s="8" t="s">
        <v>14</v>
      </c>
      <c r="E638" s="8" t="s">
        <v>14</v>
      </c>
      <c r="F638" s="8" t="s">
        <v>14</v>
      </c>
      <c r="G638" s="8" t="s">
        <v>14</v>
      </c>
      <c r="H638" s="8" t="s">
        <v>14</v>
      </c>
      <c r="I638" s="8" t="s">
        <v>14</v>
      </c>
      <c r="J638" s="8" t="s">
        <v>14</v>
      </c>
      <c r="K638" s="8" t="s">
        <v>14</v>
      </c>
      <c r="L638" s="8" t="s">
        <v>14</v>
      </c>
      <c r="M638" s="8" t="s">
        <v>14</v>
      </c>
      <c r="N638" s="8" t="s">
        <v>14</v>
      </c>
      <c r="O638" s="8" t="s">
        <v>14</v>
      </c>
      <c r="P638" s="8" t="s">
        <v>14</v>
      </c>
      <c r="Q638" s="8" t="s">
        <v>14</v>
      </c>
      <c r="R638" s="8" t="s">
        <v>14</v>
      </c>
      <c r="S638" s="8" t="s">
        <v>14</v>
      </c>
      <c r="T638" s="8" t="s">
        <v>14</v>
      </c>
      <c r="U638" s="8" t="s">
        <v>14</v>
      </c>
      <c r="V638" s="8" t="s">
        <v>14</v>
      </c>
      <c r="W638" s="8" t="s">
        <v>14</v>
      </c>
      <c r="X638" s="8" t="s">
        <v>14</v>
      </c>
      <c r="Y638" s="8" t="s">
        <v>14</v>
      </c>
      <c r="Z638" s="8" t="s">
        <v>14</v>
      </c>
      <c r="AA638" s="8" t="s">
        <v>14</v>
      </c>
      <c r="AB638" s="8" t="s">
        <v>14</v>
      </c>
    </row>
    <row r="639">
      <c r="A639" s="8" t="s">
        <v>14</v>
      </c>
      <c r="B639" s="8" t="s">
        <v>14</v>
      </c>
      <c r="C639" s="8" t="s">
        <v>14</v>
      </c>
      <c r="D639" s="8" t="s">
        <v>14</v>
      </c>
      <c r="E639" s="8" t="s">
        <v>14</v>
      </c>
      <c r="F639" s="8" t="s">
        <v>14</v>
      </c>
      <c r="G639" s="8" t="s">
        <v>14</v>
      </c>
      <c r="H639" s="8" t="s">
        <v>14</v>
      </c>
      <c r="I639" s="8" t="s">
        <v>14</v>
      </c>
      <c r="J639" s="8" t="s">
        <v>14</v>
      </c>
      <c r="K639" s="8" t="s">
        <v>14</v>
      </c>
      <c r="L639" s="8" t="s">
        <v>14</v>
      </c>
      <c r="M639" s="8" t="s">
        <v>14</v>
      </c>
      <c r="N639" s="8" t="s">
        <v>14</v>
      </c>
      <c r="O639" s="8" t="s">
        <v>14</v>
      </c>
      <c r="P639" s="8" t="s">
        <v>14</v>
      </c>
      <c r="Q639" s="8" t="s">
        <v>14</v>
      </c>
      <c r="R639" s="8" t="s">
        <v>14</v>
      </c>
      <c r="S639" s="8" t="s">
        <v>14</v>
      </c>
      <c r="T639" s="8" t="s">
        <v>14</v>
      </c>
      <c r="U639" s="8" t="s">
        <v>14</v>
      </c>
      <c r="V639" s="8" t="s">
        <v>14</v>
      </c>
      <c r="W639" s="8" t="s">
        <v>14</v>
      </c>
      <c r="X639" s="8" t="s">
        <v>14</v>
      </c>
      <c r="Y639" s="8" t="s">
        <v>14</v>
      </c>
      <c r="Z639" s="8" t="s">
        <v>14</v>
      </c>
      <c r="AA639" s="8" t="s">
        <v>14</v>
      </c>
      <c r="AB639" s="8" t="s">
        <v>14</v>
      </c>
    </row>
    <row r="640">
      <c r="A640" s="8" t="s">
        <v>14</v>
      </c>
      <c r="B640" s="8" t="s">
        <v>14</v>
      </c>
      <c r="C640" s="8" t="s">
        <v>14</v>
      </c>
      <c r="D640" s="8" t="s">
        <v>14</v>
      </c>
      <c r="E640" s="8" t="s">
        <v>14</v>
      </c>
      <c r="F640" s="8" t="s">
        <v>14</v>
      </c>
      <c r="G640" s="8" t="s">
        <v>14</v>
      </c>
      <c r="H640" s="8" t="s">
        <v>14</v>
      </c>
      <c r="I640" s="8" t="s">
        <v>14</v>
      </c>
      <c r="J640" s="8" t="s">
        <v>14</v>
      </c>
      <c r="K640" s="8" t="s">
        <v>14</v>
      </c>
      <c r="L640" s="8" t="s">
        <v>14</v>
      </c>
      <c r="M640" s="8" t="s">
        <v>14</v>
      </c>
      <c r="N640" s="8" t="s">
        <v>14</v>
      </c>
      <c r="O640" s="8" t="s">
        <v>14</v>
      </c>
      <c r="P640" s="8" t="s">
        <v>14</v>
      </c>
      <c r="Q640" s="8" t="s">
        <v>14</v>
      </c>
      <c r="R640" s="8" t="s">
        <v>14</v>
      </c>
      <c r="S640" s="8" t="s">
        <v>14</v>
      </c>
      <c r="T640" s="8" t="s">
        <v>14</v>
      </c>
      <c r="U640" s="8" t="s">
        <v>14</v>
      </c>
      <c r="V640" s="8" t="s">
        <v>14</v>
      </c>
      <c r="W640" s="8" t="s">
        <v>14</v>
      </c>
      <c r="X640" s="8" t="s">
        <v>14</v>
      </c>
      <c r="Y640" s="8" t="s">
        <v>14</v>
      </c>
      <c r="Z640" s="8" t="s">
        <v>14</v>
      </c>
      <c r="AA640" s="8" t="s">
        <v>14</v>
      </c>
      <c r="AB640" s="8" t="s">
        <v>14</v>
      </c>
    </row>
    <row r="641">
      <c r="A641" s="8" t="s">
        <v>14</v>
      </c>
      <c r="B641" s="8" t="s">
        <v>14</v>
      </c>
      <c r="C641" s="8" t="s">
        <v>14</v>
      </c>
      <c r="D641" s="8" t="s">
        <v>14</v>
      </c>
      <c r="E641" s="8" t="s">
        <v>14</v>
      </c>
      <c r="F641" s="8" t="s">
        <v>14</v>
      </c>
      <c r="G641" s="8" t="s">
        <v>14</v>
      </c>
      <c r="H641" s="8" t="s">
        <v>14</v>
      </c>
      <c r="I641" s="8" t="s">
        <v>14</v>
      </c>
      <c r="J641" s="8" t="s">
        <v>14</v>
      </c>
      <c r="K641" s="8" t="s">
        <v>14</v>
      </c>
      <c r="L641" s="8" t="s">
        <v>14</v>
      </c>
      <c r="M641" s="8" t="s">
        <v>14</v>
      </c>
      <c r="N641" s="8" t="s">
        <v>14</v>
      </c>
      <c r="O641" s="8" t="s">
        <v>14</v>
      </c>
      <c r="P641" s="8" t="s">
        <v>14</v>
      </c>
      <c r="Q641" s="8" t="s">
        <v>14</v>
      </c>
      <c r="R641" s="8" t="s">
        <v>14</v>
      </c>
      <c r="S641" s="8" t="s">
        <v>14</v>
      </c>
      <c r="T641" s="8" t="s">
        <v>14</v>
      </c>
      <c r="U641" s="8" t="s">
        <v>14</v>
      </c>
      <c r="V641" s="8" t="s">
        <v>14</v>
      </c>
      <c r="W641" s="8" t="s">
        <v>14</v>
      </c>
      <c r="X641" s="8" t="s">
        <v>14</v>
      </c>
      <c r="Y641" s="8" t="s">
        <v>14</v>
      </c>
      <c r="Z641" s="8" t="s">
        <v>14</v>
      </c>
      <c r="AA641" s="8" t="s">
        <v>14</v>
      </c>
      <c r="AB641" s="8" t="s">
        <v>14</v>
      </c>
    </row>
    <row r="642">
      <c r="A642" s="8" t="s">
        <v>14</v>
      </c>
      <c r="B642" s="8" t="s">
        <v>14</v>
      </c>
      <c r="C642" s="8" t="s">
        <v>14</v>
      </c>
      <c r="D642" s="8" t="s">
        <v>14</v>
      </c>
      <c r="E642" s="8" t="s">
        <v>14</v>
      </c>
      <c r="F642" s="8" t="s">
        <v>14</v>
      </c>
      <c r="G642" s="8" t="s">
        <v>14</v>
      </c>
      <c r="H642" s="8" t="s">
        <v>14</v>
      </c>
      <c r="I642" s="8" t="s">
        <v>14</v>
      </c>
      <c r="J642" s="8" t="s">
        <v>14</v>
      </c>
      <c r="K642" s="8" t="s">
        <v>14</v>
      </c>
      <c r="L642" s="8" t="s">
        <v>14</v>
      </c>
      <c r="M642" s="8" t="s">
        <v>14</v>
      </c>
      <c r="N642" s="8" t="s">
        <v>14</v>
      </c>
      <c r="O642" s="8" t="s">
        <v>14</v>
      </c>
      <c r="P642" s="8" t="s">
        <v>14</v>
      </c>
      <c r="Q642" s="8" t="s">
        <v>14</v>
      </c>
      <c r="R642" s="8" t="s">
        <v>14</v>
      </c>
      <c r="S642" s="8" t="s">
        <v>14</v>
      </c>
      <c r="T642" s="8" t="s">
        <v>14</v>
      </c>
      <c r="U642" s="8" t="s">
        <v>14</v>
      </c>
      <c r="V642" s="8" t="s">
        <v>14</v>
      </c>
      <c r="W642" s="8" t="s">
        <v>14</v>
      </c>
      <c r="X642" s="8" t="s">
        <v>14</v>
      </c>
      <c r="Y642" s="8" t="s">
        <v>14</v>
      </c>
      <c r="Z642" s="8" t="s">
        <v>14</v>
      </c>
      <c r="AA642" s="8" t="s">
        <v>14</v>
      </c>
      <c r="AB642" s="8" t="s">
        <v>14</v>
      </c>
    </row>
    <row r="643">
      <c r="A643" s="8" t="s">
        <v>14</v>
      </c>
      <c r="B643" s="8" t="s">
        <v>14</v>
      </c>
      <c r="C643" s="8" t="s">
        <v>14</v>
      </c>
      <c r="D643" s="8" t="s">
        <v>14</v>
      </c>
      <c r="E643" s="8" t="s">
        <v>14</v>
      </c>
      <c r="F643" s="8" t="s">
        <v>14</v>
      </c>
      <c r="G643" s="8" t="s">
        <v>14</v>
      </c>
      <c r="H643" s="8" t="s">
        <v>14</v>
      </c>
      <c r="I643" s="8" t="s">
        <v>14</v>
      </c>
      <c r="J643" s="8" t="s">
        <v>14</v>
      </c>
      <c r="K643" s="8" t="s">
        <v>14</v>
      </c>
      <c r="L643" s="8" t="s">
        <v>14</v>
      </c>
      <c r="M643" s="8" t="s">
        <v>14</v>
      </c>
      <c r="N643" s="8" t="s">
        <v>14</v>
      </c>
      <c r="O643" s="8" t="s">
        <v>14</v>
      </c>
      <c r="P643" s="8" t="s">
        <v>14</v>
      </c>
      <c r="Q643" s="8" t="s">
        <v>14</v>
      </c>
      <c r="R643" s="8" t="s">
        <v>14</v>
      </c>
      <c r="S643" s="8" t="s">
        <v>14</v>
      </c>
      <c r="T643" s="8" t="s">
        <v>14</v>
      </c>
      <c r="U643" s="8" t="s">
        <v>14</v>
      </c>
      <c r="V643" s="8" t="s">
        <v>14</v>
      </c>
      <c r="W643" s="8" t="s">
        <v>14</v>
      </c>
      <c r="X643" s="8" t="s">
        <v>14</v>
      </c>
      <c r="Y643" s="8" t="s">
        <v>14</v>
      </c>
      <c r="Z643" s="8" t="s">
        <v>14</v>
      </c>
      <c r="AA643" s="8" t="s">
        <v>14</v>
      </c>
      <c r="AB643" s="8" t="s">
        <v>14</v>
      </c>
    </row>
    <row r="644">
      <c r="A644" s="8" t="s">
        <v>14</v>
      </c>
      <c r="B644" s="8" t="s">
        <v>14</v>
      </c>
      <c r="C644" s="8" t="s">
        <v>14</v>
      </c>
      <c r="D644" s="8" t="s">
        <v>14</v>
      </c>
      <c r="E644" s="8" t="s">
        <v>14</v>
      </c>
      <c r="F644" s="8" t="s">
        <v>14</v>
      </c>
      <c r="G644" s="8" t="s">
        <v>14</v>
      </c>
      <c r="H644" s="8" t="s">
        <v>14</v>
      </c>
      <c r="I644" s="8" t="s">
        <v>14</v>
      </c>
      <c r="J644" s="8" t="s">
        <v>14</v>
      </c>
      <c r="K644" s="8" t="s">
        <v>14</v>
      </c>
      <c r="L644" s="8" t="s">
        <v>14</v>
      </c>
      <c r="M644" s="8" t="s">
        <v>14</v>
      </c>
      <c r="N644" s="8" t="s">
        <v>14</v>
      </c>
      <c r="O644" s="8" t="s">
        <v>14</v>
      </c>
      <c r="P644" s="8" t="s">
        <v>14</v>
      </c>
      <c r="Q644" s="8" t="s">
        <v>14</v>
      </c>
      <c r="R644" s="8" t="s">
        <v>14</v>
      </c>
      <c r="S644" s="8" t="s">
        <v>14</v>
      </c>
      <c r="T644" s="8" t="s">
        <v>14</v>
      </c>
      <c r="U644" s="8" t="s">
        <v>14</v>
      </c>
      <c r="V644" s="8" t="s">
        <v>14</v>
      </c>
      <c r="W644" s="8" t="s">
        <v>14</v>
      </c>
      <c r="X644" s="8" t="s">
        <v>14</v>
      </c>
      <c r="Y644" s="8" t="s">
        <v>14</v>
      </c>
      <c r="Z644" s="8" t="s">
        <v>14</v>
      </c>
      <c r="AA644" s="8" t="s">
        <v>14</v>
      </c>
      <c r="AB644" s="8" t="s">
        <v>14</v>
      </c>
    </row>
    <row r="645">
      <c r="A645" s="8" t="s">
        <v>14</v>
      </c>
      <c r="B645" s="8" t="s">
        <v>14</v>
      </c>
      <c r="C645" s="8" t="s">
        <v>14</v>
      </c>
      <c r="D645" s="8" t="s">
        <v>14</v>
      </c>
      <c r="E645" s="8" t="s">
        <v>14</v>
      </c>
      <c r="F645" s="8" t="s">
        <v>14</v>
      </c>
      <c r="G645" s="8" t="s">
        <v>14</v>
      </c>
      <c r="H645" s="8" t="s">
        <v>14</v>
      </c>
      <c r="I645" s="8" t="s">
        <v>14</v>
      </c>
      <c r="J645" s="8" t="s">
        <v>14</v>
      </c>
      <c r="K645" s="8" t="s">
        <v>14</v>
      </c>
      <c r="L645" s="8" t="s">
        <v>14</v>
      </c>
      <c r="M645" s="8" t="s">
        <v>14</v>
      </c>
      <c r="N645" s="8" t="s">
        <v>14</v>
      </c>
      <c r="O645" s="8" t="s">
        <v>14</v>
      </c>
      <c r="P645" s="8" t="s">
        <v>14</v>
      </c>
      <c r="Q645" s="8" t="s">
        <v>14</v>
      </c>
      <c r="R645" s="8" t="s">
        <v>14</v>
      </c>
      <c r="S645" s="8" t="s">
        <v>14</v>
      </c>
      <c r="T645" s="8" t="s">
        <v>14</v>
      </c>
      <c r="U645" s="8" t="s">
        <v>14</v>
      </c>
      <c r="V645" s="8" t="s">
        <v>14</v>
      </c>
      <c r="W645" s="8" t="s">
        <v>14</v>
      </c>
      <c r="X645" s="8" t="s">
        <v>14</v>
      </c>
      <c r="Y645" s="8" t="s">
        <v>14</v>
      </c>
      <c r="Z645" s="8" t="s">
        <v>14</v>
      </c>
      <c r="AA645" s="8" t="s">
        <v>14</v>
      </c>
      <c r="AB645" s="8" t="s">
        <v>14</v>
      </c>
    </row>
    <row r="646">
      <c r="A646" s="8" t="s">
        <v>14</v>
      </c>
      <c r="B646" s="8" t="s">
        <v>14</v>
      </c>
      <c r="C646" s="8" t="s">
        <v>14</v>
      </c>
      <c r="D646" s="8" t="s">
        <v>14</v>
      </c>
      <c r="E646" s="8" t="s">
        <v>14</v>
      </c>
      <c r="F646" s="8" t="s">
        <v>14</v>
      </c>
      <c r="G646" s="8" t="s">
        <v>14</v>
      </c>
      <c r="H646" s="8" t="s">
        <v>14</v>
      </c>
      <c r="I646" s="8" t="s">
        <v>14</v>
      </c>
      <c r="J646" s="8" t="s">
        <v>14</v>
      </c>
      <c r="K646" s="8" t="s">
        <v>14</v>
      </c>
      <c r="L646" s="8" t="s">
        <v>14</v>
      </c>
      <c r="M646" s="8" t="s">
        <v>14</v>
      </c>
      <c r="N646" s="8" t="s">
        <v>14</v>
      </c>
      <c r="O646" s="8" t="s">
        <v>14</v>
      </c>
      <c r="P646" s="8" t="s">
        <v>14</v>
      </c>
      <c r="Q646" s="8" t="s">
        <v>14</v>
      </c>
      <c r="R646" s="8" t="s">
        <v>14</v>
      </c>
      <c r="S646" s="8" t="s">
        <v>14</v>
      </c>
      <c r="T646" s="8" t="s">
        <v>14</v>
      </c>
      <c r="U646" s="8" t="s">
        <v>14</v>
      </c>
      <c r="V646" s="8" t="s">
        <v>14</v>
      </c>
      <c r="W646" s="8" t="s">
        <v>14</v>
      </c>
      <c r="X646" s="8" t="s">
        <v>14</v>
      </c>
      <c r="Y646" s="8" t="s">
        <v>14</v>
      </c>
      <c r="Z646" s="8" t="s">
        <v>14</v>
      </c>
      <c r="AA646" s="8" t="s">
        <v>14</v>
      </c>
      <c r="AB646" s="8" t="s">
        <v>14</v>
      </c>
    </row>
    <row r="647">
      <c r="A647" s="8" t="s">
        <v>14</v>
      </c>
      <c r="B647" s="8" t="s">
        <v>14</v>
      </c>
      <c r="C647" s="8" t="s">
        <v>14</v>
      </c>
      <c r="D647" s="8" t="s">
        <v>14</v>
      </c>
      <c r="E647" s="8" t="s">
        <v>14</v>
      </c>
      <c r="F647" s="8" t="s">
        <v>14</v>
      </c>
      <c r="G647" s="8" t="s">
        <v>14</v>
      </c>
      <c r="H647" s="8" t="s">
        <v>14</v>
      </c>
      <c r="I647" s="8" t="s">
        <v>14</v>
      </c>
      <c r="J647" s="8" t="s">
        <v>14</v>
      </c>
      <c r="K647" s="8" t="s">
        <v>14</v>
      </c>
      <c r="L647" s="8" t="s">
        <v>14</v>
      </c>
      <c r="M647" s="8" t="s">
        <v>14</v>
      </c>
      <c r="N647" s="8" t="s">
        <v>14</v>
      </c>
      <c r="O647" s="8" t="s">
        <v>14</v>
      </c>
      <c r="P647" s="8" t="s">
        <v>14</v>
      </c>
      <c r="Q647" s="8" t="s">
        <v>14</v>
      </c>
      <c r="R647" s="8" t="s">
        <v>14</v>
      </c>
      <c r="S647" s="8" t="s">
        <v>14</v>
      </c>
      <c r="T647" s="8" t="s">
        <v>14</v>
      </c>
      <c r="U647" s="8" t="s">
        <v>14</v>
      </c>
      <c r="V647" s="8" t="s">
        <v>14</v>
      </c>
      <c r="W647" s="8" t="s">
        <v>14</v>
      </c>
      <c r="X647" s="8" t="s">
        <v>14</v>
      </c>
      <c r="Y647" s="8" t="s">
        <v>14</v>
      </c>
      <c r="Z647" s="8" t="s">
        <v>14</v>
      </c>
      <c r="AA647" s="8" t="s">
        <v>14</v>
      </c>
      <c r="AB647" s="8" t="s">
        <v>14</v>
      </c>
    </row>
    <row r="648">
      <c r="A648" s="8" t="s">
        <v>14</v>
      </c>
      <c r="B648" s="8" t="s">
        <v>14</v>
      </c>
      <c r="C648" s="8" t="s">
        <v>14</v>
      </c>
      <c r="D648" s="8" t="s">
        <v>14</v>
      </c>
      <c r="E648" s="8" t="s">
        <v>14</v>
      </c>
      <c r="F648" s="8" t="s">
        <v>14</v>
      </c>
      <c r="G648" s="8" t="s">
        <v>14</v>
      </c>
      <c r="H648" s="8" t="s">
        <v>14</v>
      </c>
      <c r="I648" s="8" t="s">
        <v>14</v>
      </c>
      <c r="J648" s="8" t="s">
        <v>14</v>
      </c>
      <c r="K648" s="8" t="s">
        <v>14</v>
      </c>
      <c r="L648" s="8" t="s">
        <v>14</v>
      </c>
      <c r="M648" s="8" t="s">
        <v>14</v>
      </c>
      <c r="N648" s="8" t="s">
        <v>14</v>
      </c>
      <c r="O648" s="8" t="s">
        <v>14</v>
      </c>
      <c r="P648" s="8" t="s">
        <v>14</v>
      </c>
      <c r="Q648" s="8" t="s">
        <v>14</v>
      </c>
      <c r="R648" s="8" t="s">
        <v>14</v>
      </c>
      <c r="S648" s="8" t="s">
        <v>14</v>
      </c>
      <c r="T648" s="8" t="s">
        <v>14</v>
      </c>
      <c r="U648" s="8" t="s">
        <v>14</v>
      </c>
      <c r="V648" s="8" t="s">
        <v>14</v>
      </c>
      <c r="W648" s="8" t="s">
        <v>14</v>
      </c>
      <c r="X648" s="8" t="s">
        <v>14</v>
      </c>
      <c r="Y648" s="8" t="s">
        <v>14</v>
      </c>
      <c r="Z648" s="8" t="s">
        <v>14</v>
      </c>
      <c r="AA648" s="8" t="s">
        <v>14</v>
      </c>
      <c r="AB648" s="8" t="s">
        <v>14</v>
      </c>
    </row>
    <row r="649">
      <c r="A649" s="8" t="s">
        <v>14</v>
      </c>
      <c r="B649" s="8" t="s">
        <v>14</v>
      </c>
      <c r="C649" s="8" t="s">
        <v>14</v>
      </c>
      <c r="D649" s="8" t="s">
        <v>14</v>
      </c>
      <c r="E649" s="8" t="s">
        <v>14</v>
      </c>
      <c r="F649" s="8" t="s">
        <v>14</v>
      </c>
      <c r="G649" s="8" t="s">
        <v>14</v>
      </c>
      <c r="H649" s="8" t="s">
        <v>14</v>
      </c>
      <c r="I649" s="8" t="s">
        <v>14</v>
      </c>
      <c r="J649" s="8" t="s">
        <v>14</v>
      </c>
      <c r="K649" s="8" t="s">
        <v>14</v>
      </c>
      <c r="L649" s="8" t="s">
        <v>14</v>
      </c>
      <c r="M649" s="8" t="s">
        <v>14</v>
      </c>
      <c r="N649" s="8" t="s">
        <v>14</v>
      </c>
      <c r="O649" s="8" t="s">
        <v>14</v>
      </c>
      <c r="P649" s="8" t="s">
        <v>14</v>
      </c>
      <c r="Q649" s="8" t="s">
        <v>14</v>
      </c>
      <c r="R649" s="8" t="s">
        <v>14</v>
      </c>
      <c r="S649" s="8" t="s">
        <v>14</v>
      </c>
      <c r="T649" s="8" t="s">
        <v>14</v>
      </c>
      <c r="U649" s="8" t="s">
        <v>14</v>
      </c>
      <c r="V649" s="8" t="s">
        <v>14</v>
      </c>
      <c r="W649" s="8" t="s">
        <v>14</v>
      </c>
      <c r="X649" s="8" t="s">
        <v>14</v>
      </c>
      <c r="Y649" s="8" t="s">
        <v>14</v>
      </c>
      <c r="Z649" s="8" t="s">
        <v>14</v>
      </c>
      <c r="AA649" s="8" t="s">
        <v>14</v>
      </c>
      <c r="AB649" s="8" t="s">
        <v>14</v>
      </c>
    </row>
    <row r="650">
      <c r="A650" s="8" t="s">
        <v>14</v>
      </c>
      <c r="B650" s="8" t="s">
        <v>14</v>
      </c>
      <c r="C650" s="8" t="s">
        <v>14</v>
      </c>
      <c r="D650" s="8" t="s">
        <v>14</v>
      </c>
      <c r="E650" s="8" t="s">
        <v>14</v>
      </c>
      <c r="F650" s="8" t="s">
        <v>14</v>
      </c>
      <c r="G650" s="8" t="s">
        <v>14</v>
      </c>
      <c r="H650" s="8" t="s">
        <v>14</v>
      </c>
      <c r="I650" s="8" t="s">
        <v>14</v>
      </c>
      <c r="J650" s="8" t="s">
        <v>14</v>
      </c>
      <c r="K650" s="8" t="s">
        <v>14</v>
      </c>
      <c r="L650" s="8" t="s">
        <v>14</v>
      </c>
      <c r="M650" s="8" t="s">
        <v>14</v>
      </c>
      <c r="N650" s="8" t="s">
        <v>14</v>
      </c>
      <c r="O650" s="8" t="s">
        <v>14</v>
      </c>
      <c r="P650" s="8" t="s">
        <v>14</v>
      </c>
      <c r="Q650" s="8" t="s">
        <v>14</v>
      </c>
      <c r="R650" s="8" t="s">
        <v>14</v>
      </c>
      <c r="S650" s="8" t="s">
        <v>14</v>
      </c>
      <c r="T650" s="8" t="s">
        <v>14</v>
      </c>
      <c r="U650" s="8" t="s">
        <v>14</v>
      </c>
      <c r="V650" s="8" t="s">
        <v>14</v>
      </c>
      <c r="W650" s="8" t="s">
        <v>14</v>
      </c>
      <c r="X650" s="8" t="s">
        <v>14</v>
      </c>
      <c r="Y650" s="8" t="s">
        <v>14</v>
      </c>
      <c r="Z650" s="8" t="s">
        <v>14</v>
      </c>
      <c r="AA650" s="8" t="s">
        <v>14</v>
      </c>
      <c r="AB650" s="8" t="s">
        <v>14</v>
      </c>
    </row>
    <row r="651">
      <c r="A651" s="8" t="s">
        <v>14</v>
      </c>
      <c r="B651" s="8" t="s">
        <v>14</v>
      </c>
      <c r="C651" s="8" t="s">
        <v>14</v>
      </c>
      <c r="D651" s="8" t="s">
        <v>14</v>
      </c>
      <c r="E651" s="8" t="s">
        <v>14</v>
      </c>
      <c r="F651" s="8" t="s">
        <v>14</v>
      </c>
      <c r="G651" s="8" t="s">
        <v>14</v>
      </c>
      <c r="H651" s="8" t="s">
        <v>14</v>
      </c>
      <c r="I651" s="8" t="s">
        <v>14</v>
      </c>
      <c r="J651" s="8" t="s">
        <v>14</v>
      </c>
      <c r="K651" s="8" t="s">
        <v>14</v>
      </c>
      <c r="L651" s="8" t="s">
        <v>14</v>
      </c>
      <c r="M651" s="8" t="s">
        <v>14</v>
      </c>
      <c r="N651" s="8" t="s">
        <v>14</v>
      </c>
      <c r="O651" s="8" t="s">
        <v>14</v>
      </c>
      <c r="P651" s="8" t="s">
        <v>14</v>
      </c>
      <c r="Q651" s="8" t="s">
        <v>14</v>
      </c>
      <c r="R651" s="8" t="s">
        <v>14</v>
      </c>
      <c r="S651" s="8" t="s">
        <v>14</v>
      </c>
      <c r="T651" s="8" t="s">
        <v>14</v>
      </c>
      <c r="U651" s="8" t="s">
        <v>14</v>
      </c>
      <c r="V651" s="8" t="s">
        <v>14</v>
      </c>
      <c r="W651" s="8" t="s">
        <v>14</v>
      </c>
      <c r="X651" s="8" t="s">
        <v>14</v>
      </c>
      <c r="Y651" s="8" t="s">
        <v>14</v>
      </c>
      <c r="Z651" s="8" t="s">
        <v>14</v>
      </c>
      <c r="AA651" s="8" t="s">
        <v>14</v>
      </c>
      <c r="AB651" s="8" t="s">
        <v>14</v>
      </c>
    </row>
    <row r="652">
      <c r="A652" s="8" t="s">
        <v>14</v>
      </c>
      <c r="B652" s="8" t="s">
        <v>14</v>
      </c>
      <c r="C652" s="8" t="s">
        <v>14</v>
      </c>
      <c r="D652" s="8" t="s">
        <v>14</v>
      </c>
      <c r="E652" s="8" t="s">
        <v>14</v>
      </c>
      <c r="F652" s="8" t="s">
        <v>14</v>
      </c>
      <c r="G652" s="8" t="s">
        <v>14</v>
      </c>
      <c r="H652" s="8" t="s">
        <v>14</v>
      </c>
      <c r="I652" s="8" t="s">
        <v>14</v>
      </c>
      <c r="J652" s="8" t="s">
        <v>14</v>
      </c>
      <c r="K652" s="8" t="s">
        <v>14</v>
      </c>
      <c r="L652" s="8" t="s">
        <v>14</v>
      </c>
      <c r="M652" s="8" t="s">
        <v>14</v>
      </c>
      <c r="N652" s="8" t="s">
        <v>14</v>
      </c>
      <c r="O652" s="8" t="s">
        <v>14</v>
      </c>
      <c r="P652" s="8" t="s">
        <v>14</v>
      </c>
      <c r="Q652" s="8" t="s">
        <v>14</v>
      </c>
      <c r="R652" s="8" t="s">
        <v>14</v>
      </c>
      <c r="S652" s="8" t="s">
        <v>14</v>
      </c>
      <c r="T652" s="8" t="s">
        <v>14</v>
      </c>
      <c r="U652" s="8" t="s">
        <v>14</v>
      </c>
      <c r="V652" s="8" t="s">
        <v>14</v>
      </c>
      <c r="W652" s="8" t="s">
        <v>14</v>
      </c>
      <c r="X652" s="8" t="s">
        <v>14</v>
      </c>
      <c r="Y652" s="8" t="s">
        <v>14</v>
      </c>
      <c r="Z652" s="8" t="s">
        <v>14</v>
      </c>
      <c r="AA652" s="8" t="s">
        <v>14</v>
      </c>
      <c r="AB652" s="8" t="s">
        <v>14</v>
      </c>
    </row>
    <row r="653">
      <c r="A653" s="8" t="s">
        <v>14</v>
      </c>
      <c r="B653" s="8" t="s">
        <v>14</v>
      </c>
      <c r="C653" s="8" t="s">
        <v>14</v>
      </c>
      <c r="D653" s="8" t="s">
        <v>14</v>
      </c>
      <c r="E653" s="8" t="s">
        <v>14</v>
      </c>
      <c r="F653" s="8" t="s">
        <v>14</v>
      </c>
      <c r="G653" s="8" t="s">
        <v>14</v>
      </c>
      <c r="H653" s="8" t="s">
        <v>14</v>
      </c>
      <c r="I653" s="8" t="s">
        <v>14</v>
      </c>
      <c r="J653" s="8" t="s">
        <v>14</v>
      </c>
      <c r="K653" s="8" t="s">
        <v>14</v>
      </c>
      <c r="L653" s="8" t="s">
        <v>14</v>
      </c>
      <c r="M653" s="8" t="s">
        <v>14</v>
      </c>
      <c r="N653" s="8" t="s">
        <v>14</v>
      </c>
      <c r="O653" s="8" t="s">
        <v>14</v>
      </c>
      <c r="P653" s="8" t="s">
        <v>14</v>
      </c>
      <c r="Q653" s="8" t="s">
        <v>14</v>
      </c>
      <c r="R653" s="8" t="s">
        <v>14</v>
      </c>
      <c r="S653" s="8" t="s">
        <v>14</v>
      </c>
      <c r="T653" s="8" t="s">
        <v>14</v>
      </c>
      <c r="U653" s="8" t="s">
        <v>14</v>
      </c>
      <c r="V653" s="8" t="s">
        <v>14</v>
      </c>
      <c r="W653" s="8" t="s">
        <v>14</v>
      </c>
      <c r="X653" s="8" t="s">
        <v>14</v>
      </c>
      <c r="Y653" s="8" t="s">
        <v>14</v>
      </c>
      <c r="Z653" s="8" t="s">
        <v>14</v>
      </c>
      <c r="AA653" s="8" t="s">
        <v>14</v>
      </c>
      <c r="AB653" s="8" t="s">
        <v>14</v>
      </c>
    </row>
    <row r="654">
      <c r="A654" s="8" t="s">
        <v>14</v>
      </c>
      <c r="B654" s="8" t="s">
        <v>14</v>
      </c>
      <c r="C654" s="8" t="s">
        <v>14</v>
      </c>
      <c r="D654" s="8" t="s">
        <v>14</v>
      </c>
      <c r="E654" s="8" t="s">
        <v>14</v>
      </c>
      <c r="F654" s="8" t="s">
        <v>14</v>
      </c>
      <c r="G654" s="8" t="s">
        <v>14</v>
      </c>
      <c r="H654" s="8" t="s">
        <v>14</v>
      </c>
      <c r="I654" s="8" t="s">
        <v>14</v>
      </c>
      <c r="J654" s="8" t="s">
        <v>14</v>
      </c>
      <c r="K654" s="8" t="s">
        <v>14</v>
      </c>
      <c r="L654" s="8" t="s">
        <v>14</v>
      </c>
      <c r="M654" s="8" t="s">
        <v>14</v>
      </c>
      <c r="N654" s="8" t="s">
        <v>14</v>
      </c>
      <c r="O654" s="8" t="s">
        <v>14</v>
      </c>
      <c r="P654" s="8" t="s">
        <v>14</v>
      </c>
      <c r="Q654" s="8" t="s">
        <v>14</v>
      </c>
      <c r="R654" s="8" t="s">
        <v>14</v>
      </c>
      <c r="S654" s="8" t="s">
        <v>14</v>
      </c>
      <c r="T654" s="8" t="s">
        <v>14</v>
      </c>
      <c r="U654" s="8" t="s">
        <v>14</v>
      </c>
      <c r="V654" s="8" t="s">
        <v>14</v>
      </c>
      <c r="W654" s="8" t="s">
        <v>14</v>
      </c>
      <c r="X654" s="8" t="s">
        <v>14</v>
      </c>
      <c r="Y654" s="8" t="s">
        <v>14</v>
      </c>
      <c r="Z654" s="8" t="s">
        <v>14</v>
      </c>
      <c r="AA654" s="8" t="s">
        <v>14</v>
      </c>
      <c r="AB654" s="8" t="s">
        <v>14</v>
      </c>
    </row>
    <row r="655">
      <c r="A655" s="8" t="s">
        <v>14</v>
      </c>
      <c r="B655" s="8" t="s">
        <v>14</v>
      </c>
      <c r="C655" s="8" t="s">
        <v>14</v>
      </c>
      <c r="D655" s="8" t="s">
        <v>14</v>
      </c>
      <c r="E655" s="8" t="s">
        <v>14</v>
      </c>
      <c r="F655" s="8" t="s">
        <v>14</v>
      </c>
      <c r="G655" s="8" t="s">
        <v>14</v>
      </c>
      <c r="H655" s="8" t="s">
        <v>14</v>
      </c>
      <c r="I655" s="8" t="s">
        <v>14</v>
      </c>
      <c r="J655" s="8" t="s">
        <v>14</v>
      </c>
      <c r="K655" s="8" t="s">
        <v>14</v>
      </c>
      <c r="L655" s="8" t="s">
        <v>14</v>
      </c>
      <c r="M655" s="8" t="s">
        <v>14</v>
      </c>
      <c r="N655" s="8" t="s">
        <v>14</v>
      </c>
      <c r="O655" s="8" t="s">
        <v>14</v>
      </c>
      <c r="P655" s="8" t="s">
        <v>14</v>
      </c>
      <c r="Q655" s="8" t="s">
        <v>14</v>
      </c>
      <c r="R655" s="8" t="s">
        <v>14</v>
      </c>
      <c r="S655" s="8" t="s">
        <v>14</v>
      </c>
      <c r="T655" s="8" t="s">
        <v>14</v>
      </c>
      <c r="U655" s="8" t="s">
        <v>14</v>
      </c>
      <c r="V655" s="8" t="s">
        <v>14</v>
      </c>
      <c r="W655" s="8" t="s">
        <v>14</v>
      </c>
      <c r="X655" s="8" t="s">
        <v>14</v>
      </c>
      <c r="Y655" s="8" t="s">
        <v>14</v>
      </c>
      <c r="Z655" s="8" t="s">
        <v>14</v>
      </c>
      <c r="AA655" s="8" t="s">
        <v>14</v>
      </c>
      <c r="AB655" s="8" t="s">
        <v>14</v>
      </c>
    </row>
    <row r="656">
      <c r="A656" s="8" t="s">
        <v>14</v>
      </c>
      <c r="B656" s="8" t="s">
        <v>14</v>
      </c>
      <c r="C656" s="8" t="s">
        <v>14</v>
      </c>
      <c r="D656" s="8" t="s">
        <v>14</v>
      </c>
      <c r="E656" s="8" t="s">
        <v>14</v>
      </c>
      <c r="F656" s="8" t="s">
        <v>14</v>
      </c>
      <c r="G656" s="8" t="s">
        <v>14</v>
      </c>
      <c r="H656" s="8" t="s">
        <v>14</v>
      </c>
      <c r="I656" s="8" t="s">
        <v>14</v>
      </c>
      <c r="J656" s="8" t="s">
        <v>14</v>
      </c>
      <c r="K656" s="8" t="s">
        <v>14</v>
      </c>
      <c r="L656" s="8" t="s">
        <v>14</v>
      </c>
      <c r="M656" s="8" t="s">
        <v>14</v>
      </c>
      <c r="N656" s="8" t="s">
        <v>14</v>
      </c>
      <c r="O656" s="8" t="s">
        <v>14</v>
      </c>
      <c r="P656" s="8" t="s">
        <v>14</v>
      </c>
      <c r="Q656" s="8" t="s">
        <v>14</v>
      </c>
      <c r="R656" s="8" t="s">
        <v>14</v>
      </c>
      <c r="S656" s="8" t="s">
        <v>14</v>
      </c>
      <c r="T656" s="8" t="s">
        <v>14</v>
      </c>
      <c r="U656" s="8" t="s">
        <v>14</v>
      </c>
      <c r="V656" s="8" t="s">
        <v>14</v>
      </c>
      <c r="W656" s="8" t="s">
        <v>14</v>
      </c>
      <c r="X656" s="8" t="s">
        <v>14</v>
      </c>
      <c r="Y656" s="8" t="s">
        <v>14</v>
      </c>
      <c r="Z656" s="8" t="s">
        <v>14</v>
      </c>
      <c r="AA656" s="8" t="s">
        <v>14</v>
      </c>
      <c r="AB656" s="8" t="s">
        <v>14</v>
      </c>
    </row>
    <row r="657">
      <c r="A657" s="8" t="s">
        <v>14</v>
      </c>
      <c r="B657" s="8" t="s">
        <v>14</v>
      </c>
      <c r="C657" s="8" t="s">
        <v>14</v>
      </c>
      <c r="D657" s="8" t="s">
        <v>14</v>
      </c>
      <c r="E657" s="8" t="s">
        <v>14</v>
      </c>
      <c r="F657" s="8" t="s">
        <v>14</v>
      </c>
      <c r="G657" s="8" t="s">
        <v>14</v>
      </c>
      <c r="H657" s="8" t="s">
        <v>14</v>
      </c>
      <c r="I657" s="8" t="s">
        <v>14</v>
      </c>
      <c r="J657" s="8" t="s">
        <v>14</v>
      </c>
      <c r="K657" s="8" t="s">
        <v>14</v>
      </c>
      <c r="L657" s="8" t="s">
        <v>14</v>
      </c>
      <c r="M657" s="8" t="s">
        <v>14</v>
      </c>
      <c r="N657" s="8" t="s">
        <v>14</v>
      </c>
      <c r="O657" s="8" t="s">
        <v>14</v>
      </c>
      <c r="P657" s="8" t="s">
        <v>14</v>
      </c>
      <c r="Q657" s="8" t="s">
        <v>14</v>
      </c>
      <c r="R657" s="8" t="s">
        <v>14</v>
      </c>
      <c r="S657" s="8" t="s">
        <v>14</v>
      </c>
      <c r="T657" s="8" t="s">
        <v>14</v>
      </c>
      <c r="U657" s="8" t="s">
        <v>14</v>
      </c>
      <c r="V657" s="8" t="s">
        <v>14</v>
      </c>
      <c r="W657" s="8" t="s">
        <v>14</v>
      </c>
      <c r="X657" s="8" t="s">
        <v>14</v>
      </c>
      <c r="Y657" s="8" t="s">
        <v>14</v>
      </c>
      <c r="Z657" s="8" t="s">
        <v>14</v>
      </c>
      <c r="AA657" s="8" t="s">
        <v>14</v>
      </c>
      <c r="AB657" s="8" t="s">
        <v>14</v>
      </c>
    </row>
    <row r="658">
      <c r="A658" s="8" t="s">
        <v>14</v>
      </c>
      <c r="B658" s="8" t="s">
        <v>14</v>
      </c>
      <c r="C658" s="8" t="s">
        <v>14</v>
      </c>
      <c r="D658" s="8" t="s">
        <v>14</v>
      </c>
      <c r="E658" s="8" t="s">
        <v>14</v>
      </c>
      <c r="F658" s="8" t="s">
        <v>14</v>
      </c>
      <c r="G658" s="8" t="s">
        <v>14</v>
      </c>
      <c r="H658" s="8" t="s">
        <v>14</v>
      </c>
      <c r="I658" s="8" t="s">
        <v>14</v>
      </c>
      <c r="J658" s="8" t="s">
        <v>14</v>
      </c>
      <c r="K658" s="8" t="s">
        <v>14</v>
      </c>
      <c r="L658" s="8" t="s">
        <v>14</v>
      </c>
      <c r="M658" s="8" t="s">
        <v>14</v>
      </c>
      <c r="N658" s="8" t="s">
        <v>14</v>
      </c>
      <c r="O658" s="8" t="s">
        <v>14</v>
      </c>
      <c r="P658" s="8" t="s">
        <v>14</v>
      </c>
      <c r="Q658" s="8" t="s">
        <v>14</v>
      </c>
      <c r="R658" s="8" t="s">
        <v>14</v>
      </c>
      <c r="S658" s="8" t="s">
        <v>14</v>
      </c>
      <c r="T658" s="8" t="s">
        <v>14</v>
      </c>
      <c r="U658" s="8" t="s">
        <v>14</v>
      </c>
      <c r="V658" s="8" t="s">
        <v>14</v>
      </c>
      <c r="W658" s="8" t="s">
        <v>14</v>
      </c>
      <c r="X658" s="8" t="s">
        <v>14</v>
      </c>
      <c r="Y658" s="8" t="s">
        <v>14</v>
      </c>
      <c r="Z658" s="8" t="s">
        <v>14</v>
      </c>
      <c r="AA658" s="8" t="s">
        <v>14</v>
      </c>
      <c r="AB658" s="8" t="s">
        <v>14</v>
      </c>
    </row>
    <row r="659">
      <c r="A659" s="8" t="s">
        <v>14</v>
      </c>
      <c r="B659" s="8" t="s">
        <v>14</v>
      </c>
      <c r="C659" s="8" t="s">
        <v>14</v>
      </c>
      <c r="D659" s="8" t="s">
        <v>14</v>
      </c>
      <c r="E659" s="8" t="s">
        <v>14</v>
      </c>
      <c r="F659" s="8" t="s">
        <v>14</v>
      </c>
      <c r="G659" s="8" t="s">
        <v>14</v>
      </c>
      <c r="H659" s="8" t="s">
        <v>14</v>
      </c>
      <c r="I659" s="8" t="s">
        <v>14</v>
      </c>
      <c r="J659" s="8" t="s">
        <v>14</v>
      </c>
      <c r="K659" s="8" t="s">
        <v>14</v>
      </c>
      <c r="L659" s="8" t="s">
        <v>14</v>
      </c>
      <c r="M659" s="8" t="s">
        <v>14</v>
      </c>
      <c r="N659" s="8" t="s">
        <v>14</v>
      </c>
      <c r="O659" s="8" t="s">
        <v>14</v>
      </c>
      <c r="P659" s="8" t="s">
        <v>14</v>
      </c>
      <c r="Q659" s="8" t="s">
        <v>14</v>
      </c>
      <c r="R659" s="8" t="s">
        <v>14</v>
      </c>
      <c r="S659" s="8" t="s">
        <v>14</v>
      </c>
      <c r="T659" s="8" t="s">
        <v>14</v>
      </c>
      <c r="U659" s="8" t="s">
        <v>14</v>
      </c>
      <c r="V659" s="8" t="s">
        <v>14</v>
      </c>
      <c r="W659" s="8" t="s">
        <v>14</v>
      </c>
      <c r="X659" s="8" t="s">
        <v>14</v>
      </c>
      <c r="Y659" s="8" t="s">
        <v>14</v>
      </c>
      <c r="Z659" s="8" t="s">
        <v>14</v>
      </c>
      <c r="AA659" s="8" t="s">
        <v>14</v>
      </c>
      <c r="AB659" s="8" t="s">
        <v>14</v>
      </c>
    </row>
    <row r="660">
      <c r="A660" s="8" t="s">
        <v>14</v>
      </c>
      <c r="B660" s="8" t="s">
        <v>14</v>
      </c>
      <c r="C660" s="8" t="s">
        <v>14</v>
      </c>
      <c r="D660" s="8" t="s">
        <v>14</v>
      </c>
      <c r="E660" s="8" t="s">
        <v>14</v>
      </c>
      <c r="F660" s="8" t="s">
        <v>14</v>
      </c>
      <c r="G660" s="8" t="s">
        <v>14</v>
      </c>
      <c r="H660" s="8" t="s">
        <v>14</v>
      </c>
      <c r="I660" s="8" t="s">
        <v>14</v>
      </c>
      <c r="J660" s="8" t="s">
        <v>14</v>
      </c>
      <c r="K660" s="8" t="s">
        <v>14</v>
      </c>
      <c r="L660" s="8" t="s">
        <v>14</v>
      </c>
      <c r="M660" s="8" t="s">
        <v>14</v>
      </c>
      <c r="N660" s="8" t="s">
        <v>14</v>
      </c>
      <c r="O660" s="8" t="s">
        <v>14</v>
      </c>
      <c r="P660" s="8" t="s">
        <v>14</v>
      </c>
      <c r="Q660" s="8" t="s">
        <v>14</v>
      </c>
      <c r="R660" s="8" t="s">
        <v>14</v>
      </c>
      <c r="S660" s="8" t="s">
        <v>14</v>
      </c>
      <c r="T660" s="8" t="s">
        <v>14</v>
      </c>
      <c r="U660" s="8" t="s">
        <v>14</v>
      </c>
      <c r="V660" s="8" t="s">
        <v>14</v>
      </c>
      <c r="W660" s="8" t="s">
        <v>14</v>
      </c>
      <c r="X660" s="8" t="s">
        <v>14</v>
      </c>
      <c r="Y660" s="8" t="s">
        <v>14</v>
      </c>
      <c r="Z660" s="8" t="s">
        <v>14</v>
      </c>
      <c r="AA660" s="8" t="s">
        <v>14</v>
      </c>
      <c r="AB660" s="8" t="s">
        <v>14</v>
      </c>
    </row>
    <row r="661">
      <c r="A661" s="8" t="s">
        <v>14</v>
      </c>
      <c r="B661" s="8" t="s">
        <v>14</v>
      </c>
      <c r="C661" s="8" t="s">
        <v>14</v>
      </c>
      <c r="D661" s="8" t="s">
        <v>14</v>
      </c>
      <c r="E661" s="8" t="s">
        <v>14</v>
      </c>
      <c r="F661" s="8" t="s">
        <v>14</v>
      </c>
      <c r="G661" s="8" t="s">
        <v>14</v>
      </c>
      <c r="H661" s="8" t="s">
        <v>14</v>
      </c>
      <c r="I661" s="8" t="s">
        <v>14</v>
      </c>
      <c r="J661" s="8" t="s">
        <v>14</v>
      </c>
      <c r="K661" s="8" t="s">
        <v>14</v>
      </c>
      <c r="L661" s="8" t="s">
        <v>14</v>
      </c>
      <c r="M661" s="8" t="s">
        <v>14</v>
      </c>
      <c r="N661" s="8" t="s">
        <v>14</v>
      </c>
      <c r="O661" s="8" t="s">
        <v>14</v>
      </c>
      <c r="P661" s="8" t="s">
        <v>14</v>
      </c>
      <c r="Q661" s="8" t="s">
        <v>14</v>
      </c>
      <c r="R661" s="8" t="s">
        <v>14</v>
      </c>
      <c r="S661" s="8" t="s">
        <v>14</v>
      </c>
      <c r="T661" s="8" t="s">
        <v>14</v>
      </c>
      <c r="U661" s="8" t="s">
        <v>14</v>
      </c>
      <c r="V661" s="8" t="s">
        <v>14</v>
      </c>
      <c r="W661" s="8" t="s">
        <v>14</v>
      </c>
      <c r="X661" s="8" t="s">
        <v>14</v>
      </c>
      <c r="Y661" s="8" t="s">
        <v>14</v>
      </c>
      <c r="Z661" s="8" t="s">
        <v>14</v>
      </c>
      <c r="AA661" s="8" t="s">
        <v>14</v>
      </c>
      <c r="AB661" s="8" t="s">
        <v>14</v>
      </c>
    </row>
    <row r="662">
      <c r="A662" s="8" t="s">
        <v>14</v>
      </c>
      <c r="B662" s="8" t="s">
        <v>14</v>
      </c>
      <c r="C662" s="8" t="s">
        <v>14</v>
      </c>
      <c r="D662" s="8" t="s">
        <v>14</v>
      </c>
      <c r="E662" s="8" t="s">
        <v>14</v>
      </c>
      <c r="F662" s="8" t="s">
        <v>14</v>
      </c>
      <c r="G662" s="8" t="s">
        <v>14</v>
      </c>
      <c r="H662" s="8" t="s">
        <v>14</v>
      </c>
      <c r="I662" s="8" t="s">
        <v>14</v>
      </c>
      <c r="J662" s="8" t="s">
        <v>14</v>
      </c>
      <c r="K662" s="8" t="s">
        <v>14</v>
      </c>
      <c r="L662" s="8" t="s">
        <v>14</v>
      </c>
      <c r="M662" s="8" t="s">
        <v>14</v>
      </c>
      <c r="N662" s="8" t="s">
        <v>14</v>
      </c>
      <c r="O662" s="8" t="s">
        <v>14</v>
      </c>
      <c r="P662" s="8" t="s">
        <v>14</v>
      </c>
      <c r="Q662" s="8" t="s">
        <v>14</v>
      </c>
      <c r="R662" s="8" t="s">
        <v>14</v>
      </c>
      <c r="S662" s="8" t="s">
        <v>14</v>
      </c>
      <c r="T662" s="8" t="s">
        <v>14</v>
      </c>
      <c r="U662" s="8" t="s">
        <v>14</v>
      </c>
      <c r="V662" s="8" t="s">
        <v>14</v>
      </c>
      <c r="W662" s="8" t="s">
        <v>14</v>
      </c>
      <c r="X662" s="8" t="s">
        <v>14</v>
      </c>
      <c r="Y662" s="8" t="s">
        <v>14</v>
      </c>
      <c r="Z662" s="8" t="s">
        <v>14</v>
      </c>
      <c r="AA662" s="8" t="s">
        <v>14</v>
      </c>
      <c r="AB662" s="8" t="s">
        <v>14</v>
      </c>
    </row>
    <row r="663">
      <c r="A663" s="8" t="s">
        <v>14</v>
      </c>
      <c r="B663" s="8" t="s">
        <v>14</v>
      </c>
      <c r="C663" s="8" t="s">
        <v>14</v>
      </c>
      <c r="D663" s="8" t="s">
        <v>14</v>
      </c>
      <c r="E663" s="8" t="s">
        <v>14</v>
      </c>
      <c r="F663" s="8" t="s">
        <v>14</v>
      </c>
      <c r="G663" s="8" t="s">
        <v>14</v>
      </c>
      <c r="H663" s="8" t="s">
        <v>14</v>
      </c>
      <c r="I663" s="8" t="s">
        <v>14</v>
      </c>
      <c r="J663" s="8" t="s">
        <v>14</v>
      </c>
      <c r="K663" s="8" t="s">
        <v>14</v>
      </c>
      <c r="L663" s="8" t="s">
        <v>14</v>
      </c>
      <c r="M663" s="8" t="s">
        <v>14</v>
      </c>
      <c r="N663" s="8" t="s">
        <v>14</v>
      </c>
      <c r="O663" s="8" t="s">
        <v>14</v>
      </c>
      <c r="P663" s="8" t="s">
        <v>14</v>
      </c>
      <c r="Q663" s="8" t="s">
        <v>14</v>
      </c>
      <c r="R663" s="8" t="s">
        <v>14</v>
      </c>
      <c r="S663" s="8" t="s">
        <v>14</v>
      </c>
      <c r="T663" s="8" t="s">
        <v>14</v>
      </c>
      <c r="U663" s="8" t="s">
        <v>14</v>
      </c>
      <c r="V663" s="8" t="s">
        <v>14</v>
      </c>
      <c r="W663" s="8" t="s">
        <v>14</v>
      </c>
      <c r="X663" s="8" t="s">
        <v>14</v>
      </c>
      <c r="Y663" s="8" t="s">
        <v>14</v>
      </c>
      <c r="Z663" s="8" t="s">
        <v>14</v>
      </c>
      <c r="AA663" s="8" t="s">
        <v>14</v>
      </c>
      <c r="AB663" s="8" t="s">
        <v>14</v>
      </c>
    </row>
    <row r="664">
      <c r="A664" s="8" t="s">
        <v>14</v>
      </c>
      <c r="B664" s="8" t="s">
        <v>14</v>
      </c>
      <c r="C664" s="8" t="s">
        <v>14</v>
      </c>
      <c r="D664" s="8" t="s">
        <v>14</v>
      </c>
      <c r="E664" s="8" t="s">
        <v>14</v>
      </c>
      <c r="F664" s="8" t="s">
        <v>14</v>
      </c>
      <c r="G664" s="8" t="s">
        <v>14</v>
      </c>
      <c r="H664" s="8" t="s">
        <v>14</v>
      </c>
      <c r="I664" s="8" t="s">
        <v>14</v>
      </c>
      <c r="J664" s="8" t="s">
        <v>14</v>
      </c>
      <c r="K664" s="8" t="s">
        <v>14</v>
      </c>
      <c r="L664" s="8" t="s">
        <v>14</v>
      </c>
      <c r="M664" s="8" t="s">
        <v>14</v>
      </c>
      <c r="N664" s="8" t="s">
        <v>14</v>
      </c>
      <c r="O664" s="8" t="s">
        <v>14</v>
      </c>
      <c r="P664" s="8" t="s">
        <v>14</v>
      </c>
      <c r="Q664" s="8" t="s">
        <v>14</v>
      </c>
      <c r="R664" s="8" t="s">
        <v>14</v>
      </c>
      <c r="S664" s="8" t="s">
        <v>14</v>
      </c>
      <c r="T664" s="8" t="s">
        <v>14</v>
      </c>
      <c r="U664" s="8" t="s">
        <v>14</v>
      </c>
      <c r="V664" s="8" t="s">
        <v>14</v>
      </c>
      <c r="W664" s="8" t="s">
        <v>14</v>
      </c>
      <c r="X664" s="8" t="s">
        <v>14</v>
      </c>
      <c r="Y664" s="8" t="s">
        <v>14</v>
      </c>
      <c r="Z664" s="8" t="s">
        <v>14</v>
      </c>
      <c r="AA664" s="8" t="s">
        <v>14</v>
      </c>
      <c r="AB664" s="8" t="s">
        <v>14</v>
      </c>
    </row>
    <row r="665">
      <c r="A665" s="8" t="s">
        <v>14</v>
      </c>
      <c r="B665" s="8" t="s">
        <v>14</v>
      </c>
      <c r="C665" s="8" t="s">
        <v>14</v>
      </c>
      <c r="D665" s="8" t="s">
        <v>14</v>
      </c>
      <c r="E665" s="8" t="s">
        <v>14</v>
      </c>
      <c r="F665" s="8" t="s">
        <v>14</v>
      </c>
      <c r="G665" s="8" t="s">
        <v>14</v>
      </c>
      <c r="H665" s="8" t="s">
        <v>14</v>
      </c>
      <c r="I665" s="8" t="s">
        <v>14</v>
      </c>
      <c r="J665" s="8" t="s">
        <v>14</v>
      </c>
      <c r="K665" s="8" t="s">
        <v>14</v>
      </c>
      <c r="L665" s="8" t="s">
        <v>14</v>
      </c>
      <c r="M665" s="8" t="s">
        <v>14</v>
      </c>
      <c r="N665" s="8" t="s">
        <v>14</v>
      </c>
      <c r="O665" s="8" t="s">
        <v>14</v>
      </c>
      <c r="P665" s="8" t="s">
        <v>14</v>
      </c>
      <c r="Q665" s="8" t="s">
        <v>14</v>
      </c>
      <c r="R665" s="8" t="s">
        <v>14</v>
      </c>
      <c r="S665" s="8" t="s">
        <v>14</v>
      </c>
      <c r="T665" s="8" t="s">
        <v>14</v>
      </c>
      <c r="U665" s="8" t="s">
        <v>14</v>
      </c>
      <c r="V665" s="8" t="s">
        <v>14</v>
      </c>
      <c r="W665" s="8" t="s">
        <v>14</v>
      </c>
      <c r="X665" s="8" t="s">
        <v>14</v>
      </c>
      <c r="Y665" s="8" t="s">
        <v>14</v>
      </c>
      <c r="Z665" s="8" t="s">
        <v>14</v>
      </c>
      <c r="AA665" s="8" t="s">
        <v>14</v>
      </c>
      <c r="AB665" s="8" t="s">
        <v>14</v>
      </c>
    </row>
    <row r="666">
      <c r="A666" s="8" t="s">
        <v>14</v>
      </c>
      <c r="B666" s="8" t="s">
        <v>14</v>
      </c>
      <c r="C666" s="8" t="s">
        <v>14</v>
      </c>
      <c r="D666" s="8" t="s">
        <v>14</v>
      </c>
      <c r="E666" s="8" t="s">
        <v>14</v>
      </c>
      <c r="F666" s="8" t="s">
        <v>14</v>
      </c>
      <c r="G666" s="8" t="s">
        <v>14</v>
      </c>
      <c r="H666" s="8" t="s">
        <v>14</v>
      </c>
      <c r="I666" s="8" t="s">
        <v>14</v>
      </c>
      <c r="J666" s="8" t="s">
        <v>14</v>
      </c>
      <c r="K666" s="8" t="s">
        <v>14</v>
      </c>
      <c r="L666" s="8" t="s">
        <v>14</v>
      </c>
      <c r="M666" s="8" t="s">
        <v>14</v>
      </c>
      <c r="N666" s="8" t="s">
        <v>14</v>
      </c>
      <c r="O666" s="8" t="s">
        <v>14</v>
      </c>
      <c r="P666" s="8" t="s">
        <v>14</v>
      </c>
      <c r="Q666" s="8" t="s">
        <v>14</v>
      </c>
      <c r="R666" s="8" t="s">
        <v>14</v>
      </c>
      <c r="S666" s="8" t="s">
        <v>14</v>
      </c>
      <c r="T666" s="8" t="s">
        <v>14</v>
      </c>
      <c r="U666" s="8" t="s">
        <v>14</v>
      </c>
      <c r="V666" s="8" t="s">
        <v>14</v>
      </c>
      <c r="W666" s="8" t="s">
        <v>14</v>
      </c>
      <c r="X666" s="8" t="s">
        <v>14</v>
      </c>
      <c r="Y666" s="8" t="s">
        <v>14</v>
      </c>
      <c r="Z666" s="8" t="s">
        <v>14</v>
      </c>
      <c r="AA666" s="8" t="s">
        <v>14</v>
      </c>
      <c r="AB666" s="8" t="s">
        <v>14</v>
      </c>
    </row>
    <row r="667">
      <c r="A667" s="8" t="s">
        <v>14</v>
      </c>
      <c r="B667" s="8" t="s">
        <v>14</v>
      </c>
      <c r="C667" s="8" t="s">
        <v>14</v>
      </c>
      <c r="D667" s="8" t="s">
        <v>14</v>
      </c>
      <c r="E667" s="8" t="s">
        <v>14</v>
      </c>
      <c r="F667" s="8" t="s">
        <v>14</v>
      </c>
      <c r="G667" s="8" t="s">
        <v>14</v>
      </c>
      <c r="H667" s="8" t="s">
        <v>14</v>
      </c>
      <c r="I667" s="8" t="s">
        <v>14</v>
      </c>
      <c r="J667" s="8" t="s">
        <v>14</v>
      </c>
      <c r="K667" s="8" t="s">
        <v>14</v>
      </c>
      <c r="L667" s="8" t="s">
        <v>14</v>
      </c>
      <c r="M667" s="8" t="s">
        <v>14</v>
      </c>
      <c r="N667" s="8" t="s">
        <v>14</v>
      </c>
      <c r="O667" s="8" t="s">
        <v>14</v>
      </c>
      <c r="P667" s="8" t="s">
        <v>14</v>
      </c>
      <c r="Q667" s="8" t="s">
        <v>14</v>
      </c>
      <c r="R667" s="8" t="s">
        <v>14</v>
      </c>
      <c r="S667" s="8" t="s">
        <v>14</v>
      </c>
      <c r="T667" s="8" t="s">
        <v>14</v>
      </c>
      <c r="U667" s="8" t="s">
        <v>14</v>
      </c>
      <c r="V667" s="8" t="s">
        <v>14</v>
      </c>
      <c r="W667" s="8" t="s">
        <v>14</v>
      </c>
      <c r="X667" s="8" t="s">
        <v>14</v>
      </c>
      <c r="Y667" s="8" t="s">
        <v>14</v>
      </c>
      <c r="Z667" s="8" t="s">
        <v>14</v>
      </c>
      <c r="AA667" s="8" t="s">
        <v>14</v>
      </c>
      <c r="AB667" s="8" t="s">
        <v>14</v>
      </c>
    </row>
    <row r="668">
      <c r="A668" s="8" t="s">
        <v>14</v>
      </c>
      <c r="B668" s="8" t="s">
        <v>14</v>
      </c>
      <c r="C668" s="8" t="s">
        <v>14</v>
      </c>
      <c r="D668" s="8" t="s">
        <v>14</v>
      </c>
      <c r="E668" s="8" t="s">
        <v>14</v>
      </c>
      <c r="F668" s="8" t="s">
        <v>14</v>
      </c>
      <c r="G668" s="8" t="s">
        <v>14</v>
      </c>
      <c r="H668" s="8" t="s">
        <v>14</v>
      </c>
      <c r="I668" s="8" t="s">
        <v>14</v>
      </c>
      <c r="J668" s="8" t="s">
        <v>14</v>
      </c>
      <c r="K668" s="8" t="s">
        <v>14</v>
      </c>
      <c r="L668" s="8" t="s">
        <v>14</v>
      </c>
      <c r="M668" s="8" t="s">
        <v>14</v>
      </c>
      <c r="N668" s="8" t="s">
        <v>14</v>
      </c>
      <c r="O668" s="8" t="s">
        <v>14</v>
      </c>
      <c r="P668" s="8" t="s">
        <v>14</v>
      </c>
      <c r="Q668" s="8" t="s">
        <v>14</v>
      </c>
      <c r="R668" s="8" t="s">
        <v>14</v>
      </c>
      <c r="S668" s="8" t="s">
        <v>14</v>
      </c>
      <c r="T668" s="8" t="s">
        <v>14</v>
      </c>
      <c r="U668" s="8" t="s">
        <v>14</v>
      </c>
      <c r="V668" s="8" t="s">
        <v>14</v>
      </c>
      <c r="W668" s="8" t="s">
        <v>14</v>
      </c>
      <c r="X668" s="8" t="s">
        <v>14</v>
      </c>
      <c r="Y668" s="8" t="s">
        <v>14</v>
      </c>
      <c r="Z668" s="8" t="s">
        <v>14</v>
      </c>
      <c r="AA668" s="8" t="s">
        <v>14</v>
      </c>
      <c r="AB668" s="8" t="s">
        <v>14</v>
      </c>
    </row>
    <row r="669">
      <c r="A669" s="8" t="s">
        <v>14</v>
      </c>
      <c r="B669" s="8" t="s">
        <v>14</v>
      </c>
      <c r="C669" s="8" t="s">
        <v>14</v>
      </c>
      <c r="D669" s="8" t="s">
        <v>14</v>
      </c>
      <c r="E669" s="8" t="s">
        <v>14</v>
      </c>
      <c r="F669" s="8" t="s">
        <v>14</v>
      </c>
      <c r="G669" s="8" t="s">
        <v>14</v>
      </c>
      <c r="H669" s="8" t="s">
        <v>14</v>
      </c>
      <c r="I669" s="8" t="s">
        <v>14</v>
      </c>
      <c r="J669" s="8" t="s">
        <v>14</v>
      </c>
      <c r="K669" s="8" t="s">
        <v>14</v>
      </c>
      <c r="L669" s="8" t="s">
        <v>14</v>
      </c>
      <c r="M669" s="8" t="s">
        <v>14</v>
      </c>
      <c r="N669" s="8" t="s">
        <v>14</v>
      </c>
      <c r="O669" s="8" t="s">
        <v>14</v>
      </c>
      <c r="P669" s="8" t="s">
        <v>14</v>
      </c>
      <c r="Q669" s="8" t="s">
        <v>14</v>
      </c>
      <c r="R669" s="8" t="s">
        <v>14</v>
      </c>
      <c r="S669" s="8" t="s">
        <v>14</v>
      </c>
      <c r="T669" s="8" t="s">
        <v>14</v>
      </c>
      <c r="U669" s="8" t="s">
        <v>14</v>
      </c>
      <c r="V669" s="8" t="s">
        <v>14</v>
      </c>
      <c r="W669" s="8" t="s">
        <v>14</v>
      </c>
      <c r="X669" s="8" t="s">
        <v>14</v>
      </c>
      <c r="Y669" s="8" t="s">
        <v>14</v>
      </c>
      <c r="Z669" s="8" t="s">
        <v>14</v>
      </c>
      <c r="AA669" s="8" t="s">
        <v>14</v>
      </c>
      <c r="AB669" s="8" t="s">
        <v>14</v>
      </c>
    </row>
    <row r="670">
      <c r="A670" s="8" t="s">
        <v>14</v>
      </c>
      <c r="B670" s="8" t="s">
        <v>14</v>
      </c>
      <c r="C670" s="8" t="s">
        <v>14</v>
      </c>
      <c r="D670" s="8" t="s">
        <v>14</v>
      </c>
      <c r="E670" s="8" t="s">
        <v>14</v>
      </c>
      <c r="F670" s="8" t="s">
        <v>14</v>
      </c>
      <c r="G670" s="8" t="s">
        <v>14</v>
      </c>
      <c r="H670" s="8" t="s">
        <v>14</v>
      </c>
      <c r="I670" s="8" t="s">
        <v>14</v>
      </c>
      <c r="J670" s="8" t="s">
        <v>14</v>
      </c>
      <c r="K670" s="8" t="s">
        <v>14</v>
      </c>
      <c r="L670" s="8" t="s">
        <v>14</v>
      </c>
      <c r="M670" s="8" t="s">
        <v>14</v>
      </c>
      <c r="N670" s="8" t="s">
        <v>14</v>
      </c>
      <c r="O670" s="8" t="s">
        <v>14</v>
      </c>
      <c r="P670" s="8" t="s">
        <v>14</v>
      </c>
      <c r="Q670" s="8" t="s">
        <v>14</v>
      </c>
      <c r="R670" s="8" t="s">
        <v>14</v>
      </c>
      <c r="S670" s="8" t="s">
        <v>14</v>
      </c>
      <c r="T670" s="8" t="s">
        <v>14</v>
      </c>
      <c r="U670" s="8" t="s">
        <v>14</v>
      </c>
      <c r="V670" s="8" t="s">
        <v>14</v>
      </c>
      <c r="W670" s="8" t="s">
        <v>14</v>
      </c>
      <c r="X670" s="8" t="s">
        <v>14</v>
      </c>
      <c r="Y670" s="8" t="s">
        <v>14</v>
      </c>
      <c r="Z670" s="8" t="s">
        <v>14</v>
      </c>
      <c r="AA670" s="8" t="s">
        <v>14</v>
      </c>
      <c r="AB670" s="8" t="s">
        <v>14</v>
      </c>
    </row>
    <row r="671">
      <c r="A671" s="8" t="s">
        <v>14</v>
      </c>
      <c r="B671" s="8" t="s">
        <v>14</v>
      </c>
      <c r="C671" s="8" t="s">
        <v>14</v>
      </c>
      <c r="D671" s="8" t="s">
        <v>14</v>
      </c>
      <c r="E671" s="8" t="s">
        <v>14</v>
      </c>
      <c r="F671" s="8" t="s">
        <v>14</v>
      </c>
      <c r="G671" s="8" t="s">
        <v>14</v>
      </c>
      <c r="H671" s="8" t="s">
        <v>14</v>
      </c>
      <c r="I671" s="8" t="s">
        <v>14</v>
      </c>
      <c r="J671" s="8" t="s">
        <v>14</v>
      </c>
      <c r="K671" s="8" t="s">
        <v>14</v>
      </c>
      <c r="L671" s="8" t="s">
        <v>14</v>
      </c>
      <c r="M671" s="8" t="s">
        <v>14</v>
      </c>
      <c r="N671" s="8" t="s">
        <v>14</v>
      </c>
      <c r="O671" s="8" t="s">
        <v>14</v>
      </c>
      <c r="P671" s="8" t="s">
        <v>14</v>
      </c>
      <c r="Q671" s="8" t="s">
        <v>14</v>
      </c>
      <c r="R671" s="8" t="s">
        <v>14</v>
      </c>
      <c r="S671" s="8" t="s">
        <v>14</v>
      </c>
      <c r="T671" s="8" t="s">
        <v>14</v>
      </c>
      <c r="U671" s="8" t="s">
        <v>14</v>
      </c>
      <c r="V671" s="8" t="s">
        <v>14</v>
      </c>
      <c r="W671" s="8" t="s">
        <v>14</v>
      </c>
      <c r="X671" s="8" t="s">
        <v>14</v>
      </c>
      <c r="Y671" s="8" t="s">
        <v>14</v>
      </c>
      <c r="Z671" s="8" t="s">
        <v>14</v>
      </c>
      <c r="AA671" s="8" t="s">
        <v>14</v>
      </c>
      <c r="AB671" s="8" t="s">
        <v>14</v>
      </c>
    </row>
    <row r="672">
      <c r="A672" s="8" t="s">
        <v>14</v>
      </c>
      <c r="B672" s="8" t="s">
        <v>14</v>
      </c>
      <c r="C672" s="8" t="s">
        <v>14</v>
      </c>
      <c r="D672" s="8" t="s">
        <v>14</v>
      </c>
      <c r="E672" s="8" t="s">
        <v>14</v>
      </c>
      <c r="F672" s="8" t="s">
        <v>14</v>
      </c>
      <c r="G672" s="8" t="s">
        <v>14</v>
      </c>
      <c r="H672" s="8" t="s">
        <v>14</v>
      </c>
      <c r="I672" s="8" t="s">
        <v>14</v>
      </c>
      <c r="J672" s="8" t="s">
        <v>14</v>
      </c>
      <c r="K672" s="8" t="s">
        <v>14</v>
      </c>
      <c r="L672" s="8" t="s">
        <v>14</v>
      </c>
      <c r="M672" s="8" t="s">
        <v>14</v>
      </c>
      <c r="N672" s="8" t="s">
        <v>14</v>
      </c>
      <c r="O672" s="8" t="s">
        <v>14</v>
      </c>
      <c r="P672" s="8" t="s">
        <v>14</v>
      </c>
      <c r="Q672" s="8" t="s">
        <v>14</v>
      </c>
      <c r="R672" s="8" t="s">
        <v>14</v>
      </c>
      <c r="S672" s="8" t="s">
        <v>14</v>
      </c>
      <c r="T672" s="8" t="s">
        <v>14</v>
      </c>
      <c r="U672" s="8" t="s">
        <v>14</v>
      </c>
      <c r="V672" s="8" t="s">
        <v>14</v>
      </c>
      <c r="W672" s="8" t="s">
        <v>14</v>
      </c>
      <c r="X672" s="8" t="s">
        <v>14</v>
      </c>
      <c r="Y672" s="8" t="s">
        <v>14</v>
      </c>
      <c r="Z672" s="8" t="s">
        <v>14</v>
      </c>
      <c r="AA672" s="8" t="s">
        <v>14</v>
      </c>
      <c r="AB672" s="8" t="s">
        <v>14</v>
      </c>
    </row>
    <row r="673">
      <c r="A673" s="8" t="s">
        <v>14</v>
      </c>
      <c r="B673" s="8" t="s">
        <v>14</v>
      </c>
      <c r="C673" s="8" t="s">
        <v>14</v>
      </c>
      <c r="D673" s="8" t="s">
        <v>14</v>
      </c>
      <c r="E673" s="8" t="s">
        <v>14</v>
      </c>
      <c r="F673" s="8" t="s">
        <v>14</v>
      </c>
      <c r="G673" s="8" t="s">
        <v>14</v>
      </c>
      <c r="H673" s="8" t="s">
        <v>14</v>
      </c>
      <c r="I673" s="8" t="s">
        <v>14</v>
      </c>
      <c r="J673" s="8" t="s">
        <v>14</v>
      </c>
      <c r="K673" s="8" t="s">
        <v>14</v>
      </c>
      <c r="L673" s="8" t="s">
        <v>14</v>
      </c>
      <c r="M673" s="8" t="s">
        <v>14</v>
      </c>
      <c r="N673" s="8" t="s">
        <v>14</v>
      </c>
      <c r="O673" s="8" t="s">
        <v>14</v>
      </c>
      <c r="P673" s="8" t="s">
        <v>14</v>
      </c>
      <c r="Q673" s="8" t="s">
        <v>14</v>
      </c>
      <c r="R673" s="8" t="s">
        <v>14</v>
      </c>
      <c r="S673" s="8" t="s">
        <v>14</v>
      </c>
      <c r="T673" s="8" t="s">
        <v>14</v>
      </c>
      <c r="U673" s="8" t="s">
        <v>14</v>
      </c>
      <c r="V673" s="8" t="s">
        <v>14</v>
      </c>
      <c r="W673" s="8" t="s">
        <v>14</v>
      </c>
      <c r="X673" s="8" t="s">
        <v>14</v>
      </c>
      <c r="Y673" s="8" t="s">
        <v>14</v>
      </c>
      <c r="Z673" s="8" t="s">
        <v>14</v>
      </c>
      <c r="AA673" s="8" t="s">
        <v>14</v>
      </c>
      <c r="AB673" s="8" t="s">
        <v>14</v>
      </c>
    </row>
    <row r="674">
      <c r="A674" s="8" t="s">
        <v>14</v>
      </c>
      <c r="B674" s="8" t="s">
        <v>14</v>
      </c>
      <c r="C674" s="8" t="s">
        <v>14</v>
      </c>
      <c r="D674" s="8" t="s">
        <v>14</v>
      </c>
      <c r="E674" s="8" t="s">
        <v>14</v>
      </c>
      <c r="F674" s="8" t="s">
        <v>14</v>
      </c>
      <c r="G674" s="8" t="s">
        <v>14</v>
      </c>
      <c r="H674" s="8" t="s">
        <v>14</v>
      </c>
      <c r="I674" s="8" t="s">
        <v>14</v>
      </c>
      <c r="J674" s="8" t="s">
        <v>14</v>
      </c>
      <c r="K674" s="8" t="s">
        <v>14</v>
      </c>
      <c r="L674" s="8" t="s">
        <v>14</v>
      </c>
      <c r="M674" s="8" t="s">
        <v>14</v>
      </c>
      <c r="N674" s="8" t="s">
        <v>14</v>
      </c>
      <c r="O674" s="8" t="s">
        <v>14</v>
      </c>
      <c r="P674" s="8" t="s">
        <v>14</v>
      </c>
      <c r="Q674" s="8" t="s">
        <v>14</v>
      </c>
      <c r="R674" s="8" t="s">
        <v>14</v>
      </c>
      <c r="S674" s="8" t="s">
        <v>14</v>
      </c>
      <c r="T674" s="8" t="s">
        <v>14</v>
      </c>
      <c r="U674" s="8" t="s">
        <v>14</v>
      </c>
      <c r="V674" s="8" t="s">
        <v>14</v>
      </c>
      <c r="W674" s="8" t="s">
        <v>14</v>
      </c>
      <c r="X674" s="8" t="s">
        <v>14</v>
      </c>
      <c r="Y674" s="8" t="s">
        <v>14</v>
      </c>
      <c r="Z674" s="8" t="s">
        <v>14</v>
      </c>
      <c r="AA674" s="8" t="s">
        <v>14</v>
      </c>
      <c r="AB674" s="8" t="s">
        <v>14</v>
      </c>
    </row>
    <row r="675">
      <c r="A675" s="8" t="s">
        <v>14</v>
      </c>
      <c r="B675" s="8" t="s">
        <v>14</v>
      </c>
      <c r="C675" s="8" t="s">
        <v>14</v>
      </c>
      <c r="D675" s="8" t="s">
        <v>14</v>
      </c>
      <c r="E675" s="8" t="s">
        <v>14</v>
      </c>
      <c r="F675" s="8" t="s">
        <v>14</v>
      </c>
      <c r="G675" s="8" t="s">
        <v>14</v>
      </c>
      <c r="H675" s="8" t="s">
        <v>14</v>
      </c>
      <c r="I675" s="8" t="s">
        <v>14</v>
      </c>
      <c r="J675" s="8" t="s">
        <v>14</v>
      </c>
      <c r="K675" s="8" t="s">
        <v>14</v>
      </c>
      <c r="L675" s="8" t="s">
        <v>14</v>
      </c>
      <c r="M675" s="8" t="s">
        <v>14</v>
      </c>
      <c r="N675" s="8" t="s">
        <v>14</v>
      </c>
      <c r="O675" s="8" t="s">
        <v>14</v>
      </c>
      <c r="P675" s="8" t="s">
        <v>14</v>
      </c>
      <c r="Q675" s="8" t="s">
        <v>14</v>
      </c>
      <c r="R675" s="8" t="s">
        <v>14</v>
      </c>
      <c r="S675" s="8" t="s">
        <v>14</v>
      </c>
      <c r="T675" s="8" t="s">
        <v>14</v>
      </c>
      <c r="U675" s="8" t="s">
        <v>14</v>
      </c>
      <c r="V675" s="8" t="s">
        <v>14</v>
      </c>
      <c r="W675" s="8" t="s">
        <v>14</v>
      </c>
      <c r="X675" s="8" t="s">
        <v>14</v>
      </c>
      <c r="Y675" s="8" t="s">
        <v>14</v>
      </c>
      <c r="Z675" s="8" t="s">
        <v>14</v>
      </c>
      <c r="AA675" s="8" t="s">
        <v>14</v>
      </c>
      <c r="AB675" s="8" t="s">
        <v>14</v>
      </c>
    </row>
    <row r="676">
      <c r="A676" s="8" t="s">
        <v>14</v>
      </c>
      <c r="B676" s="8" t="s">
        <v>14</v>
      </c>
      <c r="C676" s="8" t="s">
        <v>14</v>
      </c>
      <c r="D676" s="8" t="s">
        <v>14</v>
      </c>
      <c r="E676" s="8" t="s">
        <v>14</v>
      </c>
      <c r="F676" s="8" t="s">
        <v>14</v>
      </c>
      <c r="G676" s="8" t="s">
        <v>14</v>
      </c>
      <c r="H676" s="8" t="s">
        <v>14</v>
      </c>
      <c r="I676" s="8" t="s">
        <v>14</v>
      </c>
      <c r="J676" s="8" t="s">
        <v>14</v>
      </c>
      <c r="K676" s="8" t="s">
        <v>14</v>
      </c>
      <c r="L676" s="8" t="s">
        <v>14</v>
      </c>
      <c r="M676" s="8" t="s">
        <v>14</v>
      </c>
      <c r="N676" s="8" t="s">
        <v>14</v>
      </c>
      <c r="O676" s="8" t="s">
        <v>14</v>
      </c>
      <c r="P676" s="8" t="s">
        <v>14</v>
      </c>
      <c r="Q676" s="8" t="s">
        <v>14</v>
      </c>
      <c r="R676" s="8" t="s">
        <v>14</v>
      </c>
      <c r="S676" s="8" t="s">
        <v>14</v>
      </c>
      <c r="T676" s="8" t="s">
        <v>14</v>
      </c>
      <c r="U676" s="8" t="s">
        <v>14</v>
      </c>
      <c r="V676" s="8" t="s">
        <v>14</v>
      </c>
      <c r="W676" s="8" t="s">
        <v>14</v>
      </c>
      <c r="X676" s="8" t="s">
        <v>14</v>
      </c>
      <c r="Y676" s="8" t="s">
        <v>14</v>
      </c>
      <c r="Z676" s="8" t="s">
        <v>14</v>
      </c>
      <c r="AA676" s="8" t="s">
        <v>14</v>
      </c>
      <c r="AB676" s="8" t="s">
        <v>14</v>
      </c>
    </row>
    <row r="677">
      <c r="A677" s="8" t="s">
        <v>14</v>
      </c>
      <c r="B677" s="8" t="s">
        <v>14</v>
      </c>
      <c r="C677" s="8" t="s">
        <v>14</v>
      </c>
      <c r="D677" s="8" t="s">
        <v>14</v>
      </c>
      <c r="E677" s="8" t="s">
        <v>14</v>
      </c>
      <c r="F677" s="8" t="s">
        <v>14</v>
      </c>
      <c r="G677" s="8" t="s">
        <v>14</v>
      </c>
      <c r="H677" s="8" t="s">
        <v>14</v>
      </c>
      <c r="I677" s="8" t="s">
        <v>14</v>
      </c>
      <c r="J677" s="8" t="s">
        <v>14</v>
      </c>
      <c r="K677" s="8" t="s">
        <v>14</v>
      </c>
      <c r="L677" s="8" t="s">
        <v>14</v>
      </c>
      <c r="M677" s="8" t="s">
        <v>14</v>
      </c>
      <c r="N677" s="8" t="s">
        <v>14</v>
      </c>
      <c r="O677" s="8" t="s">
        <v>14</v>
      </c>
      <c r="P677" s="8" t="s">
        <v>14</v>
      </c>
      <c r="Q677" s="8" t="s">
        <v>14</v>
      </c>
      <c r="R677" s="8" t="s">
        <v>14</v>
      </c>
      <c r="S677" s="8" t="s">
        <v>14</v>
      </c>
      <c r="T677" s="8" t="s">
        <v>14</v>
      </c>
      <c r="U677" s="8" t="s">
        <v>14</v>
      </c>
      <c r="V677" s="8" t="s">
        <v>14</v>
      </c>
      <c r="W677" s="8" t="s">
        <v>14</v>
      </c>
      <c r="X677" s="8" t="s">
        <v>14</v>
      </c>
      <c r="Y677" s="8" t="s">
        <v>14</v>
      </c>
      <c r="Z677" s="8" t="s">
        <v>14</v>
      </c>
      <c r="AA677" s="8" t="s">
        <v>14</v>
      </c>
      <c r="AB677" s="8" t="s">
        <v>14</v>
      </c>
    </row>
    <row r="678">
      <c r="A678" s="8" t="s">
        <v>14</v>
      </c>
      <c r="B678" s="8" t="s">
        <v>14</v>
      </c>
      <c r="C678" s="8" t="s">
        <v>14</v>
      </c>
      <c r="D678" s="8" t="s">
        <v>14</v>
      </c>
      <c r="E678" s="8" t="s">
        <v>14</v>
      </c>
      <c r="F678" s="8" t="s">
        <v>14</v>
      </c>
      <c r="G678" s="8" t="s">
        <v>14</v>
      </c>
      <c r="H678" s="8" t="s">
        <v>14</v>
      </c>
      <c r="I678" s="8" t="s">
        <v>14</v>
      </c>
      <c r="J678" s="8" t="s">
        <v>14</v>
      </c>
      <c r="K678" s="8" t="s">
        <v>14</v>
      </c>
      <c r="L678" s="8" t="s">
        <v>14</v>
      </c>
      <c r="M678" s="8" t="s">
        <v>14</v>
      </c>
      <c r="N678" s="8" t="s">
        <v>14</v>
      </c>
      <c r="O678" s="8" t="s">
        <v>14</v>
      </c>
      <c r="P678" s="8" t="s">
        <v>14</v>
      </c>
      <c r="Q678" s="8" t="s">
        <v>14</v>
      </c>
      <c r="R678" s="8" t="s">
        <v>14</v>
      </c>
      <c r="S678" s="8" t="s">
        <v>14</v>
      </c>
      <c r="T678" s="8" t="s">
        <v>14</v>
      </c>
      <c r="U678" s="8" t="s">
        <v>14</v>
      </c>
      <c r="V678" s="8" t="s">
        <v>14</v>
      </c>
      <c r="W678" s="8" t="s">
        <v>14</v>
      </c>
      <c r="X678" s="8" t="s">
        <v>14</v>
      </c>
      <c r="Y678" s="8" t="s">
        <v>14</v>
      </c>
      <c r="Z678" s="8" t="s">
        <v>14</v>
      </c>
      <c r="AA678" s="8" t="s">
        <v>14</v>
      </c>
      <c r="AB678" s="8" t="s">
        <v>14</v>
      </c>
    </row>
    <row r="679">
      <c r="A679" s="8" t="s">
        <v>14</v>
      </c>
      <c r="B679" s="8" t="s">
        <v>14</v>
      </c>
      <c r="C679" s="8" t="s">
        <v>14</v>
      </c>
      <c r="D679" s="8" t="s">
        <v>14</v>
      </c>
      <c r="E679" s="8" t="s">
        <v>14</v>
      </c>
      <c r="F679" s="8" t="s">
        <v>14</v>
      </c>
      <c r="G679" s="8" t="s">
        <v>14</v>
      </c>
      <c r="H679" s="8" t="s">
        <v>14</v>
      </c>
      <c r="I679" s="8" t="s">
        <v>14</v>
      </c>
      <c r="J679" s="8" t="s">
        <v>14</v>
      </c>
      <c r="K679" s="8" t="s">
        <v>14</v>
      </c>
      <c r="L679" s="8" t="s">
        <v>14</v>
      </c>
      <c r="M679" s="8" t="s">
        <v>14</v>
      </c>
      <c r="N679" s="8" t="s">
        <v>14</v>
      </c>
      <c r="O679" s="8" t="s">
        <v>14</v>
      </c>
      <c r="P679" s="8" t="s">
        <v>14</v>
      </c>
      <c r="Q679" s="8" t="s">
        <v>14</v>
      </c>
      <c r="R679" s="8" t="s">
        <v>14</v>
      </c>
      <c r="S679" s="8" t="s">
        <v>14</v>
      </c>
      <c r="T679" s="8" t="s">
        <v>14</v>
      </c>
      <c r="U679" s="8" t="s">
        <v>14</v>
      </c>
      <c r="V679" s="8" t="s">
        <v>14</v>
      </c>
      <c r="W679" s="8" t="s">
        <v>14</v>
      </c>
      <c r="X679" s="8" t="s">
        <v>14</v>
      </c>
      <c r="Y679" s="8" t="s">
        <v>14</v>
      </c>
      <c r="Z679" s="8" t="s">
        <v>14</v>
      </c>
      <c r="AA679" s="8" t="s">
        <v>14</v>
      </c>
      <c r="AB679" s="8" t="s">
        <v>14</v>
      </c>
    </row>
    <row r="680">
      <c r="A680" s="8" t="s">
        <v>14</v>
      </c>
      <c r="B680" s="8" t="s">
        <v>14</v>
      </c>
      <c r="C680" s="8" t="s">
        <v>14</v>
      </c>
      <c r="D680" s="8" t="s">
        <v>14</v>
      </c>
      <c r="E680" s="8" t="s">
        <v>14</v>
      </c>
      <c r="F680" s="8" t="s">
        <v>14</v>
      </c>
      <c r="G680" s="8" t="s">
        <v>14</v>
      </c>
      <c r="H680" s="8" t="s">
        <v>14</v>
      </c>
      <c r="I680" s="8" t="s">
        <v>14</v>
      </c>
      <c r="J680" s="8" t="s">
        <v>14</v>
      </c>
      <c r="K680" s="8" t="s">
        <v>14</v>
      </c>
      <c r="L680" s="8" t="s">
        <v>14</v>
      </c>
      <c r="M680" s="8" t="s">
        <v>14</v>
      </c>
      <c r="N680" s="8" t="s">
        <v>14</v>
      </c>
      <c r="O680" s="8" t="s">
        <v>14</v>
      </c>
      <c r="P680" s="8" t="s">
        <v>14</v>
      </c>
      <c r="Q680" s="8" t="s">
        <v>14</v>
      </c>
      <c r="R680" s="8" t="s">
        <v>14</v>
      </c>
      <c r="S680" s="8" t="s">
        <v>14</v>
      </c>
      <c r="T680" s="8" t="s">
        <v>14</v>
      </c>
      <c r="U680" s="8" t="s">
        <v>14</v>
      </c>
      <c r="V680" s="8" t="s">
        <v>14</v>
      </c>
      <c r="W680" s="8" t="s">
        <v>14</v>
      </c>
      <c r="X680" s="8" t="s">
        <v>14</v>
      </c>
      <c r="Y680" s="8" t="s">
        <v>14</v>
      </c>
      <c r="Z680" s="8" t="s">
        <v>14</v>
      </c>
      <c r="AA680" s="8" t="s">
        <v>14</v>
      </c>
      <c r="AB680" s="8" t="s">
        <v>14</v>
      </c>
    </row>
    <row r="681">
      <c r="A681" s="8" t="s">
        <v>14</v>
      </c>
      <c r="B681" s="8" t="s">
        <v>14</v>
      </c>
      <c r="C681" s="8" t="s">
        <v>14</v>
      </c>
      <c r="D681" s="8" t="s">
        <v>14</v>
      </c>
      <c r="E681" s="8" t="s">
        <v>14</v>
      </c>
      <c r="F681" s="8" t="s">
        <v>14</v>
      </c>
      <c r="G681" s="8" t="s">
        <v>14</v>
      </c>
      <c r="H681" s="8" t="s">
        <v>14</v>
      </c>
      <c r="I681" s="8" t="s">
        <v>14</v>
      </c>
      <c r="J681" s="8" t="s">
        <v>14</v>
      </c>
      <c r="K681" s="8" t="s">
        <v>14</v>
      </c>
      <c r="L681" s="8" t="s">
        <v>14</v>
      </c>
      <c r="M681" s="8" t="s">
        <v>14</v>
      </c>
      <c r="N681" s="8" t="s">
        <v>14</v>
      </c>
      <c r="O681" s="8" t="s">
        <v>14</v>
      </c>
      <c r="P681" s="8" t="s">
        <v>14</v>
      </c>
      <c r="Q681" s="8" t="s">
        <v>14</v>
      </c>
      <c r="R681" s="8" t="s">
        <v>14</v>
      </c>
      <c r="S681" s="8" t="s">
        <v>14</v>
      </c>
      <c r="T681" s="8" t="s">
        <v>14</v>
      </c>
      <c r="U681" s="8" t="s">
        <v>14</v>
      </c>
      <c r="V681" s="8" t="s">
        <v>14</v>
      </c>
      <c r="W681" s="8" t="s">
        <v>14</v>
      </c>
      <c r="X681" s="8" t="s">
        <v>14</v>
      </c>
      <c r="Y681" s="8" t="s">
        <v>14</v>
      </c>
      <c r="Z681" s="8" t="s">
        <v>14</v>
      </c>
      <c r="AA681" s="8" t="s">
        <v>14</v>
      </c>
      <c r="AB681" s="8" t="s">
        <v>14</v>
      </c>
    </row>
    <row r="682">
      <c r="A682" s="8" t="s">
        <v>14</v>
      </c>
      <c r="B682" s="8" t="s">
        <v>14</v>
      </c>
      <c r="C682" s="8" t="s">
        <v>14</v>
      </c>
      <c r="D682" s="8" t="s">
        <v>14</v>
      </c>
      <c r="E682" s="8" t="s">
        <v>14</v>
      </c>
      <c r="F682" s="8" t="s">
        <v>14</v>
      </c>
      <c r="G682" s="8" t="s">
        <v>14</v>
      </c>
      <c r="H682" s="8" t="s">
        <v>14</v>
      </c>
      <c r="I682" s="8" t="s">
        <v>14</v>
      </c>
      <c r="J682" s="8" t="s">
        <v>14</v>
      </c>
      <c r="K682" s="8" t="s">
        <v>14</v>
      </c>
      <c r="L682" s="8" t="s">
        <v>14</v>
      </c>
      <c r="M682" s="8" t="s">
        <v>14</v>
      </c>
      <c r="N682" s="8" t="s">
        <v>14</v>
      </c>
      <c r="O682" s="8" t="s">
        <v>14</v>
      </c>
      <c r="P682" s="8" t="s">
        <v>14</v>
      </c>
      <c r="Q682" s="8" t="s">
        <v>14</v>
      </c>
      <c r="R682" s="8" t="s">
        <v>14</v>
      </c>
      <c r="S682" s="8" t="s">
        <v>14</v>
      </c>
      <c r="T682" s="8" t="s">
        <v>14</v>
      </c>
      <c r="U682" s="8" t="s">
        <v>14</v>
      </c>
      <c r="V682" s="8" t="s">
        <v>14</v>
      </c>
      <c r="W682" s="8" t="s">
        <v>14</v>
      </c>
      <c r="X682" s="8" t="s">
        <v>14</v>
      </c>
      <c r="Y682" s="8" t="s">
        <v>14</v>
      </c>
      <c r="Z682" s="8" t="s">
        <v>14</v>
      </c>
      <c r="AA682" s="8" t="s">
        <v>14</v>
      </c>
      <c r="AB682" s="8" t="s">
        <v>14</v>
      </c>
    </row>
    <row r="683">
      <c r="A683" s="8" t="s">
        <v>14</v>
      </c>
      <c r="B683" s="8" t="s">
        <v>14</v>
      </c>
      <c r="C683" s="8" t="s">
        <v>14</v>
      </c>
      <c r="D683" s="8" t="s">
        <v>14</v>
      </c>
      <c r="E683" s="8" t="s">
        <v>14</v>
      </c>
      <c r="F683" s="8" t="s">
        <v>14</v>
      </c>
      <c r="G683" s="8" t="s">
        <v>14</v>
      </c>
      <c r="H683" s="8" t="s">
        <v>14</v>
      </c>
      <c r="I683" s="8" t="s">
        <v>14</v>
      </c>
      <c r="J683" s="8" t="s">
        <v>14</v>
      </c>
      <c r="K683" s="8" t="s">
        <v>14</v>
      </c>
      <c r="L683" s="8" t="s">
        <v>14</v>
      </c>
      <c r="M683" s="8" t="s">
        <v>14</v>
      </c>
      <c r="N683" s="8" t="s">
        <v>14</v>
      </c>
      <c r="O683" s="8" t="s">
        <v>14</v>
      </c>
      <c r="P683" s="8" t="s">
        <v>14</v>
      </c>
      <c r="Q683" s="8" t="s">
        <v>14</v>
      </c>
      <c r="R683" s="8" t="s">
        <v>14</v>
      </c>
      <c r="S683" s="8" t="s">
        <v>14</v>
      </c>
      <c r="T683" s="8" t="s">
        <v>14</v>
      </c>
      <c r="U683" s="8" t="s">
        <v>14</v>
      </c>
      <c r="V683" s="8" t="s">
        <v>14</v>
      </c>
      <c r="W683" s="8" t="s">
        <v>14</v>
      </c>
      <c r="X683" s="8" t="s">
        <v>14</v>
      </c>
      <c r="Y683" s="8" t="s">
        <v>14</v>
      </c>
      <c r="Z683" s="8" t="s">
        <v>14</v>
      </c>
      <c r="AA683" s="8" t="s">
        <v>14</v>
      </c>
      <c r="AB683" s="8" t="s">
        <v>14</v>
      </c>
    </row>
    <row r="684">
      <c r="A684" s="8" t="s">
        <v>14</v>
      </c>
      <c r="B684" s="8" t="s">
        <v>14</v>
      </c>
      <c r="C684" s="8" t="s">
        <v>14</v>
      </c>
      <c r="D684" s="8" t="s">
        <v>14</v>
      </c>
      <c r="E684" s="8" t="s">
        <v>14</v>
      </c>
      <c r="F684" s="8" t="s">
        <v>14</v>
      </c>
      <c r="G684" s="8" t="s">
        <v>14</v>
      </c>
      <c r="H684" s="8" t="s">
        <v>14</v>
      </c>
      <c r="I684" s="8" t="s">
        <v>14</v>
      </c>
      <c r="J684" s="8" t="s">
        <v>14</v>
      </c>
      <c r="K684" s="8" t="s">
        <v>14</v>
      </c>
      <c r="L684" s="8" t="s">
        <v>14</v>
      </c>
      <c r="M684" s="8" t="s">
        <v>14</v>
      </c>
      <c r="N684" s="8" t="s">
        <v>14</v>
      </c>
      <c r="O684" s="8" t="s">
        <v>14</v>
      </c>
      <c r="P684" s="8" t="s">
        <v>14</v>
      </c>
      <c r="Q684" s="8" t="s">
        <v>14</v>
      </c>
      <c r="R684" s="8" t="s">
        <v>14</v>
      </c>
      <c r="S684" s="8" t="s">
        <v>14</v>
      </c>
      <c r="T684" s="8" t="s">
        <v>14</v>
      </c>
      <c r="U684" s="8" t="s">
        <v>14</v>
      </c>
      <c r="V684" s="8" t="s">
        <v>14</v>
      </c>
      <c r="W684" s="8" t="s">
        <v>14</v>
      </c>
      <c r="X684" s="8" t="s">
        <v>14</v>
      </c>
      <c r="Y684" s="8" t="s">
        <v>14</v>
      </c>
      <c r="Z684" s="8" t="s">
        <v>14</v>
      </c>
      <c r="AA684" s="8" t="s">
        <v>14</v>
      </c>
      <c r="AB684" s="8" t="s">
        <v>14</v>
      </c>
    </row>
    <row r="685">
      <c r="A685" s="8" t="s">
        <v>14</v>
      </c>
      <c r="B685" s="8" t="s">
        <v>14</v>
      </c>
      <c r="C685" s="8" t="s">
        <v>14</v>
      </c>
      <c r="D685" s="8" t="s">
        <v>14</v>
      </c>
      <c r="E685" s="8" t="s">
        <v>14</v>
      </c>
      <c r="F685" s="8" t="s">
        <v>14</v>
      </c>
      <c r="G685" s="8" t="s">
        <v>14</v>
      </c>
      <c r="H685" s="8" t="s">
        <v>14</v>
      </c>
      <c r="I685" s="8" t="s">
        <v>14</v>
      </c>
      <c r="J685" s="8" t="s">
        <v>14</v>
      </c>
      <c r="K685" s="8" t="s">
        <v>14</v>
      </c>
      <c r="L685" s="8" t="s">
        <v>14</v>
      </c>
      <c r="M685" s="8" t="s">
        <v>14</v>
      </c>
      <c r="N685" s="8" t="s">
        <v>14</v>
      </c>
      <c r="O685" s="8" t="s">
        <v>14</v>
      </c>
      <c r="P685" s="8" t="s">
        <v>14</v>
      </c>
      <c r="Q685" s="8" t="s">
        <v>14</v>
      </c>
      <c r="R685" s="8" t="s">
        <v>14</v>
      </c>
      <c r="S685" s="8" t="s">
        <v>14</v>
      </c>
      <c r="T685" s="8" t="s">
        <v>14</v>
      </c>
      <c r="U685" s="8" t="s">
        <v>14</v>
      </c>
      <c r="V685" s="8" t="s">
        <v>14</v>
      </c>
      <c r="W685" s="8" t="s">
        <v>14</v>
      </c>
      <c r="X685" s="8" t="s">
        <v>14</v>
      </c>
      <c r="Y685" s="8" t="s">
        <v>14</v>
      </c>
      <c r="Z685" s="8" t="s">
        <v>14</v>
      </c>
      <c r="AA685" s="8" t="s">
        <v>14</v>
      </c>
      <c r="AB685" s="8" t="s">
        <v>14</v>
      </c>
    </row>
    <row r="686">
      <c r="A686" s="8" t="s">
        <v>14</v>
      </c>
      <c r="B686" s="8" t="s">
        <v>14</v>
      </c>
      <c r="C686" s="8" t="s">
        <v>14</v>
      </c>
      <c r="D686" s="8" t="s">
        <v>14</v>
      </c>
      <c r="E686" s="8" t="s">
        <v>14</v>
      </c>
      <c r="F686" s="8" t="s">
        <v>14</v>
      </c>
      <c r="G686" s="8" t="s">
        <v>14</v>
      </c>
      <c r="H686" s="8" t="s">
        <v>14</v>
      </c>
      <c r="I686" s="8" t="s">
        <v>14</v>
      </c>
      <c r="J686" s="8" t="s">
        <v>14</v>
      </c>
      <c r="K686" s="8" t="s">
        <v>14</v>
      </c>
      <c r="L686" s="8" t="s">
        <v>14</v>
      </c>
      <c r="M686" s="8" t="s">
        <v>14</v>
      </c>
      <c r="N686" s="8" t="s">
        <v>14</v>
      </c>
      <c r="O686" s="8" t="s">
        <v>14</v>
      </c>
      <c r="P686" s="8" t="s">
        <v>14</v>
      </c>
      <c r="Q686" s="8" t="s">
        <v>14</v>
      </c>
      <c r="R686" s="8" t="s">
        <v>14</v>
      </c>
      <c r="S686" s="8" t="s">
        <v>14</v>
      </c>
      <c r="T686" s="8" t="s">
        <v>14</v>
      </c>
      <c r="U686" s="8" t="s">
        <v>14</v>
      </c>
      <c r="V686" s="8" t="s">
        <v>14</v>
      </c>
      <c r="W686" s="8" t="s">
        <v>14</v>
      </c>
      <c r="X686" s="8" t="s">
        <v>14</v>
      </c>
      <c r="Y686" s="8" t="s">
        <v>14</v>
      </c>
      <c r="Z686" s="8" t="s">
        <v>14</v>
      </c>
      <c r="AA686" s="8" t="s">
        <v>14</v>
      </c>
      <c r="AB686" s="8" t="s">
        <v>14</v>
      </c>
    </row>
    <row r="687">
      <c r="A687" s="8" t="s">
        <v>14</v>
      </c>
      <c r="B687" s="8" t="s">
        <v>14</v>
      </c>
      <c r="C687" s="8" t="s">
        <v>14</v>
      </c>
      <c r="D687" s="8" t="s">
        <v>14</v>
      </c>
      <c r="E687" s="8" t="s">
        <v>14</v>
      </c>
      <c r="F687" s="8" t="s">
        <v>14</v>
      </c>
      <c r="G687" s="8" t="s">
        <v>14</v>
      </c>
      <c r="H687" s="8" t="s">
        <v>14</v>
      </c>
      <c r="I687" s="8" t="s">
        <v>14</v>
      </c>
      <c r="J687" s="8" t="s">
        <v>14</v>
      </c>
      <c r="K687" s="8" t="s">
        <v>14</v>
      </c>
      <c r="L687" s="8" t="s">
        <v>14</v>
      </c>
      <c r="M687" s="8" t="s">
        <v>14</v>
      </c>
      <c r="N687" s="8" t="s">
        <v>14</v>
      </c>
      <c r="O687" s="8" t="s">
        <v>14</v>
      </c>
      <c r="P687" s="8" t="s">
        <v>14</v>
      </c>
      <c r="Q687" s="8" t="s">
        <v>14</v>
      </c>
      <c r="R687" s="8" t="s">
        <v>14</v>
      </c>
      <c r="S687" s="8" t="s">
        <v>14</v>
      </c>
      <c r="T687" s="8" t="s">
        <v>14</v>
      </c>
      <c r="U687" s="8" t="s">
        <v>14</v>
      </c>
      <c r="V687" s="8" t="s">
        <v>14</v>
      </c>
      <c r="W687" s="8" t="s">
        <v>14</v>
      </c>
      <c r="X687" s="8" t="s">
        <v>14</v>
      </c>
      <c r="Y687" s="8" t="s">
        <v>14</v>
      </c>
      <c r="Z687" s="8" t="s">
        <v>14</v>
      </c>
      <c r="AA687" s="8" t="s">
        <v>14</v>
      </c>
      <c r="AB687" s="8" t="s">
        <v>14</v>
      </c>
    </row>
    <row r="688">
      <c r="A688" s="8" t="s">
        <v>14</v>
      </c>
      <c r="B688" s="8" t="s">
        <v>14</v>
      </c>
      <c r="C688" s="8" t="s">
        <v>14</v>
      </c>
      <c r="D688" s="8" t="s">
        <v>14</v>
      </c>
      <c r="E688" s="8" t="s">
        <v>14</v>
      </c>
      <c r="F688" s="8" t="s">
        <v>14</v>
      </c>
      <c r="G688" s="8" t="s">
        <v>14</v>
      </c>
      <c r="H688" s="8" t="s">
        <v>14</v>
      </c>
      <c r="I688" s="8" t="s">
        <v>14</v>
      </c>
      <c r="J688" s="8" t="s">
        <v>14</v>
      </c>
      <c r="K688" s="8" t="s">
        <v>14</v>
      </c>
      <c r="L688" s="8" t="s">
        <v>14</v>
      </c>
      <c r="M688" s="8" t="s">
        <v>14</v>
      </c>
      <c r="N688" s="8" t="s">
        <v>14</v>
      </c>
      <c r="O688" s="8" t="s">
        <v>14</v>
      </c>
      <c r="P688" s="8" t="s">
        <v>14</v>
      </c>
      <c r="Q688" s="8" t="s">
        <v>14</v>
      </c>
      <c r="R688" s="8" t="s">
        <v>14</v>
      </c>
      <c r="S688" s="8" t="s">
        <v>14</v>
      </c>
      <c r="T688" s="8" t="s">
        <v>14</v>
      </c>
      <c r="U688" s="8" t="s">
        <v>14</v>
      </c>
      <c r="V688" s="8" t="s">
        <v>14</v>
      </c>
      <c r="W688" s="8" t="s">
        <v>14</v>
      </c>
      <c r="X688" s="8" t="s">
        <v>14</v>
      </c>
      <c r="Y688" s="8" t="s">
        <v>14</v>
      </c>
      <c r="Z688" s="8" t="s">
        <v>14</v>
      </c>
      <c r="AA688" s="8" t="s">
        <v>14</v>
      </c>
      <c r="AB688" s="8" t="s">
        <v>14</v>
      </c>
    </row>
    <row r="689">
      <c r="A689" s="8" t="s">
        <v>14</v>
      </c>
      <c r="B689" s="8" t="s">
        <v>14</v>
      </c>
      <c r="C689" s="8" t="s">
        <v>14</v>
      </c>
      <c r="D689" s="8" t="s">
        <v>14</v>
      </c>
      <c r="E689" s="8" t="s">
        <v>14</v>
      </c>
      <c r="F689" s="8" t="s">
        <v>14</v>
      </c>
      <c r="G689" s="8" t="s">
        <v>14</v>
      </c>
      <c r="H689" s="8" t="s">
        <v>14</v>
      </c>
      <c r="I689" s="8" t="s">
        <v>14</v>
      </c>
      <c r="J689" s="8" t="s">
        <v>14</v>
      </c>
      <c r="K689" s="8" t="s">
        <v>14</v>
      </c>
      <c r="L689" s="8" t="s">
        <v>14</v>
      </c>
      <c r="M689" s="8" t="s">
        <v>14</v>
      </c>
      <c r="N689" s="8" t="s">
        <v>14</v>
      </c>
      <c r="O689" s="8" t="s">
        <v>14</v>
      </c>
      <c r="P689" s="8" t="s">
        <v>14</v>
      </c>
      <c r="Q689" s="8" t="s">
        <v>14</v>
      </c>
      <c r="R689" s="8" t="s">
        <v>14</v>
      </c>
      <c r="S689" s="8" t="s">
        <v>14</v>
      </c>
      <c r="T689" s="8" t="s">
        <v>14</v>
      </c>
      <c r="U689" s="8" t="s">
        <v>14</v>
      </c>
      <c r="V689" s="8" t="s">
        <v>14</v>
      </c>
      <c r="W689" s="8" t="s">
        <v>14</v>
      </c>
      <c r="X689" s="8" t="s">
        <v>14</v>
      </c>
      <c r="Y689" s="8" t="s">
        <v>14</v>
      </c>
      <c r="Z689" s="8" t="s">
        <v>14</v>
      </c>
      <c r="AA689" s="8" t="s">
        <v>14</v>
      </c>
      <c r="AB689" s="8" t="s">
        <v>14</v>
      </c>
    </row>
    <row r="690">
      <c r="A690" s="8" t="s">
        <v>14</v>
      </c>
      <c r="B690" s="8" t="s">
        <v>14</v>
      </c>
      <c r="C690" s="8" t="s">
        <v>14</v>
      </c>
      <c r="D690" s="8" t="s">
        <v>14</v>
      </c>
      <c r="E690" s="8" t="s">
        <v>14</v>
      </c>
      <c r="F690" s="8" t="s">
        <v>14</v>
      </c>
      <c r="G690" s="8" t="s">
        <v>14</v>
      </c>
      <c r="H690" s="8" t="s">
        <v>14</v>
      </c>
      <c r="I690" s="8" t="s">
        <v>14</v>
      </c>
      <c r="J690" s="8" t="s">
        <v>14</v>
      </c>
      <c r="K690" s="8" t="s">
        <v>14</v>
      </c>
      <c r="L690" s="8" t="s">
        <v>14</v>
      </c>
      <c r="M690" s="8" t="s">
        <v>14</v>
      </c>
      <c r="N690" s="8" t="s">
        <v>14</v>
      </c>
      <c r="O690" s="8" t="s">
        <v>14</v>
      </c>
      <c r="P690" s="8" t="s">
        <v>14</v>
      </c>
      <c r="Q690" s="8" t="s">
        <v>14</v>
      </c>
      <c r="R690" s="8" t="s">
        <v>14</v>
      </c>
      <c r="S690" s="8" t="s">
        <v>14</v>
      </c>
      <c r="T690" s="8" t="s">
        <v>14</v>
      </c>
      <c r="U690" s="8" t="s">
        <v>14</v>
      </c>
      <c r="V690" s="8" t="s">
        <v>14</v>
      </c>
      <c r="W690" s="8" t="s">
        <v>14</v>
      </c>
      <c r="X690" s="8" t="s">
        <v>14</v>
      </c>
      <c r="Y690" s="8" t="s">
        <v>14</v>
      </c>
      <c r="Z690" s="8" t="s">
        <v>14</v>
      </c>
      <c r="AA690" s="8" t="s">
        <v>14</v>
      </c>
      <c r="AB690" s="8" t="s">
        <v>14</v>
      </c>
    </row>
    <row r="691">
      <c r="A691" s="8" t="s">
        <v>14</v>
      </c>
      <c r="B691" s="8" t="s">
        <v>14</v>
      </c>
      <c r="C691" s="8" t="s">
        <v>14</v>
      </c>
      <c r="D691" s="8" t="s">
        <v>14</v>
      </c>
      <c r="E691" s="8" t="s">
        <v>14</v>
      </c>
      <c r="F691" s="8" t="s">
        <v>14</v>
      </c>
      <c r="G691" s="8" t="s">
        <v>14</v>
      </c>
      <c r="H691" s="8" t="s">
        <v>14</v>
      </c>
      <c r="I691" s="8" t="s">
        <v>14</v>
      </c>
      <c r="J691" s="8" t="s">
        <v>14</v>
      </c>
      <c r="K691" s="8" t="s">
        <v>14</v>
      </c>
      <c r="L691" s="8" t="s">
        <v>14</v>
      </c>
      <c r="M691" s="8" t="s">
        <v>14</v>
      </c>
      <c r="N691" s="8" t="s">
        <v>14</v>
      </c>
      <c r="O691" s="8" t="s">
        <v>14</v>
      </c>
      <c r="P691" s="8" t="s">
        <v>14</v>
      </c>
      <c r="Q691" s="8" t="s">
        <v>14</v>
      </c>
      <c r="R691" s="8" t="s">
        <v>14</v>
      </c>
      <c r="S691" s="8" t="s">
        <v>14</v>
      </c>
      <c r="T691" s="8" t="s">
        <v>14</v>
      </c>
      <c r="U691" s="8" t="s">
        <v>14</v>
      </c>
      <c r="V691" s="8" t="s">
        <v>14</v>
      </c>
      <c r="W691" s="8" t="s">
        <v>14</v>
      </c>
      <c r="X691" s="8" t="s">
        <v>14</v>
      </c>
      <c r="Y691" s="8" t="s">
        <v>14</v>
      </c>
      <c r="Z691" s="8" t="s">
        <v>14</v>
      </c>
      <c r="AA691" s="8" t="s">
        <v>14</v>
      </c>
      <c r="AB691" s="8" t="s">
        <v>14</v>
      </c>
    </row>
    <row r="692">
      <c r="A692" s="8" t="s">
        <v>14</v>
      </c>
      <c r="B692" s="8" t="s">
        <v>14</v>
      </c>
      <c r="C692" s="8" t="s">
        <v>14</v>
      </c>
      <c r="D692" s="8" t="s">
        <v>14</v>
      </c>
      <c r="E692" s="8" t="s">
        <v>14</v>
      </c>
      <c r="F692" s="8" t="s">
        <v>14</v>
      </c>
      <c r="G692" s="8" t="s">
        <v>14</v>
      </c>
      <c r="H692" s="8" t="s">
        <v>14</v>
      </c>
      <c r="I692" s="8" t="s">
        <v>14</v>
      </c>
      <c r="J692" s="8" t="s">
        <v>14</v>
      </c>
      <c r="K692" s="8" t="s">
        <v>14</v>
      </c>
      <c r="L692" s="8" t="s">
        <v>14</v>
      </c>
      <c r="M692" s="8" t="s">
        <v>14</v>
      </c>
      <c r="N692" s="8" t="s">
        <v>14</v>
      </c>
      <c r="O692" s="8" t="s">
        <v>14</v>
      </c>
      <c r="P692" s="8" t="s">
        <v>14</v>
      </c>
      <c r="Q692" s="8" t="s">
        <v>14</v>
      </c>
      <c r="R692" s="8" t="s">
        <v>14</v>
      </c>
      <c r="S692" s="8" t="s">
        <v>14</v>
      </c>
      <c r="T692" s="8" t="s">
        <v>14</v>
      </c>
      <c r="U692" s="8" t="s">
        <v>14</v>
      </c>
      <c r="V692" s="8" t="s">
        <v>14</v>
      </c>
      <c r="W692" s="8" t="s">
        <v>14</v>
      </c>
      <c r="X692" s="8" t="s">
        <v>14</v>
      </c>
      <c r="Y692" s="8" t="s">
        <v>14</v>
      </c>
      <c r="Z692" s="8" t="s">
        <v>14</v>
      </c>
      <c r="AA692" s="8" t="s">
        <v>14</v>
      </c>
      <c r="AB692" s="8" t="s">
        <v>14</v>
      </c>
    </row>
    <row r="693">
      <c r="A693" s="8" t="s">
        <v>14</v>
      </c>
      <c r="B693" s="8" t="s">
        <v>14</v>
      </c>
      <c r="C693" s="8" t="s">
        <v>14</v>
      </c>
      <c r="D693" s="8" t="s">
        <v>14</v>
      </c>
      <c r="E693" s="8" t="s">
        <v>14</v>
      </c>
      <c r="F693" s="8" t="s">
        <v>14</v>
      </c>
      <c r="G693" s="8" t="s">
        <v>14</v>
      </c>
      <c r="H693" s="8" t="s">
        <v>14</v>
      </c>
      <c r="I693" s="8" t="s">
        <v>14</v>
      </c>
      <c r="J693" s="8" t="s">
        <v>14</v>
      </c>
      <c r="K693" s="8" t="s">
        <v>14</v>
      </c>
      <c r="L693" s="8" t="s">
        <v>14</v>
      </c>
      <c r="M693" s="8" t="s">
        <v>14</v>
      </c>
      <c r="N693" s="8" t="s">
        <v>14</v>
      </c>
      <c r="O693" s="8" t="s">
        <v>14</v>
      </c>
      <c r="P693" s="8" t="s">
        <v>14</v>
      </c>
      <c r="Q693" s="8" t="s">
        <v>14</v>
      </c>
      <c r="R693" s="8" t="s">
        <v>14</v>
      </c>
      <c r="S693" s="8" t="s">
        <v>14</v>
      </c>
      <c r="T693" s="8" t="s">
        <v>14</v>
      </c>
      <c r="U693" s="8" t="s">
        <v>14</v>
      </c>
      <c r="V693" s="8" t="s">
        <v>14</v>
      </c>
      <c r="W693" s="8" t="s">
        <v>14</v>
      </c>
      <c r="X693" s="8" t="s">
        <v>14</v>
      </c>
      <c r="Y693" s="8" t="s">
        <v>14</v>
      </c>
      <c r="Z693" s="8" t="s">
        <v>14</v>
      </c>
      <c r="AA693" s="8" t="s">
        <v>14</v>
      </c>
      <c r="AB693" s="8" t="s">
        <v>14</v>
      </c>
    </row>
    <row r="694">
      <c r="A694" s="8" t="s">
        <v>14</v>
      </c>
      <c r="B694" s="8" t="s">
        <v>14</v>
      </c>
      <c r="C694" s="8" t="s">
        <v>14</v>
      </c>
      <c r="D694" s="8" t="s">
        <v>14</v>
      </c>
      <c r="E694" s="8" t="s">
        <v>14</v>
      </c>
      <c r="F694" s="8" t="s">
        <v>14</v>
      </c>
      <c r="G694" s="8" t="s">
        <v>14</v>
      </c>
      <c r="H694" s="8" t="s">
        <v>14</v>
      </c>
      <c r="I694" s="8" t="s">
        <v>14</v>
      </c>
      <c r="J694" s="8" t="s">
        <v>14</v>
      </c>
      <c r="K694" s="8" t="s">
        <v>14</v>
      </c>
      <c r="L694" s="8" t="s">
        <v>14</v>
      </c>
      <c r="M694" s="8" t="s">
        <v>14</v>
      </c>
      <c r="N694" s="8" t="s">
        <v>14</v>
      </c>
      <c r="O694" s="8" t="s">
        <v>14</v>
      </c>
      <c r="P694" s="8" t="s">
        <v>14</v>
      </c>
      <c r="Q694" s="8" t="s">
        <v>14</v>
      </c>
      <c r="R694" s="8" t="s">
        <v>14</v>
      </c>
      <c r="S694" s="8" t="s">
        <v>14</v>
      </c>
      <c r="T694" s="8" t="s">
        <v>14</v>
      </c>
      <c r="U694" s="8" t="s">
        <v>14</v>
      </c>
      <c r="V694" s="8" t="s">
        <v>14</v>
      </c>
      <c r="W694" s="8" t="s">
        <v>14</v>
      </c>
      <c r="X694" s="8" t="s">
        <v>14</v>
      </c>
      <c r="Y694" s="8" t="s">
        <v>14</v>
      </c>
      <c r="Z694" s="8" t="s">
        <v>14</v>
      </c>
      <c r="AA694" s="8" t="s">
        <v>14</v>
      </c>
      <c r="AB694" s="8" t="s">
        <v>14</v>
      </c>
    </row>
    <row r="695">
      <c r="A695" s="8" t="s">
        <v>14</v>
      </c>
      <c r="B695" s="8" t="s">
        <v>14</v>
      </c>
      <c r="C695" s="8" t="s">
        <v>14</v>
      </c>
      <c r="D695" s="8" t="s">
        <v>14</v>
      </c>
      <c r="E695" s="8" t="s">
        <v>14</v>
      </c>
      <c r="F695" s="8" t="s">
        <v>14</v>
      </c>
      <c r="G695" s="8" t="s">
        <v>14</v>
      </c>
      <c r="H695" s="8" t="s">
        <v>14</v>
      </c>
      <c r="I695" s="8" t="s">
        <v>14</v>
      </c>
      <c r="J695" s="8" t="s">
        <v>14</v>
      </c>
      <c r="K695" s="8" t="s">
        <v>14</v>
      </c>
      <c r="L695" s="8" t="s">
        <v>14</v>
      </c>
      <c r="M695" s="8" t="s">
        <v>14</v>
      </c>
      <c r="N695" s="8" t="s">
        <v>14</v>
      </c>
      <c r="O695" s="8" t="s">
        <v>14</v>
      </c>
      <c r="P695" s="8" t="s">
        <v>14</v>
      </c>
      <c r="Q695" s="8" t="s">
        <v>14</v>
      </c>
      <c r="R695" s="8" t="s">
        <v>14</v>
      </c>
      <c r="S695" s="8" t="s">
        <v>14</v>
      </c>
      <c r="T695" s="8" t="s">
        <v>14</v>
      </c>
      <c r="U695" s="8" t="s">
        <v>14</v>
      </c>
      <c r="V695" s="8" t="s">
        <v>14</v>
      </c>
      <c r="W695" s="8" t="s">
        <v>14</v>
      </c>
      <c r="X695" s="8" t="s">
        <v>14</v>
      </c>
      <c r="Y695" s="8" t="s">
        <v>14</v>
      </c>
      <c r="Z695" s="8" t="s">
        <v>14</v>
      </c>
      <c r="AA695" s="8" t="s">
        <v>14</v>
      </c>
      <c r="AB695" s="8" t="s">
        <v>14</v>
      </c>
    </row>
    <row r="696">
      <c r="A696" s="8" t="s">
        <v>14</v>
      </c>
      <c r="B696" s="8" t="s">
        <v>14</v>
      </c>
      <c r="C696" s="8" t="s">
        <v>14</v>
      </c>
      <c r="D696" s="8" t="s">
        <v>14</v>
      </c>
      <c r="E696" s="8" t="s">
        <v>14</v>
      </c>
      <c r="F696" s="8" t="s">
        <v>14</v>
      </c>
      <c r="G696" s="8" t="s">
        <v>14</v>
      </c>
      <c r="H696" s="8" t="s">
        <v>14</v>
      </c>
      <c r="I696" s="8" t="s">
        <v>14</v>
      </c>
      <c r="J696" s="8" t="s">
        <v>14</v>
      </c>
      <c r="K696" s="8" t="s">
        <v>14</v>
      </c>
      <c r="L696" s="8" t="s">
        <v>14</v>
      </c>
      <c r="M696" s="8" t="s">
        <v>14</v>
      </c>
      <c r="N696" s="8" t="s">
        <v>14</v>
      </c>
      <c r="O696" s="8" t="s">
        <v>14</v>
      </c>
      <c r="P696" s="8" t="s">
        <v>14</v>
      </c>
      <c r="Q696" s="8" t="s">
        <v>14</v>
      </c>
      <c r="R696" s="8" t="s">
        <v>14</v>
      </c>
      <c r="S696" s="8" t="s">
        <v>14</v>
      </c>
      <c r="T696" s="8" t="s">
        <v>14</v>
      </c>
      <c r="U696" s="8" t="s">
        <v>14</v>
      </c>
      <c r="V696" s="8" t="s">
        <v>14</v>
      </c>
      <c r="W696" s="8" t="s">
        <v>14</v>
      </c>
      <c r="X696" s="8" t="s">
        <v>14</v>
      </c>
      <c r="Y696" s="8" t="s">
        <v>14</v>
      </c>
      <c r="Z696" s="8" t="s">
        <v>14</v>
      </c>
      <c r="AA696" s="8" t="s">
        <v>14</v>
      </c>
      <c r="AB696" s="8" t="s">
        <v>14</v>
      </c>
    </row>
    <row r="697">
      <c r="A697" s="8" t="s">
        <v>14</v>
      </c>
      <c r="B697" s="8" t="s">
        <v>14</v>
      </c>
      <c r="C697" s="8" t="s">
        <v>14</v>
      </c>
      <c r="D697" s="8" t="s">
        <v>14</v>
      </c>
      <c r="E697" s="8" t="s">
        <v>14</v>
      </c>
      <c r="F697" s="8" t="s">
        <v>14</v>
      </c>
      <c r="G697" s="8" t="s">
        <v>14</v>
      </c>
      <c r="H697" s="8" t="s">
        <v>14</v>
      </c>
      <c r="I697" s="8" t="s">
        <v>14</v>
      </c>
      <c r="J697" s="8" t="s">
        <v>14</v>
      </c>
      <c r="K697" s="8" t="s">
        <v>14</v>
      </c>
      <c r="L697" s="8" t="s">
        <v>14</v>
      </c>
      <c r="M697" s="8" t="s">
        <v>14</v>
      </c>
      <c r="N697" s="8" t="s">
        <v>14</v>
      </c>
      <c r="O697" s="8" t="s">
        <v>14</v>
      </c>
      <c r="P697" s="8" t="s">
        <v>14</v>
      </c>
      <c r="Q697" s="8" t="s">
        <v>14</v>
      </c>
      <c r="R697" s="8" t="s">
        <v>14</v>
      </c>
      <c r="S697" s="8" t="s">
        <v>14</v>
      </c>
      <c r="T697" s="8" t="s">
        <v>14</v>
      </c>
      <c r="U697" s="8" t="s">
        <v>14</v>
      </c>
      <c r="V697" s="8" t="s">
        <v>14</v>
      </c>
      <c r="W697" s="8" t="s">
        <v>14</v>
      </c>
      <c r="X697" s="8" t="s">
        <v>14</v>
      </c>
      <c r="Y697" s="8" t="s">
        <v>14</v>
      </c>
      <c r="Z697" s="8" t="s">
        <v>14</v>
      </c>
      <c r="AA697" s="8" t="s">
        <v>14</v>
      </c>
      <c r="AB697" s="8" t="s">
        <v>14</v>
      </c>
    </row>
    <row r="698">
      <c r="A698" s="8" t="s">
        <v>14</v>
      </c>
      <c r="B698" s="8" t="s">
        <v>14</v>
      </c>
      <c r="C698" s="8" t="s">
        <v>14</v>
      </c>
      <c r="D698" s="8" t="s">
        <v>14</v>
      </c>
      <c r="E698" s="8" t="s">
        <v>14</v>
      </c>
      <c r="F698" s="8" t="s">
        <v>14</v>
      </c>
      <c r="G698" s="8" t="s">
        <v>14</v>
      </c>
      <c r="H698" s="8" t="s">
        <v>14</v>
      </c>
      <c r="I698" s="8" t="s">
        <v>14</v>
      </c>
      <c r="J698" s="8" t="s">
        <v>14</v>
      </c>
      <c r="K698" s="8" t="s">
        <v>14</v>
      </c>
      <c r="L698" s="8" t="s">
        <v>14</v>
      </c>
      <c r="M698" s="8" t="s">
        <v>14</v>
      </c>
      <c r="N698" s="8" t="s">
        <v>14</v>
      </c>
      <c r="O698" s="8" t="s">
        <v>14</v>
      </c>
      <c r="P698" s="8" t="s">
        <v>14</v>
      </c>
      <c r="Q698" s="8" t="s">
        <v>14</v>
      </c>
      <c r="R698" s="8" t="s">
        <v>14</v>
      </c>
      <c r="S698" s="8" t="s">
        <v>14</v>
      </c>
      <c r="T698" s="8" t="s">
        <v>14</v>
      </c>
      <c r="U698" s="8" t="s">
        <v>14</v>
      </c>
      <c r="V698" s="8" t="s">
        <v>14</v>
      </c>
      <c r="W698" s="8" t="s">
        <v>14</v>
      </c>
      <c r="X698" s="8" t="s">
        <v>14</v>
      </c>
      <c r="Y698" s="8" t="s">
        <v>14</v>
      </c>
      <c r="Z698" s="8" t="s">
        <v>14</v>
      </c>
      <c r="AA698" s="8" t="s">
        <v>14</v>
      </c>
      <c r="AB698" s="8" t="s">
        <v>14</v>
      </c>
    </row>
    <row r="699">
      <c r="A699" s="8" t="s">
        <v>14</v>
      </c>
      <c r="B699" s="8" t="s">
        <v>14</v>
      </c>
      <c r="C699" s="8" t="s">
        <v>14</v>
      </c>
      <c r="D699" s="8" t="s">
        <v>14</v>
      </c>
      <c r="E699" s="8" t="s">
        <v>14</v>
      </c>
      <c r="F699" s="8" t="s">
        <v>14</v>
      </c>
      <c r="G699" s="8" t="s">
        <v>14</v>
      </c>
      <c r="H699" s="8" t="s">
        <v>14</v>
      </c>
      <c r="I699" s="8" t="s">
        <v>14</v>
      </c>
      <c r="J699" s="8" t="s">
        <v>14</v>
      </c>
      <c r="K699" s="8" t="s">
        <v>14</v>
      </c>
      <c r="L699" s="8" t="s">
        <v>14</v>
      </c>
      <c r="M699" s="8" t="s">
        <v>14</v>
      </c>
      <c r="N699" s="8" t="s">
        <v>14</v>
      </c>
      <c r="O699" s="8" t="s">
        <v>14</v>
      </c>
      <c r="P699" s="8" t="s">
        <v>14</v>
      </c>
      <c r="Q699" s="8" t="s">
        <v>14</v>
      </c>
      <c r="R699" s="8" t="s">
        <v>14</v>
      </c>
      <c r="S699" s="8" t="s">
        <v>14</v>
      </c>
      <c r="T699" s="8" t="s">
        <v>14</v>
      </c>
      <c r="U699" s="8" t="s">
        <v>14</v>
      </c>
      <c r="V699" s="8" t="s">
        <v>14</v>
      </c>
      <c r="W699" s="8" t="s">
        <v>14</v>
      </c>
      <c r="X699" s="8" t="s">
        <v>14</v>
      </c>
      <c r="Y699" s="8" t="s">
        <v>14</v>
      </c>
      <c r="Z699" s="8" t="s">
        <v>14</v>
      </c>
      <c r="AA699" s="8" t="s">
        <v>14</v>
      </c>
      <c r="AB699" s="8" t="s">
        <v>14</v>
      </c>
    </row>
    <row r="700">
      <c r="A700" s="8" t="s">
        <v>14</v>
      </c>
      <c r="B700" s="8" t="s">
        <v>14</v>
      </c>
      <c r="C700" s="8" t="s">
        <v>14</v>
      </c>
      <c r="D700" s="8" t="s">
        <v>14</v>
      </c>
      <c r="E700" s="8" t="s">
        <v>14</v>
      </c>
      <c r="F700" s="8" t="s">
        <v>14</v>
      </c>
      <c r="G700" s="8" t="s">
        <v>14</v>
      </c>
      <c r="H700" s="8" t="s">
        <v>14</v>
      </c>
      <c r="I700" s="8" t="s">
        <v>14</v>
      </c>
      <c r="J700" s="8" t="s">
        <v>14</v>
      </c>
      <c r="K700" s="8" t="s">
        <v>14</v>
      </c>
      <c r="L700" s="8" t="s">
        <v>14</v>
      </c>
      <c r="M700" s="8" t="s">
        <v>14</v>
      </c>
      <c r="N700" s="8" t="s">
        <v>14</v>
      </c>
      <c r="O700" s="8" t="s">
        <v>14</v>
      </c>
      <c r="P700" s="8" t="s">
        <v>14</v>
      </c>
      <c r="Q700" s="8" t="s">
        <v>14</v>
      </c>
      <c r="R700" s="8" t="s">
        <v>14</v>
      </c>
      <c r="S700" s="8" t="s">
        <v>14</v>
      </c>
      <c r="T700" s="8" t="s">
        <v>14</v>
      </c>
      <c r="U700" s="8" t="s">
        <v>14</v>
      </c>
      <c r="V700" s="8" t="s">
        <v>14</v>
      </c>
      <c r="W700" s="8" t="s">
        <v>14</v>
      </c>
      <c r="X700" s="8" t="s">
        <v>14</v>
      </c>
      <c r="Y700" s="8" t="s">
        <v>14</v>
      </c>
      <c r="Z700" s="8" t="s">
        <v>14</v>
      </c>
      <c r="AA700" s="8" t="s">
        <v>14</v>
      </c>
      <c r="AB700" s="8" t="s">
        <v>14</v>
      </c>
    </row>
    <row r="701">
      <c r="A701" s="8" t="s">
        <v>14</v>
      </c>
      <c r="B701" s="8" t="s">
        <v>14</v>
      </c>
      <c r="C701" s="8" t="s">
        <v>14</v>
      </c>
      <c r="D701" s="8" t="s">
        <v>14</v>
      </c>
      <c r="E701" s="8" t="s">
        <v>14</v>
      </c>
      <c r="F701" s="8" t="s">
        <v>14</v>
      </c>
      <c r="G701" s="8" t="s">
        <v>14</v>
      </c>
      <c r="H701" s="8" t="s">
        <v>14</v>
      </c>
      <c r="I701" s="8" t="s">
        <v>14</v>
      </c>
      <c r="J701" s="8" t="s">
        <v>14</v>
      </c>
      <c r="K701" s="8" t="s">
        <v>14</v>
      </c>
      <c r="L701" s="8" t="s">
        <v>14</v>
      </c>
      <c r="M701" s="8" t="s">
        <v>14</v>
      </c>
      <c r="N701" s="8" t="s">
        <v>14</v>
      </c>
      <c r="O701" s="8" t="s">
        <v>14</v>
      </c>
      <c r="P701" s="8" t="s">
        <v>14</v>
      </c>
      <c r="Q701" s="8" t="s">
        <v>14</v>
      </c>
      <c r="R701" s="8" t="s">
        <v>14</v>
      </c>
      <c r="S701" s="8" t="s">
        <v>14</v>
      </c>
      <c r="T701" s="8" t="s">
        <v>14</v>
      </c>
      <c r="U701" s="8" t="s">
        <v>14</v>
      </c>
      <c r="V701" s="8" t="s">
        <v>14</v>
      </c>
      <c r="W701" s="8" t="s">
        <v>14</v>
      </c>
      <c r="X701" s="8" t="s">
        <v>14</v>
      </c>
      <c r="Y701" s="8" t="s">
        <v>14</v>
      </c>
      <c r="Z701" s="8" t="s">
        <v>14</v>
      </c>
      <c r="AA701" s="8" t="s">
        <v>14</v>
      </c>
      <c r="AB701" s="8" t="s">
        <v>14</v>
      </c>
    </row>
    <row r="702">
      <c r="A702" s="8" t="s">
        <v>14</v>
      </c>
      <c r="B702" s="8" t="s">
        <v>14</v>
      </c>
      <c r="C702" s="8" t="s">
        <v>14</v>
      </c>
      <c r="D702" s="8" t="s">
        <v>14</v>
      </c>
      <c r="E702" s="8" t="s">
        <v>14</v>
      </c>
      <c r="F702" s="8" t="s">
        <v>14</v>
      </c>
      <c r="G702" s="8" t="s">
        <v>14</v>
      </c>
      <c r="H702" s="8" t="s">
        <v>14</v>
      </c>
      <c r="I702" s="8" t="s">
        <v>14</v>
      </c>
      <c r="J702" s="8" t="s">
        <v>14</v>
      </c>
      <c r="K702" s="8" t="s">
        <v>14</v>
      </c>
      <c r="L702" s="8" t="s">
        <v>14</v>
      </c>
      <c r="M702" s="8" t="s">
        <v>14</v>
      </c>
      <c r="N702" s="8" t="s">
        <v>14</v>
      </c>
      <c r="O702" s="8" t="s">
        <v>14</v>
      </c>
      <c r="P702" s="8" t="s">
        <v>14</v>
      </c>
      <c r="Q702" s="8" t="s">
        <v>14</v>
      </c>
      <c r="R702" s="8" t="s">
        <v>14</v>
      </c>
      <c r="S702" s="8" t="s">
        <v>14</v>
      </c>
      <c r="T702" s="8" t="s">
        <v>14</v>
      </c>
      <c r="U702" s="8" t="s">
        <v>14</v>
      </c>
      <c r="V702" s="8" t="s">
        <v>14</v>
      </c>
      <c r="W702" s="8" t="s">
        <v>14</v>
      </c>
      <c r="X702" s="8" t="s">
        <v>14</v>
      </c>
      <c r="Y702" s="8" t="s">
        <v>14</v>
      </c>
      <c r="Z702" s="8" t="s">
        <v>14</v>
      </c>
      <c r="AA702" s="8" t="s">
        <v>14</v>
      </c>
      <c r="AB702" s="8" t="s">
        <v>14</v>
      </c>
    </row>
    <row r="703">
      <c r="A703" s="8" t="s">
        <v>14</v>
      </c>
      <c r="B703" s="8" t="s">
        <v>14</v>
      </c>
      <c r="C703" s="8" t="s">
        <v>14</v>
      </c>
      <c r="D703" s="8" t="s">
        <v>14</v>
      </c>
      <c r="E703" s="8" t="s">
        <v>14</v>
      </c>
      <c r="F703" s="8" t="s">
        <v>14</v>
      </c>
      <c r="G703" s="8" t="s">
        <v>14</v>
      </c>
      <c r="H703" s="8" t="s">
        <v>14</v>
      </c>
      <c r="I703" s="8" t="s">
        <v>14</v>
      </c>
      <c r="J703" s="8" t="s">
        <v>14</v>
      </c>
      <c r="K703" s="8" t="s">
        <v>14</v>
      </c>
      <c r="L703" s="8" t="s">
        <v>14</v>
      </c>
      <c r="M703" s="8" t="s">
        <v>14</v>
      </c>
      <c r="N703" s="8" t="s">
        <v>14</v>
      </c>
      <c r="O703" s="8" t="s">
        <v>14</v>
      </c>
      <c r="P703" s="8" t="s">
        <v>14</v>
      </c>
      <c r="Q703" s="8" t="s">
        <v>14</v>
      </c>
      <c r="R703" s="8" t="s">
        <v>14</v>
      </c>
      <c r="S703" s="8" t="s">
        <v>14</v>
      </c>
      <c r="T703" s="8" t="s">
        <v>14</v>
      </c>
      <c r="U703" s="8" t="s">
        <v>14</v>
      </c>
      <c r="V703" s="8" t="s">
        <v>14</v>
      </c>
      <c r="W703" s="8" t="s">
        <v>14</v>
      </c>
      <c r="X703" s="8" t="s">
        <v>14</v>
      </c>
      <c r="Y703" s="8" t="s">
        <v>14</v>
      </c>
      <c r="Z703" s="8" t="s">
        <v>14</v>
      </c>
      <c r="AA703" s="8" t="s">
        <v>14</v>
      </c>
      <c r="AB703" s="8" t="s">
        <v>14</v>
      </c>
    </row>
    <row r="704">
      <c r="A704" s="8" t="s">
        <v>14</v>
      </c>
      <c r="B704" s="8" t="s">
        <v>14</v>
      </c>
      <c r="C704" s="8" t="s">
        <v>14</v>
      </c>
      <c r="D704" s="8" t="s">
        <v>14</v>
      </c>
      <c r="E704" s="8" t="s">
        <v>14</v>
      </c>
      <c r="F704" s="8" t="s">
        <v>14</v>
      </c>
      <c r="G704" s="8" t="s">
        <v>14</v>
      </c>
      <c r="H704" s="8" t="s">
        <v>14</v>
      </c>
      <c r="I704" s="8" t="s">
        <v>14</v>
      </c>
      <c r="J704" s="8" t="s">
        <v>14</v>
      </c>
      <c r="K704" s="8" t="s">
        <v>14</v>
      </c>
      <c r="L704" s="8" t="s">
        <v>14</v>
      </c>
      <c r="M704" s="8" t="s">
        <v>14</v>
      </c>
      <c r="N704" s="8" t="s">
        <v>14</v>
      </c>
      <c r="O704" s="8" t="s">
        <v>14</v>
      </c>
      <c r="P704" s="8" t="s">
        <v>14</v>
      </c>
      <c r="Q704" s="8" t="s">
        <v>14</v>
      </c>
      <c r="R704" s="8" t="s">
        <v>14</v>
      </c>
      <c r="S704" s="8" t="s">
        <v>14</v>
      </c>
      <c r="T704" s="8" t="s">
        <v>14</v>
      </c>
      <c r="U704" s="8" t="s">
        <v>14</v>
      </c>
      <c r="V704" s="8" t="s">
        <v>14</v>
      </c>
      <c r="W704" s="8" t="s">
        <v>14</v>
      </c>
      <c r="X704" s="8" t="s">
        <v>14</v>
      </c>
      <c r="Y704" s="8" t="s">
        <v>14</v>
      </c>
      <c r="Z704" s="8" t="s">
        <v>14</v>
      </c>
      <c r="AA704" s="8" t="s">
        <v>14</v>
      </c>
      <c r="AB704" s="8" t="s">
        <v>14</v>
      </c>
    </row>
    <row r="705">
      <c r="A705" s="8" t="s">
        <v>14</v>
      </c>
      <c r="B705" s="8" t="s">
        <v>14</v>
      </c>
      <c r="C705" s="8" t="s">
        <v>14</v>
      </c>
      <c r="D705" s="8" t="s">
        <v>14</v>
      </c>
      <c r="E705" s="8" t="s">
        <v>14</v>
      </c>
      <c r="F705" s="8" t="s">
        <v>14</v>
      </c>
      <c r="G705" s="8" t="s">
        <v>14</v>
      </c>
      <c r="H705" s="8" t="s">
        <v>14</v>
      </c>
      <c r="I705" s="8" t="s">
        <v>14</v>
      </c>
      <c r="J705" s="8" t="s">
        <v>14</v>
      </c>
      <c r="K705" s="8" t="s">
        <v>14</v>
      </c>
      <c r="L705" s="8" t="s">
        <v>14</v>
      </c>
      <c r="M705" s="8" t="s">
        <v>14</v>
      </c>
      <c r="N705" s="8" t="s">
        <v>14</v>
      </c>
      <c r="O705" s="8" t="s">
        <v>14</v>
      </c>
      <c r="P705" s="8" t="s">
        <v>14</v>
      </c>
      <c r="Q705" s="8" t="s">
        <v>14</v>
      </c>
      <c r="R705" s="8" t="s">
        <v>14</v>
      </c>
      <c r="S705" s="8" t="s">
        <v>14</v>
      </c>
      <c r="T705" s="8" t="s">
        <v>14</v>
      </c>
      <c r="U705" s="8" t="s">
        <v>14</v>
      </c>
      <c r="V705" s="8" t="s">
        <v>14</v>
      </c>
      <c r="W705" s="8" t="s">
        <v>14</v>
      </c>
      <c r="X705" s="8" t="s">
        <v>14</v>
      </c>
      <c r="Y705" s="8" t="s">
        <v>14</v>
      </c>
      <c r="Z705" s="8" t="s">
        <v>14</v>
      </c>
      <c r="AA705" s="8" t="s">
        <v>14</v>
      </c>
      <c r="AB705" s="8" t="s">
        <v>14</v>
      </c>
    </row>
    <row r="706">
      <c r="A706" s="8" t="s">
        <v>14</v>
      </c>
      <c r="B706" s="8" t="s">
        <v>14</v>
      </c>
      <c r="C706" s="8" t="s">
        <v>14</v>
      </c>
      <c r="D706" s="8" t="s">
        <v>14</v>
      </c>
      <c r="E706" s="8" t="s">
        <v>14</v>
      </c>
      <c r="F706" s="8" t="s">
        <v>14</v>
      </c>
      <c r="G706" s="8" t="s">
        <v>14</v>
      </c>
      <c r="H706" s="8" t="s">
        <v>14</v>
      </c>
      <c r="I706" s="8" t="s">
        <v>14</v>
      </c>
      <c r="J706" s="8" t="s">
        <v>14</v>
      </c>
      <c r="K706" s="8" t="s">
        <v>14</v>
      </c>
      <c r="L706" s="8" t="s">
        <v>14</v>
      </c>
      <c r="M706" s="8" t="s">
        <v>14</v>
      </c>
      <c r="N706" s="8" t="s">
        <v>14</v>
      </c>
      <c r="O706" s="8" t="s">
        <v>14</v>
      </c>
      <c r="P706" s="8" t="s">
        <v>14</v>
      </c>
      <c r="Q706" s="8" t="s">
        <v>14</v>
      </c>
      <c r="R706" s="8" t="s">
        <v>14</v>
      </c>
      <c r="S706" s="8" t="s">
        <v>14</v>
      </c>
      <c r="T706" s="8" t="s">
        <v>14</v>
      </c>
      <c r="U706" s="8" t="s">
        <v>14</v>
      </c>
      <c r="V706" s="8" t="s">
        <v>14</v>
      </c>
      <c r="W706" s="8" t="s">
        <v>14</v>
      </c>
      <c r="X706" s="8" t="s">
        <v>14</v>
      </c>
      <c r="Y706" s="8" t="s">
        <v>14</v>
      </c>
      <c r="Z706" s="8" t="s">
        <v>14</v>
      </c>
      <c r="AA706" s="8" t="s">
        <v>14</v>
      </c>
      <c r="AB706" s="8" t="s">
        <v>14</v>
      </c>
    </row>
    <row r="707">
      <c r="A707" s="8" t="s">
        <v>14</v>
      </c>
      <c r="B707" s="8" t="s">
        <v>14</v>
      </c>
      <c r="C707" s="8" t="s">
        <v>14</v>
      </c>
      <c r="D707" s="8" t="s">
        <v>14</v>
      </c>
      <c r="E707" s="8" t="s">
        <v>14</v>
      </c>
      <c r="F707" s="8" t="s">
        <v>14</v>
      </c>
      <c r="G707" s="8" t="s">
        <v>14</v>
      </c>
      <c r="H707" s="8" t="s">
        <v>14</v>
      </c>
      <c r="I707" s="8" t="s">
        <v>14</v>
      </c>
      <c r="J707" s="8" t="s">
        <v>14</v>
      </c>
      <c r="K707" s="8" t="s">
        <v>14</v>
      </c>
      <c r="L707" s="8" t="s">
        <v>14</v>
      </c>
      <c r="M707" s="8" t="s">
        <v>14</v>
      </c>
      <c r="N707" s="8" t="s">
        <v>14</v>
      </c>
      <c r="O707" s="8" t="s">
        <v>14</v>
      </c>
      <c r="P707" s="8" t="s">
        <v>14</v>
      </c>
      <c r="Q707" s="8" t="s">
        <v>14</v>
      </c>
      <c r="R707" s="8" t="s">
        <v>14</v>
      </c>
      <c r="S707" s="8" t="s">
        <v>14</v>
      </c>
      <c r="T707" s="8" t="s">
        <v>14</v>
      </c>
      <c r="U707" s="8" t="s">
        <v>14</v>
      </c>
      <c r="V707" s="8" t="s">
        <v>14</v>
      </c>
      <c r="W707" s="8" t="s">
        <v>14</v>
      </c>
      <c r="X707" s="8" t="s">
        <v>14</v>
      </c>
      <c r="Y707" s="8" t="s">
        <v>14</v>
      </c>
      <c r="Z707" s="8" t="s">
        <v>14</v>
      </c>
      <c r="AA707" s="8" t="s">
        <v>14</v>
      </c>
      <c r="AB707" s="8" t="s">
        <v>14</v>
      </c>
    </row>
    <row r="708">
      <c r="A708" s="8" t="s">
        <v>14</v>
      </c>
      <c r="B708" s="8" t="s">
        <v>14</v>
      </c>
      <c r="C708" s="8" t="s">
        <v>14</v>
      </c>
      <c r="D708" s="8" t="s">
        <v>14</v>
      </c>
      <c r="E708" s="8" t="s">
        <v>14</v>
      </c>
      <c r="F708" s="8" t="s">
        <v>14</v>
      </c>
      <c r="G708" s="8" t="s">
        <v>14</v>
      </c>
      <c r="H708" s="8" t="s">
        <v>14</v>
      </c>
      <c r="I708" s="8" t="s">
        <v>14</v>
      </c>
      <c r="J708" s="8" t="s">
        <v>14</v>
      </c>
      <c r="K708" s="8" t="s">
        <v>14</v>
      </c>
      <c r="L708" s="8" t="s">
        <v>14</v>
      </c>
      <c r="M708" s="8" t="s">
        <v>14</v>
      </c>
      <c r="N708" s="8" t="s">
        <v>14</v>
      </c>
      <c r="O708" s="8" t="s">
        <v>14</v>
      </c>
      <c r="P708" s="8" t="s">
        <v>14</v>
      </c>
      <c r="Q708" s="8" t="s">
        <v>14</v>
      </c>
      <c r="R708" s="8" t="s">
        <v>14</v>
      </c>
      <c r="S708" s="8" t="s">
        <v>14</v>
      </c>
      <c r="T708" s="8" t="s">
        <v>14</v>
      </c>
      <c r="U708" s="8" t="s">
        <v>14</v>
      </c>
      <c r="V708" s="8" t="s">
        <v>14</v>
      </c>
      <c r="W708" s="8" t="s">
        <v>14</v>
      </c>
      <c r="X708" s="8" t="s">
        <v>14</v>
      </c>
      <c r="Y708" s="8" t="s">
        <v>14</v>
      </c>
      <c r="Z708" s="8" t="s">
        <v>14</v>
      </c>
      <c r="AA708" s="8" t="s">
        <v>14</v>
      </c>
      <c r="AB708" s="8" t="s">
        <v>14</v>
      </c>
    </row>
    <row r="709">
      <c r="A709" s="8" t="s">
        <v>14</v>
      </c>
      <c r="B709" s="8" t="s">
        <v>14</v>
      </c>
      <c r="C709" s="8" t="s">
        <v>14</v>
      </c>
      <c r="D709" s="8" t="s">
        <v>14</v>
      </c>
      <c r="E709" s="8" t="s">
        <v>14</v>
      </c>
      <c r="F709" s="8" t="s">
        <v>14</v>
      </c>
      <c r="G709" s="8" t="s">
        <v>14</v>
      </c>
      <c r="H709" s="8" t="s">
        <v>14</v>
      </c>
      <c r="I709" s="8" t="s">
        <v>14</v>
      </c>
      <c r="J709" s="8" t="s">
        <v>14</v>
      </c>
      <c r="K709" s="8" t="s">
        <v>14</v>
      </c>
      <c r="L709" s="8" t="s">
        <v>14</v>
      </c>
      <c r="M709" s="8" t="s">
        <v>14</v>
      </c>
      <c r="N709" s="8" t="s">
        <v>14</v>
      </c>
      <c r="O709" s="8" t="s">
        <v>14</v>
      </c>
      <c r="P709" s="8" t="s">
        <v>14</v>
      </c>
      <c r="Q709" s="8" t="s">
        <v>14</v>
      </c>
      <c r="R709" s="8" t="s">
        <v>14</v>
      </c>
      <c r="S709" s="8" t="s">
        <v>14</v>
      </c>
      <c r="T709" s="8" t="s">
        <v>14</v>
      </c>
      <c r="U709" s="8" t="s">
        <v>14</v>
      </c>
      <c r="V709" s="8" t="s">
        <v>14</v>
      </c>
      <c r="W709" s="8" t="s">
        <v>14</v>
      </c>
      <c r="X709" s="8" t="s">
        <v>14</v>
      </c>
      <c r="Y709" s="8" t="s">
        <v>14</v>
      </c>
      <c r="Z709" s="8" t="s">
        <v>14</v>
      </c>
      <c r="AA709" s="8" t="s">
        <v>14</v>
      </c>
      <c r="AB709" s="8" t="s">
        <v>14</v>
      </c>
    </row>
    <row r="710">
      <c r="A710" s="8" t="s">
        <v>14</v>
      </c>
      <c r="B710" s="8" t="s">
        <v>14</v>
      </c>
      <c r="C710" s="8" t="s">
        <v>14</v>
      </c>
      <c r="D710" s="8" t="s">
        <v>14</v>
      </c>
      <c r="E710" s="8" t="s">
        <v>14</v>
      </c>
      <c r="F710" s="8" t="s">
        <v>14</v>
      </c>
      <c r="G710" s="8" t="s">
        <v>14</v>
      </c>
      <c r="H710" s="8" t="s">
        <v>14</v>
      </c>
      <c r="I710" s="8" t="s">
        <v>14</v>
      </c>
      <c r="J710" s="8" t="s">
        <v>14</v>
      </c>
      <c r="K710" s="8" t="s">
        <v>14</v>
      </c>
      <c r="L710" s="8" t="s">
        <v>14</v>
      </c>
      <c r="M710" s="8" t="s">
        <v>14</v>
      </c>
      <c r="N710" s="8" t="s">
        <v>14</v>
      </c>
      <c r="O710" s="8" t="s">
        <v>14</v>
      </c>
      <c r="P710" s="8" t="s">
        <v>14</v>
      </c>
      <c r="Q710" s="8" t="s">
        <v>14</v>
      </c>
      <c r="R710" s="8" t="s">
        <v>14</v>
      </c>
      <c r="S710" s="8" t="s">
        <v>14</v>
      </c>
      <c r="T710" s="8" t="s">
        <v>14</v>
      </c>
      <c r="U710" s="8" t="s">
        <v>14</v>
      </c>
      <c r="V710" s="8" t="s">
        <v>14</v>
      </c>
      <c r="W710" s="8" t="s">
        <v>14</v>
      </c>
      <c r="X710" s="8" t="s">
        <v>14</v>
      </c>
      <c r="Y710" s="8" t="s">
        <v>14</v>
      </c>
      <c r="Z710" s="8" t="s">
        <v>14</v>
      </c>
      <c r="AA710" s="8" t="s">
        <v>14</v>
      </c>
      <c r="AB710" s="8" t="s">
        <v>14</v>
      </c>
    </row>
    <row r="711">
      <c r="A711" s="8" t="s">
        <v>14</v>
      </c>
      <c r="B711" s="8" t="s">
        <v>14</v>
      </c>
      <c r="C711" s="8" t="s">
        <v>14</v>
      </c>
      <c r="D711" s="8" t="s">
        <v>14</v>
      </c>
      <c r="E711" s="8" t="s">
        <v>14</v>
      </c>
      <c r="F711" s="8" t="s">
        <v>14</v>
      </c>
      <c r="G711" s="8" t="s">
        <v>14</v>
      </c>
      <c r="H711" s="8" t="s">
        <v>14</v>
      </c>
      <c r="I711" s="8" t="s">
        <v>14</v>
      </c>
      <c r="J711" s="8" t="s">
        <v>14</v>
      </c>
      <c r="K711" s="8" t="s">
        <v>14</v>
      </c>
      <c r="L711" s="8" t="s">
        <v>14</v>
      </c>
      <c r="M711" s="8" t="s">
        <v>14</v>
      </c>
      <c r="N711" s="8" t="s">
        <v>14</v>
      </c>
      <c r="O711" s="8" t="s">
        <v>14</v>
      </c>
      <c r="P711" s="8" t="s">
        <v>14</v>
      </c>
      <c r="Q711" s="8" t="s">
        <v>14</v>
      </c>
      <c r="R711" s="8" t="s">
        <v>14</v>
      </c>
      <c r="S711" s="8" t="s">
        <v>14</v>
      </c>
      <c r="T711" s="8" t="s">
        <v>14</v>
      </c>
      <c r="U711" s="8" t="s">
        <v>14</v>
      </c>
      <c r="V711" s="8" t="s">
        <v>14</v>
      </c>
      <c r="W711" s="8" t="s">
        <v>14</v>
      </c>
      <c r="X711" s="8" t="s">
        <v>14</v>
      </c>
      <c r="Y711" s="8" t="s">
        <v>14</v>
      </c>
      <c r="Z711" s="8" t="s">
        <v>14</v>
      </c>
      <c r="AA711" s="8" t="s">
        <v>14</v>
      </c>
      <c r="AB711" s="8" t="s">
        <v>14</v>
      </c>
    </row>
    <row r="712">
      <c r="A712" s="8" t="s">
        <v>14</v>
      </c>
      <c r="B712" s="8" t="s">
        <v>14</v>
      </c>
      <c r="C712" s="8" t="s">
        <v>14</v>
      </c>
      <c r="D712" s="8" t="s">
        <v>14</v>
      </c>
      <c r="E712" s="8" t="s">
        <v>14</v>
      </c>
      <c r="F712" s="8" t="s">
        <v>14</v>
      </c>
      <c r="G712" s="8" t="s">
        <v>14</v>
      </c>
      <c r="H712" s="8" t="s">
        <v>14</v>
      </c>
      <c r="I712" s="8" t="s">
        <v>14</v>
      </c>
      <c r="J712" s="8" t="s">
        <v>14</v>
      </c>
      <c r="K712" s="8" t="s">
        <v>14</v>
      </c>
      <c r="L712" s="8" t="s">
        <v>14</v>
      </c>
      <c r="M712" s="8" t="s">
        <v>14</v>
      </c>
      <c r="N712" s="8" t="s">
        <v>14</v>
      </c>
      <c r="O712" s="8" t="s">
        <v>14</v>
      </c>
      <c r="P712" s="8" t="s">
        <v>14</v>
      </c>
      <c r="Q712" s="8" t="s">
        <v>14</v>
      </c>
      <c r="R712" s="8" t="s">
        <v>14</v>
      </c>
      <c r="S712" s="8" t="s">
        <v>14</v>
      </c>
      <c r="T712" s="8" t="s">
        <v>14</v>
      </c>
      <c r="U712" s="8" t="s">
        <v>14</v>
      </c>
      <c r="V712" s="8" t="s">
        <v>14</v>
      </c>
      <c r="W712" s="8" t="s">
        <v>14</v>
      </c>
      <c r="X712" s="8" t="s">
        <v>14</v>
      </c>
      <c r="Y712" s="8" t="s">
        <v>14</v>
      </c>
      <c r="Z712" s="8" t="s">
        <v>14</v>
      </c>
      <c r="AA712" s="8" t="s">
        <v>14</v>
      </c>
      <c r="AB712" s="8" t="s">
        <v>14</v>
      </c>
    </row>
    <row r="713">
      <c r="A713" s="8" t="s">
        <v>14</v>
      </c>
      <c r="B713" s="8" t="s">
        <v>14</v>
      </c>
      <c r="C713" s="8" t="s">
        <v>14</v>
      </c>
      <c r="D713" s="8" t="s">
        <v>14</v>
      </c>
      <c r="E713" s="8" t="s">
        <v>14</v>
      </c>
      <c r="F713" s="8" t="s">
        <v>14</v>
      </c>
      <c r="G713" s="8" t="s">
        <v>14</v>
      </c>
      <c r="H713" s="8" t="s">
        <v>14</v>
      </c>
      <c r="I713" s="8" t="s">
        <v>14</v>
      </c>
      <c r="J713" s="8" t="s">
        <v>14</v>
      </c>
      <c r="K713" s="8" t="s">
        <v>14</v>
      </c>
      <c r="L713" s="8" t="s">
        <v>14</v>
      </c>
      <c r="M713" s="8" t="s">
        <v>14</v>
      </c>
      <c r="N713" s="8" t="s">
        <v>14</v>
      </c>
      <c r="O713" s="8" t="s">
        <v>14</v>
      </c>
      <c r="P713" s="8" t="s">
        <v>14</v>
      </c>
      <c r="Q713" s="8" t="s">
        <v>14</v>
      </c>
      <c r="R713" s="8" t="s">
        <v>14</v>
      </c>
      <c r="S713" s="8" t="s">
        <v>14</v>
      </c>
      <c r="T713" s="8" t="s">
        <v>14</v>
      </c>
      <c r="U713" s="8" t="s">
        <v>14</v>
      </c>
      <c r="V713" s="8" t="s">
        <v>14</v>
      </c>
      <c r="W713" s="8" t="s">
        <v>14</v>
      </c>
      <c r="X713" s="8" t="s">
        <v>14</v>
      </c>
      <c r="Y713" s="8" t="s">
        <v>14</v>
      </c>
      <c r="Z713" s="8" t="s">
        <v>14</v>
      </c>
      <c r="AA713" s="8" t="s">
        <v>14</v>
      </c>
      <c r="AB713" s="8" t="s">
        <v>14</v>
      </c>
    </row>
    <row r="714">
      <c r="A714" s="8" t="s">
        <v>14</v>
      </c>
      <c r="B714" s="8" t="s">
        <v>14</v>
      </c>
      <c r="C714" s="8" t="s">
        <v>14</v>
      </c>
      <c r="D714" s="8" t="s">
        <v>14</v>
      </c>
      <c r="E714" s="8" t="s">
        <v>14</v>
      </c>
      <c r="F714" s="8" t="s">
        <v>14</v>
      </c>
      <c r="G714" s="8" t="s">
        <v>14</v>
      </c>
      <c r="H714" s="8" t="s">
        <v>14</v>
      </c>
      <c r="I714" s="8" t="s">
        <v>14</v>
      </c>
      <c r="J714" s="8" t="s">
        <v>14</v>
      </c>
      <c r="K714" s="8" t="s">
        <v>14</v>
      </c>
      <c r="L714" s="8" t="s">
        <v>14</v>
      </c>
      <c r="M714" s="8" t="s">
        <v>14</v>
      </c>
      <c r="N714" s="8" t="s">
        <v>14</v>
      </c>
      <c r="O714" s="8" t="s">
        <v>14</v>
      </c>
      <c r="P714" s="8" t="s">
        <v>14</v>
      </c>
      <c r="Q714" s="8" t="s">
        <v>14</v>
      </c>
      <c r="R714" s="8" t="s">
        <v>14</v>
      </c>
      <c r="S714" s="8" t="s">
        <v>14</v>
      </c>
      <c r="T714" s="8" t="s">
        <v>14</v>
      </c>
      <c r="U714" s="8" t="s">
        <v>14</v>
      </c>
      <c r="V714" s="8" t="s">
        <v>14</v>
      </c>
      <c r="W714" s="8" t="s">
        <v>14</v>
      </c>
      <c r="X714" s="8" t="s">
        <v>14</v>
      </c>
      <c r="Y714" s="8" t="s">
        <v>14</v>
      </c>
      <c r="Z714" s="8" t="s">
        <v>14</v>
      </c>
      <c r="AA714" s="8" t="s">
        <v>14</v>
      </c>
      <c r="AB714" s="8" t="s">
        <v>14</v>
      </c>
    </row>
    <row r="715">
      <c r="A715" s="8" t="s">
        <v>14</v>
      </c>
      <c r="B715" s="8" t="s">
        <v>14</v>
      </c>
      <c r="C715" s="8" t="s">
        <v>14</v>
      </c>
      <c r="D715" s="8" t="s">
        <v>14</v>
      </c>
      <c r="E715" s="8" t="s">
        <v>14</v>
      </c>
      <c r="F715" s="8" t="s">
        <v>14</v>
      </c>
      <c r="G715" s="8" t="s">
        <v>14</v>
      </c>
      <c r="H715" s="8" t="s">
        <v>14</v>
      </c>
      <c r="I715" s="8" t="s">
        <v>14</v>
      </c>
      <c r="J715" s="8" t="s">
        <v>14</v>
      </c>
      <c r="K715" s="8" t="s">
        <v>14</v>
      </c>
      <c r="L715" s="8" t="s">
        <v>14</v>
      </c>
      <c r="M715" s="8" t="s">
        <v>14</v>
      </c>
      <c r="N715" s="8" t="s">
        <v>14</v>
      </c>
      <c r="O715" s="8" t="s">
        <v>14</v>
      </c>
      <c r="P715" s="8" t="s">
        <v>14</v>
      </c>
      <c r="Q715" s="8" t="s">
        <v>14</v>
      </c>
      <c r="R715" s="8" t="s">
        <v>14</v>
      </c>
      <c r="S715" s="8" t="s">
        <v>14</v>
      </c>
      <c r="T715" s="8" t="s">
        <v>14</v>
      </c>
      <c r="U715" s="8" t="s">
        <v>14</v>
      </c>
      <c r="V715" s="8" t="s">
        <v>14</v>
      </c>
      <c r="W715" s="8" t="s">
        <v>14</v>
      </c>
      <c r="X715" s="8" t="s">
        <v>14</v>
      </c>
      <c r="Y715" s="8" t="s">
        <v>14</v>
      </c>
      <c r="Z715" s="8" t="s">
        <v>14</v>
      </c>
      <c r="AA715" s="8" t="s">
        <v>14</v>
      </c>
      <c r="AB715" s="8" t="s">
        <v>14</v>
      </c>
    </row>
    <row r="716">
      <c r="A716" s="8" t="s">
        <v>14</v>
      </c>
      <c r="B716" s="8" t="s">
        <v>14</v>
      </c>
      <c r="C716" s="8" t="s">
        <v>14</v>
      </c>
      <c r="D716" s="8" t="s">
        <v>14</v>
      </c>
      <c r="E716" s="8" t="s">
        <v>14</v>
      </c>
      <c r="F716" s="8" t="s">
        <v>14</v>
      </c>
      <c r="G716" s="8" t="s">
        <v>14</v>
      </c>
      <c r="H716" s="8" t="s">
        <v>14</v>
      </c>
      <c r="I716" s="8" t="s">
        <v>14</v>
      </c>
      <c r="J716" s="8" t="s">
        <v>14</v>
      </c>
      <c r="K716" s="8" t="s">
        <v>14</v>
      </c>
      <c r="L716" s="8" t="s">
        <v>14</v>
      </c>
      <c r="M716" s="8" t="s">
        <v>14</v>
      </c>
      <c r="N716" s="8" t="s">
        <v>14</v>
      </c>
      <c r="O716" s="8" t="s">
        <v>14</v>
      </c>
      <c r="P716" s="8" t="s">
        <v>14</v>
      </c>
      <c r="Q716" s="8" t="s">
        <v>14</v>
      </c>
      <c r="R716" s="8" t="s">
        <v>14</v>
      </c>
      <c r="S716" s="8" t="s">
        <v>14</v>
      </c>
      <c r="T716" s="8" t="s">
        <v>14</v>
      </c>
      <c r="U716" s="8" t="s">
        <v>14</v>
      </c>
      <c r="V716" s="8" t="s">
        <v>14</v>
      </c>
      <c r="W716" s="8" t="s">
        <v>14</v>
      </c>
      <c r="X716" s="8" t="s">
        <v>14</v>
      </c>
      <c r="Y716" s="8" t="s">
        <v>14</v>
      </c>
      <c r="Z716" s="8" t="s">
        <v>14</v>
      </c>
      <c r="AA716" s="8" t="s">
        <v>14</v>
      </c>
      <c r="AB716" s="8" t="s">
        <v>14</v>
      </c>
    </row>
    <row r="717">
      <c r="A717" s="8" t="s">
        <v>14</v>
      </c>
      <c r="B717" s="8" t="s">
        <v>14</v>
      </c>
      <c r="C717" s="8" t="s">
        <v>14</v>
      </c>
      <c r="D717" s="8" t="s">
        <v>14</v>
      </c>
      <c r="E717" s="8" t="s">
        <v>14</v>
      </c>
      <c r="F717" s="8" t="s">
        <v>14</v>
      </c>
      <c r="G717" s="8" t="s">
        <v>14</v>
      </c>
      <c r="H717" s="8" t="s">
        <v>14</v>
      </c>
      <c r="I717" s="8" t="s">
        <v>14</v>
      </c>
      <c r="J717" s="8" t="s">
        <v>14</v>
      </c>
      <c r="K717" s="8" t="s">
        <v>14</v>
      </c>
      <c r="L717" s="8" t="s">
        <v>14</v>
      </c>
      <c r="M717" s="8" t="s">
        <v>14</v>
      </c>
      <c r="N717" s="8" t="s">
        <v>14</v>
      </c>
      <c r="O717" s="8" t="s">
        <v>14</v>
      </c>
      <c r="P717" s="8" t="s">
        <v>14</v>
      </c>
      <c r="Q717" s="8" t="s">
        <v>14</v>
      </c>
      <c r="R717" s="8" t="s">
        <v>14</v>
      </c>
      <c r="S717" s="8" t="s">
        <v>14</v>
      </c>
      <c r="T717" s="8" t="s">
        <v>14</v>
      </c>
      <c r="U717" s="8" t="s">
        <v>14</v>
      </c>
      <c r="V717" s="8" t="s">
        <v>14</v>
      </c>
      <c r="W717" s="8" t="s">
        <v>14</v>
      </c>
      <c r="X717" s="8" t="s">
        <v>14</v>
      </c>
      <c r="Y717" s="8" t="s">
        <v>14</v>
      </c>
      <c r="Z717" s="8" t="s">
        <v>14</v>
      </c>
      <c r="AA717" s="8" t="s">
        <v>14</v>
      </c>
      <c r="AB717" s="8" t="s">
        <v>14</v>
      </c>
    </row>
    <row r="718">
      <c r="A718" s="8" t="s">
        <v>14</v>
      </c>
      <c r="B718" s="8" t="s">
        <v>14</v>
      </c>
      <c r="C718" s="8" t="s">
        <v>14</v>
      </c>
      <c r="D718" s="8" t="s">
        <v>14</v>
      </c>
      <c r="E718" s="8" t="s">
        <v>14</v>
      </c>
      <c r="F718" s="8" t="s">
        <v>14</v>
      </c>
      <c r="G718" s="8" t="s">
        <v>14</v>
      </c>
      <c r="H718" s="8" t="s">
        <v>14</v>
      </c>
      <c r="I718" s="8" t="s">
        <v>14</v>
      </c>
      <c r="J718" s="8" t="s">
        <v>14</v>
      </c>
      <c r="K718" s="8" t="s">
        <v>14</v>
      </c>
      <c r="L718" s="8" t="s">
        <v>14</v>
      </c>
      <c r="M718" s="8" t="s">
        <v>14</v>
      </c>
      <c r="N718" s="8" t="s">
        <v>14</v>
      </c>
      <c r="O718" s="8" t="s">
        <v>14</v>
      </c>
      <c r="P718" s="8" t="s">
        <v>14</v>
      </c>
      <c r="Q718" s="8" t="s">
        <v>14</v>
      </c>
      <c r="R718" s="8" t="s">
        <v>14</v>
      </c>
      <c r="S718" s="8" t="s">
        <v>14</v>
      </c>
      <c r="T718" s="8" t="s">
        <v>14</v>
      </c>
      <c r="U718" s="8" t="s">
        <v>14</v>
      </c>
      <c r="V718" s="8" t="s">
        <v>14</v>
      </c>
      <c r="W718" s="8" t="s">
        <v>14</v>
      </c>
      <c r="X718" s="8" t="s">
        <v>14</v>
      </c>
      <c r="Y718" s="8" t="s">
        <v>14</v>
      </c>
      <c r="Z718" s="8" t="s">
        <v>14</v>
      </c>
      <c r="AA718" s="8" t="s">
        <v>14</v>
      </c>
      <c r="AB718" s="8" t="s">
        <v>14</v>
      </c>
    </row>
    <row r="719">
      <c r="A719" s="8" t="s">
        <v>14</v>
      </c>
      <c r="B719" s="8" t="s">
        <v>14</v>
      </c>
      <c r="C719" s="8" t="s">
        <v>14</v>
      </c>
      <c r="D719" s="8" t="s">
        <v>14</v>
      </c>
      <c r="E719" s="8" t="s">
        <v>14</v>
      </c>
      <c r="F719" s="8" t="s">
        <v>14</v>
      </c>
      <c r="G719" s="8" t="s">
        <v>14</v>
      </c>
      <c r="H719" s="8" t="s">
        <v>14</v>
      </c>
      <c r="I719" s="8" t="s">
        <v>14</v>
      </c>
      <c r="J719" s="8" t="s">
        <v>14</v>
      </c>
      <c r="K719" s="8" t="s">
        <v>14</v>
      </c>
      <c r="L719" s="8" t="s">
        <v>14</v>
      </c>
      <c r="M719" s="8" t="s">
        <v>14</v>
      </c>
      <c r="N719" s="8" t="s">
        <v>14</v>
      </c>
      <c r="O719" s="8" t="s">
        <v>14</v>
      </c>
      <c r="P719" s="8" t="s">
        <v>14</v>
      </c>
      <c r="Q719" s="8" t="s">
        <v>14</v>
      </c>
      <c r="R719" s="8" t="s">
        <v>14</v>
      </c>
      <c r="S719" s="8" t="s">
        <v>14</v>
      </c>
      <c r="T719" s="8" t="s">
        <v>14</v>
      </c>
      <c r="U719" s="8" t="s">
        <v>14</v>
      </c>
      <c r="V719" s="8" t="s">
        <v>14</v>
      </c>
      <c r="W719" s="8" t="s">
        <v>14</v>
      </c>
      <c r="X719" s="8" t="s">
        <v>14</v>
      </c>
      <c r="Y719" s="8" t="s">
        <v>14</v>
      </c>
      <c r="Z719" s="8" t="s">
        <v>14</v>
      </c>
      <c r="AA719" s="8" t="s">
        <v>14</v>
      </c>
      <c r="AB719" s="8" t="s">
        <v>14</v>
      </c>
    </row>
    <row r="720">
      <c r="A720" s="8" t="s">
        <v>14</v>
      </c>
      <c r="B720" s="8" t="s">
        <v>14</v>
      </c>
      <c r="C720" s="8" t="s">
        <v>14</v>
      </c>
      <c r="D720" s="8" t="s">
        <v>14</v>
      </c>
      <c r="E720" s="8" t="s">
        <v>14</v>
      </c>
      <c r="F720" s="8" t="s">
        <v>14</v>
      </c>
      <c r="G720" s="8" t="s">
        <v>14</v>
      </c>
      <c r="H720" s="8" t="s">
        <v>14</v>
      </c>
      <c r="I720" s="8" t="s">
        <v>14</v>
      </c>
      <c r="J720" s="8" t="s">
        <v>14</v>
      </c>
      <c r="K720" s="8" t="s">
        <v>14</v>
      </c>
      <c r="L720" s="8" t="s">
        <v>14</v>
      </c>
      <c r="M720" s="8" t="s">
        <v>14</v>
      </c>
      <c r="N720" s="8" t="s">
        <v>14</v>
      </c>
      <c r="O720" s="8" t="s">
        <v>14</v>
      </c>
      <c r="P720" s="8" t="s">
        <v>14</v>
      </c>
      <c r="Q720" s="8" t="s">
        <v>14</v>
      </c>
      <c r="R720" s="8" t="s">
        <v>14</v>
      </c>
      <c r="S720" s="8" t="s">
        <v>14</v>
      </c>
      <c r="T720" s="8" t="s">
        <v>14</v>
      </c>
      <c r="U720" s="8" t="s">
        <v>14</v>
      </c>
      <c r="V720" s="8" t="s">
        <v>14</v>
      </c>
      <c r="W720" s="8" t="s">
        <v>14</v>
      </c>
      <c r="X720" s="8" t="s">
        <v>14</v>
      </c>
      <c r="Y720" s="8" t="s">
        <v>14</v>
      </c>
      <c r="Z720" s="8" t="s">
        <v>14</v>
      </c>
      <c r="AA720" s="8" t="s">
        <v>14</v>
      </c>
      <c r="AB720" s="8" t="s">
        <v>14</v>
      </c>
    </row>
    <row r="721">
      <c r="A721" s="8" t="s">
        <v>14</v>
      </c>
      <c r="B721" s="8" t="s">
        <v>14</v>
      </c>
      <c r="C721" s="8" t="s">
        <v>14</v>
      </c>
      <c r="D721" s="8" t="s">
        <v>14</v>
      </c>
      <c r="E721" s="8" t="s">
        <v>14</v>
      </c>
      <c r="F721" s="8" t="s">
        <v>14</v>
      </c>
      <c r="G721" s="8" t="s">
        <v>14</v>
      </c>
      <c r="H721" s="8" t="s">
        <v>14</v>
      </c>
      <c r="I721" s="8" t="s">
        <v>14</v>
      </c>
      <c r="J721" s="8" t="s">
        <v>14</v>
      </c>
      <c r="K721" s="8" t="s">
        <v>14</v>
      </c>
      <c r="L721" s="8" t="s">
        <v>14</v>
      </c>
      <c r="M721" s="8" t="s">
        <v>14</v>
      </c>
      <c r="N721" s="8" t="s">
        <v>14</v>
      </c>
      <c r="O721" s="8" t="s">
        <v>14</v>
      </c>
      <c r="P721" s="8" t="s">
        <v>14</v>
      </c>
      <c r="Q721" s="8" t="s">
        <v>14</v>
      </c>
      <c r="R721" s="8" t="s">
        <v>14</v>
      </c>
      <c r="S721" s="8" t="s">
        <v>14</v>
      </c>
      <c r="T721" s="8" t="s">
        <v>14</v>
      </c>
      <c r="U721" s="8" t="s">
        <v>14</v>
      </c>
      <c r="V721" s="8" t="s">
        <v>14</v>
      </c>
      <c r="W721" s="8" t="s">
        <v>14</v>
      </c>
      <c r="X721" s="8" t="s">
        <v>14</v>
      </c>
      <c r="Y721" s="8" t="s">
        <v>14</v>
      </c>
      <c r="Z721" s="8" t="s">
        <v>14</v>
      </c>
      <c r="AA721" s="8" t="s">
        <v>14</v>
      </c>
      <c r="AB721" s="8" t="s">
        <v>14</v>
      </c>
    </row>
    <row r="722">
      <c r="A722" s="8" t="s">
        <v>14</v>
      </c>
      <c r="B722" s="8" t="s">
        <v>14</v>
      </c>
      <c r="C722" s="8" t="s">
        <v>14</v>
      </c>
      <c r="D722" s="8" t="s">
        <v>14</v>
      </c>
      <c r="E722" s="8" t="s">
        <v>14</v>
      </c>
      <c r="F722" s="8" t="s">
        <v>14</v>
      </c>
      <c r="G722" s="8" t="s">
        <v>14</v>
      </c>
      <c r="H722" s="8" t="s">
        <v>14</v>
      </c>
      <c r="I722" s="8" t="s">
        <v>14</v>
      </c>
      <c r="J722" s="8" t="s">
        <v>14</v>
      </c>
      <c r="K722" s="8" t="s">
        <v>14</v>
      </c>
      <c r="L722" s="8" t="s">
        <v>14</v>
      </c>
      <c r="M722" s="8" t="s">
        <v>14</v>
      </c>
      <c r="N722" s="8" t="s">
        <v>14</v>
      </c>
      <c r="O722" s="8" t="s">
        <v>14</v>
      </c>
      <c r="P722" s="8" t="s">
        <v>14</v>
      </c>
      <c r="Q722" s="8" t="s">
        <v>14</v>
      </c>
      <c r="R722" s="8" t="s">
        <v>14</v>
      </c>
      <c r="S722" s="8" t="s">
        <v>14</v>
      </c>
      <c r="T722" s="8" t="s">
        <v>14</v>
      </c>
      <c r="U722" s="8" t="s">
        <v>14</v>
      </c>
      <c r="V722" s="8" t="s">
        <v>14</v>
      </c>
      <c r="W722" s="8" t="s">
        <v>14</v>
      </c>
      <c r="X722" s="8" t="s">
        <v>14</v>
      </c>
      <c r="Y722" s="8" t="s">
        <v>14</v>
      </c>
      <c r="Z722" s="8" t="s">
        <v>14</v>
      </c>
      <c r="AA722" s="8" t="s">
        <v>14</v>
      </c>
      <c r="AB722" s="8" t="s">
        <v>14</v>
      </c>
    </row>
    <row r="723">
      <c r="A723" s="8" t="s">
        <v>14</v>
      </c>
      <c r="B723" s="8" t="s">
        <v>14</v>
      </c>
      <c r="C723" s="8" t="s">
        <v>14</v>
      </c>
      <c r="D723" s="8" t="s">
        <v>14</v>
      </c>
      <c r="E723" s="8" t="s">
        <v>14</v>
      </c>
      <c r="F723" s="8" t="s">
        <v>14</v>
      </c>
      <c r="G723" s="8" t="s">
        <v>14</v>
      </c>
      <c r="H723" s="8" t="s">
        <v>14</v>
      </c>
      <c r="I723" s="8" t="s">
        <v>14</v>
      </c>
      <c r="J723" s="8" t="s">
        <v>14</v>
      </c>
      <c r="K723" s="8" t="s">
        <v>14</v>
      </c>
      <c r="L723" s="8" t="s">
        <v>14</v>
      </c>
      <c r="M723" s="8" t="s">
        <v>14</v>
      </c>
      <c r="N723" s="8" t="s">
        <v>14</v>
      </c>
      <c r="O723" s="8" t="s">
        <v>14</v>
      </c>
      <c r="P723" s="8" t="s">
        <v>14</v>
      </c>
      <c r="Q723" s="8" t="s">
        <v>14</v>
      </c>
      <c r="R723" s="8" t="s">
        <v>14</v>
      </c>
      <c r="S723" s="8" t="s">
        <v>14</v>
      </c>
      <c r="T723" s="8" t="s">
        <v>14</v>
      </c>
      <c r="U723" s="8" t="s">
        <v>14</v>
      </c>
      <c r="V723" s="8" t="s">
        <v>14</v>
      </c>
      <c r="W723" s="8" t="s">
        <v>14</v>
      </c>
      <c r="X723" s="8" t="s">
        <v>14</v>
      </c>
      <c r="Y723" s="8" t="s">
        <v>14</v>
      </c>
      <c r="Z723" s="8" t="s">
        <v>14</v>
      </c>
      <c r="AA723" s="8" t="s">
        <v>14</v>
      </c>
      <c r="AB723" s="8" t="s">
        <v>14</v>
      </c>
    </row>
    <row r="724">
      <c r="A724" s="8" t="s">
        <v>14</v>
      </c>
      <c r="B724" s="8" t="s">
        <v>14</v>
      </c>
      <c r="C724" s="8" t="s">
        <v>14</v>
      </c>
      <c r="D724" s="8" t="s">
        <v>14</v>
      </c>
      <c r="E724" s="8" t="s">
        <v>14</v>
      </c>
      <c r="F724" s="8" t="s">
        <v>14</v>
      </c>
      <c r="G724" s="8" t="s">
        <v>14</v>
      </c>
      <c r="H724" s="8" t="s">
        <v>14</v>
      </c>
      <c r="I724" s="8" t="s">
        <v>14</v>
      </c>
      <c r="J724" s="8" t="s">
        <v>14</v>
      </c>
      <c r="K724" s="8" t="s">
        <v>14</v>
      </c>
      <c r="L724" s="8" t="s">
        <v>14</v>
      </c>
      <c r="M724" s="8" t="s">
        <v>14</v>
      </c>
      <c r="N724" s="8" t="s">
        <v>14</v>
      </c>
      <c r="O724" s="8" t="s">
        <v>14</v>
      </c>
      <c r="P724" s="8" t="s">
        <v>14</v>
      </c>
      <c r="Q724" s="8" t="s">
        <v>14</v>
      </c>
      <c r="R724" s="8" t="s">
        <v>14</v>
      </c>
      <c r="S724" s="8" t="s">
        <v>14</v>
      </c>
      <c r="T724" s="8" t="s">
        <v>14</v>
      </c>
      <c r="U724" s="8" t="s">
        <v>14</v>
      </c>
      <c r="V724" s="8" t="s">
        <v>14</v>
      </c>
      <c r="W724" s="8" t="s">
        <v>14</v>
      </c>
      <c r="X724" s="8" t="s">
        <v>14</v>
      </c>
      <c r="Y724" s="8" t="s">
        <v>14</v>
      </c>
      <c r="Z724" s="8" t="s">
        <v>14</v>
      </c>
      <c r="AA724" s="8" t="s">
        <v>14</v>
      </c>
      <c r="AB724" s="8" t="s">
        <v>14</v>
      </c>
    </row>
    <row r="725">
      <c r="A725" s="8" t="s">
        <v>14</v>
      </c>
      <c r="B725" s="8" t="s">
        <v>14</v>
      </c>
      <c r="C725" s="8" t="s">
        <v>14</v>
      </c>
      <c r="D725" s="8" t="s">
        <v>14</v>
      </c>
      <c r="E725" s="8" t="s">
        <v>14</v>
      </c>
      <c r="F725" s="8" t="s">
        <v>14</v>
      </c>
      <c r="G725" s="8" t="s">
        <v>14</v>
      </c>
      <c r="H725" s="8" t="s">
        <v>14</v>
      </c>
      <c r="I725" s="8" t="s">
        <v>14</v>
      </c>
      <c r="J725" s="8" t="s">
        <v>14</v>
      </c>
      <c r="K725" s="8" t="s">
        <v>14</v>
      </c>
      <c r="L725" s="8" t="s">
        <v>14</v>
      </c>
      <c r="M725" s="8" t="s">
        <v>14</v>
      </c>
      <c r="N725" s="8" t="s">
        <v>14</v>
      </c>
      <c r="O725" s="8" t="s">
        <v>14</v>
      </c>
      <c r="P725" s="8" t="s">
        <v>14</v>
      </c>
      <c r="Q725" s="8" t="s">
        <v>14</v>
      </c>
      <c r="R725" s="8" t="s">
        <v>14</v>
      </c>
      <c r="S725" s="8" t="s">
        <v>14</v>
      </c>
      <c r="T725" s="8" t="s">
        <v>14</v>
      </c>
      <c r="U725" s="8" t="s">
        <v>14</v>
      </c>
      <c r="V725" s="8" t="s">
        <v>14</v>
      </c>
      <c r="W725" s="8" t="s">
        <v>14</v>
      </c>
      <c r="X725" s="8" t="s">
        <v>14</v>
      </c>
      <c r="Y725" s="8" t="s">
        <v>14</v>
      </c>
      <c r="Z725" s="8" t="s">
        <v>14</v>
      </c>
      <c r="AA725" s="8" t="s">
        <v>14</v>
      </c>
      <c r="AB725" s="8" t="s">
        <v>14</v>
      </c>
    </row>
    <row r="726">
      <c r="A726" s="8" t="s">
        <v>14</v>
      </c>
      <c r="B726" s="8" t="s">
        <v>14</v>
      </c>
      <c r="C726" s="8" t="s">
        <v>14</v>
      </c>
      <c r="D726" s="8" t="s">
        <v>14</v>
      </c>
      <c r="E726" s="8" t="s">
        <v>14</v>
      </c>
      <c r="F726" s="8" t="s">
        <v>14</v>
      </c>
      <c r="G726" s="8" t="s">
        <v>14</v>
      </c>
      <c r="H726" s="8" t="s">
        <v>14</v>
      </c>
      <c r="I726" s="8" t="s">
        <v>14</v>
      </c>
      <c r="J726" s="8" t="s">
        <v>14</v>
      </c>
      <c r="K726" s="8" t="s">
        <v>14</v>
      </c>
      <c r="L726" s="8" t="s">
        <v>14</v>
      </c>
      <c r="M726" s="8" t="s">
        <v>14</v>
      </c>
      <c r="N726" s="8" t="s">
        <v>14</v>
      </c>
      <c r="O726" s="8" t="s">
        <v>14</v>
      </c>
      <c r="P726" s="8" t="s">
        <v>14</v>
      </c>
      <c r="Q726" s="8" t="s">
        <v>14</v>
      </c>
      <c r="R726" s="8" t="s">
        <v>14</v>
      </c>
      <c r="S726" s="8" t="s">
        <v>14</v>
      </c>
      <c r="T726" s="8" t="s">
        <v>14</v>
      </c>
      <c r="U726" s="8" t="s">
        <v>14</v>
      </c>
      <c r="V726" s="8" t="s">
        <v>14</v>
      </c>
      <c r="W726" s="8" t="s">
        <v>14</v>
      </c>
      <c r="X726" s="8" t="s">
        <v>14</v>
      </c>
      <c r="Y726" s="8" t="s">
        <v>14</v>
      </c>
      <c r="Z726" s="8" t="s">
        <v>14</v>
      </c>
      <c r="AA726" s="8" t="s">
        <v>14</v>
      </c>
      <c r="AB726" s="8" t="s">
        <v>14</v>
      </c>
    </row>
    <row r="727">
      <c r="A727" s="8" t="s">
        <v>14</v>
      </c>
      <c r="B727" s="8" t="s">
        <v>14</v>
      </c>
      <c r="C727" s="8" t="s">
        <v>14</v>
      </c>
      <c r="D727" s="8" t="s">
        <v>14</v>
      </c>
      <c r="E727" s="8" t="s">
        <v>14</v>
      </c>
      <c r="F727" s="8" t="s">
        <v>14</v>
      </c>
      <c r="G727" s="8" t="s">
        <v>14</v>
      </c>
      <c r="H727" s="8" t="s">
        <v>14</v>
      </c>
      <c r="I727" s="8" t="s">
        <v>14</v>
      </c>
      <c r="J727" s="8" t="s">
        <v>14</v>
      </c>
      <c r="K727" s="8" t="s">
        <v>14</v>
      </c>
      <c r="L727" s="8" t="s">
        <v>14</v>
      </c>
      <c r="M727" s="8" t="s">
        <v>14</v>
      </c>
      <c r="N727" s="8" t="s">
        <v>14</v>
      </c>
      <c r="O727" s="8" t="s">
        <v>14</v>
      </c>
      <c r="P727" s="8" t="s">
        <v>14</v>
      </c>
      <c r="Q727" s="8" t="s">
        <v>14</v>
      </c>
      <c r="R727" s="8" t="s">
        <v>14</v>
      </c>
      <c r="S727" s="8" t="s">
        <v>14</v>
      </c>
      <c r="T727" s="8" t="s">
        <v>14</v>
      </c>
      <c r="U727" s="8" t="s">
        <v>14</v>
      </c>
      <c r="V727" s="8" t="s">
        <v>14</v>
      </c>
      <c r="W727" s="8" t="s">
        <v>14</v>
      </c>
      <c r="X727" s="8" t="s">
        <v>14</v>
      </c>
      <c r="Y727" s="8" t="s">
        <v>14</v>
      </c>
      <c r="Z727" s="8" t="s">
        <v>14</v>
      </c>
      <c r="AA727" s="8" t="s">
        <v>14</v>
      </c>
      <c r="AB727" s="8" t="s">
        <v>14</v>
      </c>
    </row>
    <row r="728">
      <c r="A728" s="8" t="s">
        <v>14</v>
      </c>
      <c r="B728" s="8" t="s">
        <v>14</v>
      </c>
      <c r="C728" s="8" t="s">
        <v>14</v>
      </c>
      <c r="D728" s="8" t="s">
        <v>14</v>
      </c>
      <c r="E728" s="8" t="s">
        <v>14</v>
      </c>
      <c r="F728" s="8" t="s">
        <v>14</v>
      </c>
      <c r="G728" s="8" t="s">
        <v>14</v>
      </c>
      <c r="H728" s="8" t="s">
        <v>14</v>
      </c>
      <c r="I728" s="8" t="s">
        <v>14</v>
      </c>
      <c r="J728" s="8" t="s">
        <v>14</v>
      </c>
      <c r="K728" s="8" t="s">
        <v>14</v>
      </c>
      <c r="L728" s="8" t="s">
        <v>14</v>
      </c>
      <c r="M728" s="8" t="s">
        <v>14</v>
      </c>
      <c r="N728" s="8" t="s">
        <v>14</v>
      </c>
      <c r="O728" s="8" t="s">
        <v>14</v>
      </c>
      <c r="P728" s="8" t="s">
        <v>14</v>
      </c>
      <c r="Q728" s="8" t="s">
        <v>14</v>
      </c>
      <c r="R728" s="8" t="s">
        <v>14</v>
      </c>
      <c r="S728" s="8" t="s">
        <v>14</v>
      </c>
      <c r="T728" s="8" t="s">
        <v>14</v>
      </c>
      <c r="U728" s="8" t="s">
        <v>14</v>
      </c>
      <c r="V728" s="8" t="s">
        <v>14</v>
      </c>
      <c r="W728" s="8" t="s">
        <v>14</v>
      </c>
      <c r="X728" s="8" t="s">
        <v>14</v>
      </c>
      <c r="Y728" s="8" t="s">
        <v>14</v>
      </c>
      <c r="Z728" s="8" t="s">
        <v>14</v>
      </c>
      <c r="AA728" s="8" t="s">
        <v>14</v>
      </c>
      <c r="AB728" s="8" t="s">
        <v>14</v>
      </c>
    </row>
    <row r="729">
      <c r="A729" s="8" t="s">
        <v>14</v>
      </c>
      <c r="B729" s="8" t="s">
        <v>14</v>
      </c>
      <c r="C729" s="8" t="s">
        <v>14</v>
      </c>
      <c r="D729" s="8" t="s">
        <v>14</v>
      </c>
      <c r="E729" s="8" t="s">
        <v>14</v>
      </c>
      <c r="F729" s="8" t="s">
        <v>14</v>
      </c>
      <c r="G729" s="8" t="s">
        <v>14</v>
      </c>
      <c r="H729" s="8" t="s">
        <v>14</v>
      </c>
      <c r="I729" s="8" t="s">
        <v>14</v>
      </c>
      <c r="J729" s="8" t="s">
        <v>14</v>
      </c>
      <c r="K729" s="8" t="s">
        <v>14</v>
      </c>
      <c r="L729" s="8" t="s">
        <v>14</v>
      </c>
      <c r="M729" s="8" t="s">
        <v>14</v>
      </c>
      <c r="N729" s="8" t="s">
        <v>14</v>
      </c>
      <c r="O729" s="8" t="s">
        <v>14</v>
      </c>
      <c r="P729" s="8" t="s">
        <v>14</v>
      </c>
      <c r="Q729" s="8" t="s">
        <v>14</v>
      </c>
      <c r="R729" s="8" t="s">
        <v>14</v>
      </c>
      <c r="S729" s="8" t="s">
        <v>14</v>
      </c>
      <c r="T729" s="8" t="s">
        <v>14</v>
      </c>
      <c r="U729" s="8" t="s">
        <v>14</v>
      </c>
      <c r="V729" s="8" t="s">
        <v>14</v>
      </c>
      <c r="W729" s="8" t="s">
        <v>14</v>
      </c>
      <c r="X729" s="8" t="s">
        <v>14</v>
      </c>
      <c r="Y729" s="8" t="s">
        <v>14</v>
      </c>
      <c r="Z729" s="8" t="s">
        <v>14</v>
      </c>
      <c r="AA729" s="8" t="s">
        <v>14</v>
      </c>
      <c r="AB729" s="8" t="s">
        <v>14</v>
      </c>
    </row>
    <row r="730">
      <c r="A730" s="8" t="s">
        <v>14</v>
      </c>
      <c r="B730" s="8" t="s">
        <v>14</v>
      </c>
      <c r="C730" s="8" t="s">
        <v>14</v>
      </c>
      <c r="D730" s="8" t="s">
        <v>14</v>
      </c>
      <c r="E730" s="8" t="s">
        <v>14</v>
      </c>
      <c r="F730" s="8" t="s">
        <v>14</v>
      </c>
      <c r="G730" s="8" t="s">
        <v>14</v>
      </c>
      <c r="H730" s="8" t="s">
        <v>14</v>
      </c>
      <c r="I730" s="8" t="s">
        <v>14</v>
      </c>
      <c r="J730" s="8" t="s">
        <v>14</v>
      </c>
      <c r="K730" s="8" t="s">
        <v>14</v>
      </c>
      <c r="L730" s="8" t="s">
        <v>14</v>
      </c>
      <c r="M730" s="8" t="s">
        <v>14</v>
      </c>
      <c r="N730" s="8" t="s">
        <v>14</v>
      </c>
      <c r="O730" s="8" t="s">
        <v>14</v>
      </c>
      <c r="P730" s="8" t="s">
        <v>14</v>
      </c>
      <c r="Q730" s="8" t="s">
        <v>14</v>
      </c>
      <c r="R730" s="8" t="s">
        <v>14</v>
      </c>
      <c r="S730" s="8" t="s">
        <v>14</v>
      </c>
      <c r="T730" s="8" t="s">
        <v>14</v>
      </c>
      <c r="U730" s="8" t="s">
        <v>14</v>
      </c>
      <c r="V730" s="8" t="s">
        <v>14</v>
      </c>
      <c r="W730" s="8" t="s">
        <v>14</v>
      </c>
      <c r="X730" s="8" t="s">
        <v>14</v>
      </c>
      <c r="Y730" s="8" t="s">
        <v>14</v>
      </c>
      <c r="Z730" s="8" t="s">
        <v>14</v>
      </c>
      <c r="AA730" s="8" t="s">
        <v>14</v>
      </c>
      <c r="AB730" s="8" t="s">
        <v>14</v>
      </c>
    </row>
    <row r="731">
      <c r="A731" s="8" t="s">
        <v>14</v>
      </c>
      <c r="B731" s="8" t="s">
        <v>14</v>
      </c>
      <c r="C731" s="8" t="s">
        <v>14</v>
      </c>
      <c r="D731" s="8" t="s">
        <v>14</v>
      </c>
      <c r="E731" s="8" t="s">
        <v>14</v>
      </c>
      <c r="F731" s="8" t="s">
        <v>14</v>
      </c>
      <c r="G731" s="8" t="s">
        <v>14</v>
      </c>
      <c r="H731" s="8" t="s">
        <v>14</v>
      </c>
      <c r="I731" s="8" t="s">
        <v>14</v>
      </c>
      <c r="J731" s="8" t="s">
        <v>14</v>
      </c>
      <c r="K731" s="8" t="s">
        <v>14</v>
      </c>
      <c r="L731" s="8" t="s">
        <v>14</v>
      </c>
      <c r="M731" s="8" t="s">
        <v>14</v>
      </c>
      <c r="N731" s="8" t="s">
        <v>14</v>
      </c>
      <c r="O731" s="8" t="s">
        <v>14</v>
      </c>
      <c r="P731" s="8" t="s">
        <v>14</v>
      </c>
      <c r="Q731" s="8" t="s">
        <v>14</v>
      </c>
      <c r="R731" s="8" t="s">
        <v>14</v>
      </c>
      <c r="S731" s="8" t="s">
        <v>14</v>
      </c>
      <c r="T731" s="8" t="s">
        <v>14</v>
      </c>
      <c r="U731" s="8" t="s">
        <v>14</v>
      </c>
      <c r="V731" s="8" t="s">
        <v>14</v>
      </c>
      <c r="W731" s="8" t="s">
        <v>14</v>
      </c>
      <c r="X731" s="8" t="s">
        <v>14</v>
      </c>
      <c r="Y731" s="8" t="s">
        <v>14</v>
      </c>
      <c r="Z731" s="8" t="s">
        <v>14</v>
      </c>
      <c r="AA731" s="8" t="s">
        <v>14</v>
      </c>
      <c r="AB731" s="8" t="s">
        <v>14</v>
      </c>
    </row>
    <row r="732">
      <c r="A732" s="8" t="s">
        <v>14</v>
      </c>
      <c r="B732" s="8" t="s">
        <v>14</v>
      </c>
      <c r="C732" s="8" t="s">
        <v>14</v>
      </c>
      <c r="D732" s="8" t="s">
        <v>14</v>
      </c>
      <c r="E732" s="8" t="s">
        <v>14</v>
      </c>
      <c r="F732" s="8" t="s">
        <v>14</v>
      </c>
      <c r="G732" s="8" t="s">
        <v>14</v>
      </c>
      <c r="H732" s="8" t="s">
        <v>14</v>
      </c>
      <c r="I732" s="8" t="s">
        <v>14</v>
      </c>
      <c r="J732" s="8" t="s">
        <v>14</v>
      </c>
      <c r="K732" s="8" t="s">
        <v>14</v>
      </c>
      <c r="L732" s="8" t="s">
        <v>14</v>
      </c>
      <c r="M732" s="8" t="s">
        <v>14</v>
      </c>
      <c r="N732" s="8" t="s">
        <v>14</v>
      </c>
      <c r="O732" s="8" t="s">
        <v>14</v>
      </c>
      <c r="P732" s="8" t="s">
        <v>14</v>
      </c>
      <c r="Q732" s="8" t="s">
        <v>14</v>
      </c>
      <c r="R732" s="8" t="s">
        <v>14</v>
      </c>
      <c r="S732" s="8" t="s">
        <v>14</v>
      </c>
      <c r="T732" s="8" t="s">
        <v>14</v>
      </c>
      <c r="U732" s="8" t="s">
        <v>14</v>
      </c>
      <c r="V732" s="8" t="s">
        <v>14</v>
      </c>
      <c r="W732" s="8" t="s">
        <v>14</v>
      </c>
      <c r="X732" s="8" t="s">
        <v>14</v>
      </c>
      <c r="Y732" s="8" t="s">
        <v>14</v>
      </c>
      <c r="Z732" s="8" t="s">
        <v>14</v>
      </c>
      <c r="AA732" s="8" t="s">
        <v>14</v>
      </c>
      <c r="AB732" s="8" t="s">
        <v>14</v>
      </c>
    </row>
    <row r="733">
      <c r="A733" s="8" t="s">
        <v>14</v>
      </c>
      <c r="B733" s="8" t="s">
        <v>14</v>
      </c>
      <c r="C733" s="8" t="s">
        <v>14</v>
      </c>
      <c r="D733" s="8" t="s">
        <v>14</v>
      </c>
      <c r="E733" s="8" t="s">
        <v>14</v>
      </c>
      <c r="F733" s="8" t="s">
        <v>14</v>
      </c>
      <c r="G733" s="8" t="s">
        <v>14</v>
      </c>
      <c r="H733" s="8" t="s">
        <v>14</v>
      </c>
      <c r="I733" s="8" t="s">
        <v>14</v>
      </c>
      <c r="J733" s="8" t="s">
        <v>14</v>
      </c>
      <c r="K733" s="8" t="s">
        <v>14</v>
      </c>
      <c r="L733" s="8" t="s">
        <v>14</v>
      </c>
      <c r="M733" s="8" t="s">
        <v>14</v>
      </c>
      <c r="N733" s="8" t="s">
        <v>14</v>
      </c>
      <c r="O733" s="8" t="s">
        <v>14</v>
      </c>
      <c r="P733" s="8" t="s">
        <v>14</v>
      </c>
      <c r="Q733" s="8" t="s">
        <v>14</v>
      </c>
      <c r="R733" s="8" t="s">
        <v>14</v>
      </c>
      <c r="S733" s="8" t="s">
        <v>14</v>
      </c>
      <c r="T733" s="8" t="s">
        <v>14</v>
      </c>
      <c r="U733" s="8" t="s">
        <v>14</v>
      </c>
      <c r="V733" s="8" t="s">
        <v>14</v>
      </c>
      <c r="W733" s="8" t="s">
        <v>14</v>
      </c>
      <c r="X733" s="8" t="s">
        <v>14</v>
      </c>
      <c r="Y733" s="8" t="s">
        <v>14</v>
      </c>
      <c r="Z733" s="8" t="s">
        <v>14</v>
      </c>
      <c r="AA733" s="8" t="s">
        <v>14</v>
      </c>
      <c r="AB733" s="8" t="s">
        <v>14</v>
      </c>
    </row>
    <row r="734">
      <c r="A734" s="8" t="s">
        <v>14</v>
      </c>
      <c r="B734" s="8" t="s">
        <v>14</v>
      </c>
      <c r="C734" s="8" t="s">
        <v>14</v>
      </c>
      <c r="D734" s="8" t="s">
        <v>14</v>
      </c>
      <c r="E734" s="8" t="s">
        <v>14</v>
      </c>
      <c r="F734" s="8" t="s">
        <v>14</v>
      </c>
      <c r="G734" s="8" t="s">
        <v>14</v>
      </c>
      <c r="H734" s="8" t="s">
        <v>14</v>
      </c>
      <c r="I734" s="8" t="s">
        <v>14</v>
      </c>
      <c r="J734" s="8" t="s">
        <v>14</v>
      </c>
      <c r="K734" s="8" t="s">
        <v>14</v>
      </c>
      <c r="L734" s="8" t="s">
        <v>14</v>
      </c>
      <c r="M734" s="8" t="s">
        <v>14</v>
      </c>
      <c r="N734" s="8" t="s">
        <v>14</v>
      </c>
      <c r="O734" s="8" t="s">
        <v>14</v>
      </c>
      <c r="P734" s="8" t="s">
        <v>14</v>
      </c>
      <c r="Q734" s="8" t="s">
        <v>14</v>
      </c>
      <c r="R734" s="8" t="s">
        <v>14</v>
      </c>
      <c r="S734" s="8" t="s">
        <v>14</v>
      </c>
      <c r="T734" s="8" t="s">
        <v>14</v>
      </c>
      <c r="U734" s="8" t="s">
        <v>14</v>
      </c>
      <c r="V734" s="8" t="s">
        <v>14</v>
      </c>
      <c r="W734" s="8" t="s">
        <v>14</v>
      </c>
      <c r="X734" s="8" t="s">
        <v>14</v>
      </c>
      <c r="Y734" s="8" t="s">
        <v>14</v>
      </c>
      <c r="Z734" s="8" t="s">
        <v>14</v>
      </c>
      <c r="AA734" s="8" t="s">
        <v>14</v>
      </c>
      <c r="AB734" s="8" t="s">
        <v>14</v>
      </c>
    </row>
    <row r="735">
      <c r="A735" s="8" t="s">
        <v>14</v>
      </c>
      <c r="B735" s="8" t="s">
        <v>14</v>
      </c>
      <c r="C735" s="8" t="s">
        <v>14</v>
      </c>
      <c r="D735" s="8" t="s">
        <v>14</v>
      </c>
      <c r="E735" s="8" t="s">
        <v>14</v>
      </c>
      <c r="F735" s="8" t="s">
        <v>14</v>
      </c>
      <c r="G735" s="8" t="s">
        <v>14</v>
      </c>
      <c r="H735" s="8" t="s">
        <v>14</v>
      </c>
      <c r="I735" s="8" t="s">
        <v>14</v>
      </c>
      <c r="J735" s="8" t="s">
        <v>14</v>
      </c>
      <c r="K735" s="8" t="s">
        <v>14</v>
      </c>
      <c r="L735" s="8" t="s">
        <v>14</v>
      </c>
      <c r="M735" s="8" t="s">
        <v>14</v>
      </c>
      <c r="N735" s="8" t="s">
        <v>14</v>
      </c>
      <c r="O735" s="8" t="s">
        <v>14</v>
      </c>
      <c r="P735" s="8" t="s">
        <v>14</v>
      </c>
      <c r="Q735" s="8" t="s">
        <v>14</v>
      </c>
      <c r="R735" s="8" t="s">
        <v>14</v>
      </c>
      <c r="S735" s="8" t="s">
        <v>14</v>
      </c>
      <c r="T735" s="8" t="s">
        <v>14</v>
      </c>
      <c r="U735" s="8" t="s">
        <v>14</v>
      </c>
      <c r="V735" s="8" t="s">
        <v>14</v>
      </c>
      <c r="W735" s="8" t="s">
        <v>14</v>
      </c>
      <c r="X735" s="8" t="s">
        <v>14</v>
      </c>
      <c r="Y735" s="8" t="s">
        <v>14</v>
      </c>
      <c r="Z735" s="8" t="s">
        <v>14</v>
      </c>
      <c r="AA735" s="8" t="s">
        <v>14</v>
      </c>
      <c r="AB735" s="8" t="s">
        <v>14</v>
      </c>
    </row>
    <row r="736">
      <c r="A736" s="8" t="s">
        <v>14</v>
      </c>
      <c r="B736" s="8" t="s">
        <v>14</v>
      </c>
      <c r="C736" s="8" t="s">
        <v>14</v>
      </c>
      <c r="D736" s="8" t="s">
        <v>14</v>
      </c>
      <c r="E736" s="8" t="s">
        <v>14</v>
      </c>
      <c r="F736" s="8" t="s">
        <v>14</v>
      </c>
      <c r="G736" s="8" t="s">
        <v>14</v>
      </c>
      <c r="H736" s="8" t="s">
        <v>14</v>
      </c>
      <c r="I736" s="8" t="s">
        <v>14</v>
      </c>
      <c r="J736" s="8" t="s">
        <v>14</v>
      </c>
      <c r="K736" s="8" t="s">
        <v>14</v>
      </c>
      <c r="L736" s="8" t="s">
        <v>14</v>
      </c>
      <c r="M736" s="8" t="s">
        <v>14</v>
      </c>
      <c r="N736" s="8" t="s">
        <v>14</v>
      </c>
      <c r="O736" s="8" t="s">
        <v>14</v>
      </c>
      <c r="P736" s="8" t="s">
        <v>14</v>
      </c>
      <c r="Q736" s="8" t="s">
        <v>14</v>
      </c>
      <c r="R736" s="8" t="s">
        <v>14</v>
      </c>
      <c r="S736" s="8" t="s">
        <v>14</v>
      </c>
      <c r="T736" s="8" t="s">
        <v>14</v>
      </c>
      <c r="U736" s="8" t="s">
        <v>14</v>
      </c>
      <c r="V736" s="8" t="s">
        <v>14</v>
      </c>
      <c r="W736" s="8" t="s">
        <v>14</v>
      </c>
      <c r="X736" s="8" t="s">
        <v>14</v>
      </c>
      <c r="Y736" s="8" t="s">
        <v>14</v>
      </c>
      <c r="Z736" s="8" t="s">
        <v>14</v>
      </c>
      <c r="AA736" s="8" t="s">
        <v>14</v>
      </c>
      <c r="AB736" s="8" t="s">
        <v>14</v>
      </c>
    </row>
    <row r="737">
      <c r="A737" s="8" t="s">
        <v>14</v>
      </c>
      <c r="B737" s="8" t="s">
        <v>14</v>
      </c>
      <c r="C737" s="8" t="s">
        <v>14</v>
      </c>
      <c r="D737" s="8" t="s">
        <v>14</v>
      </c>
      <c r="E737" s="8" t="s">
        <v>14</v>
      </c>
      <c r="F737" s="8" t="s">
        <v>14</v>
      </c>
      <c r="G737" s="8" t="s">
        <v>14</v>
      </c>
      <c r="H737" s="8" t="s">
        <v>14</v>
      </c>
      <c r="I737" s="8" t="s">
        <v>14</v>
      </c>
      <c r="J737" s="8" t="s">
        <v>14</v>
      </c>
      <c r="K737" s="8" t="s">
        <v>14</v>
      </c>
      <c r="L737" s="8" t="s">
        <v>14</v>
      </c>
      <c r="M737" s="8" t="s">
        <v>14</v>
      </c>
      <c r="N737" s="8" t="s">
        <v>14</v>
      </c>
      <c r="O737" s="8" t="s">
        <v>14</v>
      </c>
      <c r="P737" s="8" t="s">
        <v>14</v>
      </c>
      <c r="Q737" s="8" t="s">
        <v>14</v>
      </c>
      <c r="R737" s="8" t="s">
        <v>14</v>
      </c>
      <c r="S737" s="8" t="s">
        <v>14</v>
      </c>
      <c r="T737" s="8" t="s">
        <v>14</v>
      </c>
      <c r="U737" s="8" t="s">
        <v>14</v>
      </c>
      <c r="V737" s="8" t="s">
        <v>14</v>
      </c>
      <c r="W737" s="8" t="s">
        <v>14</v>
      </c>
      <c r="X737" s="8" t="s">
        <v>14</v>
      </c>
      <c r="Y737" s="8" t="s">
        <v>14</v>
      </c>
      <c r="Z737" s="8" t="s">
        <v>14</v>
      </c>
      <c r="AA737" s="8" t="s">
        <v>14</v>
      </c>
      <c r="AB737" s="8" t="s">
        <v>14</v>
      </c>
    </row>
    <row r="738">
      <c r="A738" s="8" t="s">
        <v>14</v>
      </c>
      <c r="B738" s="8" t="s">
        <v>14</v>
      </c>
      <c r="C738" s="8" t="s">
        <v>14</v>
      </c>
      <c r="D738" s="8" t="s">
        <v>14</v>
      </c>
      <c r="E738" s="8" t="s">
        <v>14</v>
      </c>
      <c r="F738" s="8" t="s">
        <v>14</v>
      </c>
      <c r="G738" s="8" t="s">
        <v>14</v>
      </c>
      <c r="H738" s="8" t="s">
        <v>14</v>
      </c>
      <c r="I738" s="8" t="s">
        <v>14</v>
      </c>
      <c r="J738" s="8" t="s">
        <v>14</v>
      </c>
      <c r="K738" s="8" t="s">
        <v>14</v>
      </c>
      <c r="L738" s="8" t="s">
        <v>14</v>
      </c>
      <c r="M738" s="8" t="s">
        <v>14</v>
      </c>
      <c r="N738" s="8" t="s">
        <v>14</v>
      </c>
      <c r="O738" s="8" t="s">
        <v>14</v>
      </c>
      <c r="P738" s="8" t="s">
        <v>14</v>
      </c>
      <c r="Q738" s="8" t="s">
        <v>14</v>
      </c>
      <c r="R738" s="8" t="s">
        <v>14</v>
      </c>
      <c r="S738" s="8" t="s">
        <v>14</v>
      </c>
      <c r="T738" s="8" t="s">
        <v>14</v>
      </c>
      <c r="U738" s="8" t="s">
        <v>14</v>
      </c>
      <c r="V738" s="8" t="s">
        <v>14</v>
      </c>
      <c r="W738" s="8" t="s">
        <v>14</v>
      </c>
      <c r="X738" s="8" t="s">
        <v>14</v>
      </c>
      <c r="Y738" s="8" t="s">
        <v>14</v>
      </c>
      <c r="Z738" s="8" t="s">
        <v>14</v>
      </c>
      <c r="AA738" s="8" t="s">
        <v>14</v>
      </c>
      <c r="AB738" s="8" t="s">
        <v>14</v>
      </c>
    </row>
    <row r="739">
      <c r="A739" s="8" t="s">
        <v>14</v>
      </c>
      <c r="B739" s="8" t="s">
        <v>14</v>
      </c>
      <c r="C739" s="8" t="s">
        <v>14</v>
      </c>
      <c r="D739" s="8" t="s">
        <v>14</v>
      </c>
      <c r="E739" s="8" t="s">
        <v>14</v>
      </c>
      <c r="F739" s="8" t="s">
        <v>14</v>
      </c>
      <c r="G739" s="8" t="s">
        <v>14</v>
      </c>
      <c r="H739" s="8" t="s">
        <v>14</v>
      </c>
      <c r="I739" s="8" t="s">
        <v>14</v>
      </c>
      <c r="J739" s="8" t="s">
        <v>14</v>
      </c>
      <c r="K739" s="8" t="s">
        <v>14</v>
      </c>
      <c r="L739" s="8" t="s">
        <v>14</v>
      </c>
      <c r="M739" s="8" t="s">
        <v>14</v>
      </c>
      <c r="N739" s="8" t="s">
        <v>14</v>
      </c>
      <c r="O739" s="8" t="s">
        <v>14</v>
      </c>
      <c r="P739" s="8" t="s">
        <v>14</v>
      </c>
      <c r="Q739" s="8" t="s">
        <v>14</v>
      </c>
      <c r="R739" s="8" t="s">
        <v>14</v>
      </c>
      <c r="S739" s="8" t="s">
        <v>14</v>
      </c>
      <c r="T739" s="8" t="s">
        <v>14</v>
      </c>
      <c r="U739" s="8" t="s">
        <v>14</v>
      </c>
      <c r="V739" s="8" t="s">
        <v>14</v>
      </c>
      <c r="W739" s="8" t="s">
        <v>14</v>
      </c>
      <c r="X739" s="8" t="s">
        <v>14</v>
      </c>
      <c r="Y739" s="8" t="s">
        <v>14</v>
      </c>
      <c r="Z739" s="8" t="s">
        <v>14</v>
      </c>
      <c r="AA739" s="8" t="s">
        <v>14</v>
      </c>
      <c r="AB739" s="8" t="s">
        <v>14</v>
      </c>
    </row>
    <row r="740">
      <c r="A740" s="8" t="s">
        <v>14</v>
      </c>
      <c r="B740" s="8" t="s">
        <v>14</v>
      </c>
      <c r="C740" s="8" t="s">
        <v>14</v>
      </c>
      <c r="D740" s="8" t="s">
        <v>14</v>
      </c>
      <c r="E740" s="8" t="s">
        <v>14</v>
      </c>
      <c r="F740" s="8" t="s">
        <v>14</v>
      </c>
      <c r="G740" s="8" t="s">
        <v>14</v>
      </c>
      <c r="H740" s="8" t="s">
        <v>14</v>
      </c>
      <c r="I740" s="8" t="s">
        <v>14</v>
      </c>
      <c r="J740" s="8" t="s">
        <v>14</v>
      </c>
      <c r="K740" s="8" t="s">
        <v>14</v>
      </c>
      <c r="L740" s="8" t="s">
        <v>14</v>
      </c>
      <c r="M740" s="8" t="s">
        <v>14</v>
      </c>
      <c r="N740" s="8" t="s">
        <v>14</v>
      </c>
      <c r="O740" s="8" t="s">
        <v>14</v>
      </c>
      <c r="P740" s="8" t="s">
        <v>14</v>
      </c>
      <c r="Q740" s="8" t="s">
        <v>14</v>
      </c>
      <c r="R740" s="8" t="s">
        <v>14</v>
      </c>
      <c r="S740" s="8" t="s">
        <v>14</v>
      </c>
      <c r="T740" s="8" t="s">
        <v>14</v>
      </c>
      <c r="U740" s="8" t="s">
        <v>14</v>
      </c>
      <c r="V740" s="8" t="s">
        <v>14</v>
      </c>
      <c r="W740" s="8" t="s">
        <v>14</v>
      </c>
      <c r="X740" s="8" t="s">
        <v>14</v>
      </c>
      <c r="Y740" s="8" t="s">
        <v>14</v>
      </c>
      <c r="Z740" s="8" t="s">
        <v>14</v>
      </c>
      <c r="AA740" s="8" t="s">
        <v>14</v>
      </c>
      <c r="AB740" s="8" t="s">
        <v>14</v>
      </c>
    </row>
    <row r="741">
      <c r="A741" s="8" t="s">
        <v>14</v>
      </c>
      <c r="B741" s="8" t="s">
        <v>14</v>
      </c>
      <c r="C741" s="8" t="s">
        <v>14</v>
      </c>
      <c r="D741" s="8" t="s">
        <v>14</v>
      </c>
      <c r="E741" s="8" t="s">
        <v>14</v>
      </c>
      <c r="F741" s="8" t="s">
        <v>14</v>
      </c>
      <c r="G741" s="8" t="s">
        <v>14</v>
      </c>
      <c r="H741" s="8" t="s">
        <v>14</v>
      </c>
      <c r="I741" s="8" t="s">
        <v>14</v>
      </c>
      <c r="J741" s="8" t="s">
        <v>14</v>
      </c>
      <c r="K741" s="8" t="s">
        <v>14</v>
      </c>
      <c r="L741" s="8" t="s">
        <v>14</v>
      </c>
      <c r="M741" s="8" t="s">
        <v>14</v>
      </c>
      <c r="N741" s="8" t="s">
        <v>14</v>
      </c>
      <c r="O741" s="8" t="s">
        <v>14</v>
      </c>
      <c r="P741" s="8" t="s">
        <v>14</v>
      </c>
      <c r="Q741" s="8" t="s">
        <v>14</v>
      </c>
      <c r="R741" s="8" t="s">
        <v>14</v>
      </c>
      <c r="S741" s="8" t="s">
        <v>14</v>
      </c>
      <c r="T741" s="8" t="s">
        <v>14</v>
      </c>
      <c r="U741" s="8" t="s">
        <v>14</v>
      </c>
      <c r="V741" s="8" t="s">
        <v>14</v>
      </c>
      <c r="W741" s="8" t="s">
        <v>14</v>
      </c>
      <c r="X741" s="8" t="s">
        <v>14</v>
      </c>
      <c r="Y741" s="8" t="s">
        <v>14</v>
      </c>
      <c r="Z741" s="8" t="s">
        <v>14</v>
      </c>
      <c r="AA741" s="8" t="s">
        <v>14</v>
      </c>
      <c r="AB741" s="8" t="s">
        <v>14</v>
      </c>
    </row>
    <row r="742">
      <c r="A742" s="8" t="s">
        <v>14</v>
      </c>
      <c r="B742" s="8" t="s">
        <v>14</v>
      </c>
      <c r="C742" s="8" t="s">
        <v>14</v>
      </c>
      <c r="D742" s="8" t="s">
        <v>14</v>
      </c>
      <c r="E742" s="8" t="s">
        <v>14</v>
      </c>
      <c r="F742" s="8" t="s">
        <v>14</v>
      </c>
      <c r="G742" s="8" t="s">
        <v>14</v>
      </c>
      <c r="H742" s="8" t="s">
        <v>14</v>
      </c>
      <c r="I742" s="8" t="s">
        <v>14</v>
      </c>
      <c r="J742" s="8" t="s">
        <v>14</v>
      </c>
      <c r="K742" s="8" t="s">
        <v>14</v>
      </c>
      <c r="L742" s="8" t="s">
        <v>14</v>
      </c>
      <c r="M742" s="8" t="s">
        <v>14</v>
      </c>
      <c r="N742" s="8" t="s">
        <v>14</v>
      </c>
      <c r="O742" s="8" t="s">
        <v>14</v>
      </c>
      <c r="P742" s="8" t="s">
        <v>14</v>
      </c>
      <c r="Q742" s="8" t="s">
        <v>14</v>
      </c>
      <c r="R742" s="8" t="s">
        <v>14</v>
      </c>
      <c r="S742" s="8" t="s">
        <v>14</v>
      </c>
      <c r="T742" s="8" t="s">
        <v>14</v>
      </c>
      <c r="U742" s="8" t="s">
        <v>14</v>
      </c>
      <c r="V742" s="8" t="s">
        <v>14</v>
      </c>
      <c r="W742" s="8" t="s">
        <v>14</v>
      </c>
      <c r="X742" s="8" t="s">
        <v>14</v>
      </c>
      <c r="Y742" s="8" t="s">
        <v>14</v>
      </c>
      <c r="Z742" s="8" t="s">
        <v>14</v>
      </c>
      <c r="AA742" s="8" t="s">
        <v>14</v>
      </c>
      <c r="AB742" s="8" t="s">
        <v>14</v>
      </c>
    </row>
    <row r="743">
      <c r="A743" s="8" t="s">
        <v>14</v>
      </c>
      <c r="B743" s="8" t="s">
        <v>14</v>
      </c>
      <c r="C743" s="8" t="s">
        <v>14</v>
      </c>
      <c r="D743" s="8" t="s">
        <v>14</v>
      </c>
      <c r="E743" s="8" t="s">
        <v>14</v>
      </c>
      <c r="F743" s="8" t="s">
        <v>14</v>
      </c>
      <c r="G743" s="8" t="s">
        <v>14</v>
      </c>
      <c r="H743" s="8" t="s">
        <v>14</v>
      </c>
      <c r="I743" s="8" t="s">
        <v>14</v>
      </c>
      <c r="J743" s="8" t="s">
        <v>14</v>
      </c>
      <c r="K743" s="8" t="s">
        <v>14</v>
      </c>
      <c r="L743" s="8" t="s">
        <v>14</v>
      </c>
      <c r="M743" s="8" t="s">
        <v>14</v>
      </c>
      <c r="N743" s="8" t="s">
        <v>14</v>
      </c>
      <c r="O743" s="8" t="s">
        <v>14</v>
      </c>
      <c r="P743" s="8" t="s">
        <v>14</v>
      </c>
      <c r="Q743" s="8" t="s">
        <v>14</v>
      </c>
      <c r="R743" s="8" t="s">
        <v>14</v>
      </c>
      <c r="S743" s="8" t="s">
        <v>14</v>
      </c>
      <c r="T743" s="8" t="s">
        <v>14</v>
      </c>
      <c r="U743" s="8" t="s">
        <v>14</v>
      </c>
      <c r="V743" s="8" t="s">
        <v>14</v>
      </c>
      <c r="W743" s="8" t="s">
        <v>14</v>
      </c>
      <c r="X743" s="8" t="s">
        <v>14</v>
      </c>
      <c r="Y743" s="8" t="s">
        <v>14</v>
      </c>
      <c r="Z743" s="8" t="s">
        <v>14</v>
      </c>
      <c r="AA743" s="8" t="s">
        <v>14</v>
      </c>
      <c r="AB743" s="8" t="s">
        <v>14</v>
      </c>
    </row>
    <row r="744">
      <c r="A744" s="8" t="s">
        <v>14</v>
      </c>
      <c r="B744" s="8" t="s">
        <v>14</v>
      </c>
      <c r="C744" s="8" t="s">
        <v>14</v>
      </c>
      <c r="D744" s="8" t="s">
        <v>14</v>
      </c>
      <c r="E744" s="8" t="s">
        <v>14</v>
      </c>
      <c r="F744" s="8" t="s">
        <v>14</v>
      </c>
      <c r="G744" s="8" t="s">
        <v>14</v>
      </c>
      <c r="H744" s="8" t="s">
        <v>14</v>
      </c>
      <c r="I744" s="8" t="s">
        <v>14</v>
      </c>
      <c r="J744" s="8" t="s">
        <v>14</v>
      </c>
      <c r="K744" s="8" t="s">
        <v>14</v>
      </c>
      <c r="L744" s="8" t="s">
        <v>14</v>
      </c>
      <c r="M744" s="8" t="s">
        <v>14</v>
      </c>
      <c r="N744" s="8" t="s">
        <v>14</v>
      </c>
      <c r="O744" s="8" t="s">
        <v>14</v>
      </c>
      <c r="P744" s="8" t="s">
        <v>14</v>
      </c>
      <c r="Q744" s="8" t="s">
        <v>14</v>
      </c>
      <c r="R744" s="8" t="s">
        <v>14</v>
      </c>
      <c r="S744" s="8" t="s">
        <v>14</v>
      </c>
      <c r="T744" s="8" t="s">
        <v>14</v>
      </c>
      <c r="U744" s="8" t="s">
        <v>14</v>
      </c>
      <c r="V744" s="8" t="s">
        <v>14</v>
      </c>
      <c r="W744" s="8" t="s">
        <v>14</v>
      </c>
      <c r="X744" s="8" t="s">
        <v>14</v>
      </c>
      <c r="Y744" s="8" t="s">
        <v>14</v>
      </c>
      <c r="Z744" s="8" t="s">
        <v>14</v>
      </c>
      <c r="AA744" s="8" t="s">
        <v>14</v>
      </c>
      <c r="AB744" s="8" t="s">
        <v>14</v>
      </c>
    </row>
    <row r="745">
      <c r="A745" s="8" t="s">
        <v>14</v>
      </c>
      <c r="B745" s="8" t="s">
        <v>14</v>
      </c>
      <c r="C745" s="8" t="s">
        <v>14</v>
      </c>
      <c r="D745" s="8" t="s">
        <v>14</v>
      </c>
      <c r="E745" s="8" t="s">
        <v>14</v>
      </c>
      <c r="F745" s="8" t="s">
        <v>14</v>
      </c>
      <c r="G745" s="8" t="s">
        <v>14</v>
      </c>
      <c r="H745" s="8" t="s">
        <v>14</v>
      </c>
      <c r="I745" s="8" t="s">
        <v>14</v>
      </c>
      <c r="J745" s="8" t="s">
        <v>14</v>
      </c>
      <c r="K745" s="8" t="s">
        <v>14</v>
      </c>
      <c r="L745" s="8" t="s">
        <v>14</v>
      </c>
      <c r="M745" s="8" t="s">
        <v>14</v>
      </c>
      <c r="N745" s="8" t="s">
        <v>14</v>
      </c>
      <c r="O745" s="8" t="s">
        <v>14</v>
      </c>
      <c r="P745" s="8" t="s">
        <v>14</v>
      </c>
      <c r="Q745" s="8" t="s">
        <v>14</v>
      </c>
      <c r="R745" s="8" t="s">
        <v>14</v>
      </c>
      <c r="S745" s="8" t="s">
        <v>14</v>
      </c>
      <c r="T745" s="8" t="s">
        <v>14</v>
      </c>
      <c r="U745" s="8" t="s">
        <v>14</v>
      </c>
      <c r="V745" s="8" t="s">
        <v>14</v>
      </c>
      <c r="W745" s="8" t="s">
        <v>14</v>
      </c>
      <c r="X745" s="8" t="s">
        <v>14</v>
      </c>
      <c r="Y745" s="8" t="s">
        <v>14</v>
      </c>
      <c r="Z745" s="8" t="s">
        <v>14</v>
      </c>
      <c r="AA745" s="8" t="s">
        <v>14</v>
      </c>
      <c r="AB745" s="8" t="s">
        <v>14</v>
      </c>
    </row>
    <row r="746">
      <c r="A746" s="8" t="s">
        <v>14</v>
      </c>
      <c r="B746" s="8" t="s">
        <v>14</v>
      </c>
      <c r="C746" s="8" t="s">
        <v>14</v>
      </c>
      <c r="D746" s="8" t="s">
        <v>14</v>
      </c>
      <c r="E746" s="8" t="s">
        <v>14</v>
      </c>
      <c r="F746" s="8" t="s">
        <v>14</v>
      </c>
      <c r="G746" s="8" t="s">
        <v>14</v>
      </c>
      <c r="H746" s="8" t="s">
        <v>14</v>
      </c>
      <c r="I746" s="8" t="s">
        <v>14</v>
      </c>
      <c r="J746" s="8" t="s">
        <v>14</v>
      </c>
      <c r="K746" s="8" t="s">
        <v>14</v>
      </c>
      <c r="L746" s="8" t="s">
        <v>14</v>
      </c>
      <c r="M746" s="8" t="s">
        <v>14</v>
      </c>
      <c r="N746" s="8" t="s">
        <v>14</v>
      </c>
      <c r="O746" s="8" t="s">
        <v>14</v>
      </c>
      <c r="P746" s="8" t="s">
        <v>14</v>
      </c>
      <c r="Q746" s="8" t="s">
        <v>14</v>
      </c>
      <c r="R746" s="8" t="s">
        <v>14</v>
      </c>
      <c r="S746" s="8" t="s">
        <v>14</v>
      </c>
      <c r="T746" s="8" t="s">
        <v>14</v>
      </c>
      <c r="U746" s="8" t="s">
        <v>14</v>
      </c>
      <c r="V746" s="8" t="s">
        <v>14</v>
      </c>
      <c r="W746" s="8" t="s">
        <v>14</v>
      </c>
      <c r="X746" s="8" t="s">
        <v>14</v>
      </c>
      <c r="Y746" s="8" t="s">
        <v>14</v>
      </c>
      <c r="Z746" s="8" t="s">
        <v>14</v>
      </c>
      <c r="AA746" s="8" t="s">
        <v>14</v>
      </c>
      <c r="AB746" s="8" t="s">
        <v>14</v>
      </c>
    </row>
    <row r="747">
      <c r="A747" s="8" t="s">
        <v>14</v>
      </c>
      <c r="B747" s="8" t="s">
        <v>14</v>
      </c>
      <c r="C747" s="8" t="s">
        <v>14</v>
      </c>
      <c r="D747" s="8" t="s">
        <v>14</v>
      </c>
      <c r="E747" s="8" t="s">
        <v>14</v>
      </c>
      <c r="F747" s="8" t="s">
        <v>14</v>
      </c>
      <c r="G747" s="8" t="s">
        <v>14</v>
      </c>
      <c r="H747" s="8" t="s">
        <v>14</v>
      </c>
      <c r="I747" s="8" t="s">
        <v>14</v>
      </c>
      <c r="J747" s="8" t="s">
        <v>14</v>
      </c>
      <c r="K747" s="8" t="s">
        <v>14</v>
      </c>
      <c r="L747" s="8" t="s">
        <v>14</v>
      </c>
      <c r="M747" s="8" t="s">
        <v>14</v>
      </c>
      <c r="N747" s="8" t="s">
        <v>14</v>
      </c>
      <c r="O747" s="8" t="s">
        <v>14</v>
      </c>
      <c r="P747" s="8" t="s">
        <v>14</v>
      </c>
      <c r="Q747" s="8" t="s">
        <v>14</v>
      </c>
      <c r="R747" s="8" t="s">
        <v>14</v>
      </c>
      <c r="S747" s="8" t="s">
        <v>14</v>
      </c>
      <c r="T747" s="8" t="s">
        <v>14</v>
      </c>
      <c r="U747" s="8" t="s">
        <v>14</v>
      </c>
      <c r="V747" s="8" t="s">
        <v>14</v>
      </c>
      <c r="W747" s="8" t="s">
        <v>14</v>
      </c>
      <c r="X747" s="8" t="s">
        <v>14</v>
      </c>
      <c r="Y747" s="8" t="s">
        <v>14</v>
      </c>
      <c r="Z747" s="8" t="s">
        <v>14</v>
      </c>
      <c r="AA747" s="8" t="s">
        <v>14</v>
      </c>
      <c r="AB747" s="8" t="s">
        <v>14</v>
      </c>
    </row>
    <row r="748">
      <c r="A748" s="8" t="s">
        <v>14</v>
      </c>
      <c r="B748" s="8" t="s">
        <v>14</v>
      </c>
      <c r="C748" s="8" t="s">
        <v>14</v>
      </c>
      <c r="D748" s="8" t="s">
        <v>14</v>
      </c>
      <c r="E748" s="8" t="s">
        <v>14</v>
      </c>
      <c r="F748" s="8" t="s">
        <v>14</v>
      </c>
      <c r="G748" s="8" t="s">
        <v>14</v>
      </c>
      <c r="H748" s="8" t="s">
        <v>14</v>
      </c>
      <c r="I748" s="8" t="s">
        <v>14</v>
      </c>
      <c r="J748" s="8" t="s">
        <v>14</v>
      </c>
      <c r="K748" s="8" t="s">
        <v>14</v>
      </c>
      <c r="L748" s="8" t="s">
        <v>14</v>
      </c>
      <c r="M748" s="8" t="s">
        <v>14</v>
      </c>
      <c r="N748" s="8" t="s">
        <v>14</v>
      </c>
      <c r="O748" s="8" t="s">
        <v>14</v>
      </c>
      <c r="P748" s="8" t="s">
        <v>14</v>
      </c>
      <c r="Q748" s="8" t="s">
        <v>14</v>
      </c>
      <c r="R748" s="8" t="s">
        <v>14</v>
      </c>
      <c r="S748" s="8" t="s">
        <v>14</v>
      </c>
      <c r="T748" s="8" t="s">
        <v>14</v>
      </c>
      <c r="U748" s="8" t="s">
        <v>14</v>
      </c>
      <c r="V748" s="8" t="s">
        <v>14</v>
      </c>
      <c r="W748" s="8" t="s">
        <v>14</v>
      </c>
      <c r="X748" s="8" t="s">
        <v>14</v>
      </c>
      <c r="Y748" s="8" t="s">
        <v>14</v>
      </c>
      <c r="Z748" s="8" t="s">
        <v>14</v>
      </c>
      <c r="AA748" s="8" t="s">
        <v>14</v>
      </c>
      <c r="AB748" s="8" t="s">
        <v>14</v>
      </c>
    </row>
    <row r="749">
      <c r="A749" s="8" t="s">
        <v>14</v>
      </c>
      <c r="B749" s="8" t="s">
        <v>14</v>
      </c>
      <c r="C749" s="8" t="s">
        <v>14</v>
      </c>
      <c r="D749" s="8" t="s">
        <v>14</v>
      </c>
      <c r="E749" s="8" t="s">
        <v>14</v>
      </c>
      <c r="F749" s="8" t="s">
        <v>14</v>
      </c>
      <c r="G749" s="8" t="s">
        <v>14</v>
      </c>
      <c r="H749" s="8" t="s">
        <v>14</v>
      </c>
      <c r="I749" s="8" t="s">
        <v>14</v>
      </c>
      <c r="J749" s="8" t="s">
        <v>14</v>
      </c>
      <c r="K749" s="8" t="s">
        <v>14</v>
      </c>
      <c r="L749" s="8" t="s">
        <v>14</v>
      </c>
      <c r="M749" s="8" t="s">
        <v>14</v>
      </c>
      <c r="N749" s="8" t="s">
        <v>14</v>
      </c>
      <c r="O749" s="8" t="s">
        <v>14</v>
      </c>
      <c r="P749" s="8" t="s">
        <v>14</v>
      </c>
      <c r="Q749" s="8" t="s">
        <v>14</v>
      </c>
      <c r="R749" s="8" t="s">
        <v>14</v>
      </c>
      <c r="S749" s="8" t="s">
        <v>14</v>
      </c>
      <c r="T749" s="8" t="s">
        <v>14</v>
      </c>
      <c r="U749" s="8" t="s">
        <v>14</v>
      </c>
      <c r="V749" s="8" t="s">
        <v>14</v>
      </c>
      <c r="W749" s="8" t="s">
        <v>14</v>
      </c>
      <c r="X749" s="8" t="s">
        <v>14</v>
      </c>
      <c r="Y749" s="8" t="s">
        <v>14</v>
      </c>
      <c r="Z749" s="8" t="s">
        <v>14</v>
      </c>
      <c r="AA749" s="8" t="s">
        <v>14</v>
      </c>
      <c r="AB749" s="8" t="s">
        <v>14</v>
      </c>
    </row>
    <row r="750">
      <c r="A750" s="8" t="s">
        <v>14</v>
      </c>
      <c r="B750" s="8" t="s">
        <v>14</v>
      </c>
      <c r="C750" s="8" t="s">
        <v>14</v>
      </c>
      <c r="D750" s="8" t="s">
        <v>14</v>
      </c>
      <c r="E750" s="8" t="s">
        <v>14</v>
      </c>
      <c r="F750" s="8" t="s">
        <v>14</v>
      </c>
      <c r="G750" s="8" t="s">
        <v>14</v>
      </c>
      <c r="H750" s="8" t="s">
        <v>14</v>
      </c>
      <c r="I750" s="8" t="s">
        <v>14</v>
      </c>
      <c r="J750" s="8" t="s">
        <v>14</v>
      </c>
      <c r="K750" s="8" t="s">
        <v>14</v>
      </c>
      <c r="L750" s="8" t="s">
        <v>14</v>
      </c>
      <c r="M750" s="8" t="s">
        <v>14</v>
      </c>
      <c r="N750" s="8" t="s">
        <v>14</v>
      </c>
      <c r="O750" s="8" t="s">
        <v>14</v>
      </c>
      <c r="P750" s="8" t="s">
        <v>14</v>
      </c>
      <c r="Q750" s="8" t="s">
        <v>14</v>
      </c>
      <c r="R750" s="8" t="s">
        <v>14</v>
      </c>
      <c r="S750" s="8" t="s">
        <v>14</v>
      </c>
      <c r="T750" s="8" t="s">
        <v>14</v>
      </c>
      <c r="U750" s="8" t="s">
        <v>14</v>
      </c>
      <c r="V750" s="8" t="s">
        <v>14</v>
      </c>
      <c r="W750" s="8" t="s">
        <v>14</v>
      </c>
      <c r="X750" s="8" t="s">
        <v>14</v>
      </c>
      <c r="Y750" s="8" t="s">
        <v>14</v>
      </c>
      <c r="Z750" s="8" t="s">
        <v>14</v>
      </c>
      <c r="AA750" s="8" t="s">
        <v>14</v>
      </c>
      <c r="AB750" s="8" t="s">
        <v>14</v>
      </c>
    </row>
    <row r="751">
      <c r="A751" s="8" t="s">
        <v>14</v>
      </c>
      <c r="B751" s="8" t="s">
        <v>14</v>
      </c>
      <c r="C751" s="8" t="s">
        <v>14</v>
      </c>
      <c r="D751" s="8" t="s">
        <v>14</v>
      </c>
      <c r="E751" s="8" t="s">
        <v>14</v>
      </c>
      <c r="F751" s="8" t="s">
        <v>14</v>
      </c>
      <c r="G751" s="8" t="s">
        <v>14</v>
      </c>
      <c r="H751" s="8" t="s">
        <v>14</v>
      </c>
      <c r="I751" s="8" t="s">
        <v>14</v>
      </c>
      <c r="J751" s="8" t="s">
        <v>14</v>
      </c>
      <c r="K751" s="8" t="s">
        <v>14</v>
      </c>
      <c r="L751" s="8" t="s">
        <v>14</v>
      </c>
      <c r="M751" s="8" t="s">
        <v>14</v>
      </c>
      <c r="N751" s="8" t="s">
        <v>14</v>
      </c>
      <c r="O751" s="8" t="s">
        <v>14</v>
      </c>
      <c r="P751" s="8" t="s">
        <v>14</v>
      </c>
      <c r="Q751" s="8" t="s">
        <v>14</v>
      </c>
      <c r="R751" s="8" t="s">
        <v>14</v>
      </c>
      <c r="S751" s="8" t="s">
        <v>14</v>
      </c>
      <c r="T751" s="8" t="s">
        <v>14</v>
      </c>
      <c r="U751" s="8" t="s">
        <v>14</v>
      </c>
      <c r="V751" s="8" t="s">
        <v>14</v>
      </c>
      <c r="W751" s="8" t="s">
        <v>14</v>
      </c>
      <c r="X751" s="8" t="s">
        <v>14</v>
      </c>
      <c r="Y751" s="8" t="s">
        <v>14</v>
      </c>
      <c r="Z751" s="8" t="s">
        <v>14</v>
      </c>
      <c r="AA751" s="8" t="s">
        <v>14</v>
      </c>
      <c r="AB751" s="8" t="s">
        <v>14</v>
      </c>
    </row>
    <row r="752">
      <c r="A752" s="8" t="s">
        <v>14</v>
      </c>
      <c r="B752" s="8" t="s">
        <v>14</v>
      </c>
      <c r="C752" s="8" t="s">
        <v>14</v>
      </c>
      <c r="D752" s="8" t="s">
        <v>14</v>
      </c>
      <c r="E752" s="8" t="s">
        <v>14</v>
      </c>
      <c r="F752" s="8" t="s">
        <v>14</v>
      </c>
      <c r="G752" s="8" t="s">
        <v>14</v>
      </c>
      <c r="H752" s="8" t="s">
        <v>14</v>
      </c>
      <c r="I752" s="8" t="s">
        <v>14</v>
      </c>
      <c r="J752" s="8" t="s">
        <v>14</v>
      </c>
      <c r="K752" s="8" t="s">
        <v>14</v>
      </c>
      <c r="L752" s="8" t="s">
        <v>14</v>
      </c>
      <c r="M752" s="8" t="s">
        <v>14</v>
      </c>
      <c r="N752" s="8" t="s">
        <v>14</v>
      </c>
      <c r="O752" s="8" t="s">
        <v>14</v>
      </c>
      <c r="P752" s="8" t="s">
        <v>14</v>
      </c>
      <c r="Q752" s="8" t="s">
        <v>14</v>
      </c>
      <c r="R752" s="8" t="s">
        <v>14</v>
      </c>
      <c r="S752" s="8" t="s">
        <v>14</v>
      </c>
      <c r="T752" s="8" t="s">
        <v>14</v>
      </c>
      <c r="U752" s="8" t="s">
        <v>14</v>
      </c>
      <c r="V752" s="8" t="s">
        <v>14</v>
      </c>
      <c r="W752" s="8" t="s">
        <v>14</v>
      </c>
      <c r="X752" s="8" t="s">
        <v>14</v>
      </c>
      <c r="Y752" s="8" t="s">
        <v>14</v>
      </c>
      <c r="Z752" s="8" t="s">
        <v>14</v>
      </c>
      <c r="AA752" s="8" t="s">
        <v>14</v>
      </c>
      <c r="AB752" s="8" t="s">
        <v>14</v>
      </c>
    </row>
    <row r="753">
      <c r="A753" s="8" t="s">
        <v>14</v>
      </c>
      <c r="B753" s="8" t="s">
        <v>14</v>
      </c>
      <c r="C753" s="8" t="s">
        <v>14</v>
      </c>
      <c r="D753" s="8" t="s">
        <v>14</v>
      </c>
      <c r="E753" s="8" t="s">
        <v>14</v>
      </c>
      <c r="F753" s="8" t="s">
        <v>14</v>
      </c>
      <c r="G753" s="8" t="s">
        <v>14</v>
      </c>
      <c r="H753" s="8" t="s">
        <v>14</v>
      </c>
      <c r="I753" s="8" t="s">
        <v>14</v>
      </c>
      <c r="J753" s="8" t="s">
        <v>14</v>
      </c>
      <c r="K753" s="8" t="s">
        <v>14</v>
      </c>
      <c r="L753" s="8" t="s">
        <v>14</v>
      </c>
      <c r="M753" s="8" t="s">
        <v>14</v>
      </c>
      <c r="N753" s="8" t="s">
        <v>14</v>
      </c>
      <c r="O753" s="8" t="s">
        <v>14</v>
      </c>
      <c r="P753" s="8" t="s">
        <v>14</v>
      </c>
      <c r="Q753" s="8" t="s">
        <v>14</v>
      </c>
      <c r="R753" s="8" t="s">
        <v>14</v>
      </c>
      <c r="S753" s="8" t="s">
        <v>14</v>
      </c>
      <c r="T753" s="8" t="s">
        <v>14</v>
      </c>
      <c r="U753" s="8" t="s">
        <v>14</v>
      </c>
      <c r="V753" s="8" t="s">
        <v>14</v>
      </c>
      <c r="W753" s="8" t="s">
        <v>14</v>
      </c>
      <c r="X753" s="8" t="s">
        <v>14</v>
      </c>
      <c r="Y753" s="8" t="s">
        <v>14</v>
      </c>
      <c r="Z753" s="8" t="s">
        <v>14</v>
      </c>
      <c r="AA753" s="8" t="s">
        <v>14</v>
      </c>
      <c r="AB753" s="8" t="s">
        <v>14</v>
      </c>
    </row>
    <row r="754">
      <c r="A754" s="8" t="s">
        <v>14</v>
      </c>
      <c r="B754" s="8" t="s">
        <v>14</v>
      </c>
      <c r="C754" s="8" t="s">
        <v>14</v>
      </c>
      <c r="D754" s="8" t="s">
        <v>14</v>
      </c>
      <c r="E754" s="8" t="s">
        <v>14</v>
      </c>
      <c r="F754" s="8" t="s">
        <v>14</v>
      </c>
      <c r="G754" s="8" t="s">
        <v>14</v>
      </c>
      <c r="H754" s="8" t="s">
        <v>14</v>
      </c>
      <c r="I754" s="8" t="s">
        <v>14</v>
      </c>
      <c r="J754" s="8" t="s">
        <v>14</v>
      </c>
      <c r="K754" s="8" t="s">
        <v>14</v>
      </c>
      <c r="L754" s="8" t="s">
        <v>14</v>
      </c>
      <c r="M754" s="8" t="s">
        <v>14</v>
      </c>
      <c r="N754" s="8" t="s">
        <v>14</v>
      </c>
      <c r="O754" s="8" t="s">
        <v>14</v>
      </c>
      <c r="P754" s="8" t="s">
        <v>14</v>
      </c>
      <c r="Q754" s="8" t="s">
        <v>14</v>
      </c>
      <c r="R754" s="8" t="s">
        <v>14</v>
      </c>
      <c r="S754" s="8" t="s">
        <v>14</v>
      </c>
      <c r="T754" s="8" t="s">
        <v>14</v>
      </c>
      <c r="U754" s="8" t="s">
        <v>14</v>
      </c>
      <c r="V754" s="8" t="s">
        <v>14</v>
      </c>
      <c r="W754" s="8" t="s">
        <v>14</v>
      </c>
      <c r="X754" s="8" t="s">
        <v>14</v>
      </c>
      <c r="Y754" s="8" t="s">
        <v>14</v>
      </c>
      <c r="Z754" s="8" t="s">
        <v>14</v>
      </c>
      <c r="AA754" s="8" t="s">
        <v>14</v>
      </c>
      <c r="AB754" s="8" t="s">
        <v>14</v>
      </c>
    </row>
    <row r="755">
      <c r="A755" s="8" t="s">
        <v>14</v>
      </c>
      <c r="B755" s="8" t="s">
        <v>14</v>
      </c>
      <c r="C755" s="8" t="s">
        <v>14</v>
      </c>
      <c r="D755" s="8" t="s">
        <v>14</v>
      </c>
      <c r="E755" s="8" t="s">
        <v>14</v>
      </c>
      <c r="F755" s="8" t="s">
        <v>14</v>
      </c>
      <c r="G755" s="8" t="s">
        <v>14</v>
      </c>
      <c r="H755" s="8" t="s">
        <v>14</v>
      </c>
      <c r="I755" s="8" t="s">
        <v>14</v>
      </c>
      <c r="J755" s="8" t="s">
        <v>14</v>
      </c>
      <c r="K755" s="8" t="s">
        <v>14</v>
      </c>
      <c r="L755" s="8" t="s">
        <v>14</v>
      </c>
      <c r="M755" s="8" t="s">
        <v>14</v>
      </c>
      <c r="N755" s="8" t="s">
        <v>14</v>
      </c>
      <c r="O755" s="8" t="s">
        <v>14</v>
      </c>
      <c r="P755" s="8" t="s">
        <v>14</v>
      </c>
      <c r="Q755" s="8" t="s">
        <v>14</v>
      </c>
      <c r="R755" s="8" t="s">
        <v>14</v>
      </c>
      <c r="S755" s="8" t="s">
        <v>14</v>
      </c>
      <c r="T755" s="8" t="s">
        <v>14</v>
      </c>
      <c r="U755" s="8" t="s">
        <v>14</v>
      </c>
      <c r="V755" s="8" t="s">
        <v>14</v>
      </c>
      <c r="W755" s="8" t="s">
        <v>14</v>
      </c>
      <c r="X755" s="8" t="s">
        <v>14</v>
      </c>
      <c r="Y755" s="8" t="s">
        <v>14</v>
      </c>
      <c r="Z755" s="8" t="s">
        <v>14</v>
      </c>
      <c r="AA755" s="8" t="s">
        <v>14</v>
      </c>
      <c r="AB755" s="8" t="s">
        <v>14</v>
      </c>
    </row>
    <row r="756">
      <c r="A756" s="8" t="s">
        <v>14</v>
      </c>
      <c r="B756" s="8" t="s">
        <v>14</v>
      </c>
      <c r="C756" s="8" t="s">
        <v>14</v>
      </c>
      <c r="D756" s="8" t="s">
        <v>14</v>
      </c>
      <c r="E756" s="8" t="s">
        <v>14</v>
      </c>
      <c r="F756" s="8" t="s">
        <v>14</v>
      </c>
      <c r="G756" s="8" t="s">
        <v>14</v>
      </c>
      <c r="H756" s="8" t="s">
        <v>14</v>
      </c>
      <c r="I756" s="8" t="s">
        <v>14</v>
      </c>
      <c r="J756" s="8" t="s">
        <v>14</v>
      </c>
      <c r="K756" s="8" t="s">
        <v>14</v>
      </c>
      <c r="L756" s="8" t="s">
        <v>14</v>
      </c>
      <c r="M756" s="8" t="s">
        <v>14</v>
      </c>
      <c r="N756" s="8" t="s">
        <v>14</v>
      </c>
      <c r="O756" s="8" t="s">
        <v>14</v>
      </c>
      <c r="P756" s="8" t="s">
        <v>14</v>
      </c>
      <c r="Q756" s="8" t="s">
        <v>14</v>
      </c>
      <c r="R756" s="8" t="s">
        <v>14</v>
      </c>
      <c r="S756" s="8" t="s">
        <v>14</v>
      </c>
      <c r="T756" s="8" t="s">
        <v>14</v>
      </c>
      <c r="U756" s="8" t="s">
        <v>14</v>
      </c>
      <c r="V756" s="8" t="s">
        <v>14</v>
      </c>
      <c r="W756" s="8" t="s">
        <v>14</v>
      </c>
      <c r="X756" s="8" t="s">
        <v>14</v>
      </c>
      <c r="Y756" s="8" t="s">
        <v>14</v>
      </c>
      <c r="Z756" s="8" t="s">
        <v>14</v>
      </c>
      <c r="AA756" s="8" t="s">
        <v>14</v>
      </c>
      <c r="AB756" s="8" t="s">
        <v>14</v>
      </c>
    </row>
    <row r="757">
      <c r="A757" s="8" t="s">
        <v>14</v>
      </c>
      <c r="B757" s="8" t="s">
        <v>14</v>
      </c>
      <c r="C757" s="8" t="s">
        <v>14</v>
      </c>
      <c r="D757" s="8" t="s">
        <v>14</v>
      </c>
      <c r="E757" s="8" t="s">
        <v>14</v>
      </c>
      <c r="F757" s="8" t="s">
        <v>14</v>
      </c>
      <c r="G757" s="8" t="s">
        <v>14</v>
      </c>
      <c r="H757" s="8" t="s">
        <v>14</v>
      </c>
      <c r="I757" s="8" t="s">
        <v>14</v>
      </c>
      <c r="J757" s="8" t="s">
        <v>14</v>
      </c>
      <c r="K757" s="8" t="s">
        <v>14</v>
      </c>
      <c r="L757" s="8" t="s">
        <v>14</v>
      </c>
      <c r="M757" s="8" t="s">
        <v>14</v>
      </c>
      <c r="N757" s="8" t="s">
        <v>14</v>
      </c>
      <c r="O757" s="8" t="s">
        <v>14</v>
      </c>
      <c r="P757" s="8" t="s">
        <v>14</v>
      </c>
      <c r="Q757" s="8" t="s">
        <v>14</v>
      </c>
      <c r="R757" s="8" t="s">
        <v>14</v>
      </c>
      <c r="S757" s="8" t="s">
        <v>14</v>
      </c>
      <c r="T757" s="8" t="s">
        <v>14</v>
      </c>
      <c r="U757" s="8" t="s">
        <v>14</v>
      </c>
      <c r="V757" s="8" t="s">
        <v>14</v>
      </c>
      <c r="W757" s="8" t="s">
        <v>14</v>
      </c>
      <c r="X757" s="8" t="s">
        <v>14</v>
      </c>
      <c r="Y757" s="8" t="s">
        <v>14</v>
      </c>
      <c r="Z757" s="8" t="s">
        <v>14</v>
      </c>
      <c r="AA757" s="8" t="s">
        <v>14</v>
      </c>
      <c r="AB757" s="8" t="s">
        <v>14</v>
      </c>
    </row>
    <row r="758">
      <c r="A758" s="8" t="s">
        <v>14</v>
      </c>
      <c r="B758" s="8" t="s">
        <v>14</v>
      </c>
      <c r="C758" s="8" t="s">
        <v>14</v>
      </c>
      <c r="D758" s="8" t="s">
        <v>14</v>
      </c>
      <c r="E758" s="8" t="s">
        <v>14</v>
      </c>
      <c r="F758" s="8" t="s">
        <v>14</v>
      </c>
      <c r="G758" s="8" t="s">
        <v>14</v>
      </c>
      <c r="H758" s="8" t="s">
        <v>14</v>
      </c>
      <c r="I758" s="8" t="s">
        <v>14</v>
      </c>
      <c r="J758" s="8" t="s">
        <v>14</v>
      </c>
      <c r="K758" s="8" t="s">
        <v>14</v>
      </c>
      <c r="L758" s="8" t="s">
        <v>14</v>
      </c>
      <c r="M758" s="8" t="s">
        <v>14</v>
      </c>
      <c r="N758" s="8" t="s">
        <v>14</v>
      </c>
      <c r="O758" s="8" t="s">
        <v>14</v>
      </c>
      <c r="P758" s="8" t="s">
        <v>14</v>
      </c>
      <c r="Q758" s="8" t="s">
        <v>14</v>
      </c>
      <c r="R758" s="8" t="s">
        <v>14</v>
      </c>
      <c r="S758" s="8" t="s">
        <v>14</v>
      </c>
      <c r="T758" s="8" t="s">
        <v>14</v>
      </c>
      <c r="U758" s="8" t="s">
        <v>14</v>
      </c>
      <c r="V758" s="8" t="s">
        <v>14</v>
      </c>
      <c r="W758" s="8" t="s">
        <v>14</v>
      </c>
      <c r="X758" s="8" t="s">
        <v>14</v>
      </c>
      <c r="Y758" s="8" t="s">
        <v>14</v>
      </c>
      <c r="Z758" s="8" t="s">
        <v>14</v>
      </c>
      <c r="AA758" s="8" t="s">
        <v>14</v>
      </c>
      <c r="AB758" s="8" t="s">
        <v>14</v>
      </c>
    </row>
    <row r="759">
      <c r="A759" s="8" t="s">
        <v>14</v>
      </c>
      <c r="B759" s="8" t="s">
        <v>14</v>
      </c>
      <c r="C759" s="8" t="s">
        <v>14</v>
      </c>
      <c r="D759" s="8" t="s">
        <v>14</v>
      </c>
      <c r="E759" s="8" t="s">
        <v>14</v>
      </c>
      <c r="F759" s="8" t="s">
        <v>14</v>
      </c>
      <c r="G759" s="8" t="s">
        <v>14</v>
      </c>
      <c r="H759" s="8" t="s">
        <v>14</v>
      </c>
      <c r="I759" s="8" t="s">
        <v>14</v>
      </c>
      <c r="J759" s="8" t="s">
        <v>14</v>
      </c>
      <c r="K759" s="8" t="s">
        <v>14</v>
      </c>
      <c r="L759" s="8" t="s">
        <v>14</v>
      </c>
      <c r="M759" s="8" t="s">
        <v>14</v>
      </c>
      <c r="N759" s="8" t="s">
        <v>14</v>
      </c>
      <c r="O759" s="8" t="s">
        <v>14</v>
      </c>
      <c r="P759" s="8" t="s">
        <v>14</v>
      </c>
      <c r="Q759" s="8" t="s">
        <v>14</v>
      </c>
      <c r="R759" s="8" t="s">
        <v>14</v>
      </c>
      <c r="S759" s="8" t="s">
        <v>14</v>
      </c>
      <c r="T759" s="8" t="s">
        <v>14</v>
      </c>
      <c r="U759" s="8" t="s">
        <v>14</v>
      </c>
      <c r="V759" s="8" t="s">
        <v>14</v>
      </c>
      <c r="W759" s="8" t="s">
        <v>14</v>
      </c>
      <c r="X759" s="8" t="s">
        <v>14</v>
      </c>
      <c r="Y759" s="8" t="s">
        <v>14</v>
      </c>
      <c r="Z759" s="8" t="s">
        <v>14</v>
      </c>
      <c r="AA759" s="8" t="s">
        <v>14</v>
      </c>
      <c r="AB759" s="8" t="s">
        <v>14</v>
      </c>
    </row>
    <row r="760">
      <c r="A760" s="8" t="s">
        <v>14</v>
      </c>
      <c r="B760" s="8" t="s">
        <v>14</v>
      </c>
      <c r="C760" s="8" t="s">
        <v>14</v>
      </c>
      <c r="D760" s="8" t="s">
        <v>14</v>
      </c>
      <c r="E760" s="8" t="s">
        <v>14</v>
      </c>
      <c r="F760" s="8" t="s">
        <v>14</v>
      </c>
      <c r="G760" s="8" t="s">
        <v>14</v>
      </c>
      <c r="H760" s="8" t="s">
        <v>14</v>
      </c>
      <c r="I760" s="8" t="s">
        <v>14</v>
      </c>
      <c r="J760" s="8" t="s">
        <v>14</v>
      </c>
      <c r="K760" s="8" t="s">
        <v>14</v>
      </c>
      <c r="L760" s="8" t="s">
        <v>14</v>
      </c>
      <c r="M760" s="8" t="s">
        <v>14</v>
      </c>
      <c r="N760" s="8" t="s">
        <v>14</v>
      </c>
      <c r="O760" s="8" t="s">
        <v>14</v>
      </c>
      <c r="P760" s="8" t="s">
        <v>14</v>
      </c>
      <c r="Q760" s="8" t="s">
        <v>14</v>
      </c>
      <c r="R760" s="8" t="s">
        <v>14</v>
      </c>
      <c r="S760" s="8" t="s">
        <v>14</v>
      </c>
      <c r="T760" s="8" t="s">
        <v>14</v>
      </c>
      <c r="U760" s="8" t="s">
        <v>14</v>
      </c>
      <c r="V760" s="8" t="s">
        <v>14</v>
      </c>
      <c r="W760" s="8" t="s">
        <v>14</v>
      </c>
      <c r="X760" s="8" t="s">
        <v>14</v>
      </c>
      <c r="Y760" s="8" t="s">
        <v>14</v>
      </c>
      <c r="Z760" s="8" t="s">
        <v>14</v>
      </c>
      <c r="AA760" s="8" t="s">
        <v>14</v>
      </c>
      <c r="AB760" s="8" t="s">
        <v>14</v>
      </c>
    </row>
    <row r="761">
      <c r="A761" s="8" t="s">
        <v>14</v>
      </c>
      <c r="B761" s="8" t="s">
        <v>14</v>
      </c>
      <c r="C761" s="8" t="s">
        <v>14</v>
      </c>
      <c r="D761" s="8" t="s">
        <v>14</v>
      </c>
      <c r="E761" s="8" t="s">
        <v>14</v>
      </c>
      <c r="F761" s="8" t="s">
        <v>14</v>
      </c>
      <c r="G761" s="8" t="s">
        <v>14</v>
      </c>
      <c r="H761" s="8" t="s">
        <v>14</v>
      </c>
      <c r="I761" s="8" t="s">
        <v>14</v>
      </c>
      <c r="J761" s="8" t="s">
        <v>14</v>
      </c>
      <c r="K761" s="8" t="s">
        <v>14</v>
      </c>
      <c r="L761" s="8" t="s">
        <v>14</v>
      </c>
      <c r="M761" s="8" t="s">
        <v>14</v>
      </c>
      <c r="N761" s="8" t="s">
        <v>14</v>
      </c>
      <c r="O761" s="8" t="s">
        <v>14</v>
      </c>
      <c r="P761" s="8" t="s">
        <v>14</v>
      </c>
      <c r="Q761" s="8" t="s">
        <v>14</v>
      </c>
      <c r="R761" s="8" t="s">
        <v>14</v>
      </c>
      <c r="S761" s="8" t="s">
        <v>14</v>
      </c>
      <c r="T761" s="8" t="s">
        <v>14</v>
      </c>
      <c r="U761" s="8" t="s">
        <v>14</v>
      </c>
      <c r="V761" s="8" t="s">
        <v>14</v>
      </c>
      <c r="W761" s="8" t="s">
        <v>14</v>
      </c>
      <c r="X761" s="8" t="s">
        <v>14</v>
      </c>
      <c r="Y761" s="8" t="s">
        <v>14</v>
      </c>
      <c r="Z761" s="8" t="s">
        <v>14</v>
      </c>
      <c r="AA761" s="8" t="s">
        <v>14</v>
      </c>
      <c r="AB761" s="8" t="s">
        <v>14</v>
      </c>
    </row>
    <row r="762">
      <c r="A762" s="8" t="s">
        <v>14</v>
      </c>
      <c r="B762" s="8" t="s">
        <v>14</v>
      </c>
      <c r="C762" s="8" t="s">
        <v>14</v>
      </c>
      <c r="D762" s="8" t="s">
        <v>14</v>
      </c>
      <c r="E762" s="8" t="s">
        <v>14</v>
      </c>
      <c r="F762" s="8" t="s">
        <v>14</v>
      </c>
      <c r="G762" s="8" t="s">
        <v>14</v>
      </c>
      <c r="H762" s="8" t="s">
        <v>14</v>
      </c>
      <c r="I762" s="8" t="s">
        <v>14</v>
      </c>
      <c r="J762" s="8" t="s">
        <v>14</v>
      </c>
      <c r="K762" s="8" t="s">
        <v>14</v>
      </c>
      <c r="L762" s="8" t="s">
        <v>14</v>
      </c>
      <c r="M762" s="8" t="s">
        <v>14</v>
      </c>
      <c r="N762" s="8" t="s">
        <v>14</v>
      </c>
      <c r="O762" s="8" t="s">
        <v>14</v>
      </c>
      <c r="P762" s="8" t="s">
        <v>14</v>
      </c>
      <c r="Q762" s="8" t="s">
        <v>14</v>
      </c>
      <c r="R762" s="8" t="s">
        <v>14</v>
      </c>
      <c r="S762" s="8" t="s">
        <v>14</v>
      </c>
      <c r="T762" s="8" t="s">
        <v>14</v>
      </c>
      <c r="U762" s="8" t="s">
        <v>14</v>
      </c>
      <c r="V762" s="8" t="s">
        <v>14</v>
      </c>
      <c r="W762" s="8" t="s">
        <v>14</v>
      </c>
      <c r="X762" s="8" t="s">
        <v>14</v>
      </c>
      <c r="Y762" s="8" t="s">
        <v>14</v>
      </c>
      <c r="Z762" s="8" t="s">
        <v>14</v>
      </c>
      <c r="AA762" s="8" t="s">
        <v>14</v>
      </c>
      <c r="AB762" s="8" t="s">
        <v>14</v>
      </c>
    </row>
    <row r="763">
      <c r="A763" s="8" t="s">
        <v>14</v>
      </c>
      <c r="B763" s="8" t="s">
        <v>14</v>
      </c>
      <c r="C763" s="8" t="s">
        <v>14</v>
      </c>
      <c r="D763" s="8" t="s">
        <v>14</v>
      </c>
      <c r="E763" s="8" t="s">
        <v>14</v>
      </c>
      <c r="F763" s="8" t="s">
        <v>14</v>
      </c>
      <c r="G763" s="8" t="s">
        <v>14</v>
      </c>
      <c r="H763" s="8" t="s">
        <v>14</v>
      </c>
      <c r="I763" s="8" t="s">
        <v>14</v>
      </c>
      <c r="J763" s="8" t="s">
        <v>14</v>
      </c>
      <c r="K763" s="8" t="s">
        <v>14</v>
      </c>
      <c r="L763" s="8" t="s">
        <v>14</v>
      </c>
      <c r="M763" s="8" t="s">
        <v>14</v>
      </c>
      <c r="N763" s="8" t="s">
        <v>14</v>
      </c>
      <c r="O763" s="8" t="s">
        <v>14</v>
      </c>
      <c r="P763" s="8" t="s">
        <v>14</v>
      </c>
      <c r="Q763" s="8" t="s">
        <v>14</v>
      </c>
      <c r="R763" s="8" t="s">
        <v>14</v>
      </c>
      <c r="S763" s="8" t="s">
        <v>14</v>
      </c>
      <c r="T763" s="8" t="s">
        <v>14</v>
      </c>
      <c r="U763" s="8" t="s">
        <v>14</v>
      </c>
      <c r="V763" s="8" t="s">
        <v>14</v>
      </c>
      <c r="W763" s="8" t="s">
        <v>14</v>
      </c>
      <c r="X763" s="8" t="s">
        <v>14</v>
      </c>
      <c r="Y763" s="8" t="s">
        <v>14</v>
      </c>
      <c r="Z763" s="8" t="s">
        <v>14</v>
      </c>
      <c r="AA763" s="8" t="s">
        <v>14</v>
      </c>
      <c r="AB763" s="8" t="s">
        <v>14</v>
      </c>
    </row>
    <row r="764">
      <c r="A764" s="8" t="s">
        <v>14</v>
      </c>
      <c r="B764" s="8" t="s">
        <v>14</v>
      </c>
      <c r="C764" s="8" t="s">
        <v>14</v>
      </c>
      <c r="D764" s="8" t="s">
        <v>14</v>
      </c>
      <c r="E764" s="8" t="s">
        <v>14</v>
      </c>
      <c r="F764" s="8" t="s">
        <v>14</v>
      </c>
      <c r="G764" s="8" t="s">
        <v>14</v>
      </c>
      <c r="H764" s="8" t="s">
        <v>14</v>
      </c>
      <c r="I764" s="8" t="s">
        <v>14</v>
      </c>
      <c r="J764" s="8" t="s">
        <v>14</v>
      </c>
      <c r="K764" s="8" t="s">
        <v>14</v>
      </c>
      <c r="L764" s="8" t="s">
        <v>14</v>
      </c>
      <c r="M764" s="8" t="s">
        <v>14</v>
      </c>
      <c r="N764" s="8" t="s">
        <v>14</v>
      </c>
      <c r="O764" s="8" t="s">
        <v>14</v>
      </c>
      <c r="P764" s="8" t="s">
        <v>14</v>
      </c>
      <c r="Q764" s="8" t="s">
        <v>14</v>
      </c>
      <c r="R764" s="8" t="s">
        <v>14</v>
      </c>
      <c r="S764" s="8" t="s">
        <v>14</v>
      </c>
      <c r="T764" s="8" t="s">
        <v>14</v>
      </c>
      <c r="U764" s="8" t="s">
        <v>14</v>
      </c>
      <c r="V764" s="8" t="s">
        <v>14</v>
      </c>
      <c r="W764" s="8" t="s">
        <v>14</v>
      </c>
      <c r="X764" s="8" t="s">
        <v>14</v>
      </c>
      <c r="Y764" s="8" t="s">
        <v>14</v>
      </c>
      <c r="Z764" s="8" t="s">
        <v>14</v>
      </c>
      <c r="AA764" s="8" t="s">
        <v>14</v>
      </c>
      <c r="AB764" s="8" t="s">
        <v>14</v>
      </c>
    </row>
    <row r="765">
      <c r="A765" s="8" t="s">
        <v>14</v>
      </c>
      <c r="B765" s="8" t="s">
        <v>14</v>
      </c>
      <c r="C765" s="8" t="s">
        <v>14</v>
      </c>
      <c r="D765" s="8" t="s">
        <v>14</v>
      </c>
      <c r="E765" s="8" t="s">
        <v>14</v>
      </c>
      <c r="F765" s="8" t="s">
        <v>14</v>
      </c>
      <c r="G765" s="8" t="s">
        <v>14</v>
      </c>
      <c r="H765" s="8" t="s">
        <v>14</v>
      </c>
      <c r="I765" s="8" t="s">
        <v>14</v>
      </c>
      <c r="J765" s="8" t="s">
        <v>14</v>
      </c>
      <c r="K765" s="8" t="s">
        <v>14</v>
      </c>
      <c r="L765" s="8" t="s">
        <v>14</v>
      </c>
      <c r="M765" s="8" t="s">
        <v>14</v>
      </c>
      <c r="N765" s="8" t="s">
        <v>14</v>
      </c>
      <c r="O765" s="8" t="s">
        <v>14</v>
      </c>
      <c r="P765" s="8" t="s">
        <v>14</v>
      </c>
      <c r="Q765" s="8" t="s">
        <v>14</v>
      </c>
      <c r="R765" s="8" t="s">
        <v>14</v>
      </c>
      <c r="S765" s="8" t="s">
        <v>14</v>
      </c>
      <c r="T765" s="8" t="s">
        <v>14</v>
      </c>
      <c r="U765" s="8" t="s">
        <v>14</v>
      </c>
      <c r="V765" s="8" t="s">
        <v>14</v>
      </c>
      <c r="W765" s="8" t="s">
        <v>14</v>
      </c>
      <c r="X765" s="8" t="s">
        <v>14</v>
      </c>
      <c r="Y765" s="8" t="s">
        <v>14</v>
      </c>
      <c r="Z765" s="8" t="s">
        <v>14</v>
      </c>
      <c r="AA765" s="8" t="s">
        <v>14</v>
      </c>
      <c r="AB765" s="8" t="s">
        <v>14</v>
      </c>
    </row>
    <row r="766">
      <c r="A766" s="8" t="s">
        <v>14</v>
      </c>
      <c r="B766" s="8" t="s">
        <v>14</v>
      </c>
      <c r="C766" s="8" t="s">
        <v>14</v>
      </c>
      <c r="D766" s="8" t="s">
        <v>14</v>
      </c>
      <c r="E766" s="8" t="s">
        <v>14</v>
      </c>
      <c r="F766" s="8" t="s">
        <v>14</v>
      </c>
      <c r="G766" s="8" t="s">
        <v>14</v>
      </c>
      <c r="H766" s="8" t="s">
        <v>14</v>
      </c>
      <c r="I766" s="8" t="s">
        <v>14</v>
      </c>
      <c r="J766" s="8" t="s">
        <v>14</v>
      </c>
      <c r="K766" s="8" t="s">
        <v>14</v>
      </c>
      <c r="L766" s="8" t="s">
        <v>14</v>
      </c>
      <c r="M766" s="8" t="s">
        <v>14</v>
      </c>
      <c r="N766" s="8" t="s">
        <v>14</v>
      </c>
      <c r="O766" s="8" t="s">
        <v>14</v>
      </c>
      <c r="P766" s="8" t="s">
        <v>14</v>
      </c>
      <c r="Q766" s="8" t="s">
        <v>14</v>
      </c>
      <c r="R766" s="8" t="s">
        <v>14</v>
      </c>
      <c r="S766" s="8" t="s">
        <v>14</v>
      </c>
      <c r="T766" s="8" t="s">
        <v>14</v>
      </c>
      <c r="U766" s="8" t="s">
        <v>14</v>
      </c>
      <c r="V766" s="8" t="s">
        <v>14</v>
      </c>
      <c r="W766" s="8" t="s">
        <v>14</v>
      </c>
      <c r="X766" s="8" t="s">
        <v>14</v>
      </c>
      <c r="Y766" s="8" t="s">
        <v>14</v>
      </c>
      <c r="Z766" s="8" t="s">
        <v>14</v>
      </c>
      <c r="AA766" s="8" t="s">
        <v>14</v>
      </c>
      <c r="AB766" s="8" t="s">
        <v>14</v>
      </c>
    </row>
    <row r="767">
      <c r="A767" s="8" t="s">
        <v>14</v>
      </c>
      <c r="B767" s="8" t="s">
        <v>14</v>
      </c>
      <c r="C767" s="8" t="s">
        <v>14</v>
      </c>
      <c r="D767" s="8" t="s">
        <v>14</v>
      </c>
      <c r="E767" s="8" t="s">
        <v>14</v>
      </c>
      <c r="F767" s="8" t="s">
        <v>14</v>
      </c>
      <c r="G767" s="8" t="s">
        <v>14</v>
      </c>
      <c r="H767" s="8" t="s">
        <v>14</v>
      </c>
      <c r="I767" s="8" t="s">
        <v>14</v>
      </c>
      <c r="J767" s="8" t="s">
        <v>14</v>
      </c>
      <c r="K767" s="8" t="s">
        <v>14</v>
      </c>
      <c r="L767" s="8" t="s">
        <v>14</v>
      </c>
      <c r="M767" s="8" t="s">
        <v>14</v>
      </c>
      <c r="N767" s="8" t="s">
        <v>14</v>
      </c>
      <c r="O767" s="8" t="s">
        <v>14</v>
      </c>
      <c r="P767" s="8" t="s">
        <v>14</v>
      </c>
      <c r="Q767" s="8" t="s">
        <v>14</v>
      </c>
      <c r="R767" s="8" t="s">
        <v>14</v>
      </c>
      <c r="S767" s="8" t="s">
        <v>14</v>
      </c>
      <c r="T767" s="8" t="s">
        <v>14</v>
      </c>
      <c r="U767" s="8" t="s">
        <v>14</v>
      </c>
      <c r="V767" s="8" t="s">
        <v>14</v>
      </c>
      <c r="W767" s="8" t="s">
        <v>14</v>
      </c>
      <c r="X767" s="8" t="s">
        <v>14</v>
      </c>
      <c r="Y767" s="8" t="s">
        <v>14</v>
      </c>
      <c r="Z767" s="8" t="s">
        <v>14</v>
      </c>
      <c r="AA767" s="8" t="s">
        <v>14</v>
      </c>
      <c r="AB767" s="8" t="s">
        <v>14</v>
      </c>
    </row>
    <row r="768">
      <c r="A768" s="8" t="s">
        <v>14</v>
      </c>
      <c r="B768" s="8" t="s">
        <v>14</v>
      </c>
      <c r="C768" s="8" t="s">
        <v>14</v>
      </c>
      <c r="D768" s="8" t="s">
        <v>14</v>
      </c>
      <c r="E768" s="8" t="s">
        <v>14</v>
      </c>
      <c r="F768" s="8" t="s">
        <v>14</v>
      </c>
      <c r="G768" s="8" t="s">
        <v>14</v>
      </c>
      <c r="H768" s="8" t="s">
        <v>14</v>
      </c>
      <c r="I768" s="8" t="s">
        <v>14</v>
      </c>
      <c r="J768" s="8" t="s">
        <v>14</v>
      </c>
      <c r="K768" s="8" t="s">
        <v>14</v>
      </c>
      <c r="L768" s="8" t="s">
        <v>14</v>
      </c>
      <c r="M768" s="8" t="s">
        <v>14</v>
      </c>
      <c r="N768" s="8" t="s">
        <v>14</v>
      </c>
      <c r="O768" s="8" t="s">
        <v>14</v>
      </c>
      <c r="P768" s="8" t="s">
        <v>14</v>
      </c>
      <c r="Q768" s="8" t="s">
        <v>14</v>
      </c>
      <c r="R768" s="8" t="s">
        <v>14</v>
      </c>
      <c r="S768" s="8" t="s">
        <v>14</v>
      </c>
      <c r="T768" s="8" t="s">
        <v>14</v>
      </c>
      <c r="U768" s="8" t="s">
        <v>14</v>
      </c>
      <c r="V768" s="8" t="s">
        <v>14</v>
      </c>
      <c r="W768" s="8" t="s">
        <v>14</v>
      </c>
      <c r="X768" s="8" t="s">
        <v>14</v>
      </c>
      <c r="Y768" s="8" t="s">
        <v>14</v>
      </c>
      <c r="Z768" s="8" t="s">
        <v>14</v>
      </c>
      <c r="AA768" s="8" t="s">
        <v>14</v>
      </c>
      <c r="AB768" s="8" t="s">
        <v>14</v>
      </c>
    </row>
    <row r="769">
      <c r="A769" s="8" t="s">
        <v>14</v>
      </c>
      <c r="B769" s="8" t="s">
        <v>14</v>
      </c>
      <c r="C769" s="8" t="s">
        <v>14</v>
      </c>
      <c r="D769" s="8" t="s">
        <v>14</v>
      </c>
      <c r="E769" s="8" t="s">
        <v>14</v>
      </c>
      <c r="F769" s="8" t="s">
        <v>14</v>
      </c>
      <c r="G769" s="8" t="s">
        <v>14</v>
      </c>
      <c r="H769" s="8" t="s">
        <v>14</v>
      </c>
      <c r="I769" s="8" t="s">
        <v>14</v>
      </c>
      <c r="J769" s="8" t="s">
        <v>14</v>
      </c>
      <c r="K769" s="8" t="s">
        <v>14</v>
      </c>
      <c r="L769" s="8" t="s">
        <v>14</v>
      </c>
      <c r="M769" s="8" t="s">
        <v>14</v>
      </c>
      <c r="N769" s="8" t="s">
        <v>14</v>
      </c>
      <c r="O769" s="8" t="s">
        <v>14</v>
      </c>
      <c r="P769" s="8" t="s">
        <v>14</v>
      </c>
      <c r="Q769" s="8" t="s">
        <v>14</v>
      </c>
      <c r="R769" s="8" t="s">
        <v>14</v>
      </c>
      <c r="S769" s="8" t="s">
        <v>14</v>
      </c>
      <c r="T769" s="8" t="s">
        <v>14</v>
      </c>
      <c r="U769" s="8" t="s">
        <v>14</v>
      </c>
      <c r="V769" s="8" t="s">
        <v>14</v>
      </c>
      <c r="W769" s="8" t="s">
        <v>14</v>
      </c>
      <c r="X769" s="8" t="s">
        <v>14</v>
      </c>
      <c r="Y769" s="8" t="s">
        <v>14</v>
      </c>
      <c r="Z769" s="8" t="s">
        <v>14</v>
      </c>
      <c r="AA769" s="8" t="s">
        <v>14</v>
      </c>
      <c r="AB769" s="8" t="s">
        <v>14</v>
      </c>
    </row>
    <row r="770">
      <c r="A770" s="8" t="s">
        <v>14</v>
      </c>
      <c r="B770" s="8" t="s">
        <v>14</v>
      </c>
      <c r="C770" s="8" t="s">
        <v>14</v>
      </c>
      <c r="D770" s="8" t="s">
        <v>14</v>
      </c>
      <c r="E770" s="8" t="s">
        <v>14</v>
      </c>
      <c r="F770" s="8" t="s">
        <v>14</v>
      </c>
      <c r="G770" s="8" t="s">
        <v>14</v>
      </c>
      <c r="H770" s="8" t="s">
        <v>14</v>
      </c>
      <c r="I770" s="8" t="s">
        <v>14</v>
      </c>
      <c r="J770" s="8" t="s">
        <v>14</v>
      </c>
      <c r="K770" s="8" t="s">
        <v>14</v>
      </c>
      <c r="L770" s="8" t="s">
        <v>14</v>
      </c>
      <c r="M770" s="8" t="s">
        <v>14</v>
      </c>
      <c r="N770" s="8" t="s">
        <v>14</v>
      </c>
      <c r="O770" s="8" t="s">
        <v>14</v>
      </c>
      <c r="P770" s="8" t="s">
        <v>14</v>
      </c>
      <c r="Q770" s="8" t="s">
        <v>14</v>
      </c>
      <c r="R770" s="8" t="s">
        <v>14</v>
      </c>
      <c r="S770" s="8" t="s">
        <v>14</v>
      </c>
      <c r="T770" s="8" t="s">
        <v>14</v>
      </c>
      <c r="U770" s="8" t="s">
        <v>14</v>
      </c>
      <c r="V770" s="8" t="s">
        <v>14</v>
      </c>
      <c r="W770" s="8" t="s">
        <v>14</v>
      </c>
      <c r="X770" s="8" t="s">
        <v>14</v>
      </c>
      <c r="Y770" s="8" t="s">
        <v>14</v>
      </c>
      <c r="Z770" s="8" t="s">
        <v>14</v>
      </c>
      <c r="AA770" s="8" t="s">
        <v>14</v>
      </c>
      <c r="AB770" s="8" t="s">
        <v>14</v>
      </c>
    </row>
    <row r="771">
      <c r="A771" s="8" t="s">
        <v>14</v>
      </c>
      <c r="B771" s="8" t="s">
        <v>14</v>
      </c>
      <c r="C771" s="8" t="s">
        <v>14</v>
      </c>
      <c r="D771" s="8" t="s">
        <v>14</v>
      </c>
      <c r="E771" s="8" t="s">
        <v>14</v>
      </c>
      <c r="F771" s="8" t="s">
        <v>14</v>
      </c>
      <c r="G771" s="8" t="s">
        <v>14</v>
      </c>
      <c r="H771" s="8" t="s">
        <v>14</v>
      </c>
      <c r="I771" s="8" t="s">
        <v>14</v>
      </c>
      <c r="J771" s="8" t="s">
        <v>14</v>
      </c>
      <c r="K771" s="8" t="s">
        <v>14</v>
      </c>
      <c r="L771" s="8" t="s">
        <v>14</v>
      </c>
      <c r="M771" s="8" t="s">
        <v>14</v>
      </c>
      <c r="N771" s="8" t="s">
        <v>14</v>
      </c>
      <c r="O771" s="8" t="s">
        <v>14</v>
      </c>
      <c r="P771" s="8" t="s">
        <v>14</v>
      </c>
      <c r="Q771" s="8" t="s">
        <v>14</v>
      </c>
      <c r="R771" s="8" t="s">
        <v>14</v>
      </c>
      <c r="S771" s="8" t="s">
        <v>14</v>
      </c>
      <c r="T771" s="8" t="s">
        <v>14</v>
      </c>
      <c r="U771" s="8" t="s">
        <v>14</v>
      </c>
      <c r="V771" s="8" t="s">
        <v>14</v>
      </c>
      <c r="W771" s="8" t="s">
        <v>14</v>
      </c>
      <c r="X771" s="8" t="s">
        <v>14</v>
      </c>
      <c r="Y771" s="8" t="s">
        <v>14</v>
      </c>
      <c r="Z771" s="8" t="s">
        <v>14</v>
      </c>
      <c r="AA771" s="8" t="s">
        <v>14</v>
      </c>
      <c r="AB771" s="8" t="s">
        <v>14</v>
      </c>
    </row>
    <row r="772">
      <c r="A772" s="8" t="s">
        <v>14</v>
      </c>
      <c r="B772" s="8" t="s">
        <v>14</v>
      </c>
      <c r="C772" s="8" t="s">
        <v>14</v>
      </c>
      <c r="D772" s="8" t="s">
        <v>14</v>
      </c>
      <c r="E772" s="8" t="s">
        <v>14</v>
      </c>
      <c r="F772" s="8" t="s">
        <v>14</v>
      </c>
      <c r="G772" s="8" t="s">
        <v>14</v>
      </c>
      <c r="H772" s="8" t="s">
        <v>14</v>
      </c>
      <c r="I772" s="8" t="s">
        <v>14</v>
      </c>
      <c r="J772" s="8" t="s">
        <v>14</v>
      </c>
      <c r="K772" s="8" t="s">
        <v>14</v>
      </c>
      <c r="L772" s="8" t="s">
        <v>14</v>
      </c>
      <c r="M772" s="8" t="s">
        <v>14</v>
      </c>
      <c r="N772" s="8" t="s">
        <v>14</v>
      </c>
      <c r="O772" s="8" t="s">
        <v>14</v>
      </c>
      <c r="P772" s="8" t="s">
        <v>14</v>
      </c>
      <c r="Q772" s="8" t="s">
        <v>14</v>
      </c>
      <c r="R772" s="8" t="s">
        <v>14</v>
      </c>
      <c r="S772" s="8" t="s">
        <v>14</v>
      </c>
      <c r="T772" s="8" t="s">
        <v>14</v>
      </c>
      <c r="U772" s="8" t="s">
        <v>14</v>
      </c>
      <c r="V772" s="8" t="s">
        <v>14</v>
      </c>
      <c r="W772" s="8" t="s">
        <v>14</v>
      </c>
      <c r="X772" s="8" t="s">
        <v>14</v>
      </c>
      <c r="Y772" s="8" t="s">
        <v>14</v>
      </c>
      <c r="Z772" s="8" t="s">
        <v>14</v>
      </c>
      <c r="AA772" s="8" t="s">
        <v>14</v>
      </c>
      <c r="AB772" s="8" t="s">
        <v>14</v>
      </c>
    </row>
    <row r="773">
      <c r="A773" s="8" t="s">
        <v>14</v>
      </c>
      <c r="B773" s="8" t="s">
        <v>14</v>
      </c>
      <c r="C773" s="8" t="s">
        <v>14</v>
      </c>
      <c r="D773" s="8" t="s">
        <v>14</v>
      </c>
      <c r="E773" s="8" t="s">
        <v>14</v>
      </c>
      <c r="F773" s="8" t="s">
        <v>14</v>
      </c>
      <c r="G773" s="8" t="s">
        <v>14</v>
      </c>
      <c r="H773" s="8" t="s">
        <v>14</v>
      </c>
      <c r="I773" s="8" t="s">
        <v>14</v>
      </c>
      <c r="J773" s="8" t="s">
        <v>14</v>
      </c>
      <c r="K773" s="8" t="s">
        <v>14</v>
      </c>
      <c r="L773" s="8" t="s">
        <v>14</v>
      </c>
      <c r="M773" s="8" t="s">
        <v>14</v>
      </c>
      <c r="N773" s="8" t="s">
        <v>14</v>
      </c>
      <c r="O773" s="8" t="s">
        <v>14</v>
      </c>
      <c r="P773" s="8" t="s">
        <v>14</v>
      </c>
      <c r="Q773" s="8" t="s">
        <v>14</v>
      </c>
      <c r="R773" s="8" t="s">
        <v>14</v>
      </c>
      <c r="S773" s="8" t="s">
        <v>14</v>
      </c>
      <c r="T773" s="8" t="s">
        <v>14</v>
      </c>
      <c r="U773" s="8" t="s">
        <v>14</v>
      </c>
      <c r="V773" s="8" t="s">
        <v>14</v>
      </c>
      <c r="W773" s="8" t="s">
        <v>14</v>
      </c>
      <c r="X773" s="8" t="s">
        <v>14</v>
      </c>
      <c r="Y773" s="8" t="s">
        <v>14</v>
      </c>
      <c r="Z773" s="8" t="s">
        <v>14</v>
      </c>
      <c r="AA773" s="8" t="s">
        <v>14</v>
      </c>
      <c r="AB773" s="8" t="s">
        <v>14</v>
      </c>
    </row>
    <row r="774">
      <c r="A774" s="8" t="s">
        <v>14</v>
      </c>
      <c r="B774" s="8" t="s">
        <v>14</v>
      </c>
      <c r="C774" s="8" t="s">
        <v>14</v>
      </c>
      <c r="D774" s="8" t="s">
        <v>14</v>
      </c>
      <c r="E774" s="8" t="s">
        <v>14</v>
      </c>
      <c r="F774" s="8" t="s">
        <v>14</v>
      </c>
      <c r="G774" s="8" t="s">
        <v>14</v>
      </c>
      <c r="H774" s="8" t="s">
        <v>14</v>
      </c>
      <c r="I774" s="8" t="s">
        <v>14</v>
      </c>
      <c r="J774" s="8" t="s">
        <v>14</v>
      </c>
      <c r="K774" s="8" t="s">
        <v>14</v>
      </c>
      <c r="L774" s="8" t="s">
        <v>14</v>
      </c>
      <c r="M774" s="8" t="s">
        <v>14</v>
      </c>
      <c r="N774" s="8" t="s">
        <v>14</v>
      </c>
      <c r="O774" s="8" t="s">
        <v>14</v>
      </c>
      <c r="P774" s="8" t="s">
        <v>14</v>
      </c>
      <c r="Q774" s="8" t="s">
        <v>14</v>
      </c>
      <c r="R774" s="8" t="s">
        <v>14</v>
      </c>
      <c r="S774" s="8" t="s">
        <v>14</v>
      </c>
      <c r="T774" s="8" t="s">
        <v>14</v>
      </c>
      <c r="U774" s="8" t="s">
        <v>14</v>
      </c>
      <c r="V774" s="8" t="s">
        <v>14</v>
      </c>
      <c r="W774" s="8" t="s">
        <v>14</v>
      </c>
      <c r="X774" s="8" t="s">
        <v>14</v>
      </c>
      <c r="Y774" s="8" t="s">
        <v>14</v>
      </c>
      <c r="Z774" s="8" t="s">
        <v>14</v>
      </c>
      <c r="AA774" s="8" t="s">
        <v>14</v>
      </c>
      <c r="AB774" s="8" t="s">
        <v>14</v>
      </c>
    </row>
    <row r="775">
      <c r="A775" s="8" t="s">
        <v>14</v>
      </c>
      <c r="B775" s="8" t="s">
        <v>14</v>
      </c>
      <c r="C775" s="8" t="s">
        <v>14</v>
      </c>
      <c r="D775" s="8" t="s">
        <v>14</v>
      </c>
      <c r="E775" s="8" t="s">
        <v>14</v>
      </c>
      <c r="F775" s="8" t="s">
        <v>14</v>
      </c>
      <c r="G775" s="8" t="s">
        <v>14</v>
      </c>
      <c r="H775" s="8" t="s">
        <v>14</v>
      </c>
      <c r="I775" s="8" t="s">
        <v>14</v>
      </c>
      <c r="J775" s="8" t="s">
        <v>14</v>
      </c>
      <c r="K775" s="8" t="s">
        <v>14</v>
      </c>
      <c r="L775" s="8" t="s">
        <v>14</v>
      </c>
      <c r="M775" s="8" t="s">
        <v>14</v>
      </c>
      <c r="N775" s="8" t="s">
        <v>14</v>
      </c>
      <c r="O775" s="8" t="s">
        <v>14</v>
      </c>
      <c r="P775" s="8" t="s">
        <v>14</v>
      </c>
      <c r="Q775" s="8" t="s">
        <v>14</v>
      </c>
      <c r="R775" s="8" t="s">
        <v>14</v>
      </c>
      <c r="S775" s="8" t="s">
        <v>14</v>
      </c>
      <c r="T775" s="8" t="s">
        <v>14</v>
      </c>
      <c r="U775" s="8" t="s">
        <v>14</v>
      </c>
      <c r="V775" s="8" t="s">
        <v>14</v>
      </c>
      <c r="W775" s="8" t="s">
        <v>14</v>
      </c>
      <c r="X775" s="8" t="s">
        <v>14</v>
      </c>
      <c r="Y775" s="8" t="s">
        <v>14</v>
      </c>
      <c r="Z775" s="8" t="s">
        <v>14</v>
      </c>
      <c r="AA775" s="8" t="s">
        <v>14</v>
      </c>
      <c r="AB775" s="8" t="s">
        <v>14</v>
      </c>
    </row>
    <row r="776">
      <c r="A776" s="8" t="s">
        <v>14</v>
      </c>
      <c r="B776" s="8" t="s">
        <v>14</v>
      </c>
      <c r="C776" s="8" t="s">
        <v>14</v>
      </c>
      <c r="D776" s="8" t="s">
        <v>14</v>
      </c>
      <c r="E776" s="8" t="s">
        <v>14</v>
      </c>
      <c r="F776" s="8" t="s">
        <v>14</v>
      </c>
      <c r="G776" s="8" t="s">
        <v>14</v>
      </c>
      <c r="H776" s="8" t="s">
        <v>14</v>
      </c>
      <c r="I776" s="8" t="s">
        <v>14</v>
      </c>
      <c r="J776" s="8" t="s">
        <v>14</v>
      </c>
      <c r="K776" s="8" t="s">
        <v>14</v>
      </c>
      <c r="L776" s="8" t="s">
        <v>14</v>
      </c>
      <c r="M776" s="8" t="s">
        <v>14</v>
      </c>
      <c r="N776" s="8" t="s">
        <v>14</v>
      </c>
      <c r="O776" s="8" t="s">
        <v>14</v>
      </c>
      <c r="P776" s="8" t="s">
        <v>14</v>
      </c>
      <c r="Q776" s="8" t="s">
        <v>14</v>
      </c>
      <c r="R776" s="8" t="s">
        <v>14</v>
      </c>
      <c r="S776" s="8" t="s">
        <v>14</v>
      </c>
      <c r="T776" s="8" t="s">
        <v>14</v>
      </c>
      <c r="U776" s="8" t="s">
        <v>14</v>
      </c>
      <c r="V776" s="8" t="s">
        <v>14</v>
      </c>
      <c r="W776" s="8" t="s">
        <v>14</v>
      </c>
      <c r="X776" s="8" t="s">
        <v>14</v>
      </c>
      <c r="Y776" s="8" t="s">
        <v>14</v>
      </c>
      <c r="Z776" s="8" t="s">
        <v>14</v>
      </c>
      <c r="AA776" s="8" t="s">
        <v>14</v>
      </c>
      <c r="AB776" s="8" t="s">
        <v>14</v>
      </c>
    </row>
    <row r="777">
      <c r="A777" s="8" t="s">
        <v>14</v>
      </c>
      <c r="B777" s="8" t="s">
        <v>14</v>
      </c>
      <c r="C777" s="8" t="s">
        <v>14</v>
      </c>
      <c r="D777" s="8" t="s">
        <v>14</v>
      </c>
      <c r="E777" s="8" t="s">
        <v>14</v>
      </c>
      <c r="F777" s="8" t="s">
        <v>14</v>
      </c>
      <c r="G777" s="8" t="s">
        <v>14</v>
      </c>
      <c r="H777" s="8" t="s">
        <v>14</v>
      </c>
      <c r="I777" s="8" t="s">
        <v>14</v>
      </c>
      <c r="J777" s="8" t="s">
        <v>14</v>
      </c>
      <c r="K777" s="8" t="s">
        <v>14</v>
      </c>
      <c r="L777" s="8" t="s">
        <v>14</v>
      </c>
      <c r="M777" s="8" t="s">
        <v>14</v>
      </c>
      <c r="N777" s="8" t="s">
        <v>14</v>
      </c>
      <c r="O777" s="8" t="s">
        <v>14</v>
      </c>
      <c r="P777" s="8" t="s">
        <v>14</v>
      </c>
      <c r="Q777" s="8" t="s">
        <v>14</v>
      </c>
      <c r="R777" s="8" t="s">
        <v>14</v>
      </c>
      <c r="S777" s="8" t="s">
        <v>14</v>
      </c>
      <c r="T777" s="8" t="s">
        <v>14</v>
      </c>
      <c r="U777" s="8" t="s">
        <v>14</v>
      </c>
      <c r="V777" s="8" t="s">
        <v>14</v>
      </c>
      <c r="W777" s="8" t="s">
        <v>14</v>
      </c>
      <c r="X777" s="8" t="s">
        <v>14</v>
      </c>
      <c r="Y777" s="8" t="s">
        <v>14</v>
      </c>
      <c r="Z777" s="8" t="s">
        <v>14</v>
      </c>
      <c r="AA777" s="8" t="s">
        <v>14</v>
      </c>
      <c r="AB777" s="8" t="s">
        <v>14</v>
      </c>
    </row>
    <row r="778">
      <c r="A778" s="8" t="s">
        <v>14</v>
      </c>
      <c r="B778" s="8" t="s">
        <v>14</v>
      </c>
      <c r="C778" s="8" t="s">
        <v>14</v>
      </c>
      <c r="D778" s="8" t="s">
        <v>14</v>
      </c>
      <c r="E778" s="8" t="s">
        <v>14</v>
      </c>
      <c r="F778" s="8" t="s">
        <v>14</v>
      </c>
      <c r="G778" s="8" t="s">
        <v>14</v>
      </c>
      <c r="H778" s="8" t="s">
        <v>14</v>
      </c>
      <c r="I778" s="8" t="s">
        <v>14</v>
      </c>
      <c r="J778" s="8" t="s">
        <v>14</v>
      </c>
      <c r="K778" s="8" t="s">
        <v>14</v>
      </c>
      <c r="L778" s="8" t="s">
        <v>14</v>
      </c>
      <c r="M778" s="8" t="s">
        <v>14</v>
      </c>
      <c r="N778" s="8" t="s">
        <v>14</v>
      </c>
      <c r="O778" s="8" t="s">
        <v>14</v>
      </c>
      <c r="P778" s="8" t="s">
        <v>14</v>
      </c>
      <c r="Q778" s="8" t="s">
        <v>14</v>
      </c>
      <c r="R778" s="8" t="s">
        <v>14</v>
      </c>
      <c r="S778" s="8" t="s">
        <v>14</v>
      </c>
      <c r="T778" s="8" t="s">
        <v>14</v>
      </c>
      <c r="U778" s="8" t="s">
        <v>14</v>
      </c>
      <c r="V778" s="8" t="s">
        <v>14</v>
      </c>
      <c r="W778" s="8" t="s">
        <v>14</v>
      </c>
      <c r="X778" s="8" t="s">
        <v>14</v>
      </c>
      <c r="Y778" s="8" t="s">
        <v>14</v>
      </c>
      <c r="Z778" s="8" t="s">
        <v>14</v>
      </c>
      <c r="AA778" s="8" t="s">
        <v>14</v>
      </c>
      <c r="AB778" s="8" t="s">
        <v>14</v>
      </c>
    </row>
    <row r="779">
      <c r="A779" s="8" t="s">
        <v>14</v>
      </c>
      <c r="B779" s="8" t="s">
        <v>14</v>
      </c>
      <c r="C779" s="8" t="s">
        <v>14</v>
      </c>
      <c r="D779" s="8" t="s">
        <v>14</v>
      </c>
      <c r="E779" s="8" t="s">
        <v>14</v>
      </c>
      <c r="F779" s="8" t="s">
        <v>14</v>
      </c>
      <c r="G779" s="8" t="s">
        <v>14</v>
      </c>
      <c r="H779" s="8" t="s">
        <v>14</v>
      </c>
      <c r="I779" s="8" t="s">
        <v>14</v>
      </c>
      <c r="J779" s="8" t="s">
        <v>14</v>
      </c>
      <c r="K779" s="8" t="s">
        <v>14</v>
      </c>
      <c r="L779" s="8" t="s">
        <v>14</v>
      </c>
      <c r="M779" s="8" t="s">
        <v>14</v>
      </c>
      <c r="N779" s="8" t="s">
        <v>14</v>
      </c>
      <c r="O779" s="8" t="s">
        <v>14</v>
      </c>
      <c r="P779" s="8" t="s">
        <v>14</v>
      </c>
      <c r="Q779" s="8" t="s">
        <v>14</v>
      </c>
      <c r="R779" s="8" t="s">
        <v>14</v>
      </c>
      <c r="S779" s="8" t="s">
        <v>14</v>
      </c>
      <c r="T779" s="8" t="s">
        <v>14</v>
      </c>
      <c r="U779" s="8" t="s">
        <v>14</v>
      </c>
      <c r="V779" s="8" t="s">
        <v>14</v>
      </c>
      <c r="W779" s="8" t="s">
        <v>14</v>
      </c>
      <c r="X779" s="8" t="s">
        <v>14</v>
      </c>
      <c r="Y779" s="8" t="s">
        <v>14</v>
      </c>
      <c r="Z779" s="8" t="s">
        <v>14</v>
      </c>
      <c r="AA779" s="8" t="s">
        <v>14</v>
      </c>
      <c r="AB779" s="8" t="s">
        <v>14</v>
      </c>
    </row>
    <row r="780">
      <c r="A780" s="8" t="s">
        <v>14</v>
      </c>
      <c r="B780" s="8" t="s">
        <v>14</v>
      </c>
      <c r="C780" s="8" t="s">
        <v>14</v>
      </c>
      <c r="D780" s="8" t="s">
        <v>14</v>
      </c>
      <c r="E780" s="8" t="s">
        <v>14</v>
      </c>
      <c r="F780" s="8" t="s">
        <v>14</v>
      </c>
      <c r="G780" s="8" t="s">
        <v>14</v>
      </c>
      <c r="H780" s="8" t="s">
        <v>14</v>
      </c>
      <c r="I780" s="8" t="s">
        <v>14</v>
      </c>
      <c r="J780" s="8" t="s">
        <v>14</v>
      </c>
      <c r="K780" s="8" t="s">
        <v>14</v>
      </c>
      <c r="L780" s="8" t="s">
        <v>14</v>
      </c>
      <c r="M780" s="8" t="s">
        <v>14</v>
      </c>
      <c r="N780" s="8" t="s">
        <v>14</v>
      </c>
      <c r="O780" s="8" t="s">
        <v>14</v>
      </c>
      <c r="P780" s="8" t="s">
        <v>14</v>
      </c>
      <c r="Q780" s="8" t="s">
        <v>14</v>
      </c>
      <c r="R780" s="8" t="s">
        <v>14</v>
      </c>
      <c r="S780" s="8" t="s">
        <v>14</v>
      </c>
      <c r="T780" s="8" t="s">
        <v>14</v>
      </c>
      <c r="U780" s="8" t="s">
        <v>14</v>
      </c>
      <c r="V780" s="8" t="s">
        <v>14</v>
      </c>
      <c r="W780" s="8" t="s">
        <v>14</v>
      </c>
      <c r="X780" s="8" t="s">
        <v>14</v>
      </c>
      <c r="Y780" s="8" t="s">
        <v>14</v>
      </c>
      <c r="Z780" s="8" t="s">
        <v>14</v>
      </c>
      <c r="AA780" s="8" t="s">
        <v>14</v>
      </c>
      <c r="AB780" s="8" t="s">
        <v>14</v>
      </c>
    </row>
    <row r="781">
      <c r="A781" s="8" t="s">
        <v>14</v>
      </c>
      <c r="B781" s="8" t="s">
        <v>14</v>
      </c>
      <c r="C781" s="8" t="s">
        <v>14</v>
      </c>
      <c r="D781" s="8" t="s">
        <v>14</v>
      </c>
      <c r="E781" s="8" t="s">
        <v>14</v>
      </c>
      <c r="F781" s="8" t="s">
        <v>14</v>
      </c>
      <c r="G781" s="8" t="s">
        <v>14</v>
      </c>
      <c r="H781" s="8" t="s">
        <v>14</v>
      </c>
      <c r="I781" s="8" t="s">
        <v>14</v>
      </c>
      <c r="J781" s="8" t="s">
        <v>14</v>
      </c>
      <c r="K781" s="8" t="s">
        <v>14</v>
      </c>
      <c r="L781" s="8" t="s">
        <v>14</v>
      </c>
      <c r="M781" s="8" t="s">
        <v>14</v>
      </c>
      <c r="N781" s="8" t="s">
        <v>14</v>
      </c>
      <c r="O781" s="8" t="s">
        <v>14</v>
      </c>
      <c r="P781" s="8" t="s">
        <v>14</v>
      </c>
      <c r="Q781" s="8" t="s">
        <v>14</v>
      </c>
      <c r="R781" s="8" t="s">
        <v>14</v>
      </c>
      <c r="S781" s="8" t="s">
        <v>14</v>
      </c>
      <c r="T781" s="8" t="s">
        <v>14</v>
      </c>
      <c r="U781" s="8" t="s">
        <v>14</v>
      </c>
      <c r="V781" s="8" t="s">
        <v>14</v>
      </c>
      <c r="W781" s="8" t="s">
        <v>14</v>
      </c>
      <c r="X781" s="8" t="s">
        <v>14</v>
      </c>
      <c r="Y781" s="8" t="s">
        <v>14</v>
      </c>
      <c r="Z781" s="8" t="s">
        <v>14</v>
      </c>
      <c r="AA781" s="8" t="s">
        <v>14</v>
      </c>
      <c r="AB781" s="8" t="s">
        <v>14</v>
      </c>
    </row>
    <row r="782">
      <c r="A782" s="8" t="s">
        <v>14</v>
      </c>
      <c r="B782" s="8" t="s">
        <v>14</v>
      </c>
      <c r="C782" s="8" t="s">
        <v>14</v>
      </c>
      <c r="D782" s="8" t="s">
        <v>14</v>
      </c>
      <c r="E782" s="8" t="s">
        <v>14</v>
      </c>
      <c r="F782" s="8" t="s">
        <v>14</v>
      </c>
      <c r="G782" s="8" t="s">
        <v>14</v>
      </c>
      <c r="H782" s="8" t="s">
        <v>14</v>
      </c>
      <c r="I782" s="8" t="s">
        <v>14</v>
      </c>
      <c r="J782" s="8" t="s">
        <v>14</v>
      </c>
      <c r="K782" s="8" t="s">
        <v>14</v>
      </c>
      <c r="L782" s="8" t="s">
        <v>14</v>
      </c>
      <c r="M782" s="8" t="s">
        <v>14</v>
      </c>
      <c r="N782" s="8" t="s">
        <v>14</v>
      </c>
      <c r="O782" s="8" t="s">
        <v>14</v>
      </c>
      <c r="P782" s="8" t="s">
        <v>14</v>
      </c>
      <c r="Q782" s="8" t="s">
        <v>14</v>
      </c>
      <c r="R782" s="8" t="s">
        <v>14</v>
      </c>
      <c r="S782" s="8" t="s">
        <v>14</v>
      </c>
      <c r="T782" s="8" t="s">
        <v>14</v>
      </c>
      <c r="U782" s="8" t="s">
        <v>14</v>
      </c>
      <c r="V782" s="8" t="s">
        <v>14</v>
      </c>
      <c r="W782" s="8" t="s">
        <v>14</v>
      </c>
      <c r="X782" s="8" t="s">
        <v>14</v>
      </c>
      <c r="Y782" s="8" t="s">
        <v>14</v>
      </c>
      <c r="Z782" s="8" t="s">
        <v>14</v>
      </c>
      <c r="AA782" s="8" t="s">
        <v>14</v>
      </c>
      <c r="AB782" s="8" t="s">
        <v>14</v>
      </c>
    </row>
    <row r="783">
      <c r="A783" s="8" t="s">
        <v>14</v>
      </c>
      <c r="B783" s="8" t="s">
        <v>14</v>
      </c>
      <c r="C783" s="8" t="s">
        <v>14</v>
      </c>
      <c r="D783" s="8" t="s">
        <v>14</v>
      </c>
      <c r="E783" s="8" t="s">
        <v>14</v>
      </c>
      <c r="F783" s="8" t="s">
        <v>14</v>
      </c>
      <c r="G783" s="8" t="s">
        <v>14</v>
      </c>
      <c r="H783" s="8" t="s">
        <v>14</v>
      </c>
      <c r="I783" s="8" t="s">
        <v>14</v>
      </c>
      <c r="J783" s="8" t="s">
        <v>14</v>
      </c>
      <c r="K783" s="8" t="s">
        <v>14</v>
      </c>
      <c r="L783" s="8" t="s">
        <v>14</v>
      </c>
      <c r="M783" s="8" t="s">
        <v>14</v>
      </c>
      <c r="N783" s="8" t="s">
        <v>14</v>
      </c>
      <c r="O783" s="8" t="s">
        <v>14</v>
      </c>
      <c r="P783" s="8" t="s">
        <v>14</v>
      </c>
      <c r="Q783" s="8" t="s">
        <v>14</v>
      </c>
      <c r="R783" s="8" t="s">
        <v>14</v>
      </c>
      <c r="S783" s="8" t="s">
        <v>14</v>
      </c>
      <c r="T783" s="8" t="s">
        <v>14</v>
      </c>
      <c r="U783" s="8" t="s">
        <v>14</v>
      </c>
      <c r="V783" s="8" t="s">
        <v>14</v>
      </c>
      <c r="W783" s="8" t="s">
        <v>14</v>
      </c>
      <c r="X783" s="8" t="s">
        <v>14</v>
      </c>
      <c r="Y783" s="8" t="s">
        <v>14</v>
      </c>
      <c r="Z783" s="8" t="s">
        <v>14</v>
      </c>
      <c r="AA783" s="8" t="s">
        <v>14</v>
      </c>
      <c r="AB783" s="8" t="s">
        <v>14</v>
      </c>
    </row>
    <row r="784">
      <c r="A784" s="8" t="s">
        <v>14</v>
      </c>
      <c r="B784" s="8" t="s">
        <v>14</v>
      </c>
      <c r="C784" s="8" t="s">
        <v>14</v>
      </c>
      <c r="D784" s="8" t="s">
        <v>14</v>
      </c>
      <c r="E784" s="8" t="s">
        <v>14</v>
      </c>
      <c r="F784" s="8" t="s">
        <v>14</v>
      </c>
      <c r="G784" s="8" t="s">
        <v>14</v>
      </c>
      <c r="H784" s="8" t="s">
        <v>14</v>
      </c>
      <c r="I784" s="8" t="s">
        <v>14</v>
      </c>
      <c r="J784" s="8" t="s">
        <v>14</v>
      </c>
      <c r="K784" s="8" t="s">
        <v>14</v>
      </c>
      <c r="L784" s="8" t="s">
        <v>14</v>
      </c>
      <c r="M784" s="8" t="s">
        <v>14</v>
      </c>
      <c r="N784" s="8" t="s">
        <v>14</v>
      </c>
      <c r="O784" s="8" t="s">
        <v>14</v>
      </c>
      <c r="P784" s="8" t="s">
        <v>14</v>
      </c>
      <c r="Q784" s="8" t="s">
        <v>14</v>
      </c>
      <c r="R784" s="8" t="s">
        <v>14</v>
      </c>
      <c r="S784" s="8" t="s">
        <v>14</v>
      </c>
      <c r="T784" s="8" t="s">
        <v>14</v>
      </c>
      <c r="U784" s="8" t="s">
        <v>14</v>
      </c>
      <c r="V784" s="8" t="s">
        <v>14</v>
      </c>
      <c r="W784" s="8" t="s">
        <v>14</v>
      </c>
      <c r="X784" s="8" t="s">
        <v>14</v>
      </c>
      <c r="Y784" s="8" t="s">
        <v>14</v>
      </c>
      <c r="Z784" s="8" t="s">
        <v>14</v>
      </c>
      <c r="AA784" s="8" t="s">
        <v>14</v>
      </c>
      <c r="AB784" s="8" t="s">
        <v>14</v>
      </c>
    </row>
    <row r="785">
      <c r="A785" s="8" t="s">
        <v>14</v>
      </c>
      <c r="B785" s="8" t="s">
        <v>14</v>
      </c>
      <c r="C785" s="8" t="s">
        <v>14</v>
      </c>
      <c r="D785" s="8" t="s">
        <v>14</v>
      </c>
      <c r="E785" s="8" t="s">
        <v>14</v>
      </c>
      <c r="F785" s="8" t="s">
        <v>14</v>
      </c>
      <c r="G785" s="8" t="s">
        <v>14</v>
      </c>
      <c r="H785" s="8" t="s">
        <v>14</v>
      </c>
      <c r="I785" s="8" t="s">
        <v>14</v>
      </c>
      <c r="J785" s="8" t="s">
        <v>14</v>
      </c>
      <c r="K785" s="8" t="s">
        <v>14</v>
      </c>
      <c r="L785" s="8" t="s">
        <v>14</v>
      </c>
      <c r="M785" s="8" t="s">
        <v>14</v>
      </c>
      <c r="N785" s="8" t="s">
        <v>14</v>
      </c>
      <c r="O785" s="8" t="s">
        <v>14</v>
      </c>
      <c r="P785" s="8" t="s">
        <v>14</v>
      </c>
      <c r="Q785" s="8" t="s">
        <v>14</v>
      </c>
      <c r="R785" s="8" t="s">
        <v>14</v>
      </c>
      <c r="S785" s="8" t="s">
        <v>14</v>
      </c>
      <c r="T785" s="8" t="s">
        <v>14</v>
      </c>
      <c r="U785" s="8" t="s">
        <v>14</v>
      </c>
      <c r="V785" s="8" t="s">
        <v>14</v>
      </c>
      <c r="W785" s="8" t="s">
        <v>14</v>
      </c>
      <c r="X785" s="8" t="s">
        <v>14</v>
      </c>
      <c r="Y785" s="8" t="s">
        <v>14</v>
      </c>
      <c r="Z785" s="8" t="s">
        <v>14</v>
      </c>
      <c r="AA785" s="8" t="s">
        <v>14</v>
      </c>
      <c r="AB785" s="8" t="s">
        <v>14</v>
      </c>
    </row>
    <row r="786">
      <c r="A786" s="8" t="s">
        <v>14</v>
      </c>
      <c r="B786" s="8" t="s">
        <v>14</v>
      </c>
      <c r="C786" s="8" t="s">
        <v>14</v>
      </c>
      <c r="D786" s="8" t="s">
        <v>14</v>
      </c>
      <c r="E786" s="8" t="s">
        <v>14</v>
      </c>
      <c r="F786" s="8" t="s">
        <v>14</v>
      </c>
      <c r="G786" s="8" t="s">
        <v>14</v>
      </c>
      <c r="H786" s="8" t="s">
        <v>14</v>
      </c>
      <c r="I786" s="8" t="s">
        <v>14</v>
      </c>
      <c r="J786" s="8" t="s">
        <v>14</v>
      </c>
      <c r="K786" s="8" t="s">
        <v>14</v>
      </c>
      <c r="L786" s="8" t="s">
        <v>14</v>
      </c>
      <c r="M786" s="8" t="s">
        <v>14</v>
      </c>
      <c r="N786" s="8" t="s">
        <v>14</v>
      </c>
      <c r="O786" s="8" t="s">
        <v>14</v>
      </c>
      <c r="P786" s="8" t="s">
        <v>14</v>
      </c>
      <c r="Q786" s="8" t="s">
        <v>14</v>
      </c>
      <c r="R786" s="8" t="s">
        <v>14</v>
      </c>
      <c r="S786" s="8" t="s">
        <v>14</v>
      </c>
      <c r="T786" s="8" t="s">
        <v>14</v>
      </c>
      <c r="U786" s="8" t="s">
        <v>14</v>
      </c>
      <c r="V786" s="8" t="s">
        <v>14</v>
      </c>
      <c r="W786" s="8" t="s">
        <v>14</v>
      </c>
      <c r="X786" s="8" t="s">
        <v>14</v>
      </c>
      <c r="Y786" s="8" t="s">
        <v>14</v>
      </c>
      <c r="Z786" s="8" t="s">
        <v>14</v>
      </c>
      <c r="AA786" s="8" t="s">
        <v>14</v>
      </c>
      <c r="AB786" s="8" t="s">
        <v>14</v>
      </c>
    </row>
    <row r="787">
      <c r="A787" s="8" t="s">
        <v>14</v>
      </c>
      <c r="B787" s="8" t="s">
        <v>14</v>
      </c>
      <c r="C787" s="8" t="s">
        <v>14</v>
      </c>
      <c r="D787" s="8" t="s">
        <v>14</v>
      </c>
      <c r="E787" s="8" t="s">
        <v>14</v>
      </c>
      <c r="F787" s="8" t="s">
        <v>14</v>
      </c>
      <c r="G787" s="8" t="s">
        <v>14</v>
      </c>
      <c r="H787" s="8" t="s">
        <v>14</v>
      </c>
      <c r="I787" s="8" t="s">
        <v>14</v>
      </c>
      <c r="J787" s="8" t="s">
        <v>14</v>
      </c>
      <c r="K787" s="8" t="s">
        <v>14</v>
      </c>
      <c r="L787" s="8" t="s">
        <v>14</v>
      </c>
      <c r="M787" s="8" t="s">
        <v>14</v>
      </c>
      <c r="N787" s="8" t="s">
        <v>14</v>
      </c>
      <c r="O787" s="8" t="s">
        <v>14</v>
      </c>
      <c r="P787" s="8" t="s">
        <v>14</v>
      </c>
      <c r="Q787" s="8" t="s">
        <v>14</v>
      </c>
      <c r="R787" s="8" t="s">
        <v>14</v>
      </c>
      <c r="S787" s="8" t="s">
        <v>14</v>
      </c>
      <c r="T787" s="8" t="s">
        <v>14</v>
      </c>
      <c r="U787" s="8" t="s">
        <v>14</v>
      </c>
      <c r="V787" s="8" t="s">
        <v>14</v>
      </c>
      <c r="W787" s="8" t="s">
        <v>14</v>
      </c>
      <c r="X787" s="8" t="s">
        <v>14</v>
      </c>
      <c r="Y787" s="8" t="s">
        <v>14</v>
      </c>
      <c r="Z787" s="8" t="s">
        <v>14</v>
      </c>
      <c r="AA787" s="8" t="s">
        <v>14</v>
      </c>
      <c r="AB787" s="8" t="s">
        <v>14</v>
      </c>
    </row>
    <row r="788">
      <c r="A788" s="8" t="s">
        <v>14</v>
      </c>
      <c r="B788" s="8" t="s">
        <v>14</v>
      </c>
      <c r="C788" s="8" t="s">
        <v>14</v>
      </c>
      <c r="D788" s="8" t="s">
        <v>14</v>
      </c>
      <c r="E788" s="8" t="s">
        <v>14</v>
      </c>
      <c r="F788" s="8" t="s">
        <v>14</v>
      </c>
      <c r="G788" s="8" t="s">
        <v>14</v>
      </c>
      <c r="H788" s="8" t="s">
        <v>14</v>
      </c>
      <c r="I788" s="8" t="s">
        <v>14</v>
      </c>
      <c r="J788" s="8" t="s">
        <v>14</v>
      </c>
      <c r="K788" s="8" t="s">
        <v>14</v>
      </c>
      <c r="L788" s="8" t="s">
        <v>14</v>
      </c>
      <c r="M788" s="8" t="s">
        <v>14</v>
      </c>
      <c r="N788" s="8" t="s">
        <v>14</v>
      </c>
      <c r="O788" s="8" t="s">
        <v>14</v>
      </c>
      <c r="P788" s="8" t="s">
        <v>14</v>
      </c>
      <c r="Q788" s="8" t="s">
        <v>14</v>
      </c>
      <c r="R788" s="8" t="s">
        <v>14</v>
      </c>
      <c r="S788" s="8" t="s">
        <v>14</v>
      </c>
      <c r="T788" s="8" t="s">
        <v>14</v>
      </c>
      <c r="U788" s="8" t="s">
        <v>14</v>
      </c>
      <c r="V788" s="8" t="s">
        <v>14</v>
      </c>
      <c r="W788" s="8" t="s">
        <v>14</v>
      </c>
      <c r="X788" s="8" t="s">
        <v>14</v>
      </c>
      <c r="Y788" s="8" t="s">
        <v>14</v>
      </c>
      <c r="Z788" s="8" t="s">
        <v>14</v>
      </c>
      <c r="AA788" s="8" t="s">
        <v>14</v>
      </c>
      <c r="AB788" s="8" t="s">
        <v>14</v>
      </c>
    </row>
    <row r="789">
      <c r="A789" s="8" t="s">
        <v>14</v>
      </c>
      <c r="B789" s="8" t="s">
        <v>14</v>
      </c>
      <c r="C789" s="8" t="s">
        <v>14</v>
      </c>
      <c r="D789" s="8" t="s">
        <v>14</v>
      </c>
      <c r="E789" s="8" t="s">
        <v>14</v>
      </c>
      <c r="F789" s="8" t="s">
        <v>14</v>
      </c>
      <c r="G789" s="8" t="s">
        <v>14</v>
      </c>
      <c r="H789" s="8" t="s">
        <v>14</v>
      </c>
      <c r="I789" s="8" t="s">
        <v>14</v>
      </c>
      <c r="J789" s="8" t="s">
        <v>14</v>
      </c>
      <c r="K789" s="8" t="s">
        <v>14</v>
      </c>
      <c r="L789" s="8" t="s">
        <v>14</v>
      </c>
      <c r="M789" s="8" t="s">
        <v>14</v>
      </c>
      <c r="N789" s="8" t="s">
        <v>14</v>
      </c>
      <c r="O789" s="8" t="s">
        <v>14</v>
      </c>
      <c r="P789" s="8" t="s">
        <v>14</v>
      </c>
      <c r="Q789" s="8" t="s">
        <v>14</v>
      </c>
      <c r="R789" s="8" t="s">
        <v>14</v>
      </c>
      <c r="S789" s="8" t="s">
        <v>14</v>
      </c>
      <c r="T789" s="8" t="s">
        <v>14</v>
      </c>
      <c r="U789" s="8" t="s">
        <v>14</v>
      </c>
      <c r="V789" s="8" t="s">
        <v>14</v>
      </c>
      <c r="W789" s="8" t="s">
        <v>14</v>
      </c>
      <c r="X789" s="8" t="s">
        <v>14</v>
      </c>
      <c r="Y789" s="8" t="s">
        <v>14</v>
      </c>
      <c r="Z789" s="8" t="s">
        <v>14</v>
      </c>
      <c r="AA789" s="8" t="s">
        <v>14</v>
      </c>
      <c r="AB789" s="8" t="s">
        <v>14</v>
      </c>
    </row>
    <row r="790">
      <c r="A790" s="8" t="s">
        <v>14</v>
      </c>
      <c r="B790" s="8" t="s">
        <v>14</v>
      </c>
      <c r="C790" s="8" t="s">
        <v>14</v>
      </c>
      <c r="D790" s="8" t="s">
        <v>14</v>
      </c>
      <c r="E790" s="8" t="s">
        <v>14</v>
      </c>
      <c r="F790" s="8" t="s">
        <v>14</v>
      </c>
      <c r="G790" s="8" t="s">
        <v>14</v>
      </c>
      <c r="H790" s="8" t="s">
        <v>14</v>
      </c>
      <c r="I790" s="8" t="s">
        <v>14</v>
      </c>
      <c r="J790" s="8" t="s">
        <v>14</v>
      </c>
      <c r="K790" s="8" t="s">
        <v>14</v>
      </c>
      <c r="L790" s="8" t="s">
        <v>14</v>
      </c>
      <c r="M790" s="8" t="s">
        <v>14</v>
      </c>
      <c r="N790" s="8" t="s">
        <v>14</v>
      </c>
      <c r="O790" s="8" t="s">
        <v>14</v>
      </c>
      <c r="P790" s="8" t="s">
        <v>14</v>
      </c>
      <c r="Q790" s="8" t="s">
        <v>14</v>
      </c>
      <c r="R790" s="8" t="s">
        <v>14</v>
      </c>
      <c r="S790" s="8" t="s">
        <v>14</v>
      </c>
      <c r="T790" s="8" t="s">
        <v>14</v>
      </c>
      <c r="U790" s="8" t="s">
        <v>14</v>
      </c>
      <c r="V790" s="8" t="s">
        <v>14</v>
      </c>
      <c r="W790" s="8" t="s">
        <v>14</v>
      </c>
      <c r="X790" s="8" t="s">
        <v>14</v>
      </c>
      <c r="Y790" s="8" t="s">
        <v>14</v>
      </c>
      <c r="Z790" s="8" t="s">
        <v>14</v>
      </c>
      <c r="AA790" s="8" t="s">
        <v>14</v>
      </c>
      <c r="AB790" s="8" t="s">
        <v>14</v>
      </c>
    </row>
    <row r="791">
      <c r="A791" s="8" t="s">
        <v>14</v>
      </c>
      <c r="B791" s="8" t="s">
        <v>14</v>
      </c>
      <c r="C791" s="8" t="s">
        <v>14</v>
      </c>
      <c r="D791" s="8" t="s">
        <v>14</v>
      </c>
      <c r="E791" s="8" t="s">
        <v>14</v>
      </c>
      <c r="F791" s="8" t="s">
        <v>14</v>
      </c>
      <c r="G791" s="8" t="s">
        <v>14</v>
      </c>
      <c r="H791" s="8" t="s">
        <v>14</v>
      </c>
      <c r="I791" s="8" t="s">
        <v>14</v>
      </c>
      <c r="J791" s="8" t="s">
        <v>14</v>
      </c>
      <c r="K791" s="8" t="s">
        <v>14</v>
      </c>
      <c r="L791" s="8" t="s">
        <v>14</v>
      </c>
      <c r="M791" s="8" t="s">
        <v>14</v>
      </c>
      <c r="N791" s="8" t="s">
        <v>14</v>
      </c>
      <c r="O791" s="8" t="s">
        <v>14</v>
      </c>
      <c r="P791" s="8" t="s">
        <v>14</v>
      </c>
      <c r="Q791" s="8" t="s">
        <v>14</v>
      </c>
      <c r="R791" s="8" t="s">
        <v>14</v>
      </c>
      <c r="S791" s="8" t="s">
        <v>14</v>
      </c>
      <c r="T791" s="8" t="s">
        <v>14</v>
      </c>
      <c r="U791" s="8" t="s">
        <v>14</v>
      </c>
      <c r="V791" s="8" t="s">
        <v>14</v>
      </c>
      <c r="W791" s="8" t="s">
        <v>14</v>
      </c>
      <c r="X791" s="8" t="s">
        <v>14</v>
      </c>
      <c r="Y791" s="8" t="s">
        <v>14</v>
      </c>
      <c r="Z791" s="8" t="s">
        <v>14</v>
      </c>
      <c r="AA791" s="8" t="s">
        <v>14</v>
      </c>
      <c r="AB791" s="8" t="s">
        <v>14</v>
      </c>
    </row>
    <row r="792">
      <c r="A792" s="8" t="s">
        <v>14</v>
      </c>
      <c r="B792" s="8" t="s">
        <v>14</v>
      </c>
      <c r="C792" s="8" t="s">
        <v>14</v>
      </c>
      <c r="D792" s="8" t="s">
        <v>14</v>
      </c>
      <c r="E792" s="8" t="s">
        <v>14</v>
      </c>
      <c r="F792" s="8" t="s">
        <v>14</v>
      </c>
      <c r="G792" s="8" t="s">
        <v>14</v>
      </c>
      <c r="H792" s="8" t="s">
        <v>14</v>
      </c>
      <c r="I792" s="8" t="s">
        <v>14</v>
      </c>
      <c r="J792" s="8" t="s">
        <v>14</v>
      </c>
      <c r="K792" s="8" t="s">
        <v>14</v>
      </c>
      <c r="L792" s="8" t="s">
        <v>14</v>
      </c>
      <c r="M792" s="8" t="s">
        <v>14</v>
      </c>
      <c r="N792" s="8" t="s">
        <v>14</v>
      </c>
      <c r="O792" s="8" t="s">
        <v>14</v>
      </c>
      <c r="P792" s="8" t="s">
        <v>14</v>
      </c>
      <c r="Q792" s="8" t="s">
        <v>14</v>
      </c>
      <c r="R792" s="8" t="s">
        <v>14</v>
      </c>
      <c r="S792" s="8" t="s">
        <v>14</v>
      </c>
      <c r="T792" s="8" t="s">
        <v>14</v>
      </c>
      <c r="U792" s="8" t="s">
        <v>14</v>
      </c>
      <c r="V792" s="8" t="s">
        <v>14</v>
      </c>
      <c r="W792" s="8" t="s">
        <v>14</v>
      </c>
      <c r="X792" s="8" t="s">
        <v>14</v>
      </c>
      <c r="Y792" s="8" t="s">
        <v>14</v>
      </c>
      <c r="Z792" s="8" t="s">
        <v>14</v>
      </c>
      <c r="AA792" s="8" t="s">
        <v>14</v>
      </c>
      <c r="AB792" s="8" t="s">
        <v>14</v>
      </c>
    </row>
    <row r="793">
      <c r="A793" s="8" t="s">
        <v>14</v>
      </c>
      <c r="B793" s="8" t="s">
        <v>14</v>
      </c>
      <c r="C793" s="8" t="s">
        <v>14</v>
      </c>
      <c r="D793" s="8" t="s">
        <v>14</v>
      </c>
      <c r="E793" s="8" t="s">
        <v>14</v>
      </c>
      <c r="F793" s="8" t="s">
        <v>14</v>
      </c>
      <c r="G793" s="8" t="s">
        <v>14</v>
      </c>
      <c r="H793" s="8" t="s">
        <v>14</v>
      </c>
      <c r="I793" s="8" t="s">
        <v>14</v>
      </c>
      <c r="J793" s="8" t="s">
        <v>14</v>
      </c>
      <c r="K793" s="8" t="s">
        <v>14</v>
      </c>
      <c r="L793" s="8" t="s">
        <v>14</v>
      </c>
      <c r="M793" s="8" t="s">
        <v>14</v>
      </c>
      <c r="N793" s="8" t="s">
        <v>14</v>
      </c>
      <c r="O793" s="8" t="s">
        <v>14</v>
      </c>
      <c r="P793" s="8" t="s">
        <v>14</v>
      </c>
      <c r="Q793" s="8" t="s">
        <v>14</v>
      </c>
      <c r="R793" s="8" t="s">
        <v>14</v>
      </c>
      <c r="S793" s="8" t="s">
        <v>14</v>
      </c>
      <c r="T793" s="8" t="s">
        <v>14</v>
      </c>
      <c r="U793" s="8" t="s">
        <v>14</v>
      </c>
      <c r="V793" s="8" t="s">
        <v>14</v>
      </c>
      <c r="W793" s="8" t="s">
        <v>14</v>
      </c>
      <c r="X793" s="8" t="s">
        <v>14</v>
      </c>
      <c r="Y793" s="8" t="s">
        <v>14</v>
      </c>
      <c r="Z793" s="8" t="s">
        <v>14</v>
      </c>
      <c r="AA793" s="8" t="s">
        <v>14</v>
      </c>
      <c r="AB793" s="8" t="s">
        <v>14</v>
      </c>
    </row>
    <row r="794">
      <c r="A794" s="8" t="s">
        <v>14</v>
      </c>
      <c r="B794" s="8" t="s">
        <v>14</v>
      </c>
      <c r="C794" s="8" t="s">
        <v>14</v>
      </c>
      <c r="D794" s="8" t="s">
        <v>14</v>
      </c>
      <c r="E794" s="8" t="s">
        <v>14</v>
      </c>
      <c r="F794" s="8" t="s">
        <v>14</v>
      </c>
      <c r="G794" s="8" t="s">
        <v>14</v>
      </c>
      <c r="H794" s="8" t="s">
        <v>14</v>
      </c>
      <c r="I794" s="8" t="s">
        <v>14</v>
      </c>
      <c r="J794" s="8" t="s">
        <v>14</v>
      </c>
      <c r="K794" s="8" t="s">
        <v>14</v>
      </c>
      <c r="L794" s="8" t="s">
        <v>14</v>
      </c>
      <c r="M794" s="8" t="s">
        <v>14</v>
      </c>
      <c r="N794" s="8" t="s">
        <v>14</v>
      </c>
      <c r="O794" s="8" t="s">
        <v>14</v>
      </c>
      <c r="P794" s="8" t="s">
        <v>14</v>
      </c>
      <c r="Q794" s="8" t="s">
        <v>14</v>
      </c>
      <c r="R794" s="8" t="s">
        <v>14</v>
      </c>
      <c r="S794" s="8" t="s">
        <v>14</v>
      </c>
      <c r="T794" s="8" t="s">
        <v>14</v>
      </c>
      <c r="U794" s="8" t="s">
        <v>14</v>
      </c>
      <c r="V794" s="8" t="s">
        <v>14</v>
      </c>
      <c r="W794" s="8" t="s">
        <v>14</v>
      </c>
      <c r="X794" s="8" t="s">
        <v>14</v>
      </c>
      <c r="Y794" s="8" t="s">
        <v>14</v>
      </c>
      <c r="Z794" s="8" t="s">
        <v>14</v>
      </c>
      <c r="AA794" s="8" t="s">
        <v>14</v>
      </c>
      <c r="AB794" s="8" t="s">
        <v>14</v>
      </c>
    </row>
    <row r="795">
      <c r="A795" s="8" t="s">
        <v>14</v>
      </c>
      <c r="B795" s="8" t="s">
        <v>14</v>
      </c>
      <c r="C795" s="8" t="s">
        <v>14</v>
      </c>
      <c r="D795" s="8" t="s">
        <v>14</v>
      </c>
      <c r="E795" s="8" t="s">
        <v>14</v>
      </c>
      <c r="F795" s="8" t="s">
        <v>14</v>
      </c>
      <c r="G795" s="8" t="s">
        <v>14</v>
      </c>
      <c r="H795" s="8" t="s">
        <v>14</v>
      </c>
      <c r="I795" s="8" t="s">
        <v>14</v>
      </c>
      <c r="J795" s="8" t="s">
        <v>14</v>
      </c>
      <c r="K795" s="8" t="s">
        <v>14</v>
      </c>
      <c r="L795" s="8" t="s">
        <v>14</v>
      </c>
      <c r="M795" s="8" t="s">
        <v>14</v>
      </c>
      <c r="N795" s="8" t="s">
        <v>14</v>
      </c>
      <c r="O795" s="8" t="s">
        <v>14</v>
      </c>
      <c r="P795" s="8" t="s">
        <v>14</v>
      </c>
      <c r="Q795" s="8" t="s">
        <v>14</v>
      </c>
      <c r="R795" s="8" t="s">
        <v>14</v>
      </c>
      <c r="S795" s="8" t="s">
        <v>14</v>
      </c>
      <c r="T795" s="8" t="s">
        <v>14</v>
      </c>
      <c r="U795" s="8" t="s">
        <v>14</v>
      </c>
      <c r="V795" s="8" t="s">
        <v>14</v>
      </c>
      <c r="W795" s="8" t="s">
        <v>14</v>
      </c>
      <c r="X795" s="8" t="s">
        <v>14</v>
      </c>
      <c r="Y795" s="8" t="s">
        <v>14</v>
      </c>
      <c r="Z795" s="8" t="s">
        <v>14</v>
      </c>
      <c r="AA795" s="8" t="s">
        <v>14</v>
      </c>
      <c r="AB795" s="8" t="s">
        <v>14</v>
      </c>
    </row>
    <row r="796">
      <c r="A796" s="8" t="s">
        <v>14</v>
      </c>
      <c r="B796" s="8" t="s">
        <v>14</v>
      </c>
      <c r="C796" s="8" t="s">
        <v>14</v>
      </c>
      <c r="D796" s="8" t="s">
        <v>14</v>
      </c>
      <c r="E796" s="8" t="s">
        <v>14</v>
      </c>
      <c r="F796" s="8" t="s">
        <v>14</v>
      </c>
      <c r="G796" s="8" t="s">
        <v>14</v>
      </c>
      <c r="H796" s="8" t="s">
        <v>14</v>
      </c>
      <c r="I796" s="8" t="s">
        <v>14</v>
      </c>
      <c r="J796" s="8" t="s">
        <v>14</v>
      </c>
      <c r="K796" s="8" t="s">
        <v>14</v>
      </c>
      <c r="L796" s="8" t="s">
        <v>14</v>
      </c>
      <c r="M796" s="8" t="s">
        <v>14</v>
      </c>
      <c r="N796" s="8" t="s">
        <v>14</v>
      </c>
      <c r="O796" s="8" t="s">
        <v>14</v>
      </c>
      <c r="P796" s="8" t="s">
        <v>14</v>
      </c>
      <c r="Q796" s="8" t="s">
        <v>14</v>
      </c>
      <c r="R796" s="8" t="s">
        <v>14</v>
      </c>
      <c r="S796" s="8" t="s">
        <v>14</v>
      </c>
      <c r="T796" s="8" t="s">
        <v>14</v>
      </c>
      <c r="U796" s="8" t="s">
        <v>14</v>
      </c>
      <c r="V796" s="8" t="s">
        <v>14</v>
      </c>
      <c r="W796" s="8" t="s">
        <v>14</v>
      </c>
      <c r="X796" s="8" t="s">
        <v>14</v>
      </c>
      <c r="Y796" s="8" t="s">
        <v>14</v>
      </c>
      <c r="Z796" s="8" t="s">
        <v>14</v>
      </c>
      <c r="AA796" s="8" t="s">
        <v>14</v>
      </c>
      <c r="AB796" s="8" t="s">
        <v>14</v>
      </c>
    </row>
    <row r="797">
      <c r="A797" s="8" t="s">
        <v>14</v>
      </c>
      <c r="B797" s="8" t="s">
        <v>14</v>
      </c>
      <c r="C797" s="8" t="s">
        <v>14</v>
      </c>
      <c r="D797" s="8" t="s">
        <v>14</v>
      </c>
      <c r="E797" s="8" t="s">
        <v>14</v>
      </c>
      <c r="F797" s="8" t="s">
        <v>14</v>
      </c>
      <c r="G797" s="8" t="s">
        <v>14</v>
      </c>
      <c r="H797" s="8" t="s">
        <v>14</v>
      </c>
      <c r="I797" s="8" t="s">
        <v>14</v>
      </c>
      <c r="J797" s="8" t="s">
        <v>14</v>
      </c>
      <c r="K797" s="8" t="s">
        <v>14</v>
      </c>
      <c r="L797" s="8" t="s">
        <v>14</v>
      </c>
      <c r="M797" s="8" t="s">
        <v>14</v>
      </c>
      <c r="N797" s="8" t="s">
        <v>14</v>
      </c>
      <c r="O797" s="8" t="s">
        <v>14</v>
      </c>
      <c r="P797" s="8" t="s">
        <v>14</v>
      </c>
      <c r="Q797" s="8" t="s">
        <v>14</v>
      </c>
      <c r="R797" s="8" t="s">
        <v>14</v>
      </c>
      <c r="S797" s="8" t="s">
        <v>14</v>
      </c>
      <c r="T797" s="8" t="s">
        <v>14</v>
      </c>
      <c r="U797" s="8" t="s">
        <v>14</v>
      </c>
      <c r="V797" s="8" t="s">
        <v>14</v>
      </c>
      <c r="W797" s="8" t="s">
        <v>14</v>
      </c>
      <c r="X797" s="8" t="s">
        <v>14</v>
      </c>
      <c r="Y797" s="8" t="s">
        <v>14</v>
      </c>
      <c r="Z797" s="8" t="s">
        <v>14</v>
      </c>
      <c r="AA797" s="8" t="s">
        <v>14</v>
      </c>
      <c r="AB797" s="8" t="s">
        <v>14</v>
      </c>
    </row>
    <row r="798">
      <c r="A798" s="8" t="s">
        <v>14</v>
      </c>
      <c r="B798" s="8" t="s">
        <v>14</v>
      </c>
      <c r="C798" s="8" t="s">
        <v>14</v>
      </c>
      <c r="D798" s="8" t="s">
        <v>14</v>
      </c>
      <c r="E798" s="8" t="s">
        <v>14</v>
      </c>
      <c r="F798" s="8" t="s">
        <v>14</v>
      </c>
      <c r="G798" s="8" t="s">
        <v>14</v>
      </c>
      <c r="H798" s="8" t="s">
        <v>14</v>
      </c>
      <c r="I798" s="8" t="s">
        <v>14</v>
      </c>
      <c r="J798" s="8" t="s">
        <v>14</v>
      </c>
      <c r="K798" s="8" t="s">
        <v>14</v>
      </c>
      <c r="L798" s="8" t="s">
        <v>14</v>
      </c>
      <c r="M798" s="8" t="s">
        <v>14</v>
      </c>
      <c r="N798" s="8" t="s">
        <v>14</v>
      </c>
      <c r="O798" s="8" t="s">
        <v>14</v>
      </c>
      <c r="P798" s="8" t="s">
        <v>14</v>
      </c>
      <c r="Q798" s="8" t="s">
        <v>14</v>
      </c>
      <c r="R798" s="8" t="s">
        <v>14</v>
      </c>
      <c r="S798" s="8" t="s">
        <v>14</v>
      </c>
      <c r="T798" s="8" t="s">
        <v>14</v>
      </c>
      <c r="U798" s="8" t="s">
        <v>14</v>
      </c>
      <c r="V798" s="8" t="s">
        <v>14</v>
      </c>
      <c r="W798" s="8" t="s">
        <v>14</v>
      </c>
      <c r="X798" s="8" t="s">
        <v>14</v>
      </c>
      <c r="Y798" s="8" t="s">
        <v>14</v>
      </c>
      <c r="Z798" s="8" t="s">
        <v>14</v>
      </c>
      <c r="AA798" s="8" t="s">
        <v>14</v>
      </c>
      <c r="AB798" s="8" t="s">
        <v>14</v>
      </c>
    </row>
    <row r="799">
      <c r="A799" s="8" t="s">
        <v>14</v>
      </c>
      <c r="B799" s="8" t="s">
        <v>14</v>
      </c>
      <c r="C799" s="8" t="s">
        <v>14</v>
      </c>
      <c r="D799" s="8" t="s">
        <v>14</v>
      </c>
      <c r="E799" s="8" t="s">
        <v>14</v>
      </c>
      <c r="F799" s="8" t="s">
        <v>14</v>
      </c>
      <c r="G799" s="8" t="s">
        <v>14</v>
      </c>
      <c r="H799" s="8" t="s">
        <v>14</v>
      </c>
      <c r="I799" s="8" t="s">
        <v>14</v>
      </c>
      <c r="J799" s="8" t="s">
        <v>14</v>
      </c>
      <c r="K799" s="8" t="s">
        <v>14</v>
      </c>
      <c r="L799" s="8" t="s">
        <v>14</v>
      </c>
      <c r="M799" s="8" t="s">
        <v>14</v>
      </c>
      <c r="N799" s="8" t="s">
        <v>14</v>
      </c>
      <c r="O799" s="8" t="s">
        <v>14</v>
      </c>
      <c r="P799" s="8" t="s">
        <v>14</v>
      </c>
      <c r="Q799" s="8" t="s">
        <v>14</v>
      </c>
      <c r="R799" s="8" t="s">
        <v>14</v>
      </c>
      <c r="S799" s="8" t="s">
        <v>14</v>
      </c>
      <c r="T799" s="8" t="s">
        <v>14</v>
      </c>
      <c r="U799" s="8" t="s">
        <v>14</v>
      </c>
      <c r="V799" s="8" t="s">
        <v>14</v>
      </c>
      <c r="W799" s="8" t="s">
        <v>14</v>
      </c>
      <c r="X799" s="8" t="s">
        <v>14</v>
      </c>
      <c r="Y799" s="8" t="s">
        <v>14</v>
      </c>
      <c r="Z799" s="8" t="s">
        <v>14</v>
      </c>
      <c r="AA799" s="8" t="s">
        <v>14</v>
      </c>
      <c r="AB799" s="8" t="s">
        <v>14</v>
      </c>
    </row>
    <row r="800">
      <c r="A800" s="8" t="s">
        <v>14</v>
      </c>
      <c r="B800" s="8" t="s">
        <v>14</v>
      </c>
      <c r="C800" s="8" t="s">
        <v>14</v>
      </c>
      <c r="D800" s="8" t="s">
        <v>14</v>
      </c>
      <c r="E800" s="8" t="s">
        <v>14</v>
      </c>
      <c r="F800" s="8" t="s">
        <v>14</v>
      </c>
      <c r="G800" s="8" t="s">
        <v>14</v>
      </c>
      <c r="H800" s="8" t="s">
        <v>14</v>
      </c>
      <c r="I800" s="8" t="s">
        <v>14</v>
      </c>
      <c r="J800" s="8" t="s">
        <v>14</v>
      </c>
      <c r="K800" s="8" t="s">
        <v>14</v>
      </c>
      <c r="L800" s="8" t="s">
        <v>14</v>
      </c>
      <c r="M800" s="8" t="s">
        <v>14</v>
      </c>
      <c r="N800" s="8" t="s">
        <v>14</v>
      </c>
      <c r="O800" s="8" t="s">
        <v>14</v>
      </c>
      <c r="P800" s="8" t="s">
        <v>14</v>
      </c>
      <c r="Q800" s="8" t="s">
        <v>14</v>
      </c>
      <c r="R800" s="8" t="s">
        <v>14</v>
      </c>
      <c r="S800" s="8" t="s">
        <v>14</v>
      </c>
      <c r="T800" s="8" t="s">
        <v>14</v>
      </c>
      <c r="U800" s="8" t="s">
        <v>14</v>
      </c>
      <c r="V800" s="8" t="s">
        <v>14</v>
      </c>
      <c r="W800" s="8" t="s">
        <v>14</v>
      </c>
      <c r="X800" s="8" t="s">
        <v>14</v>
      </c>
      <c r="Y800" s="8" t="s">
        <v>14</v>
      </c>
      <c r="Z800" s="8" t="s">
        <v>14</v>
      </c>
      <c r="AA800" s="8" t="s">
        <v>14</v>
      </c>
      <c r="AB800" s="8" t="s">
        <v>14</v>
      </c>
    </row>
    <row r="801">
      <c r="A801" s="8" t="s">
        <v>14</v>
      </c>
      <c r="B801" s="8" t="s">
        <v>14</v>
      </c>
      <c r="C801" s="8" t="s">
        <v>14</v>
      </c>
      <c r="D801" s="8" t="s">
        <v>14</v>
      </c>
      <c r="E801" s="8" t="s">
        <v>14</v>
      </c>
      <c r="F801" s="8" t="s">
        <v>14</v>
      </c>
      <c r="G801" s="8" t="s">
        <v>14</v>
      </c>
      <c r="H801" s="8" t="s">
        <v>14</v>
      </c>
      <c r="I801" s="8" t="s">
        <v>14</v>
      </c>
      <c r="J801" s="8" t="s">
        <v>14</v>
      </c>
      <c r="K801" s="8" t="s">
        <v>14</v>
      </c>
      <c r="L801" s="8" t="s">
        <v>14</v>
      </c>
      <c r="M801" s="8" t="s">
        <v>14</v>
      </c>
      <c r="N801" s="8" t="s">
        <v>14</v>
      </c>
      <c r="O801" s="8" t="s">
        <v>14</v>
      </c>
      <c r="P801" s="8" t="s">
        <v>14</v>
      </c>
      <c r="Q801" s="8" t="s">
        <v>14</v>
      </c>
      <c r="R801" s="8" t="s">
        <v>14</v>
      </c>
      <c r="S801" s="8" t="s">
        <v>14</v>
      </c>
      <c r="T801" s="8" t="s">
        <v>14</v>
      </c>
      <c r="U801" s="8" t="s">
        <v>14</v>
      </c>
      <c r="V801" s="8" t="s">
        <v>14</v>
      </c>
      <c r="W801" s="8" t="s">
        <v>14</v>
      </c>
      <c r="X801" s="8" t="s">
        <v>14</v>
      </c>
      <c r="Y801" s="8" t="s">
        <v>14</v>
      </c>
      <c r="Z801" s="8" t="s">
        <v>14</v>
      </c>
      <c r="AA801" s="8" t="s">
        <v>14</v>
      </c>
      <c r="AB801" s="8" t="s">
        <v>14</v>
      </c>
    </row>
    <row r="802">
      <c r="A802" s="8" t="s">
        <v>14</v>
      </c>
      <c r="B802" s="8" t="s">
        <v>14</v>
      </c>
      <c r="C802" s="8" t="s">
        <v>14</v>
      </c>
      <c r="D802" s="8" t="s">
        <v>14</v>
      </c>
      <c r="E802" s="8" t="s">
        <v>14</v>
      </c>
      <c r="F802" s="8" t="s">
        <v>14</v>
      </c>
      <c r="G802" s="8" t="s">
        <v>14</v>
      </c>
      <c r="H802" s="8" t="s">
        <v>14</v>
      </c>
      <c r="I802" s="8" t="s">
        <v>14</v>
      </c>
      <c r="J802" s="8" t="s">
        <v>14</v>
      </c>
      <c r="K802" s="8" t="s">
        <v>14</v>
      </c>
      <c r="L802" s="8" t="s">
        <v>14</v>
      </c>
      <c r="M802" s="8" t="s">
        <v>14</v>
      </c>
      <c r="N802" s="8" t="s">
        <v>14</v>
      </c>
      <c r="O802" s="8" t="s">
        <v>14</v>
      </c>
      <c r="P802" s="8" t="s">
        <v>14</v>
      </c>
      <c r="Q802" s="8" t="s">
        <v>14</v>
      </c>
      <c r="R802" s="8" t="s">
        <v>14</v>
      </c>
      <c r="S802" s="8" t="s">
        <v>14</v>
      </c>
      <c r="T802" s="8" t="s">
        <v>14</v>
      </c>
      <c r="U802" s="8" t="s">
        <v>14</v>
      </c>
      <c r="V802" s="8" t="s">
        <v>14</v>
      </c>
      <c r="W802" s="8" t="s">
        <v>14</v>
      </c>
      <c r="X802" s="8" t="s">
        <v>14</v>
      </c>
      <c r="Y802" s="8" t="s">
        <v>14</v>
      </c>
      <c r="Z802" s="8" t="s">
        <v>14</v>
      </c>
      <c r="AA802" s="8" t="s">
        <v>14</v>
      </c>
      <c r="AB802" s="8" t="s">
        <v>14</v>
      </c>
    </row>
    <row r="803">
      <c r="A803" s="8" t="s">
        <v>14</v>
      </c>
      <c r="B803" s="8" t="s">
        <v>14</v>
      </c>
      <c r="C803" s="8" t="s">
        <v>14</v>
      </c>
      <c r="D803" s="8" t="s">
        <v>14</v>
      </c>
      <c r="E803" s="8" t="s">
        <v>14</v>
      </c>
      <c r="F803" s="8" t="s">
        <v>14</v>
      </c>
      <c r="G803" s="8" t="s">
        <v>14</v>
      </c>
      <c r="H803" s="8" t="s">
        <v>14</v>
      </c>
      <c r="I803" s="8" t="s">
        <v>14</v>
      </c>
      <c r="J803" s="8" t="s">
        <v>14</v>
      </c>
      <c r="K803" s="8" t="s">
        <v>14</v>
      </c>
      <c r="L803" s="8" t="s">
        <v>14</v>
      </c>
      <c r="M803" s="8" t="s">
        <v>14</v>
      </c>
      <c r="N803" s="8" t="s">
        <v>14</v>
      </c>
      <c r="O803" s="8" t="s">
        <v>14</v>
      </c>
      <c r="P803" s="8" t="s">
        <v>14</v>
      </c>
      <c r="Q803" s="8" t="s">
        <v>14</v>
      </c>
      <c r="R803" s="8" t="s">
        <v>14</v>
      </c>
      <c r="S803" s="8" t="s">
        <v>14</v>
      </c>
      <c r="T803" s="8" t="s">
        <v>14</v>
      </c>
      <c r="U803" s="8" t="s">
        <v>14</v>
      </c>
      <c r="V803" s="8" t="s">
        <v>14</v>
      </c>
      <c r="W803" s="8" t="s">
        <v>14</v>
      </c>
      <c r="X803" s="8" t="s">
        <v>14</v>
      </c>
      <c r="Y803" s="8" t="s">
        <v>14</v>
      </c>
      <c r="Z803" s="8" t="s">
        <v>14</v>
      </c>
      <c r="AA803" s="8" t="s">
        <v>14</v>
      </c>
      <c r="AB803" s="8" t="s">
        <v>14</v>
      </c>
    </row>
    <row r="804">
      <c r="A804" s="8" t="s">
        <v>14</v>
      </c>
      <c r="B804" s="8" t="s">
        <v>14</v>
      </c>
      <c r="C804" s="8" t="s">
        <v>14</v>
      </c>
      <c r="D804" s="8" t="s">
        <v>14</v>
      </c>
      <c r="E804" s="8" t="s">
        <v>14</v>
      </c>
      <c r="F804" s="8" t="s">
        <v>14</v>
      </c>
      <c r="G804" s="8" t="s">
        <v>14</v>
      </c>
      <c r="H804" s="8" t="s">
        <v>14</v>
      </c>
      <c r="I804" s="8" t="s">
        <v>14</v>
      </c>
      <c r="J804" s="8" t="s">
        <v>14</v>
      </c>
      <c r="K804" s="8" t="s">
        <v>14</v>
      </c>
      <c r="L804" s="8" t="s">
        <v>14</v>
      </c>
      <c r="M804" s="8" t="s">
        <v>14</v>
      </c>
      <c r="N804" s="8" t="s">
        <v>14</v>
      </c>
      <c r="O804" s="8" t="s">
        <v>14</v>
      </c>
      <c r="P804" s="8" t="s">
        <v>14</v>
      </c>
      <c r="Q804" s="8" t="s">
        <v>14</v>
      </c>
      <c r="R804" s="8" t="s">
        <v>14</v>
      </c>
      <c r="S804" s="8" t="s">
        <v>14</v>
      </c>
      <c r="T804" s="8" t="s">
        <v>14</v>
      </c>
      <c r="U804" s="8" t="s">
        <v>14</v>
      </c>
      <c r="V804" s="8" t="s">
        <v>14</v>
      </c>
      <c r="W804" s="8" t="s">
        <v>14</v>
      </c>
      <c r="X804" s="8" t="s">
        <v>14</v>
      </c>
      <c r="Y804" s="8" t="s">
        <v>14</v>
      </c>
      <c r="Z804" s="8" t="s">
        <v>14</v>
      </c>
      <c r="AA804" s="8" t="s">
        <v>14</v>
      </c>
      <c r="AB804" s="8" t="s">
        <v>14</v>
      </c>
    </row>
    <row r="805">
      <c r="A805" s="8" t="s">
        <v>14</v>
      </c>
      <c r="B805" s="8" t="s">
        <v>14</v>
      </c>
      <c r="C805" s="8" t="s">
        <v>14</v>
      </c>
      <c r="D805" s="8" t="s">
        <v>14</v>
      </c>
      <c r="E805" s="8" t="s">
        <v>14</v>
      </c>
      <c r="F805" s="8" t="s">
        <v>14</v>
      </c>
      <c r="G805" s="8" t="s">
        <v>14</v>
      </c>
      <c r="H805" s="8" t="s">
        <v>14</v>
      </c>
      <c r="I805" s="8" t="s">
        <v>14</v>
      </c>
      <c r="J805" s="8" t="s">
        <v>14</v>
      </c>
      <c r="K805" s="8" t="s">
        <v>14</v>
      </c>
      <c r="L805" s="8" t="s">
        <v>14</v>
      </c>
      <c r="M805" s="8" t="s">
        <v>14</v>
      </c>
      <c r="N805" s="8" t="s">
        <v>14</v>
      </c>
      <c r="O805" s="8" t="s">
        <v>14</v>
      </c>
      <c r="P805" s="8" t="s">
        <v>14</v>
      </c>
      <c r="Q805" s="8" t="s">
        <v>14</v>
      </c>
      <c r="R805" s="8" t="s">
        <v>14</v>
      </c>
      <c r="S805" s="8" t="s">
        <v>14</v>
      </c>
      <c r="T805" s="8" t="s">
        <v>14</v>
      </c>
      <c r="U805" s="8" t="s">
        <v>14</v>
      </c>
      <c r="V805" s="8" t="s">
        <v>14</v>
      </c>
      <c r="W805" s="8" t="s">
        <v>14</v>
      </c>
      <c r="X805" s="8" t="s">
        <v>14</v>
      </c>
      <c r="Y805" s="8" t="s">
        <v>14</v>
      </c>
      <c r="Z805" s="8" t="s">
        <v>14</v>
      </c>
      <c r="AA805" s="8" t="s">
        <v>14</v>
      </c>
      <c r="AB805" s="8" t="s">
        <v>14</v>
      </c>
    </row>
    <row r="806">
      <c r="A806" s="8" t="s">
        <v>14</v>
      </c>
      <c r="B806" s="8" t="s">
        <v>14</v>
      </c>
      <c r="C806" s="8" t="s">
        <v>14</v>
      </c>
      <c r="D806" s="8" t="s">
        <v>14</v>
      </c>
      <c r="E806" s="8" t="s">
        <v>14</v>
      </c>
      <c r="F806" s="8" t="s">
        <v>14</v>
      </c>
      <c r="G806" s="8" t="s">
        <v>14</v>
      </c>
      <c r="H806" s="8" t="s">
        <v>14</v>
      </c>
      <c r="I806" s="8" t="s">
        <v>14</v>
      </c>
      <c r="J806" s="8" t="s">
        <v>14</v>
      </c>
      <c r="K806" s="8" t="s">
        <v>14</v>
      </c>
      <c r="L806" s="8" t="s">
        <v>14</v>
      </c>
      <c r="M806" s="8" t="s">
        <v>14</v>
      </c>
      <c r="N806" s="8" t="s">
        <v>14</v>
      </c>
      <c r="O806" s="8" t="s">
        <v>14</v>
      </c>
      <c r="P806" s="8" t="s">
        <v>14</v>
      </c>
      <c r="Q806" s="8" t="s">
        <v>14</v>
      </c>
      <c r="R806" s="8" t="s">
        <v>14</v>
      </c>
      <c r="S806" s="8" t="s">
        <v>14</v>
      </c>
      <c r="T806" s="8" t="s">
        <v>14</v>
      </c>
      <c r="U806" s="8" t="s">
        <v>14</v>
      </c>
      <c r="V806" s="8" t="s">
        <v>14</v>
      </c>
      <c r="W806" s="8" t="s">
        <v>14</v>
      </c>
      <c r="X806" s="8" t="s">
        <v>14</v>
      </c>
      <c r="Y806" s="8" t="s">
        <v>14</v>
      </c>
      <c r="Z806" s="8" t="s">
        <v>14</v>
      </c>
      <c r="AA806" s="8" t="s">
        <v>14</v>
      </c>
      <c r="AB806" s="8" t="s">
        <v>14</v>
      </c>
    </row>
    <row r="807">
      <c r="A807" s="8" t="s">
        <v>14</v>
      </c>
      <c r="B807" s="8" t="s">
        <v>14</v>
      </c>
      <c r="C807" s="8" t="s">
        <v>14</v>
      </c>
      <c r="D807" s="8" t="s">
        <v>14</v>
      </c>
      <c r="E807" s="8" t="s">
        <v>14</v>
      </c>
      <c r="F807" s="8" t="s">
        <v>14</v>
      </c>
      <c r="G807" s="8" t="s">
        <v>14</v>
      </c>
      <c r="H807" s="8" t="s">
        <v>14</v>
      </c>
      <c r="I807" s="8" t="s">
        <v>14</v>
      </c>
      <c r="J807" s="8" t="s">
        <v>14</v>
      </c>
      <c r="K807" s="8" t="s">
        <v>14</v>
      </c>
      <c r="L807" s="8" t="s">
        <v>14</v>
      </c>
      <c r="M807" s="8" t="s">
        <v>14</v>
      </c>
      <c r="N807" s="8" t="s">
        <v>14</v>
      </c>
      <c r="O807" s="8" t="s">
        <v>14</v>
      </c>
      <c r="P807" s="8" t="s">
        <v>14</v>
      </c>
      <c r="Q807" s="8" t="s">
        <v>14</v>
      </c>
      <c r="R807" s="8" t="s">
        <v>14</v>
      </c>
      <c r="S807" s="8" t="s">
        <v>14</v>
      </c>
      <c r="T807" s="8" t="s">
        <v>14</v>
      </c>
      <c r="U807" s="8" t="s">
        <v>14</v>
      </c>
      <c r="V807" s="8" t="s">
        <v>14</v>
      </c>
      <c r="W807" s="8" t="s">
        <v>14</v>
      </c>
      <c r="X807" s="8" t="s">
        <v>14</v>
      </c>
      <c r="Y807" s="8" t="s">
        <v>14</v>
      </c>
      <c r="Z807" s="8" t="s">
        <v>14</v>
      </c>
      <c r="AA807" s="8" t="s">
        <v>14</v>
      </c>
      <c r="AB807" s="8" t="s">
        <v>14</v>
      </c>
    </row>
    <row r="808">
      <c r="A808" s="8" t="s">
        <v>14</v>
      </c>
      <c r="B808" s="8" t="s">
        <v>14</v>
      </c>
      <c r="C808" s="8" t="s">
        <v>14</v>
      </c>
      <c r="D808" s="8" t="s">
        <v>14</v>
      </c>
      <c r="E808" s="8" t="s">
        <v>14</v>
      </c>
      <c r="F808" s="8" t="s">
        <v>14</v>
      </c>
      <c r="G808" s="8" t="s">
        <v>14</v>
      </c>
      <c r="H808" s="8" t="s">
        <v>14</v>
      </c>
      <c r="I808" s="8" t="s">
        <v>14</v>
      </c>
      <c r="J808" s="8" t="s">
        <v>14</v>
      </c>
      <c r="K808" s="8" t="s">
        <v>14</v>
      </c>
      <c r="L808" s="8" t="s">
        <v>14</v>
      </c>
      <c r="M808" s="8" t="s">
        <v>14</v>
      </c>
      <c r="N808" s="8" t="s">
        <v>14</v>
      </c>
      <c r="O808" s="8" t="s">
        <v>14</v>
      </c>
      <c r="P808" s="8" t="s">
        <v>14</v>
      </c>
      <c r="Q808" s="8" t="s">
        <v>14</v>
      </c>
      <c r="R808" s="8" t="s">
        <v>14</v>
      </c>
      <c r="S808" s="8" t="s">
        <v>14</v>
      </c>
      <c r="T808" s="8" t="s">
        <v>14</v>
      </c>
      <c r="U808" s="8" t="s">
        <v>14</v>
      </c>
      <c r="V808" s="8" t="s">
        <v>14</v>
      </c>
      <c r="W808" s="8" t="s">
        <v>14</v>
      </c>
      <c r="X808" s="8" t="s">
        <v>14</v>
      </c>
      <c r="Y808" s="8" t="s">
        <v>14</v>
      </c>
      <c r="Z808" s="8" t="s">
        <v>14</v>
      </c>
      <c r="AA808" s="8" t="s">
        <v>14</v>
      </c>
      <c r="AB808" s="8" t="s">
        <v>14</v>
      </c>
    </row>
    <row r="809">
      <c r="A809" s="8" t="s">
        <v>14</v>
      </c>
      <c r="B809" s="8" t="s">
        <v>14</v>
      </c>
      <c r="C809" s="8" t="s">
        <v>14</v>
      </c>
      <c r="D809" s="8" t="s">
        <v>14</v>
      </c>
      <c r="E809" s="8" t="s">
        <v>14</v>
      </c>
      <c r="F809" s="8" t="s">
        <v>14</v>
      </c>
      <c r="G809" s="8" t="s">
        <v>14</v>
      </c>
      <c r="H809" s="8" t="s">
        <v>14</v>
      </c>
      <c r="I809" s="8" t="s">
        <v>14</v>
      </c>
      <c r="J809" s="8" t="s">
        <v>14</v>
      </c>
      <c r="K809" s="8" t="s">
        <v>14</v>
      </c>
      <c r="L809" s="8" t="s">
        <v>14</v>
      </c>
      <c r="M809" s="8" t="s">
        <v>14</v>
      </c>
      <c r="N809" s="8" t="s">
        <v>14</v>
      </c>
      <c r="O809" s="8" t="s">
        <v>14</v>
      </c>
      <c r="P809" s="8" t="s">
        <v>14</v>
      </c>
      <c r="Q809" s="8" t="s">
        <v>14</v>
      </c>
      <c r="R809" s="8" t="s">
        <v>14</v>
      </c>
      <c r="S809" s="8" t="s">
        <v>14</v>
      </c>
      <c r="T809" s="8" t="s">
        <v>14</v>
      </c>
      <c r="U809" s="8" t="s">
        <v>14</v>
      </c>
      <c r="V809" s="8" t="s">
        <v>14</v>
      </c>
      <c r="W809" s="8" t="s">
        <v>14</v>
      </c>
      <c r="X809" s="8" t="s">
        <v>14</v>
      </c>
      <c r="Y809" s="8" t="s">
        <v>14</v>
      </c>
      <c r="Z809" s="8" t="s">
        <v>14</v>
      </c>
      <c r="AA809" s="8" t="s">
        <v>14</v>
      </c>
      <c r="AB809" s="8" t="s">
        <v>14</v>
      </c>
    </row>
    <row r="810">
      <c r="A810" s="8" t="s">
        <v>14</v>
      </c>
      <c r="B810" s="8" t="s">
        <v>14</v>
      </c>
      <c r="C810" s="8" t="s">
        <v>14</v>
      </c>
      <c r="D810" s="8" t="s">
        <v>14</v>
      </c>
      <c r="E810" s="8" t="s">
        <v>14</v>
      </c>
      <c r="F810" s="8" t="s">
        <v>14</v>
      </c>
      <c r="G810" s="8" t="s">
        <v>14</v>
      </c>
      <c r="H810" s="8" t="s">
        <v>14</v>
      </c>
      <c r="I810" s="8" t="s">
        <v>14</v>
      </c>
      <c r="J810" s="8" t="s">
        <v>14</v>
      </c>
      <c r="K810" s="8" t="s">
        <v>14</v>
      </c>
      <c r="L810" s="8" t="s">
        <v>14</v>
      </c>
      <c r="M810" s="8" t="s">
        <v>14</v>
      </c>
      <c r="N810" s="8" t="s">
        <v>14</v>
      </c>
      <c r="O810" s="8" t="s">
        <v>14</v>
      </c>
      <c r="P810" s="8" t="s">
        <v>14</v>
      </c>
      <c r="Q810" s="8" t="s">
        <v>14</v>
      </c>
      <c r="R810" s="8" t="s">
        <v>14</v>
      </c>
      <c r="S810" s="8" t="s">
        <v>14</v>
      </c>
      <c r="T810" s="8" t="s">
        <v>14</v>
      </c>
      <c r="U810" s="8" t="s">
        <v>14</v>
      </c>
      <c r="V810" s="8" t="s">
        <v>14</v>
      </c>
      <c r="W810" s="8" t="s">
        <v>14</v>
      </c>
      <c r="X810" s="8" t="s">
        <v>14</v>
      </c>
      <c r="Y810" s="8" t="s">
        <v>14</v>
      </c>
      <c r="Z810" s="8" t="s">
        <v>14</v>
      </c>
      <c r="AA810" s="8" t="s">
        <v>14</v>
      </c>
      <c r="AB810" s="8" t="s">
        <v>14</v>
      </c>
    </row>
    <row r="811">
      <c r="A811" s="8" t="s">
        <v>14</v>
      </c>
      <c r="B811" s="8" t="s">
        <v>14</v>
      </c>
      <c r="C811" s="8" t="s">
        <v>14</v>
      </c>
      <c r="D811" s="8" t="s">
        <v>14</v>
      </c>
      <c r="E811" s="8" t="s">
        <v>14</v>
      </c>
      <c r="F811" s="8" t="s">
        <v>14</v>
      </c>
      <c r="G811" s="8" t="s">
        <v>14</v>
      </c>
      <c r="H811" s="8" t="s">
        <v>14</v>
      </c>
      <c r="I811" s="8" t="s">
        <v>14</v>
      </c>
      <c r="J811" s="8" t="s">
        <v>14</v>
      </c>
      <c r="K811" s="8" t="s">
        <v>14</v>
      </c>
      <c r="L811" s="8" t="s">
        <v>14</v>
      </c>
      <c r="M811" s="8" t="s">
        <v>14</v>
      </c>
      <c r="N811" s="8" t="s">
        <v>14</v>
      </c>
      <c r="O811" s="8" t="s">
        <v>14</v>
      </c>
      <c r="P811" s="8" t="s">
        <v>14</v>
      </c>
      <c r="Q811" s="8" t="s">
        <v>14</v>
      </c>
      <c r="R811" s="8" t="s">
        <v>14</v>
      </c>
      <c r="S811" s="8" t="s">
        <v>14</v>
      </c>
      <c r="T811" s="8" t="s">
        <v>14</v>
      </c>
      <c r="U811" s="8" t="s">
        <v>14</v>
      </c>
      <c r="V811" s="8" t="s">
        <v>14</v>
      </c>
      <c r="W811" s="8" t="s">
        <v>14</v>
      </c>
      <c r="X811" s="8" t="s">
        <v>14</v>
      </c>
      <c r="Y811" s="8" t="s">
        <v>14</v>
      </c>
      <c r="Z811" s="8" t="s">
        <v>14</v>
      </c>
      <c r="AA811" s="8" t="s">
        <v>14</v>
      </c>
      <c r="AB811" s="8" t="s">
        <v>14</v>
      </c>
    </row>
    <row r="812">
      <c r="A812" s="8" t="s">
        <v>14</v>
      </c>
      <c r="B812" s="8" t="s">
        <v>14</v>
      </c>
      <c r="C812" s="8" t="s">
        <v>14</v>
      </c>
      <c r="D812" s="8" t="s">
        <v>14</v>
      </c>
      <c r="E812" s="8" t="s">
        <v>14</v>
      </c>
      <c r="F812" s="8" t="s">
        <v>14</v>
      </c>
      <c r="G812" s="8" t="s">
        <v>14</v>
      </c>
      <c r="H812" s="8" t="s">
        <v>14</v>
      </c>
      <c r="I812" s="8" t="s">
        <v>14</v>
      </c>
      <c r="J812" s="8" t="s">
        <v>14</v>
      </c>
      <c r="K812" s="8" t="s">
        <v>14</v>
      </c>
      <c r="L812" s="8" t="s">
        <v>14</v>
      </c>
      <c r="M812" s="8" t="s">
        <v>14</v>
      </c>
      <c r="N812" s="8" t="s">
        <v>14</v>
      </c>
      <c r="O812" s="8" t="s">
        <v>14</v>
      </c>
      <c r="P812" s="8" t="s">
        <v>14</v>
      </c>
      <c r="Q812" s="8" t="s">
        <v>14</v>
      </c>
      <c r="R812" s="8" t="s">
        <v>14</v>
      </c>
      <c r="S812" s="8" t="s">
        <v>14</v>
      </c>
      <c r="T812" s="8" t="s">
        <v>14</v>
      </c>
      <c r="U812" s="8" t="s">
        <v>14</v>
      </c>
      <c r="V812" s="8" t="s">
        <v>14</v>
      </c>
      <c r="W812" s="8" t="s">
        <v>14</v>
      </c>
      <c r="X812" s="8" t="s">
        <v>14</v>
      </c>
      <c r="Y812" s="8" t="s">
        <v>14</v>
      </c>
      <c r="Z812" s="8" t="s">
        <v>14</v>
      </c>
      <c r="AA812" s="8" t="s">
        <v>14</v>
      </c>
      <c r="AB812" s="8" t="s">
        <v>14</v>
      </c>
    </row>
    <row r="813">
      <c r="A813" s="8" t="s">
        <v>14</v>
      </c>
      <c r="B813" s="8" t="s">
        <v>14</v>
      </c>
      <c r="C813" s="8" t="s">
        <v>14</v>
      </c>
      <c r="D813" s="8" t="s">
        <v>14</v>
      </c>
      <c r="E813" s="8" t="s">
        <v>14</v>
      </c>
      <c r="F813" s="8" t="s">
        <v>14</v>
      </c>
      <c r="G813" s="8" t="s">
        <v>14</v>
      </c>
      <c r="H813" s="8" t="s">
        <v>14</v>
      </c>
      <c r="I813" s="8" t="s">
        <v>14</v>
      </c>
      <c r="J813" s="8" t="s">
        <v>14</v>
      </c>
      <c r="K813" s="8" t="s">
        <v>14</v>
      </c>
      <c r="L813" s="8" t="s">
        <v>14</v>
      </c>
      <c r="M813" s="8" t="s">
        <v>14</v>
      </c>
      <c r="N813" s="8" t="s">
        <v>14</v>
      </c>
      <c r="O813" s="8" t="s">
        <v>14</v>
      </c>
      <c r="P813" s="8" t="s">
        <v>14</v>
      </c>
      <c r="Q813" s="8" t="s">
        <v>14</v>
      </c>
      <c r="R813" s="8" t="s">
        <v>14</v>
      </c>
      <c r="S813" s="8" t="s">
        <v>14</v>
      </c>
      <c r="T813" s="8" t="s">
        <v>14</v>
      </c>
      <c r="U813" s="8" t="s">
        <v>14</v>
      </c>
      <c r="V813" s="8" t="s">
        <v>14</v>
      </c>
      <c r="W813" s="8" t="s">
        <v>14</v>
      </c>
      <c r="X813" s="8" t="s">
        <v>14</v>
      </c>
      <c r="Y813" s="8" t="s">
        <v>14</v>
      </c>
      <c r="Z813" s="8" t="s">
        <v>14</v>
      </c>
      <c r="AA813" s="8" t="s">
        <v>14</v>
      </c>
      <c r="AB813" s="8" t="s">
        <v>14</v>
      </c>
    </row>
    <row r="814">
      <c r="A814" s="8" t="s">
        <v>14</v>
      </c>
      <c r="B814" s="8" t="s">
        <v>14</v>
      </c>
      <c r="C814" s="8" t="s">
        <v>14</v>
      </c>
      <c r="D814" s="8" t="s">
        <v>14</v>
      </c>
      <c r="E814" s="8" t="s">
        <v>14</v>
      </c>
      <c r="F814" s="8" t="s">
        <v>14</v>
      </c>
      <c r="G814" s="8" t="s">
        <v>14</v>
      </c>
      <c r="H814" s="8" t="s">
        <v>14</v>
      </c>
      <c r="I814" s="8" t="s">
        <v>14</v>
      </c>
      <c r="J814" s="8" t="s">
        <v>14</v>
      </c>
      <c r="K814" s="8" t="s">
        <v>14</v>
      </c>
      <c r="L814" s="8" t="s">
        <v>14</v>
      </c>
      <c r="M814" s="8" t="s">
        <v>14</v>
      </c>
      <c r="N814" s="8" t="s">
        <v>14</v>
      </c>
      <c r="O814" s="8" t="s">
        <v>14</v>
      </c>
      <c r="P814" s="8" t="s">
        <v>14</v>
      </c>
      <c r="Q814" s="8" t="s">
        <v>14</v>
      </c>
      <c r="R814" s="8" t="s">
        <v>14</v>
      </c>
      <c r="S814" s="8" t="s">
        <v>14</v>
      </c>
      <c r="T814" s="8" t="s">
        <v>14</v>
      </c>
      <c r="U814" s="8" t="s">
        <v>14</v>
      </c>
      <c r="V814" s="8" t="s">
        <v>14</v>
      </c>
      <c r="W814" s="8" t="s">
        <v>14</v>
      </c>
      <c r="X814" s="8" t="s">
        <v>14</v>
      </c>
      <c r="Y814" s="8" t="s">
        <v>14</v>
      </c>
      <c r="Z814" s="8" t="s">
        <v>14</v>
      </c>
      <c r="AA814" s="8" t="s">
        <v>14</v>
      </c>
      <c r="AB814" s="8" t="s">
        <v>14</v>
      </c>
    </row>
    <row r="815">
      <c r="A815" s="8" t="s">
        <v>14</v>
      </c>
      <c r="B815" s="8" t="s">
        <v>14</v>
      </c>
      <c r="C815" s="8" t="s">
        <v>14</v>
      </c>
      <c r="D815" s="8" t="s">
        <v>14</v>
      </c>
      <c r="E815" s="8" t="s">
        <v>14</v>
      </c>
      <c r="F815" s="8" t="s">
        <v>14</v>
      </c>
      <c r="G815" s="8" t="s">
        <v>14</v>
      </c>
      <c r="H815" s="8" t="s">
        <v>14</v>
      </c>
      <c r="I815" s="8" t="s">
        <v>14</v>
      </c>
      <c r="J815" s="8" t="s">
        <v>14</v>
      </c>
      <c r="K815" s="8" t="s">
        <v>14</v>
      </c>
      <c r="L815" s="8" t="s">
        <v>14</v>
      </c>
      <c r="M815" s="8" t="s">
        <v>14</v>
      </c>
      <c r="N815" s="8" t="s">
        <v>14</v>
      </c>
      <c r="O815" s="8" t="s">
        <v>14</v>
      </c>
      <c r="P815" s="8" t="s">
        <v>14</v>
      </c>
      <c r="Q815" s="8" t="s">
        <v>14</v>
      </c>
      <c r="R815" s="8" t="s">
        <v>14</v>
      </c>
      <c r="S815" s="8" t="s">
        <v>14</v>
      </c>
      <c r="T815" s="8" t="s">
        <v>14</v>
      </c>
      <c r="U815" s="8" t="s">
        <v>14</v>
      </c>
      <c r="V815" s="8" t="s">
        <v>14</v>
      </c>
      <c r="W815" s="8" t="s">
        <v>14</v>
      </c>
      <c r="X815" s="8" t="s">
        <v>14</v>
      </c>
      <c r="Y815" s="8" t="s">
        <v>14</v>
      </c>
      <c r="Z815" s="8" t="s">
        <v>14</v>
      </c>
      <c r="AA815" s="8" t="s">
        <v>14</v>
      </c>
      <c r="AB815" s="8" t="s">
        <v>14</v>
      </c>
    </row>
    <row r="816">
      <c r="A816" s="8" t="s">
        <v>14</v>
      </c>
      <c r="B816" s="8" t="s">
        <v>14</v>
      </c>
      <c r="C816" s="8" t="s">
        <v>14</v>
      </c>
      <c r="D816" s="8" t="s">
        <v>14</v>
      </c>
      <c r="E816" s="8" t="s">
        <v>14</v>
      </c>
      <c r="F816" s="8" t="s">
        <v>14</v>
      </c>
      <c r="G816" s="8" t="s">
        <v>14</v>
      </c>
      <c r="H816" s="8" t="s">
        <v>14</v>
      </c>
      <c r="I816" s="8" t="s">
        <v>14</v>
      </c>
      <c r="J816" s="8" t="s">
        <v>14</v>
      </c>
      <c r="K816" s="8" t="s">
        <v>14</v>
      </c>
      <c r="L816" s="8" t="s">
        <v>14</v>
      </c>
      <c r="M816" s="8" t="s">
        <v>14</v>
      </c>
      <c r="N816" s="8" t="s">
        <v>14</v>
      </c>
      <c r="O816" s="8" t="s">
        <v>14</v>
      </c>
      <c r="P816" s="8" t="s">
        <v>14</v>
      </c>
      <c r="Q816" s="8" t="s">
        <v>14</v>
      </c>
      <c r="R816" s="8" t="s">
        <v>14</v>
      </c>
      <c r="S816" s="8" t="s">
        <v>14</v>
      </c>
      <c r="T816" s="8" t="s">
        <v>14</v>
      </c>
      <c r="U816" s="8" t="s">
        <v>14</v>
      </c>
      <c r="V816" s="8" t="s">
        <v>14</v>
      </c>
      <c r="W816" s="8" t="s">
        <v>14</v>
      </c>
      <c r="X816" s="8" t="s">
        <v>14</v>
      </c>
      <c r="Y816" s="8" t="s">
        <v>14</v>
      </c>
      <c r="Z816" s="8" t="s">
        <v>14</v>
      </c>
      <c r="AA816" s="8" t="s">
        <v>14</v>
      </c>
      <c r="AB816" s="8" t="s">
        <v>14</v>
      </c>
    </row>
    <row r="817">
      <c r="A817" s="8" t="s">
        <v>14</v>
      </c>
      <c r="B817" s="8" t="s">
        <v>14</v>
      </c>
      <c r="C817" s="8" t="s">
        <v>14</v>
      </c>
      <c r="D817" s="8" t="s">
        <v>14</v>
      </c>
      <c r="E817" s="8" t="s">
        <v>14</v>
      </c>
      <c r="F817" s="8" t="s">
        <v>14</v>
      </c>
      <c r="G817" s="8" t="s">
        <v>14</v>
      </c>
      <c r="H817" s="8" t="s">
        <v>14</v>
      </c>
      <c r="I817" s="8" t="s">
        <v>14</v>
      </c>
      <c r="J817" s="8" t="s">
        <v>14</v>
      </c>
      <c r="K817" s="8" t="s">
        <v>14</v>
      </c>
      <c r="L817" s="8" t="s">
        <v>14</v>
      </c>
      <c r="M817" s="8" t="s">
        <v>14</v>
      </c>
      <c r="N817" s="8" t="s">
        <v>14</v>
      </c>
      <c r="O817" s="8" t="s">
        <v>14</v>
      </c>
      <c r="P817" s="8" t="s">
        <v>14</v>
      </c>
      <c r="Q817" s="8" t="s">
        <v>14</v>
      </c>
      <c r="R817" s="8" t="s">
        <v>14</v>
      </c>
      <c r="S817" s="8" t="s">
        <v>14</v>
      </c>
      <c r="T817" s="8" t="s">
        <v>14</v>
      </c>
      <c r="U817" s="8" t="s">
        <v>14</v>
      </c>
      <c r="V817" s="8" t="s">
        <v>14</v>
      </c>
      <c r="W817" s="8" t="s">
        <v>14</v>
      </c>
      <c r="X817" s="8" t="s">
        <v>14</v>
      </c>
      <c r="Y817" s="8" t="s">
        <v>14</v>
      </c>
      <c r="Z817" s="8" t="s">
        <v>14</v>
      </c>
      <c r="AA817" s="8" t="s">
        <v>14</v>
      </c>
      <c r="AB817" s="8" t="s">
        <v>14</v>
      </c>
    </row>
    <row r="818">
      <c r="A818" s="8" t="s">
        <v>14</v>
      </c>
      <c r="B818" s="8" t="s">
        <v>14</v>
      </c>
      <c r="C818" s="8" t="s">
        <v>14</v>
      </c>
      <c r="D818" s="8" t="s">
        <v>14</v>
      </c>
      <c r="E818" s="8" t="s">
        <v>14</v>
      </c>
      <c r="F818" s="8" t="s">
        <v>14</v>
      </c>
      <c r="G818" s="8" t="s">
        <v>14</v>
      </c>
      <c r="H818" s="8" t="s">
        <v>14</v>
      </c>
      <c r="I818" s="8" t="s">
        <v>14</v>
      </c>
      <c r="J818" s="8" t="s">
        <v>14</v>
      </c>
      <c r="K818" s="8" t="s">
        <v>14</v>
      </c>
      <c r="L818" s="8" t="s">
        <v>14</v>
      </c>
      <c r="M818" s="8" t="s">
        <v>14</v>
      </c>
      <c r="N818" s="8" t="s">
        <v>14</v>
      </c>
      <c r="O818" s="8" t="s">
        <v>14</v>
      </c>
      <c r="P818" s="8" t="s">
        <v>14</v>
      </c>
      <c r="Q818" s="8" t="s">
        <v>14</v>
      </c>
      <c r="R818" s="8" t="s">
        <v>14</v>
      </c>
      <c r="S818" s="8" t="s">
        <v>14</v>
      </c>
      <c r="T818" s="8" t="s">
        <v>14</v>
      </c>
      <c r="U818" s="8" t="s">
        <v>14</v>
      </c>
      <c r="V818" s="8" t="s">
        <v>14</v>
      </c>
      <c r="W818" s="8" t="s">
        <v>14</v>
      </c>
      <c r="X818" s="8" t="s">
        <v>14</v>
      </c>
      <c r="Y818" s="8" t="s">
        <v>14</v>
      </c>
      <c r="Z818" s="8" t="s">
        <v>14</v>
      </c>
      <c r="AA818" s="8" t="s">
        <v>14</v>
      </c>
      <c r="AB818" s="8" t="s">
        <v>14</v>
      </c>
    </row>
    <row r="819">
      <c r="A819" s="8" t="s">
        <v>14</v>
      </c>
      <c r="B819" s="8" t="s">
        <v>14</v>
      </c>
      <c r="C819" s="8" t="s">
        <v>14</v>
      </c>
      <c r="D819" s="8" t="s">
        <v>14</v>
      </c>
      <c r="E819" s="8" t="s">
        <v>14</v>
      </c>
      <c r="F819" s="8" t="s">
        <v>14</v>
      </c>
      <c r="G819" s="8" t="s">
        <v>14</v>
      </c>
      <c r="H819" s="8" t="s">
        <v>14</v>
      </c>
      <c r="I819" s="8" t="s">
        <v>14</v>
      </c>
      <c r="J819" s="8" t="s">
        <v>14</v>
      </c>
      <c r="K819" s="8" t="s">
        <v>14</v>
      </c>
      <c r="L819" s="8" t="s">
        <v>14</v>
      </c>
      <c r="M819" s="8" t="s">
        <v>14</v>
      </c>
      <c r="N819" s="8" t="s">
        <v>14</v>
      </c>
      <c r="O819" s="8" t="s">
        <v>14</v>
      </c>
      <c r="P819" s="8" t="s">
        <v>14</v>
      </c>
      <c r="Q819" s="8" t="s">
        <v>14</v>
      </c>
      <c r="R819" s="8" t="s">
        <v>14</v>
      </c>
      <c r="S819" s="8" t="s">
        <v>14</v>
      </c>
      <c r="T819" s="8" t="s">
        <v>14</v>
      </c>
      <c r="U819" s="8" t="s">
        <v>14</v>
      </c>
      <c r="V819" s="8" t="s">
        <v>14</v>
      </c>
      <c r="W819" s="8" t="s">
        <v>14</v>
      </c>
      <c r="X819" s="8" t="s">
        <v>14</v>
      </c>
      <c r="Y819" s="8" t="s">
        <v>14</v>
      </c>
      <c r="Z819" s="8" t="s">
        <v>14</v>
      </c>
      <c r="AA819" s="8" t="s">
        <v>14</v>
      </c>
      <c r="AB819" s="8" t="s">
        <v>14</v>
      </c>
    </row>
    <row r="820">
      <c r="A820" s="8" t="s">
        <v>14</v>
      </c>
      <c r="B820" s="8" t="s">
        <v>14</v>
      </c>
      <c r="C820" s="8" t="s">
        <v>14</v>
      </c>
      <c r="D820" s="8" t="s">
        <v>14</v>
      </c>
      <c r="E820" s="8" t="s">
        <v>14</v>
      </c>
      <c r="F820" s="8" t="s">
        <v>14</v>
      </c>
      <c r="G820" s="8" t="s">
        <v>14</v>
      </c>
      <c r="H820" s="8" t="s">
        <v>14</v>
      </c>
      <c r="I820" s="8" t="s">
        <v>14</v>
      </c>
      <c r="J820" s="8" t="s">
        <v>14</v>
      </c>
      <c r="K820" s="8" t="s">
        <v>14</v>
      </c>
      <c r="L820" s="8" t="s">
        <v>14</v>
      </c>
      <c r="M820" s="8" t="s">
        <v>14</v>
      </c>
      <c r="N820" s="8" t="s">
        <v>14</v>
      </c>
      <c r="O820" s="8" t="s">
        <v>14</v>
      </c>
      <c r="P820" s="8" t="s">
        <v>14</v>
      </c>
      <c r="Q820" s="8" t="s">
        <v>14</v>
      </c>
      <c r="R820" s="8" t="s">
        <v>14</v>
      </c>
      <c r="S820" s="8" t="s">
        <v>14</v>
      </c>
      <c r="T820" s="8" t="s">
        <v>14</v>
      </c>
      <c r="U820" s="8" t="s">
        <v>14</v>
      </c>
      <c r="V820" s="8" t="s">
        <v>14</v>
      </c>
      <c r="W820" s="8" t="s">
        <v>14</v>
      </c>
      <c r="X820" s="8" t="s">
        <v>14</v>
      </c>
      <c r="Y820" s="8" t="s">
        <v>14</v>
      </c>
      <c r="Z820" s="8" t="s">
        <v>14</v>
      </c>
      <c r="AA820" s="8" t="s">
        <v>14</v>
      </c>
      <c r="AB820" s="8" t="s">
        <v>14</v>
      </c>
    </row>
    <row r="821">
      <c r="A821" s="8" t="s">
        <v>14</v>
      </c>
      <c r="B821" s="8" t="s">
        <v>14</v>
      </c>
      <c r="C821" s="8" t="s">
        <v>14</v>
      </c>
      <c r="D821" s="8" t="s">
        <v>14</v>
      </c>
      <c r="E821" s="8" t="s">
        <v>14</v>
      </c>
      <c r="F821" s="8" t="s">
        <v>14</v>
      </c>
      <c r="G821" s="8" t="s">
        <v>14</v>
      </c>
      <c r="H821" s="8" t="s">
        <v>14</v>
      </c>
      <c r="I821" s="8" t="s">
        <v>14</v>
      </c>
      <c r="J821" s="8" t="s">
        <v>14</v>
      </c>
      <c r="K821" s="8" t="s">
        <v>14</v>
      </c>
      <c r="L821" s="8" t="s">
        <v>14</v>
      </c>
      <c r="M821" s="8" t="s">
        <v>14</v>
      </c>
      <c r="N821" s="8" t="s">
        <v>14</v>
      </c>
      <c r="O821" s="8" t="s">
        <v>14</v>
      </c>
      <c r="P821" s="8" t="s">
        <v>14</v>
      </c>
      <c r="Q821" s="8" t="s">
        <v>14</v>
      </c>
      <c r="R821" s="8" t="s">
        <v>14</v>
      </c>
      <c r="S821" s="8" t="s">
        <v>14</v>
      </c>
      <c r="T821" s="8" t="s">
        <v>14</v>
      </c>
      <c r="U821" s="8" t="s">
        <v>14</v>
      </c>
      <c r="V821" s="8" t="s">
        <v>14</v>
      </c>
      <c r="W821" s="8" t="s">
        <v>14</v>
      </c>
      <c r="X821" s="8" t="s">
        <v>14</v>
      </c>
      <c r="Y821" s="8" t="s">
        <v>14</v>
      </c>
      <c r="Z821" s="8" t="s">
        <v>14</v>
      </c>
      <c r="AA821" s="8" t="s">
        <v>14</v>
      </c>
      <c r="AB821" s="8" t="s">
        <v>14</v>
      </c>
    </row>
    <row r="822">
      <c r="A822" s="8" t="s">
        <v>14</v>
      </c>
      <c r="B822" s="8" t="s">
        <v>14</v>
      </c>
      <c r="C822" s="8" t="s">
        <v>14</v>
      </c>
      <c r="D822" s="8" t="s">
        <v>14</v>
      </c>
      <c r="E822" s="8" t="s">
        <v>14</v>
      </c>
      <c r="F822" s="8" t="s">
        <v>14</v>
      </c>
      <c r="G822" s="8" t="s">
        <v>14</v>
      </c>
      <c r="H822" s="8" t="s">
        <v>14</v>
      </c>
      <c r="I822" s="8" t="s">
        <v>14</v>
      </c>
      <c r="J822" s="8" t="s">
        <v>14</v>
      </c>
      <c r="K822" s="8" t="s">
        <v>14</v>
      </c>
      <c r="L822" s="8" t="s">
        <v>14</v>
      </c>
      <c r="M822" s="8" t="s">
        <v>14</v>
      </c>
      <c r="N822" s="8" t="s">
        <v>14</v>
      </c>
      <c r="O822" s="8" t="s">
        <v>14</v>
      </c>
      <c r="P822" s="8" t="s">
        <v>14</v>
      </c>
      <c r="Q822" s="8" t="s">
        <v>14</v>
      </c>
      <c r="R822" s="8" t="s">
        <v>14</v>
      </c>
      <c r="S822" s="8" t="s">
        <v>14</v>
      </c>
      <c r="T822" s="8" t="s">
        <v>14</v>
      </c>
      <c r="U822" s="8" t="s">
        <v>14</v>
      </c>
      <c r="V822" s="8" t="s">
        <v>14</v>
      </c>
      <c r="W822" s="8" t="s">
        <v>14</v>
      </c>
      <c r="X822" s="8" t="s">
        <v>14</v>
      </c>
      <c r="Y822" s="8" t="s">
        <v>14</v>
      </c>
      <c r="Z822" s="8" t="s">
        <v>14</v>
      </c>
      <c r="AA822" s="8" t="s">
        <v>14</v>
      </c>
      <c r="AB822" s="8" t="s">
        <v>14</v>
      </c>
    </row>
    <row r="823">
      <c r="A823" s="8" t="s">
        <v>14</v>
      </c>
      <c r="B823" s="8" t="s">
        <v>14</v>
      </c>
      <c r="C823" s="8" t="s">
        <v>14</v>
      </c>
      <c r="D823" s="8" t="s">
        <v>14</v>
      </c>
      <c r="E823" s="8" t="s">
        <v>14</v>
      </c>
      <c r="F823" s="8" t="s">
        <v>14</v>
      </c>
      <c r="G823" s="8" t="s">
        <v>14</v>
      </c>
      <c r="H823" s="8" t="s">
        <v>14</v>
      </c>
      <c r="I823" s="8" t="s">
        <v>14</v>
      </c>
      <c r="J823" s="8" t="s">
        <v>14</v>
      </c>
      <c r="K823" s="8" t="s">
        <v>14</v>
      </c>
      <c r="L823" s="8" t="s">
        <v>14</v>
      </c>
      <c r="M823" s="8" t="s">
        <v>14</v>
      </c>
      <c r="N823" s="8" t="s">
        <v>14</v>
      </c>
      <c r="O823" s="8" t="s">
        <v>14</v>
      </c>
      <c r="P823" s="8" t="s">
        <v>14</v>
      </c>
      <c r="Q823" s="8" t="s">
        <v>14</v>
      </c>
      <c r="R823" s="8" t="s">
        <v>14</v>
      </c>
      <c r="S823" s="8" t="s">
        <v>14</v>
      </c>
      <c r="T823" s="8" t="s">
        <v>14</v>
      </c>
      <c r="U823" s="8" t="s">
        <v>14</v>
      </c>
      <c r="V823" s="8" t="s">
        <v>14</v>
      </c>
      <c r="W823" s="8" t="s">
        <v>14</v>
      </c>
      <c r="X823" s="8" t="s">
        <v>14</v>
      </c>
      <c r="Y823" s="8" t="s">
        <v>14</v>
      </c>
      <c r="Z823" s="8" t="s">
        <v>14</v>
      </c>
      <c r="AA823" s="8" t="s">
        <v>14</v>
      </c>
      <c r="AB823" s="8" t="s">
        <v>14</v>
      </c>
    </row>
    <row r="824">
      <c r="A824" s="8" t="s">
        <v>14</v>
      </c>
      <c r="B824" s="8" t="s">
        <v>14</v>
      </c>
      <c r="C824" s="8" t="s">
        <v>14</v>
      </c>
      <c r="D824" s="8" t="s">
        <v>14</v>
      </c>
      <c r="E824" s="8" t="s">
        <v>14</v>
      </c>
      <c r="F824" s="8" t="s">
        <v>14</v>
      </c>
      <c r="G824" s="8" t="s">
        <v>14</v>
      </c>
      <c r="H824" s="8" t="s">
        <v>14</v>
      </c>
      <c r="I824" s="8" t="s">
        <v>14</v>
      </c>
      <c r="J824" s="8" t="s">
        <v>14</v>
      </c>
      <c r="K824" s="8" t="s">
        <v>14</v>
      </c>
      <c r="L824" s="8" t="s">
        <v>14</v>
      </c>
      <c r="M824" s="8" t="s">
        <v>14</v>
      </c>
      <c r="N824" s="8" t="s">
        <v>14</v>
      </c>
      <c r="O824" s="8" t="s">
        <v>14</v>
      </c>
      <c r="P824" s="8" t="s">
        <v>14</v>
      </c>
      <c r="Q824" s="8" t="s">
        <v>14</v>
      </c>
      <c r="R824" s="8" t="s">
        <v>14</v>
      </c>
      <c r="S824" s="8" t="s">
        <v>14</v>
      </c>
      <c r="T824" s="8" t="s">
        <v>14</v>
      </c>
      <c r="U824" s="8" t="s">
        <v>14</v>
      </c>
      <c r="V824" s="8" t="s">
        <v>14</v>
      </c>
      <c r="W824" s="8" t="s">
        <v>14</v>
      </c>
      <c r="X824" s="8" t="s">
        <v>14</v>
      </c>
      <c r="Y824" s="8" t="s">
        <v>14</v>
      </c>
      <c r="Z824" s="8" t="s">
        <v>14</v>
      </c>
      <c r="AA824" s="8" t="s">
        <v>14</v>
      </c>
      <c r="AB824" s="8" t="s">
        <v>14</v>
      </c>
    </row>
    <row r="825">
      <c r="A825" s="8" t="s">
        <v>14</v>
      </c>
      <c r="B825" s="8" t="s">
        <v>14</v>
      </c>
      <c r="C825" s="8" t="s">
        <v>14</v>
      </c>
      <c r="D825" s="8" t="s">
        <v>14</v>
      </c>
      <c r="E825" s="8" t="s">
        <v>14</v>
      </c>
      <c r="F825" s="8" t="s">
        <v>14</v>
      </c>
      <c r="G825" s="8" t="s">
        <v>14</v>
      </c>
      <c r="H825" s="8" t="s">
        <v>14</v>
      </c>
      <c r="I825" s="8" t="s">
        <v>14</v>
      </c>
      <c r="J825" s="8" t="s">
        <v>14</v>
      </c>
      <c r="K825" s="8" t="s">
        <v>14</v>
      </c>
      <c r="L825" s="8" t="s">
        <v>14</v>
      </c>
      <c r="M825" s="8" t="s">
        <v>14</v>
      </c>
      <c r="N825" s="8" t="s">
        <v>14</v>
      </c>
      <c r="O825" s="8" t="s">
        <v>14</v>
      </c>
      <c r="P825" s="8" t="s">
        <v>14</v>
      </c>
      <c r="Q825" s="8" t="s">
        <v>14</v>
      </c>
      <c r="R825" s="8" t="s">
        <v>14</v>
      </c>
      <c r="S825" s="8" t="s">
        <v>14</v>
      </c>
      <c r="T825" s="8" t="s">
        <v>14</v>
      </c>
      <c r="U825" s="8" t="s">
        <v>14</v>
      </c>
      <c r="V825" s="8" t="s">
        <v>14</v>
      </c>
      <c r="W825" s="8" t="s">
        <v>14</v>
      </c>
      <c r="X825" s="8" t="s">
        <v>14</v>
      </c>
      <c r="Y825" s="8" t="s">
        <v>14</v>
      </c>
      <c r="Z825" s="8" t="s">
        <v>14</v>
      </c>
      <c r="AA825" s="8" t="s">
        <v>14</v>
      </c>
      <c r="AB825" s="8" t="s">
        <v>14</v>
      </c>
    </row>
    <row r="826">
      <c r="A826" s="8" t="s">
        <v>14</v>
      </c>
      <c r="B826" s="8" t="s">
        <v>14</v>
      </c>
      <c r="C826" s="8" t="s">
        <v>14</v>
      </c>
      <c r="D826" s="8" t="s">
        <v>14</v>
      </c>
      <c r="E826" s="8" t="s">
        <v>14</v>
      </c>
      <c r="F826" s="8" t="s">
        <v>14</v>
      </c>
      <c r="G826" s="8" t="s">
        <v>14</v>
      </c>
      <c r="H826" s="8" t="s">
        <v>14</v>
      </c>
      <c r="I826" s="8" t="s">
        <v>14</v>
      </c>
      <c r="J826" s="8" t="s">
        <v>14</v>
      </c>
      <c r="K826" s="8" t="s">
        <v>14</v>
      </c>
      <c r="L826" s="8" t="s">
        <v>14</v>
      </c>
      <c r="M826" s="8" t="s">
        <v>14</v>
      </c>
      <c r="N826" s="8" t="s">
        <v>14</v>
      </c>
      <c r="O826" s="8" t="s">
        <v>14</v>
      </c>
      <c r="P826" s="8" t="s">
        <v>14</v>
      </c>
      <c r="Q826" s="8" t="s">
        <v>14</v>
      </c>
      <c r="R826" s="8" t="s">
        <v>14</v>
      </c>
      <c r="S826" s="8" t="s">
        <v>14</v>
      </c>
      <c r="T826" s="8" t="s">
        <v>14</v>
      </c>
      <c r="U826" s="8" t="s">
        <v>14</v>
      </c>
      <c r="V826" s="8" t="s">
        <v>14</v>
      </c>
      <c r="W826" s="8" t="s">
        <v>14</v>
      </c>
      <c r="X826" s="8" t="s">
        <v>14</v>
      </c>
      <c r="Y826" s="8" t="s">
        <v>14</v>
      </c>
      <c r="Z826" s="8" t="s">
        <v>14</v>
      </c>
      <c r="AA826" s="8" t="s">
        <v>14</v>
      </c>
      <c r="AB826" s="8" t="s">
        <v>14</v>
      </c>
    </row>
    <row r="827">
      <c r="A827" s="8" t="s">
        <v>14</v>
      </c>
      <c r="B827" s="8" t="s">
        <v>14</v>
      </c>
      <c r="C827" s="8" t="s">
        <v>14</v>
      </c>
      <c r="D827" s="8" t="s">
        <v>14</v>
      </c>
      <c r="E827" s="8" t="s">
        <v>14</v>
      </c>
      <c r="F827" s="8" t="s">
        <v>14</v>
      </c>
      <c r="G827" s="8" t="s">
        <v>14</v>
      </c>
      <c r="H827" s="8" t="s">
        <v>14</v>
      </c>
      <c r="I827" s="8" t="s">
        <v>14</v>
      </c>
      <c r="J827" s="8" t="s">
        <v>14</v>
      </c>
      <c r="K827" s="8" t="s">
        <v>14</v>
      </c>
      <c r="L827" s="8" t="s">
        <v>14</v>
      </c>
      <c r="M827" s="8" t="s">
        <v>14</v>
      </c>
      <c r="N827" s="8" t="s">
        <v>14</v>
      </c>
      <c r="O827" s="8" t="s">
        <v>14</v>
      </c>
      <c r="P827" s="8" t="s">
        <v>14</v>
      </c>
      <c r="Q827" s="8" t="s">
        <v>14</v>
      </c>
      <c r="R827" s="8" t="s">
        <v>14</v>
      </c>
      <c r="S827" s="8" t="s">
        <v>14</v>
      </c>
      <c r="T827" s="8" t="s">
        <v>14</v>
      </c>
      <c r="U827" s="8" t="s">
        <v>14</v>
      </c>
      <c r="V827" s="8" t="s">
        <v>14</v>
      </c>
      <c r="W827" s="8" t="s">
        <v>14</v>
      </c>
      <c r="X827" s="8" t="s">
        <v>14</v>
      </c>
      <c r="Y827" s="8" t="s">
        <v>14</v>
      </c>
      <c r="Z827" s="8" t="s">
        <v>14</v>
      </c>
      <c r="AA827" s="8" t="s">
        <v>14</v>
      </c>
      <c r="AB827" s="8" t="s">
        <v>14</v>
      </c>
    </row>
    <row r="828">
      <c r="A828" s="8" t="s">
        <v>14</v>
      </c>
      <c r="B828" s="8" t="s">
        <v>14</v>
      </c>
      <c r="C828" s="8" t="s">
        <v>14</v>
      </c>
      <c r="D828" s="8" t="s">
        <v>14</v>
      </c>
      <c r="E828" s="8" t="s">
        <v>14</v>
      </c>
      <c r="F828" s="8" t="s">
        <v>14</v>
      </c>
      <c r="G828" s="8" t="s">
        <v>14</v>
      </c>
      <c r="H828" s="8" t="s">
        <v>14</v>
      </c>
      <c r="I828" s="8" t="s">
        <v>14</v>
      </c>
      <c r="J828" s="8" t="s">
        <v>14</v>
      </c>
      <c r="K828" s="8" t="s">
        <v>14</v>
      </c>
      <c r="L828" s="8" t="s">
        <v>14</v>
      </c>
      <c r="M828" s="8" t="s">
        <v>14</v>
      </c>
      <c r="N828" s="8" t="s">
        <v>14</v>
      </c>
      <c r="O828" s="8" t="s">
        <v>14</v>
      </c>
      <c r="P828" s="8" t="s">
        <v>14</v>
      </c>
      <c r="Q828" s="8" t="s">
        <v>14</v>
      </c>
      <c r="R828" s="8" t="s">
        <v>14</v>
      </c>
      <c r="S828" s="8" t="s">
        <v>14</v>
      </c>
      <c r="T828" s="8" t="s">
        <v>14</v>
      </c>
      <c r="U828" s="8" t="s">
        <v>14</v>
      </c>
      <c r="V828" s="8" t="s">
        <v>14</v>
      </c>
      <c r="W828" s="8" t="s">
        <v>14</v>
      </c>
      <c r="X828" s="8" t="s">
        <v>14</v>
      </c>
      <c r="Y828" s="8" t="s">
        <v>14</v>
      </c>
      <c r="Z828" s="8" t="s">
        <v>14</v>
      </c>
      <c r="AA828" s="8" t="s">
        <v>14</v>
      </c>
      <c r="AB828" s="8" t="s">
        <v>14</v>
      </c>
    </row>
    <row r="829">
      <c r="A829" s="8" t="s">
        <v>14</v>
      </c>
      <c r="B829" s="8" t="s">
        <v>14</v>
      </c>
      <c r="C829" s="8" t="s">
        <v>14</v>
      </c>
      <c r="D829" s="8" t="s">
        <v>14</v>
      </c>
      <c r="E829" s="8" t="s">
        <v>14</v>
      </c>
      <c r="F829" s="8" t="s">
        <v>14</v>
      </c>
      <c r="G829" s="8" t="s">
        <v>14</v>
      </c>
      <c r="H829" s="8" t="s">
        <v>14</v>
      </c>
      <c r="I829" s="8" t="s">
        <v>14</v>
      </c>
      <c r="J829" s="8" t="s">
        <v>14</v>
      </c>
      <c r="K829" s="8" t="s">
        <v>14</v>
      </c>
      <c r="L829" s="8" t="s">
        <v>14</v>
      </c>
      <c r="M829" s="8" t="s">
        <v>14</v>
      </c>
      <c r="N829" s="8" t="s">
        <v>14</v>
      </c>
      <c r="O829" s="8" t="s">
        <v>14</v>
      </c>
      <c r="P829" s="8" t="s">
        <v>14</v>
      </c>
      <c r="Q829" s="8" t="s">
        <v>14</v>
      </c>
      <c r="R829" s="8" t="s">
        <v>14</v>
      </c>
      <c r="S829" s="8" t="s">
        <v>14</v>
      </c>
      <c r="T829" s="8" t="s">
        <v>14</v>
      </c>
      <c r="U829" s="8" t="s">
        <v>14</v>
      </c>
      <c r="V829" s="8" t="s">
        <v>14</v>
      </c>
      <c r="W829" s="8" t="s">
        <v>14</v>
      </c>
      <c r="X829" s="8" t="s">
        <v>14</v>
      </c>
      <c r="Y829" s="8" t="s">
        <v>14</v>
      </c>
      <c r="Z829" s="8" t="s">
        <v>14</v>
      </c>
      <c r="AA829" s="8" t="s">
        <v>14</v>
      </c>
      <c r="AB829" s="8" t="s">
        <v>14</v>
      </c>
    </row>
    <row r="830">
      <c r="A830" s="8" t="s">
        <v>14</v>
      </c>
      <c r="B830" s="8" t="s">
        <v>14</v>
      </c>
      <c r="C830" s="8" t="s">
        <v>14</v>
      </c>
      <c r="D830" s="8" t="s">
        <v>14</v>
      </c>
      <c r="E830" s="8" t="s">
        <v>14</v>
      </c>
      <c r="F830" s="8" t="s">
        <v>14</v>
      </c>
      <c r="G830" s="8" t="s">
        <v>14</v>
      </c>
      <c r="H830" s="8" t="s">
        <v>14</v>
      </c>
      <c r="I830" s="8" t="s">
        <v>14</v>
      </c>
      <c r="J830" s="8" t="s">
        <v>14</v>
      </c>
      <c r="K830" s="8" t="s">
        <v>14</v>
      </c>
      <c r="L830" s="8" t="s">
        <v>14</v>
      </c>
      <c r="M830" s="8" t="s">
        <v>14</v>
      </c>
      <c r="N830" s="8" t="s">
        <v>14</v>
      </c>
      <c r="O830" s="8" t="s">
        <v>14</v>
      </c>
      <c r="P830" s="8" t="s">
        <v>14</v>
      </c>
      <c r="Q830" s="8" t="s">
        <v>14</v>
      </c>
      <c r="R830" s="8" t="s">
        <v>14</v>
      </c>
      <c r="S830" s="8" t="s">
        <v>14</v>
      </c>
      <c r="T830" s="8" t="s">
        <v>14</v>
      </c>
      <c r="U830" s="8" t="s">
        <v>14</v>
      </c>
      <c r="V830" s="8" t="s">
        <v>14</v>
      </c>
      <c r="W830" s="8" t="s">
        <v>14</v>
      </c>
      <c r="X830" s="8" t="s">
        <v>14</v>
      </c>
      <c r="Y830" s="8" t="s">
        <v>14</v>
      </c>
      <c r="Z830" s="8" t="s">
        <v>14</v>
      </c>
      <c r="AA830" s="8" t="s">
        <v>14</v>
      </c>
      <c r="AB830" s="8" t="s">
        <v>14</v>
      </c>
    </row>
    <row r="831">
      <c r="A831" s="8" t="s">
        <v>14</v>
      </c>
      <c r="B831" s="8" t="s">
        <v>14</v>
      </c>
      <c r="C831" s="8" t="s">
        <v>14</v>
      </c>
      <c r="D831" s="8" t="s">
        <v>14</v>
      </c>
      <c r="E831" s="8" t="s">
        <v>14</v>
      </c>
      <c r="F831" s="8" t="s">
        <v>14</v>
      </c>
      <c r="G831" s="8" t="s">
        <v>14</v>
      </c>
      <c r="H831" s="8" t="s">
        <v>14</v>
      </c>
      <c r="I831" s="8" t="s">
        <v>14</v>
      </c>
      <c r="J831" s="8" t="s">
        <v>14</v>
      </c>
      <c r="K831" s="8" t="s">
        <v>14</v>
      </c>
      <c r="L831" s="8" t="s">
        <v>14</v>
      </c>
      <c r="M831" s="8" t="s">
        <v>14</v>
      </c>
      <c r="N831" s="8" t="s">
        <v>14</v>
      </c>
      <c r="O831" s="8" t="s">
        <v>14</v>
      </c>
      <c r="P831" s="8" t="s">
        <v>14</v>
      </c>
      <c r="Q831" s="8" t="s">
        <v>14</v>
      </c>
      <c r="R831" s="8" t="s">
        <v>14</v>
      </c>
      <c r="S831" s="8" t="s">
        <v>14</v>
      </c>
      <c r="T831" s="8" t="s">
        <v>14</v>
      </c>
      <c r="U831" s="8" t="s">
        <v>14</v>
      </c>
      <c r="V831" s="8" t="s">
        <v>14</v>
      </c>
      <c r="W831" s="8" t="s">
        <v>14</v>
      </c>
      <c r="X831" s="8" t="s">
        <v>14</v>
      </c>
      <c r="Y831" s="8" t="s">
        <v>14</v>
      </c>
      <c r="Z831" s="8" t="s">
        <v>14</v>
      </c>
      <c r="AA831" s="8" t="s">
        <v>14</v>
      </c>
      <c r="AB831" s="8" t="s">
        <v>14</v>
      </c>
    </row>
    <row r="832">
      <c r="A832" s="8" t="s">
        <v>14</v>
      </c>
      <c r="B832" s="8" t="s">
        <v>14</v>
      </c>
      <c r="C832" s="8" t="s">
        <v>14</v>
      </c>
      <c r="D832" s="8" t="s">
        <v>14</v>
      </c>
      <c r="E832" s="8" t="s">
        <v>14</v>
      </c>
      <c r="F832" s="8" t="s">
        <v>14</v>
      </c>
      <c r="G832" s="8" t="s">
        <v>14</v>
      </c>
      <c r="H832" s="8" t="s">
        <v>14</v>
      </c>
      <c r="I832" s="8" t="s">
        <v>14</v>
      </c>
      <c r="J832" s="8" t="s">
        <v>14</v>
      </c>
      <c r="K832" s="8" t="s">
        <v>14</v>
      </c>
      <c r="L832" s="8" t="s">
        <v>14</v>
      </c>
      <c r="M832" s="8" t="s">
        <v>14</v>
      </c>
      <c r="N832" s="8" t="s">
        <v>14</v>
      </c>
      <c r="O832" s="8" t="s">
        <v>14</v>
      </c>
      <c r="P832" s="8" t="s">
        <v>14</v>
      </c>
      <c r="Q832" s="8" t="s">
        <v>14</v>
      </c>
      <c r="R832" s="8" t="s">
        <v>14</v>
      </c>
      <c r="S832" s="8" t="s">
        <v>14</v>
      </c>
      <c r="T832" s="8" t="s">
        <v>14</v>
      </c>
      <c r="U832" s="8" t="s">
        <v>14</v>
      </c>
      <c r="V832" s="8" t="s">
        <v>14</v>
      </c>
      <c r="W832" s="8" t="s">
        <v>14</v>
      </c>
      <c r="X832" s="8" t="s">
        <v>14</v>
      </c>
      <c r="Y832" s="8" t="s">
        <v>14</v>
      </c>
      <c r="Z832" s="8" t="s">
        <v>14</v>
      </c>
      <c r="AA832" s="8" t="s">
        <v>14</v>
      </c>
      <c r="AB832" s="8" t="s">
        <v>14</v>
      </c>
    </row>
    <row r="833">
      <c r="A833" s="8" t="s">
        <v>14</v>
      </c>
      <c r="B833" s="8" t="s">
        <v>14</v>
      </c>
      <c r="C833" s="8" t="s">
        <v>14</v>
      </c>
      <c r="D833" s="8" t="s">
        <v>14</v>
      </c>
      <c r="E833" s="8" t="s">
        <v>14</v>
      </c>
      <c r="F833" s="8" t="s">
        <v>14</v>
      </c>
      <c r="G833" s="8" t="s">
        <v>14</v>
      </c>
      <c r="H833" s="8" t="s">
        <v>14</v>
      </c>
      <c r="I833" s="8" t="s">
        <v>14</v>
      </c>
      <c r="J833" s="8" t="s">
        <v>14</v>
      </c>
      <c r="K833" s="8" t="s">
        <v>14</v>
      </c>
      <c r="L833" s="8" t="s">
        <v>14</v>
      </c>
      <c r="M833" s="8" t="s">
        <v>14</v>
      </c>
      <c r="N833" s="8" t="s">
        <v>14</v>
      </c>
      <c r="O833" s="8" t="s">
        <v>14</v>
      </c>
      <c r="P833" s="8" t="s">
        <v>14</v>
      </c>
      <c r="Q833" s="8" t="s">
        <v>14</v>
      </c>
      <c r="R833" s="8" t="s">
        <v>14</v>
      </c>
      <c r="S833" s="8" t="s">
        <v>14</v>
      </c>
      <c r="T833" s="8" t="s">
        <v>14</v>
      </c>
      <c r="U833" s="8" t="s">
        <v>14</v>
      </c>
      <c r="V833" s="8" t="s">
        <v>14</v>
      </c>
      <c r="W833" s="8" t="s">
        <v>14</v>
      </c>
      <c r="X833" s="8" t="s">
        <v>14</v>
      </c>
      <c r="Y833" s="8" t="s">
        <v>14</v>
      </c>
      <c r="Z833" s="8" t="s">
        <v>14</v>
      </c>
      <c r="AA833" s="8" t="s">
        <v>14</v>
      </c>
      <c r="AB833" s="8" t="s">
        <v>14</v>
      </c>
    </row>
    <row r="834">
      <c r="A834" s="8" t="s">
        <v>14</v>
      </c>
      <c r="B834" s="8" t="s">
        <v>14</v>
      </c>
      <c r="C834" s="8" t="s">
        <v>14</v>
      </c>
      <c r="D834" s="8" t="s">
        <v>14</v>
      </c>
      <c r="E834" s="8" t="s">
        <v>14</v>
      </c>
      <c r="F834" s="8" t="s">
        <v>14</v>
      </c>
      <c r="G834" s="8" t="s">
        <v>14</v>
      </c>
      <c r="H834" s="8" t="s">
        <v>14</v>
      </c>
      <c r="I834" s="8" t="s">
        <v>14</v>
      </c>
      <c r="J834" s="8" t="s">
        <v>14</v>
      </c>
      <c r="K834" s="8" t="s">
        <v>14</v>
      </c>
      <c r="L834" s="8" t="s">
        <v>14</v>
      </c>
      <c r="M834" s="8" t="s">
        <v>14</v>
      </c>
      <c r="N834" s="8" t="s">
        <v>14</v>
      </c>
      <c r="O834" s="8" t="s">
        <v>14</v>
      </c>
      <c r="P834" s="8" t="s">
        <v>14</v>
      </c>
      <c r="Q834" s="8" t="s">
        <v>14</v>
      </c>
      <c r="R834" s="8" t="s">
        <v>14</v>
      </c>
      <c r="S834" s="8" t="s">
        <v>14</v>
      </c>
      <c r="T834" s="8" t="s">
        <v>14</v>
      </c>
      <c r="U834" s="8" t="s">
        <v>14</v>
      </c>
      <c r="V834" s="8" t="s">
        <v>14</v>
      </c>
      <c r="W834" s="8" t="s">
        <v>14</v>
      </c>
      <c r="X834" s="8" t="s">
        <v>14</v>
      </c>
      <c r="Y834" s="8" t="s">
        <v>14</v>
      </c>
      <c r="Z834" s="8" t="s">
        <v>14</v>
      </c>
      <c r="AA834" s="8" t="s">
        <v>14</v>
      </c>
      <c r="AB834" s="8" t="s">
        <v>14</v>
      </c>
    </row>
    <row r="835">
      <c r="A835" s="8" t="s">
        <v>14</v>
      </c>
      <c r="B835" s="8" t="s">
        <v>14</v>
      </c>
      <c r="C835" s="8" t="s">
        <v>14</v>
      </c>
      <c r="D835" s="8" t="s">
        <v>14</v>
      </c>
      <c r="E835" s="8" t="s">
        <v>14</v>
      </c>
      <c r="F835" s="8" t="s">
        <v>14</v>
      </c>
      <c r="G835" s="8" t="s">
        <v>14</v>
      </c>
      <c r="H835" s="8" t="s">
        <v>14</v>
      </c>
      <c r="I835" s="8" t="s">
        <v>14</v>
      </c>
      <c r="J835" s="8" t="s">
        <v>14</v>
      </c>
      <c r="K835" s="8" t="s">
        <v>14</v>
      </c>
      <c r="L835" s="8" t="s">
        <v>14</v>
      </c>
      <c r="M835" s="8" t="s">
        <v>14</v>
      </c>
      <c r="N835" s="8" t="s">
        <v>14</v>
      </c>
      <c r="O835" s="8" t="s">
        <v>14</v>
      </c>
      <c r="P835" s="8" t="s">
        <v>14</v>
      </c>
      <c r="Q835" s="8" t="s">
        <v>14</v>
      </c>
      <c r="R835" s="8" t="s">
        <v>14</v>
      </c>
      <c r="S835" s="8" t="s">
        <v>14</v>
      </c>
      <c r="T835" s="8" t="s">
        <v>14</v>
      </c>
      <c r="U835" s="8" t="s">
        <v>14</v>
      </c>
      <c r="V835" s="8" t="s">
        <v>14</v>
      </c>
      <c r="W835" s="8" t="s">
        <v>14</v>
      </c>
      <c r="X835" s="8" t="s">
        <v>14</v>
      </c>
      <c r="Y835" s="8" t="s">
        <v>14</v>
      </c>
      <c r="Z835" s="8" t="s">
        <v>14</v>
      </c>
      <c r="AA835" s="8" t="s">
        <v>14</v>
      </c>
      <c r="AB835" s="8" t="s">
        <v>14</v>
      </c>
    </row>
    <row r="836">
      <c r="A836" s="8" t="s">
        <v>14</v>
      </c>
      <c r="B836" s="8" t="s">
        <v>14</v>
      </c>
      <c r="C836" s="8" t="s">
        <v>14</v>
      </c>
      <c r="D836" s="8" t="s">
        <v>14</v>
      </c>
      <c r="E836" s="8" t="s">
        <v>14</v>
      </c>
      <c r="F836" s="8" t="s">
        <v>14</v>
      </c>
      <c r="G836" s="8" t="s">
        <v>14</v>
      </c>
      <c r="H836" s="8" t="s">
        <v>14</v>
      </c>
      <c r="I836" s="8" t="s">
        <v>14</v>
      </c>
      <c r="J836" s="8" t="s">
        <v>14</v>
      </c>
      <c r="K836" s="8" t="s">
        <v>14</v>
      </c>
      <c r="L836" s="8" t="s">
        <v>14</v>
      </c>
      <c r="M836" s="8" t="s">
        <v>14</v>
      </c>
      <c r="N836" s="8" t="s">
        <v>14</v>
      </c>
      <c r="O836" s="8" t="s">
        <v>14</v>
      </c>
      <c r="P836" s="8" t="s">
        <v>14</v>
      </c>
      <c r="Q836" s="8" t="s">
        <v>14</v>
      </c>
      <c r="R836" s="8" t="s">
        <v>14</v>
      </c>
      <c r="S836" s="8" t="s">
        <v>14</v>
      </c>
      <c r="T836" s="8" t="s">
        <v>14</v>
      </c>
      <c r="U836" s="8" t="s">
        <v>14</v>
      </c>
      <c r="V836" s="8" t="s">
        <v>14</v>
      </c>
      <c r="W836" s="8" t="s">
        <v>14</v>
      </c>
      <c r="X836" s="8" t="s">
        <v>14</v>
      </c>
      <c r="Y836" s="8" t="s">
        <v>14</v>
      </c>
      <c r="Z836" s="8" t="s">
        <v>14</v>
      </c>
      <c r="AA836" s="8" t="s">
        <v>14</v>
      </c>
      <c r="AB836" s="8" t="s">
        <v>14</v>
      </c>
    </row>
    <row r="837">
      <c r="A837" s="8" t="s">
        <v>14</v>
      </c>
      <c r="B837" s="8" t="s">
        <v>14</v>
      </c>
      <c r="C837" s="8" t="s">
        <v>14</v>
      </c>
      <c r="D837" s="8" t="s">
        <v>14</v>
      </c>
      <c r="E837" s="8" t="s">
        <v>14</v>
      </c>
      <c r="F837" s="8" t="s">
        <v>14</v>
      </c>
      <c r="G837" s="8" t="s">
        <v>14</v>
      </c>
      <c r="H837" s="8" t="s">
        <v>14</v>
      </c>
      <c r="I837" s="8" t="s">
        <v>14</v>
      </c>
      <c r="J837" s="8" t="s">
        <v>14</v>
      </c>
      <c r="K837" s="8" t="s">
        <v>14</v>
      </c>
      <c r="L837" s="8" t="s">
        <v>14</v>
      </c>
      <c r="M837" s="8" t="s">
        <v>14</v>
      </c>
      <c r="N837" s="8" t="s">
        <v>14</v>
      </c>
      <c r="O837" s="8" t="s">
        <v>14</v>
      </c>
      <c r="P837" s="8" t="s">
        <v>14</v>
      </c>
      <c r="Q837" s="8" t="s">
        <v>14</v>
      </c>
      <c r="R837" s="8" t="s">
        <v>14</v>
      </c>
      <c r="S837" s="8" t="s">
        <v>14</v>
      </c>
      <c r="T837" s="8" t="s">
        <v>14</v>
      </c>
      <c r="U837" s="8" t="s">
        <v>14</v>
      </c>
      <c r="V837" s="8" t="s">
        <v>14</v>
      </c>
      <c r="W837" s="8" t="s">
        <v>14</v>
      </c>
      <c r="X837" s="8" t="s">
        <v>14</v>
      </c>
      <c r="Y837" s="8" t="s">
        <v>14</v>
      </c>
      <c r="Z837" s="8" t="s">
        <v>14</v>
      </c>
      <c r="AA837" s="8" t="s">
        <v>14</v>
      </c>
      <c r="AB837" s="8" t="s">
        <v>14</v>
      </c>
    </row>
    <row r="838">
      <c r="A838" s="8" t="s">
        <v>14</v>
      </c>
      <c r="B838" s="8" t="s">
        <v>14</v>
      </c>
      <c r="C838" s="8" t="s">
        <v>14</v>
      </c>
      <c r="D838" s="8" t="s">
        <v>14</v>
      </c>
      <c r="E838" s="8" t="s">
        <v>14</v>
      </c>
      <c r="F838" s="8" t="s">
        <v>14</v>
      </c>
      <c r="G838" s="8" t="s">
        <v>14</v>
      </c>
      <c r="H838" s="8" t="s">
        <v>14</v>
      </c>
      <c r="I838" s="8" t="s">
        <v>14</v>
      </c>
      <c r="J838" s="8" t="s">
        <v>14</v>
      </c>
      <c r="K838" s="8" t="s">
        <v>14</v>
      </c>
      <c r="L838" s="8" t="s">
        <v>14</v>
      </c>
      <c r="M838" s="8" t="s">
        <v>14</v>
      </c>
      <c r="N838" s="8" t="s">
        <v>14</v>
      </c>
      <c r="O838" s="8" t="s">
        <v>14</v>
      </c>
      <c r="P838" s="8" t="s">
        <v>14</v>
      </c>
      <c r="Q838" s="8" t="s">
        <v>14</v>
      </c>
      <c r="R838" s="8" t="s">
        <v>14</v>
      </c>
      <c r="S838" s="8" t="s">
        <v>14</v>
      </c>
      <c r="T838" s="8" t="s">
        <v>14</v>
      </c>
      <c r="U838" s="8" t="s">
        <v>14</v>
      </c>
      <c r="V838" s="8" t="s">
        <v>14</v>
      </c>
      <c r="W838" s="8" t="s">
        <v>14</v>
      </c>
      <c r="X838" s="8" t="s">
        <v>14</v>
      </c>
      <c r="Y838" s="8" t="s">
        <v>14</v>
      </c>
      <c r="Z838" s="8" t="s">
        <v>14</v>
      </c>
      <c r="AA838" s="8" t="s">
        <v>14</v>
      </c>
      <c r="AB838" s="8" t="s">
        <v>14</v>
      </c>
    </row>
    <row r="839">
      <c r="A839" s="8" t="s">
        <v>14</v>
      </c>
      <c r="B839" s="8" t="s">
        <v>14</v>
      </c>
      <c r="C839" s="8" t="s">
        <v>14</v>
      </c>
      <c r="D839" s="8" t="s">
        <v>14</v>
      </c>
      <c r="E839" s="8" t="s">
        <v>14</v>
      </c>
      <c r="F839" s="8" t="s">
        <v>14</v>
      </c>
      <c r="G839" s="8" t="s">
        <v>14</v>
      </c>
      <c r="H839" s="8" t="s">
        <v>14</v>
      </c>
      <c r="I839" s="8" t="s">
        <v>14</v>
      </c>
      <c r="J839" s="8" t="s">
        <v>14</v>
      </c>
      <c r="K839" s="8" t="s">
        <v>14</v>
      </c>
      <c r="L839" s="8" t="s">
        <v>14</v>
      </c>
      <c r="M839" s="8" t="s">
        <v>14</v>
      </c>
      <c r="N839" s="8" t="s">
        <v>14</v>
      </c>
      <c r="O839" s="8" t="s">
        <v>14</v>
      </c>
      <c r="P839" s="8" t="s">
        <v>14</v>
      </c>
      <c r="Q839" s="8" t="s">
        <v>14</v>
      </c>
      <c r="R839" s="8" t="s">
        <v>14</v>
      </c>
      <c r="S839" s="8" t="s">
        <v>14</v>
      </c>
      <c r="T839" s="8" t="s">
        <v>14</v>
      </c>
      <c r="U839" s="8" t="s">
        <v>14</v>
      </c>
      <c r="V839" s="8" t="s">
        <v>14</v>
      </c>
      <c r="W839" s="8" t="s">
        <v>14</v>
      </c>
      <c r="X839" s="8" t="s">
        <v>14</v>
      </c>
      <c r="Y839" s="8" t="s">
        <v>14</v>
      </c>
      <c r="Z839" s="8" t="s">
        <v>14</v>
      </c>
      <c r="AA839" s="8" t="s">
        <v>14</v>
      </c>
      <c r="AB839" s="8" t="s">
        <v>14</v>
      </c>
    </row>
    <row r="840">
      <c r="A840" s="8" t="s">
        <v>14</v>
      </c>
      <c r="B840" s="8" t="s">
        <v>14</v>
      </c>
      <c r="C840" s="8" t="s">
        <v>14</v>
      </c>
      <c r="D840" s="8" t="s">
        <v>14</v>
      </c>
      <c r="E840" s="8" t="s">
        <v>14</v>
      </c>
      <c r="F840" s="8" t="s">
        <v>14</v>
      </c>
      <c r="G840" s="8" t="s">
        <v>14</v>
      </c>
      <c r="H840" s="8" t="s">
        <v>14</v>
      </c>
      <c r="I840" s="8" t="s">
        <v>14</v>
      </c>
      <c r="J840" s="8" t="s">
        <v>14</v>
      </c>
      <c r="K840" s="8" t="s">
        <v>14</v>
      </c>
      <c r="L840" s="8" t="s">
        <v>14</v>
      </c>
      <c r="M840" s="8" t="s">
        <v>14</v>
      </c>
      <c r="N840" s="8" t="s">
        <v>14</v>
      </c>
      <c r="O840" s="8" t="s">
        <v>14</v>
      </c>
      <c r="P840" s="8" t="s">
        <v>14</v>
      </c>
      <c r="Q840" s="8" t="s">
        <v>14</v>
      </c>
      <c r="R840" s="8" t="s">
        <v>14</v>
      </c>
      <c r="S840" s="8" t="s">
        <v>14</v>
      </c>
      <c r="T840" s="8" t="s">
        <v>14</v>
      </c>
      <c r="U840" s="8" t="s">
        <v>14</v>
      </c>
      <c r="V840" s="8" t="s">
        <v>14</v>
      </c>
      <c r="W840" s="8" t="s">
        <v>14</v>
      </c>
      <c r="X840" s="8" t="s">
        <v>14</v>
      </c>
      <c r="Y840" s="8" t="s">
        <v>14</v>
      </c>
      <c r="Z840" s="8" t="s">
        <v>14</v>
      </c>
      <c r="AA840" s="8" t="s">
        <v>14</v>
      </c>
      <c r="AB840" s="8" t="s">
        <v>14</v>
      </c>
    </row>
    <row r="841">
      <c r="A841" s="8" t="s">
        <v>14</v>
      </c>
      <c r="B841" s="8" t="s">
        <v>14</v>
      </c>
      <c r="C841" s="8" t="s">
        <v>14</v>
      </c>
      <c r="D841" s="8" t="s">
        <v>14</v>
      </c>
      <c r="E841" s="8" t="s">
        <v>14</v>
      </c>
      <c r="F841" s="8" t="s">
        <v>14</v>
      </c>
      <c r="G841" s="8" t="s">
        <v>14</v>
      </c>
      <c r="H841" s="8" t="s">
        <v>14</v>
      </c>
      <c r="I841" s="8" t="s">
        <v>14</v>
      </c>
      <c r="J841" s="8" t="s">
        <v>14</v>
      </c>
      <c r="K841" s="8" t="s">
        <v>14</v>
      </c>
      <c r="L841" s="8" t="s">
        <v>14</v>
      </c>
      <c r="M841" s="8" t="s">
        <v>14</v>
      </c>
      <c r="N841" s="8" t="s">
        <v>14</v>
      </c>
      <c r="O841" s="8" t="s">
        <v>14</v>
      </c>
      <c r="P841" s="8" t="s">
        <v>14</v>
      </c>
      <c r="Q841" s="8" t="s">
        <v>14</v>
      </c>
      <c r="R841" s="8" t="s">
        <v>14</v>
      </c>
      <c r="S841" s="8" t="s">
        <v>14</v>
      </c>
      <c r="T841" s="8" t="s">
        <v>14</v>
      </c>
      <c r="U841" s="8" t="s">
        <v>14</v>
      </c>
      <c r="V841" s="8" t="s">
        <v>14</v>
      </c>
      <c r="W841" s="8" t="s">
        <v>14</v>
      </c>
      <c r="X841" s="8" t="s">
        <v>14</v>
      </c>
      <c r="Y841" s="8" t="s">
        <v>14</v>
      </c>
      <c r="Z841" s="8" t="s">
        <v>14</v>
      </c>
      <c r="AA841" s="8" t="s">
        <v>14</v>
      </c>
      <c r="AB841" s="8" t="s">
        <v>14</v>
      </c>
    </row>
    <row r="842">
      <c r="A842" s="8" t="s">
        <v>14</v>
      </c>
      <c r="B842" s="8" t="s">
        <v>14</v>
      </c>
      <c r="C842" s="8" t="s">
        <v>14</v>
      </c>
      <c r="D842" s="8" t="s">
        <v>14</v>
      </c>
      <c r="E842" s="8" t="s">
        <v>14</v>
      </c>
      <c r="F842" s="8" t="s">
        <v>14</v>
      </c>
      <c r="G842" s="8" t="s">
        <v>14</v>
      </c>
      <c r="H842" s="8" t="s">
        <v>14</v>
      </c>
      <c r="I842" s="8" t="s">
        <v>14</v>
      </c>
      <c r="J842" s="8" t="s">
        <v>14</v>
      </c>
      <c r="K842" s="8" t="s">
        <v>14</v>
      </c>
      <c r="L842" s="8" t="s">
        <v>14</v>
      </c>
      <c r="M842" s="8" t="s">
        <v>14</v>
      </c>
      <c r="N842" s="8" t="s">
        <v>14</v>
      </c>
      <c r="O842" s="8" t="s">
        <v>14</v>
      </c>
      <c r="P842" s="8" t="s">
        <v>14</v>
      </c>
      <c r="Q842" s="8" t="s">
        <v>14</v>
      </c>
      <c r="R842" s="8" t="s">
        <v>14</v>
      </c>
      <c r="S842" s="8" t="s">
        <v>14</v>
      </c>
      <c r="T842" s="8" t="s">
        <v>14</v>
      </c>
      <c r="U842" s="8" t="s">
        <v>14</v>
      </c>
      <c r="V842" s="8" t="s">
        <v>14</v>
      </c>
      <c r="W842" s="8" t="s">
        <v>14</v>
      </c>
      <c r="X842" s="8" t="s">
        <v>14</v>
      </c>
      <c r="Y842" s="8" t="s">
        <v>14</v>
      </c>
      <c r="Z842" s="8" t="s">
        <v>14</v>
      </c>
      <c r="AA842" s="8" t="s">
        <v>14</v>
      </c>
      <c r="AB842" s="8" t="s">
        <v>14</v>
      </c>
    </row>
    <row r="843">
      <c r="A843" s="8" t="s">
        <v>14</v>
      </c>
      <c r="B843" s="8" t="s">
        <v>14</v>
      </c>
      <c r="C843" s="8" t="s">
        <v>14</v>
      </c>
      <c r="D843" s="8" t="s">
        <v>14</v>
      </c>
      <c r="E843" s="8" t="s">
        <v>14</v>
      </c>
      <c r="F843" s="8" t="s">
        <v>14</v>
      </c>
      <c r="G843" s="8" t="s">
        <v>14</v>
      </c>
      <c r="H843" s="8" t="s">
        <v>14</v>
      </c>
      <c r="I843" s="8" t="s">
        <v>14</v>
      </c>
      <c r="J843" s="8" t="s">
        <v>14</v>
      </c>
      <c r="K843" s="8" t="s">
        <v>14</v>
      </c>
      <c r="L843" s="8" t="s">
        <v>14</v>
      </c>
      <c r="M843" s="8" t="s">
        <v>14</v>
      </c>
      <c r="N843" s="8" t="s">
        <v>14</v>
      </c>
      <c r="O843" s="8" t="s">
        <v>14</v>
      </c>
      <c r="P843" s="8" t="s">
        <v>14</v>
      </c>
      <c r="Q843" s="8" t="s">
        <v>14</v>
      </c>
      <c r="R843" s="8" t="s">
        <v>14</v>
      </c>
      <c r="S843" s="8" t="s">
        <v>14</v>
      </c>
      <c r="T843" s="8" t="s">
        <v>14</v>
      </c>
      <c r="U843" s="8" t="s">
        <v>14</v>
      </c>
      <c r="V843" s="8" t="s">
        <v>14</v>
      </c>
      <c r="W843" s="8" t="s">
        <v>14</v>
      </c>
      <c r="X843" s="8" t="s">
        <v>14</v>
      </c>
      <c r="Y843" s="8" t="s">
        <v>14</v>
      </c>
      <c r="Z843" s="8" t="s">
        <v>14</v>
      </c>
      <c r="AA843" s="8" t="s">
        <v>14</v>
      </c>
      <c r="AB843" s="8" t="s">
        <v>14</v>
      </c>
    </row>
    <row r="844">
      <c r="A844" s="8" t="s">
        <v>14</v>
      </c>
      <c r="B844" s="8" t="s">
        <v>14</v>
      </c>
      <c r="C844" s="8" t="s">
        <v>14</v>
      </c>
      <c r="D844" s="8" t="s">
        <v>14</v>
      </c>
      <c r="E844" s="8" t="s">
        <v>14</v>
      </c>
      <c r="F844" s="8" t="s">
        <v>14</v>
      </c>
      <c r="G844" s="8" t="s">
        <v>14</v>
      </c>
      <c r="H844" s="8" t="s">
        <v>14</v>
      </c>
      <c r="I844" s="8" t="s">
        <v>14</v>
      </c>
      <c r="J844" s="8" t="s">
        <v>14</v>
      </c>
      <c r="K844" s="8" t="s">
        <v>14</v>
      </c>
      <c r="L844" s="8" t="s">
        <v>14</v>
      </c>
      <c r="M844" s="8" t="s">
        <v>14</v>
      </c>
      <c r="N844" s="8" t="s">
        <v>14</v>
      </c>
      <c r="O844" s="8" t="s">
        <v>14</v>
      </c>
      <c r="P844" s="8" t="s">
        <v>14</v>
      </c>
      <c r="Q844" s="8" t="s">
        <v>14</v>
      </c>
      <c r="R844" s="8" t="s">
        <v>14</v>
      </c>
      <c r="S844" s="8" t="s">
        <v>14</v>
      </c>
      <c r="T844" s="8" t="s">
        <v>14</v>
      </c>
      <c r="U844" s="8" t="s">
        <v>14</v>
      </c>
      <c r="V844" s="8" t="s">
        <v>14</v>
      </c>
      <c r="W844" s="8" t="s">
        <v>14</v>
      </c>
      <c r="X844" s="8" t="s">
        <v>14</v>
      </c>
      <c r="Y844" s="8" t="s">
        <v>14</v>
      </c>
      <c r="Z844" s="8" t="s">
        <v>14</v>
      </c>
      <c r="AA844" s="8" t="s">
        <v>14</v>
      </c>
      <c r="AB844" s="8" t="s">
        <v>14</v>
      </c>
    </row>
    <row r="845">
      <c r="A845" s="8" t="s">
        <v>14</v>
      </c>
      <c r="B845" s="8" t="s">
        <v>14</v>
      </c>
      <c r="C845" s="8" t="s">
        <v>14</v>
      </c>
      <c r="D845" s="8" t="s">
        <v>14</v>
      </c>
      <c r="E845" s="8" t="s">
        <v>14</v>
      </c>
      <c r="F845" s="8" t="s">
        <v>14</v>
      </c>
      <c r="G845" s="8" t="s">
        <v>14</v>
      </c>
      <c r="H845" s="8" t="s">
        <v>14</v>
      </c>
      <c r="I845" s="8" t="s">
        <v>14</v>
      </c>
      <c r="J845" s="8" t="s">
        <v>14</v>
      </c>
      <c r="K845" s="8" t="s">
        <v>14</v>
      </c>
      <c r="L845" s="8" t="s">
        <v>14</v>
      </c>
      <c r="M845" s="8" t="s">
        <v>14</v>
      </c>
      <c r="N845" s="8" t="s">
        <v>14</v>
      </c>
      <c r="O845" s="8" t="s">
        <v>14</v>
      </c>
      <c r="P845" s="8" t="s">
        <v>14</v>
      </c>
      <c r="Q845" s="8" t="s">
        <v>14</v>
      </c>
      <c r="R845" s="8" t="s">
        <v>14</v>
      </c>
      <c r="S845" s="8" t="s">
        <v>14</v>
      </c>
      <c r="T845" s="8" t="s">
        <v>14</v>
      </c>
      <c r="U845" s="8" t="s">
        <v>14</v>
      </c>
      <c r="V845" s="8" t="s">
        <v>14</v>
      </c>
      <c r="W845" s="8" t="s">
        <v>14</v>
      </c>
      <c r="X845" s="8" t="s">
        <v>14</v>
      </c>
      <c r="Y845" s="8" t="s">
        <v>14</v>
      </c>
      <c r="Z845" s="8" t="s">
        <v>14</v>
      </c>
      <c r="AA845" s="8" t="s">
        <v>14</v>
      </c>
      <c r="AB845" s="8" t="s">
        <v>14</v>
      </c>
    </row>
    <row r="846">
      <c r="A846" s="8" t="s">
        <v>14</v>
      </c>
      <c r="B846" s="8" t="s">
        <v>14</v>
      </c>
      <c r="C846" s="8" t="s">
        <v>14</v>
      </c>
      <c r="D846" s="8" t="s">
        <v>14</v>
      </c>
      <c r="E846" s="8" t="s">
        <v>14</v>
      </c>
      <c r="F846" s="8" t="s">
        <v>14</v>
      </c>
      <c r="G846" s="8" t="s">
        <v>14</v>
      </c>
      <c r="H846" s="8" t="s">
        <v>14</v>
      </c>
      <c r="I846" s="8" t="s">
        <v>14</v>
      </c>
      <c r="J846" s="8" t="s">
        <v>14</v>
      </c>
      <c r="K846" s="8" t="s">
        <v>14</v>
      </c>
      <c r="L846" s="8" t="s">
        <v>14</v>
      </c>
      <c r="M846" s="8" t="s">
        <v>14</v>
      </c>
      <c r="N846" s="8" t="s">
        <v>14</v>
      </c>
      <c r="O846" s="8" t="s">
        <v>14</v>
      </c>
      <c r="P846" s="8" t="s">
        <v>14</v>
      </c>
      <c r="Q846" s="8" t="s">
        <v>14</v>
      </c>
      <c r="R846" s="8" t="s">
        <v>14</v>
      </c>
      <c r="S846" s="8" t="s">
        <v>14</v>
      </c>
      <c r="T846" s="8" t="s">
        <v>14</v>
      </c>
      <c r="U846" s="8" t="s">
        <v>14</v>
      </c>
      <c r="V846" s="8" t="s">
        <v>14</v>
      </c>
      <c r="W846" s="8" t="s">
        <v>14</v>
      </c>
      <c r="X846" s="8" t="s">
        <v>14</v>
      </c>
      <c r="Y846" s="8" t="s">
        <v>14</v>
      </c>
      <c r="Z846" s="8" t="s">
        <v>14</v>
      </c>
      <c r="AA846" s="8" t="s">
        <v>14</v>
      </c>
      <c r="AB846" s="8" t="s">
        <v>14</v>
      </c>
    </row>
    <row r="847">
      <c r="A847" s="8" t="s">
        <v>14</v>
      </c>
      <c r="B847" s="8" t="s">
        <v>14</v>
      </c>
      <c r="C847" s="8" t="s">
        <v>14</v>
      </c>
      <c r="D847" s="8" t="s">
        <v>14</v>
      </c>
      <c r="E847" s="8" t="s">
        <v>14</v>
      </c>
      <c r="F847" s="8" t="s">
        <v>14</v>
      </c>
      <c r="G847" s="8" t="s">
        <v>14</v>
      </c>
      <c r="H847" s="8" t="s">
        <v>14</v>
      </c>
      <c r="I847" s="8" t="s">
        <v>14</v>
      </c>
      <c r="J847" s="8" t="s">
        <v>14</v>
      </c>
      <c r="K847" s="8" t="s">
        <v>14</v>
      </c>
      <c r="L847" s="8" t="s">
        <v>14</v>
      </c>
      <c r="M847" s="8" t="s">
        <v>14</v>
      </c>
      <c r="N847" s="8" t="s">
        <v>14</v>
      </c>
      <c r="O847" s="8" t="s">
        <v>14</v>
      </c>
      <c r="P847" s="8" t="s">
        <v>14</v>
      </c>
      <c r="Q847" s="8" t="s">
        <v>14</v>
      </c>
      <c r="R847" s="8" t="s">
        <v>14</v>
      </c>
      <c r="S847" s="8" t="s">
        <v>14</v>
      </c>
      <c r="T847" s="8" t="s">
        <v>14</v>
      </c>
      <c r="U847" s="8" t="s">
        <v>14</v>
      </c>
      <c r="V847" s="8" t="s">
        <v>14</v>
      </c>
      <c r="W847" s="8" t="s">
        <v>14</v>
      </c>
      <c r="X847" s="8" t="s">
        <v>14</v>
      </c>
      <c r="Y847" s="8" t="s">
        <v>14</v>
      </c>
      <c r="Z847" s="8" t="s">
        <v>14</v>
      </c>
      <c r="AA847" s="8" t="s">
        <v>14</v>
      </c>
      <c r="AB847" s="8" t="s">
        <v>14</v>
      </c>
    </row>
    <row r="848">
      <c r="A848" s="8" t="s">
        <v>14</v>
      </c>
      <c r="B848" s="8" t="s">
        <v>14</v>
      </c>
      <c r="C848" s="8" t="s">
        <v>14</v>
      </c>
      <c r="D848" s="8" t="s">
        <v>14</v>
      </c>
      <c r="E848" s="8" t="s">
        <v>14</v>
      </c>
      <c r="F848" s="8" t="s">
        <v>14</v>
      </c>
      <c r="G848" s="8" t="s">
        <v>14</v>
      </c>
      <c r="H848" s="8" t="s">
        <v>14</v>
      </c>
      <c r="I848" s="8" t="s">
        <v>14</v>
      </c>
      <c r="J848" s="8" t="s">
        <v>14</v>
      </c>
      <c r="K848" s="8" t="s">
        <v>14</v>
      </c>
      <c r="L848" s="8" t="s">
        <v>14</v>
      </c>
      <c r="M848" s="8" t="s">
        <v>14</v>
      </c>
      <c r="N848" s="8" t="s">
        <v>14</v>
      </c>
      <c r="O848" s="8" t="s">
        <v>14</v>
      </c>
      <c r="P848" s="8" t="s">
        <v>14</v>
      </c>
      <c r="Q848" s="8" t="s">
        <v>14</v>
      </c>
      <c r="R848" s="8" t="s">
        <v>14</v>
      </c>
      <c r="S848" s="8" t="s">
        <v>14</v>
      </c>
      <c r="T848" s="8" t="s">
        <v>14</v>
      </c>
      <c r="U848" s="8" t="s">
        <v>14</v>
      </c>
      <c r="V848" s="8" t="s">
        <v>14</v>
      </c>
      <c r="W848" s="8" t="s">
        <v>14</v>
      </c>
      <c r="X848" s="8" t="s">
        <v>14</v>
      </c>
      <c r="Y848" s="8" t="s">
        <v>14</v>
      </c>
      <c r="Z848" s="8" t="s">
        <v>14</v>
      </c>
      <c r="AA848" s="8" t="s">
        <v>14</v>
      </c>
      <c r="AB848" s="8" t="s">
        <v>14</v>
      </c>
    </row>
    <row r="849">
      <c r="A849" s="8" t="s">
        <v>14</v>
      </c>
      <c r="B849" s="8" t="s">
        <v>14</v>
      </c>
      <c r="C849" s="8" t="s">
        <v>14</v>
      </c>
      <c r="D849" s="8" t="s">
        <v>14</v>
      </c>
      <c r="E849" s="8" t="s">
        <v>14</v>
      </c>
      <c r="F849" s="8" t="s">
        <v>14</v>
      </c>
      <c r="G849" s="8" t="s">
        <v>14</v>
      </c>
      <c r="H849" s="8" t="s">
        <v>14</v>
      </c>
      <c r="I849" s="8" t="s">
        <v>14</v>
      </c>
      <c r="J849" s="8" t="s">
        <v>14</v>
      </c>
      <c r="K849" s="8" t="s">
        <v>14</v>
      </c>
      <c r="L849" s="8" t="s">
        <v>14</v>
      </c>
      <c r="M849" s="8" t="s">
        <v>14</v>
      </c>
      <c r="N849" s="8" t="s">
        <v>14</v>
      </c>
      <c r="O849" s="8" t="s">
        <v>14</v>
      </c>
      <c r="P849" s="8" t="s">
        <v>14</v>
      </c>
      <c r="Q849" s="8" t="s">
        <v>14</v>
      </c>
      <c r="R849" s="8" t="s">
        <v>14</v>
      </c>
      <c r="S849" s="8" t="s">
        <v>14</v>
      </c>
      <c r="T849" s="8" t="s">
        <v>14</v>
      </c>
      <c r="U849" s="8" t="s">
        <v>14</v>
      </c>
      <c r="V849" s="8" t="s">
        <v>14</v>
      </c>
      <c r="W849" s="8" t="s">
        <v>14</v>
      </c>
      <c r="X849" s="8" t="s">
        <v>14</v>
      </c>
      <c r="Y849" s="8" t="s">
        <v>14</v>
      </c>
      <c r="Z849" s="8" t="s">
        <v>14</v>
      </c>
      <c r="AA849" s="8" t="s">
        <v>14</v>
      </c>
      <c r="AB849" s="8" t="s">
        <v>14</v>
      </c>
    </row>
    <row r="850">
      <c r="A850" s="8" t="s">
        <v>14</v>
      </c>
      <c r="B850" s="8" t="s">
        <v>14</v>
      </c>
      <c r="C850" s="8" t="s">
        <v>14</v>
      </c>
      <c r="D850" s="8" t="s">
        <v>14</v>
      </c>
      <c r="E850" s="8" t="s">
        <v>14</v>
      </c>
      <c r="F850" s="8" t="s">
        <v>14</v>
      </c>
      <c r="G850" s="8" t="s">
        <v>14</v>
      </c>
      <c r="H850" s="8" t="s">
        <v>14</v>
      </c>
      <c r="I850" s="8" t="s">
        <v>14</v>
      </c>
      <c r="J850" s="8" t="s">
        <v>14</v>
      </c>
      <c r="K850" s="8" t="s">
        <v>14</v>
      </c>
      <c r="L850" s="8" t="s">
        <v>14</v>
      </c>
      <c r="M850" s="8" t="s">
        <v>14</v>
      </c>
      <c r="N850" s="8" t="s">
        <v>14</v>
      </c>
      <c r="O850" s="8" t="s">
        <v>14</v>
      </c>
      <c r="P850" s="8" t="s">
        <v>14</v>
      </c>
      <c r="Q850" s="8" t="s">
        <v>14</v>
      </c>
      <c r="R850" s="8" t="s">
        <v>14</v>
      </c>
      <c r="S850" s="8" t="s">
        <v>14</v>
      </c>
      <c r="T850" s="8" t="s">
        <v>14</v>
      </c>
      <c r="U850" s="8" t="s">
        <v>14</v>
      </c>
      <c r="V850" s="8" t="s">
        <v>14</v>
      </c>
      <c r="W850" s="8" t="s">
        <v>14</v>
      </c>
      <c r="X850" s="8" t="s">
        <v>14</v>
      </c>
      <c r="Y850" s="8" t="s">
        <v>14</v>
      </c>
      <c r="Z850" s="8" t="s">
        <v>14</v>
      </c>
      <c r="AA850" s="8" t="s">
        <v>14</v>
      </c>
      <c r="AB850" s="8" t="s">
        <v>14</v>
      </c>
    </row>
    <row r="851">
      <c r="A851" s="8" t="s">
        <v>14</v>
      </c>
      <c r="B851" s="8" t="s">
        <v>14</v>
      </c>
      <c r="C851" s="8" t="s">
        <v>14</v>
      </c>
      <c r="D851" s="8" t="s">
        <v>14</v>
      </c>
      <c r="E851" s="8" t="s">
        <v>14</v>
      </c>
      <c r="F851" s="8" t="s">
        <v>14</v>
      </c>
      <c r="G851" s="8" t="s">
        <v>14</v>
      </c>
      <c r="H851" s="8" t="s">
        <v>14</v>
      </c>
      <c r="I851" s="8" t="s">
        <v>14</v>
      </c>
      <c r="J851" s="8" t="s">
        <v>14</v>
      </c>
      <c r="K851" s="8" t="s">
        <v>14</v>
      </c>
      <c r="L851" s="8" t="s">
        <v>14</v>
      </c>
      <c r="M851" s="8" t="s">
        <v>14</v>
      </c>
      <c r="N851" s="8" t="s">
        <v>14</v>
      </c>
      <c r="O851" s="8" t="s">
        <v>14</v>
      </c>
      <c r="P851" s="8" t="s">
        <v>14</v>
      </c>
      <c r="Q851" s="8" t="s">
        <v>14</v>
      </c>
      <c r="R851" s="8" t="s">
        <v>14</v>
      </c>
      <c r="S851" s="8" t="s">
        <v>14</v>
      </c>
      <c r="T851" s="8" t="s">
        <v>14</v>
      </c>
      <c r="U851" s="8" t="s">
        <v>14</v>
      </c>
      <c r="V851" s="8" t="s">
        <v>14</v>
      </c>
      <c r="W851" s="8" t="s">
        <v>14</v>
      </c>
      <c r="X851" s="8" t="s">
        <v>14</v>
      </c>
      <c r="Y851" s="8" t="s">
        <v>14</v>
      </c>
      <c r="Z851" s="8" t="s">
        <v>14</v>
      </c>
      <c r="AA851" s="8" t="s">
        <v>14</v>
      </c>
      <c r="AB851" s="8" t="s">
        <v>14</v>
      </c>
    </row>
    <row r="852">
      <c r="A852" s="8" t="s">
        <v>14</v>
      </c>
      <c r="B852" s="8" t="s">
        <v>14</v>
      </c>
      <c r="C852" s="8" t="s">
        <v>14</v>
      </c>
      <c r="D852" s="8" t="s">
        <v>14</v>
      </c>
      <c r="E852" s="8" t="s">
        <v>14</v>
      </c>
      <c r="F852" s="8" t="s">
        <v>14</v>
      </c>
      <c r="G852" s="8" t="s">
        <v>14</v>
      </c>
      <c r="H852" s="8" t="s">
        <v>14</v>
      </c>
      <c r="I852" s="8" t="s">
        <v>14</v>
      </c>
      <c r="J852" s="8" t="s">
        <v>14</v>
      </c>
      <c r="K852" s="8" t="s">
        <v>14</v>
      </c>
      <c r="L852" s="8" t="s">
        <v>14</v>
      </c>
      <c r="M852" s="8" t="s">
        <v>14</v>
      </c>
      <c r="N852" s="8" t="s">
        <v>14</v>
      </c>
      <c r="O852" s="8" t="s">
        <v>14</v>
      </c>
      <c r="P852" s="8" t="s">
        <v>14</v>
      </c>
      <c r="Q852" s="8" t="s">
        <v>14</v>
      </c>
      <c r="R852" s="8" t="s">
        <v>14</v>
      </c>
      <c r="S852" s="8" t="s">
        <v>14</v>
      </c>
      <c r="T852" s="8" t="s">
        <v>14</v>
      </c>
      <c r="U852" s="8" t="s">
        <v>14</v>
      </c>
      <c r="V852" s="8" t="s">
        <v>14</v>
      </c>
      <c r="W852" s="8" t="s">
        <v>14</v>
      </c>
      <c r="X852" s="8" t="s">
        <v>14</v>
      </c>
      <c r="Y852" s="8" t="s">
        <v>14</v>
      </c>
      <c r="Z852" s="8" t="s">
        <v>14</v>
      </c>
      <c r="AA852" s="8" t="s">
        <v>14</v>
      </c>
      <c r="AB852" s="8" t="s">
        <v>14</v>
      </c>
    </row>
    <row r="853">
      <c r="A853" s="8" t="s">
        <v>14</v>
      </c>
      <c r="B853" s="8" t="s">
        <v>14</v>
      </c>
      <c r="C853" s="8" t="s">
        <v>14</v>
      </c>
      <c r="D853" s="8" t="s">
        <v>14</v>
      </c>
      <c r="E853" s="8" t="s">
        <v>14</v>
      </c>
      <c r="F853" s="8" t="s">
        <v>14</v>
      </c>
      <c r="G853" s="8" t="s">
        <v>14</v>
      </c>
      <c r="H853" s="8" t="s">
        <v>14</v>
      </c>
      <c r="I853" s="8" t="s">
        <v>14</v>
      </c>
      <c r="J853" s="8" t="s">
        <v>14</v>
      </c>
      <c r="K853" s="8" t="s">
        <v>14</v>
      </c>
      <c r="L853" s="8" t="s">
        <v>14</v>
      </c>
      <c r="M853" s="8" t="s">
        <v>14</v>
      </c>
      <c r="N853" s="8" t="s">
        <v>14</v>
      </c>
      <c r="O853" s="8" t="s">
        <v>14</v>
      </c>
      <c r="P853" s="8" t="s">
        <v>14</v>
      </c>
      <c r="Q853" s="8" t="s">
        <v>14</v>
      </c>
      <c r="R853" s="8" t="s">
        <v>14</v>
      </c>
      <c r="S853" s="8" t="s">
        <v>14</v>
      </c>
      <c r="T853" s="8" t="s">
        <v>14</v>
      </c>
      <c r="U853" s="8" t="s">
        <v>14</v>
      </c>
      <c r="V853" s="8" t="s">
        <v>14</v>
      </c>
      <c r="W853" s="8" t="s">
        <v>14</v>
      </c>
      <c r="X853" s="8" t="s">
        <v>14</v>
      </c>
      <c r="Y853" s="8" t="s">
        <v>14</v>
      </c>
      <c r="Z853" s="8" t="s">
        <v>14</v>
      </c>
      <c r="AA853" s="8" t="s">
        <v>14</v>
      </c>
      <c r="AB853" s="8" t="s">
        <v>14</v>
      </c>
    </row>
    <row r="854">
      <c r="A854" s="8" t="s">
        <v>14</v>
      </c>
      <c r="B854" s="8" t="s">
        <v>14</v>
      </c>
      <c r="C854" s="8" t="s">
        <v>14</v>
      </c>
      <c r="D854" s="8" t="s">
        <v>14</v>
      </c>
      <c r="E854" s="8" t="s">
        <v>14</v>
      </c>
      <c r="F854" s="8" t="s">
        <v>14</v>
      </c>
      <c r="G854" s="8" t="s">
        <v>14</v>
      </c>
      <c r="H854" s="8" t="s">
        <v>14</v>
      </c>
      <c r="I854" s="8" t="s">
        <v>14</v>
      </c>
      <c r="J854" s="8" t="s">
        <v>14</v>
      </c>
      <c r="K854" s="8" t="s">
        <v>14</v>
      </c>
      <c r="L854" s="8" t="s">
        <v>14</v>
      </c>
      <c r="M854" s="8" t="s">
        <v>14</v>
      </c>
      <c r="N854" s="8" t="s">
        <v>14</v>
      </c>
      <c r="O854" s="8" t="s">
        <v>14</v>
      </c>
      <c r="P854" s="8" t="s">
        <v>14</v>
      </c>
      <c r="Q854" s="8" t="s">
        <v>14</v>
      </c>
      <c r="R854" s="8" t="s">
        <v>14</v>
      </c>
      <c r="S854" s="8" t="s">
        <v>14</v>
      </c>
      <c r="T854" s="8" t="s">
        <v>14</v>
      </c>
      <c r="U854" s="8" t="s">
        <v>14</v>
      </c>
      <c r="V854" s="8" t="s">
        <v>14</v>
      </c>
      <c r="W854" s="8" t="s">
        <v>14</v>
      </c>
      <c r="X854" s="8" t="s">
        <v>14</v>
      </c>
      <c r="Y854" s="8" t="s">
        <v>14</v>
      </c>
      <c r="Z854" s="8" t="s">
        <v>14</v>
      </c>
      <c r="AA854" s="8" t="s">
        <v>14</v>
      </c>
      <c r="AB854" s="8" t="s">
        <v>14</v>
      </c>
    </row>
    <row r="855">
      <c r="A855" s="8" t="s">
        <v>14</v>
      </c>
      <c r="B855" s="8" t="s">
        <v>14</v>
      </c>
      <c r="C855" s="8" t="s">
        <v>14</v>
      </c>
      <c r="D855" s="8" t="s">
        <v>14</v>
      </c>
      <c r="E855" s="8" t="s">
        <v>14</v>
      </c>
      <c r="F855" s="8" t="s">
        <v>14</v>
      </c>
      <c r="G855" s="8" t="s">
        <v>14</v>
      </c>
      <c r="H855" s="8" t="s">
        <v>14</v>
      </c>
      <c r="I855" s="8" t="s">
        <v>14</v>
      </c>
      <c r="J855" s="8" t="s">
        <v>14</v>
      </c>
      <c r="K855" s="8" t="s">
        <v>14</v>
      </c>
      <c r="L855" s="8" t="s">
        <v>14</v>
      </c>
      <c r="M855" s="8" t="s">
        <v>14</v>
      </c>
      <c r="N855" s="8" t="s">
        <v>14</v>
      </c>
      <c r="O855" s="8" t="s">
        <v>14</v>
      </c>
      <c r="P855" s="8" t="s">
        <v>14</v>
      </c>
      <c r="Q855" s="8" t="s">
        <v>14</v>
      </c>
      <c r="R855" s="8" t="s">
        <v>14</v>
      </c>
      <c r="S855" s="8" t="s">
        <v>14</v>
      </c>
      <c r="T855" s="8" t="s">
        <v>14</v>
      </c>
      <c r="U855" s="8" t="s">
        <v>14</v>
      </c>
      <c r="V855" s="8" t="s">
        <v>14</v>
      </c>
      <c r="W855" s="8" t="s">
        <v>14</v>
      </c>
      <c r="X855" s="8" t="s">
        <v>14</v>
      </c>
      <c r="Y855" s="8" t="s">
        <v>14</v>
      </c>
      <c r="Z855" s="8" t="s">
        <v>14</v>
      </c>
      <c r="AA855" s="8" t="s">
        <v>14</v>
      </c>
      <c r="AB855" s="8" t="s">
        <v>14</v>
      </c>
    </row>
    <row r="856">
      <c r="A856" s="8" t="s">
        <v>14</v>
      </c>
      <c r="B856" s="8" t="s">
        <v>14</v>
      </c>
      <c r="C856" s="8" t="s">
        <v>14</v>
      </c>
      <c r="D856" s="8" t="s">
        <v>14</v>
      </c>
      <c r="E856" s="8" t="s">
        <v>14</v>
      </c>
      <c r="F856" s="8" t="s">
        <v>14</v>
      </c>
      <c r="G856" s="8" t="s">
        <v>14</v>
      </c>
      <c r="H856" s="8" t="s">
        <v>14</v>
      </c>
      <c r="I856" s="8" t="s">
        <v>14</v>
      </c>
      <c r="J856" s="8" t="s">
        <v>14</v>
      </c>
      <c r="K856" s="8" t="s">
        <v>14</v>
      </c>
      <c r="L856" s="8" t="s">
        <v>14</v>
      </c>
      <c r="M856" s="8" t="s">
        <v>14</v>
      </c>
      <c r="N856" s="8" t="s">
        <v>14</v>
      </c>
      <c r="O856" s="8" t="s">
        <v>14</v>
      </c>
      <c r="P856" s="8" t="s">
        <v>14</v>
      </c>
      <c r="Q856" s="8" t="s">
        <v>14</v>
      </c>
      <c r="R856" s="8" t="s">
        <v>14</v>
      </c>
      <c r="S856" s="8" t="s">
        <v>14</v>
      </c>
      <c r="T856" s="8" t="s">
        <v>14</v>
      </c>
      <c r="U856" s="8" t="s">
        <v>14</v>
      </c>
      <c r="V856" s="8" t="s">
        <v>14</v>
      </c>
      <c r="W856" s="8" t="s">
        <v>14</v>
      </c>
      <c r="X856" s="8" t="s">
        <v>14</v>
      </c>
      <c r="Y856" s="8" t="s">
        <v>14</v>
      </c>
      <c r="Z856" s="8" t="s">
        <v>14</v>
      </c>
      <c r="AA856" s="8" t="s">
        <v>14</v>
      </c>
      <c r="AB856" s="8" t="s">
        <v>14</v>
      </c>
    </row>
    <row r="857">
      <c r="A857" s="8" t="s">
        <v>14</v>
      </c>
      <c r="B857" s="8" t="s">
        <v>14</v>
      </c>
      <c r="C857" s="8" t="s">
        <v>14</v>
      </c>
      <c r="D857" s="8" t="s">
        <v>14</v>
      </c>
      <c r="E857" s="8" t="s">
        <v>14</v>
      </c>
      <c r="F857" s="8" t="s">
        <v>14</v>
      </c>
      <c r="G857" s="8" t="s">
        <v>14</v>
      </c>
      <c r="H857" s="8" t="s">
        <v>14</v>
      </c>
      <c r="I857" s="8" t="s">
        <v>14</v>
      </c>
      <c r="J857" s="8" t="s">
        <v>14</v>
      </c>
      <c r="K857" s="8" t="s">
        <v>14</v>
      </c>
      <c r="L857" s="8" t="s">
        <v>14</v>
      </c>
      <c r="M857" s="8" t="s">
        <v>14</v>
      </c>
      <c r="N857" s="8" t="s">
        <v>14</v>
      </c>
      <c r="O857" s="8" t="s">
        <v>14</v>
      </c>
      <c r="P857" s="8" t="s">
        <v>14</v>
      </c>
      <c r="Q857" s="8" t="s">
        <v>14</v>
      </c>
      <c r="R857" s="8" t="s">
        <v>14</v>
      </c>
      <c r="S857" s="8" t="s">
        <v>14</v>
      </c>
      <c r="T857" s="8" t="s">
        <v>14</v>
      </c>
      <c r="U857" s="8" t="s">
        <v>14</v>
      </c>
      <c r="V857" s="8" t="s">
        <v>14</v>
      </c>
      <c r="W857" s="8" t="s">
        <v>14</v>
      </c>
      <c r="X857" s="8" t="s">
        <v>14</v>
      </c>
      <c r="Y857" s="8" t="s">
        <v>14</v>
      </c>
      <c r="Z857" s="8" t="s">
        <v>14</v>
      </c>
      <c r="AA857" s="8" t="s">
        <v>14</v>
      </c>
      <c r="AB857" s="8" t="s">
        <v>14</v>
      </c>
    </row>
    <row r="858">
      <c r="A858" s="8" t="s">
        <v>14</v>
      </c>
      <c r="B858" s="8" t="s">
        <v>14</v>
      </c>
      <c r="C858" s="8" t="s">
        <v>14</v>
      </c>
      <c r="D858" s="8" t="s">
        <v>14</v>
      </c>
      <c r="E858" s="8" t="s">
        <v>14</v>
      </c>
      <c r="F858" s="8" t="s">
        <v>14</v>
      </c>
      <c r="G858" s="8" t="s">
        <v>14</v>
      </c>
      <c r="H858" s="8" t="s">
        <v>14</v>
      </c>
      <c r="I858" s="8" t="s">
        <v>14</v>
      </c>
      <c r="J858" s="8" t="s">
        <v>14</v>
      </c>
      <c r="K858" s="8" t="s">
        <v>14</v>
      </c>
      <c r="L858" s="8" t="s">
        <v>14</v>
      </c>
      <c r="M858" s="8" t="s">
        <v>14</v>
      </c>
      <c r="N858" s="8" t="s">
        <v>14</v>
      </c>
      <c r="O858" s="8" t="s">
        <v>14</v>
      </c>
      <c r="P858" s="8" t="s">
        <v>14</v>
      </c>
      <c r="Q858" s="8" t="s">
        <v>14</v>
      </c>
      <c r="R858" s="8" t="s">
        <v>14</v>
      </c>
      <c r="S858" s="8" t="s">
        <v>14</v>
      </c>
      <c r="T858" s="8" t="s">
        <v>14</v>
      </c>
      <c r="U858" s="8" t="s">
        <v>14</v>
      </c>
      <c r="V858" s="8" t="s">
        <v>14</v>
      </c>
      <c r="W858" s="8" t="s">
        <v>14</v>
      </c>
      <c r="X858" s="8" t="s">
        <v>14</v>
      </c>
      <c r="Y858" s="8" t="s">
        <v>14</v>
      </c>
      <c r="Z858" s="8" t="s">
        <v>14</v>
      </c>
      <c r="AA858" s="8" t="s">
        <v>14</v>
      </c>
      <c r="AB858" s="8" t="s">
        <v>14</v>
      </c>
    </row>
    <row r="859">
      <c r="A859" s="8" t="s">
        <v>14</v>
      </c>
      <c r="B859" s="8" t="s">
        <v>14</v>
      </c>
      <c r="C859" s="8" t="s">
        <v>14</v>
      </c>
      <c r="D859" s="8" t="s">
        <v>14</v>
      </c>
      <c r="E859" s="8" t="s">
        <v>14</v>
      </c>
      <c r="F859" s="8" t="s">
        <v>14</v>
      </c>
      <c r="G859" s="8" t="s">
        <v>14</v>
      </c>
      <c r="H859" s="8" t="s">
        <v>14</v>
      </c>
      <c r="I859" s="8" t="s">
        <v>14</v>
      </c>
      <c r="J859" s="8" t="s">
        <v>14</v>
      </c>
      <c r="K859" s="8" t="s">
        <v>14</v>
      </c>
      <c r="L859" s="8" t="s">
        <v>14</v>
      </c>
      <c r="M859" s="8" t="s">
        <v>14</v>
      </c>
      <c r="N859" s="8" t="s">
        <v>14</v>
      </c>
      <c r="O859" s="8" t="s">
        <v>14</v>
      </c>
      <c r="P859" s="8" t="s">
        <v>14</v>
      </c>
      <c r="Q859" s="8" t="s">
        <v>14</v>
      </c>
      <c r="R859" s="8" t="s">
        <v>14</v>
      </c>
      <c r="S859" s="8" t="s">
        <v>14</v>
      </c>
      <c r="T859" s="8" t="s">
        <v>14</v>
      </c>
      <c r="U859" s="8" t="s">
        <v>14</v>
      </c>
      <c r="V859" s="8" t="s">
        <v>14</v>
      </c>
      <c r="W859" s="8" t="s">
        <v>14</v>
      </c>
      <c r="X859" s="8" t="s">
        <v>14</v>
      </c>
      <c r="Y859" s="8" t="s">
        <v>14</v>
      </c>
      <c r="Z859" s="8" t="s">
        <v>14</v>
      </c>
      <c r="AA859" s="8" t="s">
        <v>14</v>
      </c>
      <c r="AB859" s="8" t="s">
        <v>14</v>
      </c>
    </row>
    <row r="860">
      <c r="A860" s="8" t="s">
        <v>14</v>
      </c>
      <c r="B860" s="8" t="s">
        <v>14</v>
      </c>
      <c r="C860" s="8" t="s">
        <v>14</v>
      </c>
      <c r="D860" s="8" t="s">
        <v>14</v>
      </c>
      <c r="E860" s="8" t="s">
        <v>14</v>
      </c>
      <c r="F860" s="8" t="s">
        <v>14</v>
      </c>
      <c r="G860" s="8" t="s">
        <v>14</v>
      </c>
      <c r="H860" s="8" t="s">
        <v>14</v>
      </c>
      <c r="I860" s="8" t="s">
        <v>14</v>
      </c>
      <c r="J860" s="8" t="s">
        <v>14</v>
      </c>
      <c r="K860" s="8" t="s">
        <v>14</v>
      </c>
      <c r="L860" s="8" t="s">
        <v>14</v>
      </c>
      <c r="M860" s="8" t="s">
        <v>14</v>
      </c>
      <c r="N860" s="8" t="s">
        <v>14</v>
      </c>
      <c r="O860" s="8" t="s">
        <v>14</v>
      </c>
      <c r="P860" s="8" t="s">
        <v>14</v>
      </c>
      <c r="Q860" s="8" t="s">
        <v>14</v>
      </c>
      <c r="R860" s="8" t="s">
        <v>14</v>
      </c>
      <c r="S860" s="8" t="s">
        <v>14</v>
      </c>
      <c r="T860" s="8" t="s">
        <v>14</v>
      </c>
      <c r="U860" s="8" t="s">
        <v>14</v>
      </c>
      <c r="V860" s="8" t="s">
        <v>14</v>
      </c>
      <c r="W860" s="8" t="s">
        <v>14</v>
      </c>
      <c r="X860" s="8" t="s">
        <v>14</v>
      </c>
      <c r="Y860" s="8" t="s">
        <v>14</v>
      </c>
      <c r="Z860" s="8" t="s">
        <v>14</v>
      </c>
      <c r="AA860" s="8" t="s">
        <v>14</v>
      </c>
      <c r="AB860" s="8" t="s">
        <v>14</v>
      </c>
    </row>
    <row r="861">
      <c r="A861" s="8" t="s">
        <v>14</v>
      </c>
      <c r="B861" s="8" t="s">
        <v>14</v>
      </c>
      <c r="C861" s="8" t="s">
        <v>14</v>
      </c>
      <c r="D861" s="8" t="s">
        <v>14</v>
      </c>
      <c r="E861" s="8" t="s">
        <v>14</v>
      </c>
      <c r="F861" s="8" t="s">
        <v>14</v>
      </c>
      <c r="G861" s="8" t="s">
        <v>14</v>
      </c>
      <c r="H861" s="8" t="s">
        <v>14</v>
      </c>
      <c r="I861" s="8" t="s">
        <v>14</v>
      </c>
      <c r="J861" s="8" t="s">
        <v>14</v>
      </c>
      <c r="K861" s="8" t="s">
        <v>14</v>
      </c>
      <c r="L861" s="8" t="s">
        <v>14</v>
      </c>
      <c r="M861" s="8" t="s">
        <v>14</v>
      </c>
      <c r="N861" s="8" t="s">
        <v>14</v>
      </c>
      <c r="O861" s="8" t="s">
        <v>14</v>
      </c>
      <c r="P861" s="8" t="s">
        <v>14</v>
      </c>
      <c r="Q861" s="8" t="s">
        <v>14</v>
      </c>
      <c r="R861" s="8" t="s">
        <v>14</v>
      </c>
      <c r="S861" s="8" t="s">
        <v>14</v>
      </c>
      <c r="T861" s="8" t="s">
        <v>14</v>
      </c>
      <c r="U861" s="8" t="s">
        <v>14</v>
      </c>
      <c r="V861" s="8" t="s">
        <v>14</v>
      </c>
      <c r="W861" s="8" t="s">
        <v>14</v>
      </c>
      <c r="X861" s="8" t="s">
        <v>14</v>
      </c>
      <c r="Y861" s="8" t="s">
        <v>14</v>
      </c>
      <c r="Z861" s="8" t="s">
        <v>14</v>
      </c>
      <c r="AA861" s="8" t="s">
        <v>14</v>
      </c>
      <c r="AB861" s="8" t="s">
        <v>14</v>
      </c>
    </row>
    <row r="862">
      <c r="A862" s="8" t="s">
        <v>14</v>
      </c>
      <c r="B862" s="8" t="s">
        <v>14</v>
      </c>
      <c r="C862" s="8" t="s">
        <v>14</v>
      </c>
      <c r="D862" s="8" t="s">
        <v>14</v>
      </c>
      <c r="E862" s="8" t="s">
        <v>14</v>
      </c>
      <c r="F862" s="8" t="s">
        <v>14</v>
      </c>
      <c r="G862" s="8" t="s">
        <v>14</v>
      </c>
      <c r="H862" s="8" t="s">
        <v>14</v>
      </c>
      <c r="I862" s="8" t="s">
        <v>14</v>
      </c>
      <c r="J862" s="8" t="s">
        <v>14</v>
      </c>
      <c r="K862" s="8" t="s">
        <v>14</v>
      </c>
      <c r="L862" s="8" t="s">
        <v>14</v>
      </c>
      <c r="M862" s="8" t="s">
        <v>14</v>
      </c>
      <c r="N862" s="8" t="s">
        <v>14</v>
      </c>
      <c r="O862" s="8" t="s">
        <v>14</v>
      </c>
      <c r="P862" s="8" t="s">
        <v>14</v>
      </c>
      <c r="Q862" s="8" t="s">
        <v>14</v>
      </c>
      <c r="R862" s="8" t="s">
        <v>14</v>
      </c>
      <c r="S862" s="8" t="s">
        <v>14</v>
      </c>
      <c r="T862" s="8" t="s">
        <v>14</v>
      </c>
      <c r="U862" s="8" t="s">
        <v>14</v>
      </c>
      <c r="V862" s="8" t="s">
        <v>14</v>
      </c>
      <c r="W862" s="8" t="s">
        <v>14</v>
      </c>
      <c r="X862" s="8" t="s">
        <v>14</v>
      </c>
      <c r="Y862" s="8" t="s">
        <v>14</v>
      </c>
      <c r="Z862" s="8" t="s">
        <v>14</v>
      </c>
      <c r="AA862" s="8" t="s">
        <v>14</v>
      </c>
      <c r="AB862" s="8" t="s">
        <v>14</v>
      </c>
    </row>
    <row r="863">
      <c r="A863" s="8" t="s">
        <v>14</v>
      </c>
      <c r="B863" s="8" t="s">
        <v>14</v>
      </c>
      <c r="C863" s="8" t="s">
        <v>14</v>
      </c>
      <c r="D863" s="8" t="s">
        <v>14</v>
      </c>
      <c r="E863" s="8" t="s">
        <v>14</v>
      </c>
      <c r="F863" s="8" t="s">
        <v>14</v>
      </c>
      <c r="G863" s="8" t="s">
        <v>14</v>
      </c>
      <c r="H863" s="8" t="s">
        <v>14</v>
      </c>
      <c r="I863" s="8" t="s">
        <v>14</v>
      </c>
      <c r="J863" s="8" t="s">
        <v>14</v>
      </c>
      <c r="K863" s="8" t="s">
        <v>14</v>
      </c>
      <c r="L863" s="8" t="s">
        <v>14</v>
      </c>
      <c r="M863" s="8" t="s">
        <v>14</v>
      </c>
      <c r="N863" s="8" t="s">
        <v>14</v>
      </c>
      <c r="O863" s="8" t="s">
        <v>14</v>
      </c>
      <c r="P863" s="8" t="s">
        <v>14</v>
      </c>
      <c r="Q863" s="8" t="s">
        <v>14</v>
      </c>
      <c r="R863" s="8" t="s">
        <v>14</v>
      </c>
      <c r="S863" s="8" t="s">
        <v>14</v>
      </c>
      <c r="T863" s="8" t="s">
        <v>14</v>
      </c>
      <c r="U863" s="8" t="s">
        <v>14</v>
      </c>
      <c r="V863" s="8" t="s">
        <v>14</v>
      </c>
      <c r="W863" s="8" t="s">
        <v>14</v>
      </c>
      <c r="X863" s="8" t="s">
        <v>14</v>
      </c>
      <c r="Y863" s="8" t="s">
        <v>14</v>
      </c>
      <c r="Z863" s="8" t="s">
        <v>14</v>
      </c>
      <c r="AA863" s="8" t="s">
        <v>14</v>
      </c>
      <c r="AB863" s="8" t="s">
        <v>14</v>
      </c>
    </row>
    <row r="864">
      <c r="A864" s="8" t="s">
        <v>14</v>
      </c>
      <c r="B864" s="8" t="s">
        <v>14</v>
      </c>
      <c r="C864" s="8" t="s">
        <v>14</v>
      </c>
      <c r="D864" s="8" t="s">
        <v>14</v>
      </c>
      <c r="E864" s="8" t="s">
        <v>14</v>
      </c>
      <c r="F864" s="8" t="s">
        <v>14</v>
      </c>
      <c r="G864" s="8" t="s">
        <v>14</v>
      </c>
      <c r="H864" s="8" t="s">
        <v>14</v>
      </c>
      <c r="I864" s="8" t="s">
        <v>14</v>
      </c>
      <c r="J864" s="8" t="s">
        <v>14</v>
      </c>
      <c r="K864" s="8" t="s">
        <v>14</v>
      </c>
      <c r="L864" s="8" t="s">
        <v>14</v>
      </c>
      <c r="M864" s="8" t="s">
        <v>14</v>
      </c>
      <c r="N864" s="8" t="s">
        <v>14</v>
      </c>
      <c r="O864" s="8" t="s">
        <v>14</v>
      </c>
      <c r="P864" s="8" t="s">
        <v>14</v>
      </c>
      <c r="Q864" s="8" t="s">
        <v>14</v>
      </c>
      <c r="R864" s="8" t="s">
        <v>14</v>
      </c>
      <c r="S864" s="8" t="s">
        <v>14</v>
      </c>
      <c r="T864" s="8" t="s">
        <v>14</v>
      </c>
      <c r="U864" s="8" t="s">
        <v>14</v>
      </c>
      <c r="V864" s="8" t="s">
        <v>14</v>
      </c>
      <c r="W864" s="8" t="s">
        <v>14</v>
      </c>
      <c r="X864" s="8" t="s">
        <v>14</v>
      </c>
      <c r="Y864" s="8" t="s">
        <v>14</v>
      </c>
      <c r="Z864" s="8" t="s">
        <v>14</v>
      </c>
      <c r="AA864" s="8" t="s">
        <v>14</v>
      </c>
      <c r="AB864" s="8" t="s">
        <v>14</v>
      </c>
    </row>
    <row r="865">
      <c r="A865" s="8" t="s">
        <v>14</v>
      </c>
      <c r="B865" s="8" t="s">
        <v>14</v>
      </c>
      <c r="C865" s="8" t="s">
        <v>14</v>
      </c>
      <c r="D865" s="8" t="s">
        <v>14</v>
      </c>
      <c r="E865" s="8" t="s">
        <v>14</v>
      </c>
      <c r="F865" s="8" t="s">
        <v>14</v>
      </c>
      <c r="G865" s="8" t="s">
        <v>14</v>
      </c>
      <c r="H865" s="8" t="s">
        <v>14</v>
      </c>
      <c r="I865" s="8" t="s">
        <v>14</v>
      </c>
      <c r="J865" s="8" t="s">
        <v>14</v>
      </c>
      <c r="K865" s="8" t="s">
        <v>14</v>
      </c>
      <c r="L865" s="8" t="s">
        <v>14</v>
      </c>
      <c r="M865" s="8" t="s">
        <v>14</v>
      </c>
      <c r="N865" s="8" t="s">
        <v>14</v>
      </c>
      <c r="O865" s="8" t="s">
        <v>14</v>
      </c>
      <c r="P865" s="8" t="s">
        <v>14</v>
      </c>
      <c r="Q865" s="8" t="s">
        <v>14</v>
      </c>
      <c r="R865" s="8" t="s">
        <v>14</v>
      </c>
      <c r="S865" s="8" t="s">
        <v>14</v>
      </c>
      <c r="T865" s="8" t="s">
        <v>14</v>
      </c>
      <c r="U865" s="8" t="s">
        <v>14</v>
      </c>
      <c r="V865" s="8" t="s">
        <v>14</v>
      </c>
      <c r="W865" s="8" t="s">
        <v>14</v>
      </c>
      <c r="X865" s="8" t="s">
        <v>14</v>
      </c>
      <c r="Y865" s="8" t="s">
        <v>14</v>
      </c>
      <c r="Z865" s="8" t="s">
        <v>14</v>
      </c>
      <c r="AA865" s="8" t="s">
        <v>14</v>
      </c>
      <c r="AB865" s="8" t="s">
        <v>14</v>
      </c>
    </row>
    <row r="866">
      <c r="A866" s="8" t="s">
        <v>14</v>
      </c>
      <c r="B866" s="8" t="s">
        <v>14</v>
      </c>
      <c r="C866" s="8" t="s">
        <v>14</v>
      </c>
      <c r="D866" s="8" t="s">
        <v>14</v>
      </c>
      <c r="E866" s="8" t="s">
        <v>14</v>
      </c>
      <c r="F866" s="8" t="s">
        <v>14</v>
      </c>
      <c r="G866" s="8" t="s">
        <v>14</v>
      </c>
      <c r="H866" s="8" t="s">
        <v>14</v>
      </c>
      <c r="I866" s="8" t="s">
        <v>14</v>
      </c>
      <c r="J866" s="8" t="s">
        <v>14</v>
      </c>
      <c r="K866" s="8" t="s">
        <v>14</v>
      </c>
      <c r="L866" s="8" t="s">
        <v>14</v>
      </c>
      <c r="M866" s="8" t="s">
        <v>14</v>
      </c>
      <c r="N866" s="8" t="s">
        <v>14</v>
      </c>
      <c r="O866" s="8" t="s">
        <v>14</v>
      </c>
      <c r="P866" s="8" t="s">
        <v>14</v>
      </c>
      <c r="Q866" s="8" t="s">
        <v>14</v>
      </c>
      <c r="R866" s="8" t="s">
        <v>14</v>
      </c>
      <c r="S866" s="8" t="s">
        <v>14</v>
      </c>
      <c r="T866" s="8" t="s">
        <v>14</v>
      </c>
      <c r="U866" s="8" t="s">
        <v>14</v>
      </c>
      <c r="V866" s="8" t="s">
        <v>14</v>
      </c>
      <c r="W866" s="8" t="s">
        <v>14</v>
      </c>
      <c r="X866" s="8" t="s">
        <v>14</v>
      </c>
      <c r="Y866" s="8" t="s">
        <v>14</v>
      </c>
      <c r="Z866" s="8" t="s">
        <v>14</v>
      </c>
      <c r="AA866" s="8" t="s">
        <v>14</v>
      </c>
      <c r="AB866" s="8" t="s">
        <v>14</v>
      </c>
    </row>
    <row r="867">
      <c r="A867" s="8" t="s">
        <v>14</v>
      </c>
      <c r="B867" s="8" t="s">
        <v>14</v>
      </c>
      <c r="C867" s="8" t="s">
        <v>14</v>
      </c>
      <c r="D867" s="8" t="s">
        <v>14</v>
      </c>
      <c r="E867" s="8" t="s">
        <v>14</v>
      </c>
      <c r="F867" s="8" t="s">
        <v>14</v>
      </c>
      <c r="G867" s="8" t="s">
        <v>14</v>
      </c>
      <c r="H867" s="8" t="s">
        <v>14</v>
      </c>
      <c r="I867" s="8" t="s">
        <v>14</v>
      </c>
      <c r="J867" s="8" t="s">
        <v>14</v>
      </c>
      <c r="K867" s="8" t="s">
        <v>14</v>
      </c>
      <c r="L867" s="8" t="s">
        <v>14</v>
      </c>
      <c r="M867" s="8" t="s">
        <v>14</v>
      </c>
      <c r="N867" s="8" t="s">
        <v>14</v>
      </c>
      <c r="O867" s="8" t="s">
        <v>14</v>
      </c>
      <c r="P867" s="8" t="s">
        <v>14</v>
      </c>
      <c r="Q867" s="8" t="s">
        <v>14</v>
      </c>
      <c r="R867" s="8" t="s">
        <v>14</v>
      </c>
      <c r="S867" s="8" t="s">
        <v>14</v>
      </c>
      <c r="T867" s="8" t="s">
        <v>14</v>
      </c>
      <c r="U867" s="8" t="s">
        <v>14</v>
      </c>
      <c r="V867" s="8" t="s">
        <v>14</v>
      </c>
      <c r="W867" s="8" t="s">
        <v>14</v>
      </c>
      <c r="X867" s="8" t="s">
        <v>14</v>
      </c>
      <c r="Y867" s="8" t="s">
        <v>14</v>
      </c>
      <c r="Z867" s="8" t="s">
        <v>14</v>
      </c>
      <c r="AA867" s="8" t="s">
        <v>14</v>
      </c>
      <c r="AB867" s="8" t="s">
        <v>14</v>
      </c>
    </row>
    <row r="868">
      <c r="A868" s="8" t="s">
        <v>14</v>
      </c>
      <c r="B868" s="8" t="s">
        <v>14</v>
      </c>
      <c r="C868" s="8" t="s">
        <v>14</v>
      </c>
      <c r="D868" s="8" t="s">
        <v>14</v>
      </c>
      <c r="E868" s="8" t="s">
        <v>14</v>
      </c>
      <c r="F868" s="8" t="s">
        <v>14</v>
      </c>
      <c r="G868" s="8" t="s">
        <v>14</v>
      </c>
      <c r="H868" s="8" t="s">
        <v>14</v>
      </c>
      <c r="I868" s="8" t="s">
        <v>14</v>
      </c>
      <c r="J868" s="8" t="s">
        <v>14</v>
      </c>
      <c r="K868" s="8" t="s">
        <v>14</v>
      </c>
      <c r="L868" s="8" t="s">
        <v>14</v>
      </c>
      <c r="M868" s="8" t="s">
        <v>14</v>
      </c>
      <c r="N868" s="8" t="s">
        <v>14</v>
      </c>
      <c r="O868" s="8" t="s">
        <v>14</v>
      </c>
      <c r="P868" s="8" t="s">
        <v>14</v>
      </c>
      <c r="Q868" s="8" t="s">
        <v>14</v>
      </c>
      <c r="R868" s="8" t="s">
        <v>14</v>
      </c>
      <c r="S868" s="8" t="s">
        <v>14</v>
      </c>
      <c r="T868" s="8" t="s">
        <v>14</v>
      </c>
      <c r="U868" s="8" t="s">
        <v>14</v>
      </c>
      <c r="V868" s="8" t="s">
        <v>14</v>
      </c>
      <c r="W868" s="8" t="s">
        <v>14</v>
      </c>
      <c r="X868" s="8" t="s">
        <v>14</v>
      </c>
      <c r="Y868" s="8" t="s">
        <v>14</v>
      </c>
      <c r="Z868" s="8" t="s">
        <v>14</v>
      </c>
      <c r="AA868" s="8" t="s">
        <v>14</v>
      </c>
      <c r="AB868" s="8" t="s">
        <v>14</v>
      </c>
    </row>
    <row r="869">
      <c r="A869" s="8" t="s">
        <v>14</v>
      </c>
      <c r="B869" s="8" t="s">
        <v>14</v>
      </c>
      <c r="C869" s="8" t="s">
        <v>14</v>
      </c>
      <c r="D869" s="8" t="s">
        <v>14</v>
      </c>
      <c r="E869" s="8" t="s">
        <v>14</v>
      </c>
      <c r="F869" s="8" t="s">
        <v>14</v>
      </c>
      <c r="G869" s="8" t="s">
        <v>14</v>
      </c>
      <c r="H869" s="8" t="s">
        <v>14</v>
      </c>
      <c r="I869" s="8" t="s">
        <v>14</v>
      </c>
      <c r="J869" s="8" t="s">
        <v>14</v>
      </c>
      <c r="K869" s="8" t="s">
        <v>14</v>
      </c>
      <c r="L869" s="8" t="s">
        <v>14</v>
      </c>
      <c r="M869" s="8" t="s">
        <v>14</v>
      </c>
      <c r="N869" s="8" t="s">
        <v>14</v>
      </c>
      <c r="O869" s="8" t="s">
        <v>14</v>
      </c>
      <c r="P869" s="8" t="s">
        <v>14</v>
      </c>
      <c r="Q869" s="8" t="s">
        <v>14</v>
      </c>
      <c r="R869" s="8" t="s">
        <v>14</v>
      </c>
      <c r="S869" s="8" t="s">
        <v>14</v>
      </c>
      <c r="T869" s="8" t="s">
        <v>14</v>
      </c>
      <c r="U869" s="8" t="s">
        <v>14</v>
      </c>
      <c r="V869" s="8" t="s">
        <v>14</v>
      </c>
      <c r="W869" s="8" t="s">
        <v>14</v>
      </c>
      <c r="X869" s="8" t="s">
        <v>14</v>
      </c>
      <c r="Y869" s="8" t="s">
        <v>14</v>
      </c>
      <c r="Z869" s="8" t="s">
        <v>14</v>
      </c>
      <c r="AA869" s="8" t="s">
        <v>14</v>
      </c>
      <c r="AB869" s="8" t="s">
        <v>14</v>
      </c>
    </row>
    <row r="870">
      <c r="A870" s="8" t="s">
        <v>14</v>
      </c>
      <c r="B870" s="8" t="s">
        <v>14</v>
      </c>
      <c r="C870" s="8" t="s">
        <v>14</v>
      </c>
      <c r="D870" s="8" t="s">
        <v>14</v>
      </c>
      <c r="E870" s="8" t="s">
        <v>14</v>
      </c>
      <c r="F870" s="8" t="s">
        <v>14</v>
      </c>
      <c r="G870" s="8" t="s">
        <v>14</v>
      </c>
      <c r="H870" s="8" t="s">
        <v>14</v>
      </c>
      <c r="I870" s="8" t="s">
        <v>14</v>
      </c>
      <c r="J870" s="8" t="s">
        <v>14</v>
      </c>
      <c r="K870" s="8" t="s">
        <v>14</v>
      </c>
      <c r="L870" s="8" t="s">
        <v>14</v>
      </c>
      <c r="M870" s="8" t="s">
        <v>14</v>
      </c>
      <c r="N870" s="8" t="s">
        <v>14</v>
      </c>
      <c r="O870" s="8" t="s">
        <v>14</v>
      </c>
      <c r="P870" s="8" t="s">
        <v>14</v>
      </c>
      <c r="Q870" s="8" t="s">
        <v>14</v>
      </c>
      <c r="R870" s="8" t="s">
        <v>14</v>
      </c>
      <c r="S870" s="8" t="s">
        <v>14</v>
      </c>
      <c r="T870" s="8" t="s">
        <v>14</v>
      </c>
      <c r="U870" s="8" t="s">
        <v>14</v>
      </c>
      <c r="V870" s="8" t="s">
        <v>14</v>
      </c>
      <c r="W870" s="8" t="s">
        <v>14</v>
      </c>
      <c r="X870" s="8" t="s">
        <v>14</v>
      </c>
      <c r="Y870" s="8" t="s">
        <v>14</v>
      </c>
      <c r="Z870" s="8" t="s">
        <v>14</v>
      </c>
      <c r="AA870" s="8" t="s">
        <v>14</v>
      </c>
      <c r="AB870" s="8" t="s">
        <v>14</v>
      </c>
    </row>
    <row r="871">
      <c r="A871" s="8" t="s">
        <v>14</v>
      </c>
      <c r="B871" s="8" t="s">
        <v>14</v>
      </c>
      <c r="C871" s="8" t="s">
        <v>14</v>
      </c>
      <c r="D871" s="8" t="s">
        <v>14</v>
      </c>
      <c r="E871" s="8" t="s">
        <v>14</v>
      </c>
      <c r="F871" s="8" t="s">
        <v>14</v>
      </c>
      <c r="G871" s="8" t="s">
        <v>14</v>
      </c>
      <c r="H871" s="8" t="s">
        <v>14</v>
      </c>
      <c r="I871" s="8" t="s">
        <v>14</v>
      </c>
      <c r="J871" s="8" t="s">
        <v>14</v>
      </c>
      <c r="K871" s="8" t="s">
        <v>14</v>
      </c>
      <c r="L871" s="8" t="s">
        <v>14</v>
      </c>
      <c r="M871" s="8" t="s">
        <v>14</v>
      </c>
      <c r="N871" s="8" t="s">
        <v>14</v>
      </c>
      <c r="O871" s="8" t="s">
        <v>14</v>
      </c>
      <c r="P871" s="8" t="s">
        <v>14</v>
      </c>
      <c r="Q871" s="8" t="s">
        <v>14</v>
      </c>
      <c r="R871" s="8" t="s">
        <v>14</v>
      </c>
      <c r="S871" s="8" t="s">
        <v>14</v>
      </c>
      <c r="T871" s="8" t="s">
        <v>14</v>
      </c>
      <c r="U871" s="8" t="s">
        <v>14</v>
      </c>
      <c r="V871" s="8" t="s">
        <v>14</v>
      </c>
      <c r="W871" s="8" t="s">
        <v>14</v>
      </c>
      <c r="X871" s="8" t="s">
        <v>14</v>
      </c>
      <c r="Y871" s="8" t="s">
        <v>14</v>
      </c>
      <c r="Z871" s="8" t="s">
        <v>14</v>
      </c>
      <c r="AA871" s="8" t="s">
        <v>14</v>
      </c>
      <c r="AB871" s="8" t="s">
        <v>14</v>
      </c>
    </row>
    <row r="872">
      <c r="A872" s="8" t="s">
        <v>14</v>
      </c>
      <c r="B872" s="8" t="s">
        <v>14</v>
      </c>
      <c r="C872" s="8" t="s">
        <v>14</v>
      </c>
      <c r="D872" s="8" t="s">
        <v>14</v>
      </c>
      <c r="E872" s="8" t="s">
        <v>14</v>
      </c>
      <c r="F872" s="8" t="s">
        <v>14</v>
      </c>
      <c r="G872" s="8" t="s">
        <v>14</v>
      </c>
      <c r="H872" s="8" t="s">
        <v>14</v>
      </c>
      <c r="I872" s="8" t="s">
        <v>14</v>
      </c>
      <c r="J872" s="8" t="s">
        <v>14</v>
      </c>
      <c r="K872" s="8" t="s">
        <v>14</v>
      </c>
      <c r="L872" s="8" t="s">
        <v>14</v>
      </c>
      <c r="M872" s="8" t="s">
        <v>14</v>
      </c>
      <c r="N872" s="8" t="s">
        <v>14</v>
      </c>
      <c r="O872" s="8" t="s">
        <v>14</v>
      </c>
      <c r="P872" s="8" t="s">
        <v>14</v>
      </c>
      <c r="Q872" s="8" t="s">
        <v>14</v>
      </c>
      <c r="R872" s="8" t="s">
        <v>14</v>
      </c>
      <c r="S872" s="8" t="s">
        <v>14</v>
      </c>
      <c r="T872" s="8" t="s">
        <v>14</v>
      </c>
      <c r="U872" s="8" t="s">
        <v>14</v>
      </c>
      <c r="V872" s="8" t="s">
        <v>14</v>
      </c>
      <c r="W872" s="8" t="s">
        <v>14</v>
      </c>
      <c r="X872" s="8" t="s">
        <v>14</v>
      </c>
      <c r="Y872" s="8" t="s">
        <v>14</v>
      </c>
      <c r="Z872" s="8" t="s">
        <v>14</v>
      </c>
      <c r="AA872" s="8" t="s">
        <v>14</v>
      </c>
      <c r="AB872" s="8" t="s">
        <v>14</v>
      </c>
    </row>
    <row r="873">
      <c r="A873" s="8" t="s">
        <v>14</v>
      </c>
      <c r="B873" s="8" t="s">
        <v>14</v>
      </c>
      <c r="C873" s="8" t="s">
        <v>14</v>
      </c>
      <c r="D873" s="8" t="s">
        <v>14</v>
      </c>
      <c r="E873" s="8" t="s">
        <v>14</v>
      </c>
      <c r="F873" s="8" t="s">
        <v>14</v>
      </c>
      <c r="G873" s="8" t="s">
        <v>14</v>
      </c>
      <c r="H873" s="8" t="s">
        <v>14</v>
      </c>
      <c r="I873" s="8" t="s">
        <v>14</v>
      </c>
      <c r="J873" s="8" t="s">
        <v>14</v>
      </c>
      <c r="K873" s="8" t="s">
        <v>14</v>
      </c>
      <c r="L873" s="8" t="s">
        <v>14</v>
      </c>
      <c r="M873" s="8" t="s">
        <v>14</v>
      </c>
      <c r="N873" s="8" t="s">
        <v>14</v>
      </c>
      <c r="O873" s="8" t="s">
        <v>14</v>
      </c>
      <c r="P873" s="8" t="s">
        <v>14</v>
      </c>
      <c r="Q873" s="8" t="s">
        <v>14</v>
      </c>
      <c r="R873" s="8" t="s">
        <v>14</v>
      </c>
      <c r="S873" s="8" t="s">
        <v>14</v>
      </c>
      <c r="T873" s="8" t="s">
        <v>14</v>
      </c>
      <c r="U873" s="8" t="s">
        <v>14</v>
      </c>
      <c r="V873" s="8" t="s">
        <v>14</v>
      </c>
      <c r="W873" s="8" t="s">
        <v>14</v>
      </c>
      <c r="X873" s="8" t="s">
        <v>14</v>
      </c>
      <c r="Y873" s="8" t="s">
        <v>14</v>
      </c>
      <c r="Z873" s="8" t="s">
        <v>14</v>
      </c>
      <c r="AA873" s="8" t="s">
        <v>14</v>
      </c>
      <c r="AB873" s="8" t="s">
        <v>14</v>
      </c>
    </row>
    <row r="874">
      <c r="A874" s="8" t="s">
        <v>14</v>
      </c>
      <c r="B874" s="8" t="s">
        <v>14</v>
      </c>
      <c r="C874" s="8" t="s">
        <v>14</v>
      </c>
      <c r="D874" s="8" t="s">
        <v>14</v>
      </c>
      <c r="E874" s="8" t="s">
        <v>14</v>
      </c>
      <c r="F874" s="8" t="s">
        <v>14</v>
      </c>
      <c r="G874" s="8" t="s">
        <v>14</v>
      </c>
      <c r="H874" s="8" t="s">
        <v>14</v>
      </c>
      <c r="I874" s="8" t="s">
        <v>14</v>
      </c>
      <c r="J874" s="8" t="s">
        <v>14</v>
      </c>
      <c r="K874" s="8" t="s">
        <v>14</v>
      </c>
      <c r="L874" s="8" t="s">
        <v>14</v>
      </c>
      <c r="M874" s="8" t="s">
        <v>14</v>
      </c>
      <c r="N874" s="8" t="s">
        <v>14</v>
      </c>
      <c r="O874" s="8" t="s">
        <v>14</v>
      </c>
      <c r="P874" s="8" t="s">
        <v>14</v>
      </c>
      <c r="Q874" s="8" t="s">
        <v>14</v>
      </c>
      <c r="R874" s="8" t="s">
        <v>14</v>
      </c>
      <c r="S874" s="8" t="s">
        <v>14</v>
      </c>
      <c r="T874" s="8" t="s">
        <v>14</v>
      </c>
      <c r="U874" s="8" t="s">
        <v>14</v>
      </c>
      <c r="V874" s="8" t="s">
        <v>14</v>
      </c>
      <c r="W874" s="8" t="s">
        <v>14</v>
      </c>
      <c r="X874" s="8" t="s">
        <v>14</v>
      </c>
      <c r="Y874" s="8" t="s">
        <v>14</v>
      </c>
      <c r="Z874" s="8" t="s">
        <v>14</v>
      </c>
      <c r="AA874" s="8" t="s">
        <v>14</v>
      </c>
      <c r="AB874" s="8" t="s">
        <v>14</v>
      </c>
    </row>
    <row r="875">
      <c r="A875" s="8" t="s">
        <v>14</v>
      </c>
      <c r="B875" s="8" t="s">
        <v>14</v>
      </c>
      <c r="C875" s="8" t="s">
        <v>14</v>
      </c>
      <c r="D875" s="8" t="s">
        <v>14</v>
      </c>
      <c r="E875" s="8" t="s">
        <v>14</v>
      </c>
      <c r="F875" s="8" t="s">
        <v>14</v>
      </c>
      <c r="G875" s="8" t="s">
        <v>14</v>
      </c>
      <c r="H875" s="8" t="s">
        <v>14</v>
      </c>
      <c r="I875" s="8" t="s">
        <v>14</v>
      </c>
      <c r="J875" s="8" t="s">
        <v>14</v>
      </c>
      <c r="K875" s="8" t="s">
        <v>14</v>
      </c>
      <c r="L875" s="8" t="s">
        <v>14</v>
      </c>
      <c r="M875" s="8" t="s">
        <v>14</v>
      </c>
      <c r="N875" s="8" t="s">
        <v>14</v>
      </c>
      <c r="O875" s="8" t="s">
        <v>14</v>
      </c>
      <c r="P875" s="8" t="s">
        <v>14</v>
      </c>
      <c r="Q875" s="8" t="s">
        <v>14</v>
      </c>
      <c r="R875" s="8" t="s">
        <v>14</v>
      </c>
      <c r="S875" s="8" t="s">
        <v>14</v>
      </c>
      <c r="T875" s="8" t="s">
        <v>14</v>
      </c>
      <c r="U875" s="8" t="s">
        <v>14</v>
      </c>
      <c r="V875" s="8" t="s">
        <v>14</v>
      </c>
      <c r="W875" s="8" t="s">
        <v>14</v>
      </c>
      <c r="X875" s="8" t="s">
        <v>14</v>
      </c>
      <c r="Y875" s="8" t="s">
        <v>14</v>
      </c>
      <c r="Z875" s="8" t="s">
        <v>14</v>
      </c>
      <c r="AA875" s="8" t="s">
        <v>14</v>
      </c>
      <c r="AB875" s="8" t="s">
        <v>14</v>
      </c>
    </row>
    <row r="876">
      <c r="A876" s="8" t="s">
        <v>14</v>
      </c>
      <c r="B876" s="8" t="s">
        <v>14</v>
      </c>
      <c r="C876" s="8" t="s">
        <v>14</v>
      </c>
      <c r="D876" s="8" t="s">
        <v>14</v>
      </c>
      <c r="E876" s="8" t="s">
        <v>14</v>
      </c>
      <c r="F876" s="8" t="s">
        <v>14</v>
      </c>
      <c r="G876" s="8" t="s">
        <v>14</v>
      </c>
      <c r="H876" s="8" t="s">
        <v>14</v>
      </c>
      <c r="I876" s="8" t="s">
        <v>14</v>
      </c>
      <c r="J876" s="8" t="s">
        <v>14</v>
      </c>
      <c r="K876" s="8" t="s">
        <v>14</v>
      </c>
      <c r="L876" s="8" t="s">
        <v>14</v>
      </c>
      <c r="M876" s="8" t="s">
        <v>14</v>
      </c>
      <c r="N876" s="8" t="s">
        <v>14</v>
      </c>
      <c r="O876" s="8" t="s">
        <v>14</v>
      </c>
      <c r="P876" s="8" t="s">
        <v>14</v>
      </c>
      <c r="Q876" s="8" t="s">
        <v>14</v>
      </c>
      <c r="R876" s="8" t="s">
        <v>14</v>
      </c>
      <c r="S876" s="8" t="s">
        <v>14</v>
      </c>
      <c r="T876" s="8" t="s">
        <v>14</v>
      </c>
      <c r="U876" s="8" t="s">
        <v>14</v>
      </c>
      <c r="V876" s="8" t="s">
        <v>14</v>
      </c>
      <c r="W876" s="8" t="s">
        <v>14</v>
      </c>
      <c r="X876" s="8" t="s">
        <v>14</v>
      </c>
      <c r="Y876" s="8" t="s">
        <v>14</v>
      </c>
      <c r="Z876" s="8" t="s">
        <v>14</v>
      </c>
      <c r="AA876" s="8" t="s">
        <v>14</v>
      </c>
      <c r="AB876" s="8" t="s">
        <v>14</v>
      </c>
    </row>
    <row r="877">
      <c r="A877" s="8" t="s">
        <v>14</v>
      </c>
      <c r="B877" s="8" t="s">
        <v>14</v>
      </c>
      <c r="C877" s="8" t="s">
        <v>14</v>
      </c>
      <c r="D877" s="8" t="s">
        <v>14</v>
      </c>
      <c r="E877" s="8" t="s">
        <v>14</v>
      </c>
      <c r="F877" s="8" t="s">
        <v>14</v>
      </c>
      <c r="G877" s="8" t="s">
        <v>14</v>
      </c>
      <c r="H877" s="8" t="s">
        <v>14</v>
      </c>
      <c r="I877" s="8" t="s">
        <v>14</v>
      </c>
      <c r="J877" s="8" t="s">
        <v>14</v>
      </c>
      <c r="K877" s="8" t="s">
        <v>14</v>
      </c>
      <c r="L877" s="8" t="s">
        <v>14</v>
      </c>
      <c r="M877" s="8" t="s">
        <v>14</v>
      </c>
      <c r="N877" s="8" t="s">
        <v>14</v>
      </c>
      <c r="O877" s="8" t="s">
        <v>14</v>
      </c>
      <c r="P877" s="8" t="s">
        <v>14</v>
      </c>
      <c r="Q877" s="8" t="s">
        <v>14</v>
      </c>
      <c r="R877" s="8" t="s">
        <v>14</v>
      </c>
      <c r="S877" s="8" t="s">
        <v>14</v>
      </c>
      <c r="T877" s="8" t="s">
        <v>14</v>
      </c>
      <c r="U877" s="8" t="s">
        <v>14</v>
      </c>
      <c r="V877" s="8" t="s">
        <v>14</v>
      </c>
      <c r="W877" s="8" t="s">
        <v>14</v>
      </c>
      <c r="X877" s="8" t="s">
        <v>14</v>
      </c>
      <c r="Y877" s="8" t="s">
        <v>14</v>
      </c>
      <c r="Z877" s="8" t="s">
        <v>14</v>
      </c>
      <c r="AA877" s="8" t="s">
        <v>14</v>
      </c>
      <c r="AB877" s="8" t="s">
        <v>14</v>
      </c>
    </row>
    <row r="878">
      <c r="A878" s="8" t="s">
        <v>14</v>
      </c>
      <c r="B878" s="8" t="s">
        <v>14</v>
      </c>
      <c r="C878" s="8" t="s">
        <v>14</v>
      </c>
      <c r="D878" s="8" t="s">
        <v>14</v>
      </c>
      <c r="E878" s="8" t="s">
        <v>14</v>
      </c>
      <c r="F878" s="8" t="s">
        <v>14</v>
      </c>
      <c r="G878" s="8" t="s">
        <v>14</v>
      </c>
      <c r="H878" s="8" t="s">
        <v>14</v>
      </c>
      <c r="I878" s="8" t="s">
        <v>14</v>
      </c>
      <c r="J878" s="8" t="s">
        <v>14</v>
      </c>
      <c r="K878" s="8" t="s">
        <v>14</v>
      </c>
      <c r="L878" s="8" t="s">
        <v>14</v>
      </c>
      <c r="M878" s="8" t="s">
        <v>14</v>
      </c>
      <c r="N878" s="8" t="s">
        <v>14</v>
      </c>
      <c r="O878" s="8" t="s">
        <v>14</v>
      </c>
      <c r="P878" s="8" t="s">
        <v>14</v>
      </c>
      <c r="Q878" s="8" t="s">
        <v>14</v>
      </c>
      <c r="R878" s="8" t="s">
        <v>14</v>
      </c>
      <c r="S878" s="8" t="s">
        <v>14</v>
      </c>
      <c r="T878" s="8" t="s">
        <v>14</v>
      </c>
      <c r="U878" s="8" t="s">
        <v>14</v>
      </c>
      <c r="V878" s="8" t="s">
        <v>14</v>
      </c>
      <c r="W878" s="8" t="s">
        <v>14</v>
      </c>
      <c r="X878" s="8" t="s">
        <v>14</v>
      </c>
      <c r="Y878" s="8" t="s">
        <v>14</v>
      </c>
      <c r="Z878" s="8" t="s">
        <v>14</v>
      </c>
      <c r="AA878" s="8" t="s">
        <v>14</v>
      </c>
      <c r="AB878" s="8" t="s">
        <v>14</v>
      </c>
    </row>
    <row r="879">
      <c r="A879" s="8" t="s">
        <v>14</v>
      </c>
      <c r="B879" s="8" t="s">
        <v>14</v>
      </c>
      <c r="C879" s="8" t="s">
        <v>14</v>
      </c>
      <c r="D879" s="8" t="s">
        <v>14</v>
      </c>
      <c r="E879" s="8" t="s">
        <v>14</v>
      </c>
      <c r="F879" s="8" t="s">
        <v>14</v>
      </c>
      <c r="G879" s="8" t="s">
        <v>14</v>
      </c>
      <c r="H879" s="8" t="s">
        <v>14</v>
      </c>
      <c r="I879" s="8" t="s">
        <v>14</v>
      </c>
      <c r="J879" s="8" t="s">
        <v>14</v>
      </c>
      <c r="K879" s="8" t="s">
        <v>14</v>
      </c>
      <c r="L879" s="8" t="s">
        <v>14</v>
      </c>
      <c r="M879" s="8" t="s">
        <v>14</v>
      </c>
      <c r="N879" s="8" t="s">
        <v>14</v>
      </c>
      <c r="O879" s="8" t="s">
        <v>14</v>
      </c>
      <c r="P879" s="8" t="s">
        <v>14</v>
      </c>
      <c r="Q879" s="8" t="s">
        <v>14</v>
      </c>
      <c r="R879" s="8" t="s">
        <v>14</v>
      </c>
      <c r="S879" s="8" t="s">
        <v>14</v>
      </c>
      <c r="T879" s="8" t="s">
        <v>14</v>
      </c>
      <c r="U879" s="8" t="s">
        <v>14</v>
      </c>
      <c r="V879" s="8" t="s">
        <v>14</v>
      </c>
      <c r="W879" s="8" t="s">
        <v>14</v>
      </c>
      <c r="X879" s="8" t="s">
        <v>14</v>
      </c>
      <c r="Y879" s="8" t="s">
        <v>14</v>
      </c>
      <c r="Z879" s="8" t="s">
        <v>14</v>
      </c>
      <c r="AA879" s="8" t="s">
        <v>14</v>
      </c>
      <c r="AB879" s="8" t="s">
        <v>14</v>
      </c>
    </row>
    <row r="880">
      <c r="A880" s="8" t="s">
        <v>14</v>
      </c>
      <c r="B880" s="8" t="s">
        <v>14</v>
      </c>
      <c r="C880" s="8" t="s">
        <v>14</v>
      </c>
      <c r="D880" s="8" t="s">
        <v>14</v>
      </c>
      <c r="E880" s="8" t="s">
        <v>14</v>
      </c>
      <c r="F880" s="8" t="s">
        <v>14</v>
      </c>
      <c r="G880" s="8" t="s">
        <v>14</v>
      </c>
      <c r="H880" s="8" t="s">
        <v>14</v>
      </c>
      <c r="I880" s="8" t="s">
        <v>14</v>
      </c>
      <c r="J880" s="8" t="s">
        <v>14</v>
      </c>
      <c r="K880" s="8" t="s">
        <v>14</v>
      </c>
      <c r="L880" s="8" t="s">
        <v>14</v>
      </c>
      <c r="M880" s="8" t="s">
        <v>14</v>
      </c>
      <c r="N880" s="8" t="s">
        <v>14</v>
      </c>
      <c r="O880" s="8" t="s">
        <v>14</v>
      </c>
      <c r="P880" s="8" t="s">
        <v>14</v>
      </c>
      <c r="Q880" s="8" t="s">
        <v>14</v>
      </c>
      <c r="R880" s="8" t="s">
        <v>14</v>
      </c>
      <c r="S880" s="8" t="s">
        <v>14</v>
      </c>
      <c r="T880" s="8" t="s">
        <v>14</v>
      </c>
      <c r="U880" s="8" t="s">
        <v>14</v>
      </c>
      <c r="V880" s="8" t="s">
        <v>14</v>
      </c>
      <c r="W880" s="8" t="s">
        <v>14</v>
      </c>
      <c r="X880" s="8" t="s">
        <v>14</v>
      </c>
      <c r="Y880" s="8" t="s">
        <v>14</v>
      </c>
      <c r="Z880" s="8" t="s">
        <v>14</v>
      </c>
      <c r="AA880" s="8" t="s">
        <v>14</v>
      </c>
      <c r="AB880" s="8" t="s">
        <v>14</v>
      </c>
    </row>
    <row r="881">
      <c r="A881" s="8" t="s">
        <v>14</v>
      </c>
      <c r="B881" s="8" t="s">
        <v>14</v>
      </c>
      <c r="C881" s="8" t="s">
        <v>14</v>
      </c>
      <c r="D881" s="8" t="s">
        <v>14</v>
      </c>
      <c r="E881" s="8" t="s">
        <v>14</v>
      </c>
      <c r="F881" s="8" t="s">
        <v>14</v>
      </c>
      <c r="G881" s="8" t="s">
        <v>14</v>
      </c>
      <c r="H881" s="8" t="s">
        <v>14</v>
      </c>
      <c r="I881" s="8" t="s">
        <v>14</v>
      </c>
      <c r="J881" s="8" t="s">
        <v>14</v>
      </c>
      <c r="K881" s="8" t="s">
        <v>14</v>
      </c>
      <c r="L881" s="8" t="s">
        <v>14</v>
      </c>
      <c r="M881" s="8" t="s">
        <v>14</v>
      </c>
      <c r="N881" s="8" t="s">
        <v>14</v>
      </c>
      <c r="O881" s="8" t="s">
        <v>14</v>
      </c>
      <c r="P881" s="8" t="s">
        <v>14</v>
      </c>
      <c r="Q881" s="8" t="s">
        <v>14</v>
      </c>
      <c r="R881" s="8" t="s">
        <v>14</v>
      </c>
      <c r="S881" s="8" t="s">
        <v>14</v>
      </c>
      <c r="T881" s="8" t="s">
        <v>14</v>
      </c>
      <c r="U881" s="8" t="s">
        <v>14</v>
      </c>
      <c r="V881" s="8" t="s">
        <v>14</v>
      </c>
      <c r="W881" s="8" t="s">
        <v>14</v>
      </c>
      <c r="X881" s="8" t="s">
        <v>14</v>
      </c>
      <c r="Y881" s="8" t="s">
        <v>14</v>
      </c>
      <c r="Z881" s="8" t="s">
        <v>14</v>
      </c>
      <c r="AA881" s="8" t="s">
        <v>14</v>
      </c>
      <c r="AB881" s="8" t="s">
        <v>14</v>
      </c>
    </row>
    <row r="882">
      <c r="A882" s="8" t="s">
        <v>14</v>
      </c>
      <c r="B882" s="8" t="s">
        <v>14</v>
      </c>
      <c r="C882" s="8" t="s">
        <v>14</v>
      </c>
      <c r="D882" s="8" t="s">
        <v>14</v>
      </c>
      <c r="E882" s="8" t="s">
        <v>14</v>
      </c>
      <c r="F882" s="8" t="s">
        <v>14</v>
      </c>
      <c r="G882" s="8" t="s">
        <v>14</v>
      </c>
      <c r="H882" s="8" t="s">
        <v>14</v>
      </c>
      <c r="I882" s="8" t="s">
        <v>14</v>
      </c>
      <c r="J882" s="8" t="s">
        <v>14</v>
      </c>
      <c r="K882" s="8" t="s">
        <v>14</v>
      </c>
      <c r="L882" s="8" t="s">
        <v>14</v>
      </c>
      <c r="M882" s="8" t="s">
        <v>14</v>
      </c>
      <c r="N882" s="8" t="s">
        <v>14</v>
      </c>
      <c r="O882" s="8" t="s">
        <v>14</v>
      </c>
      <c r="P882" s="8" t="s">
        <v>14</v>
      </c>
      <c r="Q882" s="8" t="s">
        <v>14</v>
      </c>
      <c r="R882" s="8" t="s">
        <v>14</v>
      </c>
      <c r="S882" s="8" t="s">
        <v>14</v>
      </c>
      <c r="T882" s="8" t="s">
        <v>14</v>
      </c>
      <c r="U882" s="8" t="s">
        <v>14</v>
      </c>
      <c r="V882" s="8" t="s">
        <v>14</v>
      </c>
      <c r="W882" s="8" t="s">
        <v>14</v>
      </c>
      <c r="X882" s="8" t="s">
        <v>14</v>
      </c>
      <c r="Y882" s="8" t="s">
        <v>14</v>
      </c>
      <c r="Z882" s="8" t="s">
        <v>14</v>
      </c>
      <c r="AA882" s="8" t="s">
        <v>14</v>
      </c>
      <c r="AB882" s="8" t="s">
        <v>14</v>
      </c>
    </row>
    <row r="883">
      <c r="A883" s="8" t="s">
        <v>14</v>
      </c>
      <c r="B883" s="8" t="s">
        <v>14</v>
      </c>
      <c r="C883" s="8" t="s">
        <v>14</v>
      </c>
      <c r="D883" s="8" t="s">
        <v>14</v>
      </c>
      <c r="E883" s="8" t="s">
        <v>14</v>
      </c>
      <c r="F883" s="8" t="s">
        <v>14</v>
      </c>
      <c r="G883" s="8" t="s">
        <v>14</v>
      </c>
      <c r="H883" s="8" t="s">
        <v>14</v>
      </c>
      <c r="I883" s="8" t="s">
        <v>14</v>
      </c>
      <c r="J883" s="8" t="s">
        <v>14</v>
      </c>
      <c r="K883" s="8" t="s">
        <v>14</v>
      </c>
      <c r="L883" s="8" t="s">
        <v>14</v>
      </c>
      <c r="M883" s="8" t="s">
        <v>14</v>
      </c>
      <c r="N883" s="8" t="s">
        <v>14</v>
      </c>
      <c r="O883" s="8" t="s">
        <v>14</v>
      </c>
      <c r="P883" s="8" t="s">
        <v>14</v>
      </c>
      <c r="Q883" s="8" t="s">
        <v>14</v>
      </c>
      <c r="R883" s="8" t="s">
        <v>14</v>
      </c>
      <c r="S883" s="8" t="s">
        <v>14</v>
      </c>
      <c r="T883" s="8" t="s">
        <v>14</v>
      </c>
      <c r="U883" s="8" t="s">
        <v>14</v>
      </c>
      <c r="V883" s="8" t="s">
        <v>14</v>
      </c>
      <c r="W883" s="8" t="s">
        <v>14</v>
      </c>
      <c r="X883" s="8" t="s">
        <v>14</v>
      </c>
      <c r="Y883" s="8" t="s">
        <v>14</v>
      </c>
      <c r="Z883" s="8" t="s">
        <v>14</v>
      </c>
      <c r="AA883" s="8" t="s">
        <v>14</v>
      </c>
      <c r="AB883" s="8" t="s">
        <v>14</v>
      </c>
    </row>
    <row r="884">
      <c r="A884" s="8" t="s">
        <v>14</v>
      </c>
      <c r="B884" s="8" t="s">
        <v>14</v>
      </c>
      <c r="C884" s="8" t="s">
        <v>14</v>
      </c>
      <c r="D884" s="8" t="s">
        <v>14</v>
      </c>
      <c r="E884" s="8" t="s">
        <v>14</v>
      </c>
      <c r="F884" s="8" t="s">
        <v>14</v>
      </c>
      <c r="G884" s="8" t="s">
        <v>14</v>
      </c>
      <c r="H884" s="8" t="s">
        <v>14</v>
      </c>
      <c r="I884" s="8" t="s">
        <v>14</v>
      </c>
      <c r="J884" s="8" t="s">
        <v>14</v>
      </c>
      <c r="K884" s="8" t="s">
        <v>14</v>
      </c>
      <c r="L884" s="8" t="s">
        <v>14</v>
      </c>
      <c r="M884" s="8" t="s">
        <v>14</v>
      </c>
      <c r="N884" s="8" t="s">
        <v>14</v>
      </c>
      <c r="O884" s="8" t="s">
        <v>14</v>
      </c>
      <c r="P884" s="8" t="s">
        <v>14</v>
      </c>
      <c r="Q884" s="8" t="s">
        <v>14</v>
      </c>
      <c r="R884" s="8" t="s">
        <v>14</v>
      </c>
      <c r="S884" s="8" t="s">
        <v>14</v>
      </c>
      <c r="T884" s="8" t="s">
        <v>14</v>
      </c>
      <c r="U884" s="8" t="s">
        <v>14</v>
      </c>
      <c r="V884" s="8" t="s">
        <v>14</v>
      </c>
      <c r="W884" s="8" t="s">
        <v>14</v>
      </c>
      <c r="X884" s="8" t="s">
        <v>14</v>
      </c>
      <c r="Y884" s="8" t="s">
        <v>14</v>
      </c>
      <c r="Z884" s="8" t="s">
        <v>14</v>
      </c>
      <c r="AA884" s="8" t="s">
        <v>14</v>
      </c>
      <c r="AB884" s="8" t="s">
        <v>14</v>
      </c>
    </row>
    <row r="885">
      <c r="A885" s="8" t="s">
        <v>14</v>
      </c>
      <c r="B885" s="8" t="s">
        <v>14</v>
      </c>
      <c r="C885" s="8" t="s">
        <v>14</v>
      </c>
      <c r="D885" s="8" t="s">
        <v>14</v>
      </c>
      <c r="E885" s="8" t="s">
        <v>14</v>
      </c>
      <c r="F885" s="8" t="s">
        <v>14</v>
      </c>
      <c r="G885" s="8" t="s">
        <v>14</v>
      </c>
      <c r="H885" s="8" t="s">
        <v>14</v>
      </c>
      <c r="I885" s="8" t="s">
        <v>14</v>
      </c>
      <c r="J885" s="8" t="s">
        <v>14</v>
      </c>
      <c r="K885" s="8" t="s">
        <v>14</v>
      </c>
      <c r="L885" s="8" t="s">
        <v>14</v>
      </c>
      <c r="M885" s="8" t="s">
        <v>14</v>
      </c>
      <c r="N885" s="8" t="s">
        <v>14</v>
      </c>
      <c r="O885" s="8" t="s">
        <v>14</v>
      </c>
      <c r="P885" s="8" t="s">
        <v>14</v>
      </c>
      <c r="Q885" s="8" t="s">
        <v>14</v>
      </c>
      <c r="R885" s="8" t="s">
        <v>14</v>
      </c>
      <c r="S885" s="8" t="s">
        <v>14</v>
      </c>
      <c r="T885" s="8" t="s">
        <v>14</v>
      </c>
      <c r="U885" s="8" t="s">
        <v>14</v>
      </c>
      <c r="V885" s="8" t="s">
        <v>14</v>
      </c>
      <c r="W885" s="8" t="s">
        <v>14</v>
      </c>
      <c r="X885" s="8" t="s">
        <v>14</v>
      </c>
      <c r="Y885" s="8" t="s">
        <v>14</v>
      </c>
      <c r="Z885" s="8" t="s">
        <v>14</v>
      </c>
      <c r="AA885" s="8" t="s">
        <v>14</v>
      </c>
      <c r="AB885" s="8" t="s">
        <v>14</v>
      </c>
    </row>
    <row r="886">
      <c r="A886" s="8" t="s">
        <v>14</v>
      </c>
      <c r="B886" s="8" t="s">
        <v>14</v>
      </c>
      <c r="C886" s="8" t="s">
        <v>14</v>
      </c>
      <c r="D886" s="8" t="s">
        <v>14</v>
      </c>
      <c r="E886" s="8" t="s">
        <v>14</v>
      </c>
      <c r="F886" s="8" t="s">
        <v>14</v>
      </c>
      <c r="G886" s="8" t="s">
        <v>14</v>
      </c>
      <c r="H886" s="8" t="s">
        <v>14</v>
      </c>
      <c r="I886" s="8" t="s">
        <v>14</v>
      </c>
      <c r="J886" s="8" t="s">
        <v>14</v>
      </c>
      <c r="K886" s="8" t="s">
        <v>14</v>
      </c>
      <c r="L886" s="8" t="s">
        <v>14</v>
      </c>
      <c r="M886" s="8" t="s">
        <v>14</v>
      </c>
      <c r="N886" s="8" t="s">
        <v>14</v>
      </c>
      <c r="O886" s="8" t="s">
        <v>14</v>
      </c>
      <c r="P886" s="8" t="s">
        <v>14</v>
      </c>
      <c r="Q886" s="8" t="s">
        <v>14</v>
      </c>
      <c r="R886" s="8" t="s">
        <v>14</v>
      </c>
      <c r="S886" s="8" t="s">
        <v>14</v>
      </c>
      <c r="T886" s="8" t="s">
        <v>14</v>
      </c>
      <c r="U886" s="8" t="s">
        <v>14</v>
      </c>
      <c r="V886" s="8" t="s">
        <v>14</v>
      </c>
      <c r="W886" s="8" t="s">
        <v>14</v>
      </c>
      <c r="X886" s="8" t="s">
        <v>14</v>
      </c>
      <c r="Y886" s="8" t="s">
        <v>14</v>
      </c>
      <c r="Z886" s="8" t="s">
        <v>14</v>
      </c>
      <c r="AA886" s="8" t="s">
        <v>14</v>
      </c>
      <c r="AB886" s="8" t="s">
        <v>14</v>
      </c>
    </row>
    <row r="887">
      <c r="A887" s="8" t="s">
        <v>14</v>
      </c>
      <c r="B887" s="8" t="s">
        <v>14</v>
      </c>
      <c r="C887" s="8" t="s">
        <v>14</v>
      </c>
      <c r="D887" s="8" t="s">
        <v>14</v>
      </c>
      <c r="E887" s="8" t="s">
        <v>14</v>
      </c>
      <c r="F887" s="8" t="s">
        <v>14</v>
      </c>
      <c r="G887" s="8" t="s">
        <v>14</v>
      </c>
      <c r="H887" s="8" t="s">
        <v>14</v>
      </c>
      <c r="I887" s="8" t="s">
        <v>14</v>
      </c>
      <c r="J887" s="8" t="s">
        <v>14</v>
      </c>
      <c r="K887" s="8" t="s">
        <v>14</v>
      </c>
      <c r="L887" s="8" t="s">
        <v>14</v>
      </c>
      <c r="M887" s="8" t="s">
        <v>14</v>
      </c>
      <c r="N887" s="8" t="s">
        <v>14</v>
      </c>
      <c r="O887" s="8" t="s">
        <v>14</v>
      </c>
      <c r="P887" s="8" t="s">
        <v>14</v>
      </c>
      <c r="Q887" s="8" t="s">
        <v>14</v>
      </c>
      <c r="R887" s="8" t="s">
        <v>14</v>
      </c>
      <c r="S887" s="8" t="s">
        <v>14</v>
      </c>
      <c r="T887" s="8" t="s">
        <v>14</v>
      </c>
      <c r="U887" s="8" t="s">
        <v>14</v>
      </c>
      <c r="V887" s="8" t="s">
        <v>14</v>
      </c>
      <c r="W887" s="8" t="s">
        <v>14</v>
      </c>
      <c r="X887" s="8" t="s">
        <v>14</v>
      </c>
      <c r="Y887" s="8" t="s">
        <v>14</v>
      </c>
      <c r="Z887" s="8" t="s">
        <v>14</v>
      </c>
      <c r="AA887" s="8" t="s">
        <v>14</v>
      </c>
      <c r="AB887" s="8" t="s">
        <v>14</v>
      </c>
    </row>
    <row r="888">
      <c r="A888" s="8" t="s">
        <v>14</v>
      </c>
      <c r="B888" s="8" t="s">
        <v>14</v>
      </c>
      <c r="C888" s="8" t="s">
        <v>14</v>
      </c>
      <c r="D888" s="8" t="s">
        <v>14</v>
      </c>
      <c r="E888" s="8" t="s">
        <v>14</v>
      </c>
      <c r="F888" s="8" t="s">
        <v>14</v>
      </c>
      <c r="G888" s="8" t="s">
        <v>14</v>
      </c>
      <c r="H888" s="8" t="s">
        <v>14</v>
      </c>
      <c r="I888" s="8" t="s">
        <v>14</v>
      </c>
      <c r="J888" s="8" t="s">
        <v>14</v>
      </c>
      <c r="K888" s="8" t="s">
        <v>14</v>
      </c>
      <c r="L888" s="8" t="s">
        <v>14</v>
      </c>
      <c r="M888" s="8" t="s">
        <v>14</v>
      </c>
      <c r="N888" s="8" t="s">
        <v>14</v>
      </c>
      <c r="O888" s="8" t="s">
        <v>14</v>
      </c>
      <c r="P888" s="8" t="s">
        <v>14</v>
      </c>
      <c r="Q888" s="8" t="s">
        <v>14</v>
      </c>
      <c r="R888" s="8" t="s">
        <v>14</v>
      </c>
      <c r="S888" s="8" t="s">
        <v>14</v>
      </c>
      <c r="T888" s="8" t="s">
        <v>14</v>
      </c>
      <c r="U888" s="8" t="s">
        <v>14</v>
      </c>
      <c r="V888" s="8" t="s">
        <v>14</v>
      </c>
      <c r="W888" s="8" t="s">
        <v>14</v>
      </c>
      <c r="X888" s="8" t="s">
        <v>14</v>
      </c>
      <c r="Y888" s="8" t="s">
        <v>14</v>
      </c>
      <c r="Z888" s="8" t="s">
        <v>14</v>
      </c>
      <c r="AA888" s="8" t="s">
        <v>14</v>
      </c>
      <c r="AB888" s="8" t="s">
        <v>14</v>
      </c>
    </row>
    <row r="889">
      <c r="A889" s="8" t="s">
        <v>14</v>
      </c>
      <c r="B889" s="8" t="s">
        <v>14</v>
      </c>
      <c r="C889" s="8" t="s">
        <v>14</v>
      </c>
      <c r="D889" s="8" t="s">
        <v>14</v>
      </c>
      <c r="E889" s="8" t="s">
        <v>14</v>
      </c>
      <c r="F889" s="8" t="s">
        <v>14</v>
      </c>
      <c r="G889" s="8" t="s">
        <v>14</v>
      </c>
      <c r="H889" s="8" t="s">
        <v>14</v>
      </c>
      <c r="I889" s="8" t="s">
        <v>14</v>
      </c>
      <c r="J889" s="8" t="s">
        <v>14</v>
      </c>
      <c r="K889" s="8" t="s">
        <v>14</v>
      </c>
      <c r="L889" s="8" t="s">
        <v>14</v>
      </c>
      <c r="M889" s="8" t="s">
        <v>14</v>
      </c>
      <c r="N889" s="8" t="s">
        <v>14</v>
      </c>
      <c r="O889" s="8" t="s">
        <v>14</v>
      </c>
      <c r="P889" s="8" t="s">
        <v>14</v>
      </c>
      <c r="Q889" s="8" t="s">
        <v>14</v>
      </c>
      <c r="R889" s="8" t="s">
        <v>14</v>
      </c>
      <c r="S889" s="8" t="s">
        <v>14</v>
      </c>
      <c r="T889" s="8" t="s">
        <v>14</v>
      </c>
      <c r="U889" s="8" t="s">
        <v>14</v>
      </c>
      <c r="V889" s="8" t="s">
        <v>14</v>
      </c>
      <c r="W889" s="8" t="s">
        <v>14</v>
      </c>
      <c r="X889" s="8" t="s">
        <v>14</v>
      </c>
      <c r="Y889" s="8" t="s">
        <v>14</v>
      </c>
      <c r="Z889" s="8" t="s">
        <v>14</v>
      </c>
      <c r="AA889" s="8" t="s">
        <v>14</v>
      </c>
      <c r="AB889" s="8" t="s">
        <v>14</v>
      </c>
    </row>
    <row r="890">
      <c r="A890" s="8" t="s">
        <v>14</v>
      </c>
      <c r="B890" s="8" t="s">
        <v>14</v>
      </c>
      <c r="C890" s="8" t="s">
        <v>14</v>
      </c>
      <c r="D890" s="8" t="s">
        <v>14</v>
      </c>
      <c r="E890" s="8" t="s">
        <v>14</v>
      </c>
      <c r="F890" s="8" t="s">
        <v>14</v>
      </c>
      <c r="G890" s="8" t="s">
        <v>14</v>
      </c>
      <c r="H890" s="8" t="s">
        <v>14</v>
      </c>
      <c r="I890" s="8" t="s">
        <v>14</v>
      </c>
      <c r="J890" s="8" t="s">
        <v>14</v>
      </c>
      <c r="K890" s="8" t="s">
        <v>14</v>
      </c>
      <c r="L890" s="8" t="s">
        <v>14</v>
      </c>
      <c r="M890" s="8" t="s">
        <v>14</v>
      </c>
      <c r="N890" s="8" t="s">
        <v>14</v>
      </c>
      <c r="O890" s="8" t="s">
        <v>14</v>
      </c>
      <c r="P890" s="8" t="s">
        <v>14</v>
      </c>
      <c r="Q890" s="8" t="s">
        <v>14</v>
      </c>
      <c r="R890" s="8" t="s">
        <v>14</v>
      </c>
      <c r="S890" s="8" t="s">
        <v>14</v>
      </c>
      <c r="T890" s="8" t="s">
        <v>14</v>
      </c>
      <c r="U890" s="8" t="s">
        <v>14</v>
      </c>
      <c r="V890" s="8" t="s">
        <v>14</v>
      </c>
      <c r="W890" s="8" t="s">
        <v>14</v>
      </c>
      <c r="X890" s="8" t="s">
        <v>14</v>
      </c>
      <c r="Y890" s="8" t="s">
        <v>14</v>
      </c>
      <c r="Z890" s="8" t="s">
        <v>14</v>
      </c>
      <c r="AA890" s="8" t="s">
        <v>14</v>
      </c>
      <c r="AB890" s="8" t="s">
        <v>14</v>
      </c>
    </row>
    <row r="891">
      <c r="A891" s="8" t="s">
        <v>14</v>
      </c>
      <c r="B891" s="8" t="s">
        <v>14</v>
      </c>
      <c r="C891" s="8" t="s">
        <v>14</v>
      </c>
      <c r="D891" s="8" t="s">
        <v>14</v>
      </c>
      <c r="E891" s="8" t="s">
        <v>14</v>
      </c>
      <c r="F891" s="8" t="s">
        <v>14</v>
      </c>
      <c r="G891" s="8" t="s">
        <v>14</v>
      </c>
      <c r="H891" s="8" t="s">
        <v>14</v>
      </c>
      <c r="I891" s="8" t="s">
        <v>14</v>
      </c>
      <c r="J891" s="8" t="s">
        <v>14</v>
      </c>
      <c r="K891" s="8" t="s">
        <v>14</v>
      </c>
      <c r="L891" s="8" t="s">
        <v>14</v>
      </c>
      <c r="M891" s="8" t="s">
        <v>14</v>
      </c>
      <c r="N891" s="8" t="s">
        <v>14</v>
      </c>
      <c r="O891" s="8" t="s">
        <v>14</v>
      </c>
      <c r="P891" s="8" t="s">
        <v>14</v>
      </c>
      <c r="Q891" s="8" t="s">
        <v>14</v>
      </c>
      <c r="R891" s="8" t="s">
        <v>14</v>
      </c>
      <c r="S891" s="8" t="s">
        <v>14</v>
      </c>
      <c r="T891" s="8" t="s">
        <v>14</v>
      </c>
      <c r="U891" s="8" t="s">
        <v>14</v>
      </c>
      <c r="V891" s="8" t="s">
        <v>14</v>
      </c>
      <c r="W891" s="8" t="s">
        <v>14</v>
      </c>
      <c r="X891" s="8" t="s">
        <v>14</v>
      </c>
      <c r="Y891" s="8" t="s">
        <v>14</v>
      </c>
      <c r="Z891" s="8" t="s">
        <v>14</v>
      </c>
      <c r="AA891" s="8" t="s">
        <v>14</v>
      </c>
      <c r="AB891" s="8" t="s">
        <v>14</v>
      </c>
    </row>
    <row r="892">
      <c r="A892" s="8" t="s">
        <v>14</v>
      </c>
      <c r="B892" s="8" t="s">
        <v>14</v>
      </c>
      <c r="C892" s="8" t="s">
        <v>14</v>
      </c>
      <c r="D892" s="8" t="s">
        <v>14</v>
      </c>
      <c r="E892" s="8" t="s">
        <v>14</v>
      </c>
      <c r="F892" s="8" t="s">
        <v>14</v>
      </c>
      <c r="G892" s="8" t="s">
        <v>14</v>
      </c>
      <c r="H892" s="8" t="s">
        <v>14</v>
      </c>
      <c r="I892" s="8" t="s">
        <v>14</v>
      </c>
      <c r="J892" s="8" t="s">
        <v>14</v>
      </c>
      <c r="K892" s="8" t="s">
        <v>14</v>
      </c>
      <c r="L892" s="8" t="s">
        <v>14</v>
      </c>
      <c r="M892" s="8" t="s">
        <v>14</v>
      </c>
      <c r="N892" s="8" t="s">
        <v>14</v>
      </c>
      <c r="O892" s="8" t="s">
        <v>14</v>
      </c>
      <c r="P892" s="8" t="s">
        <v>14</v>
      </c>
      <c r="Q892" s="8" t="s">
        <v>14</v>
      </c>
      <c r="R892" s="8" t="s">
        <v>14</v>
      </c>
      <c r="S892" s="8" t="s">
        <v>14</v>
      </c>
      <c r="T892" s="8" t="s">
        <v>14</v>
      </c>
      <c r="U892" s="8" t="s">
        <v>14</v>
      </c>
      <c r="V892" s="8" t="s">
        <v>14</v>
      </c>
      <c r="W892" s="8" t="s">
        <v>14</v>
      </c>
      <c r="X892" s="8" t="s">
        <v>14</v>
      </c>
      <c r="Y892" s="8" t="s">
        <v>14</v>
      </c>
      <c r="Z892" s="8" t="s">
        <v>14</v>
      </c>
      <c r="AA892" s="8" t="s">
        <v>14</v>
      </c>
      <c r="AB892" s="8" t="s">
        <v>14</v>
      </c>
    </row>
    <row r="893">
      <c r="A893" s="8" t="s">
        <v>14</v>
      </c>
      <c r="B893" s="8" t="s">
        <v>14</v>
      </c>
      <c r="C893" s="8" t="s">
        <v>14</v>
      </c>
      <c r="D893" s="8" t="s">
        <v>14</v>
      </c>
      <c r="E893" s="8" t="s">
        <v>14</v>
      </c>
      <c r="F893" s="8" t="s">
        <v>14</v>
      </c>
      <c r="G893" s="8" t="s">
        <v>14</v>
      </c>
      <c r="H893" s="8" t="s">
        <v>14</v>
      </c>
      <c r="I893" s="8" t="s">
        <v>14</v>
      </c>
      <c r="J893" s="8" t="s">
        <v>14</v>
      </c>
      <c r="K893" s="8" t="s">
        <v>14</v>
      </c>
      <c r="L893" s="8" t="s">
        <v>14</v>
      </c>
      <c r="M893" s="8" t="s">
        <v>14</v>
      </c>
      <c r="N893" s="8" t="s">
        <v>14</v>
      </c>
      <c r="O893" s="8" t="s">
        <v>14</v>
      </c>
      <c r="P893" s="8" t="s">
        <v>14</v>
      </c>
      <c r="Q893" s="8" t="s">
        <v>14</v>
      </c>
      <c r="R893" s="8" t="s">
        <v>14</v>
      </c>
      <c r="S893" s="8" t="s">
        <v>14</v>
      </c>
      <c r="T893" s="8" t="s">
        <v>14</v>
      </c>
      <c r="U893" s="8" t="s">
        <v>14</v>
      </c>
      <c r="V893" s="8" t="s">
        <v>14</v>
      </c>
      <c r="W893" s="8" t="s">
        <v>14</v>
      </c>
      <c r="X893" s="8" t="s">
        <v>14</v>
      </c>
      <c r="Y893" s="8" t="s">
        <v>14</v>
      </c>
      <c r="Z893" s="8" t="s">
        <v>14</v>
      </c>
      <c r="AA893" s="8" t="s">
        <v>14</v>
      </c>
      <c r="AB893" s="8" t="s">
        <v>14</v>
      </c>
    </row>
    <row r="894">
      <c r="A894" s="8" t="s">
        <v>14</v>
      </c>
      <c r="B894" s="8" t="s">
        <v>14</v>
      </c>
      <c r="C894" s="8" t="s">
        <v>14</v>
      </c>
      <c r="D894" s="8" t="s">
        <v>14</v>
      </c>
      <c r="E894" s="8" t="s">
        <v>14</v>
      </c>
      <c r="F894" s="8" t="s">
        <v>14</v>
      </c>
      <c r="G894" s="8" t="s">
        <v>14</v>
      </c>
      <c r="H894" s="8" t="s">
        <v>14</v>
      </c>
      <c r="I894" s="8" t="s">
        <v>14</v>
      </c>
      <c r="J894" s="8" t="s">
        <v>14</v>
      </c>
      <c r="K894" s="8" t="s">
        <v>14</v>
      </c>
      <c r="L894" s="8" t="s">
        <v>14</v>
      </c>
      <c r="M894" s="8" t="s">
        <v>14</v>
      </c>
      <c r="N894" s="8" t="s">
        <v>14</v>
      </c>
      <c r="O894" s="8" t="s">
        <v>14</v>
      </c>
      <c r="P894" s="8" t="s">
        <v>14</v>
      </c>
      <c r="Q894" s="8" t="s">
        <v>14</v>
      </c>
      <c r="R894" s="8" t="s">
        <v>14</v>
      </c>
      <c r="S894" s="8" t="s">
        <v>14</v>
      </c>
      <c r="T894" s="8" t="s">
        <v>14</v>
      </c>
      <c r="U894" s="8" t="s">
        <v>14</v>
      </c>
      <c r="V894" s="8" t="s">
        <v>14</v>
      </c>
      <c r="W894" s="8" t="s">
        <v>14</v>
      </c>
      <c r="X894" s="8" t="s">
        <v>14</v>
      </c>
      <c r="Y894" s="8" t="s">
        <v>14</v>
      </c>
      <c r="Z894" s="8" t="s">
        <v>14</v>
      </c>
      <c r="AA894" s="8" t="s">
        <v>14</v>
      </c>
      <c r="AB894" s="8" t="s">
        <v>14</v>
      </c>
    </row>
    <row r="895">
      <c r="A895" s="8" t="s">
        <v>14</v>
      </c>
      <c r="B895" s="8" t="s">
        <v>14</v>
      </c>
      <c r="C895" s="8" t="s">
        <v>14</v>
      </c>
      <c r="D895" s="8" t="s">
        <v>14</v>
      </c>
      <c r="E895" s="8" t="s">
        <v>14</v>
      </c>
      <c r="F895" s="8" t="s">
        <v>14</v>
      </c>
      <c r="G895" s="8" t="s">
        <v>14</v>
      </c>
      <c r="H895" s="8" t="s">
        <v>14</v>
      </c>
      <c r="I895" s="8" t="s">
        <v>14</v>
      </c>
      <c r="J895" s="8" t="s">
        <v>14</v>
      </c>
      <c r="K895" s="8" t="s">
        <v>14</v>
      </c>
      <c r="L895" s="8" t="s">
        <v>14</v>
      </c>
      <c r="M895" s="8" t="s">
        <v>14</v>
      </c>
      <c r="N895" s="8" t="s">
        <v>14</v>
      </c>
      <c r="O895" s="8" t="s">
        <v>14</v>
      </c>
      <c r="P895" s="8" t="s">
        <v>14</v>
      </c>
      <c r="Q895" s="8" t="s">
        <v>14</v>
      </c>
      <c r="R895" s="8" t="s">
        <v>14</v>
      </c>
      <c r="S895" s="8" t="s">
        <v>14</v>
      </c>
      <c r="T895" s="8" t="s">
        <v>14</v>
      </c>
      <c r="U895" s="8" t="s">
        <v>14</v>
      </c>
      <c r="V895" s="8" t="s">
        <v>14</v>
      </c>
      <c r="W895" s="8" t="s">
        <v>14</v>
      </c>
      <c r="X895" s="8" t="s">
        <v>14</v>
      </c>
      <c r="Y895" s="8" t="s">
        <v>14</v>
      </c>
      <c r="Z895" s="8" t="s">
        <v>14</v>
      </c>
      <c r="AA895" s="8" t="s">
        <v>14</v>
      </c>
      <c r="AB895" s="8" t="s">
        <v>14</v>
      </c>
    </row>
    <row r="896">
      <c r="A896" s="8" t="s">
        <v>14</v>
      </c>
      <c r="B896" s="8" t="s">
        <v>14</v>
      </c>
      <c r="C896" s="8" t="s">
        <v>14</v>
      </c>
      <c r="D896" s="8" t="s">
        <v>14</v>
      </c>
      <c r="E896" s="8" t="s">
        <v>14</v>
      </c>
      <c r="F896" s="8" t="s">
        <v>14</v>
      </c>
      <c r="G896" s="8" t="s">
        <v>14</v>
      </c>
      <c r="H896" s="8" t="s">
        <v>14</v>
      </c>
      <c r="I896" s="8" t="s">
        <v>14</v>
      </c>
      <c r="J896" s="8" t="s">
        <v>14</v>
      </c>
      <c r="K896" s="8" t="s">
        <v>14</v>
      </c>
      <c r="L896" s="8" t="s">
        <v>14</v>
      </c>
      <c r="M896" s="8" t="s">
        <v>14</v>
      </c>
      <c r="N896" s="8" t="s">
        <v>14</v>
      </c>
      <c r="O896" s="8" t="s">
        <v>14</v>
      </c>
      <c r="P896" s="8" t="s">
        <v>14</v>
      </c>
      <c r="Q896" s="8" t="s">
        <v>14</v>
      </c>
      <c r="R896" s="8" t="s">
        <v>14</v>
      </c>
      <c r="S896" s="8" t="s">
        <v>14</v>
      </c>
      <c r="T896" s="8" t="s">
        <v>14</v>
      </c>
      <c r="U896" s="8" t="s">
        <v>14</v>
      </c>
      <c r="V896" s="8" t="s">
        <v>14</v>
      </c>
      <c r="W896" s="8" t="s">
        <v>14</v>
      </c>
      <c r="X896" s="8" t="s">
        <v>14</v>
      </c>
      <c r="Y896" s="8" t="s">
        <v>14</v>
      </c>
      <c r="Z896" s="8" t="s">
        <v>14</v>
      </c>
      <c r="AA896" s="8" t="s">
        <v>14</v>
      </c>
      <c r="AB896" s="8" t="s">
        <v>14</v>
      </c>
    </row>
    <row r="897">
      <c r="A897" s="8" t="s">
        <v>14</v>
      </c>
      <c r="B897" s="8" t="s">
        <v>14</v>
      </c>
      <c r="C897" s="8" t="s">
        <v>14</v>
      </c>
      <c r="D897" s="8" t="s">
        <v>14</v>
      </c>
      <c r="E897" s="8" t="s">
        <v>14</v>
      </c>
      <c r="F897" s="8" t="s">
        <v>14</v>
      </c>
      <c r="G897" s="8" t="s">
        <v>14</v>
      </c>
      <c r="H897" s="8" t="s">
        <v>14</v>
      </c>
      <c r="I897" s="8" t="s">
        <v>14</v>
      </c>
      <c r="J897" s="8" t="s">
        <v>14</v>
      </c>
      <c r="K897" s="8" t="s">
        <v>14</v>
      </c>
      <c r="L897" s="8" t="s">
        <v>14</v>
      </c>
      <c r="M897" s="8" t="s">
        <v>14</v>
      </c>
      <c r="N897" s="8" t="s">
        <v>14</v>
      </c>
      <c r="O897" s="8" t="s">
        <v>14</v>
      </c>
      <c r="P897" s="8" t="s">
        <v>14</v>
      </c>
      <c r="Q897" s="8" t="s">
        <v>14</v>
      </c>
      <c r="R897" s="8" t="s">
        <v>14</v>
      </c>
      <c r="S897" s="8" t="s">
        <v>14</v>
      </c>
      <c r="T897" s="8" t="s">
        <v>14</v>
      </c>
      <c r="U897" s="8" t="s">
        <v>14</v>
      </c>
      <c r="V897" s="8" t="s">
        <v>14</v>
      </c>
      <c r="W897" s="8" t="s">
        <v>14</v>
      </c>
      <c r="X897" s="8" t="s">
        <v>14</v>
      </c>
      <c r="Y897" s="8" t="s">
        <v>14</v>
      </c>
      <c r="Z897" s="8" t="s">
        <v>14</v>
      </c>
      <c r="AA897" s="8" t="s">
        <v>14</v>
      </c>
      <c r="AB897" s="8" t="s">
        <v>14</v>
      </c>
    </row>
    <row r="898">
      <c r="A898" s="8" t="s">
        <v>14</v>
      </c>
      <c r="B898" s="8" t="s">
        <v>14</v>
      </c>
      <c r="C898" s="8" t="s">
        <v>14</v>
      </c>
      <c r="D898" s="8" t="s">
        <v>14</v>
      </c>
      <c r="E898" s="8" t="s">
        <v>14</v>
      </c>
      <c r="F898" s="8" t="s">
        <v>14</v>
      </c>
      <c r="G898" s="8" t="s">
        <v>14</v>
      </c>
      <c r="H898" s="8" t="s">
        <v>14</v>
      </c>
      <c r="I898" s="8" t="s">
        <v>14</v>
      </c>
      <c r="J898" s="8" t="s">
        <v>14</v>
      </c>
      <c r="K898" s="8" t="s">
        <v>14</v>
      </c>
      <c r="L898" s="8" t="s">
        <v>14</v>
      </c>
      <c r="M898" s="8" t="s">
        <v>14</v>
      </c>
      <c r="N898" s="8" t="s">
        <v>14</v>
      </c>
      <c r="O898" s="8" t="s">
        <v>14</v>
      </c>
      <c r="P898" s="8" t="s">
        <v>14</v>
      </c>
      <c r="Q898" s="8" t="s">
        <v>14</v>
      </c>
      <c r="R898" s="8" t="s">
        <v>14</v>
      </c>
      <c r="S898" s="8" t="s">
        <v>14</v>
      </c>
      <c r="T898" s="8" t="s">
        <v>14</v>
      </c>
      <c r="U898" s="8" t="s">
        <v>14</v>
      </c>
      <c r="V898" s="8" t="s">
        <v>14</v>
      </c>
      <c r="W898" s="8" t="s">
        <v>14</v>
      </c>
      <c r="X898" s="8" t="s">
        <v>14</v>
      </c>
      <c r="Y898" s="8" t="s">
        <v>14</v>
      </c>
      <c r="Z898" s="8" t="s">
        <v>14</v>
      </c>
      <c r="AA898" s="8" t="s">
        <v>14</v>
      </c>
      <c r="AB898" s="8" t="s">
        <v>14</v>
      </c>
    </row>
    <row r="899">
      <c r="A899" s="8" t="s">
        <v>14</v>
      </c>
      <c r="B899" s="8" t="s">
        <v>14</v>
      </c>
      <c r="C899" s="8" t="s">
        <v>14</v>
      </c>
      <c r="D899" s="8" t="s">
        <v>14</v>
      </c>
      <c r="E899" s="8" t="s">
        <v>14</v>
      </c>
      <c r="F899" s="8" t="s">
        <v>14</v>
      </c>
      <c r="G899" s="8" t="s">
        <v>14</v>
      </c>
      <c r="H899" s="8" t="s">
        <v>14</v>
      </c>
      <c r="I899" s="8" t="s">
        <v>14</v>
      </c>
      <c r="J899" s="8" t="s">
        <v>14</v>
      </c>
      <c r="K899" s="8" t="s">
        <v>14</v>
      </c>
      <c r="L899" s="8" t="s">
        <v>14</v>
      </c>
      <c r="M899" s="8" t="s">
        <v>14</v>
      </c>
      <c r="N899" s="8" t="s">
        <v>14</v>
      </c>
      <c r="O899" s="8" t="s">
        <v>14</v>
      </c>
      <c r="P899" s="8" t="s">
        <v>14</v>
      </c>
      <c r="Q899" s="8" t="s">
        <v>14</v>
      </c>
      <c r="R899" s="8" t="s">
        <v>14</v>
      </c>
      <c r="S899" s="8" t="s">
        <v>14</v>
      </c>
      <c r="T899" s="8" t="s">
        <v>14</v>
      </c>
      <c r="U899" s="8" t="s">
        <v>14</v>
      </c>
      <c r="V899" s="8" t="s">
        <v>14</v>
      </c>
      <c r="W899" s="8" t="s">
        <v>14</v>
      </c>
      <c r="X899" s="8" t="s">
        <v>14</v>
      </c>
      <c r="Y899" s="8" t="s">
        <v>14</v>
      </c>
      <c r="Z899" s="8" t="s">
        <v>14</v>
      </c>
      <c r="AA899" s="8" t="s">
        <v>14</v>
      </c>
      <c r="AB899" s="8" t="s">
        <v>14</v>
      </c>
    </row>
    <row r="900">
      <c r="A900" s="8" t="s">
        <v>14</v>
      </c>
      <c r="B900" s="8" t="s">
        <v>14</v>
      </c>
      <c r="C900" s="8" t="s">
        <v>14</v>
      </c>
      <c r="D900" s="8" t="s">
        <v>14</v>
      </c>
      <c r="E900" s="8" t="s">
        <v>14</v>
      </c>
      <c r="F900" s="8" t="s">
        <v>14</v>
      </c>
      <c r="G900" s="8" t="s">
        <v>14</v>
      </c>
      <c r="H900" s="8" t="s">
        <v>14</v>
      </c>
      <c r="I900" s="8" t="s">
        <v>14</v>
      </c>
      <c r="J900" s="8" t="s">
        <v>14</v>
      </c>
      <c r="K900" s="8" t="s">
        <v>14</v>
      </c>
      <c r="L900" s="8" t="s">
        <v>14</v>
      </c>
      <c r="M900" s="8" t="s">
        <v>14</v>
      </c>
      <c r="N900" s="8" t="s">
        <v>14</v>
      </c>
      <c r="O900" s="8" t="s">
        <v>14</v>
      </c>
      <c r="P900" s="8" t="s">
        <v>14</v>
      </c>
      <c r="Q900" s="8" t="s">
        <v>14</v>
      </c>
      <c r="R900" s="8" t="s">
        <v>14</v>
      </c>
      <c r="S900" s="8" t="s">
        <v>14</v>
      </c>
      <c r="T900" s="8" t="s">
        <v>14</v>
      </c>
      <c r="U900" s="8" t="s">
        <v>14</v>
      </c>
      <c r="V900" s="8" t="s">
        <v>14</v>
      </c>
      <c r="W900" s="8" t="s">
        <v>14</v>
      </c>
      <c r="X900" s="8" t="s">
        <v>14</v>
      </c>
      <c r="Y900" s="8" t="s">
        <v>14</v>
      </c>
      <c r="Z900" s="8" t="s">
        <v>14</v>
      </c>
      <c r="AA900" s="8" t="s">
        <v>14</v>
      </c>
      <c r="AB900" s="8" t="s">
        <v>14</v>
      </c>
    </row>
    <row r="901">
      <c r="A901" s="8" t="s">
        <v>14</v>
      </c>
      <c r="B901" s="8" t="s">
        <v>14</v>
      </c>
      <c r="C901" s="8" t="s">
        <v>14</v>
      </c>
      <c r="D901" s="8" t="s">
        <v>14</v>
      </c>
      <c r="E901" s="8" t="s">
        <v>14</v>
      </c>
      <c r="F901" s="8" t="s">
        <v>14</v>
      </c>
      <c r="G901" s="8" t="s">
        <v>14</v>
      </c>
      <c r="H901" s="8" t="s">
        <v>14</v>
      </c>
      <c r="I901" s="8" t="s">
        <v>14</v>
      </c>
      <c r="J901" s="8" t="s">
        <v>14</v>
      </c>
      <c r="K901" s="8" t="s">
        <v>14</v>
      </c>
      <c r="L901" s="8" t="s">
        <v>14</v>
      </c>
      <c r="M901" s="8" t="s">
        <v>14</v>
      </c>
      <c r="N901" s="8" t="s">
        <v>14</v>
      </c>
      <c r="O901" s="8" t="s">
        <v>14</v>
      </c>
      <c r="P901" s="8" t="s">
        <v>14</v>
      </c>
      <c r="Q901" s="8" t="s">
        <v>14</v>
      </c>
      <c r="R901" s="8" t="s">
        <v>14</v>
      </c>
      <c r="S901" s="8" t="s">
        <v>14</v>
      </c>
      <c r="T901" s="8" t="s">
        <v>14</v>
      </c>
      <c r="U901" s="8" t="s">
        <v>14</v>
      </c>
      <c r="V901" s="8" t="s">
        <v>14</v>
      </c>
      <c r="W901" s="8" t="s">
        <v>14</v>
      </c>
      <c r="X901" s="8" t="s">
        <v>14</v>
      </c>
      <c r="Y901" s="8" t="s">
        <v>14</v>
      </c>
      <c r="Z901" s="8" t="s">
        <v>14</v>
      </c>
      <c r="AA901" s="8" t="s">
        <v>14</v>
      </c>
      <c r="AB901" s="8" t="s">
        <v>14</v>
      </c>
    </row>
    <row r="902">
      <c r="A902" s="8" t="s">
        <v>14</v>
      </c>
      <c r="B902" s="8" t="s">
        <v>14</v>
      </c>
      <c r="C902" s="8" t="s">
        <v>14</v>
      </c>
      <c r="D902" s="8" t="s">
        <v>14</v>
      </c>
      <c r="E902" s="8" t="s">
        <v>14</v>
      </c>
      <c r="F902" s="8" t="s">
        <v>14</v>
      </c>
      <c r="G902" s="8" t="s">
        <v>14</v>
      </c>
      <c r="H902" s="8" t="s">
        <v>14</v>
      </c>
      <c r="I902" s="8" t="s">
        <v>14</v>
      </c>
      <c r="J902" s="8" t="s">
        <v>14</v>
      </c>
      <c r="K902" s="8" t="s">
        <v>14</v>
      </c>
      <c r="L902" s="8" t="s">
        <v>14</v>
      </c>
      <c r="M902" s="8" t="s">
        <v>14</v>
      </c>
      <c r="N902" s="8" t="s">
        <v>14</v>
      </c>
      <c r="O902" s="8" t="s">
        <v>14</v>
      </c>
      <c r="P902" s="8" t="s">
        <v>14</v>
      </c>
      <c r="Q902" s="8" t="s">
        <v>14</v>
      </c>
      <c r="R902" s="8" t="s">
        <v>14</v>
      </c>
      <c r="S902" s="8" t="s">
        <v>14</v>
      </c>
      <c r="T902" s="8" t="s">
        <v>14</v>
      </c>
      <c r="U902" s="8" t="s">
        <v>14</v>
      </c>
      <c r="V902" s="8" t="s">
        <v>14</v>
      </c>
      <c r="W902" s="8" t="s">
        <v>14</v>
      </c>
      <c r="X902" s="8" t="s">
        <v>14</v>
      </c>
      <c r="Y902" s="8" t="s">
        <v>14</v>
      </c>
      <c r="Z902" s="8" t="s">
        <v>14</v>
      </c>
      <c r="AA902" s="8" t="s">
        <v>14</v>
      </c>
      <c r="AB902" s="8" t="s">
        <v>14</v>
      </c>
    </row>
    <row r="903">
      <c r="A903" s="8" t="s">
        <v>14</v>
      </c>
      <c r="B903" s="8" t="s">
        <v>14</v>
      </c>
      <c r="C903" s="8" t="s">
        <v>14</v>
      </c>
      <c r="D903" s="8" t="s">
        <v>14</v>
      </c>
      <c r="E903" s="8" t="s">
        <v>14</v>
      </c>
      <c r="F903" s="8" t="s">
        <v>14</v>
      </c>
      <c r="G903" s="8" t="s">
        <v>14</v>
      </c>
      <c r="H903" s="8" t="s">
        <v>14</v>
      </c>
      <c r="I903" s="8" t="s">
        <v>14</v>
      </c>
      <c r="J903" s="8" t="s">
        <v>14</v>
      </c>
      <c r="K903" s="8" t="s">
        <v>14</v>
      </c>
      <c r="L903" s="8" t="s">
        <v>14</v>
      </c>
      <c r="M903" s="8" t="s">
        <v>14</v>
      </c>
      <c r="N903" s="8" t="s">
        <v>14</v>
      </c>
      <c r="O903" s="8" t="s">
        <v>14</v>
      </c>
      <c r="P903" s="8" t="s">
        <v>14</v>
      </c>
      <c r="Q903" s="8" t="s">
        <v>14</v>
      </c>
      <c r="R903" s="8" t="s">
        <v>14</v>
      </c>
      <c r="S903" s="8" t="s">
        <v>14</v>
      </c>
      <c r="T903" s="8" t="s">
        <v>14</v>
      </c>
      <c r="U903" s="8" t="s">
        <v>14</v>
      </c>
      <c r="V903" s="8" t="s">
        <v>14</v>
      </c>
      <c r="W903" s="8" t="s">
        <v>14</v>
      </c>
      <c r="X903" s="8" t="s">
        <v>14</v>
      </c>
      <c r="Y903" s="8" t="s">
        <v>14</v>
      </c>
      <c r="Z903" s="8" t="s">
        <v>14</v>
      </c>
      <c r="AA903" s="8" t="s">
        <v>14</v>
      </c>
      <c r="AB903" s="8" t="s">
        <v>14</v>
      </c>
    </row>
    <row r="904">
      <c r="A904" s="8" t="s">
        <v>14</v>
      </c>
      <c r="B904" s="8" t="s">
        <v>14</v>
      </c>
      <c r="C904" s="8" t="s">
        <v>14</v>
      </c>
      <c r="D904" s="8" t="s">
        <v>14</v>
      </c>
      <c r="E904" s="8" t="s">
        <v>14</v>
      </c>
      <c r="F904" s="8" t="s">
        <v>14</v>
      </c>
      <c r="G904" s="8" t="s">
        <v>14</v>
      </c>
      <c r="H904" s="8" t="s">
        <v>14</v>
      </c>
      <c r="I904" s="8" t="s">
        <v>14</v>
      </c>
      <c r="J904" s="8" t="s">
        <v>14</v>
      </c>
      <c r="K904" s="8" t="s">
        <v>14</v>
      </c>
      <c r="L904" s="8" t="s">
        <v>14</v>
      </c>
      <c r="M904" s="8" t="s">
        <v>14</v>
      </c>
      <c r="N904" s="8" t="s">
        <v>14</v>
      </c>
      <c r="O904" s="8" t="s">
        <v>14</v>
      </c>
      <c r="P904" s="8" t="s">
        <v>14</v>
      </c>
      <c r="Q904" s="8" t="s">
        <v>14</v>
      </c>
      <c r="R904" s="8" t="s">
        <v>14</v>
      </c>
      <c r="S904" s="8" t="s">
        <v>14</v>
      </c>
      <c r="T904" s="8" t="s">
        <v>14</v>
      </c>
      <c r="U904" s="8" t="s">
        <v>14</v>
      </c>
      <c r="V904" s="8" t="s">
        <v>14</v>
      </c>
      <c r="W904" s="8" t="s">
        <v>14</v>
      </c>
      <c r="X904" s="8" t="s">
        <v>14</v>
      </c>
      <c r="Y904" s="8" t="s">
        <v>14</v>
      </c>
      <c r="Z904" s="8" t="s">
        <v>14</v>
      </c>
      <c r="AA904" s="8" t="s">
        <v>14</v>
      </c>
      <c r="AB904" s="8" t="s">
        <v>14</v>
      </c>
    </row>
    <row r="905">
      <c r="A905" s="8" t="s">
        <v>14</v>
      </c>
      <c r="B905" s="8" t="s">
        <v>14</v>
      </c>
      <c r="C905" s="8" t="s">
        <v>14</v>
      </c>
      <c r="D905" s="8" t="s">
        <v>14</v>
      </c>
      <c r="E905" s="8" t="s">
        <v>14</v>
      </c>
      <c r="F905" s="8" t="s">
        <v>14</v>
      </c>
      <c r="G905" s="8" t="s">
        <v>14</v>
      </c>
      <c r="H905" s="8" t="s">
        <v>14</v>
      </c>
      <c r="I905" s="8" t="s">
        <v>14</v>
      </c>
      <c r="J905" s="8" t="s">
        <v>14</v>
      </c>
      <c r="K905" s="8" t="s">
        <v>14</v>
      </c>
      <c r="L905" s="8" t="s">
        <v>14</v>
      </c>
      <c r="M905" s="8" t="s">
        <v>14</v>
      </c>
      <c r="N905" s="8" t="s">
        <v>14</v>
      </c>
      <c r="O905" s="8" t="s">
        <v>14</v>
      </c>
      <c r="P905" s="8" t="s">
        <v>14</v>
      </c>
      <c r="Q905" s="8" t="s">
        <v>14</v>
      </c>
      <c r="R905" s="8" t="s">
        <v>14</v>
      </c>
      <c r="S905" s="8" t="s">
        <v>14</v>
      </c>
      <c r="T905" s="8" t="s">
        <v>14</v>
      </c>
      <c r="U905" s="8" t="s">
        <v>14</v>
      </c>
      <c r="V905" s="8" t="s">
        <v>14</v>
      </c>
      <c r="W905" s="8" t="s">
        <v>14</v>
      </c>
      <c r="X905" s="8" t="s">
        <v>14</v>
      </c>
      <c r="Y905" s="8" t="s">
        <v>14</v>
      </c>
      <c r="Z905" s="8" t="s">
        <v>14</v>
      </c>
      <c r="AA905" s="8" t="s">
        <v>14</v>
      </c>
      <c r="AB905" s="8" t="s">
        <v>14</v>
      </c>
    </row>
    <row r="906">
      <c r="A906" s="8" t="s">
        <v>14</v>
      </c>
      <c r="B906" s="8" t="s">
        <v>14</v>
      </c>
      <c r="C906" s="8" t="s">
        <v>14</v>
      </c>
      <c r="D906" s="8" t="s">
        <v>14</v>
      </c>
      <c r="E906" s="8" t="s">
        <v>14</v>
      </c>
      <c r="F906" s="8" t="s">
        <v>14</v>
      </c>
      <c r="G906" s="8" t="s">
        <v>14</v>
      </c>
      <c r="H906" s="8" t="s">
        <v>14</v>
      </c>
      <c r="I906" s="8" t="s">
        <v>14</v>
      </c>
      <c r="J906" s="8" t="s">
        <v>14</v>
      </c>
      <c r="K906" s="8" t="s">
        <v>14</v>
      </c>
      <c r="L906" s="8" t="s">
        <v>14</v>
      </c>
      <c r="M906" s="8" t="s">
        <v>14</v>
      </c>
      <c r="N906" s="8" t="s">
        <v>14</v>
      </c>
      <c r="O906" s="8" t="s">
        <v>14</v>
      </c>
      <c r="P906" s="8" t="s">
        <v>14</v>
      </c>
      <c r="Q906" s="8" t="s">
        <v>14</v>
      </c>
      <c r="R906" s="8" t="s">
        <v>14</v>
      </c>
      <c r="S906" s="8" t="s">
        <v>14</v>
      </c>
      <c r="T906" s="8" t="s">
        <v>14</v>
      </c>
      <c r="U906" s="8" t="s">
        <v>14</v>
      </c>
      <c r="V906" s="8" t="s">
        <v>14</v>
      </c>
      <c r="W906" s="8" t="s">
        <v>14</v>
      </c>
      <c r="X906" s="8" t="s">
        <v>14</v>
      </c>
      <c r="Y906" s="8" t="s">
        <v>14</v>
      </c>
      <c r="Z906" s="8" t="s">
        <v>14</v>
      </c>
      <c r="AA906" s="8" t="s">
        <v>14</v>
      </c>
      <c r="AB906" s="8" t="s">
        <v>14</v>
      </c>
    </row>
    <row r="907">
      <c r="A907" s="8" t="s">
        <v>14</v>
      </c>
      <c r="B907" s="8" t="s">
        <v>14</v>
      </c>
      <c r="C907" s="8" t="s">
        <v>14</v>
      </c>
      <c r="D907" s="8" t="s">
        <v>14</v>
      </c>
      <c r="E907" s="8" t="s">
        <v>14</v>
      </c>
      <c r="F907" s="8" t="s">
        <v>14</v>
      </c>
      <c r="G907" s="8" t="s">
        <v>14</v>
      </c>
      <c r="H907" s="8" t="s">
        <v>14</v>
      </c>
      <c r="I907" s="8" t="s">
        <v>14</v>
      </c>
      <c r="J907" s="8" t="s">
        <v>14</v>
      </c>
      <c r="K907" s="8" t="s">
        <v>14</v>
      </c>
      <c r="L907" s="8" t="s">
        <v>14</v>
      </c>
      <c r="M907" s="8" t="s">
        <v>14</v>
      </c>
      <c r="N907" s="8" t="s">
        <v>14</v>
      </c>
      <c r="O907" s="8" t="s">
        <v>14</v>
      </c>
      <c r="P907" s="8" t="s">
        <v>14</v>
      </c>
      <c r="Q907" s="8" t="s">
        <v>14</v>
      </c>
      <c r="R907" s="8" t="s">
        <v>14</v>
      </c>
      <c r="S907" s="8" t="s">
        <v>14</v>
      </c>
      <c r="T907" s="8" t="s">
        <v>14</v>
      </c>
      <c r="U907" s="8" t="s">
        <v>14</v>
      </c>
      <c r="V907" s="8" t="s">
        <v>14</v>
      </c>
      <c r="W907" s="8" t="s">
        <v>14</v>
      </c>
      <c r="X907" s="8" t="s">
        <v>14</v>
      </c>
      <c r="Y907" s="8" t="s">
        <v>14</v>
      </c>
      <c r="Z907" s="8" t="s">
        <v>14</v>
      </c>
      <c r="AA907" s="8" t="s">
        <v>14</v>
      </c>
      <c r="AB907" s="8" t="s">
        <v>14</v>
      </c>
    </row>
    <row r="908">
      <c r="A908" s="8" t="s">
        <v>14</v>
      </c>
      <c r="B908" s="8" t="s">
        <v>14</v>
      </c>
      <c r="C908" s="8" t="s">
        <v>14</v>
      </c>
      <c r="D908" s="8" t="s">
        <v>14</v>
      </c>
      <c r="E908" s="8" t="s">
        <v>14</v>
      </c>
      <c r="F908" s="8" t="s">
        <v>14</v>
      </c>
      <c r="G908" s="8" t="s">
        <v>14</v>
      </c>
      <c r="H908" s="8" t="s">
        <v>14</v>
      </c>
      <c r="I908" s="8" t="s">
        <v>14</v>
      </c>
      <c r="J908" s="8" t="s">
        <v>14</v>
      </c>
      <c r="K908" s="8" t="s">
        <v>14</v>
      </c>
      <c r="L908" s="8" t="s">
        <v>14</v>
      </c>
      <c r="M908" s="8" t="s">
        <v>14</v>
      </c>
      <c r="N908" s="8" t="s">
        <v>14</v>
      </c>
      <c r="O908" s="8" t="s">
        <v>14</v>
      </c>
      <c r="P908" s="8" t="s">
        <v>14</v>
      </c>
      <c r="Q908" s="8" t="s">
        <v>14</v>
      </c>
      <c r="R908" s="8" t="s">
        <v>14</v>
      </c>
      <c r="S908" s="8" t="s">
        <v>14</v>
      </c>
      <c r="T908" s="8" t="s">
        <v>14</v>
      </c>
      <c r="U908" s="8" t="s">
        <v>14</v>
      </c>
      <c r="V908" s="8" t="s">
        <v>14</v>
      </c>
      <c r="W908" s="8" t="s">
        <v>14</v>
      </c>
      <c r="X908" s="8" t="s">
        <v>14</v>
      </c>
      <c r="Y908" s="8" t="s">
        <v>14</v>
      </c>
      <c r="Z908" s="8" t="s">
        <v>14</v>
      </c>
      <c r="AA908" s="8" t="s">
        <v>14</v>
      </c>
      <c r="AB908" s="8" t="s">
        <v>14</v>
      </c>
    </row>
    <row r="909">
      <c r="A909" s="8" t="s">
        <v>14</v>
      </c>
      <c r="B909" s="8" t="s">
        <v>14</v>
      </c>
      <c r="C909" s="8" t="s">
        <v>14</v>
      </c>
      <c r="D909" s="8" t="s">
        <v>14</v>
      </c>
      <c r="E909" s="8" t="s">
        <v>14</v>
      </c>
      <c r="F909" s="8" t="s">
        <v>14</v>
      </c>
      <c r="G909" s="8" t="s">
        <v>14</v>
      </c>
      <c r="H909" s="8" t="s">
        <v>14</v>
      </c>
      <c r="I909" s="8" t="s">
        <v>14</v>
      </c>
      <c r="J909" s="8" t="s">
        <v>14</v>
      </c>
      <c r="K909" s="8" t="s">
        <v>14</v>
      </c>
      <c r="L909" s="8" t="s">
        <v>14</v>
      </c>
      <c r="M909" s="8" t="s">
        <v>14</v>
      </c>
      <c r="N909" s="8" t="s">
        <v>14</v>
      </c>
      <c r="O909" s="8" t="s">
        <v>14</v>
      </c>
      <c r="P909" s="8" t="s">
        <v>14</v>
      </c>
      <c r="Q909" s="8" t="s">
        <v>14</v>
      </c>
      <c r="R909" s="8" t="s">
        <v>14</v>
      </c>
      <c r="S909" s="8" t="s">
        <v>14</v>
      </c>
      <c r="T909" s="8" t="s">
        <v>14</v>
      </c>
      <c r="U909" s="8" t="s">
        <v>14</v>
      </c>
      <c r="V909" s="8" t="s">
        <v>14</v>
      </c>
      <c r="W909" s="8" t="s">
        <v>14</v>
      </c>
      <c r="X909" s="8" t="s">
        <v>14</v>
      </c>
      <c r="Y909" s="8" t="s">
        <v>14</v>
      </c>
      <c r="Z909" s="8" t="s">
        <v>14</v>
      </c>
      <c r="AA909" s="8" t="s">
        <v>14</v>
      </c>
      <c r="AB909" s="8" t="s">
        <v>14</v>
      </c>
    </row>
    <row r="910">
      <c r="A910" s="8" t="s">
        <v>14</v>
      </c>
      <c r="B910" s="8" t="s">
        <v>14</v>
      </c>
      <c r="C910" s="8" t="s">
        <v>14</v>
      </c>
      <c r="D910" s="8" t="s">
        <v>14</v>
      </c>
      <c r="E910" s="8" t="s">
        <v>14</v>
      </c>
      <c r="F910" s="8" t="s">
        <v>14</v>
      </c>
      <c r="G910" s="8" t="s">
        <v>14</v>
      </c>
      <c r="H910" s="8" t="s">
        <v>14</v>
      </c>
      <c r="I910" s="8" t="s">
        <v>14</v>
      </c>
      <c r="J910" s="8" t="s">
        <v>14</v>
      </c>
      <c r="K910" s="8" t="s">
        <v>14</v>
      </c>
      <c r="L910" s="8" t="s">
        <v>14</v>
      </c>
      <c r="M910" s="8" t="s">
        <v>14</v>
      </c>
      <c r="N910" s="8" t="s">
        <v>14</v>
      </c>
      <c r="O910" s="8" t="s">
        <v>14</v>
      </c>
      <c r="P910" s="8" t="s">
        <v>14</v>
      </c>
      <c r="Q910" s="8" t="s">
        <v>14</v>
      </c>
      <c r="R910" s="8" t="s">
        <v>14</v>
      </c>
      <c r="S910" s="8" t="s">
        <v>14</v>
      </c>
      <c r="T910" s="8" t="s">
        <v>14</v>
      </c>
      <c r="U910" s="8" t="s">
        <v>14</v>
      </c>
      <c r="V910" s="8" t="s">
        <v>14</v>
      </c>
      <c r="W910" s="8" t="s">
        <v>14</v>
      </c>
      <c r="X910" s="8" t="s">
        <v>14</v>
      </c>
      <c r="Y910" s="8" t="s">
        <v>14</v>
      </c>
      <c r="Z910" s="8" t="s">
        <v>14</v>
      </c>
      <c r="AA910" s="8" t="s">
        <v>14</v>
      </c>
      <c r="AB910" s="8" t="s">
        <v>14</v>
      </c>
    </row>
    <row r="911">
      <c r="A911" s="8" t="s">
        <v>14</v>
      </c>
      <c r="B911" s="8" t="s">
        <v>14</v>
      </c>
      <c r="C911" s="8" t="s">
        <v>14</v>
      </c>
      <c r="D911" s="8" t="s">
        <v>14</v>
      </c>
      <c r="E911" s="8" t="s">
        <v>14</v>
      </c>
      <c r="F911" s="8" t="s">
        <v>14</v>
      </c>
      <c r="G911" s="8" t="s">
        <v>14</v>
      </c>
      <c r="H911" s="8" t="s">
        <v>14</v>
      </c>
      <c r="I911" s="8" t="s">
        <v>14</v>
      </c>
      <c r="J911" s="8" t="s">
        <v>14</v>
      </c>
      <c r="K911" s="8" t="s">
        <v>14</v>
      </c>
      <c r="L911" s="8" t="s">
        <v>14</v>
      </c>
      <c r="M911" s="8" t="s">
        <v>14</v>
      </c>
      <c r="N911" s="8" t="s">
        <v>14</v>
      </c>
      <c r="O911" s="8" t="s">
        <v>14</v>
      </c>
      <c r="P911" s="8" t="s">
        <v>14</v>
      </c>
      <c r="Q911" s="8" t="s">
        <v>14</v>
      </c>
      <c r="R911" s="8" t="s">
        <v>14</v>
      </c>
      <c r="S911" s="8" t="s">
        <v>14</v>
      </c>
      <c r="T911" s="8" t="s">
        <v>14</v>
      </c>
      <c r="U911" s="8" t="s">
        <v>14</v>
      </c>
      <c r="V911" s="8" t="s">
        <v>14</v>
      </c>
      <c r="W911" s="8" t="s">
        <v>14</v>
      </c>
      <c r="X911" s="8" t="s">
        <v>14</v>
      </c>
      <c r="Y911" s="8" t="s">
        <v>14</v>
      </c>
      <c r="Z911" s="8" t="s">
        <v>14</v>
      </c>
      <c r="AA911" s="8" t="s">
        <v>14</v>
      </c>
      <c r="AB911" s="8" t="s">
        <v>14</v>
      </c>
    </row>
    <row r="912">
      <c r="A912" s="8" t="s">
        <v>14</v>
      </c>
      <c r="B912" s="8" t="s">
        <v>14</v>
      </c>
      <c r="C912" s="8" t="s">
        <v>14</v>
      </c>
      <c r="D912" s="8" t="s">
        <v>14</v>
      </c>
      <c r="E912" s="8" t="s">
        <v>14</v>
      </c>
      <c r="F912" s="8" t="s">
        <v>14</v>
      </c>
      <c r="G912" s="8" t="s">
        <v>14</v>
      </c>
      <c r="H912" s="8" t="s">
        <v>14</v>
      </c>
      <c r="I912" s="8" t="s">
        <v>14</v>
      </c>
      <c r="J912" s="8" t="s">
        <v>14</v>
      </c>
      <c r="K912" s="8" t="s">
        <v>14</v>
      </c>
      <c r="L912" s="8" t="s">
        <v>14</v>
      </c>
      <c r="M912" s="8" t="s">
        <v>14</v>
      </c>
      <c r="N912" s="8" t="s">
        <v>14</v>
      </c>
      <c r="O912" s="8" t="s">
        <v>14</v>
      </c>
      <c r="P912" s="8" t="s">
        <v>14</v>
      </c>
      <c r="Q912" s="8" t="s">
        <v>14</v>
      </c>
      <c r="R912" s="8" t="s">
        <v>14</v>
      </c>
      <c r="S912" s="8" t="s">
        <v>14</v>
      </c>
      <c r="T912" s="8" t="s">
        <v>14</v>
      </c>
      <c r="U912" s="8" t="s">
        <v>14</v>
      </c>
      <c r="V912" s="8" t="s">
        <v>14</v>
      </c>
      <c r="W912" s="8" t="s">
        <v>14</v>
      </c>
      <c r="X912" s="8" t="s">
        <v>14</v>
      </c>
      <c r="Y912" s="8" t="s">
        <v>14</v>
      </c>
      <c r="Z912" s="8" t="s">
        <v>14</v>
      </c>
      <c r="AA912" s="8" t="s">
        <v>14</v>
      </c>
      <c r="AB912" s="8" t="s">
        <v>14</v>
      </c>
    </row>
    <row r="913">
      <c r="A913" s="8" t="s">
        <v>14</v>
      </c>
      <c r="B913" s="8" t="s">
        <v>14</v>
      </c>
      <c r="C913" s="8" t="s">
        <v>14</v>
      </c>
      <c r="D913" s="8" t="s">
        <v>14</v>
      </c>
      <c r="E913" s="8" t="s">
        <v>14</v>
      </c>
      <c r="F913" s="8" t="s">
        <v>14</v>
      </c>
      <c r="G913" s="8" t="s">
        <v>14</v>
      </c>
      <c r="H913" s="8" t="s">
        <v>14</v>
      </c>
      <c r="I913" s="8" t="s">
        <v>14</v>
      </c>
      <c r="J913" s="8" t="s">
        <v>14</v>
      </c>
      <c r="K913" s="8" t="s">
        <v>14</v>
      </c>
      <c r="L913" s="8" t="s">
        <v>14</v>
      </c>
      <c r="M913" s="8" t="s">
        <v>14</v>
      </c>
      <c r="N913" s="8" t="s">
        <v>14</v>
      </c>
      <c r="O913" s="8" t="s">
        <v>14</v>
      </c>
      <c r="P913" s="8" t="s">
        <v>14</v>
      </c>
      <c r="Q913" s="8" t="s">
        <v>14</v>
      </c>
      <c r="R913" s="8" t="s">
        <v>14</v>
      </c>
      <c r="S913" s="8" t="s">
        <v>14</v>
      </c>
      <c r="T913" s="8" t="s">
        <v>14</v>
      </c>
      <c r="U913" s="8" t="s">
        <v>14</v>
      </c>
      <c r="V913" s="8" t="s">
        <v>14</v>
      </c>
      <c r="W913" s="8" t="s">
        <v>14</v>
      </c>
      <c r="X913" s="8" t="s">
        <v>14</v>
      </c>
      <c r="Y913" s="8" t="s">
        <v>14</v>
      </c>
      <c r="Z913" s="8" t="s">
        <v>14</v>
      </c>
      <c r="AA913" s="8" t="s">
        <v>14</v>
      </c>
      <c r="AB913" s="8" t="s">
        <v>14</v>
      </c>
    </row>
    <row r="914">
      <c r="A914" s="8" t="s">
        <v>14</v>
      </c>
      <c r="B914" s="8" t="s">
        <v>14</v>
      </c>
      <c r="C914" s="8" t="s">
        <v>14</v>
      </c>
      <c r="D914" s="8" t="s">
        <v>14</v>
      </c>
      <c r="E914" s="8" t="s">
        <v>14</v>
      </c>
      <c r="F914" s="8" t="s">
        <v>14</v>
      </c>
      <c r="G914" s="8" t="s">
        <v>14</v>
      </c>
      <c r="H914" s="8" t="s">
        <v>14</v>
      </c>
      <c r="I914" s="8" t="s">
        <v>14</v>
      </c>
      <c r="J914" s="8" t="s">
        <v>14</v>
      </c>
      <c r="K914" s="8" t="s">
        <v>14</v>
      </c>
      <c r="L914" s="8" t="s">
        <v>14</v>
      </c>
      <c r="M914" s="8" t="s">
        <v>14</v>
      </c>
      <c r="N914" s="8" t="s">
        <v>14</v>
      </c>
      <c r="O914" s="8" t="s">
        <v>14</v>
      </c>
      <c r="P914" s="8" t="s">
        <v>14</v>
      </c>
      <c r="Q914" s="8" t="s">
        <v>14</v>
      </c>
      <c r="R914" s="8" t="s">
        <v>14</v>
      </c>
      <c r="S914" s="8" t="s">
        <v>14</v>
      </c>
      <c r="T914" s="8" t="s">
        <v>14</v>
      </c>
      <c r="U914" s="8" t="s">
        <v>14</v>
      </c>
      <c r="V914" s="8" t="s">
        <v>14</v>
      </c>
      <c r="W914" s="8" t="s">
        <v>14</v>
      </c>
      <c r="X914" s="8" t="s">
        <v>14</v>
      </c>
      <c r="Y914" s="8" t="s">
        <v>14</v>
      </c>
      <c r="Z914" s="8" t="s">
        <v>14</v>
      </c>
      <c r="AA914" s="8" t="s">
        <v>14</v>
      </c>
      <c r="AB914" s="8" t="s">
        <v>14</v>
      </c>
    </row>
    <row r="915">
      <c r="A915" s="8" t="s">
        <v>14</v>
      </c>
      <c r="B915" s="8" t="s">
        <v>14</v>
      </c>
      <c r="C915" s="8" t="s">
        <v>14</v>
      </c>
      <c r="D915" s="8" t="s">
        <v>14</v>
      </c>
      <c r="E915" s="8" t="s">
        <v>14</v>
      </c>
      <c r="F915" s="8" t="s">
        <v>14</v>
      </c>
      <c r="G915" s="8" t="s">
        <v>14</v>
      </c>
      <c r="H915" s="8" t="s">
        <v>14</v>
      </c>
      <c r="I915" s="8" t="s">
        <v>14</v>
      </c>
      <c r="J915" s="8" t="s">
        <v>14</v>
      </c>
      <c r="K915" s="8" t="s">
        <v>14</v>
      </c>
      <c r="L915" s="8" t="s">
        <v>14</v>
      </c>
      <c r="M915" s="8" t="s">
        <v>14</v>
      </c>
      <c r="N915" s="8" t="s">
        <v>14</v>
      </c>
      <c r="O915" s="8" t="s">
        <v>14</v>
      </c>
      <c r="P915" s="8" t="s">
        <v>14</v>
      </c>
      <c r="Q915" s="8" t="s">
        <v>14</v>
      </c>
      <c r="R915" s="8" t="s">
        <v>14</v>
      </c>
      <c r="S915" s="8" t="s">
        <v>14</v>
      </c>
      <c r="T915" s="8" t="s">
        <v>14</v>
      </c>
      <c r="U915" s="8" t="s">
        <v>14</v>
      </c>
      <c r="V915" s="8" t="s">
        <v>14</v>
      </c>
      <c r="W915" s="8" t="s">
        <v>14</v>
      </c>
      <c r="X915" s="8" t="s">
        <v>14</v>
      </c>
      <c r="Y915" s="8" t="s">
        <v>14</v>
      </c>
      <c r="Z915" s="8" t="s">
        <v>14</v>
      </c>
      <c r="AA915" s="8" t="s">
        <v>14</v>
      </c>
      <c r="AB915" s="8" t="s">
        <v>14</v>
      </c>
    </row>
    <row r="916">
      <c r="A916" s="8" t="s">
        <v>14</v>
      </c>
      <c r="B916" s="8" t="s">
        <v>14</v>
      </c>
      <c r="C916" s="8" t="s">
        <v>14</v>
      </c>
      <c r="D916" s="8" t="s">
        <v>14</v>
      </c>
      <c r="E916" s="8" t="s">
        <v>14</v>
      </c>
      <c r="F916" s="8" t="s">
        <v>14</v>
      </c>
      <c r="G916" s="8" t="s">
        <v>14</v>
      </c>
      <c r="H916" s="8" t="s">
        <v>14</v>
      </c>
      <c r="I916" s="8" t="s">
        <v>14</v>
      </c>
      <c r="J916" s="8" t="s">
        <v>14</v>
      </c>
      <c r="K916" s="8" t="s">
        <v>14</v>
      </c>
      <c r="L916" s="8" t="s">
        <v>14</v>
      </c>
      <c r="M916" s="8" t="s">
        <v>14</v>
      </c>
      <c r="N916" s="8" t="s">
        <v>14</v>
      </c>
      <c r="O916" s="8" t="s">
        <v>14</v>
      </c>
      <c r="P916" s="8" t="s">
        <v>14</v>
      </c>
      <c r="Q916" s="8" t="s">
        <v>14</v>
      </c>
      <c r="R916" s="8" t="s">
        <v>14</v>
      </c>
      <c r="S916" s="8" t="s">
        <v>14</v>
      </c>
      <c r="T916" s="8" t="s">
        <v>14</v>
      </c>
      <c r="U916" s="8" t="s">
        <v>14</v>
      </c>
      <c r="V916" s="8" t="s">
        <v>14</v>
      </c>
      <c r="W916" s="8" t="s">
        <v>14</v>
      </c>
      <c r="X916" s="8" t="s">
        <v>14</v>
      </c>
      <c r="Y916" s="8" t="s">
        <v>14</v>
      </c>
      <c r="Z916" s="8" t="s">
        <v>14</v>
      </c>
      <c r="AA916" s="8" t="s">
        <v>14</v>
      </c>
      <c r="AB916" s="8" t="s">
        <v>14</v>
      </c>
    </row>
    <row r="917">
      <c r="A917" s="8" t="s">
        <v>14</v>
      </c>
      <c r="B917" s="8" t="s">
        <v>14</v>
      </c>
      <c r="C917" s="8" t="s">
        <v>14</v>
      </c>
      <c r="D917" s="8" t="s">
        <v>14</v>
      </c>
      <c r="E917" s="8" t="s">
        <v>14</v>
      </c>
      <c r="F917" s="8" t="s">
        <v>14</v>
      </c>
      <c r="G917" s="8" t="s">
        <v>14</v>
      </c>
      <c r="H917" s="8" t="s">
        <v>14</v>
      </c>
      <c r="I917" s="8" t="s">
        <v>14</v>
      </c>
      <c r="J917" s="8" t="s">
        <v>14</v>
      </c>
      <c r="K917" s="8" t="s">
        <v>14</v>
      </c>
      <c r="L917" s="8" t="s">
        <v>14</v>
      </c>
      <c r="M917" s="8" t="s">
        <v>14</v>
      </c>
      <c r="N917" s="8" t="s">
        <v>14</v>
      </c>
      <c r="O917" s="8" t="s">
        <v>14</v>
      </c>
      <c r="P917" s="8" t="s">
        <v>14</v>
      </c>
      <c r="Q917" s="8" t="s">
        <v>14</v>
      </c>
      <c r="R917" s="8" t="s">
        <v>14</v>
      </c>
      <c r="S917" s="8" t="s">
        <v>14</v>
      </c>
      <c r="T917" s="8" t="s">
        <v>14</v>
      </c>
      <c r="U917" s="8" t="s">
        <v>14</v>
      </c>
      <c r="V917" s="8" t="s">
        <v>14</v>
      </c>
      <c r="W917" s="8" t="s">
        <v>14</v>
      </c>
      <c r="X917" s="8" t="s">
        <v>14</v>
      </c>
      <c r="Y917" s="8" t="s">
        <v>14</v>
      </c>
      <c r="Z917" s="8" t="s">
        <v>14</v>
      </c>
      <c r="AA917" s="8" t="s">
        <v>14</v>
      </c>
      <c r="AB917" s="8" t="s">
        <v>14</v>
      </c>
    </row>
    <row r="918">
      <c r="A918" s="8" t="s">
        <v>14</v>
      </c>
      <c r="B918" s="8" t="s">
        <v>14</v>
      </c>
      <c r="C918" s="8" t="s">
        <v>14</v>
      </c>
      <c r="D918" s="8" t="s">
        <v>14</v>
      </c>
      <c r="E918" s="8" t="s">
        <v>14</v>
      </c>
      <c r="F918" s="8" t="s">
        <v>14</v>
      </c>
      <c r="G918" s="8" t="s">
        <v>14</v>
      </c>
      <c r="H918" s="8" t="s">
        <v>14</v>
      </c>
      <c r="I918" s="8" t="s">
        <v>14</v>
      </c>
      <c r="J918" s="8" t="s">
        <v>14</v>
      </c>
      <c r="K918" s="8" t="s">
        <v>14</v>
      </c>
      <c r="L918" s="8" t="s">
        <v>14</v>
      </c>
      <c r="M918" s="8" t="s">
        <v>14</v>
      </c>
      <c r="N918" s="8" t="s">
        <v>14</v>
      </c>
      <c r="O918" s="8" t="s">
        <v>14</v>
      </c>
      <c r="P918" s="8" t="s">
        <v>14</v>
      </c>
      <c r="Q918" s="8" t="s">
        <v>14</v>
      </c>
      <c r="R918" s="8" t="s">
        <v>14</v>
      </c>
      <c r="S918" s="8" t="s">
        <v>14</v>
      </c>
      <c r="T918" s="8" t="s">
        <v>14</v>
      </c>
      <c r="U918" s="8" t="s">
        <v>14</v>
      </c>
      <c r="V918" s="8" t="s">
        <v>14</v>
      </c>
      <c r="W918" s="8" t="s">
        <v>14</v>
      </c>
      <c r="X918" s="8" t="s">
        <v>14</v>
      </c>
      <c r="Y918" s="8" t="s">
        <v>14</v>
      </c>
      <c r="Z918" s="8" t="s">
        <v>14</v>
      </c>
      <c r="AA918" s="8" t="s">
        <v>14</v>
      </c>
      <c r="AB918" s="8" t="s">
        <v>14</v>
      </c>
    </row>
    <row r="919">
      <c r="A919" s="8" t="s">
        <v>14</v>
      </c>
      <c r="B919" s="8" t="s">
        <v>14</v>
      </c>
      <c r="C919" s="8" t="s">
        <v>14</v>
      </c>
      <c r="D919" s="8" t="s">
        <v>14</v>
      </c>
      <c r="E919" s="8" t="s">
        <v>14</v>
      </c>
      <c r="F919" s="8" t="s">
        <v>14</v>
      </c>
      <c r="G919" s="8" t="s">
        <v>14</v>
      </c>
      <c r="H919" s="8" t="s">
        <v>14</v>
      </c>
      <c r="I919" s="8" t="s">
        <v>14</v>
      </c>
      <c r="J919" s="8" t="s">
        <v>14</v>
      </c>
      <c r="K919" s="8" t="s">
        <v>14</v>
      </c>
      <c r="L919" s="8" t="s">
        <v>14</v>
      </c>
      <c r="M919" s="8" t="s">
        <v>14</v>
      </c>
      <c r="N919" s="8" t="s">
        <v>14</v>
      </c>
      <c r="O919" s="8" t="s">
        <v>14</v>
      </c>
      <c r="P919" s="8" t="s">
        <v>14</v>
      </c>
      <c r="Q919" s="8" t="s">
        <v>14</v>
      </c>
      <c r="R919" s="8" t="s">
        <v>14</v>
      </c>
      <c r="S919" s="8" t="s">
        <v>14</v>
      </c>
      <c r="T919" s="8" t="s">
        <v>14</v>
      </c>
      <c r="U919" s="8" t="s">
        <v>14</v>
      </c>
      <c r="V919" s="8" t="s">
        <v>14</v>
      </c>
      <c r="W919" s="8" t="s">
        <v>14</v>
      </c>
      <c r="X919" s="8" t="s">
        <v>14</v>
      </c>
      <c r="Y919" s="8" t="s">
        <v>14</v>
      </c>
      <c r="Z919" s="8" t="s">
        <v>14</v>
      </c>
      <c r="AA919" s="8" t="s">
        <v>14</v>
      </c>
      <c r="AB919" s="8" t="s">
        <v>14</v>
      </c>
    </row>
    <row r="920">
      <c r="A920" s="8" t="s">
        <v>14</v>
      </c>
      <c r="B920" s="8" t="s">
        <v>14</v>
      </c>
      <c r="C920" s="8" t="s">
        <v>14</v>
      </c>
      <c r="D920" s="8" t="s">
        <v>14</v>
      </c>
      <c r="E920" s="8" t="s">
        <v>14</v>
      </c>
      <c r="F920" s="8" t="s">
        <v>14</v>
      </c>
      <c r="G920" s="8" t="s">
        <v>14</v>
      </c>
      <c r="H920" s="8" t="s">
        <v>14</v>
      </c>
      <c r="I920" s="8" t="s">
        <v>14</v>
      </c>
      <c r="J920" s="8" t="s">
        <v>14</v>
      </c>
      <c r="K920" s="8" t="s">
        <v>14</v>
      </c>
      <c r="L920" s="8" t="s">
        <v>14</v>
      </c>
      <c r="M920" s="8" t="s">
        <v>14</v>
      </c>
      <c r="N920" s="8" t="s">
        <v>14</v>
      </c>
      <c r="O920" s="8" t="s">
        <v>14</v>
      </c>
      <c r="P920" s="8" t="s">
        <v>14</v>
      </c>
      <c r="Q920" s="8" t="s">
        <v>14</v>
      </c>
      <c r="R920" s="8" t="s">
        <v>14</v>
      </c>
      <c r="S920" s="8" t="s">
        <v>14</v>
      </c>
      <c r="T920" s="8" t="s">
        <v>14</v>
      </c>
      <c r="U920" s="8" t="s">
        <v>14</v>
      </c>
      <c r="V920" s="8" t="s">
        <v>14</v>
      </c>
      <c r="W920" s="8" t="s">
        <v>14</v>
      </c>
      <c r="X920" s="8" t="s">
        <v>14</v>
      </c>
      <c r="Y920" s="8" t="s">
        <v>14</v>
      </c>
      <c r="Z920" s="8" t="s">
        <v>14</v>
      </c>
      <c r="AA920" s="8" t="s">
        <v>14</v>
      </c>
      <c r="AB920" s="8" t="s">
        <v>14</v>
      </c>
    </row>
    <row r="921">
      <c r="A921" s="8" t="s">
        <v>14</v>
      </c>
      <c r="B921" s="8" t="s">
        <v>14</v>
      </c>
      <c r="C921" s="8" t="s">
        <v>14</v>
      </c>
      <c r="D921" s="8" t="s">
        <v>14</v>
      </c>
      <c r="E921" s="8" t="s">
        <v>14</v>
      </c>
      <c r="F921" s="8" t="s">
        <v>14</v>
      </c>
      <c r="G921" s="8" t="s">
        <v>14</v>
      </c>
      <c r="H921" s="8" t="s">
        <v>14</v>
      </c>
      <c r="I921" s="8" t="s">
        <v>14</v>
      </c>
      <c r="J921" s="8" t="s">
        <v>14</v>
      </c>
      <c r="K921" s="8" t="s">
        <v>14</v>
      </c>
      <c r="L921" s="8" t="s">
        <v>14</v>
      </c>
      <c r="M921" s="8" t="s">
        <v>14</v>
      </c>
      <c r="N921" s="8" t="s">
        <v>14</v>
      </c>
      <c r="O921" s="8" t="s">
        <v>14</v>
      </c>
      <c r="P921" s="8" t="s">
        <v>14</v>
      </c>
      <c r="Q921" s="8" t="s">
        <v>14</v>
      </c>
      <c r="R921" s="8" t="s">
        <v>14</v>
      </c>
      <c r="S921" s="8" t="s">
        <v>14</v>
      </c>
      <c r="T921" s="8" t="s">
        <v>14</v>
      </c>
      <c r="U921" s="8" t="s">
        <v>14</v>
      </c>
      <c r="V921" s="8" t="s">
        <v>14</v>
      </c>
      <c r="W921" s="8" t="s">
        <v>14</v>
      </c>
      <c r="X921" s="8" t="s">
        <v>14</v>
      </c>
      <c r="Y921" s="8" t="s">
        <v>14</v>
      </c>
      <c r="Z921" s="8" t="s">
        <v>14</v>
      </c>
      <c r="AA921" s="8" t="s">
        <v>14</v>
      </c>
      <c r="AB921" s="8" t="s">
        <v>14</v>
      </c>
    </row>
    <row r="922">
      <c r="A922" s="8" t="s">
        <v>14</v>
      </c>
      <c r="B922" s="8" t="s">
        <v>14</v>
      </c>
      <c r="C922" s="8" t="s">
        <v>14</v>
      </c>
      <c r="D922" s="8" t="s">
        <v>14</v>
      </c>
      <c r="E922" s="8" t="s">
        <v>14</v>
      </c>
      <c r="F922" s="8" t="s">
        <v>14</v>
      </c>
      <c r="G922" s="8" t="s">
        <v>14</v>
      </c>
      <c r="H922" s="8" t="s">
        <v>14</v>
      </c>
      <c r="I922" s="8" t="s">
        <v>14</v>
      </c>
      <c r="J922" s="8" t="s">
        <v>14</v>
      </c>
      <c r="K922" s="8" t="s">
        <v>14</v>
      </c>
      <c r="L922" s="8" t="s">
        <v>14</v>
      </c>
      <c r="M922" s="8" t="s">
        <v>14</v>
      </c>
      <c r="N922" s="8" t="s">
        <v>14</v>
      </c>
      <c r="O922" s="8" t="s">
        <v>14</v>
      </c>
      <c r="P922" s="8" t="s">
        <v>14</v>
      </c>
      <c r="Q922" s="8" t="s">
        <v>14</v>
      </c>
      <c r="R922" s="8" t="s">
        <v>14</v>
      </c>
      <c r="S922" s="8" t="s">
        <v>14</v>
      </c>
      <c r="T922" s="8" t="s">
        <v>14</v>
      </c>
      <c r="U922" s="8" t="s">
        <v>14</v>
      </c>
      <c r="V922" s="8" t="s">
        <v>14</v>
      </c>
      <c r="W922" s="8" t="s">
        <v>14</v>
      </c>
      <c r="X922" s="8" t="s">
        <v>14</v>
      </c>
      <c r="Y922" s="8" t="s">
        <v>14</v>
      </c>
      <c r="Z922" s="8" t="s">
        <v>14</v>
      </c>
      <c r="AA922" s="8" t="s">
        <v>14</v>
      </c>
      <c r="AB922" s="8" t="s">
        <v>14</v>
      </c>
    </row>
    <row r="923">
      <c r="A923" s="8" t="s">
        <v>14</v>
      </c>
      <c r="B923" s="8" t="s">
        <v>14</v>
      </c>
      <c r="C923" s="8" t="s">
        <v>14</v>
      </c>
      <c r="D923" s="8" t="s">
        <v>14</v>
      </c>
      <c r="E923" s="8" t="s">
        <v>14</v>
      </c>
      <c r="F923" s="8" t="s">
        <v>14</v>
      </c>
      <c r="G923" s="8" t="s">
        <v>14</v>
      </c>
      <c r="H923" s="8" t="s">
        <v>14</v>
      </c>
      <c r="I923" s="8" t="s">
        <v>14</v>
      </c>
      <c r="J923" s="8" t="s">
        <v>14</v>
      </c>
      <c r="K923" s="8" t="s">
        <v>14</v>
      </c>
      <c r="L923" s="8" t="s">
        <v>14</v>
      </c>
      <c r="M923" s="8" t="s">
        <v>14</v>
      </c>
      <c r="N923" s="8" t="s">
        <v>14</v>
      </c>
      <c r="O923" s="8" t="s">
        <v>14</v>
      </c>
      <c r="P923" s="8" t="s">
        <v>14</v>
      </c>
      <c r="Q923" s="8" t="s">
        <v>14</v>
      </c>
      <c r="R923" s="8" t="s">
        <v>14</v>
      </c>
      <c r="S923" s="8" t="s">
        <v>14</v>
      </c>
      <c r="T923" s="8" t="s">
        <v>14</v>
      </c>
      <c r="U923" s="8" t="s">
        <v>14</v>
      </c>
      <c r="V923" s="8" t="s">
        <v>14</v>
      </c>
      <c r="W923" s="8" t="s">
        <v>14</v>
      </c>
      <c r="X923" s="8" t="s">
        <v>14</v>
      </c>
      <c r="Y923" s="8" t="s">
        <v>14</v>
      </c>
      <c r="Z923" s="8" t="s">
        <v>14</v>
      </c>
      <c r="AA923" s="8" t="s">
        <v>14</v>
      </c>
      <c r="AB923" s="8" t="s">
        <v>14</v>
      </c>
    </row>
    <row r="924">
      <c r="A924" s="8" t="s">
        <v>14</v>
      </c>
      <c r="B924" s="8" t="s">
        <v>14</v>
      </c>
      <c r="C924" s="8" t="s">
        <v>14</v>
      </c>
      <c r="D924" s="8" t="s">
        <v>14</v>
      </c>
      <c r="E924" s="8" t="s">
        <v>14</v>
      </c>
      <c r="F924" s="8" t="s">
        <v>14</v>
      </c>
      <c r="G924" s="8" t="s">
        <v>14</v>
      </c>
      <c r="H924" s="8" t="s">
        <v>14</v>
      </c>
      <c r="I924" s="8" t="s">
        <v>14</v>
      </c>
      <c r="J924" s="8" t="s">
        <v>14</v>
      </c>
      <c r="K924" s="8" t="s">
        <v>14</v>
      </c>
      <c r="L924" s="8" t="s">
        <v>14</v>
      </c>
      <c r="M924" s="8" t="s">
        <v>14</v>
      </c>
      <c r="N924" s="8" t="s">
        <v>14</v>
      </c>
      <c r="O924" s="8" t="s">
        <v>14</v>
      </c>
      <c r="P924" s="8" t="s">
        <v>14</v>
      </c>
      <c r="Q924" s="8" t="s">
        <v>14</v>
      </c>
      <c r="R924" s="8" t="s">
        <v>14</v>
      </c>
      <c r="S924" s="8" t="s">
        <v>14</v>
      </c>
      <c r="T924" s="8" t="s">
        <v>14</v>
      </c>
      <c r="U924" s="8" t="s">
        <v>14</v>
      </c>
      <c r="V924" s="8" t="s">
        <v>14</v>
      </c>
      <c r="W924" s="8" t="s">
        <v>14</v>
      </c>
      <c r="X924" s="8" t="s">
        <v>14</v>
      </c>
      <c r="Y924" s="8" t="s">
        <v>14</v>
      </c>
      <c r="Z924" s="8" t="s">
        <v>14</v>
      </c>
      <c r="AA924" s="8" t="s">
        <v>14</v>
      </c>
      <c r="AB924" s="8" t="s">
        <v>14</v>
      </c>
    </row>
    <row r="925">
      <c r="A925" s="8" t="s">
        <v>14</v>
      </c>
      <c r="B925" s="8" t="s">
        <v>14</v>
      </c>
      <c r="C925" s="8" t="s">
        <v>14</v>
      </c>
      <c r="D925" s="8" t="s">
        <v>14</v>
      </c>
      <c r="E925" s="8" t="s">
        <v>14</v>
      </c>
      <c r="F925" s="8" t="s">
        <v>14</v>
      </c>
      <c r="G925" s="8" t="s">
        <v>14</v>
      </c>
      <c r="H925" s="8" t="s">
        <v>14</v>
      </c>
      <c r="I925" s="8" t="s">
        <v>14</v>
      </c>
      <c r="J925" s="8" t="s">
        <v>14</v>
      </c>
      <c r="K925" s="8" t="s">
        <v>14</v>
      </c>
      <c r="L925" s="8" t="s">
        <v>14</v>
      </c>
      <c r="M925" s="8" t="s">
        <v>14</v>
      </c>
      <c r="N925" s="8" t="s">
        <v>14</v>
      </c>
      <c r="O925" s="8" t="s">
        <v>14</v>
      </c>
      <c r="P925" s="8" t="s">
        <v>14</v>
      </c>
      <c r="Q925" s="8" t="s">
        <v>14</v>
      </c>
      <c r="R925" s="8" t="s">
        <v>14</v>
      </c>
      <c r="S925" s="8" t="s">
        <v>14</v>
      </c>
      <c r="T925" s="8" t="s">
        <v>14</v>
      </c>
      <c r="U925" s="8" t="s">
        <v>14</v>
      </c>
      <c r="V925" s="8" t="s">
        <v>14</v>
      </c>
      <c r="W925" s="8" t="s">
        <v>14</v>
      </c>
      <c r="X925" s="8" t="s">
        <v>14</v>
      </c>
      <c r="Y925" s="8" t="s">
        <v>14</v>
      </c>
      <c r="Z925" s="8" t="s">
        <v>14</v>
      </c>
      <c r="AA925" s="8" t="s">
        <v>14</v>
      </c>
      <c r="AB925" s="8" t="s">
        <v>14</v>
      </c>
    </row>
    <row r="926">
      <c r="A926" s="8" t="s">
        <v>14</v>
      </c>
      <c r="B926" s="8" t="s">
        <v>14</v>
      </c>
      <c r="C926" s="8" t="s">
        <v>14</v>
      </c>
      <c r="D926" s="8" t="s">
        <v>14</v>
      </c>
      <c r="E926" s="8" t="s">
        <v>14</v>
      </c>
      <c r="F926" s="8" t="s">
        <v>14</v>
      </c>
      <c r="G926" s="8" t="s">
        <v>14</v>
      </c>
      <c r="H926" s="8" t="s">
        <v>14</v>
      </c>
      <c r="I926" s="8" t="s">
        <v>14</v>
      </c>
      <c r="J926" s="8" t="s">
        <v>14</v>
      </c>
      <c r="K926" s="8" t="s">
        <v>14</v>
      </c>
      <c r="L926" s="8" t="s">
        <v>14</v>
      </c>
      <c r="M926" s="8" t="s">
        <v>14</v>
      </c>
      <c r="N926" s="8" t="s">
        <v>14</v>
      </c>
      <c r="O926" s="8" t="s">
        <v>14</v>
      </c>
      <c r="P926" s="8" t="s">
        <v>14</v>
      </c>
      <c r="Q926" s="8" t="s">
        <v>14</v>
      </c>
      <c r="R926" s="8" t="s">
        <v>14</v>
      </c>
      <c r="S926" s="8" t="s">
        <v>14</v>
      </c>
      <c r="T926" s="8" t="s">
        <v>14</v>
      </c>
      <c r="U926" s="8" t="s">
        <v>14</v>
      </c>
      <c r="V926" s="8" t="s">
        <v>14</v>
      </c>
      <c r="W926" s="8" t="s">
        <v>14</v>
      </c>
      <c r="X926" s="8" t="s">
        <v>14</v>
      </c>
      <c r="Y926" s="8" t="s">
        <v>14</v>
      </c>
      <c r="Z926" s="8" t="s">
        <v>14</v>
      </c>
      <c r="AA926" s="8" t="s">
        <v>14</v>
      </c>
      <c r="AB926" s="8" t="s">
        <v>14</v>
      </c>
    </row>
    <row r="927">
      <c r="A927" s="8" t="s">
        <v>14</v>
      </c>
      <c r="B927" s="8" t="s">
        <v>14</v>
      </c>
      <c r="C927" s="8" t="s">
        <v>14</v>
      </c>
      <c r="D927" s="8" t="s">
        <v>14</v>
      </c>
      <c r="E927" s="8" t="s">
        <v>14</v>
      </c>
      <c r="F927" s="8" t="s">
        <v>14</v>
      </c>
      <c r="G927" s="8" t="s">
        <v>14</v>
      </c>
      <c r="H927" s="8" t="s">
        <v>14</v>
      </c>
      <c r="I927" s="8" t="s">
        <v>14</v>
      </c>
      <c r="J927" s="8" t="s">
        <v>14</v>
      </c>
      <c r="K927" s="8" t="s">
        <v>14</v>
      </c>
      <c r="L927" s="8" t="s">
        <v>14</v>
      </c>
      <c r="M927" s="8" t="s">
        <v>14</v>
      </c>
      <c r="N927" s="8" t="s">
        <v>14</v>
      </c>
      <c r="O927" s="8" t="s">
        <v>14</v>
      </c>
      <c r="P927" s="8" t="s">
        <v>14</v>
      </c>
      <c r="Q927" s="8" t="s">
        <v>14</v>
      </c>
      <c r="R927" s="8" t="s">
        <v>14</v>
      </c>
      <c r="S927" s="8" t="s">
        <v>14</v>
      </c>
      <c r="T927" s="8" t="s">
        <v>14</v>
      </c>
      <c r="U927" s="8" t="s">
        <v>14</v>
      </c>
      <c r="V927" s="8" t="s">
        <v>14</v>
      </c>
      <c r="W927" s="8" t="s">
        <v>14</v>
      </c>
      <c r="X927" s="8" t="s">
        <v>14</v>
      </c>
      <c r="Y927" s="8" t="s">
        <v>14</v>
      </c>
      <c r="Z927" s="8" t="s">
        <v>14</v>
      </c>
      <c r="AA927" s="8" t="s">
        <v>14</v>
      </c>
      <c r="AB927" s="8" t="s">
        <v>14</v>
      </c>
    </row>
    <row r="928">
      <c r="A928" s="8" t="s">
        <v>14</v>
      </c>
      <c r="B928" s="8" t="s">
        <v>14</v>
      </c>
      <c r="C928" s="8" t="s">
        <v>14</v>
      </c>
      <c r="D928" s="8" t="s">
        <v>14</v>
      </c>
      <c r="E928" s="8" t="s">
        <v>14</v>
      </c>
      <c r="F928" s="8" t="s">
        <v>14</v>
      </c>
      <c r="G928" s="8" t="s">
        <v>14</v>
      </c>
      <c r="H928" s="8" t="s">
        <v>14</v>
      </c>
      <c r="I928" s="8" t="s">
        <v>14</v>
      </c>
      <c r="J928" s="8" t="s">
        <v>14</v>
      </c>
      <c r="K928" s="8" t="s">
        <v>14</v>
      </c>
      <c r="L928" s="8" t="s">
        <v>14</v>
      </c>
      <c r="M928" s="8" t="s">
        <v>14</v>
      </c>
      <c r="N928" s="8" t="s">
        <v>14</v>
      </c>
      <c r="O928" s="8" t="s">
        <v>14</v>
      </c>
      <c r="P928" s="8" t="s">
        <v>14</v>
      </c>
      <c r="Q928" s="8" t="s">
        <v>14</v>
      </c>
      <c r="R928" s="8" t="s">
        <v>14</v>
      </c>
      <c r="S928" s="8" t="s">
        <v>14</v>
      </c>
      <c r="T928" s="8" t="s">
        <v>14</v>
      </c>
      <c r="U928" s="8" t="s">
        <v>14</v>
      </c>
      <c r="V928" s="8" t="s">
        <v>14</v>
      </c>
      <c r="W928" s="8" t="s">
        <v>14</v>
      </c>
      <c r="X928" s="8" t="s">
        <v>14</v>
      </c>
      <c r="Y928" s="8" t="s">
        <v>14</v>
      </c>
      <c r="Z928" s="8" t="s">
        <v>14</v>
      </c>
      <c r="AA928" s="8" t="s">
        <v>14</v>
      </c>
      <c r="AB928" s="8" t="s">
        <v>14</v>
      </c>
    </row>
    <row r="929">
      <c r="A929" s="8" t="s">
        <v>14</v>
      </c>
      <c r="B929" s="8" t="s">
        <v>14</v>
      </c>
      <c r="C929" s="8" t="s">
        <v>14</v>
      </c>
      <c r="D929" s="8" t="s">
        <v>14</v>
      </c>
      <c r="E929" s="8" t="s">
        <v>14</v>
      </c>
      <c r="F929" s="8" t="s">
        <v>14</v>
      </c>
      <c r="G929" s="8" t="s">
        <v>14</v>
      </c>
      <c r="H929" s="8" t="s">
        <v>14</v>
      </c>
      <c r="I929" s="8" t="s">
        <v>14</v>
      </c>
      <c r="J929" s="8" t="s">
        <v>14</v>
      </c>
      <c r="K929" s="8" t="s">
        <v>14</v>
      </c>
      <c r="L929" s="8" t="s">
        <v>14</v>
      </c>
      <c r="M929" s="8" t="s">
        <v>14</v>
      </c>
      <c r="N929" s="8" t="s">
        <v>14</v>
      </c>
      <c r="O929" s="8" t="s">
        <v>14</v>
      </c>
      <c r="P929" s="8" t="s">
        <v>14</v>
      </c>
      <c r="Q929" s="8" t="s">
        <v>14</v>
      </c>
      <c r="R929" s="8" t="s">
        <v>14</v>
      </c>
      <c r="S929" s="8" t="s">
        <v>14</v>
      </c>
      <c r="T929" s="8" t="s">
        <v>14</v>
      </c>
      <c r="U929" s="8" t="s">
        <v>14</v>
      </c>
      <c r="V929" s="8" t="s">
        <v>14</v>
      </c>
      <c r="W929" s="8" t="s">
        <v>14</v>
      </c>
      <c r="X929" s="8" t="s">
        <v>14</v>
      </c>
      <c r="Y929" s="8" t="s">
        <v>14</v>
      </c>
      <c r="Z929" s="8" t="s">
        <v>14</v>
      </c>
      <c r="AA929" s="8" t="s">
        <v>14</v>
      </c>
      <c r="AB929" s="8" t="s">
        <v>14</v>
      </c>
    </row>
    <row r="930">
      <c r="A930" s="8" t="s">
        <v>14</v>
      </c>
      <c r="B930" s="8" t="s">
        <v>14</v>
      </c>
      <c r="C930" s="8" t="s">
        <v>14</v>
      </c>
      <c r="D930" s="8" t="s">
        <v>14</v>
      </c>
      <c r="E930" s="8" t="s">
        <v>14</v>
      </c>
      <c r="F930" s="8" t="s">
        <v>14</v>
      </c>
      <c r="G930" s="8" t="s">
        <v>14</v>
      </c>
      <c r="H930" s="8" t="s">
        <v>14</v>
      </c>
      <c r="I930" s="8" t="s">
        <v>14</v>
      </c>
      <c r="J930" s="8" t="s">
        <v>14</v>
      </c>
      <c r="K930" s="8" t="s">
        <v>14</v>
      </c>
      <c r="L930" s="8" t="s">
        <v>14</v>
      </c>
      <c r="M930" s="8" t="s">
        <v>14</v>
      </c>
      <c r="N930" s="8" t="s">
        <v>14</v>
      </c>
      <c r="O930" s="8" t="s">
        <v>14</v>
      </c>
      <c r="P930" s="8" t="s">
        <v>14</v>
      </c>
      <c r="Q930" s="8" t="s">
        <v>14</v>
      </c>
      <c r="R930" s="8" t="s">
        <v>14</v>
      </c>
      <c r="S930" s="8" t="s">
        <v>14</v>
      </c>
      <c r="T930" s="8" t="s">
        <v>14</v>
      </c>
      <c r="U930" s="8" t="s">
        <v>14</v>
      </c>
      <c r="V930" s="8" t="s">
        <v>14</v>
      </c>
      <c r="W930" s="8" t="s">
        <v>14</v>
      </c>
      <c r="X930" s="8" t="s">
        <v>14</v>
      </c>
      <c r="Y930" s="8" t="s">
        <v>14</v>
      </c>
      <c r="Z930" s="8" t="s">
        <v>14</v>
      </c>
      <c r="AA930" s="8" t="s">
        <v>14</v>
      </c>
      <c r="AB930" s="8" t="s">
        <v>14</v>
      </c>
    </row>
    <row r="931">
      <c r="A931" s="8" t="s">
        <v>14</v>
      </c>
      <c r="B931" s="8" t="s">
        <v>14</v>
      </c>
      <c r="C931" s="8" t="s">
        <v>14</v>
      </c>
      <c r="D931" s="8" t="s">
        <v>14</v>
      </c>
      <c r="E931" s="8" t="s">
        <v>14</v>
      </c>
      <c r="F931" s="8" t="s">
        <v>14</v>
      </c>
      <c r="G931" s="8" t="s">
        <v>14</v>
      </c>
      <c r="H931" s="8" t="s">
        <v>14</v>
      </c>
      <c r="I931" s="8" t="s">
        <v>14</v>
      </c>
      <c r="J931" s="8" t="s">
        <v>14</v>
      </c>
      <c r="K931" s="8" t="s">
        <v>14</v>
      </c>
      <c r="L931" s="8" t="s">
        <v>14</v>
      </c>
      <c r="M931" s="8" t="s">
        <v>14</v>
      </c>
      <c r="N931" s="8" t="s">
        <v>14</v>
      </c>
      <c r="O931" s="8" t="s">
        <v>14</v>
      </c>
      <c r="P931" s="8" t="s">
        <v>14</v>
      </c>
      <c r="Q931" s="8" t="s">
        <v>14</v>
      </c>
      <c r="R931" s="8" t="s">
        <v>14</v>
      </c>
      <c r="S931" s="8" t="s">
        <v>14</v>
      </c>
      <c r="T931" s="8" t="s">
        <v>14</v>
      </c>
      <c r="U931" s="8" t="s">
        <v>14</v>
      </c>
      <c r="V931" s="8" t="s">
        <v>14</v>
      </c>
      <c r="W931" s="8" t="s">
        <v>14</v>
      </c>
      <c r="X931" s="8" t="s">
        <v>14</v>
      </c>
      <c r="Y931" s="8" t="s">
        <v>14</v>
      </c>
      <c r="Z931" s="8" t="s">
        <v>14</v>
      </c>
      <c r="AA931" s="8" t="s">
        <v>14</v>
      </c>
      <c r="AB931" s="8" t="s">
        <v>14</v>
      </c>
    </row>
    <row r="932">
      <c r="A932" s="8" t="s">
        <v>14</v>
      </c>
      <c r="B932" s="8" t="s">
        <v>14</v>
      </c>
      <c r="C932" s="8" t="s">
        <v>14</v>
      </c>
      <c r="D932" s="8" t="s">
        <v>14</v>
      </c>
      <c r="E932" s="8" t="s">
        <v>14</v>
      </c>
      <c r="F932" s="8" t="s">
        <v>14</v>
      </c>
      <c r="G932" s="8" t="s">
        <v>14</v>
      </c>
      <c r="H932" s="8" t="s">
        <v>14</v>
      </c>
      <c r="I932" s="8" t="s">
        <v>14</v>
      </c>
      <c r="J932" s="8" t="s">
        <v>14</v>
      </c>
      <c r="K932" s="8" t="s">
        <v>14</v>
      </c>
      <c r="L932" s="8" t="s">
        <v>14</v>
      </c>
      <c r="M932" s="8" t="s">
        <v>14</v>
      </c>
      <c r="N932" s="8" t="s">
        <v>14</v>
      </c>
      <c r="O932" s="8" t="s">
        <v>14</v>
      </c>
      <c r="P932" s="8" t="s">
        <v>14</v>
      </c>
      <c r="Q932" s="8" t="s">
        <v>14</v>
      </c>
      <c r="R932" s="8" t="s">
        <v>14</v>
      </c>
      <c r="S932" s="8" t="s">
        <v>14</v>
      </c>
      <c r="T932" s="8" t="s">
        <v>14</v>
      </c>
      <c r="U932" s="8" t="s">
        <v>14</v>
      </c>
      <c r="V932" s="8" t="s">
        <v>14</v>
      </c>
      <c r="W932" s="8" t="s">
        <v>14</v>
      </c>
      <c r="X932" s="8" t="s">
        <v>14</v>
      </c>
      <c r="Y932" s="8" t="s">
        <v>14</v>
      </c>
      <c r="Z932" s="8" t="s">
        <v>14</v>
      </c>
      <c r="AA932" s="8" t="s">
        <v>14</v>
      </c>
      <c r="AB932" s="8" t="s">
        <v>14</v>
      </c>
    </row>
    <row r="933">
      <c r="A933" s="8" t="s">
        <v>14</v>
      </c>
      <c r="B933" s="8" t="s">
        <v>14</v>
      </c>
      <c r="C933" s="8" t="s">
        <v>14</v>
      </c>
      <c r="D933" s="8" t="s">
        <v>14</v>
      </c>
      <c r="E933" s="8" t="s">
        <v>14</v>
      </c>
      <c r="F933" s="8" t="s">
        <v>14</v>
      </c>
      <c r="G933" s="8" t="s">
        <v>14</v>
      </c>
      <c r="H933" s="8" t="s">
        <v>14</v>
      </c>
      <c r="I933" s="8" t="s">
        <v>14</v>
      </c>
      <c r="J933" s="8" t="s">
        <v>14</v>
      </c>
      <c r="K933" s="8" t="s">
        <v>14</v>
      </c>
      <c r="L933" s="8" t="s">
        <v>14</v>
      </c>
      <c r="M933" s="8" t="s">
        <v>14</v>
      </c>
      <c r="N933" s="8" t="s">
        <v>14</v>
      </c>
      <c r="O933" s="8" t="s">
        <v>14</v>
      </c>
      <c r="P933" s="8" t="s">
        <v>14</v>
      </c>
      <c r="Q933" s="8" t="s">
        <v>14</v>
      </c>
      <c r="R933" s="8" t="s">
        <v>14</v>
      </c>
      <c r="S933" s="8" t="s">
        <v>14</v>
      </c>
      <c r="T933" s="8" t="s">
        <v>14</v>
      </c>
      <c r="U933" s="8" t="s">
        <v>14</v>
      </c>
      <c r="V933" s="8" t="s">
        <v>14</v>
      </c>
      <c r="W933" s="8" t="s">
        <v>14</v>
      </c>
      <c r="X933" s="8" t="s">
        <v>14</v>
      </c>
      <c r="Y933" s="8" t="s">
        <v>14</v>
      </c>
      <c r="Z933" s="8" t="s">
        <v>14</v>
      </c>
      <c r="AA933" s="8" t="s">
        <v>14</v>
      </c>
      <c r="AB933" s="8" t="s">
        <v>14</v>
      </c>
    </row>
    <row r="934">
      <c r="A934" s="8" t="s">
        <v>14</v>
      </c>
      <c r="B934" s="8" t="s">
        <v>14</v>
      </c>
      <c r="C934" s="8" t="s">
        <v>14</v>
      </c>
      <c r="D934" s="8" t="s">
        <v>14</v>
      </c>
      <c r="E934" s="8" t="s">
        <v>14</v>
      </c>
      <c r="F934" s="8" t="s">
        <v>14</v>
      </c>
      <c r="G934" s="8" t="s">
        <v>14</v>
      </c>
      <c r="H934" s="8" t="s">
        <v>14</v>
      </c>
      <c r="I934" s="8" t="s">
        <v>14</v>
      </c>
      <c r="J934" s="8" t="s">
        <v>14</v>
      </c>
      <c r="K934" s="8" t="s">
        <v>14</v>
      </c>
      <c r="L934" s="8" t="s">
        <v>14</v>
      </c>
      <c r="M934" s="8" t="s">
        <v>14</v>
      </c>
      <c r="N934" s="8" t="s">
        <v>14</v>
      </c>
      <c r="O934" s="8" t="s">
        <v>14</v>
      </c>
      <c r="P934" s="8" t="s">
        <v>14</v>
      </c>
      <c r="Q934" s="8" t="s">
        <v>14</v>
      </c>
      <c r="R934" s="8" t="s">
        <v>14</v>
      </c>
      <c r="S934" s="8" t="s">
        <v>14</v>
      </c>
      <c r="T934" s="8" t="s">
        <v>14</v>
      </c>
      <c r="U934" s="8" t="s">
        <v>14</v>
      </c>
      <c r="V934" s="8" t="s">
        <v>14</v>
      </c>
      <c r="W934" s="8" t="s">
        <v>14</v>
      </c>
      <c r="X934" s="8" t="s">
        <v>14</v>
      </c>
      <c r="Y934" s="8" t="s">
        <v>14</v>
      </c>
      <c r="Z934" s="8" t="s">
        <v>14</v>
      </c>
      <c r="AA934" s="8" t="s">
        <v>14</v>
      </c>
      <c r="AB934" s="8" t="s">
        <v>14</v>
      </c>
    </row>
    <row r="935">
      <c r="A935" s="8" t="s">
        <v>14</v>
      </c>
      <c r="B935" s="8" t="s">
        <v>14</v>
      </c>
      <c r="C935" s="8" t="s">
        <v>14</v>
      </c>
      <c r="D935" s="8" t="s">
        <v>14</v>
      </c>
      <c r="E935" s="8" t="s">
        <v>14</v>
      </c>
      <c r="F935" s="8" t="s">
        <v>14</v>
      </c>
      <c r="G935" s="8" t="s">
        <v>14</v>
      </c>
      <c r="H935" s="8" t="s">
        <v>14</v>
      </c>
      <c r="I935" s="8" t="s">
        <v>14</v>
      </c>
      <c r="J935" s="8" t="s">
        <v>14</v>
      </c>
      <c r="K935" s="8" t="s">
        <v>14</v>
      </c>
      <c r="L935" s="8" t="s">
        <v>14</v>
      </c>
      <c r="M935" s="8" t="s">
        <v>14</v>
      </c>
      <c r="N935" s="8" t="s">
        <v>14</v>
      </c>
      <c r="O935" s="8" t="s">
        <v>14</v>
      </c>
      <c r="P935" s="8" t="s">
        <v>14</v>
      </c>
      <c r="Q935" s="8" t="s">
        <v>14</v>
      </c>
      <c r="R935" s="8" t="s">
        <v>14</v>
      </c>
      <c r="S935" s="8" t="s">
        <v>14</v>
      </c>
      <c r="T935" s="8" t="s">
        <v>14</v>
      </c>
      <c r="U935" s="8" t="s">
        <v>14</v>
      </c>
      <c r="V935" s="8" t="s">
        <v>14</v>
      </c>
      <c r="W935" s="8" t="s">
        <v>14</v>
      </c>
      <c r="X935" s="8" t="s">
        <v>14</v>
      </c>
      <c r="Y935" s="8" t="s">
        <v>14</v>
      </c>
      <c r="Z935" s="8" t="s">
        <v>14</v>
      </c>
      <c r="AA935" s="8" t="s">
        <v>14</v>
      </c>
      <c r="AB935" s="8" t="s">
        <v>14</v>
      </c>
    </row>
    <row r="936">
      <c r="A936" s="8" t="s">
        <v>14</v>
      </c>
      <c r="B936" s="8" t="s">
        <v>14</v>
      </c>
      <c r="C936" s="8" t="s">
        <v>14</v>
      </c>
      <c r="D936" s="8" t="s">
        <v>14</v>
      </c>
      <c r="E936" s="8" t="s">
        <v>14</v>
      </c>
      <c r="F936" s="8" t="s">
        <v>14</v>
      </c>
      <c r="G936" s="8" t="s">
        <v>14</v>
      </c>
      <c r="H936" s="8" t="s">
        <v>14</v>
      </c>
      <c r="I936" s="8" t="s">
        <v>14</v>
      </c>
      <c r="J936" s="8" t="s">
        <v>14</v>
      </c>
      <c r="K936" s="8" t="s">
        <v>14</v>
      </c>
      <c r="L936" s="8" t="s">
        <v>14</v>
      </c>
      <c r="M936" s="8" t="s">
        <v>14</v>
      </c>
      <c r="N936" s="8" t="s">
        <v>14</v>
      </c>
      <c r="O936" s="8" t="s">
        <v>14</v>
      </c>
      <c r="P936" s="8" t="s">
        <v>14</v>
      </c>
      <c r="Q936" s="8" t="s">
        <v>14</v>
      </c>
      <c r="R936" s="8" t="s">
        <v>14</v>
      </c>
      <c r="S936" s="8" t="s">
        <v>14</v>
      </c>
      <c r="T936" s="8" t="s">
        <v>14</v>
      </c>
      <c r="U936" s="8" t="s">
        <v>14</v>
      </c>
      <c r="V936" s="8" t="s">
        <v>14</v>
      </c>
      <c r="W936" s="8" t="s">
        <v>14</v>
      </c>
      <c r="X936" s="8" t="s">
        <v>14</v>
      </c>
      <c r="Y936" s="8" t="s">
        <v>14</v>
      </c>
      <c r="Z936" s="8" t="s">
        <v>14</v>
      </c>
      <c r="AA936" s="8" t="s">
        <v>14</v>
      </c>
      <c r="AB936" s="8" t="s">
        <v>14</v>
      </c>
    </row>
    <row r="937">
      <c r="A937" s="8" t="s">
        <v>14</v>
      </c>
      <c r="B937" s="8" t="s">
        <v>14</v>
      </c>
      <c r="C937" s="8" t="s">
        <v>14</v>
      </c>
      <c r="D937" s="8" t="s">
        <v>14</v>
      </c>
      <c r="E937" s="8" t="s">
        <v>14</v>
      </c>
      <c r="F937" s="8" t="s">
        <v>14</v>
      </c>
      <c r="G937" s="8" t="s">
        <v>14</v>
      </c>
      <c r="H937" s="8" t="s">
        <v>14</v>
      </c>
      <c r="I937" s="8" t="s">
        <v>14</v>
      </c>
      <c r="J937" s="8" t="s">
        <v>14</v>
      </c>
      <c r="K937" s="8" t="s">
        <v>14</v>
      </c>
      <c r="L937" s="8" t="s">
        <v>14</v>
      </c>
      <c r="M937" s="8" t="s">
        <v>14</v>
      </c>
      <c r="N937" s="8" t="s">
        <v>14</v>
      </c>
      <c r="O937" s="8" t="s">
        <v>14</v>
      </c>
      <c r="P937" s="8" t="s">
        <v>14</v>
      </c>
      <c r="Q937" s="8" t="s">
        <v>14</v>
      </c>
      <c r="R937" s="8" t="s">
        <v>14</v>
      </c>
      <c r="S937" s="8" t="s">
        <v>14</v>
      </c>
      <c r="T937" s="8" t="s">
        <v>14</v>
      </c>
      <c r="U937" s="8" t="s">
        <v>14</v>
      </c>
      <c r="V937" s="8" t="s">
        <v>14</v>
      </c>
      <c r="W937" s="8" t="s">
        <v>14</v>
      </c>
      <c r="X937" s="8" t="s">
        <v>14</v>
      </c>
      <c r="Y937" s="8" t="s">
        <v>14</v>
      </c>
      <c r="Z937" s="8" t="s">
        <v>14</v>
      </c>
      <c r="AA937" s="8" t="s">
        <v>14</v>
      </c>
      <c r="AB937" s="8" t="s">
        <v>14</v>
      </c>
    </row>
    <row r="938">
      <c r="A938" s="8" t="s">
        <v>14</v>
      </c>
      <c r="B938" s="8" t="s">
        <v>14</v>
      </c>
      <c r="C938" s="8" t="s">
        <v>14</v>
      </c>
      <c r="D938" s="8" t="s">
        <v>14</v>
      </c>
      <c r="E938" s="8" t="s">
        <v>14</v>
      </c>
      <c r="F938" s="8" t="s">
        <v>14</v>
      </c>
      <c r="G938" s="8" t="s">
        <v>14</v>
      </c>
      <c r="H938" s="8" t="s">
        <v>14</v>
      </c>
      <c r="I938" s="8" t="s">
        <v>14</v>
      </c>
      <c r="J938" s="8" t="s">
        <v>14</v>
      </c>
      <c r="K938" s="8" t="s">
        <v>14</v>
      </c>
      <c r="L938" s="8" t="s">
        <v>14</v>
      </c>
      <c r="M938" s="8" t="s">
        <v>14</v>
      </c>
      <c r="N938" s="8" t="s">
        <v>14</v>
      </c>
      <c r="O938" s="8" t="s">
        <v>14</v>
      </c>
      <c r="P938" s="8" t="s">
        <v>14</v>
      </c>
      <c r="Q938" s="8" t="s">
        <v>14</v>
      </c>
      <c r="R938" s="8" t="s">
        <v>14</v>
      </c>
      <c r="S938" s="8" t="s">
        <v>14</v>
      </c>
      <c r="T938" s="8" t="s">
        <v>14</v>
      </c>
      <c r="U938" s="8" t="s">
        <v>14</v>
      </c>
      <c r="V938" s="8" t="s">
        <v>14</v>
      </c>
      <c r="W938" s="8" t="s">
        <v>14</v>
      </c>
      <c r="X938" s="8" t="s">
        <v>14</v>
      </c>
      <c r="Y938" s="8" t="s">
        <v>14</v>
      </c>
      <c r="Z938" s="8" t="s">
        <v>14</v>
      </c>
      <c r="AA938" s="8" t="s">
        <v>14</v>
      </c>
      <c r="AB938" s="8" t="s">
        <v>14</v>
      </c>
    </row>
    <row r="939">
      <c r="A939" s="8" t="s">
        <v>14</v>
      </c>
      <c r="B939" s="8" t="s">
        <v>14</v>
      </c>
      <c r="C939" s="8" t="s">
        <v>14</v>
      </c>
      <c r="D939" s="8" t="s">
        <v>14</v>
      </c>
      <c r="E939" s="8" t="s">
        <v>14</v>
      </c>
      <c r="F939" s="8" t="s">
        <v>14</v>
      </c>
      <c r="G939" s="8" t="s">
        <v>14</v>
      </c>
      <c r="H939" s="8" t="s">
        <v>14</v>
      </c>
      <c r="I939" s="8" t="s">
        <v>14</v>
      </c>
      <c r="J939" s="8" t="s">
        <v>14</v>
      </c>
      <c r="K939" s="8" t="s">
        <v>14</v>
      </c>
      <c r="L939" s="8" t="s">
        <v>14</v>
      </c>
      <c r="M939" s="8" t="s">
        <v>14</v>
      </c>
      <c r="N939" s="8" t="s">
        <v>14</v>
      </c>
      <c r="O939" s="8" t="s">
        <v>14</v>
      </c>
      <c r="P939" s="8" t="s">
        <v>14</v>
      </c>
      <c r="Q939" s="8" t="s">
        <v>14</v>
      </c>
      <c r="R939" s="8" t="s">
        <v>14</v>
      </c>
      <c r="S939" s="8" t="s">
        <v>14</v>
      </c>
      <c r="T939" s="8" t="s">
        <v>14</v>
      </c>
      <c r="U939" s="8" t="s">
        <v>14</v>
      </c>
      <c r="V939" s="8" t="s">
        <v>14</v>
      </c>
      <c r="W939" s="8" t="s">
        <v>14</v>
      </c>
      <c r="X939" s="8" t="s">
        <v>14</v>
      </c>
      <c r="Y939" s="8" t="s">
        <v>14</v>
      </c>
      <c r="Z939" s="8" t="s">
        <v>14</v>
      </c>
      <c r="AA939" s="8" t="s">
        <v>14</v>
      </c>
      <c r="AB939" s="8" t="s">
        <v>14</v>
      </c>
    </row>
    <row r="940">
      <c r="A940" s="8" t="s">
        <v>14</v>
      </c>
      <c r="B940" s="8" t="s">
        <v>14</v>
      </c>
      <c r="C940" s="8" t="s">
        <v>14</v>
      </c>
      <c r="D940" s="8" t="s">
        <v>14</v>
      </c>
      <c r="E940" s="8" t="s">
        <v>14</v>
      </c>
      <c r="F940" s="8" t="s">
        <v>14</v>
      </c>
      <c r="G940" s="8" t="s">
        <v>14</v>
      </c>
      <c r="H940" s="8" t="s">
        <v>14</v>
      </c>
      <c r="I940" s="8" t="s">
        <v>14</v>
      </c>
      <c r="J940" s="8" t="s">
        <v>14</v>
      </c>
      <c r="K940" s="8" t="s">
        <v>14</v>
      </c>
      <c r="L940" s="8" t="s">
        <v>14</v>
      </c>
      <c r="M940" s="8" t="s">
        <v>14</v>
      </c>
      <c r="N940" s="8" t="s">
        <v>14</v>
      </c>
      <c r="O940" s="8" t="s">
        <v>14</v>
      </c>
      <c r="P940" s="8" t="s">
        <v>14</v>
      </c>
      <c r="Q940" s="8" t="s">
        <v>14</v>
      </c>
      <c r="R940" s="8" t="s">
        <v>14</v>
      </c>
      <c r="S940" s="8" t="s">
        <v>14</v>
      </c>
      <c r="T940" s="8" t="s">
        <v>14</v>
      </c>
      <c r="U940" s="8" t="s">
        <v>14</v>
      </c>
      <c r="V940" s="8" t="s">
        <v>14</v>
      </c>
      <c r="W940" s="8" t="s">
        <v>14</v>
      </c>
      <c r="X940" s="8" t="s">
        <v>14</v>
      </c>
      <c r="Y940" s="8" t="s">
        <v>14</v>
      </c>
      <c r="Z940" s="8" t="s">
        <v>14</v>
      </c>
      <c r="AA940" s="8" t="s">
        <v>14</v>
      </c>
      <c r="AB940" s="8" t="s">
        <v>14</v>
      </c>
    </row>
    <row r="941">
      <c r="A941" s="8" t="s">
        <v>14</v>
      </c>
      <c r="B941" s="8" t="s">
        <v>14</v>
      </c>
      <c r="C941" s="8" t="s">
        <v>14</v>
      </c>
      <c r="D941" s="8" t="s">
        <v>14</v>
      </c>
      <c r="E941" s="8" t="s">
        <v>14</v>
      </c>
      <c r="F941" s="8" t="s">
        <v>14</v>
      </c>
      <c r="G941" s="8" t="s">
        <v>14</v>
      </c>
      <c r="H941" s="8" t="s">
        <v>14</v>
      </c>
      <c r="I941" s="8" t="s">
        <v>14</v>
      </c>
      <c r="J941" s="8" t="s">
        <v>14</v>
      </c>
      <c r="K941" s="8" t="s">
        <v>14</v>
      </c>
      <c r="L941" s="8" t="s">
        <v>14</v>
      </c>
      <c r="M941" s="8" t="s">
        <v>14</v>
      </c>
      <c r="N941" s="8" t="s">
        <v>14</v>
      </c>
      <c r="O941" s="8" t="s">
        <v>14</v>
      </c>
      <c r="P941" s="8" t="s">
        <v>14</v>
      </c>
      <c r="Q941" s="8" t="s">
        <v>14</v>
      </c>
      <c r="R941" s="8" t="s">
        <v>14</v>
      </c>
      <c r="S941" s="8" t="s">
        <v>14</v>
      </c>
      <c r="T941" s="8" t="s">
        <v>14</v>
      </c>
      <c r="U941" s="8" t="s">
        <v>14</v>
      </c>
      <c r="V941" s="8" t="s">
        <v>14</v>
      </c>
      <c r="W941" s="8" t="s">
        <v>14</v>
      </c>
      <c r="X941" s="8" t="s">
        <v>14</v>
      </c>
      <c r="Y941" s="8" t="s">
        <v>14</v>
      </c>
      <c r="Z941" s="8" t="s">
        <v>14</v>
      </c>
      <c r="AA941" s="8" t="s">
        <v>14</v>
      </c>
      <c r="AB941" s="8" t="s">
        <v>14</v>
      </c>
    </row>
    <row r="942">
      <c r="A942" s="8" t="s">
        <v>14</v>
      </c>
      <c r="B942" s="8" t="s">
        <v>14</v>
      </c>
      <c r="C942" s="8" t="s">
        <v>14</v>
      </c>
      <c r="D942" s="8" t="s">
        <v>14</v>
      </c>
      <c r="E942" s="8" t="s">
        <v>14</v>
      </c>
      <c r="F942" s="8" t="s">
        <v>14</v>
      </c>
      <c r="G942" s="8" t="s">
        <v>14</v>
      </c>
      <c r="H942" s="8" t="s">
        <v>14</v>
      </c>
      <c r="I942" s="8" t="s">
        <v>14</v>
      </c>
      <c r="J942" s="8" t="s">
        <v>14</v>
      </c>
      <c r="K942" s="8" t="s">
        <v>14</v>
      </c>
      <c r="L942" s="8" t="s">
        <v>14</v>
      </c>
      <c r="M942" s="8" t="s">
        <v>14</v>
      </c>
      <c r="N942" s="8" t="s">
        <v>14</v>
      </c>
      <c r="O942" s="8" t="s">
        <v>14</v>
      </c>
      <c r="P942" s="8" t="s">
        <v>14</v>
      </c>
      <c r="Q942" s="8" t="s">
        <v>14</v>
      </c>
      <c r="R942" s="8" t="s">
        <v>14</v>
      </c>
      <c r="S942" s="8" t="s">
        <v>14</v>
      </c>
      <c r="T942" s="8" t="s">
        <v>14</v>
      </c>
      <c r="U942" s="8" t="s">
        <v>14</v>
      </c>
      <c r="V942" s="8" t="s">
        <v>14</v>
      </c>
      <c r="W942" s="8" t="s">
        <v>14</v>
      </c>
      <c r="X942" s="8" t="s">
        <v>14</v>
      </c>
      <c r="Y942" s="8" t="s">
        <v>14</v>
      </c>
      <c r="Z942" s="8" t="s">
        <v>14</v>
      </c>
      <c r="AA942" s="8" t="s">
        <v>14</v>
      </c>
      <c r="AB942" s="8" t="s">
        <v>14</v>
      </c>
    </row>
    <row r="943">
      <c r="A943" s="8" t="s">
        <v>14</v>
      </c>
      <c r="B943" s="8" t="s">
        <v>14</v>
      </c>
      <c r="C943" s="8" t="s">
        <v>14</v>
      </c>
      <c r="D943" s="8" t="s">
        <v>14</v>
      </c>
      <c r="E943" s="8" t="s">
        <v>14</v>
      </c>
      <c r="F943" s="8" t="s">
        <v>14</v>
      </c>
      <c r="G943" s="8" t="s">
        <v>14</v>
      </c>
      <c r="H943" s="8" t="s">
        <v>14</v>
      </c>
      <c r="I943" s="8" t="s">
        <v>14</v>
      </c>
      <c r="J943" s="8" t="s">
        <v>14</v>
      </c>
      <c r="K943" s="8" t="s">
        <v>14</v>
      </c>
      <c r="L943" s="8" t="s">
        <v>14</v>
      </c>
      <c r="M943" s="8" t="s">
        <v>14</v>
      </c>
      <c r="N943" s="8" t="s">
        <v>14</v>
      </c>
      <c r="O943" s="8" t="s">
        <v>14</v>
      </c>
      <c r="P943" s="8" t="s">
        <v>14</v>
      </c>
      <c r="Q943" s="8" t="s">
        <v>14</v>
      </c>
      <c r="R943" s="8" t="s">
        <v>14</v>
      </c>
      <c r="S943" s="8" t="s">
        <v>14</v>
      </c>
      <c r="T943" s="8" t="s">
        <v>14</v>
      </c>
      <c r="U943" s="8" t="s">
        <v>14</v>
      </c>
      <c r="V943" s="8" t="s">
        <v>14</v>
      </c>
      <c r="W943" s="8" t="s">
        <v>14</v>
      </c>
      <c r="X943" s="8" t="s">
        <v>14</v>
      </c>
      <c r="Y943" s="8" t="s">
        <v>14</v>
      </c>
      <c r="Z943" s="8" t="s">
        <v>14</v>
      </c>
      <c r="AA943" s="8" t="s">
        <v>14</v>
      </c>
      <c r="AB943" s="8" t="s">
        <v>14</v>
      </c>
    </row>
    <row r="944">
      <c r="A944" s="8" t="s">
        <v>14</v>
      </c>
      <c r="B944" s="8" t="s">
        <v>14</v>
      </c>
      <c r="C944" s="8" t="s">
        <v>14</v>
      </c>
      <c r="D944" s="8" t="s">
        <v>14</v>
      </c>
      <c r="E944" s="8" t="s">
        <v>14</v>
      </c>
      <c r="F944" s="8" t="s">
        <v>14</v>
      </c>
      <c r="G944" s="8" t="s">
        <v>14</v>
      </c>
      <c r="H944" s="8" t="s">
        <v>14</v>
      </c>
      <c r="I944" s="8" t="s">
        <v>14</v>
      </c>
      <c r="J944" s="8" t="s">
        <v>14</v>
      </c>
      <c r="K944" s="8" t="s">
        <v>14</v>
      </c>
      <c r="L944" s="8" t="s">
        <v>14</v>
      </c>
      <c r="M944" s="8" t="s">
        <v>14</v>
      </c>
      <c r="N944" s="8" t="s">
        <v>14</v>
      </c>
      <c r="O944" s="8" t="s">
        <v>14</v>
      </c>
      <c r="P944" s="8" t="s">
        <v>14</v>
      </c>
      <c r="Q944" s="8" t="s">
        <v>14</v>
      </c>
      <c r="R944" s="8" t="s">
        <v>14</v>
      </c>
      <c r="S944" s="8" t="s">
        <v>14</v>
      </c>
      <c r="T944" s="8" t="s">
        <v>14</v>
      </c>
      <c r="U944" s="8" t="s">
        <v>14</v>
      </c>
      <c r="V944" s="8" t="s">
        <v>14</v>
      </c>
      <c r="W944" s="8" t="s">
        <v>14</v>
      </c>
      <c r="X944" s="8" t="s">
        <v>14</v>
      </c>
      <c r="Y944" s="8" t="s">
        <v>14</v>
      </c>
      <c r="Z944" s="8" t="s">
        <v>14</v>
      </c>
      <c r="AA944" s="8" t="s">
        <v>14</v>
      </c>
      <c r="AB944" s="8" t="s">
        <v>14</v>
      </c>
    </row>
    <row r="945">
      <c r="A945" s="8" t="s">
        <v>14</v>
      </c>
      <c r="B945" s="8" t="s">
        <v>14</v>
      </c>
      <c r="C945" s="8" t="s">
        <v>14</v>
      </c>
      <c r="D945" s="8" t="s">
        <v>14</v>
      </c>
      <c r="E945" s="8" t="s">
        <v>14</v>
      </c>
      <c r="F945" s="8" t="s">
        <v>14</v>
      </c>
      <c r="G945" s="8" t="s">
        <v>14</v>
      </c>
      <c r="H945" s="8" t="s">
        <v>14</v>
      </c>
      <c r="I945" s="8" t="s">
        <v>14</v>
      </c>
      <c r="J945" s="8" t="s">
        <v>14</v>
      </c>
      <c r="K945" s="8" t="s">
        <v>14</v>
      </c>
      <c r="L945" s="8" t="s">
        <v>14</v>
      </c>
      <c r="M945" s="8" t="s">
        <v>14</v>
      </c>
      <c r="N945" s="8" t="s">
        <v>14</v>
      </c>
      <c r="O945" s="8" t="s">
        <v>14</v>
      </c>
      <c r="P945" s="8" t="s">
        <v>14</v>
      </c>
      <c r="Q945" s="8" t="s">
        <v>14</v>
      </c>
      <c r="R945" s="8" t="s">
        <v>14</v>
      </c>
      <c r="S945" s="8" t="s">
        <v>14</v>
      </c>
      <c r="T945" s="8" t="s">
        <v>14</v>
      </c>
      <c r="U945" s="8" t="s">
        <v>14</v>
      </c>
      <c r="V945" s="8" t="s">
        <v>14</v>
      </c>
      <c r="W945" s="8" t="s">
        <v>14</v>
      </c>
      <c r="X945" s="8" t="s">
        <v>14</v>
      </c>
      <c r="Y945" s="8" t="s">
        <v>14</v>
      </c>
      <c r="Z945" s="8" t="s">
        <v>14</v>
      </c>
      <c r="AA945" s="8" t="s">
        <v>14</v>
      </c>
      <c r="AB945" s="8" t="s">
        <v>14</v>
      </c>
    </row>
    <row r="946">
      <c r="A946" s="8" t="s">
        <v>14</v>
      </c>
      <c r="B946" s="8" t="s">
        <v>14</v>
      </c>
      <c r="C946" s="8" t="s">
        <v>14</v>
      </c>
      <c r="D946" s="8" t="s">
        <v>14</v>
      </c>
      <c r="E946" s="8" t="s">
        <v>14</v>
      </c>
      <c r="F946" s="8" t="s">
        <v>14</v>
      </c>
      <c r="G946" s="8" t="s">
        <v>14</v>
      </c>
      <c r="H946" s="8" t="s">
        <v>14</v>
      </c>
      <c r="I946" s="8" t="s">
        <v>14</v>
      </c>
      <c r="J946" s="8" t="s">
        <v>14</v>
      </c>
      <c r="K946" s="8" t="s">
        <v>14</v>
      </c>
      <c r="L946" s="8" t="s">
        <v>14</v>
      </c>
      <c r="M946" s="8" t="s">
        <v>14</v>
      </c>
      <c r="N946" s="8" t="s">
        <v>14</v>
      </c>
      <c r="O946" s="8" t="s">
        <v>14</v>
      </c>
      <c r="P946" s="8" t="s">
        <v>14</v>
      </c>
      <c r="Q946" s="8" t="s">
        <v>14</v>
      </c>
      <c r="R946" s="8" t="s">
        <v>14</v>
      </c>
      <c r="S946" s="8" t="s">
        <v>14</v>
      </c>
      <c r="T946" s="8" t="s">
        <v>14</v>
      </c>
      <c r="U946" s="8" t="s">
        <v>14</v>
      </c>
      <c r="V946" s="8" t="s">
        <v>14</v>
      </c>
      <c r="W946" s="8" t="s">
        <v>14</v>
      </c>
      <c r="X946" s="8" t="s">
        <v>14</v>
      </c>
      <c r="Y946" s="8" t="s">
        <v>14</v>
      </c>
      <c r="Z946" s="8" t="s">
        <v>14</v>
      </c>
      <c r="AA946" s="8" t="s">
        <v>14</v>
      </c>
      <c r="AB946" s="8" t="s">
        <v>14</v>
      </c>
    </row>
    <row r="947">
      <c r="A947" s="8" t="s">
        <v>14</v>
      </c>
      <c r="B947" s="8" t="s">
        <v>14</v>
      </c>
      <c r="C947" s="8" t="s">
        <v>14</v>
      </c>
      <c r="D947" s="8" t="s">
        <v>14</v>
      </c>
      <c r="E947" s="8" t="s">
        <v>14</v>
      </c>
      <c r="F947" s="8" t="s">
        <v>14</v>
      </c>
      <c r="G947" s="8" t="s">
        <v>14</v>
      </c>
      <c r="H947" s="8" t="s">
        <v>14</v>
      </c>
      <c r="I947" s="8" t="s">
        <v>14</v>
      </c>
      <c r="J947" s="8" t="s">
        <v>14</v>
      </c>
      <c r="K947" s="8" t="s">
        <v>14</v>
      </c>
      <c r="L947" s="8" t="s">
        <v>14</v>
      </c>
      <c r="M947" s="8" t="s">
        <v>14</v>
      </c>
      <c r="N947" s="8" t="s">
        <v>14</v>
      </c>
      <c r="O947" s="8" t="s">
        <v>14</v>
      </c>
      <c r="P947" s="8" t="s">
        <v>14</v>
      </c>
      <c r="Q947" s="8" t="s">
        <v>14</v>
      </c>
      <c r="R947" s="8" t="s">
        <v>14</v>
      </c>
      <c r="S947" s="8" t="s">
        <v>14</v>
      </c>
      <c r="T947" s="8" t="s">
        <v>14</v>
      </c>
      <c r="U947" s="8" t="s">
        <v>14</v>
      </c>
      <c r="V947" s="8" t="s">
        <v>14</v>
      </c>
      <c r="W947" s="8" t="s">
        <v>14</v>
      </c>
      <c r="X947" s="8" t="s">
        <v>14</v>
      </c>
      <c r="Y947" s="8" t="s">
        <v>14</v>
      </c>
      <c r="Z947" s="8" t="s">
        <v>14</v>
      </c>
      <c r="AA947" s="8" t="s">
        <v>14</v>
      </c>
      <c r="AB947" s="8" t="s">
        <v>14</v>
      </c>
    </row>
    <row r="948">
      <c r="A948" s="8" t="s">
        <v>14</v>
      </c>
      <c r="B948" s="8" t="s">
        <v>14</v>
      </c>
      <c r="C948" s="8" t="s">
        <v>14</v>
      </c>
      <c r="D948" s="8" t="s">
        <v>14</v>
      </c>
      <c r="E948" s="8" t="s">
        <v>14</v>
      </c>
      <c r="F948" s="8" t="s">
        <v>14</v>
      </c>
      <c r="G948" s="8" t="s">
        <v>14</v>
      </c>
      <c r="H948" s="8" t="s">
        <v>14</v>
      </c>
      <c r="I948" s="8" t="s">
        <v>14</v>
      </c>
      <c r="J948" s="8" t="s">
        <v>14</v>
      </c>
      <c r="K948" s="8" t="s">
        <v>14</v>
      </c>
      <c r="L948" s="8" t="s">
        <v>14</v>
      </c>
      <c r="M948" s="8" t="s">
        <v>14</v>
      </c>
      <c r="N948" s="8" t="s">
        <v>14</v>
      </c>
      <c r="O948" s="8" t="s">
        <v>14</v>
      </c>
      <c r="P948" s="8" t="s">
        <v>14</v>
      </c>
      <c r="Q948" s="8" t="s">
        <v>14</v>
      </c>
      <c r="R948" s="8" t="s">
        <v>14</v>
      </c>
      <c r="S948" s="8" t="s">
        <v>14</v>
      </c>
      <c r="T948" s="8" t="s">
        <v>14</v>
      </c>
      <c r="U948" s="8" t="s">
        <v>14</v>
      </c>
      <c r="V948" s="8" t="s">
        <v>14</v>
      </c>
      <c r="W948" s="8" t="s">
        <v>14</v>
      </c>
      <c r="X948" s="8" t="s">
        <v>14</v>
      </c>
      <c r="Y948" s="8" t="s">
        <v>14</v>
      </c>
      <c r="Z948" s="8" t="s">
        <v>14</v>
      </c>
      <c r="AA948" s="8" t="s">
        <v>14</v>
      </c>
      <c r="AB948" s="8" t="s">
        <v>14</v>
      </c>
    </row>
    <row r="949">
      <c r="A949" s="8" t="s">
        <v>14</v>
      </c>
      <c r="B949" s="8" t="s">
        <v>14</v>
      </c>
      <c r="C949" s="8" t="s">
        <v>14</v>
      </c>
      <c r="D949" s="8" t="s">
        <v>14</v>
      </c>
      <c r="E949" s="8" t="s">
        <v>14</v>
      </c>
      <c r="F949" s="8" t="s">
        <v>14</v>
      </c>
      <c r="G949" s="8" t="s">
        <v>14</v>
      </c>
      <c r="H949" s="8" t="s">
        <v>14</v>
      </c>
      <c r="I949" s="8" t="s">
        <v>14</v>
      </c>
      <c r="J949" s="8" t="s">
        <v>14</v>
      </c>
      <c r="K949" s="8" t="s">
        <v>14</v>
      </c>
      <c r="L949" s="8" t="s">
        <v>14</v>
      </c>
      <c r="M949" s="8" t="s">
        <v>14</v>
      </c>
      <c r="N949" s="8" t="s">
        <v>14</v>
      </c>
      <c r="O949" s="8" t="s">
        <v>14</v>
      </c>
      <c r="P949" s="8" t="s">
        <v>14</v>
      </c>
      <c r="Q949" s="8" t="s">
        <v>14</v>
      </c>
      <c r="R949" s="8" t="s">
        <v>14</v>
      </c>
      <c r="S949" s="8" t="s">
        <v>14</v>
      </c>
      <c r="T949" s="8" t="s">
        <v>14</v>
      </c>
      <c r="U949" s="8" t="s">
        <v>14</v>
      </c>
      <c r="V949" s="8" t="s">
        <v>14</v>
      </c>
      <c r="W949" s="8" t="s">
        <v>14</v>
      </c>
      <c r="X949" s="8" t="s">
        <v>14</v>
      </c>
      <c r="Y949" s="8" t="s">
        <v>14</v>
      </c>
      <c r="Z949" s="8" t="s">
        <v>14</v>
      </c>
      <c r="AA949" s="8" t="s">
        <v>14</v>
      </c>
      <c r="AB949" s="8" t="s">
        <v>14</v>
      </c>
    </row>
    <row r="950">
      <c r="A950" s="8" t="s">
        <v>14</v>
      </c>
      <c r="B950" s="8" t="s">
        <v>14</v>
      </c>
      <c r="C950" s="8" t="s">
        <v>14</v>
      </c>
      <c r="D950" s="8" t="s">
        <v>14</v>
      </c>
      <c r="E950" s="8" t="s">
        <v>14</v>
      </c>
      <c r="F950" s="8" t="s">
        <v>14</v>
      </c>
      <c r="G950" s="8" t="s">
        <v>14</v>
      </c>
      <c r="H950" s="8" t="s">
        <v>14</v>
      </c>
      <c r="I950" s="8" t="s">
        <v>14</v>
      </c>
      <c r="J950" s="8" t="s">
        <v>14</v>
      </c>
      <c r="K950" s="8" t="s">
        <v>14</v>
      </c>
      <c r="L950" s="8" t="s">
        <v>14</v>
      </c>
      <c r="M950" s="8" t="s">
        <v>14</v>
      </c>
      <c r="N950" s="8" t="s">
        <v>14</v>
      </c>
      <c r="O950" s="8" t="s">
        <v>14</v>
      </c>
      <c r="P950" s="8" t="s">
        <v>14</v>
      </c>
      <c r="Q950" s="8" t="s">
        <v>14</v>
      </c>
      <c r="R950" s="8" t="s">
        <v>14</v>
      </c>
      <c r="S950" s="8" t="s">
        <v>14</v>
      </c>
      <c r="T950" s="8" t="s">
        <v>14</v>
      </c>
      <c r="U950" s="8" t="s">
        <v>14</v>
      </c>
      <c r="V950" s="8" t="s">
        <v>14</v>
      </c>
      <c r="W950" s="8" t="s">
        <v>14</v>
      </c>
      <c r="X950" s="8" t="s">
        <v>14</v>
      </c>
      <c r="Y950" s="8" t="s">
        <v>14</v>
      </c>
      <c r="Z950" s="8" t="s">
        <v>14</v>
      </c>
      <c r="AA950" s="8" t="s">
        <v>14</v>
      </c>
      <c r="AB950" s="8" t="s">
        <v>14</v>
      </c>
    </row>
    <row r="951">
      <c r="A951" s="8" t="s">
        <v>14</v>
      </c>
      <c r="B951" s="8" t="s">
        <v>14</v>
      </c>
      <c r="C951" s="8" t="s">
        <v>14</v>
      </c>
      <c r="D951" s="8" t="s">
        <v>14</v>
      </c>
      <c r="E951" s="8" t="s">
        <v>14</v>
      </c>
      <c r="F951" s="8" t="s">
        <v>14</v>
      </c>
      <c r="G951" s="8" t="s">
        <v>14</v>
      </c>
      <c r="H951" s="8" t="s">
        <v>14</v>
      </c>
      <c r="I951" s="8" t="s">
        <v>14</v>
      </c>
      <c r="J951" s="8" t="s">
        <v>14</v>
      </c>
      <c r="K951" s="8" t="s">
        <v>14</v>
      </c>
      <c r="L951" s="8" t="s">
        <v>14</v>
      </c>
      <c r="M951" s="8" t="s">
        <v>14</v>
      </c>
      <c r="N951" s="8" t="s">
        <v>14</v>
      </c>
      <c r="O951" s="8" t="s">
        <v>14</v>
      </c>
      <c r="P951" s="8" t="s">
        <v>14</v>
      </c>
      <c r="Q951" s="8" t="s">
        <v>14</v>
      </c>
      <c r="R951" s="8" t="s">
        <v>14</v>
      </c>
      <c r="S951" s="8" t="s">
        <v>14</v>
      </c>
      <c r="T951" s="8" t="s">
        <v>14</v>
      </c>
      <c r="U951" s="8" t="s">
        <v>14</v>
      </c>
      <c r="V951" s="8" t="s">
        <v>14</v>
      </c>
      <c r="W951" s="8" t="s">
        <v>14</v>
      </c>
      <c r="X951" s="8" t="s">
        <v>14</v>
      </c>
      <c r="Y951" s="8" t="s">
        <v>14</v>
      </c>
      <c r="Z951" s="8" t="s">
        <v>14</v>
      </c>
      <c r="AA951" s="8" t="s">
        <v>14</v>
      </c>
      <c r="AB951" s="8" t="s">
        <v>14</v>
      </c>
    </row>
    <row r="952">
      <c r="A952" s="8" t="s">
        <v>14</v>
      </c>
      <c r="B952" s="8" t="s">
        <v>14</v>
      </c>
      <c r="C952" s="8" t="s">
        <v>14</v>
      </c>
      <c r="D952" s="8" t="s">
        <v>14</v>
      </c>
      <c r="E952" s="8" t="s">
        <v>14</v>
      </c>
      <c r="F952" s="8" t="s">
        <v>14</v>
      </c>
      <c r="G952" s="8" t="s">
        <v>14</v>
      </c>
      <c r="H952" s="8" t="s">
        <v>14</v>
      </c>
      <c r="I952" s="8" t="s">
        <v>14</v>
      </c>
      <c r="J952" s="8" t="s">
        <v>14</v>
      </c>
      <c r="K952" s="8" t="s">
        <v>14</v>
      </c>
      <c r="L952" s="8" t="s">
        <v>14</v>
      </c>
      <c r="M952" s="8" t="s">
        <v>14</v>
      </c>
      <c r="N952" s="8" t="s">
        <v>14</v>
      </c>
      <c r="O952" s="8" t="s">
        <v>14</v>
      </c>
      <c r="P952" s="8" t="s">
        <v>14</v>
      </c>
      <c r="Q952" s="8" t="s">
        <v>14</v>
      </c>
      <c r="R952" s="8" t="s">
        <v>14</v>
      </c>
      <c r="S952" s="8" t="s">
        <v>14</v>
      </c>
      <c r="T952" s="8" t="s">
        <v>14</v>
      </c>
      <c r="U952" s="8" t="s">
        <v>14</v>
      </c>
      <c r="V952" s="8" t="s">
        <v>14</v>
      </c>
      <c r="W952" s="8" t="s">
        <v>14</v>
      </c>
      <c r="X952" s="8" t="s">
        <v>14</v>
      </c>
      <c r="Y952" s="8" t="s">
        <v>14</v>
      </c>
      <c r="Z952" s="8" t="s">
        <v>14</v>
      </c>
      <c r="AA952" s="8" t="s">
        <v>14</v>
      </c>
      <c r="AB952" s="8" t="s">
        <v>14</v>
      </c>
    </row>
    <row r="953">
      <c r="A953" s="8" t="s">
        <v>14</v>
      </c>
      <c r="B953" s="8" t="s">
        <v>14</v>
      </c>
      <c r="C953" s="8" t="s">
        <v>14</v>
      </c>
      <c r="D953" s="8" t="s">
        <v>14</v>
      </c>
      <c r="E953" s="8" t="s">
        <v>14</v>
      </c>
      <c r="F953" s="8" t="s">
        <v>14</v>
      </c>
      <c r="G953" s="8" t="s">
        <v>14</v>
      </c>
      <c r="H953" s="8" t="s">
        <v>14</v>
      </c>
      <c r="I953" s="8" t="s">
        <v>14</v>
      </c>
      <c r="J953" s="8" t="s">
        <v>14</v>
      </c>
      <c r="K953" s="8" t="s">
        <v>14</v>
      </c>
      <c r="L953" s="8" t="s">
        <v>14</v>
      </c>
      <c r="M953" s="8" t="s">
        <v>14</v>
      </c>
      <c r="N953" s="8" t="s">
        <v>14</v>
      </c>
      <c r="O953" s="8" t="s">
        <v>14</v>
      </c>
      <c r="P953" s="8" t="s">
        <v>14</v>
      </c>
      <c r="Q953" s="8" t="s">
        <v>14</v>
      </c>
      <c r="R953" s="8" t="s">
        <v>14</v>
      </c>
      <c r="S953" s="8" t="s">
        <v>14</v>
      </c>
      <c r="T953" s="8" t="s">
        <v>14</v>
      </c>
      <c r="U953" s="8" t="s">
        <v>14</v>
      </c>
      <c r="V953" s="8" t="s">
        <v>14</v>
      </c>
      <c r="W953" s="8" t="s">
        <v>14</v>
      </c>
      <c r="X953" s="8" t="s">
        <v>14</v>
      </c>
      <c r="Y953" s="8" t="s">
        <v>14</v>
      </c>
      <c r="Z953" s="8" t="s">
        <v>14</v>
      </c>
      <c r="AA953" s="8" t="s">
        <v>14</v>
      </c>
      <c r="AB953" s="8" t="s">
        <v>14</v>
      </c>
    </row>
    <row r="954">
      <c r="A954" s="8" t="s">
        <v>14</v>
      </c>
      <c r="B954" s="8" t="s">
        <v>14</v>
      </c>
      <c r="C954" s="8" t="s">
        <v>14</v>
      </c>
      <c r="D954" s="8" t="s">
        <v>14</v>
      </c>
      <c r="E954" s="8" t="s">
        <v>14</v>
      </c>
      <c r="F954" s="8" t="s">
        <v>14</v>
      </c>
      <c r="G954" s="8" t="s">
        <v>14</v>
      </c>
      <c r="H954" s="8" t="s">
        <v>14</v>
      </c>
      <c r="I954" s="8" t="s">
        <v>14</v>
      </c>
      <c r="J954" s="8" t="s">
        <v>14</v>
      </c>
      <c r="K954" s="8" t="s">
        <v>14</v>
      </c>
      <c r="L954" s="8" t="s">
        <v>14</v>
      </c>
      <c r="M954" s="8" t="s">
        <v>14</v>
      </c>
      <c r="N954" s="8" t="s">
        <v>14</v>
      </c>
      <c r="O954" s="8" t="s">
        <v>14</v>
      </c>
      <c r="P954" s="8" t="s">
        <v>14</v>
      </c>
      <c r="Q954" s="8" t="s">
        <v>14</v>
      </c>
      <c r="R954" s="8" t="s">
        <v>14</v>
      </c>
      <c r="S954" s="8" t="s">
        <v>14</v>
      </c>
      <c r="T954" s="8" t="s">
        <v>14</v>
      </c>
      <c r="U954" s="8" t="s">
        <v>14</v>
      </c>
      <c r="V954" s="8" t="s">
        <v>14</v>
      </c>
      <c r="W954" s="8" t="s">
        <v>14</v>
      </c>
      <c r="X954" s="8" t="s">
        <v>14</v>
      </c>
      <c r="Y954" s="8" t="s">
        <v>14</v>
      </c>
      <c r="Z954" s="8" t="s">
        <v>14</v>
      </c>
      <c r="AA954" s="8" t="s">
        <v>14</v>
      </c>
      <c r="AB954" s="8" t="s">
        <v>14</v>
      </c>
    </row>
    <row r="955">
      <c r="A955" s="8" t="s">
        <v>14</v>
      </c>
      <c r="B955" s="8" t="s">
        <v>14</v>
      </c>
      <c r="C955" s="8" t="s">
        <v>14</v>
      </c>
      <c r="D955" s="8" t="s">
        <v>14</v>
      </c>
      <c r="E955" s="8" t="s">
        <v>14</v>
      </c>
      <c r="F955" s="8" t="s">
        <v>14</v>
      </c>
      <c r="G955" s="8" t="s">
        <v>14</v>
      </c>
      <c r="H955" s="8" t="s">
        <v>14</v>
      </c>
      <c r="I955" s="8" t="s">
        <v>14</v>
      </c>
      <c r="J955" s="8" t="s">
        <v>14</v>
      </c>
      <c r="K955" s="8" t="s">
        <v>14</v>
      </c>
      <c r="L955" s="8" t="s">
        <v>14</v>
      </c>
      <c r="M955" s="8" t="s">
        <v>14</v>
      </c>
      <c r="N955" s="8" t="s">
        <v>14</v>
      </c>
      <c r="O955" s="8" t="s">
        <v>14</v>
      </c>
      <c r="P955" s="8" t="s">
        <v>14</v>
      </c>
      <c r="Q955" s="8" t="s">
        <v>14</v>
      </c>
      <c r="R955" s="8" t="s">
        <v>14</v>
      </c>
      <c r="S955" s="8" t="s">
        <v>14</v>
      </c>
      <c r="T955" s="8" t="s">
        <v>14</v>
      </c>
      <c r="U955" s="8" t="s">
        <v>14</v>
      </c>
      <c r="V955" s="8" t="s">
        <v>14</v>
      </c>
      <c r="W955" s="8" t="s">
        <v>14</v>
      </c>
      <c r="X955" s="8" t="s">
        <v>14</v>
      </c>
      <c r="Y955" s="8" t="s">
        <v>14</v>
      </c>
      <c r="Z955" s="8" t="s">
        <v>14</v>
      </c>
      <c r="AA955" s="8" t="s">
        <v>14</v>
      </c>
      <c r="AB955" s="8" t="s">
        <v>14</v>
      </c>
    </row>
    <row r="956">
      <c r="A956" s="8" t="s">
        <v>14</v>
      </c>
      <c r="B956" s="8" t="s">
        <v>14</v>
      </c>
      <c r="C956" s="8" t="s">
        <v>14</v>
      </c>
      <c r="D956" s="8" t="s">
        <v>14</v>
      </c>
      <c r="E956" s="8" t="s">
        <v>14</v>
      </c>
      <c r="F956" s="8" t="s">
        <v>14</v>
      </c>
      <c r="G956" s="8" t="s">
        <v>14</v>
      </c>
      <c r="H956" s="8" t="s">
        <v>14</v>
      </c>
      <c r="I956" s="8" t="s">
        <v>14</v>
      </c>
      <c r="J956" s="8" t="s">
        <v>14</v>
      </c>
      <c r="K956" s="8" t="s">
        <v>14</v>
      </c>
      <c r="L956" s="8" t="s">
        <v>14</v>
      </c>
      <c r="M956" s="8" t="s">
        <v>14</v>
      </c>
      <c r="N956" s="8" t="s">
        <v>14</v>
      </c>
      <c r="O956" s="8" t="s">
        <v>14</v>
      </c>
      <c r="P956" s="8" t="s">
        <v>14</v>
      </c>
      <c r="Q956" s="8" t="s">
        <v>14</v>
      </c>
      <c r="R956" s="8" t="s">
        <v>14</v>
      </c>
      <c r="S956" s="8" t="s">
        <v>14</v>
      </c>
      <c r="T956" s="8" t="s">
        <v>14</v>
      </c>
      <c r="U956" s="8" t="s">
        <v>14</v>
      </c>
      <c r="V956" s="8" t="s">
        <v>14</v>
      </c>
      <c r="W956" s="8" t="s">
        <v>14</v>
      </c>
      <c r="X956" s="8" t="s">
        <v>14</v>
      </c>
      <c r="Y956" s="8" t="s">
        <v>14</v>
      </c>
      <c r="Z956" s="8" t="s">
        <v>14</v>
      </c>
      <c r="AA956" s="8" t="s">
        <v>14</v>
      </c>
      <c r="AB956" s="8" t="s">
        <v>14</v>
      </c>
    </row>
    <row r="957">
      <c r="A957" s="8" t="s">
        <v>14</v>
      </c>
      <c r="B957" s="8" t="s">
        <v>14</v>
      </c>
      <c r="C957" s="8" t="s">
        <v>14</v>
      </c>
      <c r="D957" s="8" t="s">
        <v>14</v>
      </c>
      <c r="E957" s="8" t="s">
        <v>14</v>
      </c>
      <c r="F957" s="8" t="s">
        <v>14</v>
      </c>
      <c r="G957" s="8" t="s">
        <v>14</v>
      </c>
      <c r="H957" s="8" t="s">
        <v>14</v>
      </c>
      <c r="I957" s="8" t="s">
        <v>14</v>
      </c>
      <c r="J957" s="8" t="s">
        <v>14</v>
      </c>
      <c r="K957" s="8" t="s">
        <v>14</v>
      </c>
      <c r="L957" s="8" t="s">
        <v>14</v>
      </c>
      <c r="M957" s="8" t="s">
        <v>14</v>
      </c>
      <c r="N957" s="8" t="s">
        <v>14</v>
      </c>
      <c r="O957" s="8" t="s">
        <v>14</v>
      </c>
      <c r="P957" s="8" t="s">
        <v>14</v>
      </c>
      <c r="Q957" s="8" t="s">
        <v>14</v>
      </c>
      <c r="R957" s="8" t="s">
        <v>14</v>
      </c>
      <c r="S957" s="8" t="s">
        <v>14</v>
      </c>
      <c r="T957" s="8" t="s">
        <v>14</v>
      </c>
      <c r="U957" s="8" t="s">
        <v>14</v>
      </c>
      <c r="V957" s="8" t="s">
        <v>14</v>
      </c>
      <c r="W957" s="8" t="s">
        <v>14</v>
      </c>
      <c r="X957" s="8" t="s">
        <v>14</v>
      </c>
      <c r="Y957" s="8" t="s">
        <v>14</v>
      </c>
      <c r="Z957" s="8" t="s">
        <v>14</v>
      </c>
      <c r="AA957" s="8" t="s">
        <v>14</v>
      </c>
      <c r="AB957" s="8" t="s">
        <v>14</v>
      </c>
    </row>
    <row r="958">
      <c r="A958" s="8" t="s">
        <v>14</v>
      </c>
      <c r="B958" s="8" t="s">
        <v>14</v>
      </c>
      <c r="C958" s="8" t="s">
        <v>14</v>
      </c>
      <c r="D958" s="8" t="s">
        <v>14</v>
      </c>
      <c r="E958" s="8" t="s">
        <v>14</v>
      </c>
      <c r="F958" s="8" t="s">
        <v>14</v>
      </c>
      <c r="G958" s="8" t="s">
        <v>14</v>
      </c>
      <c r="H958" s="8" t="s">
        <v>14</v>
      </c>
      <c r="I958" s="8" t="s">
        <v>14</v>
      </c>
      <c r="J958" s="8" t="s">
        <v>14</v>
      </c>
      <c r="K958" s="8" t="s">
        <v>14</v>
      </c>
      <c r="L958" s="8" t="s">
        <v>14</v>
      </c>
      <c r="M958" s="8" t="s">
        <v>14</v>
      </c>
      <c r="N958" s="8" t="s">
        <v>14</v>
      </c>
      <c r="O958" s="8" t="s">
        <v>14</v>
      </c>
      <c r="P958" s="8" t="s">
        <v>14</v>
      </c>
      <c r="Q958" s="8" t="s">
        <v>14</v>
      </c>
      <c r="R958" s="8" t="s">
        <v>14</v>
      </c>
      <c r="S958" s="8" t="s">
        <v>14</v>
      </c>
      <c r="T958" s="8" t="s">
        <v>14</v>
      </c>
      <c r="U958" s="8" t="s">
        <v>14</v>
      </c>
      <c r="V958" s="8" t="s">
        <v>14</v>
      </c>
      <c r="W958" s="8" t="s">
        <v>14</v>
      </c>
      <c r="X958" s="8" t="s">
        <v>14</v>
      </c>
      <c r="Y958" s="8" t="s">
        <v>14</v>
      </c>
      <c r="Z958" s="8" t="s">
        <v>14</v>
      </c>
      <c r="AA958" s="8" t="s">
        <v>14</v>
      </c>
      <c r="AB958" s="8" t="s">
        <v>14</v>
      </c>
    </row>
    <row r="959">
      <c r="A959" s="8" t="s">
        <v>14</v>
      </c>
      <c r="B959" s="8" t="s">
        <v>14</v>
      </c>
      <c r="C959" s="8" t="s">
        <v>14</v>
      </c>
      <c r="D959" s="8" t="s">
        <v>14</v>
      </c>
      <c r="E959" s="8" t="s">
        <v>14</v>
      </c>
      <c r="F959" s="8" t="s">
        <v>14</v>
      </c>
      <c r="G959" s="8" t="s">
        <v>14</v>
      </c>
      <c r="H959" s="8" t="s">
        <v>14</v>
      </c>
      <c r="I959" s="8" t="s">
        <v>14</v>
      </c>
      <c r="J959" s="8" t="s">
        <v>14</v>
      </c>
      <c r="K959" s="8" t="s">
        <v>14</v>
      </c>
      <c r="L959" s="8" t="s">
        <v>14</v>
      </c>
      <c r="M959" s="8" t="s">
        <v>14</v>
      </c>
      <c r="N959" s="8" t="s">
        <v>14</v>
      </c>
      <c r="O959" s="8" t="s">
        <v>14</v>
      </c>
      <c r="P959" s="8" t="s">
        <v>14</v>
      </c>
      <c r="Q959" s="8" t="s">
        <v>14</v>
      </c>
      <c r="R959" s="8" t="s">
        <v>14</v>
      </c>
      <c r="S959" s="8" t="s">
        <v>14</v>
      </c>
      <c r="T959" s="8" t="s">
        <v>14</v>
      </c>
      <c r="U959" s="8" t="s">
        <v>14</v>
      </c>
      <c r="V959" s="8" t="s">
        <v>14</v>
      </c>
      <c r="W959" s="8" t="s">
        <v>14</v>
      </c>
      <c r="X959" s="8" t="s">
        <v>14</v>
      </c>
      <c r="Y959" s="8" t="s">
        <v>14</v>
      </c>
      <c r="Z959" s="8" t="s">
        <v>14</v>
      </c>
      <c r="AA959" s="8" t="s">
        <v>14</v>
      </c>
      <c r="AB959" s="8" t="s">
        <v>14</v>
      </c>
    </row>
    <row r="960">
      <c r="A960" s="8" t="s">
        <v>14</v>
      </c>
      <c r="B960" s="8" t="s">
        <v>14</v>
      </c>
      <c r="C960" s="8" t="s">
        <v>14</v>
      </c>
      <c r="D960" s="8" t="s">
        <v>14</v>
      </c>
      <c r="E960" s="8" t="s">
        <v>14</v>
      </c>
      <c r="F960" s="8" t="s">
        <v>14</v>
      </c>
      <c r="G960" s="8" t="s">
        <v>14</v>
      </c>
      <c r="H960" s="8" t="s">
        <v>14</v>
      </c>
      <c r="I960" s="8" t="s">
        <v>14</v>
      </c>
      <c r="J960" s="8" t="s">
        <v>14</v>
      </c>
      <c r="K960" s="8" t="s">
        <v>14</v>
      </c>
      <c r="L960" s="8" t="s">
        <v>14</v>
      </c>
      <c r="M960" s="8" t="s">
        <v>14</v>
      </c>
      <c r="N960" s="8" t="s">
        <v>14</v>
      </c>
      <c r="O960" s="8" t="s">
        <v>14</v>
      </c>
      <c r="P960" s="8" t="s">
        <v>14</v>
      </c>
      <c r="Q960" s="8" t="s">
        <v>14</v>
      </c>
      <c r="R960" s="8" t="s">
        <v>14</v>
      </c>
      <c r="S960" s="8" t="s">
        <v>14</v>
      </c>
      <c r="T960" s="8" t="s">
        <v>14</v>
      </c>
      <c r="U960" s="8" t="s">
        <v>14</v>
      </c>
      <c r="V960" s="8" t="s">
        <v>14</v>
      </c>
      <c r="W960" s="8" t="s">
        <v>14</v>
      </c>
      <c r="X960" s="8" t="s">
        <v>14</v>
      </c>
      <c r="Y960" s="8" t="s">
        <v>14</v>
      </c>
      <c r="Z960" s="8" t="s">
        <v>14</v>
      </c>
      <c r="AA960" s="8" t="s">
        <v>14</v>
      </c>
      <c r="AB960" s="8" t="s">
        <v>14</v>
      </c>
    </row>
    <row r="961">
      <c r="A961" s="8" t="s">
        <v>14</v>
      </c>
      <c r="B961" s="8" t="s">
        <v>14</v>
      </c>
      <c r="C961" s="8" t="s">
        <v>14</v>
      </c>
      <c r="D961" s="8" t="s">
        <v>14</v>
      </c>
      <c r="E961" s="8" t="s">
        <v>14</v>
      </c>
      <c r="F961" s="8" t="s">
        <v>14</v>
      </c>
      <c r="G961" s="8" t="s">
        <v>14</v>
      </c>
      <c r="H961" s="8" t="s">
        <v>14</v>
      </c>
      <c r="I961" s="8" t="s">
        <v>14</v>
      </c>
      <c r="J961" s="8" t="s">
        <v>14</v>
      </c>
      <c r="K961" s="8" t="s">
        <v>14</v>
      </c>
      <c r="L961" s="8" t="s">
        <v>14</v>
      </c>
      <c r="M961" s="8" t="s">
        <v>14</v>
      </c>
      <c r="N961" s="8" t="s">
        <v>14</v>
      </c>
      <c r="O961" s="8" t="s">
        <v>14</v>
      </c>
      <c r="P961" s="8" t="s">
        <v>14</v>
      </c>
      <c r="Q961" s="8" t="s">
        <v>14</v>
      </c>
      <c r="R961" s="8" t="s">
        <v>14</v>
      </c>
      <c r="S961" s="8" t="s">
        <v>14</v>
      </c>
      <c r="T961" s="8" t="s">
        <v>14</v>
      </c>
      <c r="U961" s="8" t="s">
        <v>14</v>
      </c>
      <c r="V961" s="8" t="s">
        <v>14</v>
      </c>
      <c r="W961" s="8" t="s">
        <v>14</v>
      </c>
      <c r="X961" s="8" t="s">
        <v>14</v>
      </c>
      <c r="Y961" s="8" t="s">
        <v>14</v>
      </c>
      <c r="Z961" s="8" t="s">
        <v>14</v>
      </c>
      <c r="AA961" s="8" t="s">
        <v>14</v>
      </c>
      <c r="AB961" s="8" t="s">
        <v>14</v>
      </c>
    </row>
    <row r="962">
      <c r="A962" s="8" t="s">
        <v>14</v>
      </c>
      <c r="B962" s="8" t="s">
        <v>14</v>
      </c>
      <c r="C962" s="8" t="s">
        <v>14</v>
      </c>
      <c r="D962" s="8" t="s">
        <v>14</v>
      </c>
      <c r="E962" s="8" t="s">
        <v>14</v>
      </c>
      <c r="F962" s="8" t="s">
        <v>14</v>
      </c>
      <c r="G962" s="8" t="s">
        <v>14</v>
      </c>
      <c r="H962" s="8" t="s">
        <v>14</v>
      </c>
      <c r="I962" s="8" t="s">
        <v>14</v>
      </c>
      <c r="J962" s="8" t="s">
        <v>14</v>
      </c>
      <c r="K962" s="8" t="s">
        <v>14</v>
      </c>
      <c r="L962" s="8" t="s">
        <v>14</v>
      </c>
      <c r="M962" s="8" t="s">
        <v>14</v>
      </c>
      <c r="N962" s="8" t="s">
        <v>14</v>
      </c>
      <c r="O962" s="8" t="s">
        <v>14</v>
      </c>
      <c r="P962" s="8" t="s">
        <v>14</v>
      </c>
      <c r="Q962" s="8" t="s">
        <v>14</v>
      </c>
      <c r="R962" s="8" t="s">
        <v>14</v>
      </c>
      <c r="S962" s="8" t="s">
        <v>14</v>
      </c>
      <c r="T962" s="8" t="s">
        <v>14</v>
      </c>
      <c r="U962" s="8" t="s">
        <v>14</v>
      </c>
      <c r="V962" s="8" t="s">
        <v>14</v>
      </c>
      <c r="W962" s="8" t="s">
        <v>14</v>
      </c>
      <c r="X962" s="8" t="s">
        <v>14</v>
      </c>
      <c r="Y962" s="8" t="s">
        <v>14</v>
      </c>
      <c r="Z962" s="8" t="s">
        <v>14</v>
      </c>
      <c r="AA962" s="8" t="s">
        <v>14</v>
      </c>
      <c r="AB962" s="8" t="s">
        <v>14</v>
      </c>
    </row>
    <row r="963">
      <c r="A963" s="8" t="s">
        <v>14</v>
      </c>
      <c r="B963" s="8" t="s">
        <v>14</v>
      </c>
      <c r="C963" s="8" t="s">
        <v>14</v>
      </c>
      <c r="D963" s="8" t="s">
        <v>14</v>
      </c>
      <c r="E963" s="8" t="s">
        <v>14</v>
      </c>
      <c r="F963" s="8" t="s">
        <v>14</v>
      </c>
      <c r="G963" s="8" t="s">
        <v>14</v>
      </c>
      <c r="H963" s="8" t="s">
        <v>14</v>
      </c>
      <c r="I963" s="8" t="s">
        <v>14</v>
      </c>
      <c r="J963" s="8" t="s">
        <v>14</v>
      </c>
      <c r="K963" s="8" t="s">
        <v>14</v>
      </c>
      <c r="L963" s="8" t="s">
        <v>14</v>
      </c>
      <c r="M963" s="8" t="s">
        <v>14</v>
      </c>
      <c r="N963" s="8" t="s">
        <v>14</v>
      </c>
      <c r="O963" s="8" t="s">
        <v>14</v>
      </c>
      <c r="P963" s="8" t="s">
        <v>14</v>
      </c>
      <c r="Q963" s="8" t="s">
        <v>14</v>
      </c>
      <c r="R963" s="8" t="s">
        <v>14</v>
      </c>
      <c r="S963" s="8" t="s">
        <v>14</v>
      </c>
      <c r="T963" s="8" t="s">
        <v>14</v>
      </c>
      <c r="U963" s="8" t="s">
        <v>14</v>
      </c>
      <c r="V963" s="8" t="s">
        <v>14</v>
      </c>
      <c r="W963" s="8" t="s">
        <v>14</v>
      </c>
      <c r="X963" s="8" t="s">
        <v>14</v>
      </c>
      <c r="Y963" s="8" t="s">
        <v>14</v>
      </c>
      <c r="Z963" s="8" t="s">
        <v>14</v>
      </c>
      <c r="AA963" s="8" t="s">
        <v>14</v>
      </c>
      <c r="AB963" s="8" t="s">
        <v>14</v>
      </c>
    </row>
    <row r="964">
      <c r="A964" s="8" t="s">
        <v>14</v>
      </c>
      <c r="B964" s="8" t="s">
        <v>14</v>
      </c>
      <c r="C964" s="8" t="s">
        <v>14</v>
      </c>
      <c r="D964" s="8" t="s">
        <v>14</v>
      </c>
      <c r="E964" s="8" t="s">
        <v>14</v>
      </c>
      <c r="F964" s="8" t="s">
        <v>14</v>
      </c>
      <c r="G964" s="8" t="s">
        <v>14</v>
      </c>
      <c r="H964" s="8" t="s">
        <v>14</v>
      </c>
      <c r="I964" s="8" t="s">
        <v>14</v>
      </c>
      <c r="J964" s="8" t="s">
        <v>14</v>
      </c>
      <c r="K964" s="8" t="s">
        <v>14</v>
      </c>
      <c r="L964" s="8" t="s">
        <v>14</v>
      </c>
      <c r="M964" s="8" t="s">
        <v>14</v>
      </c>
      <c r="N964" s="8" t="s">
        <v>14</v>
      </c>
      <c r="O964" s="8" t="s">
        <v>14</v>
      </c>
      <c r="P964" s="8" t="s">
        <v>14</v>
      </c>
      <c r="Q964" s="8" t="s">
        <v>14</v>
      </c>
      <c r="R964" s="8" t="s">
        <v>14</v>
      </c>
      <c r="S964" s="8" t="s">
        <v>14</v>
      </c>
      <c r="T964" s="8" t="s">
        <v>14</v>
      </c>
      <c r="U964" s="8" t="s">
        <v>14</v>
      </c>
      <c r="V964" s="8" t="s">
        <v>14</v>
      </c>
      <c r="W964" s="8" t="s">
        <v>14</v>
      </c>
      <c r="X964" s="8" t="s">
        <v>14</v>
      </c>
      <c r="Y964" s="8" t="s">
        <v>14</v>
      </c>
      <c r="Z964" s="8" t="s">
        <v>14</v>
      </c>
      <c r="AA964" s="8" t="s">
        <v>14</v>
      </c>
      <c r="AB964" s="8" t="s">
        <v>14</v>
      </c>
    </row>
    <row r="965">
      <c r="A965" s="8" t="s">
        <v>14</v>
      </c>
      <c r="B965" s="8" t="s">
        <v>14</v>
      </c>
      <c r="C965" s="8" t="s">
        <v>14</v>
      </c>
      <c r="D965" s="8" t="s">
        <v>14</v>
      </c>
      <c r="E965" s="8" t="s">
        <v>14</v>
      </c>
      <c r="F965" s="8" t="s">
        <v>14</v>
      </c>
      <c r="G965" s="8" t="s">
        <v>14</v>
      </c>
      <c r="H965" s="8" t="s">
        <v>14</v>
      </c>
      <c r="I965" s="8" t="s">
        <v>14</v>
      </c>
      <c r="J965" s="8" t="s">
        <v>14</v>
      </c>
      <c r="K965" s="8" t="s">
        <v>14</v>
      </c>
      <c r="L965" s="8" t="s">
        <v>14</v>
      </c>
      <c r="M965" s="8" t="s">
        <v>14</v>
      </c>
      <c r="N965" s="8" t="s">
        <v>14</v>
      </c>
      <c r="O965" s="8" t="s">
        <v>14</v>
      </c>
      <c r="P965" s="8" t="s">
        <v>14</v>
      </c>
      <c r="Q965" s="8" t="s">
        <v>14</v>
      </c>
      <c r="R965" s="8" t="s">
        <v>14</v>
      </c>
      <c r="S965" s="8" t="s">
        <v>14</v>
      </c>
      <c r="T965" s="8" t="s">
        <v>14</v>
      </c>
      <c r="U965" s="8" t="s">
        <v>14</v>
      </c>
      <c r="V965" s="8" t="s">
        <v>14</v>
      </c>
      <c r="W965" s="8" t="s">
        <v>14</v>
      </c>
      <c r="X965" s="8" t="s">
        <v>14</v>
      </c>
      <c r="Y965" s="8" t="s">
        <v>14</v>
      </c>
      <c r="Z965" s="8" t="s">
        <v>14</v>
      </c>
      <c r="AA965" s="8" t="s">
        <v>14</v>
      </c>
      <c r="AB965" s="8" t="s">
        <v>14</v>
      </c>
    </row>
    <row r="966">
      <c r="A966" s="8" t="s">
        <v>14</v>
      </c>
      <c r="B966" s="8" t="s">
        <v>14</v>
      </c>
      <c r="C966" s="8" t="s">
        <v>14</v>
      </c>
      <c r="D966" s="8" t="s">
        <v>14</v>
      </c>
      <c r="E966" s="8" t="s">
        <v>14</v>
      </c>
      <c r="F966" s="8" t="s">
        <v>14</v>
      </c>
      <c r="G966" s="8" t="s">
        <v>14</v>
      </c>
      <c r="H966" s="8" t="s">
        <v>14</v>
      </c>
      <c r="I966" s="8" t="s">
        <v>14</v>
      </c>
      <c r="J966" s="8" t="s">
        <v>14</v>
      </c>
      <c r="K966" s="8" t="s">
        <v>14</v>
      </c>
      <c r="L966" s="8" t="s">
        <v>14</v>
      </c>
      <c r="M966" s="8" t="s">
        <v>14</v>
      </c>
      <c r="N966" s="8" t="s">
        <v>14</v>
      </c>
      <c r="O966" s="8" t="s">
        <v>14</v>
      </c>
      <c r="P966" s="8" t="s">
        <v>14</v>
      </c>
      <c r="Q966" s="8" t="s">
        <v>14</v>
      </c>
      <c r="R966" s="8" t="s">
        <v>14</v>
      </c>
      <c r="S966" s="8" t="s">
        <v>14</v>
      </c>
      <c r="T966" s="8" t="s">
        <v>14</v>
      </c>
      <c r="U966" s="8" t="s">
        <v>14</v>
      </c>
      <c r="V966" s="8" t="s">
        <v>14</v>
      </c>
      <c r="W966" s="8" t="s">
        <v>14</v>
      </c>
      <c r="X966" s="8" t="s">
        <v>14</v>
      </c>
      <c r="Y966" s="8" t="s">
        <v>14</v>
      </c>
      <c r="Z966" s="8" t="s">
        <v>14</v>
      </c>
      <c r="AA966" s="8" t="s">
        <v>14</v>
      </c>
      <c r="AB966" s="8" t="s">
        <v>14</v>
      </c>
    </row>
    <row r="967">
      <c r="A967" s="8" t="s">
        <v>14</v>
      </c>
      <c r="B967" s="8" t="s">
        <v>14</v>
      </c>
      <c r="C967" s="8" t="s">
        <v>14</v>
      </c>
      <c r="D967" s="8" t="s">
        <v>14</v>
      </c>
      <c r="E967" s="8" t="s">
        <v>14</v>
      </c>
      <c r="F967" s="8" t="s">
        <v>14</v>
      </c>
      <c r="G967" s="8" t="s">
        <v>14</v>
      </c>
      <c r="H967" s="8" t="s">
        <v>14</v>
      </c>
      <c r="I967" s="8" t="s">
        <v>14</v>
      </c>
      <c r="J967" s="8" t="s">
        <v>14</v>
      </c>
      <c r="K967" s="8" t="s">
        <v>14</v>
      </c>
      <c r="L967" s="8" t="s">
        <v>14</v>
      </c>
      <c r="M967" s="8" t="s">
        <v>14</v>
      </c>
      <c r="N967" s="8" t="s">
        <v>14</v>
      </c>
      <c r="O967" s="8" t="s">
        <v>14</v>
      </c>
      <c r="P967" s="8" t="s">
        <v>14</v>
      </c>
      <c r="Q967" s="8" t="s">
        <v>14</v>
      </c>
      <c r="R967" s="8" t="s">
        <v>14</v>
      </c>
      <c r="S967" s="8" t="s">
        <v>14</v>
      </c>
      <c r="T967" s="8" t="s">
        <v>14</v>
      </c>
      <c r="U967" s="8" t="s">
        <v>14</v>
      </c>
      <c r="V967" s="8" t="s">
        <v>14</v>
      </c>
      <c r="W967" s="8" t="s">
        <v>14</v>
      </c>
      <c r="X967" s="8" t="s">
        <v>14</v>
      </c>
      <c r="Y967" s="8" t="s">
        <v>14</v>
      </c>
      <c r="Z967" s="8" t="s">
        <v>14</v>
      </c>
      <c r="AA967" s="8" t="s">
        <v>14</v>
      </c>
      <c r="AB967" s="8" t="s">
        <v>14</v>
      </c>
    </row>
    <row r="968">
      <c r="A968" s="8" t="s">
        <v>14</v>
      </c>
      <c r="B968" s="8" t="s">
        <v>14</v>
      </c>
      <c r="C968" s="8" t="s">
        <v>14</v>
      </c>
      <c r="D968" s="8" t="s">
        <v>14</v>
      </c>
      <c r="E968" s="8" t="s">
        <v>14</v>
      </c>
      <c r="F968" s="8" t="s">
        <v>14</v>
      </c>
      <c r="G968" s="8" t="s">
        <v>14</v>
      </c>
      <c r="H968" s="8" t="s">
        <v>14</v>
      </c>
      <c r="I968" s="8" t="s">
        <v>14</v>
      </c>
      <c r="J968" s="8" t="s">
        <v>14</v>
      </c>
      <c r="K968" s="8" t="s">
        <v>14</v>
      </c>
      <c r="L968" s="8" t="s">
        <v>14</v>
      </c>
      <c r="M968" s="8" t="s">
        <v>14</v>
      </c>
      <c r="N968" s="8" t="s">
        <v>14</v>
      </c>
      <c r="O968" s="8" t="s">
        <v>14</v>
      </c>
      <c r="P968" s="8" t="s">
        <v>14</v>
      </c>
      <c r="Q968" s="8" t="s">
        <v>14</v>
      </c>
      <c r="R968" s="8" t="s">
        <v>14</v>
      </c>
      <c r="S968" s="8" t="s">
        <v>14</v>
      </c>
      <c r="T968" s="8" t="s">
        <v>14</v>
      </c>
      <c r="U968" s="8" t="s">
        <v>14</v>
      </c>
      <c r="V968" s="8" t="s">
        <v>14</v>
      </c>
      <c r="W968" s="8" t="s">
        <v>14</v>
      </c>
      <c r="X968" s="8" t="s">
        <v>14</v>
      </c>
      <c r="Y968" s="8" t="s">
        <v>14</v>
      </c>
      <c r="Z968" s="8" t="s">
        <v>14</v>
      </c>
      <c r="AA968" s="8" t="s">
        <v>14</v>
      </c>
      <c r="AB968" s="8" t="s">
        <v>14</v>
      </c>
    </row>
    <row r="969">
      <c r="A969" s="8" t="s">
        <v>14</v>
      </c>
      <c r="B969" s="8" t="s">
        <v>14</v>
      </c>
      <c r="C969" s="8" t="s">
        <v>14</v>
      </c>
      <c r="D969" s="8" t="s">
        <v>14</v>
      </c>
      <c r="E969" s="8" t="s">
        <v>14</v>
      </c>
      <c r="F969" s="8" t="s">
        <v>14</v>
      </c>
      <c r="G969" s="8" t="s">
        <v>14</v>
      </c>
      <c r="H969" s="8" t="s">
        <v>14</v>
      </c>
      <c r="I969" s="8" t="s">
        <v>14</v>
      </c>
      <c r="J969" s="8" t="s">
        <v>14</v>
      </c>
      <c r="K969" s="8" t="s">
        <v>14</v>
      </c>
      <c r="L969" s="8" t="s">
        <v>14</v>
      </c>
      <c r="M969" s="8" t="s">
        <v>14</v>
      </c>
      <c r="N969" s="8" t="s">
        <v>14</v>
      </c>
      <c r="O969" s="8" t="s">
        <v>14</v>
      </c>
      <c r="P969" s="8" t="s">
        <v>14</v>
      </c>
      <c r="Q969" s="8" t="s">
        <v>14</v>
      </c>
      <c r="R969" s="8" t="s">
        <v>14</v>
      </c>
      <c r="S969" s="8" t="s">
        <v>14</v>
      </c>
      <c r="T969" s="8" t="s">
        <v>14</v>
      </c>
      <c r="U969" s="8" t="s">
        <v>14</v>
      </c>
      <c r="V969" s="8" t="s">
        <v>14</v>
      </c>
      <c r="W969" s="8" t="s">
        <v>14</v>
      </c>
      <c r="X969" s="8" t="s">
        <v>14</v>
      </c>
      <c r="Y969" s="8" t="s">
        <v>14</v>
      </c>
      <c r="Z969" s="8" t="s">
        <v>14</v>
      </c>
      <c r="AA969" s="8" t="s">
        <v>14</v>
      </c>
      <c r="AB969" s="8" t="s">
        <v>14</v>
      </c>
    </row>
    <row r="970">
      <c r="A970" s="8" t="s">
        <v>14</v>
      </c>
      <c r="B970" s="8" t="s">
        <v>14</v>
      </c>
      <c r="C970" s="8" t="s">
        <v>14</v>
      </c>
      <c r="D970" s="8" t="s">
        <v>14</v>
      </c>
      <c r="E970" s="8" t="s">
        <v>14</v>
      </c>
      <c r="F970" s="8" t="s">
        <v>14</v>
      </c>
      <c r="G970" s="8" t="s">
        <v>14</v>
      </c>
      <c r="H970" s="8" t="s">
        <v>14</v>
      </c>
      <c r="I970" s="8" t="s">
        <v>14</v>
      </c>
      <c r="J970" s="8" t="s">
        <v>14</v>
      </c>
      <c r="K970" s="8" t="s">
        <v>14</v>
      </c>
      <c r="L970" s="8" t="s">
        <v>14</v>
      </c>
      <c r="M970" s="8" t="s">
        <v>14</v>
      </c>
      <c r="N970" s="8" t="s">
        <v>14</v>
      </c>
      <c r="O970" s="8" t="s">
        <v>14</v>
      </c>
      <c r="P970" s="8" t="s">
        <v>14</v>
      </c>
      <c r="Q970" s="8" t="s">
        <v>14</v>
      </c>
      <c r="R970" s="8" t="s">
        <v>14</v>
      </c>
      <c r="S970" s="8" t="s">
        <v>14</v>
      </c>
      <c r="T970" s="8" t="s">
        <v>14</v>
      </c>
      <c r="U970" s="8" t="s">
        <v>14</v>
      </c>
      <c r="V970" s="8" t="s">
        <v>14</v>
      </c>
      <c r="W970" s="8" t="s">
        <v>14</v>
      </c>
      <c r="X970" s="8" t="s">
        <v>14</v>
      </c>
      <c r="Y970" s="8" t="s">
        <v>14</v>
      </c>
      <c r="Z970" s="8" t="s">
        <v>14</v>
      </c>
      <c r="AA970" s="8" t="s">
        <v>14</v>
      </c>
      <c r="AB970" s="8" t="s">
        <v>14</v>
      </c>
    </row>
    <row r="971">
      <c r="A971" s="8" t="s">
        <v>14</v>
      </c>
      <c r="B971" s="8" t="s">
        <v>14</v>
      </c>
      <c r="C971" s="8" t="s">
        <v>14</v>
      </c>
      <c r="D971" s="8" t="s">
        <v>14</v>
      </c>
      <c r="E971" s="8" t="s">
        <v>14</v>
      </c>
      <c r="F971" s="8" t="s">
        <v>14</v>
      </c>
      <c r="G971" s="8" t="s">
        <v>14</v>
      </c>
      <c r="H971" s="8" t="s">
        <v>14</v>
      </c>
      <c r="I971" s="8" t="s">
        <v>14</v>
      </c>
      <c r="J971" s="8" t="s">
        <v>14</v>
      </c>
      <c r="K971" s="8" t="s">
        <v>14</v>
      </c>
      <c r="L971" s="8" t="s">
        <v>14</v>
      </c>
      <c r="M971" s="8" t="s">
        <v>14</v>
      </c>
      <c r="N971" s="8" t="s">
        <v>14</v>
      </c>
      <c r="O971" s="8" t="s">
        <v>14</v>
      </c>
      <c r="P971" s="8" t="s">
        <v>14</v>
      </c>
      <c r="Q971" s="8" t="s">
        <v>14</v>
      </c>
      <c r="R971" s="8" t="s">
        <v>14</v>
      </c>
      <c r="S971" s="8" t="s">
        <v>14</v>
      </c>
      <c r="T971" s="8" t="s">
        <v>14</v>
      </c>
      <c r="U971" s="8" t="s">
        <v>14</v>
      </c>
      <c r="V971" s="8" t="s">
        <v>14</v>
      </c>
      <c r="W971" s="8" t="s">
        <v>14</v>
      </c>
      <c r="X971" s="8" t="s">
        <v>14</v>
      </c>
      <c r="Y971" s="8" t="s">
        <v>14</v>
      </c>
      <c r="Z971" s="8" t="s">
        <v>14</v>
      </c>
      <c r="AA971" s="8" t="s">
        <v>14</v>
      </c>
      <c r="AB971" s="8" t="s">
        <v>14</v>
      </c>
    </row>
    <row r="972">
      <c r="A972" s="8" t="s">
        <v>14</v>
      </c>
      <c r="B972" s="8" t="s">
        <v>14</v>
      </c>
      <c r="C972" s="8" t="s">
        <v>14</v>
      </c>
      <c r="D972" s="8" t="s">
        <v>14</v>
      </c>
      <c r="E972" s="8" t="s">
        <v>14</v>
      </c>
      <c r="F972" s="8" t="s">
        <v>14</v>
      </c>
      <c r="G972" s="8" t="s">
        <v>14</v>
      </c>
      <c r="H972" s="8" t="s">
        <v>14</v>
      </c>
      <c r="I972" s="8" t="s">
        <v>14</v>
      </c>
      <c r="J972" s="8" t="s">
        <v>14</v>
      </c>
      <c r="K972" s="8" t="s">
        <v>14</v>
      </c>
      <c r="L972" s="8" t="s">
        <v>14</v>
      </c>
      <c r="M972" s="8" t="s">
        <v>14</v>
      </c>
      <c r="N972" s="8" t="s">
        <v>14</v>
      </c>
      <c r="O972" s="8" t="s">
        <v>14</v>
      </c>
      <c r="P972" s="8" t="s">
        <v>14</v>
      </c>
      <c r="Q972" s="8" t="s">
        <v>14</v>
      </c>
      <c r="R972" s="8" t="s">
        <v>14</v>
      </c>
      <c r="S972" s="8" t="s">
        <v>14</v>
      </c>
      <c r="T972" s="8" t="s">
        <v>14</v>
      </c>
      <c r="U972" s="8" t="s">
        <v>14</v>
      </c>
      <c r="V972" s="8" t="s">
        <v>14</v>
      </c>
      <c r="W972" s="8" t="s">
        <v>14</v>
      </c>
      <c r="X972" s="8" t="s">
        <v>14</v>
      </c>
      <c r="Y972" s="8" t="s">
        <v>14</v>
      </c>
      <c r="Z972" s="8" t="s">
        <v>14</v>
      </c>
      <c r="AA972" s="8" t="s">
        <v>14</v>
      </c>
      <c r="AB972" s="8" t="s">
        <v>14</v>
      </c>
    </row>
    <row r="973">
      <c r="A973" s="8" t="s">
        <v>14</v>
      </c>
      <c r="B973" s="8" t="s">
        <v>14</v>
      </c>
      <c r="C973" s="8" t="s">
        <v>14</v>
      </c>
      <c r="D973" s="8" t="s">
        <v>14</v>
      </c>
      <c r="E973" s="8" t="s">
        <v>14</v>
      </c>
      <c r="F973" s="8" t="s">
        <v>14</v>
      </c>
      <c r="G973" s="8" t="s">
        <v>14</v>
      </c>
      <c r="H973" s="8" t="s">
        <v>14</v>
      </c>
      <c r="I973" s="8" t="s">
        <v>14</v>
      </c>
      <c r="J973" s="8" t="s">
        <v>14</v>
      </c>
      <c r="K973" s="8" t="s">
        <v>14</v>
      </c>
      <c r="L973" s="8" t="s">
        <v>14</v>
      </c>
      <c r="M973" s="8" t="s">
        <v>14</v>
      </c>
      <c r="N973" s="8" t="s">
        <v>14</v>
      </c>
      <c r="O973" s="8" t="s">
        <v>14</v>
      </c>
      <c r="P973" s="8" t="s">
        <v>14</v>
      </c>
      <c r="Q973" s="8" t="s">
        <v>14</v>
      </c>
      <c r="R973" s="8" t="s">
        <v>14</v>
      </c>
      <c r="S973" s="8" t="s">
        <v>14</v>
      </c>
      <c r="T973" s="8" t="s">
        <v>14</v>
      </c>
      <c r="U973" s="8" t="s">
        <v>14</v>
      </c>
      <c r="V973" s="8" t="s">
        <v>14</v>
      </c>
      <c r="W973" s="8" t="s">
        <v>14</v>
      </c>
      <c r="X973" s="8" t="s">
        <v>14</v>
      </c>
      <c r="Y973" s="8" t="s">
        <v>14</v>
      </c>
      <c r="Z973" s="8" t="s">
        <v>14</v>
      </c>
      <c r="AA973" s="8" t="s">
        <v>14</v>
      </c>
      <c r="AB973" s="8" t="s">
        <v>14</v>
      </c>
    </row>
    <row r="974">
      <c r="A974" s="8" t="s">
        <v>14</v>
      </c>
      <c r="B974" s="8" t="s">
        <v>14</v>
      </c>
      <c r="C974" s="8" t="s">
        <v>14</v>
      </c>
      <c r="D974" s="8" t="s">
        <v>14</v>
      </c>
      <c r="E974" s="8" t="s">
        <v>14</v>
      </c>
      <c r="F974" s="8" t="s">
        <v>14</v>
      </c>
      <c r="G974" s="8" t="s">
        <v>14</v>
      </c>
      <c r="H974" s="8" t="s">
        <v>14</v>
      </c>
      <c r="I974" s="8" t="s">
        <v>14</v>
      </c>
      <c r="J974" s="8" t="s">
        <v>14</v>
      </c>
      <c r="K974" s="8" t="s">
        <v>14</v>
      </c>
      <c r="L974" s="8" t="s">
        <v>14</v>
      </c>
      <c r="M974" s="8" t="s">
        <v>14</v>
      </c>
      <c r="N974" s="8" t="s">
        <v>14</v>
      </c>
      <c r="O974" s="8" t="s">
        <v>14</v>
      </c>
      <c r="P974" s="8" t="s">
        <v>14</v>
      </c>
      <c r="Q974" s="8" t="s">
        <v>14</v>
      </c>
      <c r="R974" s="8" t="s">
        <v>14</v>
      </c>
      <c r="S974" s="8" t="s">
        <v>14</v>
      </c>
      <c r="T974" s="8" t="s">
        <v>14</v>
      </c>
      <c r="U974" s="8" t="s">
        <v>14</v>
      </c>
      <c r="V974" s="8" t="s">
        <v>14</v>
      </c>
      <c r="W974" s="8" t="s">
        <v>14</v>
      </c>
      <c r="X974" s="8" t="s">
        <v>14</v>
      </c>
      <c r="Y974" s="8" t="s">
        <v>14</v>
      </c>
      <c r="Z974" s="8" t="s">
        <v>14</v>
      </c>
      <c r="AA974" s="8" t="s">
        <v>14</v>
      </c>
      <c r="AB974" s="8" t="s">
        <v>14</v>
      </c>
    </row>
    <row r="975">
      <c r="A975" s="8" t="s">
        <v>14</v>
      </c>
      <c r="B975" s="8" t="s">
        <v>14</v>
      </c>
      <c r="C975" s="8" t="s">
        <v>14</v>
      </c>
      <c r="D975" s="8" t="s">
        <v>14</v>
      </c>
      <c r="E975" s="8" t="s">
        <v>14</v>
      </c>
      <c r="F975" s="8" t="s">
        <v>14</v>
      </c>
      <c r="G975" s="8" t="s">
        <v>14</v>
      </c>
      <c r="H975" s="8" t="s">
        <v>14</v>
      </c>
      <c r="I975" s="8" t="s">
        <v>14</v>
      </c>
      <c r="J975" s="8" t="s">
        <v>14</v>
      </c>
      <c r="K975" s="8" t="s">
        <v>14</v>
      </c>
      <c r="L975" s="8" t="s">
        <v>14</v>
      </c>
      <c r="M975" s="8" t="s">
        <v>14</v>
      </c>
      <c r="N975" s="8" t="s">
        <v>14</v>
      </c>
      <c r="O975" s="8" t="s">
        <v>14</v>
      </c>
      <c r="P975" s="8" t="s">
        <v>14</v>
      </c>
      <c r="Q975" s="8" t="s">
        <v>14</v>
      </c>
      <c r="R975" s="8" t="s">
        <v>14</v>
      </c>
      <c r="S975" s="8" t="s">
        <v>14</v>
      </c>
      <c r="T975" s="8" t="s">
        <v>14</v>
      </c>
      <c r="U975" s="8" t="s">
        <v>14</v>
      </c>
      <c r="V975" s="8" t="s">
        <v>14</v>
      </c>
      <c r="W975" s="8" t="s">
        <v>14</v>
      </c>
      <c r="X975" s="8" t="s">
        <v>14</v>
      </c>
      <c r="Y975" s="8" t="s">
        <v>14</v>
      </c>
      <c r="Z975" s="8" t="s">
        <v>14</v>
      </c>
      <c r="AA975" s="8" t="s">
        <v>14</v>
      </c>
      <c r="AB975" s="8" t="s">
        <v>14</v>
      </c>
    </row>
    <row r="976">
      <c r="A976" s="8" t="s">
        <v>14</v>
      </c>
      <c r="B976" s="8" t="s">
        <v>14</v>
      </c>
      <c r="C976" s="8" t="s">
        <v>14</v>
      </c>
      <c r="D976" s="8" t="s">
        <v>14</v>
      </c>
      <c r="E976" s="8" t="s">
        <v>14</v>
      </c>
      <c r="F976" s="8" t="s">
        <v>14</v>
      </c>
      <c r="G976" s="8" t="s">
        <v>14</v>
      </c>
      <c r="H976" s="8" t="s">
        <v>14</v>
      </c>
      <c r="I976" s="8" t="s">
        <v>14</v>
      </c>
      <c r="J976" s="8" t="s">
        <v>14</v>
      </c>
      <c r="K976" s="8" t="s">
        <v>14</v>
      </c>
      <c r="L976" s="8" t="s">
        <v>14</v>
      </c>
      <c r="M976" s="8" t="s">
        <v>14</v>
      </c>
      <c r="N976" s="8" t="s">
        <v>14</v>
      </c>
      <c r="O976" s="8" t="s">
        <v>14</v>
      </c>
      <c r="P976" s="8" t="s">
        <v>14</v>
      </c>
      <c r="Q976" s="8" t="s">
        <v>14</v>
      </c>
      <c r="R976" s="8" t="s">
        <v>14</v>
      </c>
      <c r="S976" s="8" t="s">
        <v>14</v>
      </c>
      <c r="T976" s="8" t="s">
        <v>14</v>
      </c>
      <c r="U976" s="8" t="s">
        <v>14</v>
      </c>
      <c r="V976" s="8" t="s">
        <v>14</v>
      </c>
      <c r="W976" s="8" t="s">
        <v>14</v>
      </c>
      <c r="X976" s="8" t="s">
        <v>14</v>
      </c>
      <c r="Y976" s="8" t="s">
        <v>14</v>
      </c>
      <c r="Z976" s="8" t="s">
        <v>14</v>
      </c>
      <c r="AA976" s="8" t="s">
        <v>14</v>
      </c>
      <c r="AB976" s="8" t="s">
        <v>14</v>
      </c>
    </row>
    <row r="977">
      <c r="A977" s="8" t="s">
        <v>14</v>
      </c>
      <c r="B977" s="8" t="s">
        <v>14</v>
      </c>
      <c r="C977" s="8" t="s">
        <v>14</v>
      </c>
      <c r="D977" s="8" t="s">
        <v>14</v>
      </c>
      <c r="E977" s="8" t="s">
        <v>14</v>
      </c>
      <c r="F977" s="8" t="s">
        <v>14</v>
      </c>
      <c r="G977" s="8" t="s">
        <v>14</v>
      </c>
      <c r="H977" s="8" t="s">
        <v>14</v>
      </c>
      <c r="I977" s="8" t="s">
        <v>14</v>
      </c>
      <c r="J977" s="8" t="s">
        <v>14</v>
      </c>
      <c r="K977" s="8" t="s">
        <v>14</v>
      </c>
      <c r="L977" s="8" t="s">
        <v>14</v>
      </c>
      <c r="M977" s="8" t="s">
        <v>14</v>
      </c>
      <c r="N977" s="8" t="s">
        <v>14</v>
      </c>
      <c r="O977" s="8" t="s">
        <v>14</v>
      </c>
      <c r="P977" s="8" t="s">
        <v>14</v>
      </c>
      <c r="Q977" s="8" t="s">
        <v>14</v>
      </c>
      <c r="R977" s="8" t="s">
        <v>14</v>
      </c>
      <c r="S977" s="8" t="s">
        <v>14</v>
      </c>
      <c r="T977" s="8" t="s">
        <v>14</v>
      </c>
      <c r="U977" s="8" t="s">
        <v>14</v>
      </c>
      <c r="V977" s="8" t="s">
        <v>14</v>
      </c>
      <c r="W977" s="8" t="s">
        <v>14</v>
      </c>
      <c r="X977" s="8" t="s">
        <v>14</v>
      </c>
      <c r="Y977" s="8" t="s">
        <v>14</v>
      </c>
      <c r="Z977" s="8" t="s">
        <v>14</v>
      </c>
      <c r="AA977" s="8" t="s">
        <v>14</v>
      </c>
      <c r="AB977" s="8" t="s">
        <v>14</v>
      </c>
    </row>
    <row r="978">
      <c r="A978" s="8" t="s">
        <v>14</v>
      </c>
      <c r="B978" s="8" t="s">
        <v>14</v>
      </c>
      <c r="C978" s="8" t="s">
        <v>14</v>
      </c>
      <c r="D978" s="8" t="s">
        <v>14</v>
      </c>
      <c r="E978" s="8" t="s">
        <v>14</v>
      </c>
      <c r="F978" s="8" t="s">
        <v>14</v>
      </c>
      <c r="G978" s="8" t="s">
        <v>14</v>
      </c>
      <c r="H978" s="8" t="s">
        <v>14</v>
      </c>
      <c r="I978" s="8" t="s">
        <v>14</v>
      </c>
      <c r="J978" s="8" t="s">
        <v>14</v>
      </c>
      <c r="K978" s="8" t="s">
        <v>14</v>
      </c>
      <c r="L978" s="8" t="s">
        <v>14</v>
      </c>
      <c r="M978" s="8" t="s">
        <v>14</v>
      </c>
      <c r="N978" s="8" t="s">
        <v>14</v>
      </c>
      <c r="O978" s="8" t="s">
        <v>14</v>
      </c>
      <c r="P978" s="8" t="s">
        <v>14</v>
      </c>
      <c r="Q978" s="8" t="s">
        <v>14</v>
      </c>
      <c r="R978" s="8" t="s">
        <v>14</v>
      </c>
      <c r="S978" s="8" t="s">
        <v>14</v>
      </c>
      <c r="T978" s="8" t="s">
        <v>14</v>
      </c>
      <c r="U978" s="8" t="s">
        <v>14</v>
      </c>
      <c r="V978" s="8" t="s">
        <v>14</v>
      </c>
      <c r="W978" s="8" t="s">
        <v>14</v>
      </c>
      <c r="X978" s="8" t="s">
        <v>14</v>
      </c>
      <c r="Y978" s="8" t="s">
        <v>14</v>
      </c>
      <c r="Z978" s="8" t="s">
        <v>14</v>
      </c>
      <c r="AA978" s="8" t="s">
        <v>14</v>
      </c>
      <c r="AB978" s="8" t="s">
        <v>14</v>
      </c>
    </row>
    <row r="979">
      <c r="A979" s="8" t="s">
        <v>14</v>
      </c>
      <c r="B979" s="8" t="s">
        <v>14</v>
      </c>
      <c r="C979" s="8" t="s">
        <v>14</v>
      </c>
      <c r="D979" s="8" t="s">
        <v>14</v>
      </c>
      <c r="E979" s="8" t="s">
        <v>14</v>
      </c>
      <c r="F979" s="8" t="s">
        <v>14</v>
      </c>
      <c r="G979" s="8" t="s">
        <v>14</v>
      </c>
      <c r="H979" s="8" t="s">
        <v>14</v>
      </c>
      <c r="I979" s="8" t="s">
        <v>14</v>
      </c>
      <c r="J979" s="8" t="s">
        <v>14</v>
      </c>
      <c r="K979" s="8" t="s">
        <v>14</v>
      </c>
      <c r="L979" s="8" t="s">
        <v>14</v>
      </c>
      <c r="M979" s="8" t="s">
        <v>14</v>
      </c>
      <c r="N979" s="8" t="s">
        <v>14</v>
      </c>
      <c r="O979" s="8" t="s">
        <v>14</v>
      </c>
      <c r="P979" s="8" t="s">
        <v>14</v>
      </c>
      <c r="Q979" s="8" t="s">
        <v>14</v>
      </c>
      <c r="R979" s="8" t="s">
        <v>14</v>
      </c>
      <c r="S979" s="8" t="s">
        <v>14</v>
      </c>
      <c r="T979" s="8" t="s">
        <v>14</v>
      </c>
      <c r="U979" s="8" t="s">
        <v>14</v>
      </c>
      <c r="V979" s="8" t="s">
        <v>14</v>
      </c>
      <c r="W979" s="8" t="s">
        <v>14</v>
      </c>
      <c r="X979" s="8" t="s">
        <v>14</v>
      </c>
      <c r="Y979" s="8" t="s">
        <v>14</v>
      </c>
      <c r="Z979" s="8" t="s">
        <v>14</v>
      </c>
      <c r="AA979" s="8" t="s">
        <v>14</v>
      </c>
      <c r="AB979" s="8" t="s">
        <v>14</v>
      </c>
    </row>
    <row r="980">
      <c r="A980" s="8" t="s">
        <v>14</v>
      </c>
      <c r="B980" s="8" t="s">
        <v>14</v>
      </c>
      <c r="C980" s="8" t="s">
        <v>14</v>
      </c>
      <c r="D980" s="8" t="s">
        <v>14</v>
      </c>
      <c r="E980" s="8" t="s">
        <v>14</v>
      </c>
      <c r="F980" s="8" t="s">
        <v>14</v>
      </c>
      <c r="G980" s="8" t="s">
        <v>14</v>
      </c>
      <c r="H980" s="8" t="s">
        <v>14</v>
      </c>
      <c r="I980" s="8" t="s">
        <v>14</v>
      </c>
      <c r="J980" s="8" t="s">
        <v>14</v>
      </c>
      <c r="K980" s="8" t="s">
        <v>14</v>
      </c>
      <c r="L980" s="8" t="s">
        <v>14</v>
      </c>
      <c r="M980" s="8" t="s">
        <v>14</v>
      </c>
      <c r="N980" s="8" t="s">
        <v>14</v>
      </c>
      <c r="O980" s="8" t="s">
        <v>14</v>
      </c>
      <c r="P980" s="8" t="s">
        <v>14</v>
      </c>
      <c r="Q980" s="8" t="s">
        <v>14</v>
      </c>
      <c r="R980" s="8" t="s">
        <v>14</v>
      </c>
      <c r="S980" s="8" t="s">
        <v>14</v>
      </c>
      <c r="T980" s="8" t="s">
        <v>14</v>
      </c>
      <c r="U980" s="8" t="s">
        <v>14</v>
      </c>
      <c r="V980" s="8" t="s">
        <v>14</v>
      </c>
      <c r="W980" s="8" t="s">
        <v>14</v>
      </c>
      <c r="X980" s="8" t="s">
        <v>14</v>
      </c>
      <c r="Y980" s="8" t="s">
        <v>14</v>
      </c>
      <c r="Z980" s="8" t="s">
        <v>14</v>
      </c>
      <c r="AA980" s="8" t="s">
        <v>14</v>
      </c>
      <c r="AB980" s="8" t="s">
        <v>14</v>
      </c>
    </row>
    <row r="981">
      <c r="A981" s="8" t="s">
        <v>14</v>
      </c>
      <c r="B981" s="8" t="s">
        <v>14</v>
      </c>
      <c r="C981" s="8" t="s">
        <v>14</v>
      </c>
      <c r="D981" s="8" t="s">
        <v>14</v>
      </c>
      <c r="E981" s="8" t="s">
        <v>14</v>
      </c>
      <c r="F981" s="8" t="s">
        <v>14</v>
      </c>
      <c r="G981" s="8" t="s">
        <v>14</v>
      </c>
      <c r="H981" s="8" t="s">
        <v>14</v>
      </c>
      <c r="I981" s="8" t="s">
        <v>14</v>
      </c>
      <c r="J981" s="8" t="s">
        <v>14</v>
      </c>
      <c r="K981" s="8" t="s">
        <v>14</v>
      </c>
      <c r="L981" s="8" t="s">
        <v>14</v>
      </c>
      <c r="M981" s="8" t="s">
        <v>14</v>
      </c>
      <c r="N981" s="8" t="s">
        <v>14</v>
      </c>
      <c r="O981" s="8" t="s">
        <v>14</v>
      </c>
      <c r="P981" s="8" t="s">
        <v>14</v>
      </c>
      <c r="Q981" s="8" t="s">
        <v>14</v>
      </c>
      <c r="R981" s="8" t="s">
        <v>14</v>
      </c>
      <c r="S981" s="8" t="s">
        <v>14</v>
      </c>
      <c r="T981" s="8" t="s">
        <v>14</v>
      </c>
      <c r="U981" s="8" t="s">
        <v>14</v>
      </c>
      <c r="V981" s="8" t="s">
        <v>14</v>
      </c>
      <c r="W981" s="8" t="s">
        <v>14</v>
      </c>
      <c r="X981" s="8" t="s">
        <v>14</v>
      </c>
      <c r="Y981" s="8" t="s">
        <v>14</v>
      </c>
      <c r="Z981" s="8" t="s">
        <v>14</v>
      </c>
      <c r="AA981" s="8" t="s">
        <v>14</v>
      </c>
      <c r="AB981" s="8" t="s">
        <v>14</v>
      </c>
    </row>
    <row r="982">
      <c r="A982" s="8" t="s">
        <v>14</v>
      </c>
      <c r="B982" s="8" t="s">
        <v>14</v>
      </c>
      <c r="C982" s="8" t="s">
        <v>14</v>
      </c>
      <c r="D982" s="8" t="s">
        <v>14</v>
      </c>
      <c r="E982" s="8" t="s">
        <v>14</v>
      </c>
      <c r="F982" s="8" t="s">
        <v>14</v>
      </c>
      <c r="G982" s="8" t="s">
        <v>14</v>
      </c>
      <c r="H982" s="8" t="s">
        <v>14</v>
      </c>
      <c r="I982" s="8" t="s">
        <v>14</v>
      </c>
      <c r="J982" s="8" t="s">
        <v>14</v>
      </c>
      <c r="K982" s="8" t="s">
        <v>14</v>
      </c>
      <c r="L982" s="8" t="s">
        <v>14</v>
      </c>
      <c r="M982" s="8" t="s">
        <v>14</v>
      </c>
      <c r="N982" s="8" t="s">
        <v>14</v>
      </c>
      <c r="O982" s="8" t="s">
        <v>14</v>
      </c>
      <c r="P982" s="8" t="s">
        <v>14</v>
      </c>
      <c r="Q982" s="8" t="s">
        <v>14</v>
      </c>
      <c r="R982" s="8" t="s">
        <v>14</v>
      </c>
      <c r="S982" s="8" t="s">
        <v>14</v>
      </c>
      <c r="T982" s="8" t="s">
        <v>14</v>
      </c>
      <c r="U982" s="8" t="s">
        <v>14</v>
      </c>
      <c r="V982" s="8" t="s">
        <v>14</v>
      </c>
      <c r="W982" s="8" t="s">
        <v>14</v>
      </c>
      <c r="X982" s="8" t="s">
        <v>14</v>
      </c>
      <c r="Y982" s="8" t="s">
        <v>14</v>
      </c>
      <c r="Z982" s="8" t="s">
        <v>14</v>
      </c>
      <c r="AA982" s="8" t="s">
        <v>14</v>
      </c>
      <c r="AB982" s="8" t="s">
        <v>14</v>
      </c>
    </row>
    <row r="983">
      <c r="A983" s="8" t="s">
        <v>14</v>
      </c>
      <c r="B983" s="8" t="s">
        <v>14</v>
      </c>
      <c r="C983" s="8" t="s">
        <v>14</v>
      </c>
      <c r="D983" s="8" t="s">
        <v>14</v>
      </c>
      <c r="E983" s="8" t="s">
        <v>14</v>
      </c>
      <c r="F983" s="8" t="s">
        <v>14</v>
      </c>
      <c r="G983" s="8" t="s">
        <v>14</v>
      </c>
      <c r="H983" s="8" t="s">
        <v>14</v>
      </c>
      <c r="I983" s="8" t="s">
        <v>14</v>
      </c>
      <c r="J983" s="8" t="s">
        <v>14</v>
      </c>
      <c r="K983" s="8" t="s">
        <v>14</v>
      </c>
      <c r="L983" s="8" t="s">
        <v>14</v>
      </c>
      <c r="M983" s="8" t="s">
        <v>14</v>
      </c>
      <c r="N983" s="8" t="s">
        <v>14</v>
      </c>
      <c r="O983" s="8" t="s">
        <v>14</v>
      </c>
      <c r="P983" s="8" t="s">
        <v>14</v>
      </c>
      <c r="Q983" s="8" t="s">
        <v>14</v>
      </c>
      <c r="R983" s="8" t="s">
        <v>14</v>
      </c>
      <c r="S983" s="8" t="s">
        <v>14</v>
      </c>
      <c r="T983" s="8" t="s">
        <v>14</v>
      </c>
      <c r="U983" s="8" t="s">
        <v>14</v>
      </c>
      <c r="V983" s="8" t="s">
        <v>14</v>
      </c>
      <c r="W983" s="8" t="s">
        <v>14</v>
      </c>
      <c r="X983" s="8" t="s">
        <v>14</v>
      </c>
      <c r="Y983" s="8" t="s">
        <v>14</v>
      </c>
      <c r="Z983" s="8" t="s">
        <v>14</v>
      </c>
      <c r="AA983" s="8" t="s">
        <v>14</v>
      </c>
      <c r="AB983" s="8" t="s">
        <v>14</v>
      </c>
    </row>
    <row r="984">
      <c r="A984" s="8" t="s">
        <v>14</v>
      </c>
      <c r="B984" s="8" t="s">
        <v>14</v>
      </c>
      <c r="C984" s="8" t="s">
        <v>14</v>
      </c>
      <c r="D984" s="8" t="s">
        <v>14</v>
      </c>
      <c r="E984" s="8" t="s">
        <v>14</v>
      </c>
      <c r="F984" s="8" t="s">
        <v>14</v>
      </c>
      <c r="G984" s="8" t="s">
        <v>14</v>
      </c>
      <c r="H984" s="8" t="s">
        <v>14</v>
      </c>
      <c r="I984" s="8" t="s">
        <v>14</v>
      </c>
      <c r="J984" s="8" t="s">
        <v>14</v>
      </c>
      <c r="K984" s="8" t="s">
        <v>14</v>
      </c>
      <c r="L984" s="8" t="s">
        <v>14</v>
      </c>
      <c r="M984" s="8" t="s">
        <v>14</v>
      </c>
      <c r="N984" s="8" t="s">
        <v>14</v>
      </c>
      <c r="O984" s="8" t="s">
        <v>14</v>
      </c>
      <c r="P984" s="8" t="s">
        <v>14</v>
      </c>
      <c r="Q984" s="8" t="s">
        <v>14</v>
      </c>
      <c r="R984" s="8" t="s">
        <v>14</v>
      </c>
      <c r="S984" s="8" t="s">
        <v>14</v>
      </c>
      <c r="T984" s="8" t="s">
        <v>14</v>
      </c>
      <c r="U984" s="8" t="s">
        <v>14</v>
      </c>
      <c r="V984" s="8" t="s">
        <v>14</v>
      </c>
      <c r="W984" s="8" t="s">
        <v>14</v>
      </c>
      <c r="X984" s="8" t="s">
        <v>14</v>
      </c>
      <c r="Y984" s="8" t="s">
        <v>14</v>
      </c>
      <c r="Z984" s="8" t="s">
        <v>14</v>
      </c>
      <c r="AA984" s="8" t="s">
        <v>14</v>
      </c>
      <c r="AB984" s="8" t="s">
        <v>14</v>
      </c>
    </row>
    <row r="985">
      <c r="A985" s="8" t="s">
        <v>14</v>
      </c>
      <c r="B985" s="8" t="s">
        <v>14</v>
      </c>
      <c r="C985" s="8" t="s">
        <v>14</v>
      </c>
      <c r="D985" s="8" t="s">
        <v>14</v>
      </c>
      <c r="E985" s="8" t="s">
        <v>14</v>
      </c>
      <c r="F985" s="8" t="s">
        <v>14</v>
      </c>
      <c r="G985" s="8" t="s">
        <v>14</v>
      </c>
      <c r="H985" s="8" t="s">
        <v>14</v>
      </c>
      <c r="I985" s="8" t="s">
        <v>14</v>
      </c>
      <c r="J985" s="8" t="s">
        <v>14</v>
      </c>
      <c r="K985" s="8" t="s">
        <v>14</v>
      </c>
      <c r="L985" s="8" t="s">
        <v>14</v>
      </c>
      <c r="M985" s="8" t="s">
        <v>14</v>
      </c>
      <c r="N985" s="8" t="s">
        <v>14</v>
      </c>
      <c r="O985" s="8" t="s">
        <v>14</v>
      </c>
      <c r="P985" s="8" t="s">
        <v>14</v>
      </c>
      <c r="Q985" s="8" t="s">
        <v>14</v>
      </c>
      <c r="R985" s="8" t="s">
        <v>14</v>
      </c>
      <c r="S985" s="8" t="s">
        <v>14</v>
      </c>
      <c r="T985" s="8" t="s">
        <v>14</v>
      </c>
      <c r="U985" s="8" t="s">
        <v>14</v>
      </c>
      <c r="V985" s="8" t="s">
        <v>14</v>
      </c>
      <c r="W985" s="8" t="s">
        <v>14</v>
      </c>
      <c r="X985" s="8" t="s">
        <v>14</v>
      </c>
      <c r="Y985" s="8" t="s">
        <v>14</v>
      </c>
      <c r="Z985" s="8" t="s">
        <v>14</v>
      </c>
      <c r="AA985" s="8" t="s">
        <v>14</v>
      </c>
      <c r="AB985" s="8" t="s">
        <v>14</v>
      </c>
    </row>
    <row r="986">
      <c r="A986" s="8" t="s">
        <v>14</v>
      </c>
      <c r="B986" s="8" t="s">
        <v>14</v>
      </c>
      <c r="C986" s="8" t="s">
        <v>14</v>
      </c>
      <c r="D986" s="8" t="s">
        <v>14</v>
      </c>
      <c r="E986" s="8" t="s">
        <v>14</v>
      </c>
      <c r="F986" s="8" t="s">
        <v>14</v>
      </c>
      <c r="G986" s="8" t="s">
        <v>14</v>
      </c>
      <c r="H986" s="8" t="s">
        <v>14</v>
      </c>
      <c r="I986" s="8" t="s">
        <v>14</v>
      </c>
      <c r="J986" s="8" t="s">
        <v>14</v>
      </c>
      <c r="K986" s="8" t="s">
        <v>14</v>
      </c>
      <c r="L986" s="8" t="s">
        <v>14</v>
      </c>
      <c r="M986" s="8" t="s">
        <v>14</v>
      </c>
      <c r="N986" s="8" t="s">
        <v>14</v>
      </c>
      <c r="O986" s="8" t="s">
        <v>14</v>
      </c>
      <c r="P986" s="8" t="s">
        <v>14</v>
      </c>
      <c r="Q986" s="8" t="s">
        <v>14</v>
      </c>
      <c r="R986" s="8" t="s">
        <v>14</v>
      </c>
      <c r="S986" s="8" t="s">
        <v>14</v>
      </c>
      <c r="T986" s="8" t="s">
        <v>14</v>
      </c>
      <c r="U986" s="8" t="s">
        <v>14</v>
      </c>
      <c r="V986" s="8" t="s">
        <v>14</v>
      </c>
      <c r="W986" s="8" t="s">
        <v>14</v>
      </c>
      <c r="X986" s="8" t="s">
        <v>14</v>
      </c>
      <c r="Y986" s="8" t="s">
        <v>14</v>
      </c>
      <c r="Z986" s="8" t="s">
        <v>14</v>
      </c>
      <c r="AA986" s="8" t="s">
        <v>14</v>
      </c>
      <c r="AB986" s="8" t="s">
        <v>14</v>
      </c>
    </row>
    <row r="987">
      <c r="A987" s="8" t="s">
        <v>14</v>
      </c>
      <c r="B987" s="8" t="s">
        <v>14</v>
      </c>
      <c r="C987" s="8" t="s">
        <v>14</v>
      </c>
      <c r="D987" s="8" t="s">
        <v>14</v>
      </c>
      <c r="E987" s="8" t="s">
        <v>14</v>
      </c>
      <c r="F987" s="8" t="s">
        <v>14</v>
      </c>
      <c r="G987" s="8" t="s">
        <v>14</v>
      </c>
      <c r="H987" s="8" t="s">
        <v>14</v>
      </c>
      <c r="I987" s="8" t="s">
        <v>14</v>
      </c>
      <c r="J987" s="8" t="s">
        <v>14</v>
      </c>
      <c r="K987" s="8" t="s">
        <v>14</v>
      </c>
      <c r="L987" s="8" t="s">
        <v>14</v>
      </c>
      <c r="M987" s="8" t="s">
        <v>14</v>
      </c>
      <c r="N987" s="8" t="s">
        <v>14</v>
      </c>
      <c r="O987" s="8" t="s">
        <v>14</v>
      </c>
      <c r="P987" s="8" t="s">
        <v>14</v>
      </c>
      <c r="Q987" s="8" t="s">
        <v>14</v>
      </c>
      <c r="R987" s="8" t="s">
        <v>14</v>
      </c>
      <c r="S987" s="8" t="s">
        <v>14</v>
      </c>
      <c r="T987" s="8" t="s">
        <v>14</v>
      </c>
      <c r="U987" s="8" t="s">
        <v>14</v>
      </c>
      <c r="V987" s="8" t="s">
        <v>14</v>
      </c>
      <c r="W987" s="8" t="s">
        <v>14</v>
      </c>
      <c r="X987" s="8" t="s">
        <v>14</v>
      </c>
      <c r="Y987" s="8" t="s">
        <v>14</v>
      </c>
      <c r="Z987" s="8" t="s">
        <v>14</v>
      </c>
      <c r="AA987" s="8" t="s">
        <v>14</v>
      </c>
      <c r="AB987" s="8" t="s">
        <v>14</v>
      </c>
    </row>
    <row r="988">
      <c r="A988" s="8" t="s">
        <v>14</v>
      </c>
      <c r="B988" s="8" t="s">
        <v>14</v>
      </c>
      <c r="C988" s="8" t="s">
        <v>14</v>
      </c>
      <c r="D988" s="8" t="s">
        <v>14</v>
      </c>
      <c r="E988" s="8" t="s">
        <v>14</v>
      </c>
      <c r="F988" s="8" t="s">
        <v>14</v>
      </c>
      <c r="G988" s="8" t="s">
        <v>14</v>
      </c>
      <c r="H988" s="8" t="s">
        <v>14</v>
      </c>
      <c r="I988" s="8" t="s">
        <v>14</v>
      </c>
      <c r="J988" s="8" t="s">
        <v>14</v>
      </c>
      <c r="K988" s="8" t="s">
        <v>14</v>
      </c>
      <c r="L988" s="8" t="s">
        <v>14</v>
      </c>
      <c r="M988" s="8" t="s">
        <v>14</v>
      </c>
      <c r="N988" s="8" t="s">
        <v>14</v>
      </c>
      <c r="O988" s="8" t="s">
        <v>14</v>
      </c>
      <c r="P988" s="8" t="s">
        <v>14</v>
      </c>
      <c r="Q988" s="8" t="s">
        <v>14</v>
      </c>
      <c r="R988" s="8" t="s">
        <v>14</v>
      </c>
      <c r="S988" s="8" t="s">
        <v>14</v>
      </c>
      <c r="T988" s="8" t="s">
        <v>14</v>
      </c>
      <c r="U988" s="8" t="s">
        <v>14</v>
      </c>
      <c r="V988" s="8" t="s">
        <v>14</v>
      </c>
      <c r="W988" s="8" t="s">
        <v>14</v>
      </c>
      <c r="X988" s="8" t="s">
        <v>14</v>
      </c>
      <c r="Y988" s="8" t="s">
        <v>14</v>
      </c>
      <c r="Z988" s="8" t="s">
        <v>14</v>
      </c>
      <c r="AA988" s="8" t="s">
        <v>14</v>
      </c>
      <c r="AB988" s="8" t="s">
        <v>14</v>
      </c>
    </row>
    <row r="989">
      <c r="A989" s="8" t="s">
        <v>14</v>
      </c>
      <c r="B989" s="8" t="s">
        <v>14</v>
      </c>
      <c r="C989" s="8" t="s">
        <v>14</v>
      </c>
      <c r="D989" s="8" t="s">
        <v>14</v>
      </c>
      <c r="E989" s="8" t="s">
        <v>14</v>
      </c>
      <c r="F989" s="8" t="s">
        <v>14</v>
      </c>
      <c r="G989" s="8" t="s">
        <v>14</v>
      </c>
      <c r="H989" s="8" t="s">
        <v>14</v>
      </c>
      <c r="I989" s="8" t="s">
        <v>14</v>
      </c>
      <c r="J989" s="8" t="s">
        <v>14</v>
      </c>
      <c r="K989" s="8" t="s">
        <v>14</v>
      </c>
      <c r="L989" s="8" t="s">
        <v>14</v>
      </c>
      <c r="M989" s="8" t="s">
        <v>14</v>
      </c>
      <c r="N989" s="8" t="s">
        <v>14</v>
      </c>
      <c r="O989" s="8" t="s">
        <v>14</v>
      </c>
      <c r="P989" s="8" t="s">
        <v>14</v>
      </c>
      <c r="Q989" s="8" t="s">
        <v>14</v>
      </c>
      <c r="R989" s="8" t="s">
        <v>14</v>
      </c>
      <c r="S989" s="8" t="s">
        <v>14</v>
      </c>
      <c r="T989" s="8" t="s">
        <v>14</v>
      </c>
      <c r="U989" s="8" t="s">
        <v>14</v>
      </c>
      <c r="V989" s="8" t="s">
        <v>14</v>
      </c>
      <c r="W989" s="8" t="s">
        <v>14</v>
      </c>
      <c r="X989" s="8" t="s">
        <v>14</v>
      </c>
      <c r="Y989" s="8" t="s">
        <v>14</v>
      </c>
      <c r="Z989" s="8" t="s">
        <v>14</v>
      </c>
      <c r="AA989" s="8" t="s">
        <v>14</v>
      </c>
      <c r="AB989" s="8" t="s">
        <v>14</v>
      </c>
    </row>
    <row r="990">
      <c r="A990" s="8" t="s">
        <v>14</v>
      </c>
      <c r="B990" s="8" t="s">
        <v>14</v>
      </c>
      <c r="C990" s="8" t="s">
        <v>14</v>
      </c>
      <c r="D990" s="8" t="s">
        <v>14</v>
      </c>
      <c r="E990" s="8" t="s">
        <v>14</v>
      </c>
      <c r="F990" s="8" t="s">
        <v>14</v>
      </c>
      <c r="G990" s="8" t="s">
        <v>14</v>
      </c>
      <c r="H990" s="8" t="s">
        <v>14</v>
      </c>
      <c r="I990" s="8" t="s">
        <v>14</v>
      </c>
      <c r="J990" s="8" t="s">
        <v>14</v>
      </c>
      <c r="K990" s="8" t="s">
        <v>14</v>
      </c>
      <c r="L990" s="8" t="s">
        <v>14</v>
      </c>
      <c r="M990" s="8" t="s">
        <v>14</v>
      </c>
      <c r="N990" s="8" t="s">
        <v>14</v>
      </c>
      <c r="O990" s="8" t="s">
        <v>14</v>
      </c>
      <c r="P990" s="8" t="s">
        <v>14</v>
      </c>
      <c r="Q990" s="8" t="s">
        <v>14</v>
      </c>
      <c r="R990" s="8" t="s">
        <v>14</v>
      </c>
      <c r="S990" s="8" t="s">
        <v>14</v>
      </c>
      <c r="T990" s="8" t="s">
        <v>14</v>
      </c>
      <c r="U990" s="8" t="s">
        <v>14</v>
      </c>
      <c r="V990" s="8" t="s">
        <v>14</v>
      </c>
      <c r="W990" s="8" t="s">
        <v>14</v>
      </c>
      <c r="X990" s="8" t="s">
        <v>14</v>
      </c>
      <c r="Y990" s="8" t="s">
        <v>14</v>
      </c>
      <c r="Z990" s="8" t="s">
        <v>14</v>
      </c>
      <c r="AA990" s="8" t="s">
        <v>14</v>
      </c>
      <c r="AB990" s="8" t="s">
        <v>14</v>
      </c>
    </row>
    <row r="991">
      <c r="A991" s="8" t="s">
        <v>14</v>
      </c>
      <c r="B991" s="8" t="s">
        <v>14</v>
      </c>
      <c r="C991" s="8" t="s">
        <v>14</v>
      </c>
      <c r="D991" s="8" t="s">
        <v>14</v>
      </c>
      <c r="E991" s="8" t="s">
        <v>14</v>
      </c>
      <c r="F991" s="8" t="s">
        <v>14</v>
      </c>
      <c r="G991" s="8" t="s">
        <v>14</v>
      </c>
      <c r="H991" s="8" t="s">
        <v>14</v>
      </c>
      <c r="I991" s="8" t="s">
        <v>14</v>
      </c>
      <c r="J991" s="8" t="s">
        <v>14</v>
      </c>
      <c r="K991" s="8" t="s">
        <v>14</v>
      </c>
      <c r="L991" s="8" t="s">
        <v>14</v>
      </c>
      <c r="M991" s="8" t="s">
        <v>14</v>
      </c>
      <c r="N991" s="8" t="s">
        <v>14</v>
      </c>
      <c r="O991" s="8" t="s">
        <v>14</v>
      </c>
      <c r="P991" s="8" t="s">
        <v>14</v>
      </c>
      <c r="Q991" s="8" t="s">
        <v>14</v>
      </c>
      <c r="R991" s="8" t="s">
        <v>14</v>
      </c>
      <c r="S991" s="8" t="s">
        <v>14</v>
      </c>
      <c r="T991" s="8" t="s">
        <v>14</v>
      </c>
      <c r="U991" s="8" t="s">
        <v>14</v>
      </c>
      <c r="V991" s="8" t="s">
        <v>14</v>
      </c>
      <c r="W991" s="8" t="s">
        <v>14</v>
      </c>
      <c r="X991" s="8" t="s">
        <v>14</v>
      </c>
      <c r="Y991" s="8" t="s">
        <v>14</v>
      </c>
      <c r="Z991" s="8" t="s">
        <v>14</v>
      </c>
      <c r="AA991" s="8" t="s">
        <v>14</v>
      </c>
      <c r="AB991" s="8" t="s">
        <v>14</v>
      </c>
    </row>
    <row r="992">
      <c r="A992" s="8" t="s">
        <v>14</v>
      </c>
      <c r="B992" s="8" t="s">
        <v>14</v>
      </c>
      <c r="C992" s="8" t="s">
        <v>14</v>
      </c>
      <c r="D992" s="8" t="s">
        <v>14</v>
      </c>
      <c r="E992" s="8" t="s">
        <v>14</v>
      </c>
      <c r="F992" s="8" t="s">
        <v>14</v>
      </c>
      <c r="G992" s="8" t="s">
        <v>14</v>
      </c>
      <c r="H992" s="8" t="s">
        <v>14</v>
      </c>
      <c r="I992" s="8" t="s">
        <v>14</v>
      </c>
      <c r="J992" s="8" t="s">
        <v>14</v>
      </c>
      <c r="K992" s="8" t="s">
        <v>14</v>
      </c>
      <c r="L992" s="8" t="s">
        <v>14</v>
      </c>
      <c r="M992" s="8" t="s">
        <v>14</v>
      </c>
      <c r="N992" s="8" t="s">
        <v>14</v>
      </c>
      <c r="O992" s="8" t="s">
        <v>14</v>
      </c>
      <c r="P992" s="8" t="s">
        <v>14</v>
      </c>
      <c r="Q992" s="8" t="s">
        <v>14</v>
      </c>
      <c r="R992" s="8" t="s">
        <v>14</v>
      </c>
      <c r="S992" s="8" t="s">
        <v>14</v>
      </c>
      <c r="T992" s="8" t="s">
        <v>14</v>
      </c>
      <c r="U992" s="8" t="s">
        <v>14</v>
      </c>
      <c r="V992" s="8" t="s">
        <v>14</v>
      </c>
      <c r="W992" s="8" t="s">
        <v>14</v>
      </c>
      <c r="X992" s="8" t="s">
        <v>14</v>
      </c>
      <c r="Y992" s="8" t="s">
        <v>14</v>
      </c>
      <c r="Z992" s="8" t="s">
        <v>14</v>
      </c>
      <c r="AA992" s="8" t="s">
        <v>14</v>
      </c>
      <c r="AB992" s="8" t="s">
        <v>14</v>
      </c>
    </row>
    <row r="993">
      <c r="A993" s="8" t="s">
        <v>14</v>
      </c>
      <c r="B993" s="8" t="s">
        <v>14</v>
      </c>
      <c r="C993" s="8" t="s">
        <v>14</v>
      </c>
      <c r="D993" s="8" t="s">
        <v>14</v>
      </c>
      <c r="E993" s="8" t="s">
        <v>14</v>
      </c>
      <c r="F993" s="8" t="s">
        <v>14</v>
      </c>
      <c r="G993" s="8" t="s">
        <v>14</v>
      </c>
      <c r="H993" s="8" t="s">
        <v>14</v>
      </c>
      <c r="I993" s="8" t="s">
        <v>14</v>
      </c>
      <c r="J993" s="8" t="s">
        <v>14</v>
      </c>
      <c r="K993" s="8" t="s">
        <v>14</v>
      </c>
      <c r="L993" s="8" t="s">
        <v>14</v>
      </c>
      <c r="M993" s="8" t="s">
        <v>14</v>
      </c>
      <c r="N993" s="8" t="s">
        <v>14</v>
      </c>
      <c r="O993" s="8" t="s">
        <v>14</v>
      </c>
      <c r="P993" s="8" t="s">
        <v>14</v>
      </c>
      <c r="Q993" s="8" t="s">
        <v>14</v>
      </c>
      <c r="R993" s="8" t="s">
        <v>14</v>
      </c>
      <c r="S993" s="8" t="s">
        <v>14</v>
      </c>
      <c r="T993" s="8" t="s">
        <v>14</v>
      </c>
      <c r="U993" s="8" t="s">
        <v>14</v>
      </c>
      <c r="V993" s="8" t="s">
        <v>14</v>
      </c>
      <c r="W993" s="8" t="s">
        <v>14</v>
      </c>
      <c r="X993" s="8" t="s">
        <v>14</v>
      </c>
      <c r="Y993" s="8" t="s">
        <v>14</v>
      </c>
      <c r="Z993" s="8" t="s">
        <v>14</v>
      </c>
      <c r="AA993" s="8" t="s">
        <v>14</v>
      </c>
      <c r="AB993" s="8" t="s">
        <v>14</v>
      </c>
    </row>
    <row r="994">
      <c r="A994" s="8" t="s">
        <v>14</v>
      </c>
      <c r="B994" s="8" t="s">
        <v>14</v>
      </c>
      <c r="C994" s="8" t="s">
        <v>14</v>
      </c>
      <c r="D994" s="8" t="s">
        <v>14</v>
      </c>
      <c r="E994" s="8" t="s">
        <v>14</v>
      </c>
      <c r="F994" s="8" t="s">
        <v>14</v>
      </c>
      <c r="G994" s="8" t="s">
        <v>14</v>
      </c>
      <c r="H994" s="8" t="s">
        <v>14</v>
      </c>
      <c r="I994" s="8" t="s">
        <v>14</v>
      </c>
      <c r="J994" s="8" t="s">
        <v>14</v>
      </c>
      <c r="K994" s="8" t="s">
        <v>14</v>
      </c>
      <c r="L994" s="8" t="s">
        <v>14</v>
      </c>
      <c r="M994" s="8" t="s">
        <v>14</v>
      </c>
      <c r="N994" s="8" t="s">
        <v>14</v>
      </c>
      <c r="O994" s="8" t="s">
        <v>14</v>
      </c>
      <c r="P994" s="8" t="s">
        <v>14</v>
      </c>
      <c r="Q994" s="8" t="s">
        <v>14</v>
      </c>
      <c r="R994" s="8" t="s">
        <v>14</v>
      </c>
      <c r="S994" s="8" t="s">
        <v>14</v>
      </c>
      <c r="T994" s="8" t="s">
        <v>14</v>
      </c>
      <c r="U994" s="8" t="s">
        <v>14</v>
      </c>
      <c r="V994" s="8" t="s">
        <v>14</v>
      </c>
      <c r="W994" s="8" t="s">
        <v>14</v>
      </c>
      <c r="X994" s="8" t="s">
        <v>14</v>
      </c>
      <c r="Y994" s="8" t="s">
        <v>14</v>
      </c>
      <c r="Z994" s="8" t="s">
        <v>14</v>
      </c>
      <c r="AA994" s="8" t="s">
        <v>14</v>
      </c>
      <c r="AB994" s="8" t="s">
        <v>14</v>
      </c>
    </row>
    <row r="995">
      <c r="A995" s="8" t="s">
        <v>14</v>
      </c>
      <c r="B995" s="8" t="s">
        <v>14</v>
      </c>
      <c r="C995" s="8" t="s">
        <v>14</v>
      </c>
      <c r="D995" s="8" t="s">
        <v>14</v>
      </c>
      <c r="E995" s="8" t="s">
        <v>14</v>
      </c>
      <c r="F995" s="8" t="s">
        <v>14</v>
      </c>
      <c r="G995" s="8" t="s">
        <v>14</v>
      </c>
      <c r="H995" s="8" t="s">
        <v>14</v>
      </c>
      <c r="I995" s="8" t="s">
        <v>14</v>
      </c>
      <c r="J995" s="8" t="s">
        <v>14</v>
      </c>
      <c r="K995" s="8" t="s">
        <v>14</v>
      </c>
      <c r="L995" s="8" t="s">
        <v>14</v>
      </c>
      <c r="M995" s="8" t="s">
        <v>14</v>
      </c>
      <c r="N995" s="8" t="s">
        <v>14</v>
      </c>
      <c r="O995" s="8" t="s">
        <v>14</v>
      </c>
      <c r="P995" s="8" t="s">
        <v>14</v>
      </c>
      <c r="Q995" s="8" t="s">
        <v>14</v>
      </c>
      <c r="R995" s="8" t="s">
        <v>14</v>
      </c>
      <c r="S995" s="8" t="s">
        <v>14</v>
      </c>
      <c r="T995" s="8" t="s">
        <v>14</v>
      </c>
      <c r="U995" s="8" t="s">
        <v>14</v>
      </c>
      <c r="V995" s="8" t="s">
        <v>14</v>
      </c>
      <c r="W995" s="8" t="s">
        <v>14</v>
      </c>
      <c r="X995" s="8" t="s">
        <v>14</v>
      </c>
      <c r="Y995" s="8" t="s">
        <v>14</v>
      </c>
      <c r="Z995" s="8" t="s">
        <v>14</v>
      </c>
      <c r="AA995" s="8" t="s">
        <v>14</v>
      </c>
      <c r="AB995" s="8" t="s">
        <v>14</v>
      </c>
    </row>
    <row r="996">
      <c r="A996" s="8" t="s">
        <v>14</v>
      </c>
      <c r="B996" s="8" t="s">
        <v>14</v>
      </c>
      <c r="C996" s="8" t="s">
        <v>14</v>
      </c>
      <c r="D996" s="8" t="s">
        <v>14</v>
      </c>
      <c r="E996" s="8" t="s">
        <v>14</v>
      </c>
      <c r="F996" s="8" t="s">
        <v>14</v>
      </c>
      <c r="G996" s="8" t="s">
        <v>14</v>
      </c>
      <c r="H996" s="8" t="s">
        <v>14</v>
      </c>
      <c r="I996" s="8" t="s">
        <v>14</v>
      </c>
      <c r="J996" s="8" t="s">
        <v>14</v>
      </c>
      <c r="K996" s="8" t="s">
        <v>14</v>
      </c>
      <c r="L996" s="8" t="s">
        <v>14</v>
      </c>
      <c r="M996" s="8" t="s">
        <v>14</v>
      </c>
      <c r="N996" s="8" t="s">
        <v>14</v>
      </c>
      <c r="O996" s="8" t="s">
        <v>14</v>
      </c>
      <c r="P996" s="8" t="s">
        <v>14</v>
      </c>
      <c r="Q996" s="8" t="s">
        <v>14</v>
      </c>
      <c r="R996" s="8" t="s">
        <v>14</v>
      </c>
      <c r="S996" s="8" t="s">
        <v>14</v>
      </c>
      <c r="T996" s="8" t="s">
        <v>14</v>
      </c>
      <c r="U996" s="8" t="s">
        <v>14</v>
      </c>
      <c r="V996" s="8" t="s">
        <v>14</v>
      </c>
      <c r="W996" s="8" t="s">
        <v>14</v>
      </c>
      <c r="X996" s="8" t="s">
        <v>14</v>
      </c>
      <c r="Y996" s="8" t="s">
        <v>14</v>
      </c>
      <c r="Z996" s="8" t="s">
        <v>14</v>
      </c>
      <c r="AA996" s="8" t="s">
        <v>14</v>
      </c>
      <c r="AB996" s="8" t="s">
        <v>14</v>
      </c>
    </row>
    <row r="997">
      <c r="A997" s="8" t="s">
        <v>14</v>
      </c>
      <c r="B997" s="8" t="s">
        <v>14</v>
      </c>
      <c r="C997" s="8" t="s">
        <v>14</v>
      </c>
      <c r="D997" s="8" t="s">
        <v>14</v>
      </c>
      <c r="E997" s="8" t="s">
        <v>14</v>
      </c>
      <c r="F997" s="8" t="s">
        <v>14</v>
      </c>
      <c r="G997" s="8" t="s">
        <v>14</v>
      </c>
      <c r="H997" s="8" t="s">
        <v>14</v>
      </c>
      <c r="I997" s="8" t="s">
        <v>14</v>
      </c>
      <c r="J997" s="8" t="s">
        <v>14</v>
      </c>
      <c r="K997" s="8" t="s">
        <v>14</v>
      </c>
      <c r="L997" s="8" t="s">
        <v>14</v>
      </c>
      <c r="M997" s="8" t="s">
        <v>14</v>
      </c>
      <c r="N997" s="8" t="s">
        <v>14</v>
      </c>
      <c r="O997" s="8" t="s">
        <v>14</v>
      </c>
      <c r="P997" s="8" t="s">
        <v>14</v>
      </c>
      <c r="Q997" s="8" t="s">
        <v>14</v>
      </c>
      <c r="R997" s="8" t="s">
        <v>14</v>
      </c>
      <c r="S997" s="8" t="s">
        <v>14</v>
      </c>
      <c r="T997" s="8" t="s">
        <v>14</v>
      </c>
      <c r="U997" s="8" t="s">
        <v>14</v>
      </c>
      <c r="V997" s="8" t="s">
        <v>14</v>
      </c>
      <c r="W997" s="8" t="s">
        <v>14</v>
      </c>
      <c r="X997" s="8" t="s">
        <v>14</v>
      </c>
      <c r="Y997" s="8" t="s">
        <v>14</v>
      </c>
      <c r="Z997" s="8" t="s">
        <v>14</v>
      </c>
      <c r="AA997" s="8" t="s">
        <v>14</v>
      </c>
      <c r="AB997" s="8" t="s">
        <v>14</v>
      </c>
    </row>
    <row r="998">
      <c r="A998" s="8" t="s">
        <v>14</v>
      </c>
      <c r="B998" s="8" t="s">
        <v>14</v>
      </c>
      <c r="C998" s="8" t="s">
        <v>14</v>
      </c>
      <c r="D998" s="8" t="s">
        <v>14</v>
      </c>
      <c r="E998" s="8" t="s">
        <v>14</v>
      </c>
      <c r="F998" s="8" t="s">
        <v>14</v>
      </c>
      <c r="G998" s="8" t="s">
        <v>14</v>
      </c>
      <c r="H998" s="8" t="s">
        <v>14</v>
      </c>
      <c r="I998" s="8" t="s">
        <v>14</v>
      </c>
      <c r="J998" s="8" t="s">
        <v>14</v>
      </c>
      <c r="K998" s="8" t="s">
        <v>14</v>
      </c>
      <c r="L998" s="8" t="s">
        <v>14</v>
      </c>
      <c r="M998" s="8" t="s">
        <v>14</v>
      </c>
      <c r="N998" s="8" t="s">
        <v>14</v>
      </c>
      <c r="O998" s="8" t="s">
        <v>14</v>
      </c>
      <c r="P998" s="8" t="s">
        <v>14</v>
      </c>
      <c r="Q998" s="8" t="s">
        <v>14</v>
      </c>
      <c r="R998" s="8" t="s">
        <v>14</v>
      </c>
      <c r="S998" s="8" t="s">
        <v>14</v>
      </c>
      <c r="T998" s="8" t="s">
        <v>14</v>
      </c>
      <c r="U998" s="8" t="s">
        <v>14</v>
      </c>
      <c r="V998" s="8" t="s">
        <v>14</v>
      </c>
      <c r="W998" s="8" t="s">
        <v>14</v>
      </c>
      <c r="X998" s="8" t="s">
        <v>14</v>
      </c>
      <c r="Y998" s="8" t="s">
        <v>14</v>
      </c>
      <c r="Z998" s="8" t="s">
        <v>14</v>
      </c>
      <c r="AA998" s="8" t="s">
        <v>14</v>
      </c>
      <c r="AB998" s="8" t="s">
        <v>14</v>
      </c>
    </row>
    <row r="999">
      <c r="A999" s="8" t="s">
        <v>14</v>
      </c>
      <c r="B999" s="8" t="s">
        <v>14</v>
      </c>
      <c r="C999" s="8" t="s">
        <v>14</v>
      </c>
      <c r="D999" s="8" t="s">
        <v>14</v>
      </c>
      <c r="E999" s="8" t="s">
        <v>14</v>
      </c>
      <c r="F999" s="8" t="s">
        <v>14</v>
      </c>
      <c r="G999" s="8" t="s">
        <v>14</v>
      </c>
      <c r="H999" s="8" t="s">
        <v>14</v>
      </c>
      <c r="I999" s="8" t="s">
        <v>14</v>
      </c>
      <c r="J999" s="8" t="s">
        <v>14</v>
      </c>
      <c r="K999" s="8" t="s">
        <v>14</v>
      </c>
      <c r="L999" s="8" t="s">
        <v>14</v>
      </c>
      <c r="M999" s="8" t="s">
        <v>14</v>
      </c>
      <c r="N999" s="8" t="s">
        <v>14</v>
      </c>
      <c r="O999" s="8" t="s">
        <v>14</v>
      </c>
      <c r="P999" s="8" t="s">
        <v>14</v>
      </c>
      <c r="Q999" s="8" t="s">
        <v>14</v>
      </c>
      <c r="R999" s="8" t="s">
        <v>14</v>
      </c>
      <c r="S999" s="8" t="s">
        <v>14</v>
      </c>
      <c r="T999" s="8" t="s">
        <v>14</v>
      </c>
      <c r="U999" s="8" t="s">
        <v>14</v>
      </c>
      <c r="V999" s="8" t="s">
        <v>14</v>
      </c>
      <c r="W999" s="8" t="s">
        <v>14</v>
      </c>
      <c r="X999" s="8" t="s">
        <v>14</v>
      </c>
      <c r="Y999" s="8" t="s">
        <v>14</v>
      </c>
      <c r="Z999" s="8" t="s">
        <v>14</v>
      </c>
      <c r="AA999" s="8" t="s">
        <v>14</v>
      </c>
      <c r="AB999" s="8" t="s">
        <v>14</v>
      </c>
    </row>
    <row r="1000">
      <c r="A1000" s="8" t="s">
        <v>14</v>
      </c>
      <c r="B1000" s="8" t="s">
        <v>14</v>
      </c>
      <c r="C1000" s="8" t="s">
        <v>14</v>
      </c>
      <c r="D1000" s="8" t="s">
        <v>14</v>
      </c>
      <c r="E1000" s="8" t="s">
        <v>14</v>
      </c>
      <c r="F1000" s="8" t="s">
        <v>14</v>
      </c>
      <c r="G1000" s="8" t="s">
        <v>14</v>
      </c>
      <c r="H1000" s="8" t="s">
        <v>14</v>
      </c>
      <c r="I1000" s="8" t="s">
        <v>14</v>
      </c>
      <c r="J1000" s="8" t="s">
        <v>14</v>
      </c>
      <c r="K1000" s="8" t="s">
        <v>14</v>
      </c>
      <c r="L1000" s="8" t="s">
        <v>14</v>
      </c>
      <c r="M1000" s="8" t="s">
        <v>14</v>
      </c>
      <c r="N1000" s="8" t="s">
        <v>14</v>
      </c>
      <c r="O1000" s="8" t="s">
        <v>14</v>
      </c>
      <c r="P1000" s="8" t="s">
        <v>14</v>
      </c>
      <c r="Q1000" s="8" t="s">
        <v>14</v>
      </c>
      <c r="R1000" s="8" t="s">
        <v>14</v>
      </c>
      <c r="S1000" s="8" t="s">
        <v>14</v>
      </c>
      <c r="T1000" s="8" t="s">
        <v>14</v>
      </c>
      <c r="U1000" s="8" t="s">
        <v>14</v>
      </c>
      <c r="V1000" s="8" t="s">
        <v>14</v>
      </c>
      <c r="W1000" s="8" t="s">
        <v>14</v>
      </c>
      <c r="X1000" s="8" t="s">
        <v>14</v>
      </c>
      <c r="Y1000" s="8" t="s">
        <v>14</v>
      </c>
      <c r="Z1000" s="8" t="s">
        <v>14</v>
      </c>
      <c r="AA1000" s="8" t="s">
        <v>14</v>
      </c>
      <c r="AB1000" s="8" t="s">
        <v>14</v>
      </c>
    </row>
    <row r="1001">
      <c r="A1001" s="8" t="s">
        <v>14</v>
      </c>
      <c r="B1001" s="8" t="s">
        <v>14</v>
      </c>
      <c r="C1001" s="8" t="s">
        <v>14</v>
      </c>
      <c r="D1001" s="8" t="s">
        <v>14</v>
      </c>
      <c r="E1001" s="8" t="s">
        <v>14</v>
      </c>
      <c r="F1001" s="8" t="s">
        <v>14</v>
      </c>
      <c r="G1001" s="8" t="s">
        <v>14</v>
      </c>
      <c r="H1001" s="8" t="s">
        <v>14</v>
      </c>
      <c r="I1001" s="8" t="s">
        <v>14</v>
      </c>
      <c r="J1001" s="8" t="s">
        <v>14</v>
      </c>
      <c r="K1001" s="8" t="s">
        <v>14</v>
      </c>
      <c r="L1001" s="8" t="s">
        <v>14</v>
      </c>
      <c r="M1001" s="8" t="s">
        <v>14</v>
      </c>
      <c r="N1001" s="8" t="s">
        <v>14</v>
      </c>
      <c r="O1001" s="8" t="s">
        <v>14</v>
      </c>
      <c r="P1001" s="8" t="s">
        <v>14</v>
      </c>
      <c r="Q1001" s="8" t="s">
        <v>14</v>
      </c>
      <c r="R1001" s="8" t="s">
        <v>14</v>
      </c>
      <c r="S1001" s="8" t="s">
        <v>14</v>
      </c>
      <c r="T1001" s="8" t="s">
        <v>14</v>
      </c>
      <c r="U1001" s="8" t="s">
        <v>14</v>
      </c>
      <c r="V1001" s="8" t="s">
        <v>14</v>
      </c>
      <c r="W1001" s="8" t="s">
        <v>14</v>
      </c>
      <c r="X1001" s="8" t="s">
        <v>14</v>
      </c>
      <c r="Y1001" s="8" t="s">
        <v>14</v>
      </c>
      <c r="Z1001" s="8" t="s">
        <v>14</v>
      </c>
      <c r="AA1001" s="8" t="s">
        <v>14</v>
      </c>
      <c r="AB1001" s="8" t="s">
        <v>14</v>
      </c>
    </row>
    <row r="1002">
      <c r="A1002" s="8" t="s">
        <v>14</v>
      </c>
      <c r="B1002" s="8" t="s">
        <v>14</v>
      </c>
      <c r="C1002" s="8" t="s">
        <v>14</v>
      </c>
      <c r="D1002" s="8" t="s">
        <v>14</v>
      </c>
      <c r="E1002" s="8" t="s">
        <v>14</v>
      </c>
      <c r="F1002" s="8" t="s">
        <v>14</v>
      </c>
      <c r="G1002" s="8" t="s">
        <v>14</v>
      </c>
      <c r="H1002" s="8" t="s">
        <v>14</v>
      </c>
      <c r="I1002" s="8" t="s">
        <v>14</v>
      </c>
      <c r="J1002" s="8" t="s">
        <v>14</v>
      </c>
      <c r="K1002" s="8" t="s">
        <v>14</v>
      </c>
      <c r="L1002" s="8" t="s">
        <v>14</v>
      </c>
      <c r="M1002" s="8" t="s">
        <v>14</v>
      </c>
      <c r="N1002" s="8" t="s">
        <v>14</v>
      </c>
      <c r="O1002" s="8" t="s">
        <v>14</v>
      </c>
      <c r="P1002" s="8" t="s">
        <v>14</v>
      </c>
      <c r="Q1002" s="8" t="s">
        <v>14</v>
      </c>
      <c r="R1002" s="8" t="s">
        <v>14</v>
      </c>
      <c r="S1002" s="8" t="s">
        <v>14</v>
      </c>
      <c r="T1002" s="8" t="s">
        <v>14</v>
      </c>
      <c r="U1002" s="8" t="s">
        <v>14</v>
      </c>
      <c r="V1002" s="8" t="s">
        <v>14</v>
      </c>
      <c r="W1002" s="8" t="s">
        <v>14</v>
      </c>
      <c r="X1002" s="8" t="s">
        <v>14</v>
      </c>
      <c r="Y1002" s="8" t="s">
        <v>14</v>
      </c>
      <c r="Z1002" s="8" t="s">
        <v>14</v>
      </c>
      <c r="AA1002" s="8" t="s">
        <v>14</v>
      </c>
      <c r="AB1002" s="8" t="s">
        <v>14</v>
      </c>
    </row>
    <row r="1003">
      <c r="A1003" s="8" t="s">
        <v>14</v>
      </c>
      <c r="B1003" s="8" t="s">
        <v>14</v>
      </c>
      <c r="C1003" s="8" t="s">
        <v>14</v>
      </c>
      <c r="D1003" s="8" t="s">
        <v>14</v>
      </c>
      <c r="E1003" s="8" t="s">
        <v>14</v>
      </c>
      <c r="F1003" s="8" t="s">
        <v>14</v>
      </c>
      <c r="G1003" s="8" t="s">
        <v>14</v>
      </c>
      <c r="H1003" s="8" t="s">
        <v>14</v>
      </c>
      <c r="I1003" s="8" t="s">
        <v>14</v>
      </c>
      <c r="J1003" s="8" t="s">
        <v>14</v>
      </c>
      <c r="K1003" s="8" t="s">
        <v>14</v>
      </c>
      <c r="L1003" s="8" t="s">
        <v>14</v>
      </c>
      <c r="M1003" s="8" t="s">
        <v>14</v>
      </c>
      <c r="N1003" s="8" t="s">
        <v>14</v>
      </c>
      <c r="O1003" s="8" t="s">
        <v>14</v>
      </c>
      <c r="P1003" s="8" t="s">
        <v>14</v>
      </c>
      <c r="Q1003" s="8" t="s">
        <v>14</v>
      </c>
      <c r="R1003" s="8" t="s">
        <v>14</v>
      </c>
      <c r="S1003" s="8" t="s">
        <v>14</v>
      </c>
      <c r="T1003" s="8" t="s">
        <v>14</v>
      </c>
      <c r="U1003" s="8" t="s">
        <v>14</v>
      </c>
      <c r="V1003" s="8" t="s">
        <v>14</v>
      </c>
      <c r="W1003" s="8" t="s">
        <v>14</v>
      </c>
      <c r="X1003" s="8" t="s">
        <v>14</v>
      </c>
      <c r="Y1003" s="8" t="s">
        <v>14</v>
      </c>
      <c r="Z1003" s="8" t="s">
        <v>14</v>
      </c>
      <c r="AA1003" s="8" t="s">
        <v>14</v>
      </c>
      <c r="AB1003" s="8" t="s">
        <v>14</v>
      </c>
    </row>
    <row r="1004">
      <c r="A1004" s="8" t="s">
        <v>14</v>
      </c>
      <c r="B1004" s="8" t="s">
        <v>14</v>
      </c>
      <c r="C1004" s="8" t="s">
        <v>14</v>
      </c>
      <c r="D1004" s="8" t="s">
        <v>14</v>
      </c>
      <c r="E1004" s="8" t="s">
        <v>14</v>
      </c>
      <c r="F1004" s="8" t="s">
        <v>14</v>
      </c>
      <c r="G1004" s="8" t="s">
        <v>14</v>
      </c>
      <c r="H1004" s="8" t="s">
        <v>14</v>
      </c>
      <c r="I1004" s="8" t="s">
        <v>14</v>
      </c>
      <c r="J1004" s="8" t="s">
        <v>14</v>
      </c>
      <c r="K1004" s="8" t="s">
        <v>14</v>
      </c>
      <c r="L1004" s="8" t="s">
        <v>14</v>
      </c>
      <c r="M1004" s="8" t="s">
        <v>14</v>
      </c>
      <c r="N1004" s="8" t="s">
        <v>14</v>
      </c>
      <c r="O1004" s="8" t="s">
        <v>14</v>
      </c>
      <c r="P1004" s="8" t="s">
        <v>14</v>
      </c>
      <c r="Q1004" s="8" t="s">
        <v>14</v>
      </c>
      <c r="R1004" s="8" t="s">
        <v>14</v>
      </c>
      <c r="S1004" s="8" t="s">
        <v>14</v>
      </c>
      <c r="T1004" s="8" t="s">
        <v>14</v>
      </c>
      <c r="U1004" s="8" t="s">
        <v>14</v>
      </c>
      <c r="V1004" s="8" t="s">
        <v>14</v>
      </c>
      <c r="W1004" s="8" t="s">
        <v>14</v>
      </c>
      <c r="X1004" s="8" t="s">
        <v>14</v>
      </c>
      <c r="Y1004" s="8" t="s">
        <v>14</v>
      </c>
      <c r="Z1004" s="8" t="s">
        <v>14</v>
      </c>
      <c r="AA1004" s="8" t="s">
        <v>14</v>
      </c>
      <c r="AB1004" s="8" t="s">
        <v>14</v>
      </c>
    </row>
    <row r="1005">
      <c r="A1005" s="8" t="s">
        <v>14</v>
      </c>
      <c r="B1005" s="8" t="s">
        <v>14</v>
      </c>
      <c r="C1005" s="8" t="s">
        <v>14</v>
      </c>
      <c r="D1005" s="8" t="s">
        <v>14</v>
      </c>
      <c r="E1005" s="8" t="s">
        <v>14</v>
      </c>
      <c r="F1005" s="8" t="s">
        <v>14</v>
      </c>
      <c r="G1005" s="8" t="s">
        <v>14</v>
      </c>
      <c r="H1005" s="8" t="s">
        <v>14</v>
      </c>
      <c r="I1005" s="8" t="s">
        <v>14</v>
      </c>
      <c r="J1005" s="8" t="s">
        <v>14</v>
      </c>
      <c r="K1005" s="8" t="s">
        <v>14</v>
      </c>
      <c r="L1005" s="8" t="s">
        <v>14</v>
      </c>
      <c r="M1005" s="8" t="s">
        <v>14</v>
      </c>
      <c r="N1005" s="8" t="s">
        <v>14</v>
      </c>
      <c r="O1005" s="8" t="s">
        <v>14</v>
      </c>
      <c r="P1005" s="8" t="s">
        <v>14</v>
      </c>
      <c r="Q1005" s="8" t="s">
        <v>14</v>
      </c>
      <c r="R1005" s="8" t="s">
        <v>14</v>
      </c>
      <c r="S1005" s="8" t="s">
        <v>14</v>
      </c>
      <c r="T1005" s="8" t="s">
        <v>14</v>
      </c>
      <c r="U1005" s="8" t="s">
        <v>14</v>
      </c>
      <c r="V1005" s="8" t="s">
        <v>14</v>
      </c>
      <c r="W1005" s="8" t="s">
        <v>14</v>
      </c>
      <c r="X1005" s="8" t="s">
        <v>14</v>
      </c>
      <c r="Y1005" s="8" t="s">
        <v>14</v>
      </c>
      <c r="Z1005" s="8" t="s">
        <v>14</v>
      </c>
      <c r="AA1005" s="8" t="s">
        <v>14</v>
      </c>
      <c r="AB1005" s="8" t="s">
        <v>14</v>
      </c>
    </row>
    <row r="1006">
      <c r="A1006" s="8" t="s">
        <v>14</v>
      </c>
      <c r="B1006" s="8" t="s">
        <v>14</v>
      </c>
      <c r="C1006" s="8" t="s">
        <v>14</v>
      </c>
      <c r="D1006" s="8" t="s">
        <v>14</v>
      </c>
      <c r="E1006" s="8" t="s">
        <v>14</v>
      </c>
      <c r="F1006" s="8" t="s">
        <v>14</v>
      </c>
      <c r="G1006" s="8" t="s">
        <v>14</v>
      </c>
      <c r="H1006" s="8" t="s">
        <v>14</v>
      </c>
      <c r="I1006" s="8" t="s">
        <v>14</v>
      </c>
      <c r="J1006" s="8" t="s">
        <v>14</v>
      </c>
      <c r="K1006" s="8" t="s">
        <v>14</v>
      </c>
      <c r="L1006" s="8" t="s">
        <v>14</v>
      </c>
      <c r="M1006" s="8" t="s">
        <v>14</v>
      </c>
      <c r="N1006" s="8" t="s">
        <v>14</v>
      </c>
      <c r="O1006" s="8" t="s">
        <v>14</v>
      </c>
      <c r="P1006" s="8" t="s">
        <v>14</v>
      </c>
      <c r="Q1006" s="8" t="s">
        <v>14</v>
      </c>
      <c r="R1006" s="8" t="s">
        <v>14</v>
      </c>
      <c r="S1006" s="8" t="s">
        <v>14</v>
      </c>
      <c r="T1006" s="8" t="s">
        <v>14</v>
      </c>
      <c r="U1006" s="8" t="s">
        <v>14</v>
      </c>
      <c r="V1006" s="8" t="s">
        <v>14</v>
      </c>
      <c r="W1006" s="8" t="s">
        <v>14</v>
      </c>
      <c r="X1006" s="8" t="s">
        <v>14</v>
      </c>
      <c r="Y1006" s="8" t="s">
        <v>14</v>
      </c>
      <c r="Z1006" s="8" t="s">
        <v>14</v>
      </c>
      <c r="AA1006" s="8" t="s">
        <v>14</v>
      </c>
      <c r="AB1006" s="8" t="s">
        <v>14</v>
      </c>
    </row>
    <row r="1007">
      <c r="A1007" s="8" t="s">
        <v>14</v>
      </c>
      <c r="B1007" s="8" t="s">
        <v>14</v>
      </c>
      <c r="C1007" s="8" t="s">
        <v>14</v>
      </c>
      <c r="D1007" s="8" t="s">
        <v>14</v>
      </c>
      <c r="E1007" s="8" t="s">
        <v>14</v>
      </c>
      <c r="F1007" s="8" t="s">
        <v>14</v>
      </c>
      <c r="G1007" s="8" t="s">
        <v>14</v>
      </c>
      <c r="H1007" s="8" t="s">
        <v>14</v>
      </c>
      <c r="I1007" s="8" t="s">
        <v>14</v>
      </c>
      <c r="J1007" s="8" t="s">
        <v>14</v>
      </c>
      <c r="K1007" s="8" t="s">
        <v>14</v>
      </c>
      <c r="L1007" s="8" t="s">
        <v>14</v>
      </c>
      <c r="M1007" s="8" t="s">
        <v>14</v>
      </c>
      <c r="N1007" s="8" t="s">
        <v>14</v>
      </c>
      <c r="O1007" s="8" t="s">
        <v>14</v>
      </c>
      <c r="P1007" s="8" t="s">
        <v>14</v>
      </c>
      <c r="Q1007" s="8" t="s">
        <v>14</v>
      </c>
      <c r="R1007" s="8" t="s">
        <v>14</v>
      </c>
      <c r="S1007" s="8" t="s">
        <v>14</v>
      </c>
      <c r="T1007" s="8" t="s">
        <v>14</v>
      </c>
      <c r="U1007" s="8" t="s">
        <v>14</v>
      </c>
      <c r="V1007" s="8" t="s">
        <v>14</v>
      </c>
      <c r="W1007" s="8" t="s">
        <v>14</v>
      </c>
      <c r="X1007" s="8" t="s">
        <v>14</v>
      </c>
      <c r="Y1007" s="8" t="s">
        <v>14</v>
      </c>
      <c r="Z1007" s="8" t="s">
        <v>14</v>
      </c>
      <c r="AA1007" s="8" t="s">
        <v>14</v>
      </c>
      <c r="AB1007" s="8" t="s">
        <v>14</v>
      </c>
    </row>
    <row r="1008">
      <c r="A1008" s="8" t="s">
        <v>14</v>
      </c>
      <c r="B1008" s="8" t="s">
        <v>14</v>
      </c>
      <c r="C1008" s="8" t="s">
        <v>14</v>
      </c>
      <c r="D1008" s="8" t="s">
        <v>14</v>
      </c>
      <c r="E1008" s="8" t="s">
        <v>14</v>
      </c>
      <c r="F1008" s="8" t="s">
        <v>14</v>
      </c>
      <c r="G1008" s="8" t="s">
        <v>14</v>
      </c>
      <c r="H1008" s="8" t="s">
        <v>14</v>
      </c>
      <c r="I1008" s="8" t="s">
        <v>14</v>
      </c>
      <c r="J1008" s="8" t="s">
        <v>14</v>
      </c>
      <c r="K1008" s="8" t="s">
        <v>14</v>
      </c>
      <c r="L1008" s="8" t="s">
        <v>14</v>
      </c>
      <c r="M1008" s="8" t="s">
        <v>14</v>
      </c>
      <c r="N1008" s="8" t="s">
        <v>14</v>
      </c>
      <c r="O1008" s="8" t="s">
        <v>14</v>
      </c>
      <c r="P1008" s="8" t="s">
        <v>14</v>
      </c>
      <c r="Q1008" s="8" t="s">
        <v>14</v>
      </c>
      <c r="R1008" s="8" t="s">
        <v>14</v>
      </c>
      <c r="S1008" s="8" t="s">
        <v>14</v>
      </c>
      <c r="T1008" s="8" t="s">
        <v>14</v>
      </c>
      <c r="U1008" s="8" t="s">
        <v>14</v>
      </c>
      <c r="V1008" s="8" t="s">
        <v>14</v>
      </c>
      <c r="W1008" s="8" t="s">
        <v>14</v>
      </c>
      <c r="X1008" s="8" t="s">
        <v>14</v>
      </c>
      <c r="Y1008" s="8" t="s">
        <v>14</v>
      </c>
      <c r="Z1008" s="8" t="s">
        <v>14</v>
      </c>
      <c r="AA1008" s="8" t="s">
        <v>14</v>
      </c>
      <c r="AB1008" s="8" t="s">
        <v>14</v>
      </c>
    </row>
    <row r="1009">
      <c r="A1009" s="8" t="s">
        <v>14</v>
      </c>
      <c r="B1009" s="8" t="s">
        <v>14</v>
      </c>
      <c r="C1009" s="8" t="s">
        <v>14</v>
      </c>
      <c r="D1009" s="8" t="s">
        <v>14</v>
      </c>
      <c r="E1009" s="8" t="s">
        <v>14</v>
      </c>
      <c r="F1009" s="8" t="s">
        <v>14</v>
      </c>
      <c r="G1009" s="8" t="s">
        <v>14</v>
      </c>
      <c r="H1009" s="8" t="s">
        <v>14</v>
      </c>
      <c r="I1009" s="8" t="s">
        <v>14</v>
      </c>
      <c r="J1009" s="8" t="s">
        <v>14</v>
      </c>
      <c r="K1009" s="8" t="s">
        <v>14</v>
      </c>
      <c r="L1009" s="8" t="s">
        <v>14</v>
      </c>
      <c r="M1009" s="8" t="s">
        <v>14</v>
      </c>
      <c r="N1009" s="8" t="s">
        <v>14</v>
      </c>
      <c r="O1009" s="8" t="s">
        <v>14</v>
      </c>
      <c r="P1009" s="8" t="s">
        <v>14</v>
      </c>
      <c r="Q1009" s="8" t="s">
        <v>14</v>
      </c>
      <c r="R1009" s="8" t="s">
        <v>14</v>
      </c>
      <c r="S1009" s="8" t="s">
        <v>14</v>
      </c>
      <c r="T1009" s="8" t="s">
        <v>14</v>
      </c>
      <c r="U1009" s="8" t="s">
        <v>14</v>
      </c>
      <c r="V1009" s="8" t="s">
        <v>14</v>
      </c>
      <c r="W1009" s="8" t="s">
        <v>14</v>
      </c>
      <c r="X1009" s="8" t="s">
        <v>14</v>
      </c>
      <c r="Y1009" s="8" t="s">
        <v>14</v>
      </c>
      <c r="Z1009" s="8" t="s">
        <v>14</v>
      </c>
      <c r="AA1009" s="8" t="s">
        <v>14</v>
      </c>
      <c r="AB1009" s="8" t="s">
        <v>14</v>
      </c>
    </row>
    <row r="1010">
      <c r="A1010" s="8" t="s">
        <v>14</v>
      </c>
      <c r="B1010" s="8" t="s">
        <v>14</v>
      </c>
      <c r="C1010" s="8" t="s">
        <v>14</v>
      </c>
      <c r="D1010" s="8" t="s">
        <v>14</v>
      </c>
      <c r="E1010" s="8" t="s">
        <v>14</v>
      </c>
      <c r="F1010" s="8" t="s">
        <v>14</v>
      </c>
      <c r="G1010" s="8" t="s">
        <v>14</v>
      </c>
      <c r="H1010" s="8" t="s">
        <v>14</v>
      </c>
      <c r="I1010" s="8" t="s">
        <v>14</v>
      </c>
      <c r="J1010" s="8" t="s">
        <v>14</v>
      </c>
      <c r="K1010" s="8" t="s">
        <v>14</v>
      </c>
      <c r="L1010" s="8" t="s">
        <v>14</v>
      </c>
      <c r="M1010" s="8" t="s">
        <v>14</v>
      </c>
      <c r="N1010" s="8" t="s">
        <v>14</v>
      </c>
      <c r="O1010" s="8" t="s">
        <v>14</v>
      </c>
      <c r="P1010" s="8" t="s">
        <v>14</v>
      </c>
      <c r="Q1010" s="8" t="s">
        <v>14</v>
      </c>
      <c r="R1010" s="8" t="s">
        <v>14</v>
      </c>
      <c r="S1010" s="8" t="s">
        <v>14</v>
      </c>
      <c r="T1010" s="8" t="s">
        <v>14</v>
      </c>
      <c r="U1010" s="8" t="s">
        <v>14</v>
      </c>
      <c r="V1010" s="8" t="s">
        <v>14</v>
      </c>
      <c r="W1010" s="8" t="s">
        <v>14</v>
      </c>
      <c r="X1010" s="8" t="s">
        <v>14</v>
      </c>
      <c r="Y1010" s="8" t="s">
        <v>14</v>
      </c>
      <c r="Z1010" s="8" t="s">
        <v>14</v>
      </c>
      <c r="AA1010" s="8" t="s">
        <v>14</v>
      </c>
      <c r="AB1010" s="8" t="s">
        <v>14</v>
      </c>
    </row>
    <row r="1011">
      <c r="A1011" s="8" t="s">
        <v>14</v>
      </c>
      <c r="B1011" s="8" t="s">
        <v>14</v>
      </c>
      <c r="C1011" s="8" t="s">
        <v>14</v>
      </c>
      <c r="D1011" s="8" t="s">
        <v>14</v>
      </c>
      <c r="E1011" s="8" t="s">
        <v>14</v>
      </c>
      <c r="F1011" s="8" t="s">
        <v>14</v>
      </c>
      <c r="G1011" s="8" t="s">
        <v>14</v>
      </c>
      <c r="H1011" s="8" t="s">
        <v>14</v>
      </c>
      <c r="I1011" s="8" t="s">
        <v>14</v>
      </c>
      <c r="J1011" s="8" t="s">
        <v>14</v>
      </c>
      <c r="K1011" s="8" t="s">
        <v>14</v>
      </c>
      <c r="L1011" s="8" t="s">
        <v>14</v>
      </c>
      <c r="M1011" s="8" t="s">
        <v>14</v>
      </c>
      <c r="N1011" s="8" t="s">
        <v>14</v>
      </c>
      <c r="O1011" s="8" t="s">
        <v>14</v>
      </c>
      <c r="P1011" s="8" t="s">
        <v>14</v>
      </c>
      <c r="Q1011" s="8" t="s">
        <v>14</v>
      </c>
      <c r="R1011" s="8" t="s">
        <v>14</v>
      </c>
      <c r="S1011" s="8" t="s">
        <v>14</v>
      </c>
      <c r="T1011" s="8" t="s">
        <v>14</v>
      </c>
      <c r="U1011" s="8" t="s">
        <v>14</v>
      </c>
      <c r="V1011" s="8" t="s">
        <v>14</v>
      </c>
      <c r="W1011" s="8" t="s">
        <v>14</v>
      </c>
      <c r="X1011" s="8" t="s">
        <v>14</v>
      </c>
      <c r="Y1011" s="8" t="s">
        <v>14</v>
      </c>
      <c r="Z1011" s="8" t="s">
        <v>14</v>
      </c>
      <c r="AA1011" s="8" t="s">
        <v>14</v>
      </c>
      <c r="AB1011" s="8" t="s">
        <v>14</v>
      </c>
    </row>
    <row r="1012">
      <c r="A1012" s="8" t="s">
        <v>14</v>
      </c>
      <c r="B1012" s="8" t="s">
        <v>14</v>
      </c>
      <c r="C1012" s="8" t="s">
        <v>14</v>
      </c>
      <c r="D1012" s="8" t="s">
        <v>14</v>
      </c>
      <c r="E1012" s="8" t="s">
        <v>14</v>
      </c>
      <c r="F1012" s="8" t="s">
        <v>14</v>
      </c>
      <c r="G1012" s="8" t="s">
        <v>14</v>
      </c>
      <c r="H1012" s="8" t="s">
        <v>14</v>
      </c>
      <c r="I1012" s="8" t="s">
        <v>14</v>
      </c>
      <c r="J1012" s="8" t="s">
        <v>14</v>
      </c>
      <c r="K1012" s="8" t="s">
        <v>14</v>
      </c>
      <c r="L1012" s="8" t="s">
        <v>14</v>
      </c>
      <c r="M1012" s="8" t="s">
        <v>14</v>
      </c>
      <c r="N1012" s="8" t="s">
        <v>14</v>
      </c>
      <c r="O1012" s="8" t="s">
        <v>14</v>
      </c>
      <c r="P1012" s="8" t="s">
        <v>14</v>
      </c>
      <c r="Q1012" s="8" t="s">
        <v>14</v>
      </c>
      <c r="R1012" s="8" t="s">
        <v>14</v>
      </c>
      <c r="S1012" s="8" t="s">
        <v>14</v>
      </c>
      <c r="T1012" s="8" t="s">
        <v>14</v>
      </c>
      <c r="U1012" s="8" t="s">
        <v>14</v>
      </c>
      <c r="V1012" s="8" t="s">
        <v>14</v>
      </c>
      <c r="W1012" s="8" t="s">
        <v>14</v>
      </c>
      <c r="X1012" s="8" t="s">
        <v>14</v>
      </c>
      <c r="Y1012" s="8" t="s">
        <v>14</v>
      </c>
      <c r="Z1012" s="8" t="s">
        <v>14</v>
      </c>
      <c r="AA1012" s="8" t="s">
        <v>14</v>
      </c>
      <c r="AB1012" s="8" t="s">
        <v>14</v>
      </c>
    </row>
    <row r="1013">
      <c r="A1013" s="8" t="s">
        <v>14</v>
      </c>
      <c r="B1013" s="8" t="s">
        <v>14</v>
      </c>
      <c r="C1013" s="8" t="s">
        <v>14</v>
      </c>
      <c r="D1013" s="8" t="s">
        <v>14</v>
      </c>
      <c r="E1013" s="8" t="s">
        <v>14</v>
      </c>
      <c r="F1013" s="8" t="s">
        <v>14</v>
      </c>
      <c r="G1013" s="8" t="s">
        <v>14</v>
      </c>
      <c r="H1013" s="8" t="s">
        <v>14</v>
      </c>
      <c r="I1013" s="8" t="s">
        <v>14</v>
      </c>
      <c r="J1013" s="8" t="s">
        <v>14</v>
      </c>
      <c r="K1013" s="8" t="s">
        <v>14</v>
      </c>
      <c r="L1013" s="8" t="s">
        <v>14</v>
      </c>
      <c r="M1013" s="8" t="s">
        <v>14</v>
      </c>
      <c r="N1013" s="8" t="s">
        <v>14</v>
      </c>
      <c r="O1013" s="8" t="s">
        <v>14</v>
      </c>
      <c r="P1013" s="8" t="s">
        <v>14</v>
      </c>
      <c r="Q1013" s="8" t="s">
        <v>14</v>
      </c>
      <c r="R1013" s="8" t="s">
        <v>14</v>
      </c>
      <c r="S1013" s="8" t="s">
        <v>14</v>
      </c>
      <c r="T1013" s="8" t="s">
        <v>14</v>
      </c>
      <c r="U1013" s="8" t="s">
        <v>14</v>
      </c>
      <c r="V1013" s="8" t="s">
        <v>14</v>
      </c>
      <c r="W1013" s="8" t="s">
        <v>14</v>
      </c>
      <c r="X1013" s="8" t="s">
        <v>14</v>
      </c>
      <c r="Y1013" s="8" t="s">
        <v>14</v>
      </c>
      <c r="Z1013" s="8" t="s">
        <v>14</v>
      </c>
      <c r="AA1013" s="8" t="s">
        <v>14</v>
      </c>
      <c r="AB1013" s="8" t="s">
        <v>14</v>
      </c>
    </row>
    <row r="1014">
      <c r="A1014" s="8" t="s">
        <v>14</v>
      </c>
      <c r="B1014" s="8" t="s">
        <v>14</v>
      </c>
      <c r="C1014" s="8" t="s">
        <v>14</v>
      </c>
      <c r="D1014" s="8" t="s">
        <v>14</v>
      </c>
      <c r="E1014" s="8" t="s">
        <v>14</v>
      </c>
      <c r="F1014" s="8" t="s">
        <v>14</v>
      </c>
      <c r="G1014" s="8" t="s">
        <v>14</v>
      </c>
      <c r="H1014" s="8" t="s">
        <v>14</v>
      </c>
      <c r="I1014" s="8" t="s">
        <v>14</v>
      </c>
      <c r="J1014" s="8" t="s">
        <v>14</v>
      </c>
      <c r="K1014" s="8" t="s">
        <v>14</v>
      </c>
      <c r="L1014" s="8" t="s">
        <v>14</v>
      </c>
      <c r="M1014" s="8" t="s">
        <v>14</v>
      </c>
      <c r="N1014" s="8" t="s">
        <v>14</v>
      </c>
      <c r="O1014" s="8" t="s">
        <v>14</v>
      </c>
      <c r="P1014" s="8" t="s">
        <v>14</v>
      </c>
      <c r="Q1014" s="8" t="s">
        <v>14</v>
      </c>
      <c r="R1014" s="8" t="s">
        <v>14</v>
      </c>
      <c r="S1014" s="8" t="s">
        <v>14</v>
      </c>
      <c r="T1014" s="8" t="s">
        <v>14</v>
      </c>
      <c r="U1014" s="8" t="s">
        <v>14</v>
      </c>
      <c r="V1014" s="8" t="s">
        <v>14</v>
      </c>
      <c r="W1014" s="8" t="s">
        <v>14</v>
      </c>
      <c r="X1014" s="8" t="s">
        <v>14</v>
      </c>
      <c r="Y1014" s="8" t="s">
        <v>14</v>
      </c>
      <c r="Z1014" s="8" t="s">
        <v>14</v>
      </c>
      <c r="AA1014" s="8" t="s">
        <v>14</v>
      </c>
      <c r="AB1014" s="8" t="s">
        <v>14</v>
      </c>
    </row>
    <row r="1015">
      <c r="A1015" s="8" t="s">
        <v>14</v>
      </c>
      <c r="B1015" s="8" t="s">
        <v>14</v>
      </c>
      <c r="C1015" s="8" t="s">
        <v>14</v>
      </c>
      <c r="D1015" s="8" t="s">
        <v>14</v>
      </c>
      <c r="E1015" s="8" t="s">
        <v>14</v>
      </c>
      <c r="F1015" s="8" t="s">
        <v>14</v>
      </c>
      <c r="G1015" s="8" t="s">
        <v>14</v>
      </c>
      <c r="H1015" s="8" t="s">
        <v>14</v>
      </c>
      <c r="I1015" s="8" t="s">
        <v>14</v>
      </c>
      <c r="J1015" s="8" t="s">
        <v>14</v>
      </c>
      <c r="K1015" s="8" t="s">
        <v>14</v>
      </c>
      <c r="L1015" s="8" t="s">
        <v>14</v>
      </c>
      <c r="M1015" s="8" t="s">
        <v>14</v>
      </c>
      <c r="N1015" s="8" t="s">
        <v>14</v>
      </c>
      <c r="O1015" s="8" t="s">
        <v>14</v>
      </c>
      <c r="P1015" s="8" t="s">
        <v>14</v>
      </c>
      <c r="Q1015" s="8" t="s">
        <v>14</v>
      </c>
      <c r="R1015" s="8" t="s">
        <v>14</v>
      </c>
      <c r="S1015" s="8" t="s">
        <v>14</v>
      </c>
      <c r="T1015" s="8" t="s">
        <v>14</v>
      </c>
      <c r="U1015" s="8" t="s">
        <v>14</v>
      </c>
      <c r="V1015" s="8" t="s">
        <v>14</v>
      </c>
      <c r="W1015" s="8" t="s">
        <v>14</v>
      </c>
      <c r="X1015" s="8" t="s">
        <v>14</v>
      </c>
      <c r="Y1015" s="8" t="s">
        <v>14</v>
      </c>
      <c r="Z1015" s="8" t="s">
        <v>14</v>
      </c>
      <c r="AA1015" s="8" t="s">
        <v>14</v>
      </c>
      <c r="AB1015" s="8" t="s">
        <v>14</v>
      </c>
    </row>
    <row r="1016">
      <c r="A1016" s="8" t="s">
        <v>14</v>
      </c>
      <c r="B1016" s="8" t="s">
        <v>14</v>
      </c>
      <c r="C1016" s="8" t="s">
        <v>14</v>
      </c>
      <c r="D1016" s="8" t="s">
        <v>14</v>
      </c>
      <c r="E1016" s="8" t="s">
        <v>14</v>
      </c>
      <c r="F1016" s="8" t="s">
        <v>14</v>
      </c>
      <c r="G1016" s="8" t="s">
        <v>14</v>
      </c>
      <c r="H1016" s="8" t="s">
        <v>14</v>
      </c>
      <c r="I1016" s="8" t="s">
        <v>14</v>
      </c>
      <c r="J1016" s="8" t="s">
        <v>14</v>
      </c>
      <c r="K1016" s="8" t="s">
        <v>14</v>
      </c>
      <c r="L1016" s="8" t="s">
        <v>14</v>
      </c>
      <c r="M1016" s="8" t="s">
        <v>14</v>
      </c>
      <c r="N1016" s="8" t="s">
        <v>14</v>
      </c>
      <c r="O1016" s="8" t="s">
        <v>14</v>
      </c>
      <c r="P1016" s="8" t="s">
        <v>14</v>
      </c>
      <c r="Q1016" s="8" t="s">
        <v>14</v>
      </c>
      <c r="R1016" s="8" t="s">
        <v>14</v>
      </c>
      <c r="S1016" s="8" t="s">
        <v>14</v>
      </c>
      <c r="T1016" s="8" t="s">
        <v>14</v>
      </c>
      <c r="U1016" s="8" t="s">
        <v>14</v>
      </c>
      <c r="V1016" s="8" t="s">
        <v>14</v>
      </c>
      <c r="W1016" s="8" t="s">
        <v>14</v>
      </c>
      <c r="X1016" s="8" t="s">
        <v>14</v>
      </c>
      <c r="Y1016" s="8" t="s">
        <v>14</v>
      </c>
      <c r="Z1016" s="8" t="s">
        <v>14</v>
      </c>
      <c r="AA1016" s="8" t="s">
        <v>14</v>
      </c>
      <c r="AB1016" s="8" t="s">
        <v>14</v>
      </c>
    </row>
    <row r="1017">
      <c r="A1017" s="8" t="s">
        <v>14</v>
      </c>
      <c r="B1017" s="8" t="s">
        <v>14</v>
      </c>
      <c r="C1017" s="8" t="s">
        <v>14</v>
      </c>
      <c r="D1017" s="8" t="s">
        <v>14</v>
      </c>
      <c r="E1017" s="8" t="s">
        <v>14</v>
      </c>
      <c r="F1017" s="8" t="s">
        <v>14</v>
      </c>
      <c r="G1017" s="8" t="s">
        <v>14</v>
      </c>
      <c r="H1017" s="8" t="s">
        <v>14</v>
      </c>
      <c r="I1017" s="8" t="s">
        <v>14</v>
      </c>
      <c r="J1017" s="8" t="s">
        <v>14</v>
      </c>
      <c r="K1017" s="8" t="s">
        <v>14</v>
      </c>
      <c r="L1017" s="8" t="s">
        <v>14</v>
      </c>
      <c r="M1017" s="8" t="s">
        <v>14</v>
      </c>
      <c r="N1017" s="8" t="s">
        <v>14</v>
      </c>
      <c r="O1017" s="8" t="s">
        <v>14</v>
      </c>
      <c r="P1017" s="8" t="s">
        <v>14</v>
      </c>
      <c r="Q1017" s="8" t="s">
        <v>14</v>
      </c>
      <c r="R1017" s="8" t="s">
        <v>14</v>
      </c>
      <c r="S1017" s="8" t="s">
        <v>14</v>
      </c>
      <c r="T1017" s="8" t="s">
        <v>14</v>
      </c>
      <c r="U1017" s="8" t="s">
        <v>14</v>
      </c>
      <c r="V1017" s="8" t="s">
        <v>14</v>
      </c>
      <c r="W1017" s="8" t="s">
        <v>14</v>
      </c>
      <c r="X1017" s="8" t="s">
        <v>14</v>
      </c>
      <c r="Y1017" s="8" t="s">
        <v>14</v>
      </c>
      <c r="Z1017" s="8" t="s">
        <v>14</v>
      </c>
      <c r="AA1017" s="8" t="s">
        <v>14</v>
      </c>
      <c r="AB1017" s="8" t="s">
        <v>14</v>
      </c>
    </row>
    <row r="1018">
      <c r="A1018" s="8" t="s">
        <v>14</v>
      </c>
      <c r="B1018" s="8" t="s">
        <v>14</v>
      </c>
      <c r="C1018" s="8" t="s">
        <v>14</v>
      </c>
      <c r="D1018" s="8" t="s">
        <v>14</v>
      </c>
      <c r="E1018" s="8" t="s">
        <v>14</v>
      </c>
      <c r="F1018" s="8" t="s">
        <v>14</v>
      </c>
      <c r="G1018" s="8" t="s">
        <v>14</v>
      </c>
      <c r="H1018" s="8" t="s">
        <v>14</v>
      </c>
      <c r="I1018" s="8" t="s">
        <v>14</v>
      </c>
      <c r="J1018" s="8" t="s">
        <v>14</v>
      </c>
      <c r="K1018" s="8" t="s">
        <v>14</v>
      </c>
      <c r="L1018" s="8" t="s">
        <v>14</v>
      </c>
      <c r="M1018" s="8" t="s">
        <v>14</v>
      </c>
      <c r="N1018" s="8" t="s">
        <v>14</v>
      </c>
      <c r="O1018" s="8" t="s">
        <v>14</v>
      </c>
      <c r="P1018" s="8" t="s">
        <v>14</v>
      </c>
      <c r="Q1018" s="8" t="s">
        <v>14</v>
      </c>
      <c r="R1018" s="8" t="s">
        <v>14</v>
      </c>
      <c r="S1018" s="8" t="s">
        <v>14</v>
      </c>
      <c r="T1018" s="8" t="s">
        <v>14</v>
      </c>
      <c r="U1018" s="8" t="s">
        <v>14</v>
      </c>
      <c r="V1018" s="8" t="s">
        <v>14</v>
      </c>
      <c r="W1018" s="8" t="s">
        <v>14</v>
      </c>
      <c r="X1018" s="8" t="s">
        <v>14</v>
      </c>
      <c r="Y1018" s="8" t="s">
        <v>14</v>
      </c>
      <c r="Z1018" s="8" t="s">
        <v>14</v>
      </c>
      <c r="AA1018" s="8" t="s">
        <v>14</v>
      </c>
      <c r="AB1018" s="8" t="s">
        <v>14</v>
      </c>
    </row>
    <row r="1019">
      <c r="A1019" s="8" t="s">
        <v>14</v>
      </c>
      <c r="B1019" s="8" t="s">
        <v>14</v>
      </c>
      <c r="C1019" s="8" t="s">
        <v>14</v>
      </c>
      <c r="D1019" s="8" t="s">
        <v>14</v>
      </c>
      <c r="E1019" s="8" t="s">
        <v>14</v>
      </c>
      <c r="F1019" s="8" t="s">
        <v>14</v>
      </c>
      <c r="G1019" s="8" t="s">
        <v>14</v>
      </c>
      <c r="H1019" s="8" t="s">
        <v>14</v>
      </c>
      <c r="I1019" s="8" t="s">
        <v>14</v>
      </c>
      <c r="J1019" s="8" t="s">
        <v>14</v>
      </c>
      <c r="K1019" s="8" t="s">
        <v>14</v>
      </c>
      <c r="L1019" s="8" t="s">
        <v>14</v>
      </c>
      <c r="M1019" s="8" t="s">
        <v>14</v>
      </c>
      <c r="N1019" s="8" t="s">
        <v>14</v>
      </c>
      <c r="O1019" s="8" t="s">
        <v>14</v>
      </c>
      <c r="P1019" s="8" t="s">
        <v>14</v>
      </c>
      <c r="Q1019" s="8" t="s">
        <v>14</v>
      </c>
      <c r="R1019" s="8" t="s">
        <v>14</v>
      </c>
      <c r="S1019" s="8" t="s">
        <v>14</v>
      </c>
      <c r="T1019" s="8" t="s">
        <v>14</v>
      </c>
      <c r="U1019" s="8" t="s">
        <v>14</v>
      </c>
      <c r="V1019" s="8" t="s">
        <v>14</v>
      </c>
      <c r="W1019" s="8" t="s">
        <v>14</v>
      </c>
      <c r="X1019" s="8" t="s">
        <v>14</v>
      </c>
      <c r="Y1019" s="8" t="s">
        <v>14</v>
      </c>
      <c r="Z1019" s="8" t="s">
        <v>14</v>
      </c>
      <c r="AA1019" s="8" t="s">
        <v>14</v>
      </c>
      <c r="AB1019" s="8" t="s">
        <v>14</v>
      </c>
    </row>
    <row r="1020">
      <c r="A1020" s="8" t="s">
        <v>14</v>
      </c>
      <c r="B1020" s="8" t="s">
        <v>14</v>
      </c>
      <c r="C1020" s="8" t="s">
        <v>14</v>
      </c>
      <c r="D1020" s="8" t="s">
        <v>14</v>
      </c>
      <c r="E1020" s="8" t="s">
        <v>14</v>
      </c>
      <c r="F1020" s="8" t="s">
        <v>14</v>
      </c>
      <c r="G1020" s="8" t="s">
        <v>14</v>
      </c>
      <c r="H1020" s="8" t="s">
        <v>14</v>
      </c>
      <c r="I1020" s="8" t="s">
        <v>14</v>
      </c>
      <c r="J1020" s="8" t="s">
        <v>14</v>
      </c>
      <c r="K1020" s="8" t="s">
        <v>14</v>
      </c>
      <c r="L1020" s="8" t="s">
        <v>14</v>
      </c>
      <c r="M1020" s="8" t="s">
        <v>14</v>
      </c>
      <c r="N1020" s="8" t="s">
        <v>14</v>
      </c>
      <c r="O1020" s="8" t="s">
        <v>14</v>
      </c>
      <c r="P1020" s="8" t="s">
        <v>14</v>
      </c>
      <c r="Q1020" s="8" t="s">
        <v>14</v>
      </c>
      <c r="R1020" s="8" t="s">
        <v>14</v>
      </c>
      <c r="S1020" s="8" t="s">
        <v>14</v>
      </c>
      <c r="T1020" s="8" t="s">
        <v>14</v>
      </c>
      <c r="U1020" s="8" t="s">
        <v>14</v>
      </c>
      <c r="V1020" s="8" t="s">
        <v>14</v>
      </c>
      <c r="W1020" s="8" t="s">
        <v>14</v>
      </c>
      <c r="X1020" s="8" t="s">
        <v>14</v>
      </c>
      <c r="Y1020" s="8" t="s">
        <v>14</v>
      </c>
      <c r="Z1020" s="8" t="s">
        <v>14</v>
      </c>
      <c r="AA1020" s="8" t="s">
        <v>14</v>
      </c>
      <c r="AB1020" s="8" t="s">
        <v>14</v>
      </c>
    </row>
    <row r="1021">
      <c r="A1021" s="8" t="s">
        <v>14</v>
      </c>
      <c r="B1021" s="8" t="s">
        <v>14</v>
      </c>
      <c r="C1021" s="8" t="s">
        <v>14</v>
      </c>
      <c r="D1021" s="8" t="s">
        <v>14</v>
      </c>
      <c r="E1021" s="8" t="s">
        <v>14</v>
      </c>
      <c r="F1021" s="8" t="s">
        <v>14</v>
      </c>
      <c r="G1021" s="8" t="s">
        <v>14</v>
      </c>
      <c r="H1021" s="8" t="s">
        <v>14</v>
      </c>
      <c r="I1021" s="8" t="s">
        <v>14</v>
      </c>
      <c r="J1021" s="8" t="s">
        <v>14</v>
      </c>
      <c r="K1021" s="8" t="s">
        <v>14</v>
      </c>
      <c r="L1021" s="8" t="s">
        <v>14</v>
      </c>
      <c r="M1021" s="8" t="s">
        <v>14</v>
      </c>
      <c r="N1021" s="8" t="s">
        <v>14</v>
      </c>
      <c r="O1021" s="8" t="s">
        <v>14</v>
      </c>
      <c r="P1021" s="8" t="s">
        <v>14</v>
      </c>
      <c r="Q1021" s="8" t="s">
        <v>14</v>
      </c>
      <c r="R1021" s="8" t="s">
        <v>14</v>
      </c>
      <c r="S1021" s="8" t="s">
        <v>14</v>
      </c>
      <c r="T1021" s="8" t="s">
        <v>14</v>
      </c>
      <c r="U1021" s="8" t="s">
        <v>14</v>
      </c>
      <c r="V1021" s="8" t="s">
        <v>14</v>
      </c>
      <c r="W1021" s="8" t="s">
        <v>14</v>
      </c>
      <c r="X1021" s="8" t="s">
        <v>14</v>
      </c>
      <c r="Y1021" s="8" t="s">
        <v>14</v>
      </c>
      <c r="Z1021" s="8" t="s">
        <v>14</v>
      </c>
      <c r="AA1021" s="8" t="s">
        <v>14</v>
      </c>
      <c r="AB1021" s="8" t="s">
        <v>14</v>
      </c>
    </row>
    <row r="1022">
      <c r="A1022" s="8" t="s">
        <v>14</v>
      </c>
      <c r="B1022" s="8" t="s">
        <v>14</v>
      </c>
      <c r="C1022" s="8" t="s">
        <v>14</v>
      </c>
      <c r="D1022" s="8" t="s">
        <v>14</v>
      </c>
      <c r="E1022" s="8" t="s">
        <v>14</v>
      </c>
      <c r="F1022" s="8" t="s">
        <v>14</v>
      </c>
      <c r="G1022" s="8" t="s">
        <v>14</v>
      </c>
      <c r="H1022" s="8" t="s">
        <v>14</v>
      </c>
      <c r="I1022" s="8" t="s">
        <v>14</v>
      </c>
      <c r="J1022" s="8" t="s">
        <v>14</v>
      </c>
      <c r="K1022" s="8" t="s">
        <v>14</v>
      </c>
      <c r="L1022" s="8" t="s">
        <v>14</v>
      </c>
      <c r="M1022" s="8" t="s">
        <v>14</v>
      </c>
      <c r="N1022" s="8" t="s">
        <v>14</v>
      </c>
      <c r="O1022" s="8" t="s">
        <v>14</v>
      </c>
      <c r="P1022" s="8" t="s">
        <v>14</v>
      </c>
      <c r="Q1022" s="8" t="s">
        <v>14</v>
      </c>
      <c r="R1022" s="8" t="s">
        <v>14</v>
      </c>
      <c r="S1022" s="8" t="s">
        <v>14</v>
      </c>
      <c r="T1022" s="8" t="s">
        <v>14</v>
      </c>
      <c r="U1022" s="8" t="s">
        <v>14</v>
      </c>
      <c r="V1022" s="8" t="s">
        <v>14</v>
      </c>
      <c r="W1022" s="8" t="s">
        <v>14</v>
      </c>
      <c r="X1022" s="8" t="s">
        <v>14</v>
      </c>
      <c r="Y1022" s="8" t="s">
        <v>14</v>
      </c>
      <c r="Z1022" s="8" t="s">
        <v>14</v>
      </c>
      <c r="AA1022" s="8" t="s">
        <v>14</v>
      </c>
      <c r="AB1022" s="8" t="s">
        <v>14</v>
      </c>
    </row>
    <row r="1023">
      <c r="A1023" s="8" t="s">
        <v>14</v>
      </c>
      <c r="B1023" s="8" t="s">
        <v>14</v>
      </c>
      <c r="C1023" s="8" t="s">
        <v>14</v>
      </c>
      <c r="D1023" s="8" t="s">
        <v>14</v>
      </c>
      <c r="E1023" s="8" t="s">
        <v>14</v>
      </c>
      <c r="F1023" s="8" t="s">
        <v>14</v>
      </c>
      <c r="G1023" s="8" t="s">
        <v>14</v>
      </c>
      <c r="H1023" s="8" t="s">
        <v>14</v>
      </c>
      <c r="I1023" s="8" t="s">
        <v>14</v>
      </c>
      <c r="J1023" s="8" t="s">
        <v>14</v>
      </c>
      <c r="K1023" s="8" t="s">
        <v>14</v>
      </c>
      <c r="L1023" s="8" t="s">
        <v>14</v>
      </c>
      <c r="M1023" s="8" t="s">
        <v>14</v>
      </c>
      <c r="N1023" s="8" t="s">
        <v>14</v>
      </c>
      <c r="O1023" s="8" t="s">
        <v>14</v>
      </c>
      <c r="P1023" s="8" t="s">
        <v>14</v>
      </c>
      <c r="Q1023" s="8" t="s">
        <v>14</v>
      </c>
      <c r="R1023" s="8" t="s">
        <v>14</v>
      </c>
      <c r="S1023" s="8" t="s">
        <v>14</v>
      </c>
      <c r="T1023" s="8" t="s">
        <v>14</v>
      </c>
      <c r="U1023" s="8" t="s">
        <v>14</v>
      </c>
      <c r="V1023" s="8" t="s">
        <v>14</v>
      </c>
      <c r="W1023" s="8" t="s">
        <v>14</v>
      </c>
      <c r="X1023" s="8" t="s">
        <v>14</v>
      </c>
      <c r="Y1023" s="8" t="s">
        <v>14</v>
      </c>
      <c r="Z1023" s="8" t="s">
        <v>14</v>
      </c>
      <c r="AA1023" s="8" t="s">
        <v>14</v>
      </c>
      <c r="AB1023" s="8" t="s">
        <v>14</v>
      </c>
    </row>
    <row r="1024">
      <c r="A1024" s="8" t="s">
        <v>14</v>
      </c>
      <c r="B1024" s="8" t="s">
        <v>14</v>
      </c>
      <c r="C1024" s="8" t="s">
        <v>14</v>
      </c>
      <c r="D1024" s="8" t="s">
        <v>14</v>
      </c>
      <c r="E1024" s="8" t="s">
        <v>14</v>
      </c>
      <c r="F1024" s="8" t="s">
        <v>14</v>
      </c>
      <c r="G1024" s="8" t="s">
        <v>14</v>
      </c>
      <c r="H1024" s="8" t="s">
        <v>14</v>
      </c>
      <c r="I1024" s="8" t="s">
        <v>14</v>
      </c>
      <c r="J1024" s="8" t="s">
        <v>14</v>
      </c>
      <c r="K1024" s="8" t="s">
        <v>14</v>
      </c>
      <c r="L1024" s="8" t="s">
        <v>14</v>
      </c>
      <c r="M1024" s="8" t="s">
        <v>14</v>
      </c>
      <c r="N1024" s="8" t="s">
        <v>14</v>
      </c>
      <c r="O1024" s="8" t="s">
        <v>14</v>
      </c>
      <c r="P1024" s="8" t="s">
        <v>14</v>
      </c>
      <c r="Q1024" s="8" t="s">
        <v>14</v>
      </c>
      <c r="R1024" s="8" t="s">
        <v>14</v>
      </c>
      <c r="S1024" s="8" t="s">
        <v>14</v>
      </c>
      <c r="T1024" s="8" t="s">
        <v>14</v>
      </c>
      <c r="U1024" s="8" t="s">
        <v>14</v>
      </c>
      <c r="V1024" s="8" t="s">
        <v>14</v>
      </c>
      <c r="W1024" s="8" t="s">
        <v>14</v>
      </c>
      <c r="X1024" s="8" t="s">
        <v>14</v>
      </c>
      <c r="Y1024" s="8" t="s">
        <v>14</v>
      </c>
      <c r="Z1024" s="8" t="s">
        <v>14</v>
      </c>
      <c r="AA1024" s="8" t="s">
        <v>14</v>
      </c>
      <c r="AB1024" s="8" t="s">
        <v>14</v>
      </c>
    </row>
    <row r="1025">
      <c r="A1025" s="8" t="s">
        <v>14</v>
      </c>
      <c r="B1025" s="8" t="s">
        <v>14</v>
      </c>
      <c r="C1025" s="8" t="s">
        <v>14</v>
      </c>
      <c r="D1025" s="8" t="s">
        <v>14</v>
      </c>
      <c r="E1025" s="8" t="s">
        <v>14</v>
      </c>
      <c r="F1025" s="8" t="s">
        <v>14</v>
      </c>
      <c r="G1025" s="8" t="s">
        <v>14</v>
      </c>
      <c r="H1025" s="8" t="s">
        <v>14</v>
      </c>
      <c r="I1025" s="8" t="s">
        <v>14</v>
      </c>
      <c r="J1025" s="8" t="s">
        <v>14</v>
      </c>
      <c r="K1025" s="8" t="s">
        <v>14</v>
      </c>
      <c r="L1025" s="8" t="s">
        <v>14</v>
      </c>
      <c r="M1025" s="8" t="s">
        <v>14</v>
      </c>
      <c r="N1025" s="8" t="s">
        <v>14</v>
      </c>
      <c r="O1025" s="8" t="s">
        <v>14</v>
      </c>
      <c r="P1025" s="8" t="s">
        <v>14</v>
      </c>
      <c r="Q1025" s="8" t="s">
        <v>14</v>
      </c>
      <c r="R1025" s="8" t="s">
        <v>14</v>
      </c>
      <c r="S1025" s="8" t="s">
        <v>14</v>
      </c>
      <c r="T1025" s="8" t="s">
        <v>14</v>
      </c>
      <c r="U1025" s="8" t="s">
        <v>14</v>
      </c>
      <c r="V1025" s="8" t="s">
        <v>14</v>
      </c>
      <c r="W1025" s="8" t="s">
        <v>14</v>
      </c>
      <c r="X1025" s="8" t="s">
        <v>14</v>
      </c>
      <c r="Y1025" s="8" t="s">
        <v>14</v>
      </c>
      <c r="Z1025" s="8" t="s">
        <v>14</v>
      </c>
      <c r="AA1025" s="8" t="s">
        <v>14</v>
      </c>
      <c r="AB1025" s="8" t="s">
        <v>14</v>
      </c>
    </row>
    <row r="1026">
      <c r="A1026" s="8" t="s">
        <v>14</v>
      </c>
      <c r="B1026" s="8" t="s">
        <v>14</v>
      </c>
      <c r="C1026" s="8" t="s">
        <v>14</v>
      </c>
      <c r="D1026" s="8" t="s">
        <v>14</v>
      </c>
      <c r="E1026" s="8" t="s">
        <v>14</v>
      </c>
      <c r="F1026" s="8" t="s">
        <v>14</v>
      </c>
      <c r="G1026" s="8" t="s">
        <v>14</v>
      </c>
      <c r="H1026" s="8" t="s">
        <v>14</v>
      </c>
      <c r="I1026" s="8" t="s">
        <v>14</v>
      </c>
      <c r="J1026" s="8" t="s">
        <v>14</v>
      </c>
      <c r="K1026" s="8" t="s">
        <v>14</v>
      </c>
      <c r="L1026" s="8" t="s">
        <v>14</v>
      </c>
      <c r="M1026" s="8" t="s">
        <v>14</v>
      </c>
      <c r="N1026" s="8" t="s">
        <v>14</v>
      </c>
      <c r="O1026" s="8" t="s">
        <v>14</v>
      </c>
      <c r="P1026" s="8" t="s">
        <v>14</v>
      </c>
      <c r="Q1026" s="8" t="s">
        <v>14</v>
      </c>
      <c r="R1026" s="8" t="s">
        <v>14</v>
      </c>
      <c r="S1026" s="8" t="s">
        <v>14</v>
      </c>
      <c r="T1026" s="8" t="s">
        <v>14</v>
      </c>
      <c r="U1026" s="8" t="s">
        <v>14</v>
      </c>
      <c r="V1026" s="8" t="s">
        <v>14</v>
      </c>
      <c r="W1026" s="8" t="s">
        <v>14</v>
      </c>
      <c r="X1026" s="8" t="s">
        <v>14</v>
      </c>
      <c r="Y1026" s="8" t="s">
        <v>14</v>
      </c>
      <c r="Z1026" s="8" t="s">
        <v>14</v>
      </c>
      <c r="AA1026" s="8" t="s">
        <v>14</v>
      </c>
      <c r="AB1026" s="8" t="s">
        <v>14</v>
      </c>
    </row>
    <row r="1027">
      <c r="A1027" s="8" t="s">
        <v>14</v>
      </c>
      <c r="B1027" s="8" t="s">
        <v>14</v>
      </c>
      <c r="C1027" s="8" t="s">
        <v>14</v>
      </c>
      <c r="D1027" s="8" t="s">
        <v>14</v>
      </c>
      <c r="E1027" s="8" t="s">
        <v>14</v>
      </c>
      <c r="F1027" s="8" t="s">
        <v>14</v>
      </c>
      <c r="G1027" s="8" t="s">
        <v>14</v>
      </c>
      <c r="H1027" s="8" t="s">
        <v>14</v>
      </c>
      <c r="I1027" s="8" t="s">
        <v>14</v>
      </c>
      <c r="J1027" s="8" t="s">
        <v>14</v>
      </c>
      <c r="K1027" s="8" t="s">
        <v>14</v>
      </c>
      <c r="L1027" s="8" t="s">
        <v>14</v>
      </c>
      <c r="M1027" s="8" t="s">
        <v>14</v>
      </c>
      <c r="N1027" s="8" t="s">
        <v>14</v>
      </c>
      <c r="O1027" s="8" t="s">
        <v>14</v>
      </c>
      <c r="P1027" s="8" t="s">
        <v>14</v>
      </c>
      <c r="Q1027" s="8" t="s">
        <v>14</v>
      </c>
      <c r="R1027" s="8" t="s">
        <v>14</v>
      </c>
      <c r="S1027" s="8" t="s">
        <v>14</v>
      </c>
      <c r="T1027" s="8" t="s">
        <v>14</v>
      </c>
      <c r="U1027" s="8" t="s">
        <v>14</v>
      </c>
      <c r="V1027" s="8" t="s">
        <v>14</v>
      </c>
      <c r="W1027" s="8" t="s">
        <v>14</v>
      </c>
      <c r="X1027" s="8" t="s">
        <v>14</v>
      </c>
      <c r="Y1027" s="8" t="s">
        <v>14</v>
      </c>
      <c r="Z1027" s="8" t="s">
        <v>14</v>
      </c>
      <c r="AA1027" s="8" t="s">
        <v>14</v>
      </c>
      <c r="AB1027" s="8" t="s">
        <v>14</v>
      </c>
    </row>
    <row r="1028">
      <c r="A1028" s="8" t="s">
        <v>14</v>
      </c>
      <c r="B1028" s="8" t="s">
        <v>14</v>
      </c>
      <c r="C1028" s="8" t="s">
        <v>14</v>
      </c>
      <c r="D1028" s="8" t="s">
        <v>14</v>
      </c>
      <c r="E1028" s="8" t="s">
        <v>14</v>
      </c>
      <c r="F1028" s="8" t="s">
        <v>14</v>
      </c>
      <c r="G1028" s="8" t="s">
        <v>14</v>
      </c>
      <c r="H1028" s="8" t="s">
        <v>14</v>
      </c>
      <c r="I1028" s="8" t="s">
        <v>14</v>
      </c>
      <c r="J1028" s="8" t="s">
        <v>14</v>
      </c>
      <c r="K1028" s="8" t="s">
        <v>14</v>
      </c>
      <c r="L1028" s="8" t="s">
        <v>14</v>
      </c>
      <c r="M1028" s="8" t="s">
        <v>14</v>
      </c>
      <c r="N1028" s="8" t="s">
        <v>14</v>
      </c>
      <c r="O1028" s="8" t="s">
        <v>14</v>
      </c>
      <c r="P1028" s="8" t="s">
        <v>14</v>
      </c>
      <c r="Q1028" s="8" t="s">
        <v>14</v>
      </c>
      <c r="R1028" s="8" t="s">
        <v>14</v>
      </c>
      <c r="S1028" s="8" t="s">
        <v>14</v>
      </c>
      <c r="T1028" s="8" t="s">
        <v>14</v>
      </c>
      <c r="U1028" s="8" t="s">
        <v>14</v>
      </c>
      <c r="V1028" s="8" t="s">
        <v>14</v>
      </c>
      <c r="W1028" s="8" t="s">
        <v>14</v>
      </c>
      <c r="X1028" s="8" t="s">
        <v>14</v>
      </c>
      <c r="Y1028" s="8" t="s">
        <v>14</v>
      </c>
      <c r="Z1028" s="8" t="s">
        <v>14</v>
      </c>
      <c r="AA1028" s="8" t="s">
        <v>14</v>
      </c>
      <c r="AB1028" s="8" t="s">
        <v>14</v>
      </c>
    </row>
    <row r="1029">
      <c r="A1029" s="8" t="s">
        <v>14</v>
      </c>
      <c r="B1029" s="8" t="s">
        <v>14</v>
      </c>
      <c r="C1029" s="8" t="s">
        <v>14</v>
      </c>
      <c r="D1029" s="8" t="s">
        <v>14</v>
      </c>
      <c r="E1029" s="8" t="s">
        <v>14</v>
      </c>
      <c r="F1029" s="8" t="s">
        <v>14</v>
      </c>
      <c r="G1029" s="8" t="s">
        <v>14</v>
      </c>
      <c r="H1029" s="8" t="s">
        <v>14</v>
      </c>
      <c r="I1029" s="8" t="s">
        <v>14</v>
      </c>
      <c r="J1029" s="8" t="s">
        <v>14</v>
      </c>
      <c r="K1029" s="8" t="s">
        <v>14</v>
      </c>
      <c r="L1029" s="8" t="s">
        <v>14</v>
      </c>
      <c r="M1029" s="8" t="s">
        <v>14</v>
      </c>
      <c r="N1029" s="8" t="s">
        <v>14</v>
      </c>
      <c r="O1029" s="8" t="s">
        <v>14</v>
      </c>
      <c r="P1029" s="8" t="s">
        <v>14</v>
      </c>
      <c r="Q1029" s="8" t="s">
        <v>14</v>
      </c>
      <c r="R1029" s="8" t="s">
        <v>14</v>
      </c>
      <c r="S1029" s="8" t="s">
        <v>14</v>
      </c>
      <c r="T1029" s="8" t="s">
        <v>14</v>
      </c>
      <c r="U1029" s="8" t="s">
        <v>14</v>
      </c>
      <c r="V1029" s="8" t="s">
        <v>14</v>
      </c>
      <c r="W1029" s="8" t="s">
        <v>14</v>
      </c>
      <c r="X1029" s="8" t="s">
        <v>14</v>
      </c>
      <c r="Y1029" s="8" t="s">
        <v>14</v>
      </c>
      <c r="Z1029" s="8" t="s">
        <v>14</v>
      </c>
      <c r="AA1029" s="8" t="s">
        <v>14</v>
      </c>
      <c r="AB1029" s="8" t="s">
        <v>14</v>
      </c>
    </row>
    <row r="1030">
      <c r="A1030" s="8" t="s">
        <v>14</v>
      </c>
      <c r="B1030" s="8" t="s">
        <v>14</v>
      </c>
      <c r="C1030" s="8" t="s">
        <v>14</v>
      </c>
      <c r="D1030" s="8" t="s">
        <v>14</v>
      </c>
      <c r="E1030" s="8" t="s">
        <v>14</v>
      </c>
      <c r="F1030" s="8" t="s">
        <v>14</v>
      </c>
      <c r="G1030" s="8" t="s">
        <v>14</v>
      </c>
      <c r="H1030" s="8" t="s">
        <v>14</v>
      </c>
      <c r="I1030" s="8" t="s">
        <v>14</v>
      </c>
      <c r="J1030" s="8" t="s">
        <v>14</v>
      </c>
      <c r="K1030" s="8" t="s">
        <v>14</v>
      </c>
      <c r="L1030" s="8" t="s">
        <v>14</v>
      </c>
      <c r="M1030" s="8" t="s">
        <v>14</v>
      </c>
      <c r="N1030" s="8" t="s">
        <v>14</v>
      </c>
      <c r="O1030" s="8" t="s">
        <v>14</v>
      </c>
      <c r="P1030" s="8" t="s">
        <v>14</v>
      </c>
      <c r="Q1030" s="8" t="s">
        <v>14</v>
      </c>
      <c r="R1030" s="8" t="s">
        <v>14</v>
      </c>
      <c r="S1030" s="8" t="s">
        <v>14</v>
      </c>
      <c r="T1030" s="8" t="s">
        <v>14</v>
      </c>
      <c r="U1030" s="8" t="s">
        <v>14</v>
      </c>
      <c r="V1030" s="8" t="s">
        <v>14</v>
      </c>
      <c r="W1030" s="8" t="s">
        <v>14</v>
      </c>
      <c r="X1030" s="8" t="s">
        <v>14</v>
      </c>
      <c r="Y1030" s="8" t="s">
        <v>14</v>
      </c>
      <c r="Z1030" s="8" t="s">
        <v>14</v>
      </c>
      <c r="AA1030" s="8" t="s">
        <v>14</v>
      </c>
      <c r="AB1030" s="8" t="s">
        <v>14</v>
      </c>
    </row>
    <row r="1031">
      <c r="A1031" s="8" t="s">
        <v>14</v>
      </c>
      <c r="B1031" s="8" t="s">
        <v>14</v>
      </c>
      <c r="C1031" s="8" t="s">
        <v>14</v>
      </c>
      <c r="D1031" s="8" t="s">
        <v>14</v>
      </c>
      <c r="E1031" s="8" t="s">
        <v>14</v>
      </c>
      <c r="F1031" s="8" t="s">
        <v>14</v>
      </c>
      <c r="G1031" s="8" t="s">
        <v>14</v>
      </c>
      <c r="H1031" s="8" t="s">
        <v>14</v>
      </c>
      <c r="I1031" s="8" t="s">
        <v>14</v>
      </c>
      <c r="J1031" s="8" t="s">
        <v>14</v>
      </c>
      <c r="K1031" s="8" t="s">
        <v>14</v>
      </c>
      <c r="L1031" s="8" t="s">
        <v>14</v>
      </c>
      <c r="M1031" s="8" t="s">
        <v>14</v>
      </c>
      <c r="N1031" s="8" t="s">
        <v>14</v>
      </c>
      <c r="O1031" s="8" t="s">
        <v>14</v>
      </c>
      <c r="P1031" s="8" t="s">
        <v>14</v>
      </c>
      <c r="Q1031" s="8" t="s">
        <v>14</v>
      </c>
      <c r="R1031" s="8" t="s">
        <v>14</v>
      </c>
      <c r="S1031" s="8" t="s">
        <v>14</v>
      </c>
      <c r="T1031" s="8" t="s">
        <v>14</v>
      </c>
      <c r="U1031" s="8" t="s">
        <v>14</v>
      </c>
      <c r="V1031" s="8" t="s">
        <v>14</v>
      </c>
      <c r="W1031" s="8" t="s">
        <v>14</v>
      </c>
      <c r="X1031" s="8" t="s">
        <v>14</v>
      </c>
      <c r="Y1031" s="8" t="s">
        <v>14</v>
      </c>
      <c r="Z1031" s="8" t="s">
        <v>14</v>
      </c>
      <c r="AA1031" s="8" t="s">
        <v>14</v>
      </c>
      <c r="AB1031" s="8" t="s">
        <v>14</v>
      </c>
    </row>
    <row r="1032">
      <c r="A1032" s="8" t="s">
        <v>14</v>
      </c>
      <c r="B1032" s="8" t="s">
        <v>14</v>
      </c>
      <c r="C1032" s="8" t="s">
        <v>14</v>
      </c>
      <c r="D1032" s="8" t="s">
        <v>14</v>
      </c>
      <c r="E1032" s="8" t="s">
        <v>14</v>
      </c>
      <c r="F1032" s="8" t="s">
        <v>14</v>
      </c>
      <c r="G1032" s="8" t="s">
        <v>14</v>
      </c>
      <c r="H1032" s="8" t="s">
        <v>14</v>
      </c>
      <c r="I1032" s="8" t="s">
        <v>14</v>
      </c>
      <c r="J1032" s="8" t="s">
        <v>14</v>
      </c>
      <c r="K1032" s="8" t="s">
        <v>14</v>
      </c>
      <c r="L1032" s="8" t="s">
        <v>14</v>
      </c>
      <c r="M1032" s="8" t="s">
        <v>14</v>
      </c>
      <c r="N1032" s="8" t="s">
        <v>14</v>
      </c>
      <c r="O1032" s="8" t="s">
        <v>14</v>
      </c>
      <c r="P1032" s="8" t="s">
        <v>14</v>
      </c>
      <c r="Q1032" s="8" t="s">
        <v>14</v>
      </c>
      <c r="R1032" s="8" t="s">
        <v>14</v>
      </c>
      <c r="S1032" s="8" t="s">
        <v>14</v>
      </c>
      <c r="T1032" s="8" t="s">
        <v>14</v>
      </c>
      <c r="U1032" s="8" t="s">
        <v>14</v>
      </c>
      <c r="V1032" s="8" t="s">
        <v>14</v>
      </c>
      <c r="W1032" s="8" t="s">
        <v>14</v>
      </c>
      <c r="X1032" s="8" t="s">
        <v>14</v>
      </c>
      <c r="Y1032" s="8" t="s">
        <v>14</v>
      </c>
      <c r="Z1032" s="8" t="s">
        <v>14</v>
      </c>
      <c r="AA1032" s="8" t="s">
        <v>14</v>
      </c>
      <c r="AB1032" s="8" t="s">
        <v>14</v>
      </c>
    </row>
    <row r="1033">
      <c r="A1033" s="8" t="s">
        <v>14</v>
      </c>
      <c r="B1033" s="8" t="s">
        <v>14</v>
      </c>
      <c r="C1033" s="8" t="s">
        <v>14</v>
      </c>
      <c r="D1033" s="8" t="s">
        <v>14</v>
      </c>
      <c r="E1033" s="8" t="s">
        <v>14</v>
      </c>
      <c r="F1033" s="8" t="s">
        <v>14</v>
      </c>
      <c r="G1033" s="8" t="s">
        <v>14</v>
      </c>
      <c r="H1033" s="8" t="s">
        <v>14</v>
      </c>
      <c r="I1033" s="8" t="s">
        <v>14</v>
      </c>
      <c r="J1033" s="8" t="s">
        <v>14</v>
      </c>
      <c r="K1033" s="8" t="s">
        <v>14</v>
      </c>
      <c r="L1033" s="8" t="s">
        <v>14</v>
      </c>
      <c r="M1033" s="8" t="s">
        <v>14</v>
      </c>
      <c r="N1033" s="8" t="s">
        <v>14</v>
      </c>
      <c r="O1033" s="8" t="s">
        <v>14</v>
      </c>
      <c r="P1033" s="8" t="s">
        <v>14</v>
      </c>
      <c r="Q1033" s="8" t="s">
        <v>14</v>
      </c>
      <c r="R1033" s="8" t="s">
        <v>14</v>
      </c>
      <c r="S1033" s="8" t="s">
        <v>14</v>
      </c>
      <c r="T1033" s="8" t="s">
        <v>14</v>
      </c>
      <c r="U1033" s="8" t="s">
        <v>14</v>
      </c>
      <c r="V1033" s="8" t="s">
        <v>14</v>
      </c>
      <c r="W1033" s="8" t="s">
        <v>14</v>
      </c>
      <c r="X1033" s="8" t="s">
        <v>14</v>
      </c>
      <c r="Y1033" s="8" t="s">
        <v>14</v>
      </c>
      <c r="Z1033" s="8" t="s">
        <v>14</v>
      </c>
      <c r="AA1033" s="8" t="s">
        <v>14</v>
      </c>
      <c r="AB1033" s="8" t="s">
        <v>14</v>
      </c>
    </row>
    <row r="1034">
      <c r="A1034" s="8" t="s">
        <v>14</v>
      </c>
      <c r="B1034" s="8" t="s">
        <v>14</v>
      </c>
      <c r="C1034" s="8" t="s">
        <v>14</v>
      </c>
      <c r="D1034" s="8" t="s">
        <v>14</v>
      </c>
      <c r="E1034" s="8" t="s">
        <v>14</v>
      </c>
      <c r="F1034" s="8" t="s">
        <v>14</v>
      </c>
      <c r="G1034" s="8" t="s">
        <v>14</v>
      </c>
      <c r="H1034" s="8" t="s">
        <v>14</v>
      </c>
      <c r="I1034" s="8" t="s">
        <v>14</v>
      </c>
      <c r="J1034" s="8" t="s">
        <v>14</v>
      </c>
      <c r="K1034" s="8" t="s">
        <v>14</v>
      </c>
      <c r="L1034" s="8" t="s">
        <v>14</v>
      </c>
      <c r="M1034" s="8" t="s">
        <v>14</v>
      </c>
      <c r="N1034" s="8" t="s">
        <v>14</v>
      </c>
      <c r="O1034" s="8" t="s">
        <v>14</v>
      </c>
      <c r="P1034" s="8" t="s">
        <v>14</v>
      </c>
      <c r="Q1034" s="8" t="s">
        <v>14</v>
      </c>
      <c r="R1034" s="8" t="s">
        <v>14</v>
      </c>
      <c r="S1034" s="8" t="s">
        <v>14</v>
      </c>
      <c r="T1034" s="8" t="s">
        <v>14</v>
      </c>
      <c r="U1034" s="8" t="s">
        <v>14</v>
      </c>
      <c r="V1034" s="8" t="s">
        <v>14</v>
      </c>
      <c r="W1034" s="8" t="s">
        <v>14</v>
      </c>
      <c r="X1034" s="8" t="s">
        <v>14</v>
      </c>
      <c r="Y1034" s="8" t="s">
        <v>14</v>
      </c>
      <c r="Z1034" s="8" t="s">
        <v>14</v>
      </c>
      <c r="AA1034" s="8" t="s">
        <v>14</v>
      </c>
      <c r="AB1034" s="8" t="s">
        <v>14</v>
      </c>
    </row>
    <row r="1035">
      <c r="A1035" s="8" t="s">
        <v>14</v>
      </c>
      <c r="B1035" s="8" t="s">
        <v>14</v>
      </c>
      <c r="C1035" s="8" t="s">
        <v>14</v>
      </c>
      <c r="D1035" s="8" t="s">
        <v>14</v>
      </c>
      <c r="E1035" s="8" t="s">
        <v>14</v>
      </c>
      <c r="F1035" s="8" t="s">
        <v>14</v>
      </c>
      <c r="G1035" s="8" t="s">
        <v>14</v>
      </c>
      <c r="H1035" s="8" t="s">
        <v>14</v>
      </c>
      <c r="I1035" s="8" t="s">
        <v>14</v>
      </c>
      <c r="J1035" s="8" t="s">
        <v>14</v>
      </c>
      <c r="K1035" s="8" t="s">
        <v>14</v>
      </c>
      <c r="L1035" s="8" t="s">
        <v>14</v>
      </c>
      <c r="M1035" s="8" t="s">
        <v>14</v>
      </c>
      <c r="N1035" s="8" t="s">
        <v>14</v>
      </c>
      <c r="O1035" s="8" t="s">
        <v>14</v>
      </c>
      <c r="P1035" s="8" t="s">
        <v>14</v>
      </c>
      <c r="Q1035" s="8" t="s">
        <v>14</v>
      </c>
      <c r="R1035" s="8" t="s">
        <v>14</v>
      </c>
      <c r="S1035" s="8" t="s">
        <v>14</v>
      </c>
      <c r="T1035" s="8" t="s">
        <v>14</v>
      </c>
      <c r="U1035" s="8" t="s">
        <v>14</v>
      </c>
      <c r="V1035" s="8" t="s">
        <v>14</v>
      </c>
      <c r="W1035" s="8" t="s">
        <v>14</v>
      </c>
      <c r="X1035" s="8" t="s">
        <v>14</v>
      </c>
      <c r="Y1035" s="8" t="s">
        <v>14</v>
      </c>
      <c r="Z1035" s="8" t="s">
        <v>14</v>
      </c>
      <c r="AA1035" s="8" t="s">
        <v>14</v>
      </c>
      <c r="AB1035" s="8" t="s">
        <v>14</v>
      </c>
    </row>
    <row r="1036">
      <c r="A1036" s="8" t="s">
        <v>14</v>
      </c>
      <c r="B1036" s="8" t="s">
        <v>14</v>
      </c>
      <c r="C1036" s="8" t="s">
        <v>14</v>
      </c>
      <c r="D1036" s="8" t="s">
        <v>14</v>
      </c>
      <c r="E1036" s="8" t="s">
        <v>14</v>
      </c>
      <c r="F1036" s="8" t="s">
        <v>14</v>
      </c>
      <c r="G1036" s="8" t="s">
        <v>14</v>
      </c>
      <c r="H1036" s="8" t="s">
        <v>14</v>
      </c>
      <c r="I1036" s="8" t="s">
        <v>14</v>
      </c>
      <c r="J1036" s="8" t="s">
        <v>14</v>
      </c>
      <c r="K1036" s="8" t="s">
        <v>14</v>
      </c>
      <c r="L1036" s="8" t="s">
        <v>14</v>
      </c>
      <c r="M1036" s="8" t="s">
        <v>14</v>
      </c>
      <c r="N1036" s="8" t="s">
        <v>14</v>
      </c>
      <c r="O1036" s="8" t="s">
        <v>14</v>
      </c>
      <c r="P1036" s="8" t="s">
        <v>14</v>
      </c>
      <c r="Q1036" s="8" t="s">
        <v>14</v>
      </c>
      <c r="R1036" s="8" t="s">
        <v>14</v>
      </c>
      <c r="S1036" s="8" t="s">
        <v>14</v>
      </c>
      <c r="T1036" s="8" t="s">
        <v>14</v>
      </c>
      <c r="U1036" s="8" t="s">
        <v>14</v>
      </c>
      <c r="V1036" s="8" t="s">
        <v>14</v>
      </c>
      <c r="W1036" s="8" t="s">
        <v>14</v>
      </c>
      <c r="X1036" s="8" t="s">
        <v>14</v>
      </c>
      <c r="Y1036" s="8" t="s">
        <v>14</v>
      </c>
      <c r="Z1036" s="8" t="s">
        <v>14</v>
      </c>
      <c r="AA1036" s="8" t="s">
        <v>14</v>
      </c>
      <c r="AB1036" s="8" t="s">
        <v>14</v>
      </c>
    </row>
    <row r="1037">
      <c r="A1037" s="8" t="s">
        <v>14</v>
      </c>
      <c r="B1037" s="8" t="s">
        <v>14</v>
      </c>
      <c r="C1037" s="8" t="s">
        <v>14</v>
      </c>
      <c r="D1037" s="8" t="s">
        <v>14</v>
      </c>
      <c r="E1037" s="8" t="s">
        <v>14</v>
      </c>
      <c r="F1037" s="8" t="s">
        <v>14</v>
      </c>
      <c r="G1037" s="8" t="s">
        <v>14</v>
      </c>
      <c r="H1037" s="8" t="s">
        <v>14</v>
      </c>
      <c r="I1037" s="8" t="s">
        <v>14</v>
      </c>
      <c r="J1037" s="8" t="s">
        <v>14</v>
      </c>
      <c r="K1037" s="8" t="s">
        <v>14</v>
      </c>
      <c r="L1037" s="8" t="s">
        <v>14</v>
      </c>
      <c r="M1037" s="8" t="s">
        <v>14</v>
      </c>
      <c r="N1037" s="8" t="s">
        <v>14</v>
      </c>
      <c r="O1037" s="8" t="s">
        <v>14</v>
      </c>
      <c r="P1037" s="8" t="s">
        <v>14</v>
      </c>
      <c r="Q1037" s="8" t="s">
        <v>14</v>
      </c>
      <c r="R1037" s="8" t="s">
        <v>14</v>
      </c>
      <c r="S1037" s="8" t="s">
        <v>14</v>
      </c>
      <c r="T1037" s="8" t="s">
        <v>14</v>
      </c>
      <c r="U1037" s="8" t="s">
        <v>14</v>
      </c>
      <c r="V1037" s="8" t="s">
        <v>14</v>
      </c>
      <c r="W1037" s="8" t="s">
        <v>14</v>
      </c>
      <c r="X1037" s="8" t="s">
        <v>14</v>
      </c>
      <c r="Y1037" s="8" t="s">
        <v>14</v>
      </c>
      <c r="Z1037" s="8" t="s">
        <v>14</v>
      </c>
      <c r="AA1037" s="8" t="s">
        <v>14</v>
      </c>
      <c r="AB1037" s="8" t="s">
        <v>14</v>
      </c>
    </row>
    <row r="1038">
      <c r="A1038" s="8" t="s">
        <v>14</v>
      </c>
      <c r="B1038" s="8" t="s">
        <v>14</v>
      </c>
      <c r="C1038" s="8" t="s">
        <v>14</v>
      </c>
      <c r="D1038" s="8" t="s">
        <v>14</v>
      </c>
      <c r="E1038" s="8" t="s">
        <v>14</v>
      </c>
      <c r="F1038" s="8" t="s">
        <v>14</v>
      </c>
      <c r="G1038" s="8" t="s">
        <v>14</v>
      </c>
      <c r="H1038" s="8" t="s">
        <v>14</v>
      </c>
      <c r="I1038" s="8" t="s">
        <v>14</v>
      </c>
      <c r="J1038" s="8" t="s">
        <v>14</v>
      </c>
      <c r="K1038" s="8" t="s">
        <v>14</v>
      </c>
      <c r="L1038" s="8" t="s">
        <v>14</v>
      </c>
      <c r="M1038" s="8" t="s">
        <v>14</v>
      </c>
      <c r="N1038" s="8" t="s">
        <v>14</v>
      </c>
      <c r="O1038" s="8" t="s">
        <v>14</v>
      </c>
      <c r="P1038" s="8" t="s">
        <v>14</v>
      </c>
      <c r="Q1038" s="8" t="s">
        <v>14</v>
      </c>
      <c r="R1038" s="8" t="s">
        <v>14</v>
      </c>
      <c r="S1038" s="8" t="s">
        <v>14</v>
      </c>
      <c r="T1038" s="8" t="s">
        <v>14</v>
      </c>
      <c r="U1038" s="8" t="s">
        <v>14</v>
      </c>
      <c r="V1038" s="8" t="s">
        <v>14</v>
      </c>
      <c r="W1038" s="8" t="s">
        <v>14</v>
      </c>
      <c r="X1038" s="8" t="s">
        <v>14</v>
      </c>
      <c r="Y1038" s="8" t="s">
        <v>14</v>
      </c>
      <c r="Z1038" s="8" t="s">
        <v>14</v>
      </c>
      <c r="AA1038" s="8" t="s">
        <v>14</v>
      </c>
      <c r="AB1038" s="8" t="s">
        <v>14</v>
      </c>
    </row>
    <row r="1039">
      <c r="A1039" s="8" t="s">
        <v>14</v>
      </c>
      <c r="B1039" s="8" t="s">
        <v>14</v>
      </c>
      <c r="C1039" s="8" t="s">
        <v>14</v>
      </c>
      <c r="D1039" s="8" t="s">
        <v>14</v>
      </c>
      <c r="E1039" s="8" t="s">
        <v>14</v>
      </c>
      <c r="F1039" s="8" t="s">
        <v>14</v>
      </c>
      <c r="G1039" s="8" t="s">
        <v>14</v>
      </c>
      <c r="H1039" s="8" t="s">
        <v>14</v>
      </c>
      <c r="I1039" s="8" t="s">
        <v>14</v>
      </c>
      <c r="J1039" s="8" t="s">
        <v>14</v>
      </c>
      <c r="K1039" s="8" t="s">
        <v>14</v>
      </c>
      <c r="L1039" s="8" t="s">
        <v>14</v>
      </c>
      <c r="M1039" s="8" t="s">
        <v>14</v>
      </c>
      <c r="N1039" s="8" t="s">
        <v>14</v>
      </c>
      <c r="O1039" s="8" t="s">
        <v>14</v>
      </c>
      <c r="P1039" s="8" t="s">
        <v>14</v>
      </c>
      <c r="Q1039" s="8" t="s">
        <v>14</v>
      </c>
      <c r="R1039" s="8" t="s">
        <v>14</v>
      </c>
      <c r="S1039" s="8" t="s">
        <v>14</v>
      </c>
      <c r="T1039" s="8" t="s">
        <v>14</v>
      </c>
      <c r="U1039" s="8" t="s">
        <v>14</v>
      </c>
      <c r="V1039" s="8" t="s">
        <v>14</v>
      </c>
      <c r="W1039" s="8" t="s">
        <v>14</v>
      </c>
      <c r="X1039" s="8" t="s">
        <v>14</v>
      </c>
      <c r="Y1039" s="8" t="s">
        <v>14</v>
      </c>
      <c r="Z1039" s="8" t="s">
        <v>14</v>
      </c>
      <c r="AA1039" s="8" t="s">
        <v>14</v>
      </c>
      <c r="AB1039" s="8" t="s">
        <v>14</v>
      </c>
    </row>
    <row r="1040">
      <c r="A1040" s="8" t="s">
        <v>14</v>
      </c>
      <c r="B1040" s="8" t="s">
        <v>14</v>
      </c>
      <c r="C1040" s="8" t="s">
        <v>14</v>
      </c>
      <c r="D1040" s="8" t="s">
        <v>14</v>
      </c>
      <c r="E1040" s="8" t="s">
        <v>14</v>
      </c>
      <c r="F1040" s="8" t="s">
        <v>14</v>
      </c>
      <c r="G1040" s="8" t="s">
        <v>14</v>
      </c>
      <c r="H1040" s="8" t="s">
        <v>14</v>
      </c>
      <c r="I1040" s="8" t="s">
        <v>14</v>
      </c>
      <c r="J1040" s="8" t="s">
        <v>14</v>
      </c>
      <c r="K1040" s="8" t="s">
        <v>14</v>
      </c>
      <c r="L1040" s="8" t="s">
        <v>14</v>
      </c>
      <c r="M1040" s="8" t="s">
        <v>14</v>
      </c>
      <c r="N1040" s="8" t="s">
        <v>14</v>
      </c>
      <c r="O1040" s="8" t="s">
        <v>14</v>
      </c>
      <c r="P1040" s="8" t="s">
        <v>14</v>
      </c>
      <c r="Q1040" s="8" t="s">
        <v>14</v>
      </c>
      <c r="R1040" s="8" t="s">
        <v>14</v>
      </c>
      <c r="S1040" s="8" t="s">
        <v>14</v>
      </c>
      <c r="T1040" s="8" t="s">
        <v>14</v>
      </c>
      <c r="U1040" s="8" t="s">
        <v>14</v>
      </c>
      <c r="V1040" s="8" t="s">
        <v>14</v>
      </c>
      <c r="W1040" s="8" t="s">
        <v>14</v>
      </c>
      <c r="X1040" s="8" t="s">
        <v>14</v>
      </c>
      <c r="Y1040" s="8" t="s">
        <v>14</v>
      </c>
      <c r="Z1040" s="8" t="s">
        <v>14</v>
      </c>
      <c r="AA1040" s="8" t="s">
        <v>14</v>
      </c>
      <c r="AB1040" s="8" t="s">
        <v>14</v>
      </c>
    </row>
    <row r="1041">
      <c r="A1041" s="8" t="s">
        <v>14</v>
      </c>
      <c r="B1041" s="8" t="s">
        <v>14</v>
      </c>
      <c r="C1041" s="8" t="s">
        <v>14</v>
      </c>
      <c r="D1041" s="8" t="s">
        <v>14</v>
      </c>
      <c r="E1041" s="8" t="s">
        <v>14</v>
      </c>
      <c r="F1041" s="8" t="s">
        <v>14</v>
      </c>
      <c r="G1041" s="8" t="s">
        <v>14</v>
      </c>
      <c r="H1041" s="8" t="s">
        <v>14</v>
      </c>
      <c r="I1041" s="8" t="s">
        <v>14</v>
      </c>
      <c r="J1041" s="8" t="s">
        <v>14</v>
      </c>
      <c r="K1041" s="8" t="s">
        <v>14</v>
      </c>
      <c r="L1041" s="8" t="s">
        <v>14</v>
      </c>
      <c r="M1041" s="8" t="s">
        <v>14</v>
      </c>
      <c r="N1041" s="8" t="s">
        <v>14</v>
      </c>
      <c r="O1041" s="8" t="s">
        <v>14</v>
      </c>
      <c r="P1041" s="8" t="s">
        <v>14</v>
      </c>
      <c r="Q1041" s="8" t="s">
        <v>14</v>
      </c>
      <c r="R1041" s="8" t="s">
        <v>14</v>
      </c>
      <c r="S1041" s="8" t="s">
        <v>14</v>
      </c>
      <c r="T1041" s="8" t="s">
        <v>14</v>
      </c>
      <c r="U1041" s="8" t="s">
        <v>14</v>
      </c>
      <c r="V1041" s="8" t="s">
        <v>14</v>
      </c>
      <c r="W1041" s="8" t="s">
        <v>14</v>
      </c>
      <c r="X1041" s="8" t="s">
        <v>14</v>
      </c>
      <c r="Y1041" s="8" t="s">
        <v>14</v>
      </c>
      <c r="Z1041" s="8" t="s">
        <v>14</v>
      </c>
      <c r="AA1041" s="8" t="s">
        <v>14</v>
      </c>
      <c r="AB1041" s="8" t="s">
        <v>14</v>
      </c>
    </row>
    <row r="1042">
      <c r="A1042" s="8" t="s">
        <v>14</v>
      </c>
      <c r="B1042" s="8" t="s">
        <v>14</v>
      </c>
      <c r="C1042" s="8" t="s">
        <v>14</v>
      </c>
      <c r="D1042" s="8" t="s">
        <v>14</v>
      </c>
      <c r="E1042" s="8" t="s">
        <v>14</v>
      </c>
      <c r="F1042" s="8" t="s">
        <v>14</v>
      </c>
      <c r="G1042" s="8" t="s">
        <v>14</v>
      </c>
      <c r="H1042" s="8" t="s">
        <v>14</v>
      </c>
      <c r="I1042" s="8" t="s">
        <v>14</v>
      </c>
      <c r="J1042" s="8" t="s">
        <v>14</v>
      </c>
      <c r="K1042" s="8" t="s">
        <v>14</v>
      </c>
      <c r="L1042" s="8" t="s">
        <v>14</v>
      </c>
      <c r="M1042" s="8" t="s">
        <v>14</v>
      </c>
      <c r="N1042" s="8" t="s">
        <v>14</v>
      </c>
      <c r="O1042" s="8" t="s">
        <v>14</v>
      </c>
      <c r="P1042" s="8" t="s">
        <v>14</v>
      </c>
      <c r="Q1042" s="8" t="s">
        <v>14</v>
      </c>
      <c r="R1042" s="8" t="s">
        <v>14</v>
      </c>
      <c r="S1042" s="8" t="s">
        <v>14</v>
      </c>
      <c r="T1042" s="8" t="s">
        <v>14</v>
      </c>
      <c r="U1042" s="8" t="s">
        <v>14</v>
      </c>
      <c r="V1042" s="8" t="s">
        <v>14</v>
      </c>
      <c r="W1042" s="8" t="s">
        <v>14</v>
      </c>
      <c r="X1042" s="8" t="s">
        <v>14</v>
      </c>
      <c r="Y1042" s="8" t="s">
        <v>14</v>
      </c>
      <c r="Z1042" s="8" t="s">
        <v>14</v>
      </c>
      <c r="AA1042" s="8" t="s">
        <v>14</v>
      </c>
      <c r="AB1042" s="8" t="s">
        <v>14</v>
      </c>
    </row>
    <row r="1043">
      <c r="A1043" s="8" t="s">
        <v>14</v>
      </c>
      <c r="B1043" s="8" t="s">
        <v>14</v>
      </c>
      <c r="C1043" s="8" t="s">
        <v>14</v>
      </c>
      <c r="D1043" s="8" t="s">
        <v>14</v>
      </c>
      <c r="E1043" s="8" t="s">
        <v>14</v>
      </c>
      <c r="F1043" s="8" t="s">
        <v>14</v>
      </c>
      <c r="G1043" s="8" t="s">
        <v>14</v>
      </c>
      <c r="H1043" s="8" t="s">
        <v>14</v>
      </c>
      <c r="I1043" s="8" t="s">
        <v>14</v>
      </c>
      <c r="J1043" s="8" t="s">
        <v>14</v>
      </c>
      <c r="K1043" s="8" t="s">
        <v>14</v>
      </c>
      <c r="L1043" s="8" t="s">
        <v>14</v>
      </c>
      <c r="M1043" s="8" t="s">
        <v>14</v>
      </c>
      <c r="N1043" s="8" t="s">
        <v>14</v>
      </c>
      <c r="O1043" s="8" t="s">
        <v>14</v>
      </c>
      <c r="P1043" s="8" t="s">
        <v>14</v>
      </c>
      <c r="Q1043" s="8" t="s">
        <v>14</v>
      </c>
      <c r="R1043" s="8" t="s">
        <v>14</v>
      </c>
      <c r="S1043" s="8" t="s">
        <v>14</v>
      </c>
      <c r="T1043" s="8" t="s">
        <v>14</v>
      </c>
      <c r="U1043" s="8" t="s">
        <v>14</v>
      </c>
      <c r="V1043" s="8" t="s">
        <v>14</v>
      </c>
      <c r="W1043" s="8" t="s">
        <v>14</v>
      </c>
      <c r="X1043" s="8" t="s">
        <v>14</v>
      </c>
      <c r="Y1043" s="8" t="s">
        <v>14</v>
      </c>
      <c r="Z1043" s="8" t="s">
        <v>14</v>
      </c>
      <c r="AA1043" s="8" t="s">
        <v>14</v>
      </c>
      <c r="AB1043" s="8" t="s">
        <v>14</v>
      </c>
    </row>
    <row r="1044">
      <c r="A1044" s="8" t="s">
        <v>14</v>
      </c>
      <c r="B1044" s="8" t="s">
        <v>14</v>
      </c>
      <c r="C1044" s="8" t="s">
        <v>14</v>
      </c>
      <c r="D1044" s="8" t="s">
        <v>14</v>
      </c>
      <c r="E1044" s="8" t="s">
        <v>14</v>
      </c>
      <c r="F1044" s="8" t="s">
        <v>14</v>
      </c>
      <c r="G1044" s="8" t="s">
        <v>14</v>
      </c>
      <c r="H1044" s="8" t="s">
        <v>14</v>
      </c>
      <c r="I1044" s="8" t="s">
        <v>14</v>
      </c>
      <c r="J1044" s="8" t="s">
        <v>14</v>
      </c>
      <c r="K1044" s="8" t="s">
        <v>14</v>
      </c>
      <c r="L1044" s="8" t="s">
        <v>14</v>
      </c>
      <c r="M1044" s="8" t="s">
        <v>14</v>
      </c>
      <c r="N1044" s="8" t="s">
        <v>14</v>
      </c>
      <c r="O1044" s="8" t="s">
        <v>14</v>
      </c>
      <c r="P1044" s="8" t="s">
        <v>14</v>
      </c>
      <c r="Q1044" s="8" t="s">
        <v>14</v>
      </c>
      <c r="R1044" s="8" t="s">
        <v>14</v>
      </c>
      <c r="S1044" s="8" t="s">
        <v>14</v>
      </c>
      <c r="T1044" s="8" t="s">
        <v>14</v>
      </c>
      <c r="U1044" s="8" t="s">
        <v>14</v>
      </c>
      <c r="V1044" s="8" t="s">
        <v>14</v>
      </c>
      <c r="W1044" s="8" t="s">
        <v>14</v>
      </c>
      <c r="X1044" s="8" t="s">
        <v>14</v>
      </c>
      <c r="Y1044" s="8" t="s">
        <v>14</v>
      </c>
      <c r="Z1044" s="8" t="s">
        <v>14</v>
      </c>
      <c r="AA1044" s="8" t="s">
        <v>14</v>
      </c>
      <c r="AB1044" s="8" t="s">
        <v>14</v>
      </c>
    </row>
    <row r="1045">
      <c r="A1045" s="8" t="s">
        <v>14</v>
      </c>
      <c r="B1045" s="8" t="s">
        <v>14</v>
      </c>
      <c r="C1045" s="8" t="s">
        <v>14</v>
      </c>
      <c r="D1045" s="8" t="s">
        <v>14</v>
      </c>
      <c r="E1045" s="8" t="s">
        <v>14</v>
      </c>
      <c r="F1045" s="8" t="s">
        <v>14</v>
      </c>
      <c r="G1045" s="8" t="s">
        <v>14</v>
      </c>
      <c r="H1045" s="8" t="s">
        <v>14</v>
      </c>
      <c r="I1045" s="8" t="s">
        <v>14</v>
      </c>
      <c r="J1045" s="8" t="s">
        <v>14</v>
      </c>
      <c r="K1045" s="8" t="s">
        <v>14</v>
      </c>
      <c r="L1045" s="8" t="s">
        <v>14</v>
      </c>
      <c r="M1045" s="8" t="s">
        <v>14</v>
      </c>
      <c r="N1045" s="8" t="s">
        <v>14</v>
      </c>
      <c r="O1045" s="8" t="s">
        <v>14</v>
      </c>
      <c r="P1045" s="8" t="s">
        <v>14</v>
      </c>
      <c r="Q1045" s="8" t="s">
        <v>14</v>
      </c>
      <c r="R1045" s="8" t="s">
        <v>14</v>
      </c>
      <c r="S1045" s="8" t="s">
        <v>14</v>
      </c>
      <c r="T1045" s="8" t="s">
        <v>14</v>
      </c>
      <c r="U1045" s="8" t="s">
        <v>14</v>
      </c>
      <c r="V1045" s="8" t="s">
        <v>14</v>
      </c>
      <c r="W1045" s="8" t="s">
        <v>14</v>
      </c>
      <c r="X1045" s="8" t="s">
        <v>14</v>
      </c>
      <c r="Y1045" s="8" t="s">
        <v>14</v>
      </c>
      <c r="Z1045" s="8" t="s">
        <v>14</v>
      </c>
      <c r="AA1045" s="8" t="s">
        <v>14</v>
      </c>
      <c r="AB1045" s="8" t="s">
        <v>14</v>
      </c>
    </row>
    <row r="1046">
      <c r="A1046" s="8" t="s">
        <v>14</v>
      </c>
      <c r="B1046" s="8" t="s">
        <v>14</v>
      </c>
      <c r="C1046" s="8" t="s">
        <v>14</v>
      </c>
      <c r="D1046" s="8" t="s">
        <v>14</v>
      </c>
      <c r="E1046" s="8" t="s">
        <v>14</v>
      </c>
      <c r="F1046" s="8" t="s">
        <v>14</v>
      </c>
      <c r="G1046" s="8" t="s">
        <v>14</v>
      </c>
      <c r="H1046" s="8" t="s">
        <v>14</v>
      </c>
      <c r="I1046" s="8" t="s">
        <v>14</v>
      </c>
      <c r="J1046" s="8" t="s">
        <v>14</v>
      </c>
      <c r="K1046" s="8" t="s">
        <v>14</v>
      </c>
      <c r="L1046" s="8" t="s">
        <v>14</v>
      </c>
      <c r="M1046" s="8" t="s">
        <v>14</v>
      </c>
      <c r="N1046" s="8" t="s">
        <v>14</v>
      </c>
      <c r="O1046" s="8" t="s">
        <v>14</v>
      </c>
      <c r="P1046" s="8" t="s">
        <v>14</v>
      </c>
      <c r="Q1046" s="8" t="s">
        <v>14</v>
      </c>
      <c r="R1046" s="8" t="s">
        <v>14</v>
      </c>
      <c r="S1046" s="8" t="s">
        <v>14</v>
      </c>
      <c r="T1046" s="8" t="s">
        <v>14</v>
      </c>
      <c r="U1046" s="8" t="s">
        <v>14</v>
      </c>
      <c r="V1046" s="8" t="s">
        <v>14</v>
      </c>
      <c r="W1046" s="8" t="s">
        <v>14</v>
      </c>
      <c r="X1046" s="8" t="s">
        <v>14</v>
      </c>
      <c r="Y1046" s="8" t="s">
        <v>14</v>
      </c>
      <c r="Z1046" s="8" t="s">
        <v>14</v>
      </c>
      <c r="AA1046" s="8" t="s">
        <v>14</v>
      </c>
      <c r="AB1046" s="8" t="s">
        <v>14</v>
      </c>
    </row>
    <row r="1047">
      <c r="A1047" s="8" t="s">
        <v>14</v>
      </c>
      <c r="B1047" s="8" t="s">
        <v>14</v>
      </c>
      <c r="C1047" s="8" t="s">
        <v>14</v>
      </c>
      <c r="D1047" s="8" t="s">
        <v>14</v>
      </c>
      <c r="E1047" s="8" t="s">
        <v>14</v>
      </c>
      <c r="F1047" s="8" t="s">
        <v>14</v>
      </c>
      <c r="G1047" s="8" t="s">
        <v>14</v>
      </c>
      <c r="H1047" s="8" t="s">
        <v>14</v>
      </c>
      <c r="I1047" s="8" t="s">
        <v>14</v>
      </c>
      <c r="J1047" s="8" t="s">
        <v>14</v>
      </c>
      <c r="K1047" s="8" t="s">
        <v>14</v>
      </c>
      <c r="L1047" s="8" t="s">
        <v>14</v>
      </c>
      <c r="M1047" s="8" t="s">
        <v>14</v>
      </c>
      <c r="N1047" s="8" t="s">
        <v>14</v>
      </c>
      <c r="O1047" s="8" t="s">
        <v>14</v>
      </c>
      <c r="P1047" s="8" t="s">
        <v>14</v>
      </c>
      <c r="Q1047" s="8" t="s">
        <v>14</v>
      </c>
      <c r="R1047" s="8" t="s">
        <v>14</v>
      </c>
      <c r="S1047" s="8" t="s">
        <v>14</v>
      </c>
      <c r="T1047" s="8" t="s">
        <v>14</v>
      </c>
      <c r="U1047" s="8" t="s">
        <v>14</v>
      </c>
      <c r="V1047" s="8" t="s">
        <v>14</v>
      </c>
      <c r="W1047" s="8" t="s">
        <v>14</v>
      </c>
      <c r="X1047" s="8" t="s">
        <v>14</v>
      </c>
      <c r="Y1047" s="8" t="s">
        <v>14</v>
      </c>
      <c r="Z1047" s="8" t="s">
        <v>14</v>
      </c>
      <c r="AA1047" s="8" t="s">
        <v>14</v>
      </c>
      <c r="AB1047" s="8" t="s">
        <v>14</v>
      </c>
    </row>
    <row r="1048">
      <c r="A1048" s="8" t="s">
        <v>14</v>
      </c>
      <c r="B1048" s="8" t="s">
        <v>14</v>
      </c>
      <c r="C1048" s="8" t="s">
        <v>14</v>
      </c>
      <c r="D1048" s="8" t="s">
        <v>14</v>
      </c>
      <c r="E1048" s="8" t="s">
        <v>14</v>
      </c>
      <c r="F1048" s="8" t="s">
        <v>14</v>
      </c>
      <c r="G1048" s="8" t="s">
        <v>14</v>
      </c>
      <c r="H1048" s="8" t="s">
        <v>14</v>
      </c>
      <c r="I1048" s="8" t="s">
        <v>14</v>
      </c>
      <c r="J1048" s="8" t="s">
        <v>14</v>
      </c>
      <c r="K1048" s="8" t="s">
        <v>14</v>
      </c>
      <c r="L1048" s="8" t="s">
        <v>14</v>
      </c>
      <c r="M1048" s="8" t="s">
        <v>14</v>
      </c>
      <c r="N1048" s="8" t="s">
        <v>14</v>
      </c>
      <c r="O1048" s="8" t="s">
        <v>14</v>
      </c>
      <c r="P1048" s="8" t="s">
        <v>14</v>
      </c>
      <c r="Q1048" s="8" t="s">
        <v>14</v>
      </c>
      <c r="R1048" s="8" t="s">
        <v>14</v>
      </c>
      <c r="S1048" s="8" t="s">
        <v>14</v>
      </c>
      <c r="T1048" s="8" t="s">
        <v>14</v>
      </c>
      <c r="U1048" s="8" t="s">
        <v>14</v>
      </c>
      <c r="V1048" s="8" t="s">
        <v>14</v>
      </c>
      <c r="W1048" s="8" t="s">
        <v>14</v>
      </c>
      <c r="X1048" s="8" t="s">
        <v>14</v>
      </c>
      <c r="Y1048" s="8" t="s">
        <v>14</v>
      </c>
      <c r="Z1048" s="8" t="s">
        <v>14</v>
      </c>
      <c r="AA1048" s="8" t="s">
        <v>14</v>
      </c>
      <c r="AB1048" s="8" t="s">
        <v>14</v>
      </c>
    </row>
    <row r="1049">
      <c r="A1049" s="8" t="s">
        <v>14</v>
      </c>
      <c r="B1049" s="8" t="s">
        <v>14</v>
      </c>
      <c r="C1049" s="8" t="s">
        <v>14</v>
      </c>
      <c r="D1049" s="8" t="s">
        <v>14</v>
      </c>
      <c r="E1049" s="8" t="s">
        <v>14</v>
      </c>
      <c r="F1049" s="8" t="s">
        <v>14</v>
      </c>
      <c r="G1049" s="8" t="s">
        <v>14</v>
      </c>
      <c r="H1049" s="8" t="s">
        <v>14</v>
      </c>
      <c r="I1049" s="8" t="s">
        <v>14</v>
      </c>
      <c r="J1049" s="8" t="s">
        <v>14</v>
      </c>
      <c r="K1049" s="8" t="s">
        <v>14</v>
      </c>
      <c r="L1049" s="8" t="s">
        <v>14</v>
      </c>
      <c r="M1049" s="8" t="s">
        <v>14</v>
      </c>
      <c r="N1049" s="8" t="s">
        <v>14</v>
      </c>
      <c r="O1049" s="8" t="s">
        <v>14</v>
      </c>
      <c r="P1049" s="8" t="s">
        <v>14</v>
      </c>
      <c r="Q1049" s="8" t="s">
        <v>14</v>
      </c>
      <c r="R1049" s="8" t="s">
        <v>14</v>
      </c>
      <c r="S1049" s="8" t="s">
        <v>14</v>
      </c>
      <c r="T1049" s="8" t="s">
        <v>14</v>
      </c>
      <c r="U1049" s="8" t="s">
        <v>14</v>
      </c>
      <c r="V1049" s="8" t="s">
        <v>14</v>
      </c>
      <c r="W1049" s="8" t="s">
        <v>14</v>
      </c>
      <c r="X1049" s="8" t="s">
        <v>14</v>
      </c>
      <c r="Y1049" s="8" t="s">
        <v>14</v>
      </c>
      <c r="Z1049" s="8" t="s">
        <v>14</v>
      </c>
      <c r="AA1049" s="8" t="s">
        <v>14</v>
      </c>
      <c r="AB1049" s="8" t="s">
        <v>14</v>
      </c>
    </row>
    <row r="1050">
      <c r="A1050" s="8" t="s">
        <v>14</v>
      </c>
      <c r="B1050" s="8" t="s">
        <v>14</v>
      </c>
      <c r="C1050" s="8" t="s">
        <v>14</v>
      </c>
      <c r="D1050" s="8" t="s">
        <v>14</v>
      </c>
      <c r="E1050" s="8" t="s">
        <v>14</v>
      </c>
      <c r="F1050" s="8" t="s">
        <v>14</v>
      </c>
      <c r="G1050" s="8" t="s">
        <v>14</v>
      </c>
      <c r="H1050" s="8" t="s">
        <v>14</v>
      </c>
      <c r="I1050" s="8" t="s">
        <v>14</v>
      </c>
      <c r="J1050" s="8" t="s">
        <v>14</v>
      </c>
      <c r="K1050" s="8" t="s">
        <v>14</v>
      </c>
      <c r="L1050" s="8" t="s">
        <v>14</v>
      </c>
      <c r="M1050" s="8" t="s">
        <v>14</v>
      </c>
      <c r="N1050" s="8" t="s">
        <v>14</v>
      </c>
      <c r="O1050" s="8" t="s">
        <v>14</v>
      </c>
      <c r="P1050" s="8" t="s">
        <v>14</v>
      </c>
      <c r="Q1050" s="8" t="s">
        <v>14</v>
      </c>
      <c r="R1050" s="8" t="s">
        <v>14</v>
      </c>
      <c r="S1050" s="8" t="s">
        <v>14</v>
      </c>
      <c r="T1050" s="8" t="s">
        <v>14</v>
      </c>
      <c r="U1050" s="8" t="s">
        <v>14</v>
      </c>
      <c r="V1050" s="8" t="s">
        <v>14</v>
      </c>
      <c r="W1050" s="8" t="s">
        <v>14</v>
      </c>
      <c r="X1050" s="8" t="s">
        <v>14</v>
      </c>
      <c r="Y1050" s="8" t="s">
        <v>14</v>
      </c>
      <c r="Z1050" s="8" t="s">
        <v>14</v>
      </c>
      <c r="AA1050" s="8" t="s">
        <v>14</v>
      </c>
      <c r="AB1050" s="8" t="s">
        <v>14</v>
      </c>
    </row>
    <row r="1051">
      <c r="A1051" s="8" t="s">
        <v>14</v>
      </c>
      <c r="B1051" s="8" t="s">
        <v>14</v>
      </c>
      <c r="C1051" s="8" t="s">
        <v>14</v>
      </c>
      <c r="D1051" s="8" t="s">
        <v>14</v>
      </c>
      <c r="E1051" s="8" t="s">
        <v>14</v>
      </c>
      <c r="F1051" s="8" t="s">
        <v>14</v>
      </c>
      <c r="G1051" s="8" t="s">
        <v>14</v>
      </c>
      <c r="H1051" s="8" t="s">
        <v>14</v>
      </c>
      <c r="I1051" s="8" t="s">
        <v>14</v>
      </c>
      <c r="J1051" s="8" t="s">
        <v>14</v>
      </c>
      <c r="K1051" s="8" t="s">
        <v>14</v>
      </c>
      <c r="L1051" s="8" t="s">
        <v>14</v>
      </c>
      <c r="M1051" s="8" t="s">
        <v>14</v>
      </c>
      <c r="N1051" s="8" t="s">
        <v>14</v>
      </c>
      <c r="O1051" s="8" t="s">
        <v>14</v>
      </c>
      <c r="P1051" s="8" t="s">
        <v>14</v>
      </c>
      <c r="Q1051" s="8" t="s">
        <v>14</v>
      </c>
      <c r="R1051" s="8" t="s">
        <v>14</v>
      </c>
      <c r="S1051" s="8" t="s">
        <v>14</v>
      </c>
      <c r="T1051" s="8" t="s">
        <v>14</v>
      </c>
      <c r="U1051" s="8" t="s">
        <v>14</v>
      </c>
      <c r="V1051" s="8" t="s">
        <v>14</v>
      </c>
      <c r="W1051" s="8" t="s">
        <v>14</v>
      </c>
      <c r="X1051" s="8" t="s">
        <v>14</v>
      </c>
      <c r="Y1051" s="8" t="s">
        <v>14</v>
      </c>
      <c r="Z1051" s="8" t="s">
        <v>14</v>
      </c>
      <c r="AA1051" s="8" t="s">
        <v>14</v>
      </c>
      <c r="AB1051" s="8" t="s">
        <v>14</v>
      </c>
    </row>
    <row r="1052">
      <c r="A1052" s="8" t="s">
        <v>14</v>
      </c>
      <c r="B1052" s="8" t="s">
        <v>14</v>
      </c>
      <c r="C1052" s="8" t="s">
        <v>14</v>
      </c>
      <c r="D1052" s="8" t="s">
        <v>14</v>
      </c>
      <c r="E1052" s="8" t="s">
        <v>14</v>
      </c>
      <c r="F1052" s="8" t="s">
        <v>14</v>
      </c>
      <c r="G1052" s="8" t="s">
        <v>14</v>
      </c>
      <c r="H1052" s="8" t="s">
        <v>14</v>
      </c>
      <c r="I1052" s="8" t="s">
        <v>14</v>
      </c>
      <c r="J1052" s="8" t="s">
        <v>14</v>
      </c>
      <c r="K1052" s="8" t="s">
        <v>14</v>
      </c>
      <c r="L1052" s="8" t="s">
        <v>14</v>
      </c>
      <c r="M1052" s="8" t="s">
        <v>14</v>
      </c>
      <c r="N1052" s="8" t="s">
        <v>14</v>
      </c>
      <c r="O1052" s="8" t="s">
        <v>14</v>
      </c>
      <c r="P1052" s="8" t="s">
        <v>14</v>
      </c>
      <c r="Q1052" s="8" t="s">
        <v>14</v>
      </c>
      <c r="R1052" s="8" t="s">
        <v>14</v>
      </c>
      <c r="S1052" s="8" t="s">
        <v>14</v>
      </c>
      <c r="T1052" s="8" t="s">
        <v>14</v>
      </c>
      <c r="U1052" s="8" t="s">
        <v>14</v>
      </c>
      <c r="V1052" s="8" t="s">
        <v>14</v>
      </c>
      <c r="W1052" s="8" t="s">
        <v>14</v>
      </c>
      <c r="X1052" s="8" t="s">
        <v>14</v>
      </c>
      <c r="Y1052" s="8" t="s">
        <v>14</v>
      </c>
      <c r="Z1052" s="8" t="s">
        <v>14</v>
      </c>
      <c r="AA1052" s="8" t="s">
        <v>14</v>
      </c>
      <c r="AB1052" s="8" t="s">
        <v>14</v>
      </c>
    </row>
    <row r="1053">
      <c r="A1053" s="8" t="s">
        <v>14</v>
      </c>
      <c r="B1053" s="8" t="s">
        <v>14</v>
      </c>
      <c r="C1053" s="8" t="s">
        <v>14</v>
      </c>
      <c r="D1053" s="8" t="s">
        <v>14</v>
      </c>
      <c r="E1053" s="8" t="s">
        <v>14</v>
      </c>
      <c r="F1053" s="8" t="s">
        <v>14</v>
      </c>
      <c r="G1053" s="8" t="s">
        <v>14</v>
      </c>
      <c r="H1053" s="8" t="s">
        <v>14</v>
      </c>
      <c r="I1053" s="8" t="s">
        <v>14</v>
      </c>
      <c r="J1053" s="8" t="s">
        <v>14</v>
      </c>
      <c r="K1053" s="8" t="s">
        <v>14</v>
      </c>
      <c r="L1053" s="8" t="s">
        <v>14</v>
      </c>
      <c r="M1053" s="8" t="s">
        <v>14</v>
      </c>
      <c r="N1053" s="8" t="s">
        <v>14</v>
      </c>
      <c r="O1053" s="8" t="s">
        <v>14</v>
      </c>
      <c r="P1053" s="8" t="s">
        <v>14</v>
      </c>
      <c r="Q1053" s="8" t="s">
        <v>14</v>
      </c>
      <c r="R1053" s="8" t="s">
        <v>14</v>
      </c>
      <c r="S1053" s="8" t="s">
        <v>14</v>
      </c>
      <c r="T1053" s="8" t="s">
        <v>14</v>
      </c>
      <c r="U1053" s="8" t="s">
        <v>14</v>
      </c>
      <c r="V1053" s="8" t="s">
        <v>14</v>
      </c>
      <c r="W1053" s="8" t="s">
        <v>14</v>
      </c>
      <c r="X1053" s="8" t="s">
        <v>14</v>
      </c>
      <c r="Y1053" s="8" t="s">
        <v>14</v>
      </c>
      <c r="Z1053" s="8" t="s">
        <v>14</v>
      </c>
      <c r="AA1053" s="8" t="s">
        <v>14</v>
      </c>
      <c r="AB1053" s="8" t="s">
        <v>14</v>
      </c>
    </row>
    <row r="1054">
      <c r="A1054" s="8" t="s">
        <v>14</v>
      </c>
      <c r="B1054" s="8" t="s">
        <v>14</v>
      </c>
      <c r="C1054" s="8" t="s">
        <v>14</v>
      </c>
      <c r="D1054" s="8" t="s">
        <v>14</v>
      </c>
      <c r="E1054" s="8" t="s">
        <v>14</v>
      </c>
      <c r="F1054" s="8" t="s">
        <v>14</v>
      </c>
      <c r="G1054" s="8" t="s">
        <v>14</v>
      </c>
      <c r="H1054" s="8" t="s">
        <v>14</v>
      </c>
      <c r="I1054" s="8" t="s">
        <v>14</v>
      </c>
      <c r="J1054" s="8" t="s">
        <v>14</v>
      </c>
      <c r="K1054" s="8" t="s">
        <v>14</v>
      </c>
      <c r="L1054" s="8" t="s">
        <v>14</v>
      </c>
      <c r="M1054" s="8" t="s">
        <v>14</v>
      </c>
      <c r="N1054" s="8" t="s">
        <v>14</v>
      </c>
      <c r="O1054" s="8" t="s">
        <v>14</v>
      </c>
      <c r="P1054" s="8" t="s">
        <v>14</v>
      </c>
      <c r="Q1054" s="8" t="s">
        <v>14</v>
      </c>
      <c r="R1054" s="8" t="s">
        <v>14</v>
      </c>
      <c r="S1054" s="8" t="s">
        <v>14</v>
      </c>
      <c r="T1054" s="8" t="s">
        <v>14</v>
      </c>
      <c r="U1054" s="8" t="s">
        <v>14</v>
      </c>
      <c r="V1054" s="8" t="s">
        <v>14</v>
      </c>
      <c r="W1054" s="8" t="s">
        <v>14</v>
      </c>
      <c r="X1054" s="8" t="s">
        <v>14</v>
      </c>
      <c r="Y1054" s="8" t="s">
        <v>14</v>
      </c>
      <c r="Z1054" s="8" t="s">
        <v>14</v>
      </c>
      <c r="AA1054" s="8" t="s">
        <v>14</v>
      </c>
      <c r="AB1054" s="8" t="s">
        <v>14</v>
      </c>
    </row>
    <row r="1055">
      <c r="A1055" s="8" t="s">
        <v>14</v>
      </c>
      <c r="B1055" s="8" t="s">
        <v>14</v>
      </c>
      <c r="C1055" s="8" t="s">
        <v>14</v>
      </c>
      <c r="D1055" s="8" t="s">
        <v>14</v>
      </c>
      <c r="E1055" s="8" t="s">
        <v>14</v>
      </c>
      <c r="F1055" s="8" t="s">
        <v>14</v>
      </c>
      <c r="G1055" s="8" t="s">
        <v>14</v>
      </c>
      <c r="H1055" s="8" t="s">
        <v>14</v>
      </c>
      <c r="I1055" s="8" t="s">
        <v>14</v>
      </c>
      <c r="J1055" s="8" t="s">
        <v>14</v>
      </c>
      <c r="K1055" s="8" t="s">
        <v>14</v>
      </c>
      <c r="L1055" s="8" t="s">
        <v>14</v>
      </c>
      <c r="M1055" s="8" t="s">
        <v>14</v>
      </c>
      <c r="N1055" s="8" t="s">
        <v>14</v>
      </c>
      <c r="O1055" s="8" t="s">
        <v>14</v>
      </c>
      <c r="P1055" s="8" t="s">
        <v>14</v>
      </c>
      <c r="Q1055" s="8" t="s">
        <v>14</v>
      </c>
      <c r="R1055" s="8" t="s">
        <v>14</v>
      </c>
      <c r="S1055" s="8" t="s">
        <v>14</v>
      </c>
      <c r="T1055" s="8" t="s">
        <v>14</v>
      </c>
      <c r="U1055" s="8" t="s">
        <v>14</v>
      </c>
      <c r="V1055" s="8" t="s">
        <v>14</v>
      </c>
      <c r="W1055" s="8" t="s">
        <v>14</v>
      </c>
      <c r="X1055" s="8" t="s">
        <v>14</v>
      </c>
      <c r="Y1055" s="8" t="s">
        <v>14</v>
      </c>
      <c r="Z1055" s="8" t="s">
        <v>14</v>
      </c>
      <c r="AA1055" s="8" t="s">
        <v>14</v>
      </c>
      <c r="AB1055" s="8" t="s">
        <v>14</v>
      </c>
    </row>
    <row r="1056">
      <c r="A1056" s="8" t="s">
        <v>14</v>
      </c>
      <c r="B1056" s="8" t="s">
        <v>14</v>
      </c>
      <c r="C1056" s="8" t="s">
        <v>14</v>
      </c>
      <c r="D1056" s="8" t="s">
        <v>14</v>
      </c>
      <c r="E1056" s="8" t="s">
        <v>14</v>
      </c>
      <c r="F1056" s="8" t="s">
        <v>14</v>
      </c>
      <c r="G1056" s="8" t="s">
        <v>14</v>
      </c>
      <c r="H1056" s="8" t="s">
        <v>14</v>
      </c>
      <c r="I1056" s="8" t="s">
        <v>14</v>
      </c>
      <c r="J1056" s="8" t="s">
        <v>14</v>
      </c>
      <c r="K1056" s="8" t="s">
        <v>14</v>
      </c>
      <c r="L1056" s="8" t="s">
        <v>14</v>
      </c>
      <c r="M1056" s="8" t="s">
        <v>14</v>
      </c>
      <c r="N1056" s="8" t="s">
        <v>14</v>
      </c>
      <c r="O1056" s="8" t="s">
        <v>14</v>
      </c>
      <c r="P1056" s="8" t="s">
        <v>14</v>
      </c>
      <c r="Q1056" s="8" t="s">
        <v>14</v>
      </c>
      <c r="R1056" s="8" t="s">
        <v>14</v>
      </c>
      <c r="S1056" s="8" t="s">
        <v>14</v>
      </c>
      <c r="T1056" s="8" t="s">
        <v>14</v>
      </c>
      <c r="U1056" s="8" t="s">
        <v>14</v>
      </c>
      <c r="V1056" s="8" t="s">
        <v>14</v>
      </c>
      <c r="W1056" s="8" t="s">
        <v>14</v>
      </c>
      <c r="X1056" s="8" t="s">
        <v>14</v>
      </c>
      <c r="Y1056" s="8" t="s">
        <v>14</v>
      </c>
      <c r="Z1056" s="8" t="s">
        <v>14</v>
      </c>
      <c r="AA1056" s="8" t="s">
        <v>14</v>
      </c>
      <c r="AB1056" s="8" t="s">
        <v>14</v>
      </c>
    </row>
    <row r="1057">
      <c r="A1057" s="8" t="s">
        <v>14</v>
      </c>
      <c r="B1057" s="8" t="s">
        <v>14</v>
      </c>
      <c r="C1057" s="8" t="s">
        <v>14</v>
      </c>
      <c r="D1057" s="8" t="s">
        <v>14</v>
      </c>
      <c r="E1057" s="8" t="s">
        <v>14</v>
      </c>
      <c r="F1057" s="8" t="s">
        <v>14</v>
      </c>
      <c r="G1057" s="8" t="s">
        <v>14</v>
      </c>
      <c r="H1057" s="8" t="s">
        <v>14</v>
      </c>
      <c r="I1057" s="8" t="s">
        <v>14</v>
      </c>
      <c r="J1057" s="8" t="s">
        <v>14</v>
      </c>
      <c r="K1057" s="8" t="s">
        <v>14</v>
      </c>
      <c r="L1057" s="8" t="s">
        <v>14</v>
      </c>
      <c r="M1057" s="8" t="s">
        <v>14</v>
      </c>
      <c r="N1057" s="8" t="s">
        <v>14</v>
      </c>
      <c r="O1057" s="8" t="s">
        <v>14</v>
      </c>
      <c r="P1057" s="8" t="s">
        <v>14</v>
      </c>
      <c r="Q1057" s="8" t="s">
        <v>14</v>
      </c>
      <c r="R1057" s="8" t="s">
        <v>14</v>
      </c>
      <c r="S1057" s="8" t="s">
        <v>14</v>
      </c>
      <c r="T1057" s="8" t="s">
        <v>14</v>
      </c>
      <c r="U1057" s="8" t="s">
        <v>14</v>
      </c>
      <c r="V1057" s="8" t="s">
        <v>14</v>
      </c>
      <c r="W1057" s="8" t="s">
        <v>14</v>
      </c>
      <c r="X1057" s="8" t="s">
        <v>14</v>
      </c>
      <c r="Y1057" s="8" t="s">
        <v>14</v>
      </c>
      <c r="Z1057" s="8" t="s">
        <v>14</v>
      </c>
      <c r="AA1057" s="8" t="s">
        <v>14</v>
      </c>
      <c r="AB1057" s="8" t="s">
        <v>14</v>
      </c>
    </row>
    <row r="1058">
      <c r="A1058" s="8" t="s">
        <v>14</v>
      </c>
      <c r="B1058" s="8" t="s">
        <v>14</v>
      </c>
      <c r="C1058" s="8" t="s">
        <v>14</v>
      </c>
      <c r="D1058" s="8" t="s">
        <v>14</v>
      </c>
      <c r="E1058" s="8" t="s">
        <v>14</v>
      </c>
      <c r="F1058" s="8" t="s">
        <v>14</v>
      </c>
      <c r="G1058" s="8" t="s">
        <v>14</v>
      </c>
      <c r="H1058" s="8" t="s">
        <v>14</v>
      </c>
      <c r="I1058" s="8" t="s">
        <v>14</v>
      </c>
      <c r="J1058" s="8" t="s">
        <v>14</v>
      </c>
      <c r="K1058" s="8" t="s">
        <v>14</v>
      </c>
      <c r="L1058" s="8" t="s">
        <v>14</v>
      </c>
      <c r="M1058" s="8" t="s">
        <v>14</v>
      </c>
      <c r="N1058" s="8" t="s">
        <v>14</v>
      </c>
      <c r="O1058" s="8" t="s">
        <v>14</v>
      </c>
      <c r="P1058" s="8" t="s">
        <v>14</v>
      </c>
      <c r="Q1058" s="8" t="s">
        <v>14</v>
      </c>
      <c r="R1058" s="8" t="s">
        <v>14</v>
      </c>
      <c r="S1058" s="8" t="s">
        <v>14</v>
      </c>
      <c r="T1058" s="8" t="s">
        <v>14</v>
      </c>
      <c r="U1058" s="8" t="s">
        <v>14</v>
      </c>
      <c r="V1058" s="8" t="s">
        <v>14</v>
      </c>
      <c r="W1058" s="8" t="s">
        <v>14</v>
      </c>
      <c r="X1058" s="8" t="s">
        <v>14</v>
      </c>
      <c r="Y1058" s="8" t="s">
        <v>14</v>
      </c>
      <c r="Z1058" s="8" t="s">
        <v>14</v>
      </c>
      <c r="AA1058" s="8" t="s">
        <v>14</v>
      </c>
      <c r="AB1058" s="8" t="s">
        <v>14</v>
      </c>
    </row>
    <row r="1059">
      <c r="A1059" s="8" t="s">
        <v>14</v>
      </c>
      <c r="B1059" s="8" t="s">
        <v>14</v>
      </c>
      <c r="C1059" s="8" t="s">
        <v>14</v>
      </c>
      <c r="D1059" s="8" t="s">
        <v>14</v>
      </c>
      <c r="E1059" s="8" t="s">
        <v>14</v>
      </c>
      <c r="F1059" s="8" t="s">
        <v>14</v>
      </c>
      <c r="G1059" s="8" t="s">
        <v>14</v>
      </c>
      <c r="H1059" s="8" t="s">
        <v>14</v>
      </c>
      <c r="I1059" s="8" t="s">
        <v>14</v>
      </c>
      <c r="J1059" s="8" t="s">
        <v>14</v>
      </c>
      <c r="K1059" s="8" t="s">
        <v>14</v>
      </c>
      <c r="L1059" s="8" t="s">
        <v>14</v>
      </c>
      <c r="M1059" s="8" t="s">
        <v>14</v>
      </c>
      <c r="N1059" s="8" t="s">
        <v>14</v>
      </c>
      <c r="O1059" s="8" t="s">
        <v>14</v>
      </c>
      <c r="P1059" s="8" t="s">
        <v>14</v>
      </c>
      <c r="Q1059" s="8" t="s">
        <v>14</v>
      </c>
      <c r="R1059" s="8" t="s">
        <v>14</v>
      </c>
      <c r="S1059" s="8" t="s">
        <v>14</v>
      </c>
      <c r="T1059" s="8" t="s">
        <v>14</v>
      </c>
      <c r="U1059" s="8" t="s">
        <v>14</v>
      </c>
      <c r="V1059" s="8" t="s">
        <v>14</v>
      </c>
      <c r="W1059" s="8" t="s">
        <v>14</v>
      </c>
      <c r="X1059" s="8" t="s">
        <v>14</v>
      </c>
      <c r="Y1059" s="8" t="s">
        <v>14</v>
      </c>
      <c r="Z1059" s="8" t="s">
        <v>14</v>
      </c>
      <c r="AA1059" s="8" t="s">
        <v>14</v>
      </c>
      <c r="AB1059" s="8" t="s">
        <v>14</v>
      </c>
    </row>
    <row r="1060">
      <c r="A1060" s="8" t="s">
        <v>14</v>
      </c>
      <c r="B1060" s="8" t="s">
        <v>14</v>
      </c>
      <c r="C1060" s="8" t="s">
        <v>14</v>
      </c>
      <c r="D1060" s="8" t="s">
        <v>14</v>
      </c>
      <c r="E1060" s="8" t="s">
        <v>14</v>
      </c>
      <c r="F1060" s="8" t="s">
        <v>14</v>
      </c>
      <c r="G1060" s="8" t="s">
        <v>14</v>
      </c>
      <c r="H1060" s="8" t="s">
        <v>14</v>
      </c>
      <c r="I1060" s="8" t="s">
        <v>14</v>
      </c>
      <c r="J1060" s="8" t="s">
        <v>14</v>
      </c>
      <c r="K1060" s="8" t="s">
        <v>14</v>
      </c>
      <c r="L1060" s="8" t="s">
        <v>14</v>
      </c>
      <c r="M1060" s="8" t="s">
        <v>14</v>
      </c>
      <c r="N1060" s="8" t="s">
        <v>14</v>
      </c>
      <c r="O1060" s="8" t="s">
        <v>14</v>
      </c>
      <c r="P1060" s="8" t="s">
        <v>14</v>
      </c>
      <c r="Q1060" s="8" t="s">
        <v>14</v>
      </c>
      <c r="R1060" s="8" t="s">
        <v>14</v>
      </c>
      <c r="S1060" s="8" t="s">
        <v>14</v>
      </c>
      <c r="T1060" s="8" t="s">
        <v>14</v>
      </c>
      <c r="U1060" s="8" t="s">
        <v>14</v>
      </c>
      <c r="V1060" s="8" t="s">
        <v>14</v>
      </c>
      <c r="W1060" s="8" t="s">
        <v>14</v>
      </c>
      <c r="X1060" s="8" t="s">
        <v>14</v>
      </c>
      <c r="Y1060" s="8" t="s">
        <v>14</v>
      </c>
      <c r="Z1060" s="8" t="s">
        <v>14</v>
      </c>
      <c r="AA1060" s="8" t="s">
        <v>14</v>
      </c>
      <c r="AB1060" s="8" t="s">
        <v>14</v>
      </c>
    </row>
    <row r="1061">
      <c r="A1061" s="8" t="s">
        <v>14</v>
      </c>
      <c r="B1061" s="8" t="s">
        <v>14</v>
      </c>
      <c r="C1061" s="8" t="s">
        <v>14</v>
      </c>
      <c r="D1061" s="8" t="s">
        <v>14</v>
      </c>
      <c r="E1061" s="8" t="s">
        <v>14</v>
      </c>
      <c r="F1061" s="8" t="s">
        <v>14</v>
      </c>
      <c r="G1061" s="8" t="s">
        <v>14</v>
      </c>
      <c r="H1061" s="8" t="s">
        <v>14</v>
      </c>
      <c r="I1061" s="8" t="s">
        <v>14</v>
      </c>
      <c r="J1061" s="8" t="s">
        <v>14</v>
      </c>
      <c r="K1061" s="8" t="s">
        <v>14</v>
      </c>
      <c r="L1061" s="8" t="s">
        <v>14</v>
      </c>
      <c r="M1061" s="8" t="s">
        <v>14</v>
      </c>
      <c r="N1061" s="8" t="s">
        <v>14</v>
      </c>
      <c r="O1061" s="8" t="s">
        <v>14</v>
      </c>
      <c r="P1061" s="8" t="s">
        <v>14</v>
      </c>
      <c r="Q1061" s="8" t="s">
        <v>14</v>
      </c>
      <c r="R1061" s="8" t="s">
        <v>14</v>
      </c>
      <c r="S1061" s="8" t="s">
        <v>14</v>
      </c>
      <c r="T1061" s="8" t="s">
        <v>14</v>
      </c>
      <c r="U1061" s="8" t="s">
        <v>14</v>
      </c>
      <c r="V1061" s="8" t="s">
        <v>14</v>
      </c>
      <c r="W1061" s="8" t="s">
        <v>14</v>
      </c>
      <c r="X1061" s="8" t="s">
        <v>14</v>
      </c>
      <c r="Y1061" s="8" t="s">
        <v>14</v>
      </c>
      <c r="Z1061" s="8" t="s">
        <v>14</v>
      </c>
      <c r="AA1061" s="8" t="s">
        <v>14</v>
      </c>
      <c r="AB1061" s="8" t="s">
        <v>14</v>
      </c>
    </row>
    <row r="1062">
      <c r="A1062" s="8" t="s">
        <v>14</v>
      </c>
      <c r="B1062" s="8" t="s">
        <v>14</v>
      </c>
      <c r="C1062" s="8" t="s">
        <v>14</v>
      </c>
      <c r="D1062" s="8" t="s">
        <v>14</v>
      </c>
      <c r="E1062" s="8" t="s">
        <v>14</v>
      </c>
      <c r="F1062" s="8" t="s">
        <v>14</v>
      </c>
      <c r="G1062" s="8" t="s">
        <v>14</v>
      </c>
      <c r="H1062" s="8" t="s">
        <v>14</v>
      </c>
      <c r="I1062" s="8" t="s">
        <v>14</v>
      </c>
      <c r="J1062" s="8" t="s">
        <v>14</v>
      </c>
      <c r="K1062" s="8" t="s">
        <v>14</v>
      </c>
      <c r="L1062" s="8" t="s">
        <v>14</v>
      </c>
      <c r="M1062" s="8" t="s">
        <v>14</v>
      </c>
      <c r="N1062" s="8" t="s">
        <v>14</v>
      </c>
      <c r="O1062" s="8" t="s">
        <v>14</v>
      </c>
      <c r="P1062" s="8" t="s">
        <v>14</v>
      </c>
      <c r="Q1062" s="8" t="s">
        <v>14</v>
      </c>
      <c r="R1062" s="8" t="s">
        <v>14</v>
      </c>
      <c r="S1062" s="8" t="s">
        <v>14</v>
      </c>
      <c r="T1062" s="8" t="s">
        <v>14</v>
      </c>
      <c r="U1062" s="8" t="s">
        <v>14</v>
      </c>
      <c r="V1062" s="8" t="s">
        <v>14</v>
      </c>
      <c r="W1062" s="8" t="s">
        <v>14</v>
      </c>
      <c r="X1062" s="8" t="s">
        <v>14</v>
      </c>
      <c r="Y1062" s="8" t="s">
        <v>14</v>
      </c>
      <c r="Z1062" s="8" t="s">
        <v>14</v>
      </c>
      <c r="AA1062" s="8" t="s">
        <v>14</v>
      </c>
      <c r="AB1062" s="8" t="s">
        <v>14</v>
      </c>
    </row>
    <row r="1063">
      <c r="A1063" s="8" t="s">
        <v>14</v>
      </c>
      <c r="B1063" s="8" t="s">
        <v>14</v>
      </c>
      <c r="C1063" s="8" t="s">
        <v>14</v>
      </c>
      <c r="D1063" s="8" t="s">
        <v>14</v>
      </c>
      <c r="E1063" s="8" t="s">
        <v>14</v>
      </c>
      <c r="F1063" s="8" t="s">
        <v>14</v>
      </c>
      <c r="G1063" s="8" t="s">
        <v>14</v>
      </c>
      <c r="H1063" s="8" t="s">
        <v>14</v>
      </c>
      <c r="I1063" s="8" t="s">
        <v>14</v>
      </c>
      <c r="J1063" s="8" t="s">
        <v>14</v>
      </c>
      <c r="K1063" s="8" t="s">
        <v>14</v>
      </c>
      <c r="L1063" s="8" t="s">
        <v>14</v>
      </c>
      <c r="M1063" s="8" t="s">
        <v>14</v>
      </c>
      <c r="N1063" s="8" t="s">
        <v>14</v>
      </c>
      <c r="O1063" s="8" t="s">
        <v>14</v>
      </c>
      <c r="P1063" s="8" t="s">
        <v>14</v>
      </c>
      <c r="Q1063" s="8" t="s">
        <v>14</v>
      </c>
      <c r="R1063" s="8" t="s">
        <v>14</v>
      </c>
      <c r="S1063" s="8" t="s">
        <v>14</v>
      </c>
      <c r="T1063" s="8" t="s">
        <v>14</v>
      </c>
      <c r="U1063" s="8" t="s">
        <v>14</v>
      </c>
      <c r="V1063" s="8" t="s">
        <v>14</v>
      </c>
      <c r="W1063" s="8" t="s">
        <v>14</v>
      </c>
      <c r="X1063" s="8" t="s">
        <v>14</v>
      </c>
      <c r="Y1063" s="8" t="s">
        <v>14</v>
      </c>
      <c r="Z1063" s="8" t="s">
        <v>14</v>
      </c>
      <c r="AA1063" s="8" t="s">
        <v>14</v>
      </c>
      <c r="AB1063" s="8" t="s">
        <v>14</v>
      </c>
    </row>
    <row r="1064">
      <c r="A1064" s="8" t="s">
        <v>14</v>
      </c>
      <c r="B1064" s="8" t="s">
        <v>14</v>
      </c>
      <c r="C1064" s="8" t="s">
        <v>14</v>
      </c>
      <c r="D1064" s="8" t="s">
        <v>14</v>
      </c>
      <c r="E1064" s="8" t="s">
        <v>14</v>
      </c>
      <c r="F1064" s="8" t="s">
        <v>14</v>
      </c>
      <c r="G1064" s="8" t="s">
        <v>14</v>
      </c>
      <c r="H1064" s="8" t="s">
        <v>14</v>
      </c>
      <c r="I1064" s="8" t="s">
        <v>14</v>
      </c>
      <c r="J1064" s="8" t="s">
        <v>14</v>
      </c>
      <c r="K1064" s="8" t="s">
        <v>14</v>
      </c>
      <c r="L1064" s="8" t="s">
        <v>14</v>
      </c>
      <c r="M1064" s="8" t="s">
        <v>14</v>
      </c>
      <c r="N1064" s="8" t="s">
        <v>14</v>
      </c>
      <c r="O1064" s="8" t="s">
        <v>14</v>
      </c>
      <c r="P1064" s="8" t="s">
        <v>14</v>
      </c>
      <c r="Q1064" s="8" t="s">
        <v>14</v>
      </c>
      <c r="R1064" s="8" t="s">
        <v>14</v>
      </c>
      <c r="S1064" s="8" t="s">
        <v>14</v>
      </c>
      <c r="T1064" s="8" t="s">
        <v>14</v>
      </c>
      <c r="U1064" s="8" t="s">
        <v>14</v>
      </c>
      <c r="V1064" s="8" t="s">
        <v>14</v>
      </c>
      <c r="W1064" s="8" t="s">
        <v>14</v>
      </c>
      <c r="X1064" s="8" t="s">
        <v>14</v>
      </c>
      <c r="Y1064" s="8" t="s">
        <v>14</v>
      </c>
      <c r="Z1064" s="8" t="s">
        <v>14</v>
      </c>
      <c r="AA1064" s="8" t="s">
        <v>14</v>
      </c>
      <c r="AB1064" s="8" t="s">
        <v>14</v>
      </c>
    </row>
    <row r="1065">
      <c r="A1065" s="8" t="s">
        <v>14</v>
      </c>
      <c r="B1065" s="8" t="s">
        <v>14</v>
      </c>
      <c r="C1065" s="8" t="s">
        <v>14</v>
      </c>
      <c r="D1065" s="8" t="s">
        <v>14</v>
      </c>
      <c r="E1065" s="8" t="s">
        <v>14</v>
      </c>
      <c r="F1065" s="8" t="s">
        <v>14</v>
      </c>
      <c r="G1065" s="8" t="s">
        <v>14</v>
      </c>
      <c r="H1065" s="8" t="s">
        <v>14</v>
      </c>
      <c r="I1065" s="8" t="s">
        <v>14</v>
      </c>
      <c r="J1065" s="8" t="s">
        <v>14</v>
      </c>
      <c r="K1065" s="8" t="s">
        <v>14</v>
      </c>
      <c r="L1065" s="8" t="s">
        <v>14</v>
      </c>
      <c r="M1065" s="8" t="s">
        <v>14</v>
      </c>
      <c r="N1065" s="8" t="s">
        <v>14</v>
      </c>
      <c r="O1065" s="8" t="s">
        <v>14</v>
      </c>
      <c r="P1065" s="8" t="s">
        <v>14</v>
      </c>
      <c r="Q1065" s="8" t="s">
        <v>14</v>
      </c>
      <c r="R1065" s="8" t="s">
        <v>14</v>
      </c>
      <c r="S1065" s="8" t="s">
        <v>14</v>
      </c>
      <c r="T1065" s="8" t="s">
        <v>14</v>
      </c>
      <c r="U1065" s="8" t="s">
        <v>14</v>
      </c>
      <c r="V1065" s="8" t="s">
        <v>14</v>
      </c>
      <c r="W1065" s="8" t="s">
        <v>14</v>
      </c>
      <c r="X1065" s="8" t="s">
        <v>14</v>
      </c>
      <c r="Y1065" s="8" t="s">
        <v>14</v>
      </c>
      <c r="Z1065" s="8" t="s">
        <v>14</v>
      </c>
      <c r="AA1065" s="8" t="s">
        <v>14</v>
      </c>
      <c r="AB1065" s="8" t="s">
        <v>14</v>
      </c>
    </row>
    <row r="1066">
      <c r="A1066" s="8" t="s">
        <v>14</v>
      </c>
      <c r="B1066" s="8" t="s">
        <v>14</v>
      </c>
      <c r="C1066" s="8" t="s">
        <v>14</v>
      </c>
      <c r="D1066" s="8" t="s">
        <v>14</v>
      </c>
      <c r="E1066" s="8" t="s">
        <v>14</v>
      </c>
      <c r="F1066" s="8" t="s">
        <v>14</v>
      </c>
      <c r="G1066" s="8" t="s">
        <v>14</v>
      </c>
      <c r="H1066" s="8" t="s">
        <v>14</v>
      </c>
      <c r="I1066" s="8" t="s">
        <v>14</v>
      </c>
      <c r="J1066" s="8" t="s">
        <v>14</v>
      </c>
      <c r="K1066" s="8" t="s">
        <v>14</v>
      </c>
      <c r="L1066" s="8" t="s">
        <v>14</v>
      </c>
      <c r="M1066" s="8" t="s">
        <v>14</v>
      </c>
      <c r="N1066" s="8" t="s">
        <v>14</v>
      </c>
      <c r="O1066" s="8" t="s">
        <v>14</v>
      </c>
      <c r="P1066" s="8" t="s">
        <v>14</v>
      </c>
      <c r="Q1066" s="8" t="s">
        <v>14</v>
      </c>
      <c r="R1066" s="8" t="s">
        <v>14</v>
      </c>
      <c r="S1066" s="8" t="s">
        <v>14</v>
      </c>
      <c r="T1066" s="8" t="s">
        <v>14</v>
      </c>
      <c r="U1066" s="8" t="s">
        <v>14</v>
      </c>
      <c r="V1066" s="8" t="s">
        <v>14</v>
      </c>
      <c r="W1066" s="8" t="s">
        <v>14</v>
      </c>
      <c r="X1066" s="8" t="s">
        <v>14</v>
      </c>
      <c r="Y1066" s="8" t="s">
        <v>14</v>
      </c>
      <c r="Z1066" s="8" t="s">
        <v>14</v>
      </c>
      <c r="AA1066" s="8" t="s">
        <v>14</v>
      </c>
      <c r="AB1066" s="8" t="s">
        <v>14</v>
      </c>
    </row>
    <row r="1067">
      <c r="A1067" s="8" t="s">
        <v>14</v>
      </c>
      <c r="B1067" s="8" t="s">
        <v>14</v>
      </c>
      <c r="C1067" s="8" t="s">
        <v>14</v>
      </c>
      <c r="D1067" s="8" t="s">
        <v>14</v>
      </c>
      <c r="E1067" s="8" t="s">
        <v>14</v>
      </c>
      <c r="F1067" s="8" t="s">
        <v>14</v>
      </c>
      <c r="G1067" s="8" t="s">
        <v>14</v>
      </c>
      <c r="H1067" s="8" t="s">
        <v>14</v>
      </c>
      <c r="I1067" s="8" t="s">
        <v>14</v>
      </c>
      <c r="J1067" s="8" t="s">
        <v>14</v>
      </c>
      <c r="K1067" s="8" t="s">
        <v>14</v>
      </c>
      <c r="L1067" s="8" t="s">
        <v>14</v>
      </c>
      <c r="M1067" s="8" t="s">
        <v>14</v>
      </c>
      <c r="N1067" s="8" t="s">
        <v>14</v>
      </c>
      <c r="O1067" s="8" t="s">
        <v>14</v>
      </c>
      <c r="P1067" s="8" t="s">
        <v>14</v>
      </c>
      <c r="Q1067" s="8" t="s">
        <v>14</v>
      </c>
      <c r="R1067" s="8" t="s">
        <v>14</v>
      </c>
      <c r="S1067" s="8" t="s">
        <v>14</v>
      </c>
      <c r="T1067" s="8" t="s">
        <v>14</v>
      </c>
      <c r="U1067" s="8" t="s">
        <v>14</v>
      </c>
      <c r="V1067" s="8" t="s">
        <v>14</v>
      </c>
      <c r="W1067" s="8" t="s">
        <v>14</v>
      </c>
      <c r="X1067" s="8" t="s">
        <v>14</v>
      </c>
      <c r="Y1067" s="8" t="s">
        <v>14</v>
      </c>
      <c r="Z1067" s="8" t="s">
        <v>14</v>
      </c>
      <c r="AA1067" s="8" t="s">
        <v>14</v>
      </c>
      <c r="AB1067" s="8" t="s">
        <v>14</v>
      </c>
    </row>
    <row r="1068">
      <c r="A1068" s="8" t="s">
        <v>14</v>
      </c>
      <c r="B1068" s="8" t="s">
        <v>14</v>
      </c>
      <c r="C1068" s="8" t="s">
        <v>14</v>
      </c>
      <c r="D1068" s="8" t="s">
        <v>14</v>
      </c>
      <c r="E1068" s="8" t="s">
        <v>14</v>
      </c>
      <c r="F1068" s="8" t="s">
        <v>14</v>
      </c>
      <c r="G1068" s="8" t="s">
        <v>14</v>
      </c>
      <c r="H1068" s="8" t="s">
        <v>14</v>
      </c>
      <c r="I1068" s="8" t="s">
        <v>14</v>
      </c>
      <c r="J1068" s="8" t="s">
        <v>14</v>
      </c>
      <c r="K1068" s="8" t="s">
        <v>14</v>
      </c>
      <c r="L1068" s="8" t="s">
        <v>14</v>
      </c>
      <c r="M1068" s="8" t="s">
        <v>14</v>
      </c>
      <c r="N1068" s="8" t="s">
        <v>14</v>
      </c>
      <c r="O1068" s="8" t="s">
        <v>14</v>
      </c>
      <c r="P1068" s="8" t="s">
        <v>14</v>
      </c>
      <c r="Q1068" s="8" t="s">
        <v>14</v>
      </c>
      <c r="R1068" s="8" t="s">
        <v>14</v>
      </c>
      <c r="S1068" s="8" t="s">
        <v>14</v>
      </c>
      <c r="T1068" s="8" t="s">
        <v>14</v>
      </c>
      <c r="U1068" s="8" t="s">
        <v>14</v>
      </c>
      <c r="V1068" s="8" t="s">
        <v>14</v>
      </c>
      <c r="W1068" s="8" t="s">
        <v>14</v>
      </c>
      <c r="X1068" s="8" t="s">
        <v>14</v>
      </c>
      <c r="Y1068" s="8" t="s">
        <v>14</v>
      </c>
      <c r="Z1068" s="8" t="s">
        <v>14</v>
      </c>
      <c r="AA1068" s="8" t="s">
        <v>14</v>
      </c>
      <c r="AB1068" s="8" t="s">
        <v>14</v>
      </c>
    </row>
    <row r="1069">
      <c r="A1069" s="8" t="s">
        <v>14</v>
      </c>
      <c r="B1069" s="8" t="s">
        <v>14</v>
      </c>
      <c r="C1069" s="8" t="s">
        <v>14</v>
      </c>
      <c r="D1069" s="8" t="s">
        <v>14</v>
      </c>
      <c r="E1069" s="8" t="s">
        <v>14</v>
      </c>
      <c r="F1069" s="8" t="s">
        <v>14</v>
      </c>
      <c r="G1069" s="8" t="s">
        <v>14</v>
      </c>
      <c r="H1069" s="8" t="s">
        <v>14</v>
      </c>
      <c r="I1069" s="8" t="s">
        <v>14</v>
      </c>
      <c r="J1069" s="8" t="s">
        <v>14</v>
      </c>
      <c r="K1069" s="8" t="s">
        <v>14</v>
      </c>
      <c r="L1069" s="8" t="s">
        <v>14</v>
      </c>
      <c r="M1069" s="8" t="s">
        <v>14</v>
      </c>
      <c r="N1069" s="8" t="s">
        <v>14</v>
      </c>
      <c r="O1069" s="8" t="s">
        <v>14</v>
      </c>
      <c r="P1069" s="8" t="s">
        <v>14</v>
      </c>
      <c r="Q1069" s="8" t="s">
        <v>14</v>
      </c>
      <c r="R1069" s="8" t="s">
        <v>14</v>
      </c>
      <c r="S1069" s="8" t="s">
        <v>14</v>
      </c>
      <c r="T1069" s="8" t="s">
        <v>14</v>
      </c>
      <c r="U1069" s="8" t="s">
        <v>14</v>
      </c>
      <c r="V1069" s="8" t="s">
        <v>14</v>
      </c>
      <c r="W1069" s="8" t="s">
        <v>14</v>
      </c>
      <c r="X1069" s="8" t="s">
        <v>14</v>
      </c>
      <c r="Y1069" s="8" t="s">
        <v>14</v>
      </c>
      <c r="Z1069" s="8" t="s">
        <v>14</v>
      </c>
      <c r="AA1069" s="8" t="s">
        <v>14</v>
      </c>
      <c r="AB1069" s="8" t="s">
        <v>14</v>
      </c>
    </row>
    <row r="1070">
      <c r="A1070" s="8" t="s">
        <v>14</v>
      </c>
      <c r="B1070" s="8" t="s">
        <v>14</v>
      </c>
      <c r="C1070" s="8" t="s">
        <v>14</v>
      </c>
      <c r="D1070" s="8" t="s">
        <v>14</v>
      </c>
      <c r="E1070" s="8" t="s">
        <v>14</v>
      </c>
      <c r="F1070" s="8" t="s">
        <v>14</v>
      </c>
      <c r="G1070" s="8" t="s">
        <v>14</v>
      </c>
      <c r="H1070" s="8" t="s">
        <v>14</v>
      </c>
      <c r="I1070" s="8" t="s">
        <v>14</v>
      </c>
      <c r="J1070" s="8" t="s">
        <v>14</v>
      </c>
      <c r="K1070" s="8" t="s">
        <v>14</v>
      </c>
      <c r="L1070" s="8" t="s">
        <v>14</v>
      </c>
      <c r="M1070" s="8" t="s">
        <v>14</v>
      </c>
      <c r="N1070" s="8" t="s">
        <v>14</v>
      </c>
      <c r="O1070" s="8" t="s">
        <v>14</v>
      </c>
      <c r="P1070" s="8" t="s">
        <v>14</v>
      </c>
      <c r="Q1070" s="8" t="s">
        <v>14</v>
      </c>
      <c r="R1070" s="8" t="s">
        <v>14</v>
      </c>
      <c r="S1070" s="8" t="s">
        <v>14</v>
      </c>
      <c r="T1070" s="8" t="s">
        <v>14</v>
      </c>
      <c r="U1070" s="8" t="s">
        <v>14</v>
      </c>
      <c r="V1070" s="8" t="s">
        <v>14</v>
      </c>
      <c r="W1070" s="8" t="s">
        <v>14</v>
      </c>
      <c r="X1070" s="8" t="s">
        <v>14</v>
      </c>
      <c r="Y1070" s="8" t="s">
        <v>14</v>
      </c>
      <c r="Z1070" s="8" t="s">
        <v>14</v>
      </c>
      <c r="AA1070" s="8" t="s">
        <v>14</v>
      </c>
      <c r="AB1070" s="8" t="s">
        <v>14</v>
      </c>
    </row>
    <row r="1071">
      <c r="A1071" s="8" t="s">
        <v>14</v>
      </c>
      <c r="B1071" s="8" t="s">
        <v>14</v>
      </c>
      <c r="C1071" s="8" t="s">
        <v>14</v>
      </c>
      <c r="D1071" s="8" t="s">
        <v>14</v>
      </c>
      <c r="E1071" s="8" t="s">
        <v>14</v>
      </c>
      <c r="F1071" s="8" t="s">
        <v>14</v>
      </c>
      <c r="G1071" s="8" t="s">
        <v>14</v>
      </c>
      <c r="H1071" s="8" t="s">
        <v>14</v>
      </c>
      <c r="I1071" s="8" t="s">
        <v>14</v>
      </c>
      <c r="J1071" s="8" t="s">
        <v>14</v>
      </c>
      <c r="K1071" s="8" t="s">
        <v>14</v>
      </c>
      <c r="L1071" s="8" t="s">
        <v>14</v>
      </c>
      <c r="M1071" s="8" t="s">
        <v>14</v>
      </c>
      <c r="N1071" s="8" t="s">
        <v>14</v>
      </c>
      <c r="O1071" s="8" t="s">
        <v>14</v>
      </c>
      <c r="P1071" s="8" t="s">
        <v>14</v>
      </c>
      <c r="Q1071" s="8" t="s">
        <v>14</v>
      </c>
      <c r="R1071" s="8" t="s">
        <v>14</v>
      </c>
      <c r="S1071" s="8" t="s">
        <v>14</v>
      </c>
      <c r="T1071" s="8" t="s">
        <v>14</v>
      </c>
      <c r="U1071" s="8" t="s">
        <v>14</v>
      </c>
      <c r="V1071" s="8" t="s">
        <v>14</v>
      </c>
      <c r="W1071" s="8" t="s">
        <v>14</v>
      </c>
      <c r="X1071" s="8" t="s">
        <v>14</v>
      </c>
      <c r="Y1071" s="8" t="s">
        <v>14</v>
      </c>
      <c r="Z1071" s="8" t="s">
        <v>14</v>
      </c>
      <c r="AA1071" s="8" t="s">
        <v>14</v>
      </c>
      <c r="AB1071" s="8" t="s">
        <v>14</v>
      </c>
    </row>
    <row r="1072">
      <c r="A1072" s="8" t="s">
        <v>14</v>
      </c>
      <c r="B1072" s="8" t="s">
        <v>14</v>
      </c>
      <c r="C1072" s="8" t="s">
        <v>14</v>
      </c>
      <c r="D1072" s="8" t="s">
        <v>14</v>
      </c>
      <c r="E1072" s="8" t="s">
        <v>14</v>
      </c>
      <c r="F1072" s="8" t="s">
        <v>14</v>
      </c>
      <c r="G1072" s="8" t="s">
        <v>14</v>
      </c>
      <c r="H1072" s="8" t="s">
        <v>14</v>
      </c>
      <c r="I1072" s="8" t="s">
        <v>14</v>
      </c>
      <c r="J1072" s="8" t="s">
        <v>14</v>
      </c>
      <c r="K1072" s="8" t="s">
        <v>14</v>
      </c>
      <c r="L1072" s="8" t="s">
        <v>14</v>
      </c>
      <c r="M1072" s="8" t="s">
        <v>14</v>
      </c>
      <c r="N1072" s="8" t="s">
        <v>14</v>
      </c>
      <c r="O1072" s="8" t="s">
        <v>14</v>
      </c>
      <c r="P1072" s="8" t="s">
        <v>14</v>
      </c>
      <c r="Q1072" s="8" t="s">
        <v>14</v>
      </c>
      <c r="R1072" s="8" t="s">
        <v>14</v>
      </c>
      <c r="S1072" s="8" t="s">
        <v>14</v>
      </c>
      <c r="T1072" s="8" t="s">
        <v>14</v>
      </c>
      <c r="U1072" s="8" t="s">
        <v>14</v>
      </c>
      <c r="V1072" s="8" t="s">
        <v>14</v>
      </c>
      <c r="W1072" s="8" t="s">
        <v>14</v>
      </c>
      <c r="X1072" s="8" t="s">
        <v>14</v>
      </c>
      <c r="Y1072" s="8" t="s">
        <v>14</v>
      </c>
      <c r="Z1072" s="8" t="s">
        <v>14</v>
      </c>
      <c r="AA1072" s="8" t="s">
        <v>14</v>
      </c>
      <c r="AB1072" s="8" t="s">
        <v>14</v>
      </c>
    </row>
    <row r="1073">
      <c r="A1073" s="8" t="s">
        <v>14</v>
      </c>
      <c r="B1073" s="8" t="s">
        <v>14</v>
      </c>
      <c r="C1073" s="8" t="s">
        <v>14</v>
      </c>
      <c r="D1073" s="8" t="s">
        <v>14</v>
      </c>
      <c r="E1073" s="8" t="s">
        <v>14</v>
      </c>
      <c r="F1073" s="8" t="s">
        <v>14</v>
      </c>
      <c r="G1073" s="8" t="s">
        <v>14</v>
      </c>
      <c r="H1073" s="8" t="s">
        <v>14</v>
      </c>
      <c r="I1073" s="8" t="s">
        <v>14</v>
      </c>
      <c r="J1073" s="8" t="s">
        <v>14</v>
      </c>
      <c r="K1073" s="8" t="s">
        <v>14</v>
      </c>
      <c r="L1073" s="8" t="s">
        <v>14</v>
      </c>
      <c r="M1073" s="8" t="s">
        <v>14</v>
      </c>
      <c r="N1073" s="8" t="s">
        <v>14</v>
      </c>
      <c r="O1073" s="8" t="s">
        <v>14</v>
      </c>
      <c r="P1073" s="8" t="s">
        <v>14</v>
      </c>
      <c r="Q1073" s="8" t="s">
        <v>14</v>
      </c>
      <c r="R1073" s="8" t="s">
        <v>14</v>
      </c>
      <c r="S1073" s="8" t="s">
        <v>14</v>
      </c>
      <c r="T1073" s="8" t="s">
        <v>14</v>
      </c>
      <c r="U1073" s="8" t="s">
        <v>14</v>
      </c>
      <c r="V1073" s="8" t="s">
        <v>14</v>
      </c>
      <c r="W1073" s="8" t="s">
        <v>14</v>
      </c>
      <c r="X1073" s="8" t="s">
        <v>14</v>
      </c>
      <c r="Y1073" s="8" t="s">
        <v>14</v>
      </c>
      <c r="Z1073" s="8" t="s">
        <v>14</v>
      </c>
      <c r="AA1073" s="8" t="s">
        <v>14</v>
      </c>
      <c r="AB1073" s="8" t="s">
        <v>14</v>
      </c>
    </row>
    <row r="1074">
      <c r="A1074" s="8" t="s">
        <v>14</v>
      </c>
      <c r="B1074" s="8" t="s">
        <v>14</v>
      </c>
      <c r="C1074" s="8" t="s">
        <v>14</v>
      </c>
      <c r="D1074" s="8" t="s">
        <v>14</v>
      </c>
      <c r="E1074" s="8" t="s">
        <v>14</v>
      </c>
      <c r="F1074" s="8" t="s">
        <v>14</v>
      </c>
      <c r="G1074" s="8" t="s">
        <v>14</v>
      </c>
      <c r="H1074" s="8" t="s">
        <v>14</v>
      </c>
      <c r="I1074" s="8" t="s">
        <v>14</v>
      </c>
      <c r="J1074" s="8" t="s">
        <v>14</v>
      </c>
      <c r="K1074" s="8" t="s">
        <v>14</v>
      </c>
      <c r="L1074" s="8" t="s">
        <v>14</v>
      </c>
      <c r="M1074" s="8" t="s">
        <v>14</v>
      </c>
      <c r="N1074" s="8" t="s">
        <v>14</v>
      </c>
      <c r="O1074" s="8" t="s">
        <v>14</v>
      </c>
      <c r="P1074" s="8" t="s">
        <v>14</v>
      </c>
      <c r="Q1074" s="8" t="s">
        <v>14</v>
      </c>
      <c r="R1074" s="8" t="s">
        <v>14</v>
      </c>
      <c r="S1074" s="8" t="s">
        <v>14</v>
      </c>
      <c r="T1074" s="8" t="s">
        <v>14</v>
      </c>
      <c r="U1074" s="8" t="s">
        <v>14</v>
      </c>
      <c r="V1074" s="8" t="s">
        <v>14</v>
      </c>
      <c r="W1074" s="8" t="s">
        <v>14</v>
      </c>
      <c r="X1074" s="8" t="s">
        <v>14</v>
      </c>
      <c r="Y1074" s="8" t="s">
        <v>14</v>
      </c>
      <c r="Z1074" s="8" t="s">
        <v>14</v>
      </c>
      <c r="AA1074" s="8" t="s">
        <v>14</v>
      </c>
      <c r="AB1074" s="8" t="s">
        <v>14</v>
      </c>
    </row>
    <row r="1075">
      <c r="A1075" s="8" t="s">
        <v>14</v>
      </c>
      <c r="B1075" s="8" t="s">
        <v>14</v>
      </c>
      <c r="C1075" s="8" t="s">
        <v>14</v>
      </c>
      <c r="D1075" s="8" t="s">
        <v>14</v>
      </c>
      <c r="E1075" s="8" t="s">
        <v>14</v>
      </c>
      <c r="F1075" s="8" t="s">
        <v>14</v>
      </c>
      <c r="G1075" s="8" t="s">
        <v>14</v>
      </c>
      <c r="H1075" s="8" t="s">
        <v>14</v>
      </c>
      <c r="I1075" s="8" t="s">
        <v>14</v>
      </c>
      <c r="J1075" s="8" t="s">
        <v>14</v>
      </c>
      <c r="K1075" s="8" t="s">
        <v>14</v>
      </c>
      <c r="L1075" s="8" t="s">
        <v>14</v>
      </c>
      <c r="M1075" s="8" t="s">
        <v>14</v>
      </c>
      <c r="N1075" s="8" t="s">
        <v>14</v>
      </c>
      <c r="O1075" s="8" t="s">
        <v>14</v>
      </c>
      <c r="P1075" s="8" t="s">
        <v>14</v>
      </c>
      <c r="Q1075" s="8" t="s">
        <v>14</v>
      </c>
      <c r="R1075" s="8" t="s">
        <v>14</v>
      </c>
      <c r="S1075" s="8" t="s">
        <v>14</v>
      </c>
      <c r="T1075" s="8" t="s">
        <v>14</v>
      </c>
      <c r="U1075" s="8" t="s">
        <v>14</v>
      </c>
      <c r="V1075" s="8" t="s">
        <v>14</v>
      </c>
      <c r="W1075" s="8" t="s">
        <v>14</v>
      </c>
      <c r="X1075" s="8" t="s">
        <v>14</v>
      </c>
      <c r="Y1075" s="8" t="s">
        <v>14</v>
      </c>
      <c r="Z1075" s="8" t="s">
        <v>14</v>
      </c>
      <c r="AA1075" s="8" t="s">
        <v>14</v>
      </c>
      <c r="AB1075" s="8" t="s">
        <v>14</v>
      </c>
    </row>
    <row r="1076">
      <c r="A1076" s="8" t="s">
        <v>14</v>
      </c>
      <c r="B1076" s="8" t="s">
        <v>14</v>
      </c>
      <c r="C1076" s="8" t="s">
        <v>14</v>
      </c>
      <c r="D1076" s="8" t="s">
        <v>14</v>
      </c>
      <c r="E1076" s="8" t="s">
        <v>14</v>
      </c>
      <c r="F1076" s="8" t="s">
        <v>14</v>
      </c>
      <c r="G1076" s="8" t="s">
        <v>14</v>
      </c>
      <c r="H1076" s="8" t="s">
        <v>14</v>
      </c>
      <c r="I1076" s="8" t="s">
        <v>14</v>
      </c>
      <c r="J1076" s="8" t="s">
        <v>14</v>
      </c>
      <c r="K1076" s="8" t="s">
        <v>14</v>
      </c>
      <c r="L1076" s="8" t="s">
        <v>14</v>
      </c>
      <c r="M1076" s="8" t="s">
        <v>14</v>
      </c>
      <c r="N1076" s="8" t="s">
        <v>14</v>
      </c>
      <c r="O1076" s="8" t="s">
        <v>14</v>
      </c>
      <c r="P1076" s="8" t="s">
        <v>14</v>
      </c>
      <c r="Q1076" s="8" t="s">
        <v>14</v>
      </c>
      <c r="R1076" s="8" t="s">
        <v>14</v>
      </c>
      <c r="S1076" s="8" t="s">
        <v>14</v>
      </c>
      <c r="T1076" s="8" t="s">
        <v>14</v>
      </c>
      <c r="U1076" s="8" t="s">
        <v>14</v>
      </c>
      <c r="V1076" s="8" t="s">
        <v>14</v>
      </c>
      <c r="W1076" s="8" t="s">
        <v>14</v>
      </c>
      <c r="X1076" s="8" t="s">
        <v>14</v>
      </c>
      <c r="Y1076" s="8" t="s">
        <v>14</v>
      </c>
      <c r="Z1076" s="8" t="s">
        <v>14</v>
      </c>
      <c r="AA1076" s="8" t="s">
        <v>14</v>
      </c>
      <c r="AB1076" s="8" t="s">
        <v>14</v>
      </c>
    </row>
    <row r="1077">
      <c r="A1077" s="8" t="s">
        <v>14</v>
      </c>
      <c r="B1077" s="8" t="s">
        <v>14</v>
      </c>
      <c r="C1077" s="8" t="s">
        <v>14</v>
      </c>
      <c r="D1077" s="8" t="s">
        <v>14</v>
      </c>
      <c r="E1077" s="8" t="s">
        <v>14</v>
      </c>
      <c r="F1077" s="8" t="s">
        <v>14</v>
      </c>
      <c r="G1077" s="8" t="s">
        <v>14</v>
      </c>
      <c r="H1077" s="8" t="s">
        <v>14</v>
      </c>
      <c r="I1077" s="8" t="s">
        <v>14</v>
      </c>
      <c r="J1077" s="8" t="s">
        <v>14</v>
      </c>
      <c r="K1077" s="8" t="s">
        <v>14</v>
      </c>
      <c r="L1077" s="8" t="s">
        <v>14</v>
      </c>
      <c r="M1077" s="8" t="s">
        <v>14</v>
      </c>
      <c r="N1077" s="8" t="s">
        <v>14</v>
      </c>
      <c r="O1077" s="8" t="s">
        <v>14</v>
      </c>
      <c r="P1077" s="8" t="s">
        <v>14</v>
      </c>
      <c r="Q1077" s="8" t="s">
        <v>14</v>
      </c>
      <c r="R1077" s="8" t="s">
        <v>14</v>
      </c>
      <c r="S1077" s="8" t="s">
        <v>14</v>
      </c>
      <c r="T1077" s="8" t="s">
        <v>14</v>
      </c>
      <c r="U1077" s="8" t="s">
        <v>14</v>
      </c>
      <c r="V1077" s="8" t="s">
        <v>14</v>
      </c>
      <c r="W1077" s="8" t="s">
        <v>14</v>
      </c>
      <c r="X1077" s="8" t="s">
        <v>14</v>
      </c>
      <c r="Y1077" s="8" t="s">
        <v>14</v>
      </c>
      <c r="Z1077" s="8" t="s">
        <v>14</v>
      </c>
      <c r="AA1077" s="8" t="s">
        <v>14</v>
      </c>
      <c r="AB1077" s="8" t="s">
        <v>14</v>
      </c>
    </row>
    <row r="1078">
      <c r="A1078" s="8" t="s">
        <v>14</v>
      </c>
      <c r="B1078" s="8" t="s">
        <v>14</v>
      </c>
      <c r="C1078" s="8" t="s">
        <v>14</v>
      </c>
      <c r="D1078" s="8" t="s">
        <v>14</v>
      </c>
      <c r="E1078" s="8" t="s">
        <v>14</v>
      </c>
      <c r="F1078" s="8" t="s">
        <v>14</v>
      </c>
      <c r="G1078" s="8" t="s">
        <v>14</v>
      </c>
      <c r="H1078" s="8" t="s">
        <v>14</v>
      </c>
      <c r="I1078" s="8" t="s">
        <v>14</v>
      </c>
      <c r="J1078" s="8" t="s">
        <v>14</v>
      </c>
      <c r="K1078" s="8" t="s">
        <v>14</v>
      </c>
      <c r="L1078" s="8" t="s">
        <v>14</v>
      </c>
      <c r="M1078" s="8" t="s">
        <v>14</v>
      </c>
      <c r="N1078" s="8" t="s">
        <v>14</v>
      </c>
      <c r="O1078" s="8" t="s">
        <v>14</v>
      </c>
      <c r="P1078" s="8" t="s">
        <v>14</v>
      </c>
      <c r="Q1078" s="8" t="s">
        <v>14</v>
      </c>
      <c r="R1078" s="8" t="s">
        <v>14</v>
      </c>
      <c r="S1078" s="8" t="s">
        <v>14</v>
      </c>
      <c r="T1078" s="8" t="s">
        <v>14</v>
      </c>
      <c r="U1078" s="8" t="s">
        <v>14</v>
      </c>
      <c r="V1078" s="8" t="s">
        <v>14</v>
      </c>
      <c r="W1078" s="8" t="s">
        <v>14</v>
      </c>
      <c r="X1078" s="8" t="s">
        <v>14</v>
      </c>
      <c r="Y1078" s="8" t="s">
        <v>14</v>
      </c>
      <c r="Z1078" s="8" t="s">
        <v>14</v>
      </c>
      <c r="AA1078" s="8" t="s">
        <v>14</v>
      </c>
      <c r="AB1078" s="8" t="s">
        <v>14</v>
      </c>
    </row>
    <row r="1079">
      <c r="A1079" s="8" t="s">
        <v>14</v>
      </c>
      <c r="B1079" s="8" t="s">
        <v>14</v>
      </c>
      <c r="C1079" s="8" t="s">
        <v>14</v>
      </c>
      <c r="D1079" s="8" t="s">
        <v>14</v>
      </c>
      <c r="E1079" s="8" t="s">
        <v>14</v>
      </c>
      <c r="F1079" s="8" t="s">
        <v>14</v>
      </c>
      <c r="G1079" s="8" t="s">
        <v>14</v>
      </c>
      <c r="H1079" s="8" t="s">
        <v>14</v>
      </c>
      <c r="I1079" s="8" t="s">
        <v>14</v>
      </c>
      <c r="J1079" s="8" t="s">
        <v>14</v>
      </c>
      <c r="K1079" s="8" t="s">
        <v>14</v>
      </c>
      <c r="L1079" s="8" t="s">
        <v>14</v>
      </c>
      <c r="M1079" s="8" t="s">
        <v>14</v>
      </c>
      <c r="N1079" s="8" t="s">
        <v>14</v>
      </c>
      <c r="O1079" s="8" t="s">
        <v>14</v>
      </c>
      <c r="P1079" s="8" t="s">
        <v>14</v>
      </c>
      <c r="Q1079" s="8" t="s">
        <v>14</v>
      </c>
      <c r="R1079" s="8" t="s">
        <v>14</v>
      </c>
      <c r="S1079" s="8" t="s">
        <v>14</v>
      </c>
      <c r="T1079" s="8" t="s">
        <v>14</v>
      </c>
      <c r="U1079" s="8" t="s">
        <v>14</v>
      </c>
      <c r="V1079" s="8" t="s">
        <v>14</v>
      </c>
      <c r="W1079" s="8" t="s">
        <v>14</v>
      </c>
      <c r="X1079" s="8" t="s">
        <v>14</v>
      </c>
      <c r="Y1079" s="8" t="s">
        <v>14</v>
      </c>
      <c r="Z1079" s="8" t="s">
        <v>14</v>
      </c>
      <c r="AA1079" s="8" t="s">
        <v>14</v>
      </c>
      <c r="AB1079" s="8" t="s">
        <v>14</v>
      </c>
    </row>
    <row r="1080">
      <c r="A1080" s="8" t="s">
        <v>14</v>
      </c>
      <c r="B1080" s="8" t="s">
        <v>14</v>
      </c>
      <c r="C1080" s="8" t="s">
        <v>14</v>
      </c>
      <c r="D1080" s="8" t="s">
        <v>14</v>
      </c>
      <c r="E1080" s="8" t="s">
        <v>14</v>
      </c>
      <c r="F1080" s="8" t="s">
        <v>14</v>
      </c>
      <c r="G1080" s="8" t="s">
        <v>14</v>
      </c>
      <c r="H1080" s="8" t="s">
        <v>14</v>
      </c>
      <c r="I1080" s="8" t="s">
        <v>14</v>
      </c>
      <c r="J1080" s="8" t="s">
        <v>14</v>
      </c>
      <c r="K1080" s="8" t="s">
        <v>14</v>
      </c>
      <c r="L1080" s="8" t="s">
        <v>14</v>
      </c>
      <c r="M1080" s="8" t="s">
        <v>14</v>
      </c>
      <c r="N1080" s="8" t="s">
        <v>14</v>
      </c>
      <c r="O1080" s="8" t="s">
        <v>14</v>
      </c>
      <c r="P1080" s="8" t="s">
        <v>14</v>
      </c>
      <c r="Q1080" s="8" t="s">
        <v>14</v>
      </c>
      <c r="R1080" s="8" t="s">
        <v>14</v>
      </c>
      <c r="S1080" s="8" t="s">
        <v>14</v>
      </c>
      <c r="T1080" s="8" t="s">
        <v>14</v>
      </c>
      <c r="U1080" s="8" t="s">
        <v>14</v>
      </c>
      <c r="V1080" s="8" t="s">
        <v>14</v>
      </c>
      <c r="W1080" s="8" t="s">
        <v>14</v>
      </c>
      <c r="X1080" s="8" t="s">
        <v>14</v>
      </c>
      <c r="Y1080" s="8" t="s">
        <v>14</v>
      </c>
      <c r="Z1080" s="8" t="s">
        <v>14</v>
      </c>
      <c r="AA1080" s="8" t="s">
        <v>14</v>
      </c>
      <c r="AB1080" s="8" t="s">
        <v>14</v>
      </c>
    </row>
    <row r="1081">
      <c r="A1081" s="8" t="s">
        <v>14</v>
      </c>
      <c r="B1081" s="8" t="s">
        <v>14</v>
      </c>
      <c r="C1081" s="8" t="s">
        <v>14</v>
      </c>
      <c r="D1081" s="8" t="s">
        <v>14</v>
      </c>
      <c r="E1081" s="8" t="s">
        <v>14</v>
      </c>
      <c r="F1081" s="8" t="s">
        <v>14</v>
      </c>
      <c r="G1081" s="8" t="s">
        <v>14</v>
      </c>
      <c r="H1081" s="8" t="s">
        <v>14</v>
      </c>
      <c r="I1081" s="8" t="s">
        <v>14</v>
      </c>
      <c r="J1081" s="8" t="s">
        <v>14</v>
      </c>
      <c r="K1081" s="8" t="s">
        <v>14</v>
      </c>
      <c r="L1081" s="8" t="s">
        <v>14</v>
      </c>
      <c r="M1081" s="8" t="s">
        <v>14</v>
      </c>
      <c r="N1081" s="8" t="s">
        <v>14</v>
      </c>
      <c r="O1081" s="8" t="s">
        <v>14</v>
      </c>
      <c r="P1081" s="8" t="s">
        <v>14</v>
      </c>
      <c r="Q1081" s="8" t="s">
        <v>14</v>
      </c>
      <c r="R1081" s="8" t="s">
        <v>14</v>
      </c>
      <c r="S1081" s="8" t="s">
        <v>14</v>
      </c>
      <c r="T1081" s="8" t="s">
        <v>14</v>
      </c>
      <c r="U1081" s="8" t="s">
        <v>14</v>
      </c>
      <c r="V1081" s="8" t="s">
        <v>14</v>
      </c>
      <c r="W1081" s="8" t="s">
        <v>14</v>
      </c>
      <c r="X1081" s="8" t="s">
        <v>14</v>
      </c>
      <c r="Y1081" s="8" t="s">
        <v>14</v>
      </c>
      <c r="Z1081" s="8" t="s">
        <v>14</v>
      </c>
      <c r="AA1081" s="8" t="s">
        <v>14</v>
      </c>
      <c r="AB1081" s="8" t="s">
        <v>14</v>
      </c>
    </row>
    <row r="1082">
      <c r="A1082" s="8" t="s">
        <v>14</v>
      </c>
      <c r="B1082" s="8" t="s">
        <v>14</v>
      </c>
      <c r="C1082" s="8" t="s">
        <v>14</v>
      </c>
      <c r="D1082" s="8" t="s">
        <v>14</v>
      </c>
      <c r="E1082" s="8" t="s">
        <v>14</v>
      </c>
      <c r="F1082" s="8" t="s">
        <v>14</v>
      </c>
      <c r="G1082" s="8" t="s">
        <v>14</v>
      </c>
      <c r="H1082" s="8" t="s">
        <v>14</v>
      </c>
      <c r="I1082" s="8" t="s">
        <v>14</v>
      </c>
      <c r="J1082" s="8" t="s">
        <v>14</v>
      </c>
      <c r="K1082" s="8" t="s">
        <v>14</v>
      </c>
      <c r="L1082" s="8" t="s">
        <v>14</v>
      </c>
      <c r="M1082" s="8" t="s">
        <v>14</v>
      </c>
      <c r="N1082" s="8" t="s">
        <v>14</v>
      </c>
      <c r="O1082" s="8" t="s">
        <v>14</v>
      </c>
      <c r="P1082" s="8" t="s">
        <v>14</v>
      </c>
      <c r="Q1082" s="8" t="s">
        <v>14</v>
      </c>
      <c r="R1082" s="8" t="s">
        <v>14</v>
      </c>
      <c r="S1082" s="8" t="s">
        <v>14</v>
      </c>
      <c r="T1082" s="8" t="s">
        <v>14</v>
      </c>
      <c r="U1082" s="8" t="s">
        <v>14</v>
      </c>
      <c r="V1082" s="8" t="s">
        <v>14</v>
      </c>
      <c r="W1082" s="8" t="s">
        <v>14</v>
      </c>
      <c r="X1082" s="8" t="s">
        <v>14</v>
      </c>
      <c r="Y1082" s="8" t="s">
        <v>14</v>
      </c>
      <c r="Z1082" s="8" t="s">
        <v>14</v>
      </c>
      <c r="AA1082" s="8" t="s">
        <v>14</v>
      </c>
      <c r="AB1082" s="8" t="s">
        <v>14</v>
      </c>
    </row>
    <row r="1083">
      <c r="A1083" s="8" t="s">
        <v>14</v>
      </c>
      <c r="B1083" s="8" t="s">
        <v>14</v>
      </c>
      <c r="C1083" s="8" t="s">
        <v>14</v>
      </c>
      <c r="D1083" s="8" t="s">
        <v>14</v>
      </c>
      <c r="E1083" s="8" t="s">
        <v>14</v>
      </c>
      <c r="F1083" s="8" t="s">
        <v>14</v>
      </c>
      <c r="G1083" s="8" t="s">
        <v>14</v>
      </c>
      <c r="H1083" s="8" t="s">
        <v>14</v>
      </c>
      <c r="I1083" s="8" t="s">
        <v>14</v>
      </c>
      <c r="J1083" s="8" t="s">
        <v>14</v>
      </c>
      <c r="K1083" s="8" t="s">
        <v>14</v>
      </c>
      <c r="L1083" s="8" t="s">
        <v>14</v>
      </c>
      <c r="M1083" s="8" t="s">
        <v>14</v>
      </c>
      <c r="N1083" s="8" t="s">
        <v>14</v>
      </c>
      <c r="O1083" s="8" t="s">
        <v>14</v>
      </c>
      <c r="P1083" s="8" t="s">
        <v>14</v>
      </c>
      <c r="Q1083" s="8" t="s">
        <v>14</v>
      </c>
      <c r="R1083" s="8" t="s">
        <v>14</v>
      </c>
      <c r="S1083" s="8" t="s">
        <v>14</v>
      </c>
      <c r="T1083" s="8" t="s">
        <v>14</v>
      </c>
      <c r="U1083" s="8" t="s">
        <v>14</v>
      </c>
      <c r="V1083" s="8" t="s">
        <v>14</v>
      </c>
      <c r="W1083" s="8" t="s">
        <v>14</v>
      </c>
      <c r="X1083" s="8" t="s">
        <v>14</v>
      </c>
      <c r="Y1083" s="8" t="s">
        <v>14</v>
      </c>
      <c r="Z1083" s="8" t="s">
        <v>14</v>
      </c>
      <c r="AA1083" s="8" t="s">
        <v>14</v>
      </c>
      <c r="AB1083" s="8" t="s">
        <v>14</v>
      </c>
    </row>
    <row r="1084">
      <c r="A1084" s="8" t="s">
        <v>14</v>
      </c>
      <c r="B1084" s="8" t="s">
        <v>14</v>
      </c>
      <c r="C1084" s="8" t="s">
        <v>14</v>
      </c>
      <c r="D1084" s="8" t="s">
        <v>14</v>
      </c>
      <c r="E1084" s="8" t="s">
        <v>14</v>
      </c>
      <c r="F1084" s="8" t="s">
        <v>14</v>
      </c>
      <c r="G1084" s="8" t="s">
        <v>14</v>
      </c>
      <c r="H1084" s="8" t="s">
        <v>14</v>
      </c>
      <c r="I1084" s="8" t="s">
        <v>14</v>
      </c>
      <c r="J1084" s="8" t="s">
        <v>14</v>
      </c>
      <c r="K1084" s="8" t="s">
        <v>14</v>
      </c>
      <c r="L1084" s="8" t="s">
        <v>14</v>
      </c>
      <c r="M1084" s="8" t="s">
        <v>14</v>
      </c>
      <c r="N1084" s="8" t="s">
        <v>14</v>
      </c>
      <c r="O1084" s="8" t="s">
        <v>14</v>
      </c>
      <c r="P1084" s="8" t="s">
        <v>14</v>
      </c>
      <c r="Q1084" s="8" t="s">
        <v>14</v>
      </c>
      <c r="R1084" s="8" t="s">
        <v>14</v>
      </c>
      <c r="S1084" s="8" t="s">
        <v>14</v>
      </c>
      <c r="T1084" s="8" t="s">
        <v>14</v>
      </c>
      <c r="U1084" s="8" t="s">
        <v>14</v>
      </c>
      <c r="V1084" s="8" t="s">
        <v>14</v>
      </c>
      <c r="W1084" s="8" t="s">
        <v>14</v>
      </c>
      <c r="X1084" s="8" t="s">
        <v>14</v>
      </c>
      <c r="Y1084" s="8" t="s">
        <v>14</v>
      </c>
      <c r="Z1084" s="8" t="s">
        <v>14</v>
      </c>
      <c r="AA1084" s="8" t="s">
        <v>14</v>
      </c>
      <c r="AB1084" s="8" t="s">
        <v>14</v>
      </c>
    </row>
    <row r="1085">
      <c r="A1085" s="8" t="s">
        <v>14</v>
      </c>
      <c r="B1085" s="8" t="s">
        <v>14</v>
      </c>
      <c r="C1085" s="8" t="s">
        <v>14</v>
      </c>
      <c r="D1085" s="8" t="s">
        <v>14</v>
      </c>
      <c r="E1085" s="8" t="s">
        <v>14</v>
      </c>
      <c r="F1085" s="8" t="s">
        <v>14</v>
      </c>
      <c r="G1085" s="8" t="s">
        <v>14</v>
      </c>
      <c r="H1085" s="8" t="s">
        <v>14</v>
      </c>
      <c r="I1085" s="8" t="s">
        <v>14</v>
      </c>
      <c r="J1085" s="8" t="s">
        <v>14</v>
      </c>
      <c r="K1085" s="8" t="s">
        <v>14</v>
      </c>
      <c r="L1085" s="8" t="s">
        <v>14</v>
      </c>
      <c r="M1085" s="8" t="s">
        <v>14</v>
      </c>
      <c r="N1085" s="8" t="s">
        <v>14</v>
      </c>
      <c r="O1085" s="8" t="s">
        <v>14</v>
      </c>
      <c r="P1085" s="8" t="s">
        <v>14</v>
      </c>
      <c r="Q1085" s="8" t="s">
        <v>14</v>
      </c>
      <c r="R1085" s="8" t="s">
        <v>14</v>
      </c>
      <c r="S1085" s="8" t="s">
        <v>14</v>
      </c>
      <c r="T1085" s="8" t="s">
        <v>14</v>
      </c>
      <c r="U1085" s="8" t="s">
        <v>14</v>
      </c>
      <c r="V1085" s="8" t="s">
        <v>14</v>
      </c>
      <c r="W1085" s="8" t="s">
        <v>14</v>
      </c>
      <c r="X1085" s="8" t="s">
        <v>14</v>
      </c>
      <c r="Y1085" s="8" t="s">
        <v>14</v>
      </c>
      <c r="Z1085" s="8" t="s">
        <v>14</v>
      </c>
      <c r="AA1085" s="8" t="s">
        <v>14</v>
      </c>
      <c r="AB1085" s="8" t="s">
        <v>14</v>
      </c>
    </row>
    <row r="1086">
      <c r="A1086" s="8" t="s">
        <v>14</v>
      </c>
      <c r="B1086" s="8" t="s">
        <v>14</v>
      </c>
      <c r="C1086" s="8" t="s">
        <v>14</v>
      </c>
      <c r="D1086" s="8" t="s">
        <v>14</v>
      </c>
      <c r="E1086" s="8" t="s">
        <v>14</v>
      </c>
      <c r="F1086" s="8" t="s">
        <v>14</v>
      </c>
      <c r="G1086" s="8" t="s">
        <v>14</v>
      </c>
      <c r="H1086" s="8" t="s">
        <v>14</v>
      </c>
      <c r="I1086" s="8" t="s">
        <v>14</v>
      </c>
      <c r="J1086" s="8" t="s">
        <v>14</v>
      </c>
      <c r="K1086" s="8" t="s">
        <v>14</v>
      </c>
      <c r="L1086" s="8" t="s">
        <v>14</v>
      </c>
      <c r="M1086" s="8" t="s">
        <v>14</v>
      </c>
      <c r="N1086" s="8" t="s">
        <v>14</v>
      </c>
      <c r="O1086" s="8" t="s">
        <v>14</v>
      </c>
      <c r="P1086" s="8" t="s">
        <v>14</v>
      </c>
      <c r="Q1086" s="8" t="s">
        <v>14</v>
      </c>
      <c r="R1086" s="8" t="s">
        <v>14</v>
      </c>
      <c r="S1086" s="8" t="s">
        <v>14</v>
      </c>
      <c r="T1086" s="8" t="s">
        <v>14</v>
      </c>
      <c r="U1086" s="8" t="s">
        <v>14</v>
      </c>
      <c r="V1086" s="8" t="s">
        <v>14</v>
      </c>
      <c r="W1086" s="8" t="s">
        <v>14</v>
      </c>
      <c r="X1086" s="8" t="s">
        <v>14</v>
      </c>
      <c r="Y1086" s="8" t="s">
        <v>14</v>
      </c>
      <c r="Z1086" s="8" t="s">
        <v>14</v>
      </c>
      <c r="AA1086" s="8" t="s">
        <v>14</v>
      </c>
      <c r="AB1086" s="8" t="s">
        <v>14</v>
      </c>
    </row>
    <row r="1087">
      <c r="A1087" s="8" t="s">
        <v>14</v>
      </c>
      <c r="B1087" s="8" t="s">
        <v>14</v>
      </c>
      <c r="C1087" s="8" t="s">
        <v>14</v>
      </c>
      <c r="D1087" s="8" t="s">
        <v>14</v>
      </c>
      <c r="E1087" s="8" t="s">
        <v>14</v>
      </c>
      <c r="F1087" s="8" t="s">
        <v>14</v>
      </c>
      <c r="G1087" s="8" t="s">
        <v>14</v>
      </c>
      <c r="H1087" s="8" t="s">
        <v>14</v>
      </c>
      <c r="I1087" s="8" t="s">
        <v>14</v>
      </c>
      <c r="J1087" s="8" t="s">
        <v>14</v>
      </c>
      <c r="K1087" s="8" t="s">
        <v>14</v>
      </c>
      <c r="L1087" s="8" t="s">
        <v>14</v>
      </c>
      <c r="M1087" s="8" t="s">
        <v>14</v>
      </c>
      <c r="N1087" s="8" t="s">
        <v>14</v>
      </c>
      <c r="O1087" s="8" t="s">
        <v>14</v>
      </c>
      <c r="P1087" s="8" t="s">
        <v>14</v>
      </c>
      <c r="Q1087" s="8" t="s">
        <v>14</v>
      </c>
      <c r="R1087" s="8" t="s">
        <v>14</v>
      </c>
      <c r="S1087" s="8" t="s">
        <v>14</v>
      </c>
      <c r="T1087" s="8" t="s">
        <v>14</v>
      </c>
      <c r="U1087" s="8" t="s">
        <v>14</v>
      </c>
      <c r="V1087" s="8" t="s">
        <v>14</v>
      </c>
      <c r="W1087" s="8" t="s">
        <v>14</v>
      </c>
      <c r="X1087" s="8" t="s">
        <v>14</v>
      </c>
      <c r="Y1087" s="8" t="s">
        <v>14</v>
      </c>
      <c r="Z1087" s="8" t="s">
        <v>14</v>
      </c>
      <c r="AA1087" s="8" t="s">
        <v>14</v>
      </c>
      <c r="AB1087" s="8" t="s">
        <v>14</v>
      </c>
    </row>
    <row r="1088">
      <c r="A1088" s="8" t="s">
        <v>14</v>
      </c>
      <c r="B1088" s="8" t="s">
        <v>14</v>
      </c>
      <c r="C1088" s="8" t="s">
        <v>14</v>
      </c>
      <c r="D1088" s="8" t="s">
        <v>14</v>
      </c>
      <c r="E1088" s="8" t="s">
        <v>14</v>
      </c>
      <c r="F1088" s="8" t="s">
        <v>14</v>
      </c>
      <c r="G1088" s="8" t="s">
        <v>14</v>
      </c>
      <c r="H1088" s="8" t="s">
        <v>14</v>
      </c>
      <c r="I1088" s="8" t="s">
        <v>14</v>
      </c>
      <c r="J1088" s="8" t="s">
        <v>14</v>
      </c>
      <c r="K1088" s="8" t="s">
        <v>14</v>
      </c>
      <c r="L1088" s="8" t="s">
        <v>14</v>
      </c>
      <c r="M1088" s="8" t="s">
        <v>14</v>
      </c>
      <c r="N1088" s="8" t="s">
        <v>14</v>
      </c>
      <c r="O1088" s="8" t="s">
        <v>14</v>
      </c>
      <c r="P1088" s="8" t="s">
        <v>14</v>
      </c>
      <c r="Q1088" s="8" t="s">
        <v>14</v>
      </c>
      <c r="R1088" s="8" t="s">
        <v>14</v>
      </c>
      <c r="S1088" s="8" t="s">
        <v>14</v>
      </c>
      <c r="T1088" s="8" t="s">
        <v>14</v>
      </c>
      <c r="U1088" s="8" t="s">
        <v>14</v>
      </c>
      <c r="V1088" s="8" t="s">
        <v>14</v>
      </c>
      <c r="W1088" s="8" t="s">
        <v>14</v>
      </c>
      <c r="X1088" s="8" t="s">
        <v>14</v>
      </c>
      <c r="Y1088" s="8" t="s">
        <v>14</v>
      </c>
      <c r="Z1088" s="8" t="s">
        <v>14</v>
      </c>
      <c r="AA1088" s="8" t="s">
        <v>14</v>
      </c>
      <c r="AB1088" s="8" t="s">
        <v>14</v>
      </c>
    </row>
    <row r="1089">
      <c r="A1089" s="8" t="s">
        <v>14</v>
      </c>
      <c r="B1089" s="8" t="s">
        <v>14</v>
      </c>
      <c r="C1089" s="8" t="s">
        <v>14</v>
      </c>
      <c r="D1089" s="8" t="s">
        <v>14</v>
      </c>
      <c r="E1089" s="8" t="s">
        <v>14</v>
      </c>
      <c r="F1089" s="8" t="s">
        <v>14</v>
      </c>
      <c r="G1089" s="8" t="s">
        <v>14</v>
      </c>
      <c r="H1089" s="8" t="s">
        <v>14</v>
      </c>
      <c r="I1089" s="8" t="s">
        <v>14</v>
      </c>
      <c r="J1089" s="8" t="s">
        <v>14</v>
      </c>
      <c r="K1089" s="8" t="s">
        <v>14</v>
      </c>
      <c r="L1089" s="8" t="s">
        <v>14</v>
      </c>
      <c r="M1089" s="8" t="s">
        <v>14</v>
      </c>
      <c r="N1089" s="8" t="s">
        <v>14</v>
      </c>
      <c r="O1089" s="8" t="s">
        <v>14</v>
      </c>
      <c r="P1089" s="8" t="s">
        <v>14</v>
      </c>
      <c r="Q1089" s="8" t="s">
        <v>14</v>
      </c>
      <c r="R1089" s="8" t="s">
        <v>14</v>
      </c>
      <c r="S1089" s="8" t="s">
        <v>14</v>
      </c>
      <c r="T1089" s="8" t="s">
        <v>14</v>
      </c>
      <c r="U1089" s="8" t="s">
        <v>14</v>
      </c>
      <c r="V1089" s="8" t="s">
        <v>14</v>
      </c>
      <c r="W1089" s="8" t="s">
        <v>14</v>
      </c>
      <c r="X1089" s="8" t="s">
        <v>14</v>
      </c>
      <c r="Y1089" s="8" t="s">
        <v>14</v>
      </c>
      <c r="Z1089" s="8" t="s">
        <v>14</v>
      </c>
      <c r="AA1089" s="8" t="s">
        <v>14</v>
      </c>
      <c r="AB1089" s="8" t="s">
        <v>14</v>
      </c>
    </row>
    <row r="1090">
      <c r="A1090" s="8" t="s">
        <v>14</v>
      </c>
      <c r="B1090" s="8" t="s">
        <v>14</v>
      </c>
      <c r="C1090" s="8" t="s">
        <v>14</v>
      </c>
      <c r="D1090" s="8" t="s">
        <v>14</v>
      </c>
      <c r="E1090" s="8" t="s">
        <v>14</v>
      </c>
      <c r="F1090" s="8" t="s">
        <v>14</v>
      </c>
      <c r="G1090" s="8" t="s">
        <v>14</v>
      </c>
      <c r="H1090" s="8" t="s">
        <v>14</v>
      </c>
      <c r="I1090" s="8" t="s">
        <v>14</v>
      </c>
      <c r="J1090" s="8" t="s">
        <v>14</v>
      </c>
      <c r="K1090" s="8" t="s">
        <v>14</v>
      </c>
      <c r="L1090" s="8" t="s">
        <v>14</v>
      </c>
      <c r="M1090" s="8" t="s">
        <v>14</v>
      </c>
      <c r="N1090" s="8" t="s">
        <v>14</v>
      </c>
      <c r="O1090" s="8" t="s">
        <v>14</v>
      </c>
      <c r="P1090" s="8" t="s">
        <v>14</v>
      </c>
      <c r="Q1090" s="8" t="s">
        <v>14</v>
      </c>
      <c r="R1090" s="8" t="s">
        <v>14</v>
      </c>
      <c r="S1090" s="8" t="s">
        <v>14</v>
      </c>
      <c r="T1090" s="8" t="s">
        <v>14</v>
      </c>
      <c r="U1090" s="8" t="s">
        <v>14</v>
      </c>
      <c r="V1090" s="8" t="s">
        <v>14</v>
      </c>
      <c r="W1090" s="8" t="s">
        <v>14</v>
      </c>
      <c r="X1090" s="8" t="s">
        <v>14</v>
      </c>
      <c r="Y1090" s="8" t="s">
        <v>14</v>
      </c>
      <c r="Z1090" s="8" t="s">
        <v>14</v>
      </c>
      <c r="AA1090" s="8" t="s">
        <v>14</v>
      </c>
      <c r="AB1090" s="8" t="s">
        <v>14</v>
      </c>
    </row>
    <row r="1091">
      <c r="A1091" s="8" t="s">
        <v>14</v>
      </c>
      <c r="B1091" s="8" t="s">
        <v>14</v>
      </c>
      <c r="C1091" s="8" t="s">
        <v>14</v>
      </c>
      <c r="D1091" s="8" t="s">
        <v>14</v>
      </c>
      <c r="E1091" s="8" t="s">
        <v>14</v>
      </c>
      <c r="F1091" s="8" t="s">
        <v>14</v>
      </c>
      <c r="G1091" s="8" t="s">
        <v>14</v>
      </c>
      <c r="H1091" s="8" t="s">
        <v>14</v>
      </c>
      <c r="I1091" s="8" t="s">
        <v>14</v>
      </c>
      <c r="J1091" s="8" t="s">
        <v>14</v>
      </c>
      <c r="K1091" s="8" t="s">
        <v>14</v>
      </c>
      <c r="L1091" s="8" t="s">
        <v>14</v>
      </c>
      <c r="M1091" s="8" t="s">
        <v>14</v>
      </c>
      <c r="N1091" s="8" t="s">
        <v>14</v>
      </c>
      <c r="O1091" s="8" t="s">
        <v>14</v>
      </c>
      <c r="P1091" s="8" t="s">
        <v>14</v>
      </c>
      <c r="Q1091" s="8" t="s">
        <v>14</v>
      </c>
      <c r="R1091" s="8" t="s">
        <v>14</v>
      </c>
      <c r="S1091" s="8" t="s">
        <v>14</v>
      </c>
      <c r="T1091" s="8" t="s">
        <v>14</v>
      </c>
      <c r="U1091" s="8" t="s">
        <v>14</v>
      </c>
      <c r="V1091" s="8" t="s">
        <v>14</v>
      </c>
      <c r="W1091" s="8" t="s">
        <v>14</v>
      </c>
      <c r="X1091" s="8" t="s">
        <v>14</v>
      </c>
      <c r="Y1091" s="8" t="s">
        <v>14</v>
      </c>
      <c r="Z1091" s="8" t="s">
        <v>14</v>
      </c>
      <c r="AA1091" s="8" t="s">
        <v>14</v>
      </c>
      <c r="AB1091" s="8" t="s">
        <v>14</v>
      </c>
    </row>
    <row r="1092">
      <c r="A1092" s="8" t="s">
        <v>14</v>
      </c>
      <c r="B1092" s="8" t="s">
        <v>14</v>
      </c>
      <c r="C1092" s="8" t="s">
        <v>14</v>
      </c>
      <c r="D1092" s="8" t="s">
        <v>14</v>
      </c>
      <c r="E1092" s="8" t="s">
        <v>14</v>
      </c>
      <c r="F1092" s="8" t="s">
        <v>14</v>
      </c>
      <c r="G1092" s="8" t="s">
        <v>14</v>
      </c>
      <c r="H1092" s="8" t="s">
        <v>14</v>
      </c>
      <c r="I1092" s="8" t="s">
        <v>14</v>
      </c>
      <c r="J1092" s="8" t="s">
        <v>14</v>
      </c>
      <c r="K1092" s="8" t="s">
        <v>14</v>
      </c>
      <c r="L1092" s="8" t="s">
        <v>14</v>
      </c>
      <c r="M1092" s="8" t="s">
        <v>14</v>
      </c>
      <c r="N1092" s="8" t="s">
        <v>14</v>
      </c>
      <c r="O1092" s="8" t="s">
        <v>14</v>
      </c>
      <c r="P1092" s="8" t="s">
        <v>14</v>
      </c>
      <c r="Q1092" s="8" t="s">
        <v>14</v>
      </c>
      <c r="R1092" s="8" t="s">
        <v>14</v>
      </c>
      <c r="S1092" s="8" t="s">
        <v>14</v>
      </c>
      <c r="T1092" s="8" t="s">
        <v>14</v>
      </c>
      <c r="U1092" s="8" t="s">
        <v>14</v>
      </c>
      <c r="V1092" s="8" t="s">
        <v>14</v>
      </c>
      <c r="W1092" s="8" t="s">
        <v>14</v>
      </c>
      <c r="X1092" s="8" t="s">
        <v>14</v>
      </c>
      <c r="Y1092" s="8" t="s">
        <v>14</v>
      </c>
      <c r="Z1092" s="8" t="s">
        <v>14</v>
      </c>
      <c r="AA1092" s="8" t="s">
        <v>14</v>
      </c>
      <c r="AB1092" s="8" t="s">
        <v>14</v>
      </c>
    </row>
    <row r="1093">
      <c r="A1093" s="8" t="s">
        <v>14</v>
      </c>
      <c r="B1093" s="8" t="s">
        <v>14</v>
      </c>
      <c r="C1093" s="8" t="s">
        <v>14</v>
      </c>
      <c r="D1093" s="8" t="s">
        <v>14</v>
      </c>
      <c r="E1093" s="8" t="s">
        <v>14</v>
      </c>
      <c r="F1093" s="8" t="s">
        <v>14</v>
      </c>
      <c r="G1093" s="8" t="s">
        <v>14</v>
      </c>
      <c r="H1093" s="8" t="s">
        <v>14</v>
      </c>
      <c r="I1093" s="8" t="s">
        <v>14</v>
      </c>
      <c r="J1093" s="8" t="s">
        <v>14</v>
      </c>
      <c r="K1093" s="8" t="s">
        <v>14</v>
      </c>
      <c r="L1093" s="8" t="s">
        <v>14</v>
      </c>
      <c r="M1093" s="8" t="s">
        <v>14</v>
      </c>
      <c r="N1093" s="8" t="s">
        <v>14</v>
      </c>
      <c r="O1093" s="8" t="s">
        <v>14</v>
      </c>
      <c r="P1093" s="8" t="s">
        <v>14</v>
      </c>
      <c r="Q1093" s="8" t="s">
        <v>14</v>
      </c>
      <c r="R1093" s="8" t="s">
        <v>14</v>
      </c>
      <c r="S1093" s="8" t="s">
        <v>14</v>
      </c>
      <c r="T1093" s="8" t="s">
        <v>14</v>
      </c>
      <c r="U1093" s="8" t="s">
        <v>14</v>
      </c>
      <c r="V1093" s="8" t="s">
        <v>14</v>
      </c>
      <c r="W1093" s="8" t="s">
        <v>14</v>
      </c>
      <c r="X1093" s="8" t="s">
        <v>14</v>
      </c>
      <c r="Y1093" s="8" t="s">
        <v>14</v>
      </c>
      <c r="Z1093" s="8" t="s">
        <v>14</v>
      </c>
      <c r="AA1093" s="8" t="s">
        <v>14</v>
      </c>
      <c r="AB1093" s="8" t="s">
        <v>14</v>
      </c>
    </row>
    <row r="1094">
      <c r="A1094" s="8" t="s">
        <v>14</v>
      </c>
      <c r="B1094" s="8" t="s">
        <v>14</v>
      </c>
      <c r="C1094" s="8" t="s">
        <v>14</v>
      </c>
      <c r="D1094" s="8" t="s">
        <v>14</v>
      </c>
      <c r="E1094" s="8" t="s">
        <v>14</v>
      </c>
      <c r="F1094" s="8" t="s">
        <v>14</v>
      </c>
      <c r="G1094" s="8" t="s">
        <v>14</v>
      </c>
      <c r="H1094" s="8" t="s">
        <v>14</v>
      </c>
      <c r="I1094" s="8" t="s">
        <v>14</v>
      </c>
      <c r="J1094" s="8" t="s">
        <v>14</v>
      </c>
      <c r="K1094" s="8" t="s">
        <v>14</v>
      </c>
      <c r="L1094" s="8" t="s">
        <v>14</v>
      </c>
      <c r="M1094" s="8" t="s">
        <v>14</v>
      </c>
      <c r="N1094" s="8" t="s">
        <v>14</v>
      </c>
      <c r="O1094" s="8" t="s">
        <v>14</v>
      </c>
      <c r="P1094" s="8" t="s">
        <v>14</v>
      </c>
      <c r="Q1094" s="8" t="s">
        <v>14</v>
      </c>
      <c r="R1094" s="8" t="s">
        <v>14</v>
      </c>
      <c r="S1094" s="8" t="s">
        <v>14</v>
      </c>
      <c r="T1094" s="8" t="s">
        <v>14</v>
      </c>
      <c r="U1094" s="8" t="s">
        <v>14</v>
      </c>
      <c r="V1094" s="8" t="s">
        <v>14</v>
      </c>
      <c r="W1094" s="8" t="s">
        <v>14</v>
      </c>
      <c r="X1094" s="8" t="s">
        <v>14</v>
      </c>
      <c r="Y1094" s="8" t="s">
        <v>14</v>
      </c>
      <c r="Z1094" s="8" t="s">
        <v>14</v>
      </c>
      <c r="AA1094" s="8" t="s">
        <v>14</v>
      </c>
      <c r="AB1094" s="8" t="s">
        <v>14</v>
      </c>
    </row>
    <row r="1095">
      <c r="A1095" s="8" t="s">
        <v>14</v>
      </c>
      <c r="B1095" s="8" t="s">
        <v>14</v>
      </c>
      <c r="C1095" s="8" t="s">
        <v>14</v>
      </c>
      <c r="D1095" s="8" t="s">
        <v>14</v>
      </c>
      <c r="E1095" s="8" t="s">
        <v>14</v>
      </c>
      <c r="F1095" s="8" t="s">
        <v>14</v>
      </c>
      <c r="G1095" s="8" t="s">
        <v>14</v>
      </c>
      <c r="H1095" s="8" t="s">
        <v>14</v>
      </c>
      <c r="I1095" s="8" t="s">
        <v>14</v>
      </c>
      <c r="J1095" s="8" t="s">
        <v>14</v>
      </c>
      <c r="K1095" s="8" t="s">
        <v>14</v>
      </c>
      <c r="L1095" s="8" t="s">
        <v>14</v>
      </c>
      <c r="M1095" s="8" t="s">
        <v>14</v>
      </c>
      <c r="N1095" s="8" t="s">
        <v>14</v>
      </c>
      <c r="O1095" s="8" t="s">
        <v>14</v>
      </c>
      <c r="P1095" s="8" t="s">
        <v>14</v>
      </c>
      <c r="Q1095" s="8" t="s">
        <v>14</v>
      </c>
      <c r="R1095" s="8" t="s">
        <v>14</v>
      </c>
      <c r="S1095" s="8" t="s">
        <v>14</v>
      </c>
      <c r="T1095" s="8" t="s">
        <v>14</v>
      </c>
      <c r="U1095" s="8" t="s">
        <v>14</v>
      </c>
      <c r="V1095" s="8" t="s">
        <v>14</v>
      </c>
      <c r="W1095" s="8" t="s">
        <v>14</v>
      </c>
      <c r="X1095" s="8" t="s">
        <v>14</v>
      </c>
      <c r="Y1095" s="8" t="s">
        <v>14</v>
      </c>
      <c r="Z1095" s="8" t="s">
        <v>14</v>
      </c>
      <c r="AA1095" s="8" t="s">
        <v>14</v>
      </c>
      <c r="AB1095" s="8" t="s">
        <v>14</v>
      </c>
    </row>
    <row r="1096">
      <c r="A1096" s="8" t="s">
        <v>14</v>
      </c>
      <c r="B1096" s="8" t="s">
        <v>14</v>
      </c>
      <c r="C1096" s="8" t="s">
        <v>14</v>
      </c>
      <c r="D1096" s="8" t="s">
        <v>14</v>
      </c>
      <c r="E1096" s="8" t="s">
        <v>14</v>
      </c>
      <c r="F1096" s="8" t="s">
        <v>14</v>
      </c>
      <c r="G1096" s="8" t="s">
        <v>14</v>
      </c>
      <c r="H1096" s="8" t="s">
        <v>14</v>
      </c>
      <c r="I1096" s="8" t="s">
        <v>14</v>
      </c>
      <c r="J1096" s="8" t="s">
        <v>14</v>
      </c>
      <c r="K1096" s="8" t="s">
        <v>14</v>
      </c>
      <c r="L1096" s="8" t="s">
        <v>14</v>
      </c>
      <c r="M1096" s="8" t="s">
        <v>14</v>
      </c>
      <c r="N1096" s="8" t="s">
        <v>14</v>
      </c>
      <c r="O1096" s="8" t="s">
        <v>14</v>
      </c>
      <c r="P1096" s="8" t="s">
        <v>14</v>
      </c>
      <c r="Q1096" s="8" t="s">
        <v>14</v>
      </c>
      <c r="R1096" s="8" t="s">
        <v>14</v>
      </c>
      <c r="S1096" s="8" t="s">
        <v>14</v>
      </c>
      <c r="T1096" s="8" t="s">
        <v>14</v>
      </c>
      <c r="U1096" s="8" t="s">
        <v>14</v>
      </c>
      <c r="V1096" s="8" t="s">
        <v>14</v>
      </c>
      <c r="W1096" s="8" t="s">
        <v>14</v>
      </c>
      <c r="X1096" s="8" t="s">
        <v>14</v>
      </c>
      <c r="Y1096" s="8" t="s">
        <v>14</v>
      </c>
      <c r="Z1096" s="8" t="s">
        <v>14</v>
      </c>
      <c r="AA1096" s="8" t="s">
        <v>14</v>
      </c>
      <c r="AB1096" s="8" t="s">
        <v>14</v>
      </c>
    </row>
    <row r="1097">
      <c r="A1097" s="8" t="s">
        <v>14</v>
      </c>
      <c r="B1097" s="8" t="s">
        <v>14</v>
      </c>
      <c r="C1097" s="8" t="s">
        <v>14</v>
      </c>
      <c r="D1097" s="8" t="s">
        <v>14</v>
      </c>
      <c r="E1097" s="8" t="s">
        <v>14</v>
      </c>
      <c r="F1097" s="8" t="s">
        <v>14</v>
      </c>
      <c r="G1097" s="8" t="s">
        <v>14</v>
      </c>
      <c r="H1097" s="8" t="s">
        <v>14</v>
      </c>
      <c r="I1097" s="8" t="s">
        <v>14</v>
      </c>
      <c r="J1097" s="8" t="s">
        <v>14</v>
      </c>
      <c r="K1097" s="8" t="s">
        <v>14</v>
      </c>
      <c r="L1097" s="8" t="s">
        <v>14</v>
      </c>
      <c r="M1097" s="8" t="s">
        <v>14</v>
      </c>
      <c r="N1097" s="8" t="s">
        <v>14</v>
      </c>
      <c r="O1097" s="8" t="s">
        <v>14</v>
      </c>
      <c r="P1097" s="8" t="s">
        <v>14</v>
      </c>
      <c r="Q1097" s="8" t="s">
        <v>14</v>
      </c>
      <c r="R1097" s="8" t="s">
        <v>14</v>
      </c>
      <c r="S1097" s="8" t="s">
        <v>14</v>
      </c>
      <c r="T1097" s="8" t="s">
        <v>14</v>
      </c>
      <c r="U1097" s="8" t="s">
        <v>14</v>
      </c>
      <c r="V1097" s="8" t="s">
        <v>14</v>
      </c>
      <c r="W1097" s="8" t="s">
        <v>14</v>
      </c>
      <c r="X1097" s="8" t="s">
        <v>14</v>
      </c>
      <c r="Y1097" s="8" t="s">
        <v>14</v>
      </c>
      <c r="Z1097" s="8" t="s">
        <v>14</v>
      </c>
      <c r="AA1097" s="8" t="s">
        <v>14</v>
      </c>
      <c r="AB1097" s="8" t="s">
        <v>14</v>
      </c>
    </row>
    <row r="1098">
      <c r="A1098" s="8" t="s">
        <v>14</v>
      </c>
      <c r="B1098" s="8" t="s">
        <v>14</v>
      </c>
      <c r="C1098" s="8" t="s">
        <v>14</v>
      </c>
      <c r="D1098" s="8" t="s">
        <v>14</v>
      </c>
      <c r="E1098" s="8" t="s">
        <v>14</v>
      </c>
      <c r="F1098" s="8" t="s">
        <v>14</v>
      </c>
      <c r="G1098" s="8" t="s">
        <v>14</v>
      </c>
      <c r="H1098" s="8" t="s">
        <v>14</v>
      </c>
      <c r="I1098" s="8" t="s">
        <v>14</v>
      </c>
      <c r="J1098" s="8" t="s">
        <v>14</v>
      </c>
      <c r="K1098" s="8" t="s">
        <v>14</v>
      </c>
      <c r="L1098" s="8" t="s">
        <v>14</v>
      </c>
      <c r="M1098" s="8" t="s">
        <v>14</v>
      </c>
      <c r="N1098" s="8" t="s">
        <v>14</v>
      </c>
      <c r="O1098" s="8" t="s">
        <v>14</v>
      </c>
      <c r="P1098" s="8" t="s">
        <v>14</v>
      </c>
      <c r="Q1098" s="8" t="s">
        <v>14</v>
      </c>
      <c r="R1098" s="8" t="s">
        <v>14</v>
      </c>
      <c r="S1098" s="8" t="s">
        <v>14</v>
      </c>
      <c r="T1098" s="8" t="s">
        <v>14</v>
      </c>
      <c r="U1098" s="8" t="s">
        <v>14</v>
      </c>
      <c r="V1098" s="8" t="s">
        <v>14</v>
      </c>
      <c r="W1098" s="8" t="s">
        <v>14</v>
      </c>
      <c r="X1098" s="8" t="s">
        <v>14</v>
      </c>
      <c r="Y1098" s="8" t="s">
        <v>14</v>
      </c>
      <c r="Z1098" s="8" t="s">
        <v>14</v>
      </c>
      <c r="AA1098" s="8" t="s">
        <v>14</v>
      </c>
      <c r="AB1098" s="8" t="s">
        <v>14</v>
      </c>
    </row>
    <row r="1099">
      <c r="A1099" s="8" t="s">
        <v>14</v>
      </c>
      <c r="B1099" s="8" t="s">
        <v>14</v>
      </c>
      <c r="C1099" s="8" t="s">
        <v>14</v>
      </c>
      <c r="D1099" s="8" t="s">
        <v>14</v>
      </c>
      <c r="E1099" s="8" t="s">
        <v>14</v>
      </c>
      <c r="F1099" s="8" t="s">
        <v>14</v>
      </c>
      <c r="G1099" s="8" t="s">
        <v>14</v>
      </c>
      <c r="H1099" s="8" t="s">
        <v>14</v>
      </c>
      <c r="I1099" s="8" t="s">
        <v>14</v>
      </c>
      <c r="J1099" s="8" t="s">
        <v>14</v>
      </c>
      <c r="K1099" s="8" t="s">
        <v>14</v>
      </c>
      <c r="L1099" s="8" t="s">
        <v>14</v>
      </c>
      <c r="M1099" s="8" t="s">
        <v>14</v>
      </c>
      <c r="N1099" s="8" t="s">
        <v>14</v>
      </c>
      <c r="O1099" s="8" t="s">
        <v>14</v>
      </c>
      <c r="P1099" s="8" t="s">
        <v>14</v>
      </c>
      <c r="Q1099" s="8" t="s">
        <v>14</v>
      </c>
      <c r="R1099" s="8" t="s">
        <v>14</v>
      </c>
      <c r="S1099" s="8" t="s">
        <v>14</v>
      </c>
      <c r="T1099" s="8" t="s">
        <v>14</v>
      </c>
      <c r="U1099" s="8" t="s">
        <v>14</v>
      </c>
      <c r="V1099" s="8" t="s">
        <v>14</v>
      </c>
      <c r="W1099" s="8" t="s">
        <v>14</v>
      </c>
      <c r="X1099" s="8" t="s">
        <v>14</v>
      </c>
      <c r="Y1099" s="8" t="s">
        <v>14</v>
      </c>
      <c r="Z1099" s="8" t="s">
        <v>14</v>
      </c>
      <c r="AA1099" s="8" t="s">
        <v>14</v>
      </c>
      <c r="AB1099" s="8" t="s">
        <v>14</v>
      </c>
    </row>
    <row r="1100">
      <c r="A1100" s="8" t="s">
        <v>14</v>
      </c>
      <c r="B1100" s="8" t="s">
        <v>14</v>
      </c>
      <c r="C1100" s="8" t="s">
        <v>14</v>
      </c>
      <c r="D1100" s="8" t="s">
        <v>14</v>
      </c>
      <c r="E1100" s="8" t="s">
        <v>14</v>
      </c>
      <c r="F1100" s="8" t="s">
        <v>14</v>
      </c>
      <c r="G1100" s="8" t="s">
        <v>14</v>
      </c>
      <c r="H1100" s="8" t="s">
        <v>14</v>
      </c>
      <c r="I1100" s="8" t="s">
        <v>14</v>
      </c>
      <c r="J1100" s="8" t="s">
        <v>14</v>
      </c>
      <c r="K1100" s="8" t="s">
        <v>14</v>
      </c>
      <c r="L1100" s="8" t="s">
        <v>14</v>
      </c>
      <c r="M1100" s="8" t="s">
        <v>14</v>
      </c>
      <c r="N1100" s="8" t="s">
        <v>14</v>
      </c>
      <c r="O1100" s="8" t="s">
        <v>14</v>
      </c>
      <c r="P1100" s="8" t="s">
        <v>14</v>
      </c>
      <c r="Q1100" s="8" t="s">
        <v>14</v>
      </c>
      <c r="R1100" s="8" t="s">
        <v>14</v>
      </c>
      <c r="S1100" s="8" t="s">
        <v>14</v>
      </c>
      <c r="T1100" s="8" t="s">
        <v>14</v>
      </c>
      <c r="U1100" s="8" t="s">
        <v>14</v>
      </c>
      <c r="V1100" s="8" t="s">
        <v>14</v>
      </c>
      <c r="W1100" s="8" t="s">
        <v>14</v>
      </c>
      <c r="X1100" s="8" t="s">
        <v>14</v>
      </c>
      <c r="Y1100" s="8" t="s">
        <v>14</v>
      </c>
      <c r="Z1100" s="8" t="s">
        <v>14</v>
      </c>
      <c r="AA1100" s="8" t="s">
        <v>14</v>
      </c>
      <c r="AB1100" s="8" t="s">
        <v>14</v>
      </c>
    </row>
    <row r="1101">
      <c r="A1101" s="8" t="s">
        <v>14</v>
      </c>
      <c r="B1101" s="8" t="s">
        <v>14</v>
      </c>
      <c r="C1101" s="8" t="s">
        <v>14</v>
      </c>
      <c r="D1101" s="8" t="s">
        <v>14</v>
      </c>
      <c r="E1101" s="8" t="s">
        <v>14</v>
      </c>
      <c r="F1101" s="8" t="s">
        <v>14</v>
      </c>
      <c r="G1101" s="8" t="s">
        <v>14</v>
      </c>
      <c r="H1101" s="8" t="s">
        <v>14</v>
      </c>
      <c r="I1101" s="8" t="s">
        <v>14</v>
      </c>
      <c r="J1101" s="8" t="s">
        <v>14</v>
      </c>
      <c r="K1101" s="8" t="s">
        <v>14</v>
      </c>
      <c r="L1101" s="8" t="s">
        <v>14</v>
      </c>
      <c r="M1101" s="8" t="s">
        <v>14</v>
      </c>
      <c r="N1101" s="8" t="s">
        <v>14</v>
      </c>
      <c r="O1101" s="8" t="s">
        <v>14</v>
      </c>
      <c r="P1101" s="8" t="s">
        <v>14</v>
      </c>
      <c r="Q1101" s="8" t="s">
        <v>14</v>
      </c>
      <c r="R1101" s="8" t="s">
        <v>14</v>
      </c>
      <c r="S1101" s="8" t="s">
        <v>14</v>
      </c>
      <c r="T1101" s="8" t="s">
        <v>14</v>
      </c>
      <c r="U1101" s="8" t="s">
        <v>14</v>
      </c>
      <c r="V1101" s="8" t="s">
        <v>14</v>
      </c>
      <c r="W1101" s="8" t="s">
        <v>14</v>
      </c>
      <c r="X1101" s="8" t="s">
        <v>14</v>
      </c>
      <c r="Y1101" s="8" t="s">
        <v>14</v>
      </c>
      <c r="Z1101" s="8" t="s">
        <v>14</v>
      </c>
      <c r="AA1101" s="8" t="s">
        <v>14</v>
      </c>
      <c r="AB1101" s="8" t="s">
        <v>14</v>
      </c>
    </row>
    <row r="1102">
      <c r="A1102" s="8" t="s">
        <v>14</v>
      </c>
      <c r="B1102" s="8" t="s">
        <v>14</v>
      </c>
      <c r="C1102" s="8" t="s">
        <v>14</v>
      </c>
      <c r="D1102" s="8" t="s">
        <v>14</v>
      </c>
      <c r="E1102" s="8" t="s">
        <v>14</v>
      </c>
      <c r="F1102" s="8" t="s">
        <v>14</v>
      </c>
      <c r="G1102" s="8" t="s">
        <v>14</v>
      </c>
      <c r="H1102" s="8" t="s">
        <v>14</v>
      </c>
      <c r="I1102" s="8" t="s">
        <v>14</v>
      </c>
      <c r="J1102" s="8" t="s">
        <v>14</v>
      </c>
      <c r="K1102" s="8" t="s">
        <v>14</v>
      </c>
      <c r="L1102" s="8" t="s">
        <v>14</v>
      </c>
      <c r="M1102" s="8" t="s">
        <v>14</v>
      </c>
      <c r="N1102" s="8" t="s">
        <v>14</v>
      </c>
      <c r="O1102" s="8" t="s">
        <v>14</v>
      </c>
      <c r="P1102" s="8" t="s">
        <v>14</v>
      </c>
      <c r="Q1102" s="8" t="s">
        <v>14</v>
      </c>
      <c r="R1102" s="8" t="s">
        <v>14</v>
      </c>
      <c r="S1102" s="8" t="s">
        <v>14</v>
      </c>
      <c r="T1102" s="8" t="s">
        <v>14</v>
      </c>
      <c r="U1102" s="8" t="s">
        <v>14</v>
      </c>
      <c r="V1102" s="8" t="s">
        <v>14</v>
      </c>
      <c r="W1102" s="8" t="s">
        <v>14</v>
      </c>
      <c r="X1102" s="8" t="s">
        <v>14</v>
      </c>
      <c r="Y1102" s="8" t="s">
        <v>14</v>
      </c>
      <c r="Z1102" s="8" t="s">
        <v>14</v>
      </c>
      <c r="AA1102" s="8" t="s">
        <v>14</v>
      </c>
      <c r="AB1102" s="8" t="s">
        <v>14</v>
      </c>
    </row>
    <row r="1103">
      <c r="A1103" s="8" t="s">
        <v>14</v>
      </c>
      <c r="B1103" s="8" t="s">
        <v>14</v>
      </c>
      <c r="C1103" s="8" t="s">
        <v>14</v>
      </c>
      <c r="D1103" s="8" t="s">
        <v>14</v>
      </c>
      <c r="E1103" s="8" t="s">
        <v>14</v>
      </c>
      <c r="F1103" s="8" t="s">
        <v>14</v>
      </c>
      <c r="G1103" s="8" t="s">
        <v>14</v>
      </c>
      <c r="H1103" s="8" t="s">
        <v>14</v>
      </c>
      <c r="I1103" s="8" t="s">
        <v>14</v>
      </c>
      <c r="J1103" s="8" t="s">
        <v>14</v>
      </c>
      <c r="K1103" s="8" t="s">
        <v>14</v>
      </c>
      <c r="L1103" s="8" t="s">
        <v>14</v>
      </c>
      <c r="M1103" s="8" t="s">
        <v>14</v>
      </c>
      <c r="N1103" s="8" t="s">
        <v>14</v>
      </c>
      <c r="O1103" s="8" t="s">
        <v>14</v>
      </c>
      <c r="P1103" s="8" t="s">
        <v>14</v>
      </c>
      <c r="Q1103" s="8" t="s">
        <v>14</v>
      </c>
      <c r="R1103" s="8" t="s">
        <v>14</v>
      </c>
      <c r="S1103" s="8" t="s">
        <v>14</v>
      </c>
      <c r="T1103" s="8" t="s">
        <v>14</v>
      </c>
      <c r="U1103" s="8" t="s">
        <v>14</v>
      </c>
      <c r="V1103" s="8" t="s">
        <v>14</v>
      </c>
      <c r="W1103" s="8" t="s">
        <v>14</v>
      </c>
      <c r="X1103" s="8" t="s">
        <v>14</v>
      </c>
      <c r="Y1103" s="8" t="s">
        <v>14</v>
      </c>
      <c r="Z1103" s="8" t="s">
        <v>14</v>
      </c>
      <c r="AA1103" s="8" t="s">
        <v>14</v>
      </c>
      <c r="AB1103" s="8" t="s">
        <v>14</v>
      </c>
    </row>
    <row r="1104">
      <c r="A1104" s="8" t="s">
        <v>14</v>
      </c>
      <c r="B1104" s="8" t="s">
        <v>14</v>
      </c>
      <c r="C1104" s="8" t="s">
        <v>14</v>
      </c>
      <c r="D1104" s="8" t="s">
        <v>14</v>
      </c>
      <c r="E1104" s="8" t="s">
        <v>14</v>
      </c>
      <c r="F1104" s="8" t="s">
        <v>14</v>
      </c>
      <c r="G1104" s="8" t="s">
        <v>14</v>
      </c>
      <c r="H1104" s="8" t="s">
        <v>14</v>
      </c>
      <c r="I1104" s="8" t="s">
        <v>14</v>
      </c>
      <c r="J1104" s="8" t="s">
        <v>14</v>
      </c>
      <c r="K1104" s="8" t="s">
        <v>14</v>
      </c>
      <c r="L1104" s="8" t="s">
        <v>14</v>
      </c>
      <c r="M1104" s="8" t="s">
        <v>14</v>
      </c>
      <c r="N1104" s="8" t="s">
        <v>14</v>
      </c>
      <c r="O1104" s="8" t="s">
        <v>14</v>
      </c>
      <c r="P1104" s="8" t="s">
        <v>14</v>
      </c>
      <c r="Q1104" s="8" t="s">
        <v>14</v>
      </c>
      <c r="R1104" s="8" t="s">
        <v>14</v>
      </c>
      <c r="S1104" s="8" t="s">
        <v>14</v>
      </c>
      <c r="T1104" s="8" t="s">
        <v>14</v>
      </c>
      <c r="U1104" s="8" t="s">
        <v>14</v>
      </c>
      <c r="V1104" s="8" t="s">
        <v>14</v>
      </c>
      <c r="W1104" s="8" t="s">
        <v>14</v>
      </c>
      <c r="X1104" s="8" t="s">
        <v>14</v>
      </c>
      <c r="Y1104" s="8" t="s">
        <v>14</v>
      </c>
      <c r="Z1104" s="8" t="s">
        <v>14</v>
      </c>
      <c r="AA1104" s="8" t="s">
        <v>14</v>
      </c>
      <c r="AB1104" s="8" t="s">
        <v>14</v>
      </c>
    </row>
    <row r="1105">
      <c r="A1105" s="8" t="s">
        <v>14</v>
      </c>
      <c r="B1105" s="8" t="s">
        <v>14</v>
      </c>
      <c r="C1105" s="8" t="s">
        <v>14</v>
      </c>
      <c r="D1105" s="8" t="s">
        <v>14</v>
      </c>
      <c r="E1105" s="8" t="s">
        <v>14</v>
      </c>
      <c r="F1105" s="8" t="s">
        <v>14</v>
      </c>
      <c r="G1105" s="8" t="s">
        <v>14</v>
      </c>
      <c r="H1105" s="8" t="s">
        <v>14</v>
      </c>
      <c r="I1105" s="8" t="s">
        <v>14</v>
      </c>
      <c r="J1105" s="8" t="s">
        <v>14</v>
      </c>
      <c r="K1105" s="8" t="s">
        <v>14</v>
      </c>
      <c r="L1105" s="8" t="s">
        <v>14</v>
      </c>
      <c r="M1105" s="8" t="s">
        <v>14</v>
      </c>
      <c r="N1105" s="8" t="s">
        <v>14</v>
      </c>
      <c r="O1105" s="8" t="s">
        <v>14</v>
      </c>
      <c r="P1105" s="8" t="s">
        <v>14</v>
      </c>
      <c r="Q1105" s="8" t="s">
        <v>14</v>
      </c>
      <c r="R1105" s="8" t="s">
        <v>14</v>
      </c>
      <c r="S1105" s="8" t="s">
        <v>14</v>
      </c>
      <c r="T1105" s="8" t="s">
        <v>14</v>
      </c>
      <c r="U1105" s="8" t="s">
        <v>14</v>
      </c>
      <c r="V1105" s="8" t="s">
        <v>14</v>
      </c>
      <c r="W1105" s="8" t="s">
        <v>14</v>
      </c>
      <c r="X1105" s="8" t="s">
        <v>14</v>
      </c>
      <c r="Y1105" s="8" t="s">
        <v>14</v>
      </c>
      <c r="Z1105" s="8" t="s">
        <v>14</v>
      </c>
      <c r="AA1105" s="8" t="s">
        <v>14</v>
      </c>
      <c r="AB1105" s="8" t="s">
        <v>14</v>
      </c>
    </row>
    <row r="1106">
      <c r="A1106" s="8" t="s">
        <v>14</v>
      </c>
      <c r="B1106" s="8" t="s">
        <v>14</v>
      </c>
      <c r="C1106" s="8" t="s">
        <v>14</v>
      </c>
      <c r="D1106" s="8" t="s">
        <v>14</v>
      </c>
      <c r="E1106" s="8" t="s">
        <v>14</v>
      </c>
      <c r="F1106" s="8" t="s">
        <v>14</v>
      </c>
      <c r="G1106" s="8" t="s">
        <v>14</v>
      </c>
      <c r="H1106" s="8" t="s">
        <v>14</v>
      </c>
      <c r="I1106" s="8" t="s">
        <v>14</v>
      </c>
      <c r="J1106" s="8" t="s">
        <v>14</v>
      </c>
      <c r="K1106" s="8" t="s">
        <v>14</v>
      </c>
      <c r="L1106" s="8" t="s">
        <v>14</v>
      </c>
      <c r="M1106" s="8" t="s">
        <v>14</v>
      </c>
      <c r="N1106" s="8" t="s">
        <v>14</v>
      </c>
      <c r="O1106" s="8" t="s">
        <v>14</v>
      </c>
      <c r="P1106" s="8" t="s">
        <v>14</v>
      </c>
      <c r="Q1106" s="8" t="s">
        <v>14</v>
      </c>
      <c r="R1106" s="8" t="s">
        <v>14</v>
      </c>
      <c r="S1106" s="8" t="s">
        <v>14</v>
      </c>
      <c r="T1106" s="8" t="s">
        <v>14</v>
      </c>
      <c r="U1106" s="8" t="s">
        <v>14</v>
      </c>
      <c r="V1106" s="8" t="s">
        <v>14</v>
      </c>
      <c r="W1106" s="8" t="s">
        <v>14</v>
      </c>
      <c r="X1106" s="8" t="s">
        <v>14</v>
      </c>
      <c r="Y1106" s="8" t="s">
        <v>14</v>
      </c>
      <c r="Z1106" s="8" t="s">
        <v>14</v>
      </c>
      <c r="AA1106" s="8" t="s">
        <v>14</v>
      </c>
      <c r="AB1106" s="8" t="s">
        <v>14</v>
      </c>
    </row>
    <row r="1107">
      <c r="A1107" s="8" t="s">
        <v>14</v>
      </c>
      <c r="B1107" s="8" t="s">
        <v>14</v>
      </c>
      <c r="C1107" s="8" t="s">
        <v>14</v>
      </c>
      <c r="D1107" s="8" t="s">
        <v>14</v>
      </c>
      <c r="E1107" s="8" t="s">
        <v>14</v>
      </c>
      <c r="F1107" s="8" t="s">
        <v>14</v>
      </c>
      <c r="G1107" s="8" t="s">
        <v>14</v>
      </c>
      <c r="H1107" s="8" t="s">
        <v>14</v>
      </c>
      <c r="I1107" s="8" t="s">
        <v>14</v>
      </c>
      <c r="J1107" s="8" t="s">
        <v>14</v>
      </c>
      <c r="K1107" s="8" t="s">
        <v>14</v>
      </c>
      <c r="L1107" s="8" t="s">
        <v>14</v>
      </c>
      <c r="M1107" s="8" t="s">
        <v>14</v>
      </c>
      <c r="N1107" s="8" t="s">
        <v>14</v>
      </c>
      <c r="O1107" s="8" t="s">
        <v>14</v>
      </c>
      <c r="P1107" s="8" t="s">
        <v>14</v>
      </c>
      <c r="Q1107" s="8" t="s">
        <v>14</v>
      </c>
      <c r="R1107" s="8" t="s">
        <v>14</v>
      </c>
      <c r="S1107" s="8" t="s">
        <v>14</v>
      </c>
      <c r="T1107" s="8" t="s">
        <v>14</v>
      </c>
      <c r="U1107" s="8" t="s">
        <v>14</v>
      </c>
      <c r="V1107" s="8" t="s">
        <v>14</v>
      </c>
      <c r="W1107" s="8" t="s">
        <v>14</v>
      </c>
      <c r="X1107" s="8" t="s">
        <v>14</v>
      </c>
      <c r="Y1107" s="8" t="s">
        <v>14</v>
      </c>
      <c r="Z1107" s="8" t="s">
        <v>14</v>
      </c>
      <c r="AA1107" s="8" t="s">
        <v>14</v>
      </c>
      <c r="AB1107" s="8" t="s">
        <v>14</v>
      </c>
    </row>
    <row r="1108">
      <c r="A1108" s="8" t="s">
        <v>14</v>
      </c>
      <c r="B1108" s="8" t="s">
        <v>14</v>
      </c>
      <c r="C1108" s="8" t="s">
        <v>14</v>
      </c>
      <c r="D1108" s="8" t="s">
        <v>14</v>
      </c>
      <c r="E1108" s="8" t="s">
        <v>14</v>
      </c>
      <c r="F1108" s="8" t="s">
        <v>14</v>
      </c>
      <c r="G1108" s="8" t="s">
        <v>14</v>
      </c>
      <c r="H1108" s="8" t="s">
        <v>14</v>
      </c>
      <c r="I1108" s="8" t="s">
        <v>14</v>
      </c>
      <c r="J1108" s="8" t="s">
        <v>14</v>
      </c>
      <c r="K1108" s="8" t="s">
        <v>14</v>
      </c>
      <c r="L1108" s="8" t="s">
        <v>14</v>
      </c>
      <c r="M1108" s="8" t="s">
        <v>14</v>
      </c>
      <c r="N1108" s="8" t="s">
        <v>14</v>
      </c>
      <c r="O1108" s="8" t="s">
        <v>14</v>
      </c>
      <c r="P1108" s="8" t="s">
        <v>14</v>
      </c>
      <c r="Q1108" s="8" t="s">
        <v>14</v>
      </c>
      <c r="R1108" s="8" t="s">
        <v>14</v>
      </c>
      <c r="S1108" s="8" t="s">
        <v>14</v>
      </c>
      <c r="T1108" s="8" t="s">
        <v>14</v>
      </c>
      <c r="U1108" s="8" t="s">
        <v>14</v>
      </c>
      <c r="V1108" s="8" t="s">
        <v>14</v>
      </c>
      <c r="W1108" s="8" t="s">
        <v>14</v>
      </c>
      <c r="X1108" s="8" t="s">
        <v>14</v>
      </c>
      <c r="Y1108" s="8" t="s">
        <v>14</v>
      </c>
      <c r="Z1108" s="8" t="s">
        <v>14</v>
      </c>
      <c r="AA1108" s="8" t="s">
        <v>14</v>
      </c>
      <c r="AB1108" s="8" t="s">
        <v>14</v>
      </c>
    </row>
    <row r="1109">
      <c r="A1109" s="8" t="s">
        <v>14</v>
      </c>
      <c r="B1109" s="8" t="s">
        <v>14</v>
      </c>
      <c r="C1109" s="8" t="s">
        <v>14</v>
      </c>
      <c r="D1109" s="8" t="s">
        <v>14</v>
      </c>
      <c r="E1109" s="8" t="s">
        <v>14</v>
      </c>
      <c r="F1109" s="8" t="s">
        <v>14</v>
      </c>
      <c r="G1109" s="8" t="s">
        <v>14</v>
      </c>
      <c r="H1109" s="8" t="s">
        <v>14</v>
      </c>
      <c r="I1109" s="8" t="s">
        <v>14</v>
      </c>
      <c r="J1109" s="8" t="s">
        <v>14</v>
      </c>
      <c r="K1109" s="8" t="s">
        <v>14</v>
      </c>
      <c r="L1109" s="8" t="s">
        <v>14</v>
      </c>
      <c r="M1109" s="8" t="s">
        <v>14</v>
      </c>
      <c r="N1109" s="8" t="s">
        <v>14</v>
      </c>
      <c r="O1109" s="8" t="s">
        <v>14</v>
      </c>
      <c r="P1109" s="8" t="s">
        <v>14</v>
      </c>
      <c r="Q1109" s="8" t="s">
        <v>14</v>
      </c>
      <c r="R1109" s="8" t="s">
        <v>14</v>
      </c>
      <c r="S1109" s="8" t="s">
        <v>14</v>
      </c>
      <c r="T1109" s="8" t="s">
        <v>14</v>
      </c>
      <c r="U1109" s="8" t="s">
        <v>14</v>
      </c>
      <c r="V1109" s="8" t="s">
        <v>14</v>
      </c>
      <c r="W1109" s="8" t="s">
        <v>14</v>
      </c>
      <c r="X1109" s="8" t="s">
        <v>14</v>
      </c>
      <c r="Y1109" s="8" t="s">
        <v>14</v>
      </c>
      <c r="Z1109" s="8" t="s">
        <v>14</v>
      </c>
      <c r="AA1109" s="8" t="s">
        <v>14</v>
      </c>
      <c r="AB1109" s="8" t="s">
        <v>14</v>
      </c>
    </row>
    <row r="1110">
      <c r="A1110" s="8" t="s">
        <v>14</v>
      </c>
      <c r="B1110" s="8" t="s">
        <v>14</v>
      </c>
      <c r="C1110" s="8" t="s">
        <v>14</v>
      </c>
      <c r="D1110" s="8" t="s">
        <v>14</v>
      </c>
      <c r="E1110" s="8" t="s">
        <v>14</v>
      </c>
      <c r="F1110" s="8" t="s">
        <v>14</v>
      </c>
      <c r="G1110" s="8" t="s">
        <v>14</v>
      </c>
      <c r="H1110" s="8" t="s">
        <v>14</v>
      </c>
      <c r="I1110" s="8" t="s">
        <v>14</v>
      </c>
      <c r="J1110" s="8" t="s">
        <v>14</v>
      </c>
      <c r="K1110" s="8" t="s">
        <v>14</v>
      </c>
      <c r="L1110" s="8" t="s">
        <v>14</v>
      </c>
      <c r="M1110" s="8" t="s">
        <v>14</v>
      </c>
      <c r="N1110" s="8" t="s">
        <v>14</v>
      </c>
      <c r="O1110" s="8" t="s">
        <v>14</v>
      </c>
      <c r="P1110" s="8" t="s">
        <v>14</v>
      </c>
      <c r="Q1110" s="8" t="s">
        <v>14</v>
      </c>
      <c r="R1110" s="8" t="s">
        <v>14</v>
      </c>
      <c r="S1110" s="8" t="s">
        <v>14</v>
      </c>
      <c r="T1110" s="8" t="s">
        <v>14</v>
      </c>
      <c r="U1110" s="8" t="s">
        <v>14</v>
      </c>
      <c r="V1110" s="8" t="s">
        <v>14</v>
      </c>
      <c r="W1110" s="8" t="s">
        <v>14</v>
      </c>
      <c r="X1110" s="8" t="s">
        <v>14</v>
      </c>
      <c r="Y1110" s="8" t="s">
        <v>14</v>
      </c>
      <c r="Z1110" s="8" t="s">
        <v>14</v>
      </c>
      <c r="AA1110" s="8" t="s">
        <v>14</v>
      </c>
      <c r="AB1110" s="8" t="s">
        <v>14</v>
      </c>
    </row>
    <row r="1111">
      <c r="A1111" s="8" t="s">
        <v>14</v>
      </c>
      <c r="B1111" s="8" t="s">
        <v>14</v>
      </c>
      <c r="C1111" s="8" t="s">
        <v>14</v>
      </c>
      <c r="D1111" s="8" t="s">
        <v>14</v>
      </c>
      <c r="E1111" s="8" t="s">
        <v>14</v>
      </c>
      <c r="F1111" s="8" t="s">
        <v>14</v>
      </c>
      <c r="G1111" s="8" t="s">
        <v>14</v>
      </c>
      <c r="H1111" s="8" t="s">
        <v>14</v>
      </c>
      <c r="I1111" s="8" t="s">
        <v>14</v>
      </c>
      <c r="J1111" s="8" t="s">
        <v>14</v>
      </c>
      <c r="K1111" s="8" t="s">
        <v>14</v>
      </c>
      <c r="L1111" s="8" t="s">
        <v>14</v>
      </c>
      <c r="M1111" s="8" t="s">
        <v>14</v>
      </c>
      <c r="N1111" s="8" t="s">
        <v>14</v>
      </c>
      <c r="O1111" s="8" t="s">
        <v>14</v>
      </c>
      <c r="P1111" s="8" t="s">
        <v>14</v>
      </c>
      <c r="Q1111" s="8" t="s">
        <v>14</v>
      </c>
      <c r="R1111" s="8" t="s">
        <v>14</v>
      </c>
      <c r="S1111" s="8" t="s">
        <v>14</v>
      </c>
      <c r="T1111" s="8" t="s">
        <v>14</v>
      </c>
      <c r="U1111" s="8" t="s">
        <v>14</v>
      </c>
      <c r="V1111" s="8" t="s">
        <v>14</v>
      </c>
      <c r="W1111" s="8" t="s">
        <v>14</v>
      </c>
      <c r="X1111" s="8" t="s">
        <v>14</v>
      </c>
      <c r="Y1111" s="8" t="s">
        <v>14</v>
      </c>
      <c r="Z1111" s="8" t="s">
        <v>14</v>
      </c>
      <c r="AA1111" s="8" t="s">
        <v>14</v>
      </c>
      <c r="AB1111" s="8" t="s">
        <v>14</v>
      </c>
    </row>
    <row r="1112">
      <c r="A1112" s="8" t="s">
        <v>14</v>
      </c>
      <c r="B1112" s="8" t="s">
        <v>14</v>
      </c>
      <c r="C1112" s="8" t="s">
        <v>14</v>
      </c>
      <c r="D1112" s="8" t="s">
        <v>14</v>
      </c>
      <c r="E1112" s="8" t="s">
        <v>14</v>
      </c>
      <c r="F1112" s="8" t="s">
        <v>14</v>
      </c>
      <c r="G1112" s="8" t="s">
        <v>14</v>
      </c>
      <c r="H1112" s="8" t="s">
        <v>14</v>
      </c>
      <c r="I1112" s="8" t="s">
        <v>14</v>
      </c>
      <c r="J1112" s="8" t="s">
        <v>14</v>
      </c>
      <c r="K1112" s="8" t="s">
        <v>14</v>
      </c>
      <c r="L1112" s="8" t="s">
        <v>14</v>
      </c>
      <c r="M1112" s="8" t="s">
        <v>14</v>
      </c>
      <c r="N1112" s="8" t="s">
        <v>14</v>
      </c>
      <c r="O1112" s="8" t="s">
        <v>14</v>
      </c>
      <c r="P1112" s="8" t="s">
        <v>14</v>
      </c>
      <c r="Q1112" s="8" t="s">
        <v>14</v>
      </c>
      <c r="R1112" s="8" t="s">
        <v>14</v>
      </c>
      <c r="S1112" s="8" t="s">
        <v>14</v>
      </c>
      <c r="T1112" s="8" t="s">
        <v>14</v>
      </c>
      <c r="U1112" s="8" t="s">
        <v>14</v>
      </c>
      <c r="V1112" s="8" t="s">
        <v>14</v>
      </c>
      <c r="W1112" s="8" t="s">
        <v>14</v>
      </c>
      <c r="X1112" s="8" t="s">
        <v>14</v>
      </c>
      <c r="Y1112" s="8" t="s">
        <v>14</v>
      </c>
      <c r="Z1112" s="8" t="s">
        <v>14</v>
      </c>
      <c r="AA1112" s="8" t="s">
        <v>14</v>
      </c>
      <c r="AB1112" s="8" t="s">
        <v>14</v>
      </c>
    </row>
    <row r="1113">
      <c r="A1113" s="8" t="s">
        <v>14</v>
      </c>
      <c r="B1113" s="8" t="s">
        <v>14</v>
      </c>
      <c r="C1113" s="8" t="s">
        <v>14</v>
      </c>
      <c r="D1113" s="8" t="s">
        <v>14</v>
      </c>
      <c r="E1113" s="8" t="s">
        <v>14</v>
      </c>
      <c r="F1113" s="8" t="s">
        <v>14</v>
      </c>
      <c r="G1113" s="8" t="s">
        <v>14</v>
      </c>
      <c r="H1113" s="8" t="s">
        <v>14</v>
      </c>
      <c r="I1113" s="8" t="s">
        <v>14</v>
      </c>
      <c r="J1113" s="8" t="s">
        <v>14</v>
      </c>
      <c r="K1113" s="8" t="s">
        <v>14</v>
      </c>
      <c r="L1113" s="8" t="s">
        <v>14</v>
      </c>
      <c r="M1113" s="8" t="s">
        <v>14</v>
      </c>
      <c r="N1113" s="8" t="s">
        <v>14</v>
      </c>
      <c r="O1113" s="8" t="s">
        <v>14</v>
      </c>
      <c r="P1113" s="8" t="s">
        <v>14</v>
      </c>
      <c r="Q1113" s="8" t="s">
        <v>14</v>
      </c>
      <c r="R1113" s="8" t="s">
        <v>14</v>
      </c>
      <c r="S1113" s="8" t="s">
        <v>14</v>
      </c>
      <c r="T1113" s="8" t="s">
        <v>14</v>
      </c>
      <c r="U1113" s="8" t="s">
        <v>14</v>
      </c>
      <c r="V1113" s="8" t="s">
        <v>14</v>
      </c>
      <c r="W1113" s="8" t="s">
        <v>14</v>
      </c>
      <c r="X1113" s="8" t="s">
        <v>14</v>
      </c>
      <c r="Y1113" s="8" t="s">
        <v>14</v>
      </c>
      <c r="Z1113" s="8" t="s">
        <v>14</v>
      </c>
      <c r="AA1113" s="8" t="s">
        <v>14</v>
      </c>
      <c r="AB1113" s="8" t="s">
        <v>14</v>
      </c>
    </row>
    <row r="1114">
      <c r="A1114" s="8" t="s">
        <v>14</v>
      </c>
      <c r="B1114" s="8" t="s">
        <v>14</v>
      </c>
      <c r="C1114" s="8" t="s">
        <v>14</v>
      </c>
      <c r="D1114" s="8" t="s">
        <v>14</v>
      </c>
      <c r="E1114" s="8" t="s">
        <v>14</v>
      </c>
      <c r="F1114" s="8" t="s">
        <v>14</v>
      </c>
      <c r="G1114" s="8" t="s">
        <v>14</v>
      </c>
      <c r="H1114" s="8" t="s">
        <v>14</v>
      </c>
      <c r="I1114" s="8" t="s">
        <v>14</v>
      </c>
      <c r="J1114" s="8" t="s">
        <v>14</v>
      </c>
      <c r="K1114" s="8" t="s">
        <v>14</v>
      </c>
      <c r="L1114" s="8" t="s">
        <v>14</v>
      </c>
      <c r="M1114" s="8" t="s">
        <v>14</v>
      </c>
      <c r="N1114" s="8" t="s">
        <v>14</v>
      </c>
      <c r="O1114" s="8" t="s">
        <v>14</v>
      </c>
      <c r="P1114" s="8" t="s">
        <v>14</v>
      </c>
      <c r="Q1114" s="8" t="s">
        <v>14</v>
      </c>
      <c r="R1114" s="8" t="s">
        <v>14</v>
      </c>
      <c r="S1114" s="8" t="s">
        <v>14</v>
      </c>
      <c r="T1114" s="8" t="s">
        <v>14</v>
      </c>
      <c r="U1114" s="8" t="s">
        <v>14</v>
      </c>
      <c r="V1114" s="8" t="s">
        <v>14</v>
      </c>
      <c r="W1114" s="8" t="s">
        <v>14</v>
      </c>
      <c r="X1114" s="8" t="s">
        <v>14</v>
      </c>
      <c r="Y1114" s="8" t="s">
        <v>14</v>
      </c>
      <c r="Z1114" s="8" t="s">
        <v>14</v>
      </c>
      <c r="AA1114" s="8" t="s">
        <v>14</v>
      </c>
      <c r="AB1114" s="8" t="s">
        <v>14</v>
      </c>
    </row>
    <row r="1115">
      <c r="A1115" s="8" t="s">
        <v>14</v>
      </c>
      <c r="B1115" s="8" t="s">
        <v>14</v>
      </c>
      <c r="C1115" s="8" t="s">
        <v>14</v>
      </c>
      <c r="D1115" s="8" t="s">
        <v>14</v>
      </c>
      <c r="E1115" s="8" t="s">
        <v>14</v>
      </c>
      <c r="F1115" s="8" t="s">
        <v>14</v>
      </c>
      <c r="G1115" s="8" t="s">
        <v>14</v>
      </c>
      <c r="H1115" s="8" t="s">
        <v>14</v>
      </c>
      <c r="I1115" s="8" t="s">
        <v>14</v>
      </c>
      <c r="J1115" s="8" t="s">
        <v>14</v>
      </c>
      <c r="K1115" s="8" t="s">
        <v>14</v>
      </c>
      <c r="L1115" s="8" t="s">
        <v>14</v>
      </c>
      <c r="M1115" s="8" t="s">
        <v>14</v>
      </c>
      <c r="N1115" s="8" t="s">
        <v>14</v>
      </c>
      <c r="O1115" s="8" t="s">
        <v>14</v>
      </c>
      <c r="P1115" s="8" t="s">
        <v>14</v>
      </c>
      <c r="Q1115" s="8" t="s">
        <v>14</v>
      </c>
      <c r="R1115" s="8" t="s">
        <v>14</v>
      </c>
      <c r="S1115" s="8" t="s">
        <v>14</v>
      </c>
      <c r="T1115" s="8" t="s">
        <v>14</v>
      </c>
      <c r="U1115" s="8" t="s">
        <v>14</v>
      </c>
      <c r="V1115" s="8" t="s">
        <v>14</v>
      </c>
      <c r="W1115" s="8" t="s">
        <v>14</v>
      </c>
      <c r="X1115" s="8" t="s">
        <v>14</v>
      </c>
      <c r="Y1115" s="8" t="s">
        <v>14</v>
      </c>
      <c r="Z1115" s="8" t="s">
        <v>14</v>
      </c>
      <c r="AA1115" s="8" t="s">
        <v>14</v>
      </c>
      <c r="AB1115" s="8" t="s">
        <v>14</v>
      </c>
    </row>
    <row r="1116">
      <c r="A1116" s="8" t="s">
        <v>14</v>
      </c>
      <c r="B1116" s="8" t="s">
        <v>14</v>
      </c>
      <c r="C1116" s="8" t="s">
        <v>14</v>
      </c>
      <c r="D1116" s="8" t="s">
        <v>14</v>
      </c>
      <c r="E1116" s="8" t="s">
        <v>14</v>
      </c>
      <c r="F1116" s="8" t="s">
        <v>14</v>
      </c>
      <c r="G1116" s="8" t="s">
        <v>14</v>
      </c>
      <c r="H1116" s="8" t="s">
        <v>14</v>
      </c>
      <c r="I1116" s="8" t="s">
        <v>14</v>
      </c>
      <c r="J1116" s="8" t="s">
        <v>14</v>
      </c>
      <c r="K1116" s="8" t="s">
        <v>14</v>
      </c>
      <c r="L1116" s="8" t="s">
        <v>14</v>
      </c>
      <c r="M1116" s="8" t="s">
        <v>14</v>
      </c>
      <c r="N1116" s="8" t="s">
        <v>14</v>
      </c>
      <c r="O1116" s="8" t="s">
        <v>14</v>
      </c>
      <c r="P1116" s="8" t="s">
        <v>14</v>
      </c>
      <c r="Q1116" s="8" t="s">
        <v>14</v>
      </c>
      <c r="R1116" s="8" t="s">
        <v>14</v>
      </c>
      <c r="S1116" s="8" t="s">
        <v>14</v>
      </c>
      <c r="T1116" s="8" t="s">
        <v>14</v>
      </c>
      <c r="U1116" s="8" t="s">
        <v>14</v>
      </c>
      <c r="V1116" s="8" t="s">
        <v>14</v>
      </c>
      <c r="W1116" s="8" t="s">
        <v>14</v>
      </c>
      <c r="X1116" s="8" t="s">
        <v>14</v>
      </c>
      <c r="Y1116" s="8" t="s">
        <v>14</v>
      </c>
      <c r="Z1116" s="8" t="s">
        <v>14</v>
      </c>
      <c r="AA1116" s="8" t="s">
        <v>14</v>
      </c>
      <c r="AB1116" s="8" t="s">
        <v>14</v>
      </c>
    </row>
    <row r="1117">
      <c r="A1117" s="8" t="s">
        <v>14</v>
      </c>
      <c r="B1117" s="8" t="s">
        <v>14</v>
      </c>
      <c r="C1117" s="8" t="s">
        <v>14</v>
      </c>
      <c r="D1117" s="8" t="s">
        <v>14</v>
      </c>
      <c r="E1117" s="8" t="s">
        <v>14</v>
      </c>
      <c r="F1117" s="8" t="s">
        <v>14</v>
      </c>
      <c r="G1117" s="8" t="s">
        <v>14</v>
      </c>
      <c r="H1117" s="8" t="s">
        <v>14</v>
      </c>
      <c r="I1117" s="8" t="s">
        <v>14</v>
      </c>
      <c r="J1117" s="8" t="s">
        <v>14</v>
      </c>
      <c r="K1117" s="8" t="s">
        <v>14</v>
      </c>
      <c r="L1117" s="8" t="s">
        <v>14</v>
      </c>
      <c r="M1117" s="8" t="s">
        <v>14</v>
      </c>
      <c r="N1117" s="8" t="s">
        <v>14</v>
      </c>
      <c r="O1117" s="8" t="s">
        <v>14</v>
      </c>
      <c r="P1117" s="8" t="s">
        <v>14</v>
      </c>
      <c r="Q1117" s="8" t="s">
        <v>14</v>
      </c>
      <c r="R1117" s="8" t="s">
        <v>14</v>
      </c>
      <c r="S1117" s="8" t="s">
        <v>14</v>
      </c>
      <c r="T1117" s="8" t="s">
        <v>14</v>
      </c>
      <c r="U1117" s="8" t="s">
        <v>14</v>
      </c>
      <c r="V1117" s="8" t="s">
        <v>14</v>
      </c>
      <c r="W1117" s="8" t="s">
        <v>14</v>
      </c>
      <c r="X1117" s="8" t="s">
        <v>14</v>
      </c>
      <c r="Y1117" s="8" t="s">
        <v>14</v>
      </c>
      <c r="Z1117" s="8" t="s">
        <v>14</v>
      </c>
      <c r="AA1117" s="8" t="s">
        <v>14</v>
      </c>
      <c r="AB1117" s="8" t="s">
        <v>14</v>
      </c>
    </row>
    <row r="1118">
      <c r="A1118" s="8" t="s">
        <v>14</v>
      </c>
      <c r="B1118" s="8" t="s">
        <v>14</v>
      </c>
      <c r="C1118" s="8" t="s">
        <v>14</v>
      </c>
      <c r="D1118" s="8" t="s">
        <v>14</v>
      </c>
      <c r="E1118" s="8" t="s">
        <v>14</v>
      </c>
      <c r="F1118" s="8" t="s">
        <v>14</v>
      </c>
      <c r="G1118" s="8" t="s">
        <v>14</v>
      </c>
      <c r="H1118" s="8" t="s">
        <v>14</v>
      </c>
      <c r="I1118" s="8" t="s">
        <v>14</v>
      </c>
      <c r="J1118" s="8" t="s">
        <v>14</v>
      </c>
      <c r="K1118" s="8" t="s">
        <v>14</v>
      </c>
      <c r="L1118" s="8" t="s">
        <v>14</v>
      </c>
      <c r="M1118" s="8" t="s">
        <v>14</v>
      </c>
      <c r="N1118" s="8" t="s">
        <v>14</v>
      </c>
      <c r="O1118" s="8" t="s">
        <v>14</v>
      </c>
      <c r="P1118" s="8" t="s">
        <v>14</v>
      </c>
      <c r="Q1118" s="8" t="s">
        <v>14</v>
      </c>
      <c r="R1118" s="8" t="s">
        <v>14</v>
      </c>
      <c r="S1118" s="8" t="s">
        <v>14</v>
      </c>
      <c r="T1118" s="8" t="s">
        <v>14</v>
      </c>
      <c r="U1118" s="8" t="s">
        <v>14</v>
      </c>
      <c r="V1118" s="8" t="s">
        <v>14</v>
      </c>
      <c r="W1118" s="8" t="s">
        <v>14</v>
      </c>
      <c r="X1118" s="8" t="s">
        <v>14</v>
      </c>
      <c r="Y1118" s="8" t="s">
        <v>14</v>
      </c>
      <c r="Z1118" s="8" t="s">
        <v>14</v>
      </c>
      <c r="AA1118" s="8" t="s">
        <v>14</v>
      </c>
      <c r="AB1118" s="8" t="s">
        <v>14</v>
      </c>
    </row>
    <row r="1119">
      <c r="A1119" s="8" t="s">
        <v>14</v>
      </c>
      <c r="B1119" s="8" t="s">
        <v>14</v>
      </c>
      <c r="C1119" s="8" t="s">
        <v>14</v>
      </c>
      <c r="D1119" s="8" t="s">
        <v>14</v>
      </c>
      <c r="E1119" s="8" t="s">
        <v>14</v>
      </c>
      <c r="F1119" s="8" t="s">
        <v>14</v>
      </c>
      <c r="G1119" s="8" t="s">
        <v>14</v>
      </c>
      <c r="H1119" s="8" t="s">
        <v>14</v>
      </c>
      <c r="I1119" s="8" t="s">
        <v>14</v>
      </c>
      <c r="J1119" s="8" t="s">
        <v>14</v>
      </c>
      <c r="K1119" s="8" t="s">
        <v>14</v>
      </c>
      <c r="L1119" s="8" t="s">
        <v>14</v>
      </c>
      <c r="M1119" s="8" t="s">
        <v>14</v>
      </c>
      <c r="N1119" s="8" t="s">
        <v>14</v>
      </c>
      <c r="O1119" s="8" t="s">
        <v>14</v>
      </c>
      <c r="P1119" s="8" t="s">
        <v>14</v>
      </c>
      <c r="Q1119" s="8" t="s">
        <v>14</v>
      </c>
      <c r="R1119" s="8" t="s">
        <v>14</v>
      </c>
      <c r="S1119" s="8" t="s">
        <v>14</v>
      </c>
      <c r="T1119" s="8" t="s">
        <v>14</v>
      </c>
      <c r="U1119" s="8" t="s">
        <v>14</v>
      </c>
      <c r="V1119" s="8" t="s">
        <v>14</v>
      </c>
      <c r="W1119" s="8" t="s">
        <v>14</v>
      </c>
      <c r="X1119" s="8" t="s">
        <v>14</v>
      </c>
      <c r="Y1119" s="8" t="s">
        <v>14</v>
      </c>
      <c r="Z1119" s="8" t="s">
        <v>14</v>
      </c>
      <c r="AA1119" s="8" t="s">
        <v>14</v>
      </c>
      <c r="AB1119" s="8" t="s">
        <v>14</v>
      </c>
    </row>
    <row r="1120">
      <c r="A1120" s="8" t="s">
        <v>14</v>
      </c>
      <c r="B1120" s="8" t="s">
        <v>14</v>
      </c>
      <c r="C1120" s="8" t="s">
        <v>14</v>
      </c>
      <c r="D1120" s="8" t="s">
        <v>14</v>
      </c>
      <c r="E1120" s="8" t="s">
        <v>14</v>
      </c>
      <c r="F1120" s="8" t="s">
        <v>14</v>
      </c>
      <c r="G1120" s="8" t="s">
        <v>14</v>
      </c>
      <c r="H1120" s="8" t="s">
        <v>14</v>
      </c>
      <c r="I1120" s="8" t="s">
        <v>14</v>
      </c>
      <c r="J1120" s="8" t="s">
        <v>14</v>
      </c>
      <c r="K1120" s="8" t="s">
        <v>14</v>
      </c>
      <c r="L1120" s="8" t="s">
        <v>14</v>
      </c>
      <c r="M1120" s="8" t="s">
        <v>14</v>
      </c>
      <c r="N1120" s="8" t="s">
        <v>14</v>
      </c>
      <c r="O1120" s="8" t="s">
        <v>14</v>
      </c>
      <c r="P1120" s="8" t="s">
        <v>14</v>
      </c>
      <c r="Q1120" s="8" t="s">
        <v>14</v>
      </c>
      <c r="R1120" s="8" t="s">
        <v>14</v>
      </c>
      <c r="S1120" s="8" t="s">
        <v>14</v>
      </c>
      <c r="T1120" s="8" t="s">
        <v>14</v>
      </c>
      <c r="U1120" s="8" t="s">
        <v>14</v>
      </c>
      <c r="V1120" s="8" t="s">
        <v>14</v>
      </c>
      <c r="W1120" s="8" t="s">
        <v>14</v>
      </c>
      <c r="X1120" s="8" t="s">
        <v>14</v>
      </c>
      <c r="Y1120" s="8" t="s">
        <v>14</v>
      </c>
      <c r="Z1120" s="8" t="s">
        <v>14</v>
      </c>
      <c r="AA1120" s="8" t="s">
        <v>14</v>
      </c>
      <c r="AB1120" s="8" t="s">
        <v>14</v>
      </c>
    </row>
    <row r="1121">
      <c r="A1121" s="8" t="s">
        <v>14</v>
      </c>
      <c r="B1121" s="8" t="s">
        <v>14</v>
      </c>
      <c r="C1121" s="8" t="s">
        <v>14</v>
      </c>
      <c r="D1121" s="8" t="s">
        <v>14</v>
      </c>
      <c r="E1121" s="8" t="s">
        <v>14</v>
      </c>
      <c r="F1121" s="8" t="s">
        <v>14</v>
      </c>
      <c r="G1121" s="8" t="s">
        <v>14</v>
      </c>
      <c r="H1121" s="8" t="s">
        <v>14</v>
      </c>
      <c r="I1121" s="8" t="s">
        <v>14</v>
      </c>
      <c r="J1121" s="8" t="s">
        <v>14</v>
      </c>
      <c r="K1121" s="8" t="s">
        <v>14</v>
      </c>
      <c r="L1121" s="8" t="s">
        <v>14</v>
      </c>
      <c r="M1121" s="8" t="s">
        <v>14</v>
      </c>
      <c r="N1121" s="8" t="s">
        <v>14</v>
      </c>
      <c r="O1121" s="8" t="s">
        <v>14</v>
      </c>
      <c r="P1121" s="8" t="s">
        <v>14</v>
      </c>
      <c r="Q1121" s="8" t="s">
        <v>14</v>
      </c>
      <c r="R1121" s="8" t="s">
        <v>14</v>
      </c>
      <c r="S1121" s="8" t="s">
        <v>14</v>
      </c>
      <c r="T1121" s="8" t="s">
        <v>14</v>
      </c>
      <c r="U1121" s="8" t="s">
        <v>14</v>
      </c>
      <c r="V1121" s="8" t="s">
        <v>14</v>
      </c>
      <c r="W1121" s="8" t="s">
        <v>14</v>
      </c>
      <c r="X1121" s="8" t="s">
        <v>14</v>
      </c>
      <c r="Y1121" s="8" t="s">
        <v>14</v>
      </c>
      <c r="Z1121" s="8" t="s">
        <v>14</v>
      </c>
      <c r="AA1121" s="8" t="s">
        <v>14</v>
      </c>
      <c r="AB1121" s="8" t="s">
        <v>14</v>
      </c>
    </row>
    <row r="1122">
      <c r="A1122" s="8" t="s">
        <v>14</v>
      </c>
      <c r="B1122" s="8" t="s">
        <v>14</v>
      </c>
      <c r="C1122" s="8" t="s">
        <v>14</v>
      </c>
      <c r="D1122" s="8" t="s">
        <v>14</v>
      </c>
      <c r="E1122" s="8" t="s">
        <v>14</v>
      </c>
      <c r="F1122" s="8" t="s">
        <v>14</v>
      </c>
      <c r="G1122" s="8" t="s">
        <v>14</v>
      </c>
      <c r="H1122" s="8" t="s">
        <v>14</v>
      </c>
      <c r="I1122" s="8" t="s">
        <v>14</v>
      </c>
      <c r="J1122" s="8" t="s">
        <v>14</v>
      </c>
      <c r="K1122" s="8" t="s">
        <v>14</v>
      </c>
      <c r="L1122" s="8" t="s">
        <v>14</v>
      </c>
      <c r="M1122" s="8" t="s">
        <v>14</v>
      </c>
      <c r="N1122" s="8" t="s">
        <v>14</v>
      </c>
      <c r="O1122" s="8" t="s">
        <v>14</v>
      </c>
      <c r="P1122" s="8" t="s">
        <v>14</v>
      </c>
      <c r="Q1122" s="8" t="s">
        <v>14</v>
      </c>
      <c r="R1122" s="8" t="s">
        <v>14</v>
      </c>
      <c r="S1122" s="8" t="s">
        <v>14</v>
      </c>
      <c r="T1122" s="8" t="s">
        <v>14</v>
      </c>
      <c r="U1122" s="8" t="s">
        <v>14</v>
      </c>
      <c r="V1122" s="8" t="s">
        <v>14</v>
      </c>
      <c r="W1122" s="8" t="s">
        <v>14</v>
      </c>
      <c r="X1122" s="8" t="s">
        <v>14</v>
      </c>
      <c r="Y1122" s="8" t="s">
        <v>14</v>
      </c>
      <c r="Z1122" s="8" t="s">
        <v>14</v>
      </c>
      <c r="AA1122" s="8" t="s">
        <v>14</v>
      </c>
      <c r="AB1122" s="8" t="s">
        <v>14</v>
      </c>
    </row>
    <row r="1123">
      <c r="A1123" s="8" t="s">
        <v>14</v>
      </c>
      <c r="B1123" s="8" t="s">
        <v>14</v>
      </c>
      <c r="C1123" s="8" t="s">
        <v>14</v>
      </c>
      <c r="D1123" s="8" t="s">
        <v>14</v>
      </c>
      <c r="E1123" s="8" t="s">
        <v>14</v>
      </c>
      <c r="F1123" s="8" t="s">
        <v>14</v>
      </c>
      <c r="G1123" s="8" t="s">
        <v>14</v>
      </c>
      <c r="H1123" s="8" t="s">
        <v>14</v>
      </c>
      <c r="I1123" s="8" t="s">
        <v>14</v>
      </c>
      <c r="J1123" s="8" t="s">
        <v>14</v>
      </c>
      <c r="K1123" s="8" t="s">
        <v>14</v>
      </c>
      <c r="L1123" s="8" t="s">
        <v>14</v>
      </c>
      <c r="M1123" s="8" t="s">
        <v>14</v>
      </c>
      <c r="N1123" s="8" t="s">
        <v>14</v>
      </c>
      <c r="O1123" s="8" t="s">
        <v>14</v>
      </c>
      <c r="P1123" s="8" t="s">
        <v>14</v>
      </c>
      <c r="Q1123" s="8" t="s">
        <v>14</v>
      </c>
      <c r="R1123" s="8" t="s">
        <v>14</v>
      </c>
      <c r="S1123" s="8" t="s">
        <v>14</v>
      </c>
      <c r="T1123" s="8" t="s">
        <v>14</v>
      </c>
      <c r="U1123" s="8" t="s">
        <v>14</v>
      </c>
      <c r="V1123" s="8" t="s">
        <v>14</v>
      </c>
      <c r="W1123" s="8" t="s">
        <v>14</v>
      </c>
      <c r="X1123" s="8" t="s">
        <v>14</v>
      </c>
      <c r="Y1123" s="8" t="s">
        <v>14</v>
      </c>
      <c r="Z1123" s="8" t="s">
        <v>14</v>
      </c>
      <c r="AA1123" s="8" t="s">
        <v>14</v>
      </c>
      <c r="AB1123" s="8" t="s">
        <v>14</v>
      </c>
    </row>
    <row r="1124">
      <c r="A1124" s="8" t="s">
        <v>14</v>
      </c>
      <c r="B1124" s="8" t="s">
        <v>14</v>
      </c>
      <c r="C1124" s="8" t="s">
        <v>14</v>
      </c>
      <c r="D1124" s="8" t="s">
        <v>14</v>
      </c>
      <c r="E1124" s="8" t="s">
        <v>14</v>
      </c>
      <c r="F1124" s="8" t="s">
        <v>14</v>
      </c>
      <c r="G1124" s="8" t="s">
        <v>14</v>
      </c>
      <c r="H1124" s="8" t="s">
        <v>14</v>
      </c>
      <c r="I1124" s="8" t="s">
        <v>14</v>
      </c>
      <c r="J1124" s="8" t="s">
        <v>14</v>
      </c>
      <c r="K1124" s="8" t="s">
        <v>14</v>
      </c>
      <c r="L1124" s="8" t="s">
        <v>14</v>
      </c>
      <c r="M1124" s="8" t="s">
        <v>14</v>
      </c>
      <c r="N1124" s="8" t="s">
        <v>14</v>
      </c>
      <c r="O1124" s="8" t="s">
        <v>14</v>
      </c>
      <c r="P1124" s="8" t="s">
        <v>14</v>
      </c>
      <c r="Q1124" s="8" t="s">
        <v>14</v>
      </c>
      <c r="R1124" s="8" t="s">
        <v>14</v>
      </c>
      <c r="S1124" s="8" t="s">
        <v>14</v>
      </c>
      <c r="T1124" s="8" t="s">
        <v>14</v>
      </c>
      <c r="U1124" s="8" t="s">
        <v>14</v>
      </c>
      <c r="V1124" s="8" t="s">
        <v>14</v>
      </c>
      <c r="W1124" s="8" t="s">
        <v>14</v>
      </c>
      <c r="X1124" s="8" t="s">
        <v>14</v>
      </c>
      <c r="Y1124" s="8" t="s">
        <v>14</v>
      </c>
      <c r="Z1124" s="8" t="s">
        <v>14</v>
      </c>
      <c r="AA1124" s="8" t="s">
        <v>14</v>
      </c>
      <c r="AB1124" s="8" t="s">
        <v>14</v>
      </c>
    </row>
    <row r="1125">
      <c r="A1125" s="8" t="s">
        <v>14</v>
      </c>
      <c r="B1125" s="8" t="s">
        <v>14</v>
      </c>
      <c r="C1125" s="8" t="s">
        <v>14</v>
      </c>
      <c r="D1125" s="8" t="s">
        <v>14</v>
      </c>
      <c r="E1125" s="8" t="s">
        <v>14</v>
      </c>
      <c r="F1125" s="8" t="s">
        <v>14</v>
      </c>
      <c r="G1125" s="8" t="s">
        <v>14</v>
      </c>
      <c r="H1125" s="8" t="s">
        <v>14</v>
      </c>
      <c r="I1125" s="8" t="s">
        <v>14</v>
      </c>
      <c r="J1125" s="8" t="s">
        <v>14</v>
      </c>
      <c r="K1125" s="8" t="s">
        <v>14</v>
      </c>
      <c r="L1125" s="8" t="s">
        <v>14</v>
      </c>
      <c r="M1125" s="8" t="s">
        <v>14</v>
      </c>
      <c r="N1125" s="8" t="s">
        <v>14</v>
      </c>
      <c r="O1125" s="8" t="s">
        <v>14</v>
      </c>
      <c r="P1125" s="8" t="s">
        <v>14</v>
      </c>
      <c r="Q1125" s="8" t="s">
        <v>14</v>
      </c>
      <c r="R1125" s="8" t="s">
        <v>14</v>
      </c>
      <c r="S1125" s="8" t="s">
        <v>14</v>
      </c>
      <c r="T1125" s="8" t="s">
        <v>14</v>
      </c>
      <c r="U1125" s="8" t="s">
        <v>14</v>
      </c>
      <c r="V1125" s="8" t="s">
        <v>14</v>
      </c>
      <c r="W1125" s="8" t="s">
        <v>14</v>
      </c>
      <c r="X1125" s="8" t="s">
        <v>14</v>
      </c>
      <c r="Y1125" s="8" t="s">
        <v>14</v>
      </c>
      <c r="Z1125" s="8" t="s">
        <v>14</v>
      </c>
      <c r="AA1125" s="8" t="s">
        <v>14</v>
      </c>
      <c r="AB1125" s="8" t="s">
        <v>14</v>
      </c>
    </row>
    <row r="1126">
      <c r="A1126" s="8" t="s">
        <v>14</v>
      </c>
      <c r="B1126" s="8" t="s">
        <v>14</v>
      </c>
      <c r="C1126" s="8" t="s">
        <v>14</v>
      </c>
      <c r="D1126" s="8" t="s">
        <v>14</v>
      </c>
      <c r="E1126" s="8" t="s">
        <v>14</v>
      </c>
      <c r="F1126" s="8" t="s">
        <v>14</v>
      </c>
      <c r="G1126" s="8" t="s">
        <v>14</v>
      </c>
      <c r="H1126" s="8" t="s">
        <v>14</v>
      </c>
      <c r="I1126" s="8" t="s">
        <v>14</v>
      </c>
      <c r="J1126" s="8" t="s">
        <v>14</v>
      </c>
      <c r="K1126" s="8" t="s">
        <v>14</v>
      </c>
      <c r="L1126" s="8" t="s">
        <v>14</v>
      </c>
      <c r="M1126" s="8" t="s">
        <v>14</v>
      </c>
      <c r="N1126" s="8" t="s">
        <v>14</v>
      </c>
      <c r="O1126" s="8" t="s">
        <v>14</v>
      </c>
      <c r="P1126" s="8" t="s">
        <v>14</v>
      </c>
      <c r="Q1126" s="8" t="s">
        <v>14</v>
      </c>
      <c r="R1126" s="8" t="s">
        <v>14</v>
      </c>
      <c r="S1126" s="8" t="s">
        <v>14</v>
      </c>
      <c r="T1126" s="8" t="s">
        <v>14</v>
      </c>
      <c r="U1126" s="8" t="s">
        <v>14</v>
      </c>
      <c r="V1126" s="8" t="s">
        <v>14</v>
      </c>
      <c r="W1126" s="8" t="s">
        <v>14</v>
      </c>
      <c r="X1126" s="8" t="s">
        <v>14</v>
      </c>
      <c r="Y1126" s="8" t="s">
        <v>14</v>
      </c>
      <c r="Z1126" s="8" t="s">
        <v>14</v>
      </c>
      <c r="AA1126" s="8" t="s">
        <v>14</v>
      </c>
      <c r="AB1126" s="8" t="s">
        <v>14</v>
      </c>
    </row>
    <row r="1127">
      <c r="A1127" s="8" t="s">
        <v>14</v>
      </c>
      <c r="B1127" s="8" t="s">
        <v>14</v>
      </c>
      <c r="C1127" s="8" t="s">
        <v>14</v>
      </c>
      <c r="D1127" s="8" t="s">
        <v>14</v>
      </c>
      <c r="E1127" s="8" t="s">
        <v>14</v>
      </c>
      <c r="F1127" s="8" t="s">
        <v>14</v>
      </c>
      <c r="G1127" s="8" t="s">
        <v>14</v>
      </c>
      <c r="H1127" s="8" t="s">
        <v>14</v>
      </c>
      <c r="I1127" s="8" t="s">
        <v>14</v>
      </c>
      <c r="J1127" s="8" t="s">
        <v>14</v>
      </c>
      <c r="K1127" s="8" t="s">
        <v>14</v>
      </c>
      <c r="L1127" s="8" t="s">
        <v>14</v>
      </c>
      <c r="M1127" s="8" t="s">
        <v>14</v>
      </c>
      <c r="N1127" s="8" t="s">
        <v>14</v>
      </c>
      <c r="O1127" s="8" t="s">
        <v>14</v>
      </c>
      <c r="P1127" s="8" t="s">
        <v>14</v>
      </c>
      <c r="Q1127" s="8" t="s">
        <v>14</v>
      </c>
      <c r="R1127" s="8" t="s">
        <v>14</v>
      </c>
      <c r="S1127" s="8" t="s">
        <v>14</v>
      </c>
      <c r="T1127" s="8" t="s">
        <v>14</v>
      </c>
      <c r="U1127" s="8" t="s">
        <v>14</v>
      </c>
      <c r="V1127" s="8" t="s">
        <v>14</v>
      </c>
      <c r="W1127" s="8" t="s">
        <v>14</v>
      </c>
      <c r="X1127" s="8" t="s">
        <v>14</v>
      </c>
      <c r="Y1127" s="8" t="s">
        <v>14</v>
      </c>
      <c r="Z1127" s="8" t="s">
        <v>14</v>
      </c>
      <c r="AA1127" s="8" t="s">
        <v>14</v>
      </c>
      <c r="AB1127" s="8" t="s">
        <v>14</v>
      </c>
    </row>
    <row r="1128">
      <c r="A1128" s="8" t="s">
        <v>14</v>
      </c>
      <c r="B1128" s="8" t="s">
        <v>14</v>
      </c>
      <c r="C1128" s="8" t="s">
        <v>14</v>
      </c>
      <c r="D1128" s="8" t="s">
        <v>14</v>
      </c>
      <c r="E1128" s="8" t="s">
        <v>14</v>
      </c>
      <c r="F1128" s="8" t="s">
        <v>14</v>
      </c>
      <c r="G1128" s="8" t="s">
        <v>14</v>
      </c>
      <c r="H1128" s="8" t="s">
        <v>14</v>
      </c>
      <c r="I1128" s="8" t="s">
        <v>14</v>
      </c>
      <c r="J1128" s="8" t="s">
        <v>14</v>
      </c>
      <c r="K1128" s="8" t="s">
        <v>14</v>
      </c>
      <c r="L1128" s="8" t="s">
        <v>14</v>
      </c>
      <c r="M1128" s="8" t="s">
        <v>14</v>
      </c>
      <c r="N1128" s="8" t="s">
        <v>14</v>
      </c>
      <c r="O1128" s="8" t="s">
        <v>14</v>
      </c>
      <c r="P1128" s="8" t="s">
        <v>14</v>
      </c>
      <c r="Q1128" s="8" t="s">
        <v>14</v>
      </c>
      <c r="R1128" s="8" t="s">
        <v>14</v>
      </c>
      <c r="S1128" s="8" t="s">
        <v>14</v>
      </c>
      <c r="T1128" s="8" t="s">
        <v>14</v>
      </c>
      <c r="U1128" s="8" t="s">
        <v>14</v>
      </c>
      <c r="V1128" s="8" t="s">
        <v>14</v>
      </c>
      <c r="W1128" s="8" t="s">
        <v>14</v>
      </c>
      <c r="X1128" s="8" t="s">
        <v>14</v>
      </c>
      <c r="Y1128" s="8" t="s">
        <v>14</v>
      </c>
      <c r="Z1128" s="8" t="s">
        <v>14</v>
      </c>
      <c r="AA1128" s="8" t="s">
        <v>14</v>
      </c>
      <c r="AB1128" s="8" t="s">
        <v>14</v>
      </c>
    </row>
    <row r="1129">
      <c r="A1129" s="8" t="s">
        <v>14</v>
      </c>
      <c r="B1129" s="8" t="s">
        <v>14</v>
      </c>
      <c r="C1129" s="8" t="s">
        <v>14</v>
      </c>
      <c r="D1129" s="8" t="s">
        <v>14</v>
      </c>
      <c r="E1129" s="8" t="s">
        <v>14</v>
      </c>
      <c r="F1129" s="8" t="s">
        <v>14</v>
      </c>
      <c r="G1129" s="8" t="s">
        <v>14</v>
      </c>
      <c r="H1129" s="8" t="s">
        <v>14</v>
      </c>
      <c r="I1129" s="8" t="s">
        <v>14</v>
      </c>
      <c r="J1129" s="8" t="s">
        <v>14</v>
      </c>
      <c r="K1129" s="8" t="s">
        <v>14</v>
      </c>
      <c r="L1129" s="8" t="s">
        <v>14</v>
      </c>
      <c r="M1129" s="8" t="s">
        <v>14</v>
      </c>
      <c r="N1129" s="8" t="s">
        <v>14</v>
      </c>
      <c r="O1129" s="8" t="s">
        <v>14</v>
      </c>
      <c r="P1129" s="8" t="s">
        <v>14</v>
      </c>
      <c r="Q1129" s="8" t="s">
        <v>14</v>
      </c>
      <c r="R1129" s="8" t="s">
        <v>14</v>
      </c>
      <c r="S1129" s="8" t="s">
        <v>14</v>
      </c>
      <c r="T1129" s="8" t="s">
        <v>14</v>
      </c>
      <c r="U1129" s="8" t="s">
        <v>14</v>
      </c>
      <c r="V1129" s="8" t="s">
        <v>14</v>
      </c>
      <c r="W1129" s="8" t="s">
        <v>14</v>
      </c>
      <c r="X1129" s="8" t="s">
        <v>14</v>
      </c>
      <c r="Y1129" s="8" t="s">
        <v>14</v>
      </c>
      <c r="Z1129" s="8" t="s">
        <v>14</v>
      </c>
      <c r="AA1129" s="8" t="s">
        <v>14</v>
      </c>
      <c r="AB1129" s="8" t="s">
        <v>14</v>
      </c>
    </row>
    <row r="1130">
      <c r="A1130" s="8" t="s">
        <v>14</v>
      </c>
      <c r="B1130" s="8" t="s">
        <v>14</v>
      </c>
      <c r="C1130" s="8" t="s">
        <v>14</v>
      </c>
      <c r="D1130" s="8" t="s">
        <v>14</v>
      </c>
      <c r="E1130" s="8" t="s">
        <v>14</v>
      </c>
      <c r="F1130" s="8" t="s">
        <v>14</v>
      </c>
      <c r="G1130" s="8" t="s">
        <v>14</v>
      </c>
      <c r="H1130" s="8" t="s">
        <v>14</v>
      </c>
      <c r="I1130" s="8" t="s">
        <v>14</v>
      </c>
      <c r="J1130" s="8" t="s">
        <v>14</v>
      </c>
      <c r="K1130" s="8" t="s">
        <v>14</v>
      </c>
      <c r="L1130" s="8" t="s">
        <v>14</v>
      </c>
      <c r="M1130" s="8" t="s">
        <v>14</v>
      </c>
      <c r="N1130" s="8" t="s">
        <v>14</v>
      </c>
      <c r="O1130" s="8" t="s">
        <v>14</v>
      </c>
      <c r="P1130" s="8" t="s">
        <v>14</v>
      </c>
      <c r="Q1130" s="8" t="s">
        <v>14</v>
      </c>
      <c r="R1130" s="8" t="s">
        <v>14</v>
      </c>
      <c r="S1130" s="8" t="s">
        <v>14</v>
      </c>
      <c r="T1130" s="8" t="s">
        <v>14</v>
      </c>
      <c r="U1130" s="8" t="s">
        <v>14</v>
      </c>
      <c r="V1130" s="8" t="s">
        <v>14</v>
      </c>
      <c r="W1130" s="8" t="s">
        <v>14</v>
      </c>
      <c r="X1130" s="8" t="s">
        <v>14</v>
      </c>
      <c r="Y1130" s="8" t="s">
        <v>14</v>
      </c>
      <c r="Z1130" s="8" t="s">
        <v>14</v>
      </c>
      <c r="AA1130" s="8" t="s">
        <v>14</v>
      </c>
      <c r="AB1130" s="8" t="s">
        <v>14</v>
      </c>
    </row>
    <row r="1131">
      <c r="A1131" s="8" t="s">
        <v>14</v>
      </c>
      <c r="B1131" s="8" t="s">
        <v>14</v>
      </c>
      <c r="C1131" s="8" t="s">
        <v>14</v>
      </c>
      <c r="D1131" s="8" t="s">
        <v>14</v>
      </c>
      <c r="E1131" s="8" t="s">
        <v>14</v>
      </c>
      <c r="F1131" s="8" t="s">
        <v>14</v>
      </c>
      <c r="G1131" s="8" t="s">
        <v>14</v>
      </c>
      <c r="H1131" s="8" t="s">
        <v>14</v>
      </c>
      <c r="I1131" s="8" t="s">
        <v>14</v>
      </c>
      <c r="J1131" s="8" t="s">
        <v>14</v>
      </c>
      <c r="K1131" s="8" t="s">
        <v>14</v>
      </c>
      <c r="L1131" s="8" t="s">
        <v>14</v>
      </c>
      <c r="M1131" s="8" t="s">
        <v>14</v>
      </c>
      <c r="N1131" s="8" t="s">
        <v>14</v>
      </c>
      <c r="O1131" s="8" t="s">
        <v>14</v>
      </c>
      <c r="P1131" s="8" t="s">
        <v>14</v>
      </c>
      <c r="Q1131" s="8" t="s">
        <v>14</v>
      </c>
      <c r="R1131" s="8" t="s">
        <v>14</v>
      </c>
      <c r="S1131" s="8" t="s">
        <v>14</v>
      </c>
      <c r="T1131" s="8" t="s">
        <v>14</v>
      </c>
      <c r="U1131" s="8" t="s">
        <v>14</v>
      </c>
      <c r="V1131" s="8" t="s">
        <v>14</v>
      </c>
      <c r="W1131" s="8" t="s">
        <v>14</v>
      </c>
      <c r="X1131" s="8" t="s">
        <v>14</v>
      </c>
      <c r="Y1131" s="8" t="s">
        <v>14</v>
      </c>
      <c r="Z1131" s="8" t="s">
        <v>14</v>
      </c>
      <c r="AA1131" s="8" t="s">
        <v>14</v>
      </c>
      <c r="AB1131" s="8" t="s">
        <v>14</v>
      </c>
    </row>
    <row r="1132">
      <c r="A1132" s="8" t="s">
        <v>14</v>
      </c>
      <c r="B1132" s="8" t="s">
        <v>14</v>
      </c>
      <c r="C1132" s="8" t="s">
        <v>14</v>
      </c>
      <c r="D1132" s="8" t="s">
        <v>14</v>
      </c>
      <c r="E1132" s="8" t="s">
        <v>14</v>
      </c>
      <c r="F1132" s="8" t="s">
        <v>14</v>
      </c>
      <c r="G1132" s="8" t="s">
        <v>14</v>
      </c>
      <c r="H1132" s="8" t="s">
        <v>14</v>
      </c>
      <c r="I1132" s="8" t="s">
        <v>14</v>
      </c>
      <c r="J1132" s="8" t="s">
        <v>14</v>
      </c>
      <c r="K1132" s="8" t="s">
        <v>14</v>
      </c>
      <c r="L1132" s="8" t="s">
        <v>14</v>
      </c>
      <c r="M1132" s="8" t="s">
        <v>14</v>
      </c>
      <c r="N1132" s="8" t="s">
        <v>14</v>
      </c>
      <c r="O1132" s="8" t="s">
        <v>14</v>
      </c>
      <c r="P1132" s="8" t="s">
        <v>14</v>
      </c>
      <c r="Q1132" s="8" t="s">
        <v>14</v>
      </c>
      <c r="R1132" s="8" t="s">
        <v>14</v>
      </c>
      <c r="S1132" s="8" t="s">
        <v>14</v>
      </c>
      <c r="T1132" s="8" t="s">
        <v>14</v>
      </c>
      <c r="U1132" s="8" t="s">
        <v>14</v>
      </c>
      <c r="V1132" s="8" t="s">
        <v>14</v>
      </c>
      <c r="W1132" s="8" t="s">
        <v>14</v>
      </c>
      <c r="X1132" s="8" t="s">
        <v>14</v>
      </c>
      <c r="Y1132" s="8" t="s">
        <v>14</v>
      </c>
      <c r="Z1132" s="8" t="s">
        <v>14</v>
      </c>
      <c r="AA1132" s="8" t="s">
        <v>14</v>
      </c>
      <c r="AB1132" s="8" t="s">
        <v>14</v>
      </c>
    </row>
    <row r="1133">
      <c r="A1133" s="8" t="s">
        <v>14</v>
      </c>
      <c r="B1133" s="8" t="s">
        <v>14</v>
      </c>
      <c r="C1133" s="8" t="s">
        <v>14</v>
      </c>
      <c r="D1133" s="8" t="s">
        <v>14</v>
      </c>
      <c r="E1133" s="8" t="s">
        <v>14</v>
      </c>
      <c r="F1133" s="8" t="s">
        <v>14</v>
      </c>
      <c r="G1133" s="8" t="s">
        <v>14</v>
      </c>
      <c r="H1133" s="8" t="s">
        <v>14</v>
      </c>
      <c r="I1133" s="8" t="s">
        <v>14</v>
      </c>
      <c r="J1133" s="8" t="s">
        <v>14</v>
      </c>
      <c r="K1133" s="8" t="s">
        <v>14</v>
      </c>
      <c r="L1133" s="8" t="s">
        <v>14</v>
      </c>
      <c r="M1133" s="8" t="s">
        <v>14</v>
      </c>
      <c r="N1133" s="8" t="s">
        <v>14</v>
      </c>
      <c r="O1133" s="8" t="s">
        <v>14</v>
      </c>
      <c r="P1133" s="8" t="s">
        <v>14</v>
      </c>
      <c r="Q1133" s="8" t="s">
        <v>14</v>
      </c>
      <c r="R1133" s="8" t="s">
        <v>14</v>
      </c>
      <c r="S1133" s="8" t="s">
        <v>14</v>
      </c>
      <c r="T1133" s="8" t="s">
        <v>14</v>
      </c>
      <c r="U1133" s="8" t="s">
        <v>14</v>
      </c>
      <c r="V1133" s="8" t="s">
        <v>14</v>
      </c>
      <c r="W1133" s="8" t="s">
        <v>14</v>
      </c>
      <c r="X1133" s="8" t="s">
        <v>14</v>
      </c>
      <c r="Y1133" s="8" t="s">
        <v>14</v>
      </c>
      <c r="Z1133" s="8" t="s">
        <v>14</v>
      </c>
      <c r="AA1133" s="8" t="s">
        <v>14</v>
      </c>
      <c r="AB1133" s="8" t="s">
        <v>14</v>
      </c>
    </row>
    <row r="1134">
      <c r="A1134" s="8" t="s">
        <v>14</v>
      </c>
      <c r="B1134" s="8" t="s">
        <v>14</v>
      </c>
      <c r="C1134" s="8" t="s">
        <v>14</v>
      </c>
      <c r="D1134" s="8" t="s">
        <v>14</v>
      </c>
      <c r="E1134" s="8" t="s">
        <v>14</v>
      </c>
      <c r="F1134" s="8" t="s">
        <v>14</v>
      </c>
      <c r="G1134" s="8" t="s">
        <v>14</v>
      </c>
      <c r="H1134" s="8" t="s">
        <v>14</v>
      </c>
      <c r="I1134" s="8" t="s">
        <v>14</v>
      </c>
      <c r="J1134" s="8" t="s">
        <v>14</v>
      </c>
      <c r="K1134" s="8" t="s">
        <v>14</v>
      </c>
      <c r="L1134" s="8" t="s">
        <v>14</v>
      </c>
      <c r="M1134" s="8" t="s">
        <v>14</v>
      </c>
      <c r="N1134" s="8" t="s">
        <v>14</v>
      </c>
      <c r="O1134" s="8" t="s">
        <v>14</v>
      </c>
      <c r="P1134" s="8" t="s">
        <v>14</v>
      </c>
      <c r="Q1134" s="8" t="s">
        <v>14</v>
      </c>
      <c r="R1134" s="8" t="s">
        <v>14</v>
      </c>
      <c r="S1134" s="8" t="s">
        <v>14</v>
      </c>
      <c r="T1134" s="8" t="s">
        <v>14</v>
      </c>
      <c r="U1134" s="8" t="s">
        <v>14</v>
      </c>
      <c r="V1134" s="8" t="s">
        <v>14</v>
      </c>
      <c r="W1134" s="8" t="s">
        <v>14</v>
      </c>
      <c r="X1134" s="8" t="s">
        <v>14</v>
      </c>
      <c r="Y1134" s="8" t="s">
        <v>14</v>
      </c>
      <c r="Z1134" s="8" t="s">
        <v>14</v>
      </c>
      <c r="AA1134" s="8" t="s">
        <v>14</v>
      </c>
      <c r="AB1134" s="8" t="s">
        <v>14</v>
      </c>
    </row>
    <row r="1135">
      <c r="A1135" s="8" t="s">
        <v>14</v>
      </c>
      <c r="B1135" s="8" t="s">
        <v>14</v>
      </c>
      <c r="C1135" s="8" t="s">
        <v>14</v>
      </c>
      <c r="D1135" s="8" t="s">
        <v>14</v>
      </c>
      <c r="E1135" s="8" t="s">
        <v>14</v>
      </c>
      <c r="F1135" s="8" t="s">
        <v>14</v>
      </c>
      <c r="G1135" s="8" t="s">
        <v>14</v>
      </c>
      <c r="H1135" s="8" t="s">
        <v>14</v>
      </c>
      <c r="I1135" s="8" t="s">
        <v>14</v>
      </c>
      <c r="J1135" s="8" t="s">
        <v>14</v>
      </c>
      <c r="K1135" s="8" t="s">
        <v>14</v>
      </c>
      <c r="L1135" s="8" t="s">
        <v>14</v>
      </c>
      <c r="M1135" s="8" t="s">
        <v>14</v>
      </c>
      <c r="N1135" s="8" t="s">
        <v>14</v>
      </c>
      <c r="O1135" s="8" t="s">
        <v>14</v>
      </c>
      <c r="P1135" s="8" t="s">
        <v>14</v>
      </c>
      <c r="Q1135" s="8" t="s">
        <v>14</v>
      </c>
      <c r="R1135" s="8" t="s">
        <v>14</v>
      </c>
      <c r="S1135" s="8" t="s">
        <v>14</v>
      </c>
      <c r="T1135" s="8" t="s">
        <v>14</v>
      </c>
      <c r="U1135" s="8" t="s">
        <v>14</v>
      </c>
      <c r="V1135" s="8" t="s">
        <v>14</v>
      </c>
      <c r="W1135" s="8" t="s">
        <v>14</v>
      </c>
      <c r="X1135" s="8" t="s">
        <v>14</v>
      </c>
      <c r="Y1135" s="8" t="s">
        <v>14</v>
      </c>
      <c r="Z1135" s="8" t="s">
        <v>14</v>
      </c>
      <c r="AA1135" s="8" t="s">
        <v>14</v>
      </c>
      <c r="AB1135" s="8" t="s">
        <v>14</v>
      </c>
    </row>
    <row r="1136">
      <c r="A1136" s="8" t="s">
        <v>14</v>
      </c>
      <c r="B1136" s="8" t="s">
        <v>14</v>
      </c>
      <c r="C1136" s="8" t="s">
        <v>14</v>
      </c>
      <c r="D1136" s="8" t="s">
        <v>14</v>
      </c>
      <c r="E1136" s="8" t="s">
        <v>14</v>
      </c>
      <c r="F1136" s="8" t="s">
        <v>14</v>
      </c>
      <c r="G1136" s="8" t="s">
        <v>14</v>
      </c>
      <c r="H1136" s="8" t="s">
        <v>14</v>
      </c>
      <c r="I1136" s="8" t="s">
        <v>14</v>
      </c>
      <c r="J1136" s="8" t="s">
        <v>14</v>
      </c>
      <c r="K1136" s="8" t="s">
        <v>14</v>
      </c>
      <c r="L1136" s="8" t="s">
        <v>14</v>
      </c>
      <c r="M1136" s="8" t="s">
        <v>14</v>
      </c>
      <c r="N1136" s="8" t="s">
        <v>14</v>
      </c>
      <c r="O1136" s="8" t="s">
        <v>14</v>
      </c>
      <c r="P1136" s="8" t="s">
        <v>14</v>
      </c>
      <c r="Q1136" s="8" t="s">
        <v>14</v>
      </c>
      <c r="R1136" s="8" t="s">
        <v>14</v>
      </c>
      <c r="S1136" s="8" t="s">
        <v>14</v>
      </c>
      <c r="T1136" s="8" t="s">
        <v>14</v>
      </c>
      <c r="U1136" s="8" t="s">
        <v>14</v>
      </c>
      <c r="V1136" s="8" t="s">
        <v>14</v>
      </c>
      <c r="W1136" s="8" t="s">
        <v>14</v>
      </c>
      <c r="X1136" s="8" t="s">
        <v>14</v>
      </c>
      <c r="Y1136" s="8" t="s">
        <v>14</v>
      </c>
      <c r="Z1136" s="8" t="s">
        <v>14</v>
      </c>
      <c r="AA1136" s="8" t="s">
        <v>14</v>
      </c>
      <c r="AB1136" s="8" t="s">
        <v>14</v>
      </c>
    </row>
    <row r="1137">
      <c r="A1137" s="8" t="s">
        <v>14</v>
      </c>
      <c r="B1137" s="8" t="s">
        <v>14</v>
      </c>
      <c r="C1137" s="8" t="s">
        <v>14</v>
      </c>
      <c r="D1137" s="8" t="s">
        <v>14</v>
      </c>
      <c r="E1137" s="8" t="s">
        <v>14</v>
      </c>
      <c r="F1137" s="8" t="s">
        <v>14</v>
      </c>
      <c r="G1137" s="8" t="s">
        <v>14</v>
      </c>
      <c r="H1137" s="8" t="s">
        <v>14</v>
      </c>
      <c r="I1137" s="8" t="s">
        <v>14</v>
      </c>
      <c r="J1137" s="8" t="s">
        <v>14</v>
      </c>
      <c r="K1137" s="8" t="s">
        <v>14</v>
      </c>
      <c r="L1137" s="8" t="s">
        <v>14</v>
      </c>
      <c r="M1137" s="8" t="s">
        <v>14</v>
      </c>
      <c r="N1137" s="8" t="s">
        <v>14</v>
      </c>
      <c r="O1137" s="8" t="s">
        <v>14</v>
      </c>
      <c r="P1137" s="8" t="s">
        <v>14</v>
      </c>
      <c r="Q1137" s="8" t="s">
        <v>14</v>
      </c>
      <c r="R1137" s="8" t="s">
        <v>14</v>
      </c>
      <c r="S1137" s="8" t="s">
        <v>14</v>
      </c>
      <c r="T1137" s="8" t="s">
        <v>14</v>
      </c>
      <c r="U1137" s="8" t="s">
        <v>14</v>
      </c>
      <c r="V1137" s="8" t="s">
        <v>14</v>
      </c>
      <c r="W1137" s="8" t="s">
        <v>14</v>
      </c>
      <c r="X1137" s="8" t="s">
        <v>14</v>
      </c>
      <c r="Y1137" s="8" t="s">
        <v>14</v>
      </c>
      <c r="Z1137" s="8" t="s">
        <v>14</v>
      </c>
      <c r="AA1137" s="8" t="s">
        <v>14</v>
      </c>
      <c r="AB1137" s="8" t="s">
        <v>14</v>
      </c>
    </row>
    <row r="1138">
      <c r="A1138" s="8" t="s">
        <v>14</v>
      </c>
      <c r="B1138" s="8" t="s">
        <v>14</v>
      </c>
      <c r="C1138" s="8" t="s">
        <v>14</v>
      </c>
      <c r="D1138" s="8" t="s">
        <v>14</v>
      </c>
      <c r="E1138" s="8" t="s">
        <v>14</v>
      </c>
      <c r="F1138" s="8" t="s">
        <v>14</v>
      </c>
      <c r="G1138" s="8" t="s">
        <v>14</v>
      </c>
      <c r="H1138" s="8" t="s">
        <v>14</v>
      </c>
      <c r="I1138" s="8" t="s">
        <v>14</v>
      </c>
      <c r="J1138" s="8" t="s">
        <v>14</v>
      </c>
      <c r="K1138" s="8" t="s">
        <v>14</v>
      </c>
      <c r="L1138" s="8" t="s">
        <v>14</v>
      </c>
      <c r="M1138" s="8" t="s">
        <v>14</v>
      </c>
      <c r="N1138" s="8" t="s">
        <v>14</v>
      </c>
      <c r="O1138" s="8" t="s">
        <v>14</v>
      </c>
      <c r="P1138" s="8" t="s">
        <v>14</v>
      </c>
      <c r="Q1138" s="8" t="s">
        <v>14</v>
      </c>
      <c r="R1138" s="8" t="s">
        <v>14</v>
      </c>
      <c r="S1138" s="8" t="s">
        <v>14</v>
      </c>
      <c r="T1138" s="8" t="s">
        <v>14</v>
      </c>
      <c r="U1138" s="8" t="s">
        <v>14</v>
      </c>
      <c r="V1138" s="8" t="s">
        <v>14</v>
      </c>
      <c r="W1138" s="8" t="s">
        <v>14</v>
      </c>
      <c r="X1138" s="8" t="s">
        <v>14</v>
      </c>
      <c r="Y1138" s="8" t="s">
        <v>14</v>
      </c>
      <c r="Z1138" s="8" t="s">
        <v>14</v>
      </c>
      <c r="AA1138" s="8" t="s">
        <v>14</v>
      </c>
      <c r="AB1138" s="8" t="s">
        <v>14</v>
      </c>
    </row>
    <row r="1139">
      <c r="A1139" s="8" t="s">
        <v>14</v>
      </c>
      <c r="B1139" s="8" t="s">
        <v>14</v>
      </c>
      <c r="C1139" s="8" t="s">
        <v>14</v>
      </c>
      <c r="D1139" s="8" t="s">
        <v>14</v>
      </c>
      <c r="E1139" s="8" t="s">
        <v>14</v>
      </c>
      <c r="F1139" s="8" t="s">
        <v>14</v>
      </c>
      <c r="G1139" s="8" t="s">
        <v>14</v>
      </c>
      <c r="H1139" s="8" t="s">
        <v>14</v>
      </c>
      <c r="I1139" s="8" t="s">
        <v>14</v>
      </c>
      <c r="J1139" s="8" t="s">
        <v>14</v>
      </c>
      <c r="K1139" s="8" t="s">
        <v>14</v>
      </c>
      <c r="L1139" s="8" t="s">
        <v>14</v>
      </c>
      <c r="M1139" s="8" t="s">
        <v>14</v>
      </c>
      <c r="N1139" s="8" t="s">
        <v>14</v>
      </c>
      <c r="O1139" s="8" t="s">
        <v>14</v>
      </c>
      <c r="P1139" s="8" t="s">
        <v>14</v>
      </c>
      <c r="Q1139" s="8" t="s">
        <v>14</v>
      </c>
      <c r="R1139" s="8" t="s">
        <v>14</v>
      </c>
      <c r="S1139" s="8" t="s">
        <v>14</v>
      </c>
      <c r="T1139" s="8" t="s">
        <v>14</v>
      </c>
      <c r="U1139" s="8" t="s">
        <v>14</v>
      </c>
      <c r="V1139" s="8" t="s">
        <v>14</v>
      </c>
      <c r="W1139" s="8" t="s">
        <v>14</v>
      </c>
      <c r="X1139" s="8" t="s">
        <v>14</v>
      </c>
      <c r="Y1139" s="8" t="s">
        <v>14</v>
      </c>
      <c r="Z1139" s="8" t="s">
        <v>14</v>
      </c>
      <c r="AA1139" s="8" t="s">
        <v>14</v>
      </c>
      <c r="AB1139" s="8" t="s">
        <v>14</v>
      </c>
    </row>
    <row r="1140">
      <c r="A1140" s="8" t="s">
        <v>14</v>
      </c>
      <c r="B1140" s="8" t="s">
        <v>14</v>
      </c>
      <c r="C1140" s="8" t="s">
        <v>14</v>
      </c>
      <c r="D1140" s="8" t="s">
        <v>14</v>
      </c>
      <c r="E1140" s="8" t="s">
        <v>14</v>
      </c>
      <c r="F1140" s="8" t="s">
        <v>14</v>
      </c>
      <c r="G1140" s="8" t="s">
        <v>14</v>
      </c>
      <c r="H1140" s="8" t="s">
        <v>14</v>
      </c>
      <c r="I1140" s="8" t="s">
        <v>14</v>
      </c>
      <c r="J1140" s="8" t="s">
        <v>14</v>
      </c>
      <c r="K1140" s="8" t="s">
        <v>14</v>
      </c>
      <c r="L1140" s="8" t="s">
        <v>14</v>
      </c>
      <c r="M1140" s="8" t="s">
        <v>14</v>
      </c>
      <c r="N1140" s="8" t="s">
        <v>14</v>
      </c>
      <c r="O1140" s="8" t="s">
        <v>14</v>
      </c>
      <c r="P1140" s="8" t="s">
        <v>14</v>
      </c>
      <c r="Q1140" s="8" t="s">
        <v>14</v>
      </c>
      <c r="R1140" s="8" t="s">
        <v>14</v>
      </c>
      <c r="S1140" s="8" t="s">
        <v>14</v>
      </c>
      <c r="T1140" s="8" t="s">
        <v>14</v>
      </c>
      <c r="U1140" s="8" t="s">
        <v>14</v>
      </c>
      <c r="V1140" s="8" t="s">
        <v>14</v>
      </c>
      <c r="W1140" s="8" t="s">
        <v>14</v>
      </c>
      <c r="X1140" s="8" t="s">
        <v>14</v>
      </c>
      <c r="Y1140" s="8" t="s">
        <v>14</v>
      </c>
      <c r="Z1140" s="8" t="s">
        <v>14</v>
      </c>
      <c r="AA1140" s="8" t="s">
        <v>14</v>
      </c>
      <c r="AB1140" s="8" t="s">
        <v>14</v>
      </c>
    </row>
    <row r="1141">
      <c r="A1141" s="8" t="s">
        <v>14</v>
      </c>
      <c r="B1141" s="8" t="s">
        <v>14</v>
      </c>
      <c r="C1141" s="8" t="s">
        <v>14</v>
      </c>
      <c r="D1141" s="8" t="s">
        <v>14</v>
      </c>
      <c r="E1141" s="8" t="s">
        <v>14</v>
      </c>
      <c r="F1141" s="8" t="s">
        <v>14</v>
      </c>
      <c r="G1141" s="8" t="s">
        <v>14</v>
      </c>
      <c r="H1141" s="8" t="s">
        <v>14</v>
      </c>
      <c r="I1141" s="8" t="s">
        <v>14</v>
      </c>
      <c r="J1141" s="8" t="s">
        <v>14</v>
      </c>
      <c r="K1141" s="8" t="s">
        <v>14</v>
      </c>
      <c r="L1141" s="8" t="s">
        <v>14</v>
      </c>
      <c r="M1141" s="8" t="s">
        <v>14</v>
      </c>
      <c r="N1141" s="8" t="s">
        <v>14</v>
      </c>
      <c r="O1141" s="8" t="s">
        <v>14</v>
      </c>
      <c r="P1141" s="8" t="s">
        <v>14</v>
      </c>
      <c r="Q1141" s="8" t="s">
        <v>14</v>
      </c>
      <c r="R1141" s="8" t="s">
        <v>14</v>
      </c>
      <c r="S1141" s="8" t="s">
        <v>14</v>
      </c>
      <c r="T1141" s="8" t="s">
        <v>14</v>
      </c>
      <c r="U1141" s="8" t="s">
        <v>14</v>
      </c>
      <c r="V1141" s="8" t="s">
        <v>14</v>
      </c>
      <c r="W1141" s="8" t="s">
        <v>14</v>
      </c>
      <c r="X1141" s="8" t="s">
        <v>14</v>
      </c>
      <c r="Y1141" s="8" t="s">
        <v>14</v>
      </c>
      <c r="Z1141" s="8" t="s">
        <v>14</v>
      </c>
      <c r="AA1141" s="8" t="s">
        <v>14</v>
      </c>
      <c r="AB1141" s="8" t="s">
        <v>14</v>
      </c>
    </row>
    <row r="1142">
      <c r="A1142" s="8" t="s">
        <v>14</v>
      </c>
      <c r="B1142" s="8" t="s">
        <v>14</v>
      </c>
      <c r="C1142" s="8" t="s">
        <v>14</v>
      </c>
      <c r="D1142" s="8" t="s">
        <v>14</v>
      </c>
      <c r="E1142" s="8" t="s">
        <v>14</v>
      </c>
      <c r="F1142" s="8" t="s">
        <v>14</v>
      </c>
      <c r="G1142" s="8" t="s">
        <v>14</v>
      </c>
      <c r="H1142" s="8" t="s">
        <v>14</v>
      </c>
      <c r="I1142" s="8" t="s">
        <v>14</v>
      </c>
      <c r="J1142" s="8" t="s">
        <v>14</v>
      </c>
      <c r="K1142" s="8" t="s">
        <v>14</v>
      </c>
      <c r="L1142" s="8" t="s">
        <v>14</v>
      </c>
      <c r="M1142" s="8" t="s">
        <v>14</v>
      </c>
      <c r="N1142" s="8" t="s">
        <v>14</v>
      </c>
      <c r="O1142" s="8" t="s">
        <v>14</v>
      </c>
      <c r="P1142" s="8" t="s">
        <v>14</v>
      </c>
      <c r="Q1142" s="8" t="s">
        <v>14</v>
      </c>
      <c r="R1142" s="8" t="s">
        <v>14</v>
      </c>
      <c r="S1142" s="8" t="s">
        <v>14</v>
      </c>
      <c r="T1142" s="8" t="s">
        <v>14</v>
      </c>
      <c r="U1142" s="8" t="s">
        <v>14</v>
      </c>
      <c r="V1142" s="8" t="s">
        <v>14</v>
      </c>
      <c r="W1142" s="8" t="s">
        <v>14</v>
      </c>
      <c r="X1142" s="8" t="s">
        <v>14</v>
      </c>
      <c r="Y1142" s="8" t="s">
        <v>14</v>
      </c>
      <c r="Z1142" s="8" t="s">
        <v>14</v>
      </c>
      <c r="AA1142" s="8" t="s">
        <v>14</v>
      </c>
      <c r="AB1142" s="8" t="s">
        <v>14</v>
      </c>
    </row>
    <row r="1143">
      <c r="A1143" s="8" t="s">
        <v>14</v>
      </c>
      <c r="B1143" s="8" t="s">
        <v>14</v>
      </c>
      <c r="C1143" s="8" t="s">
        <v>14</v>
      </c>
      <c r="D1143" s="8" t="s">
        <v>14</v>
      </c>
      <c r="E1143" s="8" t="s">
        <v>14</v>
      </c>
      <c r="F1143" s="8" t="s">
        <v>14</v>
      </c>
      <c r="G1143" s="8" t="s">
        <v>14</v>
      </c>
      <c r="H1143" s="8" t="s">
        <v>14</v>
      </c>
      <c r="I1143" s="8" t="s">
        <v>14</v>
      </c>
      <c r="J1143" s="8" t="s">
        <v>14</v>
      </c>
      <c r="K1143" s="8" t="s">
        <v>14</v>
      </c>
      <c r="L1143" s="8" t="s">
        <v>14</v>
      </c>
      <c r="M1143" s="8" t="s">
        <v>14</v>
      </c>
      <c r="N1143" s="8" t="s">
        <v>14</v>
      </c>
      <c r="O1143" s="8" t="s">
        <v>14</v>
      </c>
      <c r="P1143" s="8" t="s">
        <v>14</v>
      </c>
      <c r="Q1143" s="8" t="s">
        <v>14</v>
      </c>
      <c r="R1143" s="8" t="s">
        <v>14</v>
      </c>
      <c r="S1143" s="8" t="s">
        <v>14</v>
      </c>
      <c r="T1143" s="8" t="s">
        <v>14</v>
      </c>
      <c r="U1143" s="8" t="s">
        <v>14</v>
      </c>
      <c r="V1143" s="8" t="s">
        <v>14</v>
      </c>
      <c r="W1143" s="8" t="s">
        <v>14</v>
      </c>
      <c r="X1143" s="8" t="s">
        <v>14</v>
      </c>
      <c r="Y1143" s="8" t="s">
        <v>14</v>
      </c>
      <c r="Z1143" s="8" t="s">
        <v>14</v>
      </c>
      <c r="AA1143" s="8" t="s">
        <v>14</v>
      </c>
      <c r="AB1143" s="8" t="s">
        <v>14</v>
      </c>
    </row>
    <row r="1144">
      <c r="A1144" s="8" t="s">
        <v>14</v>
      </c>
      <c r="B1144" s="8" t="s">
        <v>14</v>
      </c>
      <c r="C1144" s="8" t="s">
        <v>14</v>
      </c>
      <c r="D1144" s="8" t="s">
        <v>14</v>
      </c>
      <c r="E1144" s="8" t="s">
        <v>14</v>
      </c>
      <c r="F1144" s="8" t="s">
        <v>14</v>
      </c>
      <c r="G1144" s="8" t="s">
        <v>14</v>
      </c>
      <c r="H1144" s="8" t="s">
        <v>14</v>
      </c>
      <c r="I1144" s="8" t="s">
        <v>14</v>
      </c>
      <c r="J1144" s="8" t="s">
        <v>14</v>
      </c>
      <c r="K1144" s="8" t="s">
        <v>14</v>
      </c>
      <c r="L1144" s="8" t="s">
        <v>14</v>
      </c>
      <c r="M1144" s="8" t="s">
        <v>14</v>
      </c>
      <c r="N1144" s="8" t="s">
        <v>14</v>
      </c>
      <c r="O1144" s="8" t="s">
        <v>14</v>
      </c>
      <c r="P1144" s="8" t="s">
        <v>14</v>
      </c>
      <c r="Q1144" s="8" t="s">
        <v>14</v>
      </c>
      <c r="R1144" s="8" t="s">
        <v>14</v>
      </c>
      <c r="S1144" s="8" t="s">
        <v>14</v>
      </c>
      <c r="T1144" s="8" t="s">
        <v>14</v>
      </c>
      <c r="U1144" s="8" t="s">
        <v>14</v>
      </c>
      <c r="V1144" s="8" t="s">
        <v>14</v>
      </c>
      <c r="W1144" s="8" t="s">
        <v>14</v>
      </c>
      <c r="X1144" s="8" t="s">
        <v>14</v>
      </c>
      <c r="Y1144" s="8" t="s">
        <v>14</v>
      </c>
      <c r="Z1144" s="8" t="s">
        <v>14</v>
      </c>
      <c r="AA1144" s="8" t="s">
        <v>14</v>
      </c>
      <c r="AB1144" s="8" t="s">
        <v>14</v>
      </c>
    </row>
    <row r="1145">
      <c r="A1145" s="8" t="s">
        <v>14</v>
      </c>
      <c r="B1145" s="8" t="s">
        <v>14</v>
      </c>
      <c r="C1145" s="8" t="s">
        <v>14</v>
      </c>
      <c r="D1145" s="8" t="s">
        <v>14</v>
      </c>
      <c r="E1145" s="8" t="s">
        <v>14</v>
      </c>
      <c r="F1145" s="8" t="s">
        <v>14</v>
      </c>
      <c r="G1145" s="8" t="s">
        <v>14</v>
      </c>
      <c r="H1145" s="8" t="s">
        <v>14</v>
      </c>
      <c r="I1145" s="8" t="s">
        <v>14</v>
      </c>
      <c r="J1145" s="8" t="s">
        <v>14</v>
      </c>
      <c r="K1145" s="8" t="s">
        <v>14</v>
      </c>
      <c r="L1145" s="8" t="s">
        <v>14</v>
      </c>
      <c r="M1145" s="8" t="s">
        <v>14</v>
      </c>
      <c r="N1145" s="8" t="s">
        <v>14</v>
      </c>
      <c r="O1145" s="8" t="s">
        <v>14</v>
      </c>
      <c r="P1145" s="8" t="s">
        <v>14</v>
      </c>
      <c r="Q1145" s="8" t="s">
        <v>14</v>
      </c>
      <c r="R1145" s="8" t="s">
        <v>14</v>
      </c>
      <c r="S1145" s="8" t="s">
        <v>14</v>
      </c>
      <c r="T1145" s="8" t="s">
        <v>14</v>
      </c>
      <c r="U1145" s="8" t="s">
        <v>14</v>
      </c>
      <c r="V1145" s="8" t="s">
        <v>14</v>
      </c>
      <c r="W1145" s="8" t="s">
        <v>14</v>
      </c>
      <c r="X1145" s="8" t="s">
        <v>14</v>
      </c>
      <c r="Y1145" s="8" t="s">
        <v>14</v>
      </c>
      <c r="Z1145" s="8" t="s">
        <v>14</v>
      </c>
      <c r="AA1145" s="8" t="s">
        <v>14</v>
      </c>
      <c r="AB1145" s="8" t="s">
        <v>14</v>
      </c>
    </row>
    <row r="1146">
      <c r="A1146" s="8" t="s">
        <v>14</v>
      </c>
      <c r="B1146" s="8" t="s">
        <v>14</v>
      </c>
      <c r="C1146" s="8" t="s">
        <v>14</v>
      </c>
      <c r="D1146" s="8" t="s">
        <v>14</v>
      </c>
      <c r="E1146" s="8" t="s">
        <v>14</v>
      </c>
      <c r="F1146" s="8" t="s">
        <v>14</v>
      </c>
      <c r="G1146" s="8" t="s">
        <v>14</v>
      </c>
      <c r="H1146" s="8" t="s">
        <v>14</v>
      </c>
      <c r="I1146" s="8" t="s">
        <v>14</v>
      </c>
      <c r="J1146" s="8" t="s">
        <v>14</v>
      </c>
      <c r="K1146" s="8" t="s">
        <v>14</v>
      </c>
      <c r="L1146" s="8" t="s">
        <v>14</v>
      </c>
      <c r="M1146" s="8" t="s">
        <v>14</v>
      </c>
      <c r="N1146" s="8" t="s">
        <v>14</v>
      </c>
      <c r="O1146" s="8" t="s">
        <v>14</v>
      </c>
      <c r="P1146" s="8" t="s">
        <v>14</v>
      </c>
      <c r="Q1146" s="8" t="s">
        <v>14</v>
      </c>
      <c r="R1146" s="8" t="s">
        <v>14</v>
      </c>
      <c r="S1146" s="8" t="s">
        <v>14</v>
      </c>
      <c r="T1146" s="8" t="s">
        <v>14</v>
      </c>
      <c r="U1146" s="8" t="s">
        <v>14</v>
      </c>
      <c r="V1146" s="8" t="s">
        <v>14</v>
      </c>
      <c r="W1146" s="8" t="s">
        <v>14</v>
      </c>
      <c r="X1146" s="8" t="s">
        <v>14</v>
      </c>
      <c r="Y1146" s="8" t="s">
        <v>14</v>
      </c>
      <c r="Z1146" s="8" t="s">
        <v>14</v>
      </c>
      <c r="AA1146" s="8" t="s">
        <v>14</v>
      </c>
      <c r="AB1146" s="8" t="s">
        <v>14</v>
      </c>
    </row>
    <row r="1147">
      <c r="A1147" s="8" t="s">
        <v>14</v>
      </c>
      <c r="B1147" s="8" t="s">
        <v>14</v>
      </c>
      <c r="C1147" s="8" t="s">
        <v>14</v>
      </c>
      <c r="D1147" s="8" t="s">
        <v>14</v>
      </c>
      <c r="E1147" s="8" t="s">
        <v>14</v>
      </c>
      <c r="F1147" s="8" t="s">
        <v>14</v>
      </c>
      <c r="G1147" s="8" t="s">
        <v>14</v>
      </c>
      <c r="H1147" s="8" t="s">
        <v>14</v>
      </c>
      <c r="I1147" s="8" t="s">
        <v>14</v>
      </c>
      <c r="J1147" s="8" t="s">
        <v>14</v>
      </c>
      <c r="K1147" s="8" t="s">
        <v>14</v>
      </c>
      <c r="L1147" s="8" t="s">
        <v>14</v>
      </c>
      <c r="M1147" s="8" t="s">
        <v>14</v>
      </c>
      <c r="N1147" s="8" t="s">
        <v>14</v>
      </c>
      <c r="O1147" s="8" t="s">
        <v>14</v>
      </c>
      <c r="P1147" s="8" t="s">
        <v>14</v>
      </c>
      <c r="Q1147" s="8" t="s">
        <v>14</v>
      </c>
      <c r="R1147" s="8" t="s">
        <v>14</v>
      </c>
      <c r="S1147" s="8" t="s">
        <v>14</v>
      </c>
      <c r="T1147" s="8" t="s">
        <v>14</v>
      </c>
      <c r="U1147" s="8" t="s">
        <v>14</v>
      </c>
      <c r="V1147" s="8" t="s">
        <v>14</v>
      </c>
      <c r="W1147" s="8" t="s">
        <v>14</v>
      </c>
      <c r="X1147" s="8" t="s">
        <v>14</v>
      </c>
      <c r="Y1147" s="8" t="s">
        <v>14</v>
      </c>
      <c r="Z1147" s="8" t="s">
        <v>14</v>
      </c>
      <c r="AA1147" s="8" t="s">
        <v>14</v>
      </c>
      <c r="AB1147" s="8" t="s">
        <v>14</v>
      </c>
    </row>
    <row r="1148">
      <c r="A1148" s="8" t="s">
        <v>14</v>
      </c>
      <c r="B1148" s="8" t="s">
        <v>14</v>
      </c>
      <c r="C1148" s="8" t="s">
        <v>14</v>
      </c>
      <c r="D1148" s="8" t="s">
        <v>14</v>
      </c>
      <c r="E1148" s="8" t="s">
        <v>14</v>
      </c>
      <c r="F1148" s="8" t="s">
        <v>14</v>
      </c>
      <c r="G1148" s="8" t="s">
        <v>14</v>
      </c>
      <c r="H1148" s="8" t="s">
        <v>14</v>
      </c>
      <c r="I1148" s="8" t="s">
        <v>14</v>
      </c>
      <c r="J1148" s="8" t="s">
        <v>14</v>
      </c>
      <c r="K1148" s="8" t="s">
        <v>14</v>
      </c>
      <c r="L1148" s="8" t="s">
        <v>14</v>
      </c>
      <c r="M1148" s="8" t="s">
        <v>14</v>
      </c>
      <c r="N1148" s="8" t="s">
        <v>14</v>
      </c>
      <c r="O1148" s="8" t="s">
        <v>14</v>
      </c>
      <c r="P1148" s="8" t="s">
        <v>14</v>
      </c>
      <c r="Q1148" s="8" t="s">
        <v>14</v>
      </c>
      <c r="R1148" s="8" t="s">
        <v>14</v>
      </c>
      <c r="S1148" s="8" t="s">
        <v>14</v>
      </c>
      <c r="T1148" s="8" t="s">
        <v>14</v>
      </c>
      <c r="U1148" s="8" t="s">
        <v>14</v>
      </c>
      <c r="V1148" s="8" t="s">
        <v>14</v>
      </c>
      <c r="W1148" s="8" t="s">
        <v>14</v>
      </c>
      <c r="X1148" s="8" t="s">
        <v>14</v>
      </c>
      <c r="Y1148" s="8" t="s">
        <v>14</v>
      </c>
      <c r="Z1148" s="8" t="s">
        <v>14</v>
      </c>
      <c r="AA1148" s="8" t="s">
        <v>14</v>
      </c>
      <c r="AB1148" s="8" t="s">
        <v>14</v>
      </c>
    </row>
    <row r="1149">
      <c r="A1149" s="8" t="s">
        <v>14</v>
      </c>
      <c r="B1149" s="8" t="s">
        <v>14</v>
      </c>
      <c r="C1149" s="8" t="s">
        <v>14</v>
      </c>
      <c r="D1149" s="8" t="s">
        <v>14</v>
      </c>
      <c r="E1149" s="8" t="s">
        <v>14</v>
      </c>
      <c r="F1149" s="8" t="s">
        <v>14</v>
      </c>
      <c r="G1149" s="8" t="s">
        <v>14</v>
      </c>
      <c r="H1149" s="8" t="s">
        <v>14</v>
      </c>
      <c r="I1149" s="8" t="s">
        <v>14</v>
      </c>
      <c r="J1149" s="8" t="s">
        <v>14</v>
      </c>
      <c r="K1149" s="8" t="s">
        <v>14</v>
      </c>
      <c r="L1149" s="8" t="s">
        <v>14</v>
      </c>
      <c r="M1149" s="8" t="s">
        <v>14</v>
      </c>
      <c r="N1149" s="8" t="s">
        <v>14</v>
      </c>
      <c r="O1149" s="8" t="s">
        <v>14</v>
      </c>
      <c r="P1149" s="8" t="s">
        <v>14</v>
      </c>
      <c r="Q1149" s="8" t="s">
        <v>14</v>
      </c>
      <c r="R1149" s="8" t="s">
        <v>14</v>
      </c>
      <c r="S1149" s="8" t="s">
        <v>14</v>
      </c>
      <c r="T1149" s="8" t="s">
        <v>14</v>
      </c>
      <c r="U1149" s="8" t="s">
        <v>14</v>
      </c>
      <c r="V1149" s="8" t="s">
        <v>14</v>
      </c>
      <c r="W1149" s="8" t="s">
        <v>14</v>
      </c>
      <c r="X1149" s="8" t="s">
        <v>14</v>
      </c>
      <c r="Y1149" s="8" t="s">
        <v>14</v>
      </c>
      <c r="Z1149" s="8" t="s">
        <v>14</v>
      </c>
      <c r="AA1149" s="8" t="s">
        <v>14</v>
      </c>
      <c r="AB1149" s="8" t="s">
        <v>14</v>
      </c>
    </row>
    <row r="1150">
      <c r="A1150" s="8" t="s">
        <v>14</v>
      </c>
      <c r="B1150" s="8" t="s">
        <v>14</v>
      </c>
      <c r="C1150" s="8" t="s">
        <v>14</v>
      </c>
      <c r="D1150" s="8" t="s">
        <v>14</v>
      </c>
      <c r="E1150" s="8" t="s">
        <v>14</v>
      </c>
      <c r="F1150" s="8" t="s">
        <v>14</v>
      </c>
      <c r="G1150" s="8" t="s">
        <v>14</v>
      </c>
      <c r="H1150" s="8" t="s">
        <v>14</v>
      </c>
      <c r="I1150" s="8" t="s">
        <v>14</v>
      </c>
      <c r="J1150" s="8" t="s">
        <v>14</v>
      </c>
      <c r="K1150" s="8" t="s">
        <v>14</v>
      </c>
      <c r="L1150" s="8" t="s">
        <v>14</v>
      </c>
      <c r="M1150" s="8" t="s">
        <v>14</v>
      </c>
      <c r="N1150" s="8" t="s">
        <v>14</v>
      </c>
      <c r="O1150" s="8" t="s">
        <v>14</v>
      </c>
      <c r="P1150" s="8" t="s">
        <v>14</v>
      </c>
      <c r="Q1150" s="8" t="s">
        <v>14</v>
      </c>
      <c r="R1150" s="8" t="s">
        <v>14</v>
      </c>
      <c r="S1150" s="8" t="s">
        <v>14</v>
      </c>
      <c r="T1150" s="8" t="s">
        <v>14</v>
      </c>
      <c r="U1150" s="8" t="s">
        <v>14</v>
      </c>
      <c r="V1150" s="8" t="s">
        <v>14</v>
      </c>
      <c r="W1150" s="8" t="s">
        <v>14</v>
      </c>
      <c r="X1150" s="8" t="s">
        <v>14</v>
      </c>
      <c r="Y1150" s="8" t="s">
        <v>14</v>
      </c>
      <c r="Z1150" s="8" t="s">
        <v>14</v>
      </c>
      <c r="AA1150" s="8" t="s">
        <v>14</v>
      </c>
      <c r="AB1150" s="8" t="s">
        <v>14</v>
      </c>
    </row>
    <row r="1151">
      <c r="A1151" s="8" t="s">
        <v>14</v>
      </c>
      <c r="B1151" s="8" t="s">
        <v>14</v>
      </c>
      <c r="C1151" s="8" t="s">
        <v>14</v>
      </c>
      <c r="D1151" s="8" t="s">
        <v>14</v>
      </c>
      <c r="E1151" s="8" t="s">
        <v>14</v>
      </c>
      <c r="F1151" s="8" t="s">
        <v>14</v>
      </c>
      <c r="G1151" s="8" t="s">
        <v>14</v>
      </c>
      <c r="H1151" s="8" t="s">
        <v>14</v>
      </c>
      <c r="I1151" s="8" t="s">
        <v>14</v>
      </c>
      <c r="J1151" s="8" t="s">
        <v>14</v>
      </c>
      <c r="K1151" s="8" t="s">
        <v>14</v>
      </c>
      <c r="L1151" s="8" t="s">
        <v>14</v>
      </c>
      <c r="M1151" s="8" t="s">
        <v>14</v>
      </c>
      <c r="N1151" s="8" t="s">
        <v>14</v>
      </c>
      <c r="O1151" s="8" t="s">
        <v>14</v>
      </c>
      <c r="P1151" s="8" t="s">
        <v>14</v>
      </c>
      <c r="Q1151" s="8" t="s">
        <v>14</v>
      </c>
      <c r="R1151" s="8" t="s">
        <v>14</v>
      </c>
      <c r="S1151" s="8" t="s">
        <v>14</v>
      </c>
      <c r="T1151" s="8" t="s">
        <v>14</v>
      </c>
      <c r="U1151" s="8" t="s">
        <v>14</v>
      </c>
      <c r="V1151" s="8" t="s">
        <v>14</v>
      </c>
      <c r="W1151" s="8" t="s">
        <v>14</v>
      </c>
      <c r="X1151" s="8" t="s">
        <v>14</v>
      </c>
      <c r="Y1151" s="8" t="s">
        <v>14</v>
      </c>
      <c r="Z1151" s="8" t="s">
        <v>14</v>
      </c>
      <c r="AA1151" s="8" t="s">
        <v>14</v>
      </c>
      <c r="AB1151" s="8" t="s">
        <v>14</v>
      </c>
    </row>
    <row r="1152">
      <c r="A1152" s="8" t="s">
        <v>14</v>
      </c>
      <c r="B1152" s="8" t="s">
        <v>14</v>
      </c>
      <c r="C1152" s="8" t="s">
        <v>14</v>
      </c>
      <c r="D1152" s="8" t="s">
        <v>14</v>
      </c>
      <c r="E1152" s="8" t="s">
        <v>14</v>
      </c>
      <c r="F1152" s="8" t="s">
        <v>14</v>
      </c>
      <c r="G1152" s="8" t="s">
        <v>14</v>
      </c>
      <c r="H1152" s="8" t="s">
        <v>14</v>
      </c>
      <c r="I1152" s="8" t="s">
        <v>14</v>
      </c>
      <c r="J1152" s="8" t="s">
        <v>14</v>
      </c>
      <c r="K1152" s="8" t="s">
        <v>14</v>
      </c>
      <c r="L1152" s="8" t="s">
        <v>14</v>
      </c>
      <c r="M1152" s="8" t="s">
        <v>14</v>
      </c>
      <c r="N1152" s="8" t="s">
        <v>14</v>
      </c>
      <c r="O1152" s="8" t="s">
        <v>14</v>
      </c>
      <c r="P1152" s="8" t="s">
        <v>14</v>
      </c>
      <c r="Q1152" s="8" t="s">
        <v>14</v>
      </c>
      <c r="R1152" s="8" t="s">
        <v>14</v>
      </c>
      <c r="S1152" s="8" t="s">
        <v>14</v>
      </c>
      <c r="T1152" s="8" t="s">
        <v>14</v>
      </c>
      <c r="U1152" s="8" t="s">
        <v>14</v>
      </c>
      <c r="V1152" s="8" t="s">
        <v>14</v>
      </c>
      <c r="W1152" s="8" t="s">
        <v>14</v>
      </c>
      <c r="X1152" s="8" t="s">
        <v>14</v>
      </c>
      <c r="Y1152" s="8" t="s">
        <v>14</v>
      </c>
      <c r="Z1152" s="8" t="s">
        <v>14</v>
      </c>
      <c r="AA1152" s="8" t="s">
        <v>14</v>
      </c>
      <c r="AB1152" s="8" t="s">
        <v>14</v>
      </c>
    </row>
    <row r="1153">
      <c r="A1153" s="8" t="s">
        <v>14</v>
      </c>
      <c r="B1153" s="8" t="s">
        <v>14</v>
      </c>
      <c r="C1153" s="8" t="s">
        <v>14</v>
      </c>
      <c r="D1153" s="8" t="s">
        <v>14</v>
      </c>
      <c r="E1153" s="8" t="s">
        <v>14</v>
      </c>
      <c r="F1153" s="8" t="s">
        <v>14</v>
      </c>
      <c r="G1153" s="8" t="s">
        <v>14</v>
      </c>
      <c r="H1153" s="8" t="s">
        <v>14</v>
      </c>
      <c r="I1153" s="8" t="s">
        <v>14</v>
      </c>
      <c r="J1153" s="8" t="s">
        <v>14</v>
      </c>
      <c r="K1153" s="8" t="s">
        <v>14</v>
      </c>
      <c r="L1153" s="8" t="s">
        <v>14</v>
      </c>
      <c r="M1153" s="8" t="s">
        <v>14</v>
      </c>
      <c r="N1153" s="8" t="s">
        <v>14</v>
      </c>
      <c r="O1153" s="8" t="s">
        <v>14</v>
      </c>
      <c r="P1153" s="8" t="s">
        <v>14</v>
      </c>
      <c r="Q1153" s="8" t="s">
        <v>14</v>
      </c>
      <c r="R1153" s="8" t="s">
        <v>14</v>
      </c>
      <c r="S1153" s="8" t="s">
        <v>14</v>
      </c>
      <c r="T1153" s="8" t="s">
        <v>14</v>
      </c>
      <c r="U1153" s="8" t="s">
        <v>14</v>
      </c>
      <c r="V1153" s="8" t="s">
        <v>14</v>
      </c>
      <c r="W1153" s="8" t="s">
        <v>14</v>
      </c>
      <c r="X1153" s="8" t="s">
        <v>14</v>
      </c>
      <c r="Y1153" s="8" t="s">
        <v>14</v>
      </c>
      <c r="Z1153" s="8" t="s">
        <v>14</v>
      </c>
      <c r="AA1153" s="8" t="s">
        <v>14</v>
      </c>
      <c r="AB1153" s="8" t="s">
        <v>14</v>
      </c>
    </row>
    <row r="1154">
      <c r="A1154" s="8" t="s">
        <v>14</v>
      </c>
      <c r="B1154" s="8" t="s">
        <v>14</v>
      </c>
      <c r="C1154" s="8" t="s">
        <v>14</v>
      </c>
      <c r="D1154" s="8" t="s">
        <v>14</v>
      </c>
      <c r="E1154" s="8" t="s">
        <v>14</v>
      </c>
      <c r="F1154" s="8" t="s">
        <v>14</v>
      </c>
      <c r="G1154" s="8" t="s">
        <v>14</v>
      </c>
      <c r="H1154" s="8" t="s">
        <v>14</v>
      </c>
      <c r="I1154" s="8" t="s">
        <v>14</v>
      </c>
      <c r="J1154" s="8" t="s">
        <v>14</v>
      </c>
      <c r="K1154" s="8" t="s">
        <v>14</v>
      </c>
      <c r="L1154" s="8" t="s">
        <v>14</v>
      </c>
      <c r="M1154" s="8" t="s">
        <v>14</v>
      </c>
      <c r="N1154" s="8" t="s">
        <v>14</v>
      </c>
      <c r="O1154" s="8" t="s">
        <v>14</v>
      </c>
      <c r="P1154" s="8" t="s">
        <v>14</v>
      </c>
      <c r="Q1154" s="8" t="s">
        <v>14</v>
      </c>
      <c r="R1154" s="8" t="s">
        <v>14</v>
      </c>
      <c r="S1154" s="8" t="s">
        <v>14</v>
      </c>
      <c r="T1154" s="8" t="s">
        <v>14</v>
      </c>
      <c r="U1154" s="8" t="s">
        <v>14</v>
      </c>
      <c r="V1154" s="8" t="s">
        <v>14</v>
      </c>
      <c r="W1154" s="8" t="s">
        <v>14</v>
      </c>
      <c r="X1154" s="8" t="s">
        <v>14</v>
      </c>
      <c r="Y1154" s="8" t="s">
        <v>14</v>
      </c>
      <c r="Z1154" s="8" t="s">
        <v>14</v>
      </c>
      <c r="AA1154" s="8" t="s">
        <v>14</v>
      </c>
      <c r="AB1154" s="8" t="s">
        <v>14</v>
      </c>
    </row>
    <row r="1155">
      <c r="A1155" s="8" t="s">
        <v>14</v>
      </c>
      <c r="B1155" s="8" t="s">
        <v>14</v>
      </c>
      <c r="C1155" s="8" t="s">
        <v>14</v>
      </c>
      <c r="D1155" s="8" t="s">
        <v>14</v>
      </c>
      <c r="E1155" s="8" t="s">
        <v>14</v>
      </c>
      <c r="F1155" s="8" t="s">
        <v>14</v>
      </c>
      <c r="G1155" s="8" t="s">
        <v>14</v>
      </c>
      <c r="H1155" s="8" t="s">
        <v>14</v>
      </c>
      <c r="I1155" s="8" t="s">
        <v>14</v>
      </c>
      <c r="J1155" s="8" t="s">
        <v>14</v>
      </c>
      <c r="K1155" s="8" t="s">
        <v>14</v>
      </c>
      <c r="L1155" s="8" t="s">
        <v>14</v>
      </c>
      <c r="M1155" s="8" t="s">
        <v>14</v>
      </c>
      <c r="N1155" s="8" t="s">
        <v>14</v>
      </c>
      <c r="O1155" s="8" t="s">
        <v>14</v>
      </c>
      <c r="P1155" s="8" t="s">
        <v>14</v>
      </c>
      <c r="Q1155" s="8" t="s">
        <v>14</v>
      </c>
      <c r="R1155" s="8" t="s">
        <v>14</v>
      </c>
      <c r="S1155" s="8" t="s">
        <v>14</v>
      </c>
      <c r="T1155" s="8" t="s">
        <v>14</v>
      </c>
      <c r="U1155" s="8" t="s">
        <v>14</v>
      </c>
      <c r="V1155" s="8" t="s">
        <v>14</v>
      </c>
      <c r="W1155" s="8" t="s">
        <v>14</v>
      </c>
      <c r="X1155" s="8" t="s">
        <v>14</v>
      </c>
      <c r="Y1155" s="8" t="s">
        <v>14</v>
      </c>
      <c r="Z1155" s="8" t="s">
        <v>14</v>
      </c>
      <c r="AA1155" s="8" t="s">
        <v>14</v>
      </c>
      <c r="AB1155" s="8" t="s">
        <v>14</v>
      </c>
    </row>
    <row r="1156">
      <c r="A1156" s="8" t="s">
        <v>14</v>
      </c>
      <c r="B1156" s="8" t="s">
        <v>14</v>
      </c>
      <c r="C1156" s="8" t="s">
        <v>14</v>
      </c>
      <c r="D1156" s="8" t="s">
        <v>14</v>
      </c>
      <c r="E1156" s="8" t="s">
        <v>14</v>
      </c>
      <c r="F1156" s="8" t="s">
        <v>14</v>
      </c>
      <c r="G1156" s="8" t="s">
        <v>14</v>
      </c>
      <c r="H1156" s="8" t="s">
        <v>14</v>
      </c>
      <c r="I1156" s="8" t="s">
        <v>14</v>
      </c>
      <c r="J1156" s="8" t="s">
        <v>14</v>
      </c>
      <c r="K1156" s="8" t="s">
        <v>14</v>
      </c>
      <c r="L1156" s="8" t="s">
        <v>14</v>
      </c>
      <c r="M1156" s="8" t="s">
        <v>14</v>
      </c>
      <c r="N1156" s="8" t="s">
        <v>14</v>
      </c>
      <c r="O1156" s="8" t="s">
        <v>14</v>
      </c>
      <c r="P1156" s="8" t="s">
        <v>14</v>
      </c>
      <c r="Q1156" s="8" t="s">
        <v>14</v>
      </c>
      <c r="R1156" s="8" t="s">
        <v>14</v>
      </c>
      <c r="S1156" s="8" t="s">
        <v>14</v>
      </c>
      <c r="T1156" s="8" t="s">
        <v>14</v>
      </c>
      <c r="U1156" s="8" t="s">
        <v>14</v>
      </c>
      <c r="V1156" s="8" t="s">
        <v>14</v>
      </c>
      <c r="W1156" s="8" t="s">
        <v>14</v>
      </c>
      <c r="X1156" s="8" t="s">
        <v>14</v>
      </c>
      <c r="Y1156" s="8" t="s">
        <v>14</v>
      </c>
      <c r="Z1156" s="8" t="s">
        <v>14</v>
      </c>
      <c r="AA1156" s="8" t="s">
        <v>14</v>
      </c>
      <c r="AB1156" s="8" t="s">
        <v>14</v>
      </c>
    </row>
    <row r="1157">
      <c r="A1157" s="8" t="s">
        <v>14</v>
      </c>
      <c r="B1157" s="8" t="s">
        <v>14</v>
      </c>
      <c r="C1157" s="8" t="s">
        <v>14</v>
      </c>
      <c r="D1157" s="8" t="s">
        <v>14</v>
      </c>
      <c r="E1157" s="8" t="s">
        <v>14</v>
      </c>
      <c r="F1157" s="8" t="s">
        <v>14</v>
      </c>
      <c r="G1157" s="8" t="s">
        <v>14</v>
      </c>
      <c r="H1157" s="8" t="s">
        <v>14</v>
      </c>
      <c r="I1157" s="8" t="s">
        <v>14</v>
      </c>
      <c r="J1157" s="8" t="s">
        <v>14</v>
      </c>
      <c r="K1157" s="8" t="s">
        <v>14</v>
      </c>
      <c r="L1157" s="8" t="s">
        <v>14</v>
      </c>
      <c r="M1157" s="8" t="s">
        <v>14</v>
      </c>
      <c r="N1157" s="8" t="s">
        <v>14</v>
      </c>
      <c r="O1157" s="8" t="s">
        <v>14</v>
      </c>
      <c r="P1157" s="8" t="s">
        <v>14</v>
      </c>
      <c r="Q1157" s="8" t="s">
        <v>14</v>
      </c>
      <c r="R1157" s="8" t="s">
        <v>14</v>
      </c>
      <c r="S1157" s="8" t="s">
        <v>14</v>
      </c>
      <c r="T1157" s="8" t="s">
        <v>14</v>
      </c>
      <c r="U1157" s="8" t="s">
        <v>14</v>
      </c>
      <c r="V1157" s="8" t="s">
        <v>14</v>
      </c>
      <c r="W1157" s="8" t="s">
        <v>14</v>
      </c>
      <c r="X1157" s="8" t="s">
        <v>14</v>
      </c>
      <c r="Y1157" s="8" t="s">
        <v>14</v>
      </c>
      <c r="Z1157" s="8" t="s">
        <v>14</v>
      </c>
      <c r="AA1157" s="8" t="s">
        <v>14</v>
      </c>
      <c r="AB1157" s="8" t="s">
        <v>14</v>
      </c>
    </row>
    <row r="1158">
      <c r="A1158" s="8" t="s">
        <v>14</v>
      </c>
      <c r="B1158" s="8" t="s">
        <v>14</v>
      </c>
      <c r="C1158" s="8" t="s">
        <v>14</v>
      </c>
      <c r="D1158" s="8" t="s">
        <v>14</v>
      </c>
      <c r="E1158" s="8" t="s">
        <v>14</v>
      </c>
      <c r="F1158" s="8" t="s">
        <v>14</v>
      </c>
      <c r="G1158" s="8" t="s">
        <v>14</v>
      </c>
      <c r="H1158" s="8" t="s">
        <v>14</v>
      </c>
      <c r="I1158" s="8" t="s">
        <v>14</v>
      </c>
      <c r="J1158" s="8" t="s">
        <v>14</v>
      </c>
      <c r="K1158" s="8" t="s">
        <v>14</v>
      </c>
      <c r="L1158" s="8" t="s">
        <v>14</v>
      </c>
      <c r="M1158" s="8" t="s">
        <v>14</v>
      </c>
      <c r="N1158" s="8" t="s">
        <v>14</v>
      </c>
      <c r="O1158" s="8" t="s">
        <v>14</v>
      </c>
      <c r="P1158" s="8" t="s">
        <v>14</v>
      </c>
      <c r="Q1158" s="8" t="s">
        <v>14</v>
      </c>
      <c r="R1158" s="8" t="s">
        <v>14</v>
      </c>
      <c r="S1158" s="8" t="s">
        <v>14</v>
      </c>
      <c r="T1158" s="8" t="s">
        <v>14</v>
      </c>
      <c r="U1158" s="8" t="s">
        <v>14</v>
      </c>
      <c r="V1158" s="8" t="s">
        <v>14</v>
      </c>
      <c r="W1158" s="8" t="s">
        <v>14</v>
      </c>
      <c r="X1158" s="8" t="s">
        <v>14</v>
      </c>
      <c r="Y1158" s="8" t="s">
        <v>14</v>
      </c>
      <c r="Z1158" s="8" t="s">
        <v>14</v>
      </c>
      <c r="AA1158" s="8" t="s">
        <v>14</v>
      </c>
      <c r="AB1158" s="8" t="s">
        <v>14</v>
      </c>
    </row>
    <row r="1159">
      <c r="A1159" s="8" t="s">
        <v>14</v>
      </c>
      <c r="B1159" s="8" t="s">
        <v>14</v>
      </c>
      <c r="C1159" s="8" t="s">
        <v>14</v>
      </c>
      <c r="D1159" s="8" t="s">
        <v>14</v>
      </c>
      <c r="E1159" s="8" t="s">
        <v>14</v>
      </c>
      <c r="F1159" s="8" t="s">
        <v>14</v>
      </c>
      <c r="G1159" s="8" t="s">
        <v>14</v>
      </c>
      <c r="H1159" s="8" t="s">
        <v>14</v>
      </c>
      <c r="I1159" s="8" t="s">
        <v>14</v>
      </c>
      <c r="J1159" s="8" t="s">
        <v>14</v>
      </c>
      <c r="K1159" s="8" t="s">
        <v>14</v>
      </c>
      <c r="L1159" s="8" t="s">
        <v>14</v>
      </c>
      <c r="M1159" s="8" t="s">
        <v>14</v>
      </c>
      <c r="N1159" s="8" t="s">
        <v>14</v>
      </c>
      <c r="O1159" s="8" t="s">
        <v>14</v>
      </c>
      <c r="P1159" s="8" t="s">
        <v>14</v>
      </c>
      <c r="Q1159" s="8" t="s">
        <v>14</v>
      </c>
      <c r="R1159" s="8" t="s">
        <v>14</v>
      </c>
      <c r="S1159" s="8" t="s">
        <v>14</v>
      </c>
      <c r="T1159" s="8" t="s">
        <v>14</v>
      </c>
      <c r="U1159" s="8" t="s">
        <v>14</v>
      </c>
      <c r="V1159" s="8" t="s">
        <v>14</v>
      </c>
      <c r="W1159" s="8" t="s">
        <v>14</v>
      </c>
      <c r="X1159" s="8" t="s">
        <v>14</v>
      </c>
      <c r="Y1159" s="8" t="s">
        <v>14</v>
      </c>
      <c r="Z1159" s="8" t="s">
        <v>14</v>
      </c>
      <c r="AA1159" s="8" t="s">
        <v>14</v>
      </c>
      <c r="AB1159" s="8" t="s">
        <v>14</v>
      </c>
    </row>
    <row r="1160">
      <c r="A1160" s="8" t="s">
        <v>14</v>
      </c>
      <c r="B1160" s="8" t="s">
        <v>14</v>
      </c>
      <c r="C1160" s="8" t="s">
        <v>14</v>
      </c>
      <c r="D1160" s="8" t="s">
        <v>14</v>
      </c>
      <c r="E1160" s="8" t="s">
        <v>14</v>
      </c>
      <c r="F1160" s="8" t="s">
        <v>14</v>
      </c>
      <c r="G1160" s="8" t="s">
        <v>14</v>
      </c>
      <c r="H1160" s="8" t="s">
        <v>14</v>
      </c>
      <c r="I1160" s="8" t="s">
        <v>14</v>
      </c>
      <c r="J1160" s="8" t="s">
        <v>14</v>
      </c>
      <c r="K1160" s="8" t="s">
        <v>14</v>
      </c>
      <c r="L1160" s="8" t="s">
        <v>14</v>
      </c>
      <c r="M1160" s="8" t="s">
        <v>14</v>
      </c>
      <c r="N1160" s="8" t="s">
        <v>14</v>
      </c>
      <c r="O1160" s="8" t="s">
        <v>14</v>
      </c>
      <c r="P1160" s="8" t="s">
        <v>14</v>
      </c>
      <c r="Q1160" s="8" t="s">
        <v>14</v>
      </c>
      <c r="R1160" s="8" t="s">
        <v>14</v>
      </c>
      <c r="S1160" s="8" t="s">
        <v>14</v>
      </c>
      <c r="T1160" s="8" t="s">
        <v>14</v>
      </c>
      <c r="U1160" s="8" t="s">
        <v>14</v>
      </c>
      <c r="V1160" s="8" t="s">
        <v>14</v>
      </c>
      <c r="W1160" s="8" t="s">
        <v>14</v>
      </c>
      <c r="X1160" s="8" t="s">
        <v>14</v>
      </c>
      <c r="Y1160" s="8" t="s">
        <v>14</v>
      </c>
      <c r="Z1160" s="8" t="s">
        <v>14</v>
      </c>
      <c r="AA1160" s="8" t="s">
        <v>14</v>
      </c>
      <c r="AB1160" s="8" t="s">
        <v>14</v>
      </c>
    </row>
    <row r="1161">
      <c r="A1161" s="8" t="s">
        <v>14</v>
      </c>
      <c r="B1161" s="8" t="s">
        <v>14</v>
      </c>
      <c r="C1161" s="8" t="s">
        <v>14</v>
      </c>
      <c r="D1161" s="8" t="s">
        <v>14</v>
      </c>
      <c r="E1161" s="8" t="s">
        <v>14</v>
      </c>
      <c r="F1161" s="8" t="s">
        <v>14</v>
      </c>
      <c r="G1161" s="8" t="s">
        <v>14</v>
      </c>
      <c r="H1161" s="8" t="s">
        <v>14</v>
      </c>
      <c r="I1161" s="8" t="s">
        <v>14</v>
      </c>
      <c r="J1161" s="8" t="s">
        <v>14</v>
      </c>
      <c r="K1161" s="8" t="s">
        <v>14</v>
      </c>
      <c r="L1161" s="8" t="s">
        <v>14</v>
      </c>
      <c r="M1161" s="8" t="s">
        <v>14</v>
      </c>
      <c r="N1161" s="8" t="s">
        <v>14</v>
      </c>
      <c r="O1161" s="8" t="s">
        <v>14</v>
      </c>
      <c r="P1161" s="8" t="s">
        <v>14</v>
      </c>
      <c r="Q1161" s="8" t="s">
        <v>14</v>
      </c>
      <c r="R1161" s="8" t="s">
        <v>14</v>
      </c>
      <c r="S1161" s="8" t="s">
        <v>14</v>
      </c>
      <c r="T1161" s="8" t="s">
        <v>14</v>
      </c>
      <c r="U1161" s="8" t="s">
        <v>14</v>
      </c>
      <c r="V1161" s="8" t="s">
        <v>14</v>
      </c>
      <c r="W1161" s="8" t="s">
        <v>14</v>
      </c>
      <c r="X1161" s="8" t="s">
        <v>14</v>
      </c>
      <c r="Y1161" s="8" t="s">
        <v>14</v>
      </c>
      <c r="Z1161" s="8" t="s">
        <v>14</v>
      </c>
      <c r="AA1161" s="8" t="s">
        <v>14</v>
      </c>
      <c r="AB1161" s="8" t="s">
        <v>14</v>
      </c>
    </row>
    <row r="1162">
      <c r="A1162" s="8" t="s">
        <v>14</v>
      </c>
      <c r="B1162" s="8" t="s">
        <v>14</v>
      </c>
      <c r="C1162" s="8" t="s">
        <v>14</v>
      </c>
      <c r="D1162" s="8" t="s">
        <v>14</v>
      </c>
      <c r="E1162" s="8" t="s">
        <v>14</v>
      </c>
      <c r="F1162" s="8" t="s">
        <v>14</v>
      </c>
      <c r="G1162" s="8" t="s">
        <v>14</v>
      </c>
      <c r="H1162" s="8" t="s">
        <v>14</v>
      </c>
      <c r="I1162" s="8" t="s">
        <v>14</v>
      </c>
      <c r="J1162" s="8" t="s">
        <v>14</v>
      </c>
      <c r="K1162" s="8" t="s">
        <v>14</v>
      </c>
      <c r="L1162" s="8" t="s">
        <v>14</v>
      </c>
      <c r="M1162" s="8" t="s">
        <v>14</v>
      </c>
      <c r="N1162" s="8" t="s">
        <v>14</v>
      </c>
      <c r="O1162" s="8" t="s">
        <v>14</v>
      </c>
      <c r="P1162" s="8" t="s">
        <v>14</v>
      </c>
      <c r="Q1162" s="8" t="s">
        <v>14</v>
      </c>
      <c r="R1162" s="8" t="s">
        <v>14</v>
      </c>
      <c r="S1162" s="8" t="s">
        <v>14</v>
      </c>
      <c r="T1162" s="8" t="s">
        <v>14</v>
      </c>
      <c r="U1162" s="8" t="s">
        <v>14</v>
      </c>
      <c r="V1162" s="8" t="s">
        <v>14</v>
      </c>
      <c r="W1162" s="8" t="s">
        <v>14</v>
      </c>
      <c r="X1162" s="8" t="s">
        <v>14</v>
      </c>
      <c r="Y1162" s="8" t="s">
        <v>14</v>
      </c>
      <c r="Z1162" s="8" t="s">
        <v>14</v>
      </c>
      <c r="AA1162" s="8" t="s">
        <v>14</v>
      </c>
      <c r="AB1162" s="8" t="s">
        <v>14</v>
      </c>
    </row>
    <row r="1163">
      <c r="A1163" s="8" t="s">
        <v>14</v>
      </c>
      <c r="B1163" s="8" t="s">
        <v>14</v>
      </c>
      <c r="C1163" s="8" t="s">
        <v>14</v>
      </c>
      <c r="D1163" s="8" t="s">
        <v>14</v>
      </c>
      <c r="E1163" s="8" t="s">
        <v>14</v>
      </c>
      <c r="F1163" s="8" t="s">
        <v>14</v>
      </c>
      <c r="G1163" s="8" t="s">
        <v>14</v>
      </c>
      <c r="H1163" s="8" t="s">
        <v>14</v>
      </c>
      <c r="I1163" s="8" t="s">
        <v>14</v>
      </c>
      <c r="J1163" s="8" t="s">
        <v>14</v>
      </c>
      <c r="K1163" s="8" t="s">
        <v>14</v>
      </c>
      <c r="L1163" s="8" t="s">
        <v>14</v>
      </c>
      <c r="M1163" s="8" t="s">
        <v>14</v>
      </c>
      <c r="N1163" s="8" t="s">
        <v>14</v>
      </c>
      <c r="O1163" s="8" t="s">
        <v>14</v>
      </c>
      <c r="P1163" s="8" t="s">
        <v>14</v>
      </c>
      <c r="Q1163" s="8" t="s">
        <v>14</v>
      </c>
      <c r="R1163" s="8" t="s">
        <v>14</v>
      </c>
      <c r="S1163" s="8" t="s">
        <v>14</v>
      </c>
      <c r="T1163" s="8" t="s">
        <v>14</v>
      </c>
      <c r="U1163" s="8" t="s">
        <v>14</v>
      </c>
      <c r="V1163" s="8" t="s">
        <v>14</v>
      </c>
      <c r="W1163" s="8" t="s">
        <v>14</v>
      </c>
      <c r="X1163" s="8" t="s">
        <v>14</v>
      </c>
      <c r="Y1163" s="8" t="s">
        <v>14</v>
      </c>
      <c r="Z1163" s="8" t="s">
        <v>14</v>
      </c>
      <c r="AA1163" s="8" t="s">
        <v>14</v>
      </c>
      <c r="AB1163" s="8" t="s">
        <v>14</v>
      </c>
    </row>
    <row r="1164">
      <c r="A1164" s="8" t="s">
        <v>14</v>
      </c>
      <c r="B1164" s="8" t="s">
        <v>14</v>
      </c>
      <c r="C1164" s="8" t="s">
        <v>14</v>
      </c>
      <c r="D1164" s="8" t="s">
        <v>14</v>
      </c>
      <c r="E1164" s="8" t="s">
        <v>14</v>
      </c>
      <c r="F1164" s="8" t="s">
        <v>14</v>
      </c>
      <c r="G1164" s="8" t="s">
        <v>14</v>
      </c>
      <c r="H1164" s="8" t="s">
        <v>14</v>
      </c>
      <c r="I1164" s="8" t="s">
        <v>14</v>
      </c>
      <c r="J1164" s="8" t="s">
        <v>14</v>
      </c>
      <c r="K1164" s="8" t="s">
        <v>14</v>
      </c>
      <c r="L1164" s="8" t="s">
        <v>14</v>
      </c>
      <c r="M1164" s="8" t="s">
        <v>14</v>
      </c>
      <c r="N1164" s="8" t="s">
        <v>14</v>
      </c>
      <c r="O1164" s="8" t="s">
        <v>14</v>
      </c>
      <c r="P1164" s="8" t="s">
        <v>14</v>
      </c>
      <c r="Q1164" s="8" t="s">
        <v>14</v>
      </c>
      <c r="R1164" s="8" t="s">
        <v>14</v>
      </c>
      <c r="S1164" s="8" t="s">
        <v>14</v>
      </c>
      <c r="T1164" s="8" t="s">
        <v>14</v>
      </c>
      <c r="U1164" s="8" t="s">
        <v>14</v>
      </c>
      <c r="V1164" s="8" t="s">
        <v>14</v>
      </c>
      <c r="W1164" s="8" t="s">
        <v>14</v>
      </c>
      <c r="X1164" s="8" t="s">
        <v>14</v>
      </c>
      <c r="Y1164" s="8" t="s">
        <v>14</v>
      </c>
      <c r="Z1164" s="8" t="s">
        <v>14</v>
      </c>
      <c r="AA1164" s="8" t="s">
        <v>14</v>
      </c>
      <c r="AB1164" s="8" t="s">
        <v>14</v>
      </c>
    </row>
    <row r="1165">
      <c r="A1165" s="8" t="s">
        <v>14</v>
      </c>
      <c r="B1165" s="8" t="s">
        <v>14</v>
      </c>
      <c r="C1165" s="8" t="s">
        <v>14</v>
      </c>
      <c r="D1165" s="8" t="s">
        <v>14</v>
      </c>
      <c r="E1165" s="8" t="s">
        <v>14</v>
      </c>
      <c r="F1165" s="8" t="s">
        <v>14</v>
      </c>
      <c r="G1165" s="8" t="s">
        <v>14</v>
      </c>
      <c r="H1165" s="8" t="s">
        <v>14</v>
      </c>
      <c r="I1165" s="8" t="s">
        <v>14</v>
      </c>
      <c r="J1165" s="8" t="s">
        <v>14</v>
      </c>
      <c r="K1165" s="8" t="s">
        <v>14</v>
      </c>
      <c r="L1165" s="8" t="s">
        <v>14</v>
      </c>
      <c r="M1165" s="8" t="s">
        <v>14</v>
      </c>
      <c r="N1165" s="8" t="s">
        <v>14</v>
      </c>
      <c r="O1165" s="8" t="s">
        <v>14</v>
      </c>
      <c r="P1165" s="8" t="s">
        <v>14</v>
      </c>
      <c r="Q1165" s="8" t="s">
        <v>14</v>
      </c>
      <c r="R1165" s="8" t="s">
        <v>14</v>
      </c>
      <c r="S1165" s="8" t="s">
        <v>14</v>
      </c>
      <c r="T1165" s="8" t="s">
        <v>14</v>
      </c>
      <c r="U1165" s="8" t="s">
        <v>14</v>
      </c>
      <c r="V1165" s="8" t="s">
        <v>14</v>
      </c>
      <c r="W1165" s="8" t="s">
        <v>14</v>
      </c>
      <c r="X1165" s="8" t="s">
        <v>14</v>
      </c>
      <c r="Y1165" s="8" t="s">
        <v>14</v>
      </c>
      <c r="Z1165" s="8" t="s">
        <v>14</v>
      </c>
      <c r="AA1165" s="8" t="s">
        <v>14</v>
      </c>
      <c r="AB1165" s="8" t="s">
        <v>14</v>
      </c>
    </row>
    <row r="1166">
      <c r="A1166" s="8" t="s">
        <v>14</v>
      </c>
      <c r="B1166" s="8" t="s">
        <v>14</v>
      </c>
      <c r="C1166" s="8" t="s">
        <v>14</v>
      </c>
      <c r="D1166" s="8" t="s">
        <v>14</v>
      </c>
      <c r="E1166" s="8" t="s">
        <v>14</v>
      </c>
      <c r="F1166" s="8" t="s">
        <v>14</v>
      </c>
      <c r="G1166" s="8" t="s">
        <v>14</v>
      </c>
      <c r="H1166" s="8" t="s">
        <v>14</v>
      </c>
      <c r="I1166" s="8" t="s">
        <v>14</v>
      </c>
      <c r="J1166" s="8" t="s">
        <v>14</v>
      </c>
      <c r="K1166" s="8" t="s">
        <v>14</v>
      </c>
      <c r="L1166" s="8" t="s">
        <v>14</v>
      </c>
      <c r="M1166" s="8" t="s">
        <v>14</v>
      </c>
      <c r="N1166" s="8" t="s">
        <v>14</v>
      </c>
      <c r="O1166" s="8" t="s">
        <v>14</v>
      </c>
      <c r="P1166" s="8" t="s">
        <v>14</v>
      </c>
      <c r="Q1166" s="8" t="s">
        <v>14</v>
      </c>
      <c r="R1166" s="8" t="s">
        <v>14</v>
      </c>
      <c r="S1166" s="8" t="s">
        <v>14</v>
      </c>
      <c r="T1166" s="8" t="s">
        <v>14</v>
      </c>
      <c r="U1166" s="8" t="s">
        <v>14</v>
      </c>
      <c r="V1166" s="8" t="s">
        <v>14</v>
      </c>
      <c r="W1166" s="8" t="s">
        <v>14</v>
      </c>
      <c r="X1166" s="8" t="s">
        <v>14</v>
      </c>
      <c r="Y1166" s="8" t="s">
        <v>14</v>
      </c>
      <c r="Z1166" s="8" t="s">
        <v>14</v>
      </c>
      <c r="AA1166" s="8" t="s">
        <v>14</v>
      </c>
      <c r="AB1166" s="8" t="s">
        <v>14</v>
      </c>
    </row>
    <row r="1167">
      <c r="A1167" s="8" t="s">
        <v>14</v>
      </c>
      <c r="B1167" s="8" t="s">
        <v>14</v>
      </c>
      <c r="C1167" s="8" t="s">
        <v>14</v>
      </c>
      <c r="D1167" s="8" t="s">
        <v>14</v>
      </c>
      <c r="E1167" s="8" t="s">
        <v>14</v>
      </c>
      <c r="F1167" s="8" t="s">
        <v>14</v>
      </c>
      <c r="G1167" s="8" t="s">
        <v>14</v>
      </c>
      <c r="H1167" s="8" t="s">
        <v>14</v>
      </c>
      <c r="I1167" s="8" t="s">
        <v>14</v>
      </c>
      <c r="J1167" s="8" t="s">
        <v>14</v>
      </c>
      <c r="K1167" s="8" t="s">
        <v>14</v>
      </c>
      <c r="L1167" s="8" t="s">
        <v>14</v>
      </c>
      <c r="M1167" s="8" t="s">
        <v>14</v>
      </c>
      <c r="N1167" s="8" t="s">
        <v>14</v>
      </c>
      <c r="O1167" s="8" t="s">
        <v>14</v>
      </c>
      <c r="P1167" s="8" t="s">
        <v>14</v>
      </c>
      <c r="Q1167" s="8" t="s">
        <v>14</v>
      </c>
      <c r="R1167" s="8" t="s">
        <v>14</v>
      </c>
      <c r="S1167" s="8" t="s">
        <v>14</v>
      </c>
      <c r="T1167" s="8" t="s">
        <v>14</v>
      </c>
      <c r="U1167" s="8" t="s">
        <v>14</v>
      </c>
      <c r="V1167" s="8" t="s">
        <v>14</v>
      </c>
      <c r="W1167" s="8" t="s">
        <v>14</v>
      </c>
      <c r="X1167" s="8" t="s">
        <v>14</v>
      </c>
      <c r="Y1167" s="8" t="s">
        <v>14</v>
      </c>
      <c r="Z1167" s="8" t="s">
        <v>14</v>
      </c>
      <c r="AA1167" s="8" t="s">
        <v>14</v>
      </c>
      <c r="AB1167" s="8" t="s">
        <v>14</v>
      </c>
    </row>
    <row r="1168">
      <c r="A1168" s="8" t="s">
        <v>14</v>
      </c>
      <c r="B1168" s="8" t="s">
        <v>14</v>
      </c>
      <c r="C1168" s="8" t="s">
        <v>14</v>
      </c>
      <c r="D1168" s="8" t="s">
        <v>14</v>
      </c>
      <c r="E1168" s="8" t="s">
        <v>14</v>
      </c>
      <c r="F1168" s="8" t="s">
        <v>14</v>
      </c>
      <c r="G1168" s="8" t="s">
        <v>14</v>
      </c>
      <c r="H1168" s="8" t="s">
        <v>14</v>
      </c>
      <c r="I1168" s="8" t="s">
        <v>14</v>
      </c>
      <c r="J1168" s="8" t="s">
        <v>14</v>
      </c>
      <c r="K1168" s="8" t="s">
        <v>14</v>
      </c>
      <c r="L1168" s="8" t="s">
        <v>14</v>
      </c>
      <c r="M1168" s="8" t="s">
        <v>14</v>
      </c>
      <c r="N1168" s="8" t="s">
        <v>14</v>
      </c>
      <c r="O1168" s="8" t="s">
        <v>14</v>
      </c>
      <c r="P1168" s="8" t="s">
        <v>14</v>
      </c>
      <c r="Q1168" s="8" t="s">
        <v>14</v>
      </c>
      <c r="R1168" s="8" t="s">
        <v>14</v>
      </c>
      <c r="S1168" s="8" t="s">
        <v>14</v>
      </c>
      <c r="T1168" s="8" t="s">
        <v>14</v>
      </c>
      <c r="U1168" s="8" t="s">
        <v>14</v>
      </c>
      <c r="V1168" s="8" t="s">
        <v>14</v>
      </c>
      <c r="W1168" s="8" t="s">
        <v>14</v>
      </c>
      <c r="X1168" s="8" t="s">
        <v>14</v>
      </c>
      <c r="Y1168" s="8" t="s">
        <v>14</v>
      </c>
      <c r="Z1168" s="8" t="s">
        <v>14</v>
      </c>
      <c r="AA1168" s="8" t="s">
        <v>14</v>
      </c>
      <c r="AB1168" s="8" t="s">
        <v>14</v>
      </c>
    </row>
    <row r="1169">
      <c r="A1169" s="8" t="s">
        <v>14</v>
      </c>
      <c r="B1169" s="8" t="s">
        <v>14</v>
      </c>
      <c r="C1169" s="8" t="s">
        <v>14</v>
      </c>
      <c r="D1169" s="8" t="s">
        <v>14</v>
      </c>
      <c r="E1169" s="8" t="s">
        <v>14</v>
      </c>
      <c r="F1169" s="8" t="s">
        <v>14</v>
      </c>
      <c r="G1169" s="8" t="s">
        <v>14</v>
      </c>
      <c r="H1169" s="8" t="s">
        <v>14</v>
      </c>
      <c r="I1169" s="8" t="s">
        <v>14</v>
      </c>
      <c r="J1169" s="8" t="s">
        <v>14</v>
      </c>
      <c r="K1169" s="8" t="s">
        <v>14</v>
      </c>
      <c r="L1169" s="8" t="s">
        <v>14</v>
      </c>
      <c r="M1169" s="8" t="s">
        <v>14</v>
      </c>
      <c r="N1169" s="8" t="s">
        <v>14</v>
      </c>
      <c r="O1169" s="8" t="s">
        <v>14</v>
      </c>
      <c r="P1169" s="8" t="s">
        <v>14</v>
      </c>
      <c r="Q1169" s="8" t="s">
        <v>14</v>
      </c>
      <c r="R1169" s="8" t="s">
        <v>14</v>
      </c>
      <c r="S1169" s="8" t="s">
        <v>14</v>
      </c>
      <c r="T1169" s="8" t="s">
        <v>14</v>
      </c>
      <c r="U1169" s="8" t="s">
        <v>14</v>
      </c>
      <c r="V1169" s="8" t="s">
        <v>14</v>
      </c>
      <c r="W1169" s="8" t="s">
        <v>14</v>
      </c>
      <c r="X1169" s="8" t="s">
        <v>14</v>
      </c>
      <c r="Y1169" s="8" t="s">
        <v>14</v>
      </c>
      <c r="Z1169" s="8" t="s">
        <v>14</v>
      </c>
      <c r="AA1169" s="8" t="s">
        <v>14</v>
      </c>
      <c r="AB1169" s="8" t="s">
        <v>14</v>
      </c>
    </row>
    <row r="1170">
      <c r="A1170" s="8" t="s">
        <v>14</v>
      </c>
      <c r="B1170" s="8" t="s">
        <v>14</v>
      </c>
      <c r="C1170" s="8" t="s">
        <v>14</v>
      </c>
      <c r="D1170" s="8" t="s">
        <v>14</v>
      </c>
      <c r="E1170" s="8" t="s">
        <v>14</v>
      </c>
      <c r="F1170" s="8" t="s">
        <v>14</v>
      </c>
      <c r="G1170" s="8" t="s">
        <v>14</v>
      </c>
      <c r="H1170" s="8" t="s">
        <v>14</v>
      </c>
      <c r="I1170" s="8" t="s">
        <v>14</v>
      </c>
      <c r="J1170" s="8" t="s">
        <v>14</v>
      </c>
      <c r="K1170" s="8" t="s">
        <v>14</v>
      </c>
      <c r="L1170" s="8" t="s">
        <v>14</v>
      </c>
      <c r="M1170" s="8" t="s">
        <v>14</v>
      </c>
      <c r="N1170" s="8" t="s">
        <v>14</v>
      </c>
      <c r="O1170" s="8" t="s">
        <v>14</v>
      </c>
      <c r="P1170" s="8" t="s">
        <v>14</v>
      </c>
      <c r="Q1170" s="8" t="s">
        <v>14</v>
      </c>
      <c r="R1170" s="8" t="s">
        <v>14</v>
      </c>
      <c r="S1170" s="8" t="s">
        <v>14</v>
      </c>
      <c r="T1170" s="8" t="s">
        <v>14</v>
      </c>
      <c r="U1170" s="8" t="s">
        <v>14</v>
      </c>
      <c r="V1170" s="8" t="s">
        <v>14</v>
      </c>
      <c r="W1170" s="8" t="s">
        <v>14</v>
      </c>
      <c r="X1170" s="8" t="s">
        <v>14</v>
      </c>
      <c r="Y1170" s="8" t="s">
        <v>14</v>
      </c>
      <c r="Z1170" s="8" t="s">
        <v>14</v>
      </c>
      <c r="AA1170" s="8" t="s">
        <v>14</v>
      </c>
      <c r="AB1170" s="8" t="s">
        <v>14</v>
      </c>
    </row>
    <row r="1171">
      <c r="A1171" s="8" t="s">
        <v>14</v>
      </c>
      <c r="B1171" s="8" t="s">
        <v>14</v>
      </c>
      <c r="C1171" s="8" t="s">
        <v>14</v>
      </c>
      <c r="D1171" s="8" t="s">
        <v>14</v>
      </c>
      <c r="E1171" s="8" t="s">
        <v>14</v>
      </c>
      <c r="F1171" s="8" t="s">
        <v>14</v>
      </c>
      <c r="G1171" s="8" t="s">
        <v>14</v>
      </c>
      <c r="H1171" s="8" t="s">
        <v>14</v>
      </c>
      <c r="I1171" s="8" t="s">
        <v>14</v>
      </c>
      <c r="J1171" s="8" t="s">
        <v>14</v>
      </c>
      <c r="K1171" s="8" t="s">
        <v>14</v>
      </c>
      <c r="L1171" s="8" t="s">
        <v>14</v>
      </c>
      <c r="M1171" s="8" t="s">
        <v>14</v>
      </c>
      <c r="N1171" s="8" t="s">
        <v>14</v>
      </c>
      <c r="O1171" s="8" t="s">
        <v>14</v>
      </c>
      <c r="P1171" s="8" t="s">
        <v>14</v>
      </c>
      <c r="Q1171" s="8" t="s">
        <v>14</v>
      </c>
      <c r="R1171" s="8" t="s">
        <v>14</v>
      </c>
      <c r="S1171" s="8" t="s">
        <v>14</v>
      </c>
      <c r="T1171" s="8" t="s">
        <v>14</v>
      </c>
      <c r="U1171" s="8" t="s">
        <v>14</v>
      </c>
      <c r="V1171" s="8" t="s">
        <v>14</v>
      </c>
      <c r="W1171" s="8" t="s">
        <v>14</v>
      </c>
      <c r="X1171" s="8" t="s">
        <v>14</v>
      </c>
      <c r="Y1171" s="8" t="s">
        <v>14</v>
      </c>
      <c r="Z1171" s="8" t="s">
        <v>14</v>
      </c>
      <c r="AA1171" s="8" t="s">
        <v>14</v>
      </c>
      <c r="AB1171" s="8" t="s">
        <v>14</v>
      </c>
    </row>
    <row r="1172">
      <c r="A1172" s="8" t="s">
        <v>14</v>
      </c>
      <c r="B1172" s="8" t="s">
        <v>14</v>
      </c>
      <c r="C1172" s="8" t="s">
        <v>14</v>
      </c>
      <c r="D1172" s="8" t="s">
        <v>14</v>
      </c>
      <c r="E1172" s="8" t="s">
        <v>14</v>
      </c>
      <c r="F1172" s="8" t="s">
        <v>14</v>
      </c>
      <c r="G1172" s="8" t="s">
        <v>14</v>
      </c>
      <c r="H1172" s="8" t="s">
        <v>14</v>
      </c>
      <c r="I1172" s="8" t="s">
        <v>14</v>
      </c>
      <c r="J1172" s="8" t="s">
        <v>14</v>
      </c>
      <c r="K1172" s="8" t="s">
        <v>14</v>
      </c>
      <c r="L1172" s="8" t="s">
        <v>14</v>
      </c>
      <c r="M1172" s="8" t="s">
        <v>14</v>
      </c>
      <c r="N1172" s="8" t="s">
        <v>14</v>
      </c>
      <c r="O1172" s="8" t="s">
        <v>14</v>
      </c>
      <c r="P1172" s="8" t="s">
        <v>14</v>
      </c>
      <c r="Q1172" s="8" t="s">
        <v>14</v>
      </c>
      <c r="R1172" s="8" t="s">
        <v>14</v>
      </c>
      <c r="S1172" s="8" t="s">
        <v>14</v>
      </c>
      <c r="T1172" s="8" t="s">
        <v>14</v>
      </c>
      <c r="U1172" s="8" t="s">
        <v>14</v>
      </c>
      <c r="V1172" s="8" t="s">
        <v>14</v>
      </c>
      <c r="W1172" s="8" t="s">
        <v>14</v>
      </c>
      <c r="X1172" s="8" t="s">
        <v>14</v>
      </c>
      <c r="Y1172" s="8" t="s">
        <v>14</v>
      </c>
      <c r="Z1172" s="8" t="s">
        <v>14</v>
      </c>
      <c r="AA1172" s="8" t="s">
        <v>14</v>
      </c>
      <c r="AB1172" s="8" t="s">
        <v>14</v>
      </c>
    </row>
    <row r="1173">
      <c r="A1173" s="8" t="s">
        <v>14</v>
      </c>
      <c r="B1173" s="8" t="s">
        <v>14</v>
      </c>
      <c r="C1173" s="8" t="s">
        <v>14</v>
      </c>
      <c r="D1173" s="8" t="s">
        <v>14</v>
      </c>
      <c r="E1173" s="8" t="s">
        <v>14</v>
      </c>
      <c r="F1173" s="8" t="s">
        <v>14</v>
      </c>
      <c r="G1173" s="8" t="s">
        <v>14</v>
      </c>
      <c r="H1173" s="8" t="s">
        <v>14</v>
      </c>
      <c r="I1173" s="8" t="s">
        <v>14</v>
      </c>
      <c r="J1173" s="8" t="s">
        <v>14</v>
      </c>
      <c r="K1173" s="8" t="s">
        <v>14</v>
      </c>
      <c r="L1173" s="8" t="s">
        <v>14</v>
      </c>
      <c r="M1173" s="8" t="s">
        <v>14</v>
      </c>
      <c r="N1173" s="8" t="s">
        <v>14</v>
      </c>
      <c r="O1173" s="8" t="s">
        <v>14</v>
      </c>
      <c r="P1173" s="8" t="s">
        <v>14</v>
      </c>
      <c r="Q1173" s="8" t="s">
        <v>14</v>
      </c>
      <c r="R1173" s="8" t="s">
        <v>14</v>
      </c>
      <c r="S1173" s="8" t="s">
        <v>14</v>
      </c>
      <c r="T1173" s="8" t="s">
        <v>14</v>
      </c>
      <c r="U1173" s="8" t="s">
        <v>14</v>
      </c>
      <c r="V1173" s="8" t="s">
        <v>14</v>
      </c>
      <c r="W1173" s="8" t="s">
        <v>14</v>
      </c>
      <c r="X1173" s="8" t="s">
        <v>14</v>
      </c>
      <c r="Y1173" s="8" t="s">
        <v>14</v>
      </c>
      <c r="Z1173" s="8" t="s">
        <v>14</v>
      </c>
      <c r="AA1173" s="8" t="s">
        <v>14</v>
      </c>
      <c r="AB1173" s="8" t="s">
        <v>14</v>
      </c>
    </row>
    <row r="1174">
      <c r="A1174" s="8" t="s">
        <v>14</v>
      </c>
      <c r="B1174" s="8" t="s">
        <v>14</v>
      </c>
      <c r="C1174" s="8" t="s">
        <v>14</v>
      </c>
      <c r="D1174" s="8" t="s">
        <v>14</v>
      </c>
      <c r="E1174" s="8" t="s">
        <v>14</v>
      </c>
      <c r="F1174" s="8" t="s">
        <v>14</v>
      </c>
      <c r="G1174" s="8" t="s">
        <v>14</v>
      </c>
      <c r="H1174" s="8" t="s">
        <v>14</v>
      </c>
      <c r="I1174" s="8" t="s">
        <v>14</v>
      </c>
      <c r="J1174" s="8" t="s">
        <v>14</v>
      </c>
      <c r="K1174" s="8" t="s">
        <v>14</v>
      </c>
      <c r="L1174" s="8" t="s">
        <v>14</v>
      </c>
      <c r="M1174" s="8" t="s">
        <v>14</v>
      </c>
      <c r="N1174" s="8" t="s">
        <v>14</v>
      </c>
      <c r="O1174" s="8" t="s">
        <v>14</v>
      </c>
      <c r="P1174" s="8" t="s">
        <v>14</v>
      </c>
      <c r="Q1174" s="8" t="s">
        <v>14</v>
      </c>
      <c r="R1174" s="8" t="s">
        <v>14</v>
      </c>
      <c r="S1174" s="8" t="s">
        <v>14</v>
      </c>
      <c r="T1174" s="8" t="s">
        <v>14</v>
      </c>
      <c r="U1174" s="8" t="s">
        <v>14</v>
      </c>
      <c r="V1174" s="8" t="s">
        <v>14</v>
      </c>
      <c r="W1174" s="8" t="s">
        <v>14</v>
      </c>
      <c r="X1174" s="8" t="s">
        <v>14</v>
      </c>
      <c r="Y1174" s="8" t="s">
        <v>14</v>
      </c>
      <c r="Z1174" s="8" t="s">
        <v>14</v>
      </c>
      <c r="AA1174" s="8" t="s">
        <v>14</v>
      </c>
      <c r="AB1174" s="8" t="s">
        <v>14</v>
      </c>
    </row>
    <row r="1175">
      <c r="A1175" s="8" t="s">
        <v>14</v>
      </c>
      <c r="B1175" s="8" t="s">
        <v>14</v>
      </c>
      <c r="C1175" s="8" t="s">
        <v>14</v>
      </c>
      <c r="D1175" s="8" t="s">
        <v>14</v>
      </c>
      <c r="E1175" s="8" t="s">
        <v>14</v>
      </c>
      <c r="F1175" s="8" t="s">
        <v>14</v>
      </c>
      <c r="G1175" s="8" t="s">
        <v>14</v>
      </c>
      <c r="H1175" s="8" t="s">
        <v>14</v>
      </c>
      <c r="I1175" s="8" t="s">
        <v>14</v>
      </c>
      <c r="J1175" s="8" t="s">
        <v>14</v>
      </c>
      <c r="K1175" s="8" t="s">
        <v>14</v>
      </c>
      <c r="L1175" s="8" t="s">
        <v>14</v>
      </c>
      <c r="M1175" s="8" t="s">
        <v>14</v>
      </c>
      <c r="N1175" s="8" t="s">
        <v>14</v>
      </c>
      <c r="O1175" s="8" t="s">
        <v>14</v>
      </c>
      <c r="P1175" s="8" t="s">
        <v>14</v>
      </c>
      <c r="Q1175" s="8" t="s">
        <v>14</v>
      </c>
      <c r="R1175" s="8" t="s">
        <v>14</v>
      </c>
      <c r="S1175" s="8" t="s">
        <v>14</v>
      </c>
      <c r="T1175" s="8" t="s">
        <v>14</v>
      </c>
      <c r="U1175" s="8" t="s">
        <v>14</v>
      </c>
      <c r="V1175" s="8" t="s">
        <v>14</v>
      </c>
      <c r="W1175" s="8" t="s">
        <v>14</v>
      </c>
      <c r="X1175" s="8" t="s">
        <v>14</v>
      </c>
      <c r="Y1175" s="8" t="s">
        <v>14</v>
      </c>
      <c r="Z1175" s="8" t="s">
        <v>14</v>
      </c>
      <c r="AA1175" s="8" t="s">
        <v>14</v>
      </c>
      <c r="AB1175" s="8" t="s">
        <v>14</v>
      </c>
    </row>
    <row r="1176">
      <c r="A1176" s="8" t="s">
        <v>14</v>
      </c>
      <c r="B1176" s="8" t="s">
        <v>14</v>
      </c>
      <c r="C1176" s="8" t="s">
        <v>14</v>
      </c>
      <c r="D1176" s="8" t="s">
        <v>14</v>
      </c>
      <c r="E1176" s="8" t="s">
        <v>14</v>
      </c>
      <c r="F1176" s="8" t="s">
        <v>14</v>
      </c>
      <c r="G1176" s="8" t="s">
        <v>14</v>
      </c>
      <c r="H1176" s="8" t="s">
        <v>14</v>
      </c>
      <c r="I1176" s="8" t="s">
        <v>14</v>
      </c>
      <c r="J1176" s="8" t="s">
        <v>14</v>
      </c>
      <c r="K1176" s="8" t="s">
        <v>14</v>
      </c>
      <c r="L1176" s="8" t="s">
        <v>14</v>
      </c>
      <c r="M1176" s="8" t="s">
        <v>14</v>
      </c>
      <c r="N1176" s="8" t="s">
        <v>14</v>
      </c>
      <c r="O1176" s="8" t="s">
        <v>14</v>
      </c>
      <c r="P1176" s="8" t="s">
        <v>14</v>
      </c>
      <c r="Q1176" s="8" t="s">
        <v>14</v>
      </c>
      <c r="R1176" s="8" t="s">
        <v>14</v>
      </c>
      <c r="S1176" s="8" t="s">
        <v>14</v>
      </c>
      <c r="T1176" s="8" t="s">
        <v>14</v>
      </c>
      <c r="U1176" s="8" t="s">
        <v>14</v>
      </c>
      <c r="V1176" s="8" t="s">
        <v>14</v>
      </c>
      <c r="W1176" s="8" t="s">
        <v>14</v>
      </c>
      <c r="X1176" s="8" t="s">
        <v>14</v>
      </c>
      <c r="Y1176" s="8" t="s">
        <v>14</v>
      </c>
      <c r="Z1176" s="8" t="s">
        <v>14</v>
      </c>
      <c r="AA1176" s="8" t="s">
        <v>14</v>
      </c>
      <c r="AB1176" s="8" t="s">
        <v>14</v>
      </c>
    </row>
    <row r="1177">
      <c r="A1177" s="8" t="s">
        <v>14</v>
      </c>
      <c r="B1177" s="8" t="s">
        <v>14</v>
      </c>
      <c r="C1177" s="8" t="s">
        <v>14</v>
      </c>
      <c r="D1177" s="8" t="s">
        <v>14</v>
      </c>
      <c r="E1177" s="8" t="s">
        <v>14</v>
      </c>
      <c r="F1177" s="8" t="s">
        <v>14</v>
      </c>
      <c r="G1177" s="8" t="s">
        <v>14</v>
      </c>
      <c r="H1177" s="8" t="s">
        <v>14</v>
      </c>
      <c r="I1177" s="8" t="s">
        <v>14</v>
      </c>
      <c r="J1177" s="8" t="s">
        <v>14</v>
      </c>
      <c r="K1177" s="8" t="s">
        <v>14</v>
      </c>
      <c r="L1177" s="8" t="s">
        <v>14</v>
      </c>
      <c r="M1177" s="8" t="s">
        <v>14</v>
      </c>
      <c r="N1177" s="8" t="s">
        <v>14</v>
      </c>
      <c r="O1177" s="8" t="s">
        <v>14</v>
      </c>
      <c r="P1177" s="8" t="s">
        <v>14</v>
      </c>
      <c r="Q1177" s="8" t="s">
        <v>14</v>
      </c>
      <c r="R1177" s="8" t="s">
        <v>14</v>
      </c>
      <c r="S1177" s="8" t="s">
        <v>14</v>
      </c>
      <c r="T1177" s="8" t="s">
        <v>14</v>
      </c>
      <c r="U1177" s="8" t="s">
        <v>14</v>
      </c>
      <c r="V1177" s="8" t="s">
        <v>14</v>
      </c>
      <c r="W1177" s="8" t="s">
        <v>14</v>
      </c>
      <c r="X1177" s="8" t="s">
        <v>14</v>
      </c>
      <c r="Y1177" s="8" t="s">
        <v>14</v>
      </c>
      <c r="Z1177" s="8" t="s">
        <v>14</v>
      </c>
      <c r="AA1177" s="8" t="s">
        <v>14</v>
      </c>
      <c r="AB1177" s="8" t="s">
        <v>14</v>
      </c>
    </row>
    <row r="1178">
      <c r="A1178" s="8" t="s">
        <v>14</v>
      </c>
      <c r="B1178" s="8" t="s">
        <v>14</v>
      </c>
      <c r="C1178" s="8" t="s">
        <v>14</v>
      </c>
      <c r="D1178" s="8" t="s">
        <v>14</v>
      </c>
      <c r="E1178" s="8" t="s">
        <v>14</v>
      </c>
      <c r="F1178" s="8" t="s">
        <v>14</v>
      </c>
      <c r="G1178" s="8" t="s">
        <v>14</v>
      </c>
      <c r="H1178" s="8" t="s">
        <v>14</v>
      </c>
      <c r="I1178" s="8" t="s">
        <v>14</v>
      </c>
      <c r="J1178" s="8" t="s">
        <v>14</v>
      </c>
      <c r="K1178" s="8" t="s">
        <v>14</v>
      </c>
      <c r="L1178" s="8" t="s">
        <v>14</v>
      </c>
      <c r="M1178" s="8" t="s">
        <v>14</v>
      </c>
      <c r="N1178" s="8" t="s">
        <v>14</v>
      </c>
      <c r="O1178" s="8" t="s">
        <v>14</v>
      </c>
      <c r="P1178" s="8" t="s">
        <v>14</v>
      </c>
      <c r="Q1178" s="8" t="s">
        <v>14</v>
      </c>
      <c r="R1178" s="8" t="s">
        <v>14</v>
      </c>
      <c r="S1178" s="8" t="s">
        <v>14</v>
      </c>
      <c r="T1178" s="8" t="s">
        <v>14</v>
      </c>
      <c r="U1178" s="8" t="s">
        <v>14</v>
      </c>
      <c r="V1178" s="8" t="s">
        <v>14</v>
      </c>
      <c r="W1178" s="8" t="s">
        <v>14</v>
      </c>
      <c r="X1178" s="8" t="s">
        <v>14</v>
      </c>
      <c r="Y1178" s="8" t="s">
        <v>14</v>
      </c>
      <c r="Z1178" s="8" t="s">
        <v>14</v>
      </c>
      <c r="AA1178" s="8" t="s">
        <v>14</v>
      </c>
      <c r="AB1178" s="8" t="s">
        <v>14</v>
      </c>
    </row>
    <row r="1179">
      <c r="A1179" s="8" t="s">
        <v>14</v>
      </c>
      <c r="B1179" s="8" t="s">
        <v>14</v>
      </c>
      <c r="C1179" s="8" t="s">
        <v>14</v>
      </c>
      <c r="D1179" s="8" t="s">
        <v>14</v>
      </c>
      <c r="E1179" s="8" t="s">
        <v>14</v>
      </c>
      <c r="F1179" s="8" t="s">
        <v>14</v>
      </c>
      <c r="G1179" s="8" t="s">
        <v>14</v>
      </c>
      <c r="H1179" s="8" t="s">
        <v>14</v>
      </c>
      <c r="I1179" s="8" t="s">
        <v>14</v>
      </c>
      <c r="J1179" s="8" t="s">
        <v>14</v>
      </c>
      <c r="K1179" s="8" t="s">
        <v>14</v>
      </c>
      <c r="L1179" s="8" t="s">
        <v>14</v>
      </c>
      <c r="M1179" s="8" t="s">
        <v>14</v>
      </c>
      <c r="N1179" s="8" t="s">
        <v>14</v>
      </c>
      <c r="O1179" s="8" t="s">
        <v>14</v>
      </c>
      <c r="P1179" s="8" t="s">
        <v>14</v>
      </c>
      <c r="Q1179" s="8" t="s">
        <v>14</v>
      </c>
      <c r="R1179" s="8" t="s">
        <v>14</v>
      </c>
      <c r="S1179" s="8" t="s">
        <v>14</v>
      </c>
      <c r="T1179" s="8" t="s">
        <v>14</v>
      </c>
      <c r="U1179" s="8" t="s">
        <v>14</v>
      </c>
      <c r="V1179" s="8" t="s">
        <v>14</v>
      </c>
      <c r="W1179" s="8" t="s">
        <v>14</v>
      </c>
      <c r="X1179" s="8" t="s">
        <v>14</v>
      </c>
      <c r="Y1179" s="8" t="s">
        <v>14</v>
      </c>
      <c r="Z1179" s="8" t="s">
        <v>14</v>
      </c>
      <c r="AA1179" s="8" t="s">
        <v>14</v>
      </c>
      <c r="AB1179" s="8" t="s">
        <v>14</v>
      </c>
    </row>
    <row r="1180">
      <c r="A1180" s="8" t="s">
        <v>14</v>
      </c>
      <c r="B1180" s="8" t="s">
        <v>14</v>
      </c>
      <c r="C1180" s="8" t="s">
        <v>14</v>
      </c>
      <c r="D1180" s="8" t="s">
        <v>14</v>
      </c>
      <c r="E1180" s="8" t="s">
        <v>14</v>
      </c>
      <c r="F1180" s="8" t="s">
        <v>14</v>
      </c>
      <c r="G1180" s="8" t="s">
        <v>14</v>
      </c>
      <c r="H1180" s="8" t="s">
        <v>14</v>
      </c>
      <c r="I1180" s="8" t="s">
        <v>14</v>
      </c>
      <c r="J1180" s="8" t="s">
        <v>14</v>
      </c>
      <c r="K1180" s="8" t="s">
        <v>14</v>
      </c>
      <c r="L1180" s="8" t="s">
        <v>14</v>
      </c>
      <c r="M1180" s="8" t="s">
        <v>14</v>
      </c>
      <c r="N1180" s="8" t="s">
        <v>14</v>
      </c>
      <c r="O1180" s="8" t="s">
        <v>14</v>
      </c>
      <c r="P1180" s="8" t="s">
        <v>14</v>
      </c>
      <c r="Q1180" s="8" t="s">
        <v>14</v>
      </c>
      <c r="R1180" s="8" t="s">
        <v>14</v>
      </c>
      <c r="S1180" s="8" t="s">
        <v>14</v>
      </c>
      <c r="T1180" s="8" t="s">
        <v>14</v>
      </c>
      <c r="U1180" s="8" t="s">
        <v>14</v>
      </c>
      <c r="V1180" s="8" t="s">
        <v>14</v>
      </c>
      <c r="W1180" s="8" t="s">
        <v>14</v>
      </c>
      <c r="X1180" s="8" t="s">
        <v>14</v>
      </c>
      <c r="Y1180" s="8" t="s">
        <v>14</v>
      </c>
      <c r="Z1180" s="8" t="s">
        <v>14</v>
      </c>
      <c r="AA1180" s="8" t="s">
        <v>14</v>
      </c>
      <c r="AB1180" s="8" t="s">
        <v>14</v>
      </c>
    </row>
    <row r="1181">
      <c r="A1181" s="8" t="s">
        <v>14</v>
      </c>
      <c r="B1181" s="8" t="s">
        <v>14</v>
      </c>
      <c r="C1181" s="8" t="s">
        <v>14</v>
      </c>
      <c r="D1181" s="8" t="s">
        <v>14</v>
      </c>
      <c r="E1181" s="8" t="s">
        <v>14</v>
      </c>
      <c r="F1181" s="8" t="s">
        <v>14</v>
      </c>
      <c r="G1181" s="8" t="s">
        <v>14</v>
      </c>
      <c r="H1181" s="8" t="s">
        <v>14</v>
      </c>
      <c r="I1181" s="8" t="s">
        <v>14</v>
      </c>
      <c r="J1181" s="8" t="s">
        <v>14</v>
      </c>
      <c r="K1181" s="8" t="s">
        <v>14</v>
      </c>
      <c r="L1181" s="8" t="s">
        <v>14</v>
      </c>
      <c r="M1181" s="8" t="s">
        <v>14</v>
      </c>
      <c r="N1181" s="8" t="s">
        <v>14</v>
      </c>
      <c r="O1181" s="8" t="s">
        <v>14</v>
      </c>
      <c r="P1181" s="8" t="s">
        <v>14</v>
      </c>
      <c r="Q1181" s="8" t="s">
        <v>14</v>
      </c>
      <c r="R1181" s="8" t="s">
        <v>14</v>
      </c>
      <c r="S1181" s="8" t="s">
        <v>14</v>
      </c>
      <c r="T1181" s="8" t="s">
        <v>14</v>
      </c>
      <c r="U1181" s="8" t="s">
        <v>14</v>
      </c>
      <c r="V1181" s="8" t="s">
        <v>14</v>
      </c>
      <c r="W1181" s="8" t="s">
        <v>14</v>
      </c>
      <c r="X1181" s="8" t="s">
        <v>14</v>
      </c>
      <c r="Y1181" s="8" t="s">
        <v>14</v>
      </c>
      <c r="Z1181" s="8" t="s">
        <v>14</v>
      </c>
      <c r="AA1181" s="8" t="s">
        <v>14</v>
      </c>
      <c r="AB1181" s="8" t="s">
        <v>14</v>
      </c>
    </row>
    <row r="1182">
      <c r="A1182" s="8" t="s">
        <v>14</v>
      </c>
      <c r="B1182" s="8" t="s">
        <v>14</v>
      </c>
      <c r="C1182" s="8" t="s">
        <v>14</v>
      </c>
      <c r="D1182" s="8" t="s">
        <v>14</v>
      </c>
      <c r="E1182" s="8" t="s">
        <v>14</v>
      </c>
      <c r="F1182" s="8" t="s">
        <v>14</v>
      </c>
      <c r="G1182" s="8" t="s">
        <v>14</v>
      </c>
      <c r="H1182" s="8" t="s">
        <v>14</v>
      </c>
      <c r="I1182" s="8" t="s">
        <v>14</v>
      </c>
      <c r="J1182" s="8" t="s">
        <v>14</v>
      </c>
      <c r="K1182" s="8" t="s">
        <v>14</v>
      </c>
      <c r="L1182" s="8" t="s">
        <v>14</v>
      </c>
      <c r="M1182" s="8" t="s">
        <v>14</v>
      </c>
      <c r="N1182" s="8" t="s">
        <v>14</v>
      </c>
      <c r="O1182" s="8" t="s">
        <v>14</v>
      </c>
      <c r="P1182" s="8" t="s">
        <v>14</v>
      </c>
      <c r="Q1182" s="8" t="s">
        <v>14</v>
      </c>
      <c r="R1182" s="8" t="s">
        <v>14</v>
      </c>
      <c r="S1182" s="8" t="s">
        <v>14</v>
      </c>
      <c r="T1182" s="8" t="s">
        <v>14</v>
      </c>
      <c r="U1182" s="8" t="s">
        <v>14</v>
      </c>
      <c r="V1182" s="8" t="s">
        <v>14</v>
      </c>
      <c r="W1182" s="8" t="s">
        <v>14</v>
      </c>
      <c r="X1182" s="8" t="s">
        <v>14</v>
      </c>
      <c r="Y1182" s="8" t="s">
        <v>14</v>
      </c>
      <c r="Z1182" s="8" t="s">
        <v>14</v>
      </c>
      <c r="AA1182" s="8" t="s">
        <v>14</v>
      </c>
      <c r="AB1182" s="8" t="s">
        <v>14</v>
      </c>
    </row>
    <row r="1183">
      <c r="A1183" s="8" t="s">
        <v>14</v>
      </c>
      <c r="B1183" s="8" t="s">
        <v>14</v>
      </c>
      <c r="C1183" s="8" t="s">
        <v>14</v>
      </c>
      <c r="D1183" s="8" t="s">
        <v>14</v>
      </c>
      <c r="E1183" s="8" t="s">
        <v>14</v>
      </c>
      <c r="F1183" s="8" t="s">
        <v>14</v>
      </c>
      <c r="G1183" s="8" t="s">
        <v>14</v>
      </c>
      <c r="H1183" s="8" t="s">
        <v>14</v>
      </c>
      <c r="I1183" s="8" t="s">
        <v>14</v>
      </c>
      <c r="J1183" s="8" t="s">
        <v>14</v>
      </c>
      <c r="K1183" s="8" t="s">
        <v>14</v>
      </c>
      <c r="L1183" s="8" t="s">
        <v>14</v>
      </c>
      <c r="M1183" s="8" t="s">
        <v>14</v>
      </c>
      <c r="N1183" s="8" t="s">
        <v>14</v>
      </c>
      <c r="O1183" s="8" t="s">
        <v>14</v>
      </c>
      <c r="P1183" s="8" t="s">
        <v>14</v>
      </c>
      <c r="Q1183" s="8" t="s">
        <v>14</v>
      </c>
      <c r="R1183" s="8" t="s">
        <v>14</v>
      </c>
      <c r="S1183" s="8" t="s">
        <v>14</v>
      </c>
      <c r="T1183" s="8" t="s">
        <v>14</v>
      </c>
      <c r="U1183" s="8" t="s">
        <v>14</v>
      </c>
      <c r="V1183" s="8" t="s">
        <v>14</v>
      </c>
      <c r="W1183" s="8" t="s">
        <v>14</v>
      </c>
      <c r="X1183" s="8" t="s">
        <v>14</v>
      </c>
      <c r="Y1183" s="8" t="s">
        <v>14</v>
      </c>
      <c r="Z1183" s="8" t="s">
        <v>14</v>
      </c>
      <c r="AA1183" s="8" t="s">
        <v>14</v>
      </c>
      <c r="AB1183" s="8" t="s">
        <v>14</v>
      </c>
    </row>
    <row r="1184">
      <c r="A1184" s="8" t="s">
        <v>14</v>
      </c>
      <c r="B1184" s="8" t="s">
        <v>14</v>
      </c>
      <c r="C1184" s="8" t="s">
        <v>14</v>
      </c>
      <c r="D1184" s="8" t="s">
        <v>14</v>
      </c>
      <c r="E1184" s="8" t="s">
        <v>14</v>
      </c>
      <c r="F1184" s="8" t="s">
        <v>14</v>
      </c>
      <c r="G1184" s="8" t="s">
        <v>14</v>
      </c>
      <c r="H1184" s="8" t="s">
        <v>14</v>
      </c>
      <c r="I1184" s="8" t="s">
        <v>14</v>
      </c>
      <c r="J1184" s="8" t="s">
        <v>14</v>
      </c>
      <c r="K1184" s="8" t="s">
        <v>14</v>
      </c>
      <c r="L1184" s="8" t="s">
        <v>14</v>
      </c>
      <c r="M1184" s="8" t="s">
        <v>14</v>
      </c>
      <c r="N1184" s="8" t="s">
        <v>14</v>
      </c>
      <c r="O1184" s="8" t="s">
        <v>14</v>
      </c>
      <c r="P1184" s="8" t="s">
        <v>14</v>
      </c>
      <c r="Q1184" s="8" t="s">
        <v>14</v>
      </c>
      <c r="R1184" s="8" t="s">
        <v>14</v>
      </c>
      <c r="S1184" s="8" t="s">
        <v>14</v>
      </c>
      <c r="T1184" s="8" t="s">
        <v>14</v>
      </c>
      <c r="U1184" s="8" t="s">
        <v>14</v>
      </c>
      <c r="V1184" s="8" t="s">
        <v>14</v>
      </c>
      <c r="W1184" s="8" t="s">
        <v>14</v>
      </c>
      <c r="X1184" s="8" t="s">
        <v>14</v>
      </c>
      <c r="Y1184" s="8" t="s">
        <v>14</v>
      </c>
      <c r="Z1184" s="8" t="s">
        <v>14</v>
      </c>
      <c r="AA1184" s="8" t="s">
        <v>14</v>
      </c>
      <c r="AB1184" s="8" t="s">
        <v>14</v>
      </c>
    </row>
    <row r="1185">
      <c r="A1185" s="8" t="s">
        <v>14</v>
      </c>
      <c r="B1185" s="8" t="s">
        <v>14</v>
      </c>
      <c r="C1185" s="8" t="s">
        <v>14</v>
      </c>
      <c r="D1185" s="8" t="s">
        <v>14</v>
      </c>
      <c r="E1185" s="8" t="s">
        <v>14</v>
      </c>
      <c r="F1185" s="8" t="s">
        <v>14</v>
      </c>
      <c r="G1185" s="8" t="s">
        <v>14</v>
      </c>
      <c r="H1185" s="8" t="s">
        <v>14</v>
      </c>
      <c r="I1185" s="8" t="s">
        <v>14</v>
      </c>
      <c r="J1185" s="8" t="s">
        <v>14</v>
      </c>
      <c r="K1185" s="8" t="s">
        <v>14</v>
      </c>
      <c r="L1185" s="8" t="s">
        <v>14</v>
      </c>
      <c r="M1185" s="8" t="s">
        <v>14</v>
      </c>
      <c r="N1185" s="8" t="s">
        <v>14</v>
      </c>
      <c r="O1185" s="8" t="s">
        <v>14</v>
      </c>
      <c r="P1185" s="8" t="s">
        <v>14</v>
      </c>
      <c r="Q1185" s="8" t="s">
        <v>14</v>
      </c>
      <c r="R1185" s="8" t="s">
        <v>14</v>
      </c>
      <c r="S1185" s="8" t="s">
        <v>14</v>
      </c>
      <c r="T1185" s="8" t="s">
        <v>14</v>
      </c>
      <c r="U1185" s="8" t="s">
        <v>14</v>
      </c>
      <c r="V1185" s="8" t="s">
        <v>14</v>
      </c>
      <c r="W1185" s="8" t="s">
        <v>14</v>
      </c>
      <c r="X1185" s="8" t="s">
        <v>14</v>
      </c>
      <c r="Y1185" s="8" t="s">
        <v>14</v>
      </c>
      <c r="Z1185" s="8" t="s">
        <v>14</v>
      </c>
      <c r="AA1185" s="8" t="s">
        <v>14</v>
      </c>
      <c r="AB1185" s="8" t="s">
        <v>14</v>
      </c>
    </row>
    <row r="1186">
      <c r="A1186" s="8" t="s">
        <v>14</v>
      </c>
      <c r="B1186" s="8" t="s">
        <v>14</v>
      </c>
      <c r="C1186" s="8" t="s">
        <v>14</v>
      </c>
      <c r="D1186" s="8" t="s">
        <v>14</v>
      </c>
      <c r="E1186" s="8" t="s">
        <v>14</v>
      </c>
      <c r="F1186" s="8" t="s">
        <v>14</v>
      </c>
      <c r="G1186" s="8" t="s">
        <v>14</v>
      </c>
      <c r="H1186" s="8" t="s">
        <v>14</v>
      </c>
      <c r="I1186" s="8" t="s">
        <v>14</v>
      </c>
      <c r="J1186" s="8" t="s">
        <v>14</v>
      </c>
      <c r="K1186" s="8" t="s">
        <v>14</v>
      </c>
      <c r="L1186" s="8" t="s">
        <v>14</v>
      </c>
      <c r="M1186" s="8" t="s">
        <v>14</v>
      </c>
      <c r="N1186" s="8" t="s">
        <v>14</v>
      </c>
      <c r="O1186" s="8" t="s">
        <v>14</v>
      </c>
      <c r="P1186" s="8" t="s">
        <v>14</v>
      </c>
      <c r="Q1186" s="8" t="s">
        <v>14</v>
      </c>
      <c r="R1186" s="8" t="s">
        <v>14</v>
      </c>
      <c r="S1186" s="8" t="s">
        <v>14</v>
      </c>
      <c r="T1186" s="8" t="s">
        <v>14</v>
      </c>
      <c r="U1186" s="8" t="s">
        <v>14</v>
      </c>
      <c r="V1186" s="8" t="s">
        <v>14</v>
      </c>
      <c r="W1186" s="8" t="s">
        <v>14</v>
      </c>
      <c r="X1186" s="8" t="s">
        <v>14</v>
      </c>
      <c r="Y1186" s="8" t="s">
        <v>14</v>
      </c>
      <c r="Z1186" s="8" t="s">
        <v>14</v>
      </c>
      <c r="AA1186" s="8" t="s">
        <v>14</v>
      </c>
      <c r="AB1186" s="8" t="s">
        <v>14</v>
      </c>
    </row>
    <row r="1187">
      <c r="A1187" s="8" t="s">
        <v>14</v>
      </c>
      <c r="B1187" s="8" t="s">
        <v>14</v>
      </c>
      <c r="C1187" s="8" t="s">
        <v>14</v>
      </c>
      <c r="D1187" s="8" t="s">
        <v>14</v>
      </c>
      <c r="E1187" s="8" t="s">
        <v>14</v>
      </c>
      <c r="F1187" s="8" t="s">
        <v>14</v>
      </c>
      <c r="G1187" s="8" t="s">
        <v>14</v>
      </c>
      <c r="H1187" s="8" t="s">
        <v>14</v>
      </c>
      <c r="I1187" s="8" t="s">
        <v>14</v>
      </c>
      <c r="J1187" s="8" t="s">
        <v>14</v>
      </c>
      <c r="K1187" s="8" t="s">
        <v>14</v>
      </c>
      <c r="L1187" s="8" t="s">
        <v>14</v>
      </c>
      <c r="M1187" s="8" t="s">
        <v>14</v>
      </c>
      <c r="N1187" s="8" t="s">
        <v>14</v>
      </c>
      <c r="O1187" s="8" t="s">
        <v>14</v>
      </c>
      <c r="P1187" s="8" t="s">
        <v>14</v>
      </c>
      <c r="Q1187" s="8" t="s">
        <v>14</v>
      </c>
      <c r="R1187" s="8" t="s">
        <v>14</v>
      </c>
      <c r="S1187" s="8" t="s">
        <v>14</v>
      </c>
      <c r="T1187" s="8" t="s">
        <v>14</v>
      </c>
      <c r="U1187" s="8" t="s">
        <v>14</v>
      </c>
      <c r="V1187" s="8" t="s">
        <v>14</v>
      </c>
      <c r="W1187" s="8" t="s">
        <v>14</v>
      </c>
      <c r="X1187" s="8" t="s">
        <v>14</v>
      </c>
      <c r="Y1187" s="8" t="s">
        <v>14</v>
      </c>
      <c r="Z1187" s="8" t="s">
        <v>14</v>
      </c>
      <c r="AA1187" s="8" t="s">
        <v>14</v>
      </c>
      <c r="AB1187" s="8" t="s">
        <v>14</v>
      </c>
    </row>
    <row r="1188">
      <c r="A1188" s="8" t="s">
        <v>14</v>
      </c>
      <c r="B1188" s="8" t="s">
        <v>14</v>
      </c>
      <c r="C1188" s="8" t="s">
        <v>14</v>
      </c>
      <c r="D1188" s="8" t="s">
        <v>14</v>
      </c>
      <c r="E1188" s="8" t="s">
        <v>14</v>
      </c>
      <c r="F1188" s="8" t="s">
        <v>14</v>
      </c>
      <c r="G1188" s="8" t="s">
        <v>14</v>
      </c>
      <c r="H1188" s="8" t="s">
        <v>14</v>
      </c>
      <c r="I1188" s="8" t="s">
        <v>14</v>
      </c>
      <c r="J1188" s="8" t="s">
        <v>14</v>
      </c>
      <c r="K1188" s="8" t="s">
        <v>14</v>
      </c>
      <c r="L1188" s="8" t="s">
        <v>14</v>
      </c>
      <c r="M1188" s="8" t="s">
        <v>14</v>
      </c>
      <c r="N1188" s="8" t="s">
        <v>14</v>
      </c>
      <c r="O1188" s="8" t="s">
        <v>14</v>
      </c>
      <c r="P1188" s="8" t="s">
        <v>14</v>
      </c>
      <c r="Q1188" s="8" t="s">
        <v>14</v>
      </c>
      <c r="R1188" s="8" t="s">
        <v>14</v>
      </c>
      <c r="S1188" s="8" t="s">
        <v>14</v>
      </c>
      <c r="T1188" s="8" t="s">
        <v>14</v>
      </c>
      <c r="U1188" s="8" t="s">
        <v>14</v>
      </c>
      <c r="V1188" s="8" t="s">
        <v>14</v>
      </c>
      <c r="W1188" s="8" t="s">
        <v>14</v>
      </c>
      <c r="X1188" s="8" t="s">
        <v>14</v>
      </c>
      <c r="Y1188" s="8" t="s">
        <v>14</v>
      </c>
      <c r="Z1188" s="8" t="s">
        <v>14</v>
      </c>
      <c r="AA1188" s="8" t="s">
        <v>14</v>
      </c>
      <c r="AB1188" s="8" t="s">
        <v>14</v>
      </c>
    </row>
    <row r="1189">
      <c r="A1189" s="8" t="s">
        <v>14</v>
      </c>
      <c r="B1189" s="8" t="s">
        <v>14</v>
      </c>
      <c r="C1189" s="8" t="s">
        <v>14</v>
      </c>
      <c r="D1189" s="8" t="s">
        <v>14</v>
      </c>
      <c r="E1189" s="8" t="s">
        <v>14</v>
      </c>
      <c r="F1189" s="8" t="s">
        <v>14</v>
      </c>
      <c r="G1189" s="8" t="s">
        <v>14</v>
      </c>
      <c r="H1189" s="8" t="s">
        <v>14</v>
      </c>
      <c r="I1189" s="8" t="s">
        <v>14</v>
      </c>
      <c r="J1189" s="8" t="s">
        <v>14</v>
      </c>
      <c r="K1189" s="8" t="s">
        <v>14</v>
      </c>
      <c r="L1189" s="8" t="s">
        <v>14</v>
      </c>
      <c r="M1189" s="8" t="s">
        <v>14</v>
      </c>
      <c r="N1189" s="8" t="s">
        <v>14</v>
      </c>
      <c r="O1189" s="8" t="s">
        <v>14</v>
      </c>
      <c r="P1189" s="8" t="s">
        <v>14</v>
      </c>
      <c r="Q1189" s="8" t="s">
        <v>14</v>
      </c>
      <c r="R1189" s="8" t="s">
        <v>14</v>
      </c>
      <c r="S1189" s="8" t="s">
        <v>14</v>
      </c>
      <c r="T1189" s="8" t="s">
        <v>14</v>
      </c>
      <c r="U1189" s="8" t="s">
        <v>14</v>
      </c>
      <c r="V1189" s="8" t="s">
        <v>14</v>
      </c>
      <c r="W1189" s="8" t="s">
        <v>14</v>
      </c>
      <c r="X1189" s="8" t="s">
        <v>14</v>
      </c>
      <c r="Y1189" s="8" t="s">
        <v>14</v>
      </c>
      <c r="Z1189" s="8" t="s">
        <v>14</v>
      </c>
      <c r="AA1189" s="8" t="s">
        <v>14</v>
      </c>
      <c r="AB1189" s="8" t="s">
        <v>14</v>
      </c>
    </row>
    <row r="1190">
      <c r="A1190" s="8" t="s">
        <v>14</v>
      </c>
      <c r="B1190" s="8" t="s">
        <v>14</v>
      </c>
      <c r="C1190" s="8" t="s">
        <v>14</v>
      </c>
      <c r="D1190" s="8" t="s">
        <v>14</v>
      </c>
      <c r="E1190" s="8" t="s">
        <v>14</v>
      </c>
      <c r="F1190" s="8" t="s">
        <v>14</v>
      </c>
      <c r="G1190" s="8" t="s">
        <v>14</v>
      </c>
      <c r="H1190" s="8" t="s">
        <v>14</v>
      </c>
      <c r="I1190" s="8" t="s">
        <v>14</v>
      </c>
      <c r="J1190" s="8" t="s">
        <v>14</v>
      </c>
      <c r="K1190" s="8" t="s">
        <v>14</v>
      </c>
      <c r="L1190" s="8" t="s">
        <v>14</v>
      </c>
      <c r="M1190" s="8" t="s">
        <v>14</v>
      </c>
      <c r="N1190" s="8" t="s">
        <v>14</v>
      </c>
      <c r="O1190" s="8" t="s">
        <v>14</v>
      </c>
      <c r="P1190" s="8" t="s">
        <v>14</v>
      </c>
      <c r="Q1190" s="8" t="s">
        <v>14</v>
      </c>
      <c r="R1190" s="8" t="s">
        <v>14</v>
      </c>
      <c r="S1190" s="8" t="s">
        <v>14</v>
      </c>
      <c r="T1190" s="8" t="s">
        <v>14</v>
      </c>
      <c r="U1190" s="8" t="s">
        <v>14</v>
      </c>
      <c r="V1190" s="8" t="s">
        <v>14</v>
      </c>
      <c r="W1190" s="8" t="s">
        <v>14</v>
      </c>
      <c r="X1190" s="8" t="s">
        <v>14</v>
      </c>
      <c r="Y1190" s="8" t="s">
        <v>14</v>
      </c>
      <c r="Z1190" s="8" t="s">
        <v>14</v>
      </c>
      <c r="AA1190" s="8" t="s">
        <v>14</v>
      </c>
      <c r="AB1190" s="8" t="s">
        <v>14</v>
      </c>
    </row>
    <row r="1191">
      <c r="A1191" s="8" t="s">
        <v>14</v>
      </c>
      <c r="B1191" s="8" t="s">
        <v>14</v>
      </c>
      <c r="C1191" s="8" t="s">
        <v>14</v>
      </c>
      <c r="D1191" s="8" t="s">
        <v>14</v>
      </c>
      <c r="E1191" s="8" t="s">
        <v>14</v>
      </c>
      <c r="F1191" s="8" t="s">
        <v>14</v>
      </c>
      <c r="G1191" s="8" t="s">
        <v>14</v>
      </c>
      <c r="H1191" s="8" t="s">
        <v>14</v>
      </c>
      <c r="I1191" s="8" t="s">
        <v>14</v>
      </c>
      <c r="J1191" s="8" t="s">
        <v>14</v>
      </c>
      <c r="K1191" s="8" t="s">
        <v>14</v>
      </c>
      <c r="L1191" s="8" t="s">
        <v>14</v>
      </c>
      <c r="M1191" s="8" t="s">
        <v>14</v>
      </c>
      <c r="N1191" s="8" t="s">
        <v>14</v>
      </c>
      <c r="O1191" s="8" t="s">
        <v>14</v>
      </c>
      <c r="P1191" s="8" t="s">
        <v>14</v>
      </c>
      <c r="Q1191" s="8" t="s">
        <v>14</v>
      </c>
      <c r="R1191" s="8" t="s">
        <v>14</v>
      </c>
      <c r="S1191" s="8" t="s">
        <v>14</v>
      </c>
      <c r="T1191" s="8" t="s">
        <v>14</v>
      </c>
      <c r="U1191" s="8" t="s">
        <v>14</v>
      </c>
      <c r="V1191" s="8" t="s">
        <v>14</v>
      </c>
      <c r="W1191" s="8" t="s">
        <v>14</v>
      </c>
      <c r="X1191" s="8" t="s">
        <v>14</v>
      </c>
      <c r="Y1191" s="8" t="s">
        <v>14</v>
      </c>
      <c r="Z1191" s="8" t="s">
        <v>14</v>
      </c>
      <c r="AA1191" s="8" t="s">
        <v>14</v>
      </c>
      <c r="AB1191" s="8" t="s">
        <v>14</v>
      </c>
    </row>
    <row r="1192">
      <c r="A1192" s="8" t="s">
        <v>14</v>
      </c>
      <c r="B1192" s="8" t="s">
        <v>14</v>
      </c>
      <c r="C1192" s="8" t="s">
        <v>14</v>
      </c>
      <c r="D1192" s="8" t="s">
        <v>14</v>
      </c>
      <c r="E1192" s="8" t="s">
        <v>14</v>
      </c>
      <c r="F1192" s="8" t="s">
        <v>14</v>
      </c>
      <c r="G1192" s="8" t="s">
        <v>14</v>
      </c>
      <c r="H1192" s="8" t="s">
        <v>14</v>
      </c>
      <c r="I1192" s="8" t="s">
        <v>14</v>
      </c>
      <c r="J1192" s="8" t="s">
        <v>14</v>
      </c>
      <c r="K1192" s="8" t="s">
        <v>14</v>
      </c>
      <c r="L1192" s="8" t="s">
        <v>14</v>
      </c>
      <c r="M1192" s="8" t="s">
        <v>14</v>
      </c>
      <c r="N1192" s="8" t="s">
        <v>14</v>
      </c>
      <c r="O1192" s="8" t="s">
        <v>14</v>
      </c>
      <c r="P1192" s="8" t="s">
        <v>14</v>
      </c>
      <c r="Q1192" s="8" t="s">
        <v>14</v>
      </c>
      <c r="R1192" s="8" t="s">
        <v>14</v>
      </c>
      <c r="S1192" s="8" t="s">
        <v>14</v>
      </c>
      <c r="T1192" s="8" t="s">
        <v>14</v>
      </c>
      <c r="U1192" s="8" t="s">
        <v>14</v>
      </c>
      <c r="V1192" s="8" t="s">
        <v>14</v>
      </c>
      <c r="W1192" s="8" t="s">
        <v>14</v>
      </c>
      <c r="X1192" s="8" t="s">
        <v>14</v>
      </c>
      <c r="Y1192" s="8" t="s">
        <v>14</v>
      </c>
      <c r="Z1192" s="8" t="s">
        <v>14</v>
      </c>
      <c r="AA1192" s="8" t="s">
        <v>14</v>
      </c>
      <c r="AB1192" s="8" t="s">
        <v>14</v>
      </c>
    </row>
    <row r="1193">
      <c r="A1193" s="8" t="s">
        <v>14</v>
      </c>
      <c r="B1193" s="8" t="s">
        <v>14</v>
      </c>
      <c r="C1193" s="8" t="s">
        <v>14</v>
      </c>
      <c r="D1193" s="8" t="s">
        <v>14</v>
      </c>
      <c r="E1193" s="8" t="s">
        <v>14</v>
      </c>
      <c r="F1193" s="8" t="s">
        <v>14</v>
      </c>
      <c r="G1193" s="8" t="s">
        <v>14</v>
      </c>
      <c r="H1193" s="8" t="s">
        <v>14</v>
      </c>
      <c r="I1193" s="8" t="s">
        <v>14</v>
      </c>
      <c r="J1193" s="8" t="s">
        <v>14</v>
      </c>
      <c r="K1193" s="8" t="s">
        <v>14</v>
      </c>
      <c r="L1193" s="8" t="s">
        <v>14</v>
      </c>
      <c r="M1193" s="8" t="s">
        <v>14</v>
      </c>
      <c r="N1193" s="8" t="s">
        <v>14</v>
      </c>
      <c r="O1193" s="8" t="s">
        <v>14</v>
      </c>
      <c r="P1193" s="8" t="s">
        <v>14</v>
      </c>
      <c r="Q1193" s="8" t="s">
        <v>14</v>
      </c>
      <c r="R1193" s="8" t="s">
        <v>14</v>
      </c>
      <c r="S1193" s="8" t="s">
        <v>14</v>
      </c>
      <c r="T1193" s="8" t="s">
        <v>14</v>
      </c>
      <c r="U1193" s="8" t="s">
        <v>14</v>
      </c>
      <c r="V1193" s="8" t="s">
        <v>14</v>
      </c>
      <c r="W1193" s="8" t="s">
        <v>14</v>
      </c>
      <c r="X1193" s="8" t="s">
        <v>14</v>
      </c>
      <c r="Y1193" s="8" t="s">
        <v>14</v>
      </c>
      <c r="Z1193" s="8" t="s">
        <v>14</v>
      </c>
      <c r="AA1193" s="8" t="s">
        <v>14</v>
      </c>
      <c r="AB1193" s="8" t="s">
        <v>14</v>
      </c>
    </row>
    <row r="1194">
      <c r="A1194" s="8" t="s">
        <v>14</v>
      </c>
      <c r="B1194" s="8" t="s">
        <v>14</v>
      </c>
      <c r="C1194" s="8" t="s">
        <v>14</v>
      </c>
      <c r="D1194" s="8" t="s">
        <v>14</v>
      </c>
      <c r="E1194" s="8" t="s">
        <v>14</v>
      </c>
      <c r="F1194" s="8" t="s">
        <v>14</v>
      </c>
      <c r="G1194" s="8" t="s">
        <v>14</v>
      </c>
      <c r="H1194" s="8" t="s">
        <v>14</v>
      </c>
      <c r="I1194" s="8" t="s">
        <v>14</v>
      </c>
      <c r="J1194" s="8" t="s">
        <v>14</v>
      </c>
      <c r="K1194" s="8" t="s">
        <v>14</v>
      </c>
      <c r="L1194" s="8" t="s">
        <v>14</v>
      </c>
      <c r="M1194" s="8" t="s">
        <v>14</v>
      </c>
      <c r="N1194" s="8" t="s">
        <v>14</v>
      </c>
      <c r="O1194" s="8" t="s">
        <v>14</v>
      </c>
      <c r="P1194" s="8" t="s">
        <v>14</v>
      </c>
      <c r="Q1194" s="8" t="s">
        <v>14</v>
      </c>
      <c r="R1194" s="8" t="s">
        <v>14</v>
      </c>
      <c r="S1194" s="8" t="s">
        <v>14</v>
      </c>
      <c r="T1194" s="8" t="s">
        <v>14</v>
      </c>
      <c r="U1194" s="8" t="s">
        <v>14</v>
      </c>
      <c r="V1194" s="8" t="s">
        <v>14</v>
      </c>
      <c r="W1194" s="8" t="s">
        <v>14</v>
      </c>
      <c r="X1194" s="8" t="s">
        <v>14</v>
      </c>
      <c r="Y1194" s="8" t="s">
        <v>14</v>
      </c>
      <c r="Z1194" s="8" t="s">
        <v>14</v>
      </c>
      <c r="AA1194" s="8" t="s">
        <v>14</v>
      </c>
      <c r="AB1194" s="8" t="s">
        <v>14</v>
      </c>
    </row>
    <row r="1195">
      <c r="A1195" s="8" t="s">
        <v>14</v>
      </c>
      <c r="B1195" s="8" t="s">
        <v>14</v>
      </c>
      <c r="C1195" s="8" t="s">
        <v>14</v>
      </c>
      <c r="D1195" s="8" t="s">
        <v>14</v>
      </c>
      <c r="E1195" s="8" t="s">
        <v>14</v>
      </c>
      <c r="F1195" s="8" t="s">
        <v>14</v>
      </c>
      <c r="G1195" s="8" t="s">
        <v>14</v>
      </c>
      <c r="H1195" s="8" t="s">
        <v>14</v>
      </c>
      <c r="I1195" s="8" t="s">
        <v>14</v>
      </c>
      <c r="J1195" s="8" t="s">
        <v>14</v>
      </c>
      <c r="K1195" s="8" t="s">
        <v>14</v>
      </c>
      <c r="L1195" s="8" t="s">
        <v>14</v>
      </c>
      <c r="M1195" s="8" t="s">
        <v>14</v>
      </c>
      <c r="N1195" s="8" t="s">
        <v>14</v>
      </c>
      <c r="O1195" s="8" t="s">
        <v>14</v>
      </c>
      <c r="P1195" s="8" t="s">
        <v>14</v>
      </c>
      <c r="Q1195" s="8" t="s">
        <v>14</v>
      </c>
      <c r="R1195" s="8" t="s">
        <v>14</v>
      </c>
      <c r="S1195" s="8" t="s">
        <v>14</v>
      </c>
      <c r="T1195" s="8" t="s">
        <v>14</v>
      </c>
      <c r="U1195" s="8" t="s">
        <v>14</v>
      </c>
      <c r="V1195" s="8" t="s">
        <v>14</v>
      </c>
      <c r="W1195" s="8" t="s">
        <v>14</v>
      </c>
      <c r="X1195" s="8" t="s">
        <v>14</v>
      </c>
      <c r="Y1195" s="8" t="s">
        <v>14</v>
      </c>
      <c r="Z1195" s="8" t="s">
        <v>14</v>
      </c>
      <c r="AA1195" s="8" t="s">
        <v>14</v>
      </c>
      <c r="AB1195" s="8" t="s">
        <v>14</v>
      </c>
    </row>
    <row r="1196">
      <c r="A1196" s="8" t="s">
        <v>14</v>
      </c>
      <c r="B1196" s="8" t="s">
        <v>14</v>
      </c>
      <c r="C1196" s="8" t="s">
        <v>14</v>
      </c>
      <c r="D1196" s="8" t="s">
        <v>14</v>
      </c>
      <c r="E1196" s="8" t="s">
        <v>14</v>
      </c>
      <c r="F1196" s="8" t="s">
        <v>14</v>
      </c>
      <c r="G1196" s="8" t="s">
        <v>14</v>
      </c>
      <c r="H1196" s="8" t="s">
        <v>14</v>
      </c>
      <c r="I1196" s="8" t="s">
        <v>14</v>
      </c>
      <c r="J1196" s="8" t="s">
        <v>14</v>
      </c>
      <c r="K1196" s="8" t="s">
        <v>14</v>
      </c>
      <c r="L1196" s="8" t="s">
        <v>14</v>
      </c>
      <c r="M1196" s="8" t="s">
        <v>14</v>
      </c>
      <c r="N1196" s="8" t="s">
        <v>14</v>
      </c>
      <c r="O1196" s="8" t="s">
        <v>14</v>
      </c>
      <c r="P1196" s="8" t="s">
        <v>14</v>
      </c>
      <c r="Q1196" s="8" t="s">
        <v>14</v>
      </c>
      <c r="R1196" s="8" t="s">
        <v>14</v>
      </c>
      <c r="S1196" s="8" t="s">
        <v>14</v>
      </c>
      <c r="T1196" s="8" t="s">
        <v>14</v>
      </c>
      <c r="U1196" s="8" t="s">
        <v>14</v>
      </c>
      <c r="V1196" s="8" t="s">
        <v>14</v>
      </c>
      <c r="W1196" s="8" t="s">
        <v>14</v>
      </c>
      <c r="X1196" s="8" t="s">
        <v>14</v>
      </c>
      <c r="Y1196" s="8" t="s">
        <v>14</v>
      </c>
      <c r="Z1196" s="8" t="s">
        <v>14</v>
      </c>
      <c r="AA1196" s="8" t="s">
        <v>14</v>
      </c>
      <c r="AB1196" s="8" t="s">
        <v>14</v>
      </c>
    </row>
    <row r="1197">
      <c r="A1197" s="8" t="s">
        <v>14</v>
      </c>
      <c r="B1197" s="8" t="s">
        <v>14</v>
      </c>
      <c r="C1197" s="8" t="s">
        <v>14</v>
      </c>
      <c r="D1197" s="8" t="s">
        <v>14</v>
      </c>
      <c r="E1197" s="8" t="s">
        <v>14</v>
      </c>
      <c r="F1197" s="8" t="s">
        <v>14</v>
      </c>
      <c r="G1197" s="8" t="s">
        <v>14</v>
      </c>
      <c r="H1197" s="8" t="s">
        <v>14</v>
      </c>
      <c r="I1197" s="8" t="s">
        <v>14</v>
      </c>
      <c r="J1197" s="8" t="s">
        <v>14</v>
      </c>
      <c r="K1197" s="8" t="s">
        <v>14</v>
      </c>
      <c r="L1197" s="8" t="s">
        <v>14</v>
      </c>
      <c r="M1197" s="8" t="s">
        <v>14</v>
      </c>
      <c r="N1197" s="8" t="s">
        <v>14</v>
      </c>
      <c r="O1197" s="8" t="s">
        <v>14</v>
      </c>
      <c r="P1197" s="8" t="s">
        <v>14</v>
      </c>
      <c r="Q1197" s="8" t="s">
        <v>14</v>
      </c>
      <c r="R1197" s="8" t="s">
        <v>14</v>
      </c>
      <c r="S1197" s="8" t="s">
        <v>14</v>
      </c>
      <c r="T1197" s="8" t="s">
        <v>14</v>
      </c>
      <c r="U1197" s="8" t="s">
        <v>14</v>
      </c>
      <c r="V1197" s="8" t="s">
        <v>14</v>
      </c>
      <c r="W1197" s="8" t="s">
        <v>14</v>
      </c>
      <c r="X1197" s="8" t="s">
        <v>14</v>
      </c>
      <c r="Y1197" s="8" t="s">
        <v>14</v>
      </c>
      <c r="Z1197" s="8" t="s">
        <v>14</v>
      </c>
      <c r="AA1197" s="8" t="s">
        <v>14</v>
      </c>
      <c r="AB1197" s="8" t="s">
        <v>14</v>
      </c>
    </row>
    <row r="1198">
      <c r="A1198" s="8" t="s">
        <v>14</v>
      </c>
      <c r="B1198" s="8" t="s">
        <v>14</v>
      </c>
      <c r="C1198" s="8" t="s">
        <v>14</v>
      </c>
      <c r="D1198" s="8" t="s">
        <v>14</v>
      </c>
      <c r="E1198" s="8" t="s">
        <v>14</v>
      </c>
      <c r="F1198" s="8" t="s">
        <v>14</v>
      </c>
      <c r="G1198" s="8" t="s">
        <v>14</v>
      </c>
      <c r="H1198" s="8" t="s">
        <v>14</v>
      </c>
      <c r="I1198" s="8" t="s">
        <v>14</v>
      </c>
      <c r="J1198" s="8" t="s">
        <v>14</v>
      </c>
      <c r="K1198" s="8" t="s">
        <v>14</v>
      </c>
      <c r="L1198" s="8" t="s">
        <v>14</v>
      </c>
      <c r="M1198" s="8" t="s">
        <v>14</v>
      </c>
      <c r="N1198" s="8" t="s">
        <v>14</v>
      </c>
      <c r="O1198" s="8" t="s">
        <v>14</v>
      </c>
      <c r="P1198" s="8" t="s">
        <v>14</v>
      </c>
      <c r="Q1198" s="8" t="s">
        <v>14</v>
      </c>
      <c r="R1198" s="8" t="s">
        <v>14</v>
      </c>
      <c r="S1198" s="8" t="s">
        <v>14</v>
      </c>
      <c r="T1198" s="8" t="s">
        <v>14</v>
      </c>
      <c r="U1198" s="8" t="s">
        <v>14</v>
      </c>
      <c r="V1198" s="8" t="s">
        <v>14</v>
      </c>
      <c r="W1198" s="8" t="s">
        <v>14</v>
      </c>
      <c r="X1198" s="8" t="s">
        <v>14</v>
      </c>
      <c r="Y1198" s="8" t="s">
        <v>14</v>
      </c>
      <c r="Z1198" s="8" t="s">
        <v>14</v>
      </c>
      <c r="AA1198" s="8" t="s">
        <v>14</v>
      </c>
      <c r="AB1198" s="8" t="s">
        <v>14</v>
      </c>
    </row>
    <row r="1199">
      <c r="A1199" s="8" t="s">
        <v>14</v>
      </c>
      <c r="B1199" s="8" t="s">
        <v>14</v>
      </c>
      <c r="C1199" s="8" t="s">
        <v>14</v>
      </c>
      <c r="D1199" s="8" t="s">
        <v>14</v>
      </c>
      <c r="E1199" s="8" t="s">
        <v>14</v>
      </c>
      <c r="F1199" s="8" t="s">
        <v>14</v>
      </c>
      <c r="G1199" s="8" t="s">
        <v>14</v>
      </c>
      <c r="H1199" s="8" t="s">
        <v>14</v>
      </c>
      <c r="I1199" s="8" t="s">
        <v>14</v>
      </c>
      <c r="J1199" s="8" t="s">
        <v>14</v>
      </c>
      <c r="K1199" s="8" t="s">
        <v>14</v>
      </c>
      <c r="L1199" s="8" t="s">
        <v>14</v>
      </c>
      <c r="M1199" s="8" t="s">
        <v>14</v>
      </c>
      <c r="N1199" s="8" t="s">
        <v>14</v>
      </c>
      <c r="O1199" s="8" t="s">
        <v>14</v>
      </c>
      <c r="P1199" s="8" t="s">
        <v>14</v>
      </c>
      <c r="Q1199" s="8" t="s">
        <v>14</v>
      </c>
      <c r="R1199" s="8" t="s">
        <v>14</v>
      </c>
      <c r="S1199" s="8" t="s">
        <v>14</v>
      </c>
      <c r="T1199" s="8" t="s">
        <v>14</v>
      </c>
      <c r="U1199" s="8" t="s">
        <v>14</v>
      </c>
      <c r="V1199" s="8" t="s">
        <v>14</v>
      </c>
      <c r="W1199" s="8" t="s">
        <v>14</v>
      </c>
      <c r="X1199" s="8" t="s">
        <v>14</v>
      </c>
      <c r="Y1199" s="8" t="s">
        <v>14</v>
      </c>
      <c r="Z1199" s="8" t="s">
        <v>14</v>
      </c>
      <c r="AA1199" s="8" t="s">
        <v>14</v>
      </c>
      <c r="AB1199" s="8" t="s">
        <v>14</v>
      </c>
    </row>
    <row r="1200">
      <c r="A1200" s="8" t="s">
        <v>14</v>
      </c>
      <c r="B1200" s="8" t="s">
        <v>14</v>
      </c>
      <c r="C1200" s="8" t="s">
        <v>14</v>
      </c>
      <c r="D1200" s="8" t="s">
        <v>14</v>
      </c>
      <c r="E1200" s="8" t="s">
        <v>14</v>
      </c>
      <c r="F1200" s="8" t="s">
        <v>14</v>
      </c>
      <c r="G1200" s="8" t="s">
        <v>14</v>
      </c>
      <c r="H1200" s="8" t="s">
        <v>14</v>
      </c>
      <c r="I1200" s="8" t="s">
        <v>14</v>
      </c>
      <c r="J1200" s="8" t="s">
        <v>14</v>
      </c>
      <c r="K1200" s="8" t="s">
        <v>14</v>
      </c>
      <c r="L1200" s="8" t="s">
        <v>14</v>
      </c>
      <c r="M1200" s="8" t="s">
        <v>14</v>
      </c>
      <c r="N1200" s="8" t="s">
        <v>14</v>
      </c>
      <c r="O1200" s="8" t="s">
        <v>14</v>
      </c>
      <c r="P1200" s="8" t="s">
        <v>14</v>
      </c>
      <c r="Q1200" s="8" t="s">
        <v>14</v>
      </c>
      <c r="R1200" s="8" t="s">
        <v>14</v>
      </c>
      <c r="S1200" s="8" t="s">
        <v>14</v>
      </c>
      <c r="T1200" s="8" t="s">
        <v>14</v>
      </c>
      <c r="U1200" s="8" t="s">
        <v>14</v>
      </c>
      <c r="V1200" s="8" t="s">
        <v>14</v>
      </c>
      <c r="W1200" s="8" t="s">
        <v>14</v>
      </c>
      <c r="X1200" s="8" t="s">
        <v>14</v>
      </c>
      <c r="Y1200" s="8" t="s">
        <v>14</v>
      </c>
      <c r="Z1200" s="8" t="s">
        <v>14</v>
      </c>
      <c r="AA1200" s="8" t="s">
        <v>14</v>
      </c>
      <c r="AB1200" s="8" t="s">
        <v>14</v>
      </c>
    </row>
    <row r="1201">
      <c r="A1201" s="8" t="s">
        <v>14</v>
      </c>
      <c r="B1201" s="8" t="s">
        <v>14</v>
      </c>
      <c r="C1201" s="8" t="s">
        <v>14</v>
      </c>
      <c r="D1201" s="8" t="s">
        <v>14</v>
      </c>
      <c r="E1201" s="8" t="s">
        <v>14</v>
      </c>
      <c r="F1201" s="8" t="s">
        <v>14</v>
      </c>
      <c r="G1201" s="8" t="s">
        <v>14</v>
      </c>
      <c r="H1201" s="8" t="s">
        <v>14</v>
      </c>
      <c r="I1201" s="8" t="s">
        <v>14</v>
      </c>
      <c r="J1201" s="8" t="s">
        <v>14</v>
      </c>
      <c r="K1201" s="8" t="s">
        <v>14</v>
      </c>
      <c r="L1201" s="8" t="s">
        <v>14</v>
      </c>
      <c r="M1201" s="8" t="s">
        <v>14</v>
      </c>
      <c r="N1201" s="8" t="s">
        <v>14</v>
      </c>
      <c r="O1201" s="8" t="s">
        <v>14</v>
      </c>
      <c r="P1201" s="8" t="s">
        <v>14</v>
      </c>
      <c r="Q1201" s="8" t="s">
        <v>14</v>
      </c>
      <c r="R1201" s="8" t="s">
        <v>14</v>
      </c>
      <c r="S1201" s="8" t="s">
        <v>14</v>
      </c>
      <c r="T1201" s="8" t="s">
        <v>14</v>
      </c>
      <c r="U1201" s="8" t="s">
        <v>14</v>
      </c>
      <c r="V1201" s="8" t="s">
        <v>14</v>
      </c>
      <c r="W1201" s="8" t="s">
        <v>14</v>
      </c>
      <c r="X1201" s="8" t="s">
        <v>14</v>
      </c>
      <c r="Y1201" s="8" t="s">
        <v>14</v>
      </c>
      <c r="Z1201" s="8" t="s">
        <v>14</v>
      </c>
      <c r="AA1201" s="8" t="s">
        <v>14</v>
      </c>
      <c r="AB1201" s="8" t="s">
        <v>14</v>
      </c>
    </row>
    <row r="1202">
      <c r="A1202" s="8" t="s">
        <v>14</v>
      </c>
      <c r="B1202" s="8" t="s">
        <v>14</v>
      </c>
      <c r="C1202" s="8" t="s">
        <v>14</v>
      </c>
      <c r="D1202" s="8" t="s">
        <v>14</v>
      </c>
      <c r="E1202" s="8" t="s">
        <v>14</v>
      </c>
      <c r="F1202" s="8" t="s">
        <v>14</v>
      </c>
      <c r="G1202" s="8" t="s">
        <v>14</v>
      </c>
      <c r="H1202" s="8" t="s">
        <v>14</v>
      </c>
      <c r="I1202" s="8" t="s">
        <v>14</v>
      </c>
      <c r="J1202" s="8" t="s">
        <v>14</v>
      </c>
      <c r="K1202" s="8" t="s">
        <v>14</v>
      </c>
      <c r="L1202" s="8" t="s">
        <v>14</v>
      </c>
      <c r="M1202" s="8" t="s">
        <v>14</v>
      </c>
      <c r="N1202" s="8" t="s">
        <v>14</v>
      </c>
      <c r="O1202" s="8" t="s">
        <v>14</v>
      </c>
      <c r="P1202" s="8" t="s">
        <v>14</v>
      </c>
      <c r="Q1202" s="8" t="s">
        <v>14</v>
      </c>
      <c r="R1202" s="8" t="s">
        <v>14</v>
      </c>
      <c r="S1202" s="8" t="s">
        <v>14</v>
      </c>
      <c r="T1202" s="8" t="s">
        <v>14</v>
      </c>
      <c r="U1202" s="8" t="s">
        <v>14</v>
      </c>
      <c r="V1202" s="8" t="s">
        <v>14</v>
      </c>
      <c r="W1202" s="8" t="s">
        <v>14</v>
      </c>
      <c r="X1202" s="8" t="s">
        <v>14</v>
      </c>
      <c r="Y1202" s="8" t="s">
        <v>14</v>
      </c>
      <c r="Z1202" s="8" t="s">
        <v>14</v>
      </c>
      <c r="AA1202" s="8" t="s">
        <v>14</v>
      </c>
      <c r="AB1202" s="8" t="s">
        <v>14</v>
      </c>
    </row>
    <row r="1203">
      <c r="A1203" s="8" t="s">
        <v>14</v>
      </c>
      <c r="B1203" s="8" t="s">
        <v>14</v>
      </c>
      <c r="C1203" s="8" t="s">
        <v>14</v>
      </c>
      <c r="D1203" s="8" t="s">
        <v>14</v>
      </c>
      <c r="E1203" s="8" t="s">
        <v>14</v>
      </c>
      <c r="F1203" s="8" t="s">
        <v>14</v>
      </c>
      <c r="G1203" s="8" t="s">
        <v>14</v>
      </c>
      <c r="H1203" s="8" t="s">
        <v>14</v>
      </c>
      <c r="I1203" s="8" t="s">
        <v>14</v>
      </c>
      <c r="J1203" s="8" t="s">
        <v>14</v>
      </c>
      <c r="K1203" s="8" t="s">
        <v>14</v>
      </c>
      <c r="L1203" s="8" t="s">
        <v>14</v>
      </c>
      <c r="M1203" s="8" t="s">
        <v>14</v>
      </c>
      <c r="N1203" s="8" t="s">
        <v>14</v>
      </c>
      <c r="O1203" s="8" t="s">
        <v>14</v>
      </c>
      <c r="P1203" s="8" t="s">
        <v>14</v>
      </c>
      <c r="Q1203" s="8" t="s">
        <v>14</v>
      </c>
      <c r="R1203" s="8" t="s">
        <v>14</v>
      </c>
      <c r="S1203" s="8" t="s">
        <v>14</v>
      </c>
      <c r="T1203" s="8" t="s">
        <v>14</v>
      </c>
      <c r="U1203" s="8" t="s">
        <v>14</v>
      </c>
      <c r="V1203" s="8" t="s">
        <v>14</v>
      </c>
      <c r="W1203" s="8" t="s">
        <v>14</v>
      </c>
      <c r="X1203" s="8" t="s">
        <v>14</v>
      </c>
      <c r="Y1203" s="8" t="s">
        <v>14</v>
      </c>
      <c r="Z1203" s="8" t="s">
        <v>14</v>
      </c>
      <c r="AA1203" s="8" t="s">
        <v>14</v>
      </c>
      <c r="AB1203" s="8" t="s">
        <v>14</v>
      </c>
    </row>
    <row r="1204">
      <c r="A1204" s="8" t="s">
        <v>14</v>
      </c>
      <c r="B1204" s="8" t="s">
        <v>14</v>
      </c>
      <c r="C1204" s="8" t="s">
        <v>14</v>
      </c>
      <c r="D1204" s="8" t="s">
        <v>14</v>
      </c>
      <c r="E1204" s="8" t="s">
        <v>14</v>
      </c>
      <c r="F1204" s="8" t="s">
        <v>14</v>
      </c>
      <c r="G1204" s="8" t="s">
        <v>14</v>
      </c>
      <c r="H1204" s="8" t="s">
        <v>14</v>
      </c>
      <c r="I1204" s="8" t="s">
        <v>14</v>
      </c>
      <c r="J1204" s="8" t="s">
        <v>14</v>
      </c>
      <c r="K1204" s="8" t="s">
        <v>14</v>
      </c>
      <c r="L1204" s="8" t="s">
        <v>14</v>
      </c>
      <c r="M1204" s="8" t="s">
        <v>14</v>
      </c>
      <c r="N1204" s="8" t="s">
        <v>14</v>
      </c>
      <c r="O1204" s="8" t="s">
        <v>14</v>
      </c>
      <c r="P1204" s="8" t="s">
        <v>14</v>
      </c>
      <c r="Q1204" s="8" t="s">
        <v>14</v>
      </c>
      <c r="R1204" s="8" t="s">
        <v>14</v>
      </c>
      <c r="S1204" s="8" t="s">
        <v>14</v>
      </c>
      <c r="T1204" s="8" t="s">
        <v>14</v>
      </c>
      <c r="U1204" s="8" t="s">
        <v>14</v>
      </c>
      <c r="V1204" s="8" t="s">
        <v>14</v>
      </c>
      <c r="W1204" s="8" t="s">
        <v>14</v>
      </c>
      <c r="X1204" s="8" t="s">
        <v>14</v>
      </c>
      <c r="Y1204" s="8" t="s">
        <v>14</v>
      </c>
      <c r="Z1204" s="8" t="s">
        <v>14</v>
      </c>
      <c r="AA1204" s="8" t="s">
        <v>14</v>
      </c>
      <c r="AB1204" s="8" t="s">
        <v>14</v>
      </c>
    </row>
    <row r="1205">
      <c r="A1205" s="8" t="s">
        <v>14</v>
      </c>
      <c r="B1205" s="8" t="s">
        <v>14</v>
      </c>
      <c r="C1205" s="8" t="s">
        <v>14</v>
      </c>
      <c r="D1205" s="8" t="s">
        <v>14</v>
      </c>
      <c r="E1205" s="8" t="s">
        <v>14</v>
      </c>
      <c r="F1205" s="8" t="s">
        <v>14</v>
      </c>
      <c r="G1205" s="8" t="s">
        <v>14</v>
      </c>
      <c r="H1205" s="8" t="s">
        <v>14</v>
      </c>
      <c r="I1205" s="8" t="s">
        <v>14</v>
      </c>
      <c r="J1205" s="8" t="s">
        <v>14</v>
      </c>
      <c r="K1205" s="8" t="s">
        <v>14</v>
      </c>
      <c r="L1205" s="8" t="s">
        <v>14</v>
      </c>
      <c r="M1205" s="8" t="s">
        <v>14</v>
      </c>
      <c r="N1205" s="8" t="s">
        <v>14</v>
      </c>
      <c r="O1205" s="8" t="s">
        <v>14</v>
      </c>
      <c r="P1205" s="8" t="s">
        <v>14</v>
      </c>
      <c r="Q1205" s="8" t="s">
        <v>14</v>
      </c>
      <c r="R1205" s="8" t="s">
        <v>14</v>
      </c>
      <c r="S1205" s="8" t="s">
        <v>14</v>
      </c>
      <c r="T1205" s="8" t="s">
        <v>14</v>
      </c>
      <c r="U1205" s="8" t="s">
        <v>14</v>
      </c>
      <c r="V1205" s="8" t="s">
        <v>14</v>
      </c>
      <c r="W1205" s="8" t="s">
        <v>14</v>
      </c>
      <c r="X1205" s="8" t="s">
        <v>14</v>
      </c>
      <c r="Y1205" s="8" t="s">
        <v>14</v>
      </c>
      <c r="Z1205" s="8" t="s">
        <v>14</v>
      </c>
      <c r="AA1205" s="8" t="s">
        <v>14</v>
      </c>
      <c r="AB1205" s="8" t="s">
        <v>14</v>
      </c>
    </row>
    <row r="1206">
      <c r="A1206" s="8" t="s">
        <v>14</v>
      </c>
      <c r="B1206" s="8" t="s">
        <v>14</v>
      </c>
      <c r="C1206" s="8" t="s">
        <v>14</v>
      </c>
      <c r="D1206" s="8" t="s">
        <v>14</v>
      </c>
      <c r="E1206" s="8" t="s">
        <v>14</v>
      </c>
      <c r="F1206" s="8" t="s">
        <v>14</v>
      </c>
      <c r="G1206" s="8" t="s">
        <v>14</v>
      </c>
      <c r="H1206" s="8" t="s">
        <v>14</v>
      </c>
      <c r="I1206" s="8" t="s">
        <v>14</v>
      </c>
      <c r="J1206" s="8" t="s">
        <v>14</v>
      </c>
      <c r="K1206" s="8" t="s">
        <v>14</v>
      </c>
      <c r="L1206" s="8" t="s">
        <v>14</v>
      </c>
      <c r="M1206" s="8" t="s">
        <v>14</v>
      </c>
      <c r="N1206" s="8" t="s">
        <v>14</v>
      </c>
      <c r="O1206" s="8" t="s">
        <v>14</v>
      </c>
      <c r="P1206" s="8" t="s">
        <v>14</v>
      </c>
      <c r="Q1206" s="8" t="s">
        <v>14</v>
      </c>
      <c r="R1206" s="8" t="s">
        <v>14</v>
      </c>
      <c r="S1206" s="8" t="s">
        <v>14</v>
      </c>
      <c r="T1206" s="8" t="s">
        <v>14</v>
      </c>
      <c r="U1206" s="8" t="s">
        <v>14</v>
      </c>
      <c r="V1206" s="8" t="s">
        <v>14</v>
      </c>
      <c r="W1206" s="8" t="s">
        <v>14</v>
      </c>
      <c r="X1206" s="8" t="s">
        <v>14</v>
      </c>
      <c r="Y1206" s="8" t="s">
        <v>14</v>
      </c>
      <c r="Z1206" s="8" t="s">
        <v>14</v>
      </c>
      <c r="AA1206" s="8" t="s">
        <v>14</v>
      </c>
      <c r="AB1206" s="8" t="s">
        <v>14</v>
      </c>
    </row>
    <row r="1207">
      <c r="A1207" s="8" t="s">
        <v>14</v>
      </c>
      <c r="B1207" s="8" t="s">
        <v>14</v>
      </c>
      <c r="C1207" s="8" t="s">
        <v>14</v>
      </c>
      <c r="D1207" s="8" t="s">
        <v>14</v>
      </c>
      <c r="E1207" s="8" t="s">
        <v>14</v>
      </c>
      <c r="F1207" s="8" t="s">
        <v>14</v>
      </c>
      <c r="G1207" s="8" t="s">
        <v>14</v>
      </c>
      <c r="H1207" s="8" t="s">
        <v>14</v>
      </c>
      <c r="I1207" s="8" t="s">
        <v>14</v>
      </c>
      <c r="J1207" s="8" t="s">
        <v>14</v>
      </c>
      <c r="K1207" s="8" t="s">
        <v>14</v>
      </c>
      <c r="L1207" s="8" t="s">
        <v>14</v>
      </c>
      <c r="M1207" s="8" t="s">
        <v>14</v>
      </c>
      <c r="N1207" s="8" t="s">
        <v>14</v>
      </c>
      <c r="O1207" s="8" t="s">
        <v>14</v>
      </c>
      <c r="P1207" s="8" t="s">
        <v>14</v>
      </c>
      <c r="Q1207" s="8" t="s">
        <v>14</v>
      </c>
      <c r="R1207" s="8" t="s">
        <v>14</v>
      </c>
      <c r="S1207" s="8" t="s">
        <v>14</v>
      </c>
      <c r="T1207" s="8" t="s">
        <v>14</v>
      </c>
      <c r="U1207" s="8" t="s">
        <v>14</v>
      </c>
      <c r="V1207" s="8" t="s">
        <v>14</v>
      </c>
      <c r="W1207" s="8" t="s">
        <v>14</v>
      </c>
      <c r="X1207" s="8" t="s">
        <v>14</v>
      </c>
      <c r="Y1207" s="8" t="s">
        <v>14</v>
      </c>
      <c r="Z1207" s="8" t="s">
        <v>14</v>
      </c>
      <c r="AA1207" s="8" t="s">
        <v>14</v>
      </c>
      <c r="AB1207" s="8" t="s">
        <v>14</v>
      </c>
    </row>
    <row r="1208">
      <c r="A1208" s="8" t="s">
        <v>14</v>
      </c>
      <c r="B1208" s="8" t="s">
        <v>14</v>
      </c>
      <c r="C1208" s="8" t="s">
        <v>14</v>
      </c>
      <c r="D1208" s="8" t="s">
        <v>14</v>
      </c>
      <c r="E1208" s="8" t="s">
        <v>14</v>
      </c>
      <c r="F1208" s="8" t="s">
        <v>14</v>
      </c>
      <c r="G1208" s="8" t="s">
        <v>14</v>
      </c>
      <c r="H1208" s="8" t="s">
        <v>14</v>
      </c>
      <c r="I1208" s="8" t="s">
        <v>14</v>
      </c>
      <c r="J1208" s="8" t="s">
        <v>14</v>
      </c>
      <c r="K1208" s="8" t="s">
        <v>14</v>
      </c>
      <c r="L1208" s="8" t="s">
        <v>14</v>
      </c>
      <c r="M1208" s="8" t="s">
        <v>14</v>
      </c>
      <c r="N1208" s="8" t="s">
        <v>14</v>
      </c>
      <c r="O1208" s="8" t="s">
        <v>14</v>
      </c>
      <c r="P1208" s="8" t="s">
        <v>14</v>
      </c>
      <c r="Q1208" s="8" t="s">
        <v>14</v>
      </c>
      <c r="R1208" s="8" t="s">
        <v>14</v>
      </c>
      <c r="S1208" s="8" t="s">
        <v>14</v>
      </c>
      <c r="T1208" s="8" t="s">
        <v>14</v>
      </c>
      <c r="U1208" s="8" t="s">
        <v>14</v>
      </c>
      <c r="V1208" s="8" t="s">
        <v>14</v>
      </c>
      <c r="W1208" s="8" t="s">
        <v>14</v>
      </c>
      <c r="X1208" s="8" t="s">
        <v>14</v>
      </c>
      <c r="Y1208" s="8" t="s">
        <v>14</v>
      </c>
      <c r="Z1208" s="8" t="s">
        <v>14</v>
      </c>
      <c r="AA1208" s="8" t="s">
        <v>14</v>
      </c>
      <c r="AB1208" s="8" t="s">
        <v>14</v>
      </c>
    </row>
    <row r="1209">
      <c r="A1209" s="8" t="s">
        <v>14</v>
      </c>
      <c r="B1209" s="8" t="s">
        <v>14</v>
      </c>
      <c r="C1209" s="8" t="s">
        <v>14</v>
      </c>
      <c r="D1209" s="8" t="s">
        <v>14</v>
      </c>
      <c r="E1209" s="8" t="s">
        <v>14</v>
      </c>
      <c r="F1209" s="8" t="s">
        <v>14</v>
      </c>
      <c r="G1209" s="8" t="s">
        <v>14</v>
      </c>
      <c r="H1209" s="8" t="s">
        <v>14</v>
      </c>
      <c r="I1209" s="8" t="s">
        <v>14</v>
      </c>
      <c r="J1209" s="8" t="s">
        <v>14</v>
      </c>
      <c r="K1209" s="8" t="s">
        <v>14</v>
      </c>
      <c r="L1209" s="8" t="s">
        <v>14</v>
      </c>
      <c r="M1209" s="8" t="s">
        <v>14</v>
      </c>
      <c r="N1209" s="8" t="s">
        <v>14</v>
      </c>
      <c r="O1209" s="8" t="s">
        <v>14</v>
      </c>
      <c r="P1209" s="8" t="s">
        <v>14</v>
      </c>
      <c r="Q1209" s="8" t="s">
        <v>14</v>
      </c>
      <c r="R1209" s="8" t="s">
        <v>14</v>
      </c>
      <c r="S1209" s="8" t="s">
        <v>14</v>
      </c>
      <c r="T1209" s="8" t="s">
        <v>14</v>
      </c>
      <c r="U1209" s="8" t="s">
        <v>14</v>
      </c>
      <c r="V1209" s="8" t="s">
        <v>14</v>
      </c>
      <c r="W1209" s="8" t="s">
        <v>14</v>
      </c>
      <c r="X1209" s="8" t="s">
        <v>14</v>
      </c>
      <c r="Y1209" s="8" t="s">
        <v>14</v>
      </c>
      <c r="Z1209" s="8" t="s">
        <v>14</v>
      </c>
      <c r="AA1209" s="8" t="s">
        <v>14</v>
      </c>
      <c r="AB1209" s="8" t="s">
        <v>14</v>
      </c>
    </row>
    <row r="1210">
      <c r="A1210" s="8" t="s">
        <v>14</v>
      </c>
      <c r="B1210" s="8" t="s">
        <v>14</v>
      </c>
      <c r="C1210" s="8" t="s">
        <v>14</v>
      </c>
      <c r="D1210" s="8" t="s">
        <v>14</v>
      </c>
      <c r="E1210" s="8" t="s">
        <v>14</v>
      </c>
      <c r="F1210" s="8" t="s">
        <v>14</v>
      </c>
      <c r="G1210" s="8" t="s">
        <v>14</v>
      </c>
      <c r="H1210" s="8" t="s">
        <v>14</v>
      </c>
      <c r="I1210" s="8" t="s">
        <v>14</v>
      </c>
      <c r="J1210" s="8" t="s">
        <v>14</v>
      </c>
      <c r="K1210" s="8" t="s">
        <v>14</v>
      </c>
      <c r="L1210" s="8" t="s">
        <v>14</v>
      </c>
      <c r="M1210" s="8" t="s">
        <v>14</v>
      </c>
      <c r="N1210" s="8" t="s">
        <v>14</v>
      </c>
      <c r="O1210" s="8" t="s">
        <v>14</v>
      </c>
      <c r="P1210" s="8" t="s">
        <v>14</v>
      </c>
      <c r="Q1210" s="8" t="s">
        <v>14</v>
      </c>
      <c r="R1210" s="8" t="s">
        <v>14</v>
      </c>
      <c r="S1210" s="8" t="s">
        <v>14</v>
      </c>
      <c r="T1210" s="8" t="s">
        <v>14</v>
      </c>
      <c r="U1210" s="8" t="s">
        <v>14</v>
      </c>
      <c r="V1210" s="8" t="s">
        <v>14</v>
      </c>
      <c r="W1210" s="8" t="s">
        <v>14</v>
      </c>
      <c r="X1210" s="8" t="s">
        <v>14</v>
      </c>
      <c r="Y1210" s="8" t="s">
        <v>14</v>
      </c>
      <c r="Z1210" s="8" t="s">
        <v>14</v>
      </c>
      <c r="AA1210" s="8" t="s">
        <v>14</v>
      </c>
      <c r="AB1210" s="8" t="s">
        <v>14</v>
      </c>
    </row>
    <row r="1211">
      <c r="A1211" s="8" t="s">
        <v>14</v>
      </c>
      <c r="B1211" s="8" t="s">
        <v>14</v>
      </c>
      <c r="C1211" s="8" t="s">
        <v>14</v>
      </c>
      <c r="D1211" s="8" t="s">
        <v>14</v>
      </c>
      <c r="E1211" s="8" t="s">
        <v>14</v>
      </c>
      <c r="F1211" s="8" t="s">
        <v>14</v>
      </c>
      <c r="G1211" s="8" t="s">
        <v>14</v>
      </c>
      <c r="H1211" s="8" t="s">
        <v>14</v>
      </c>
      <c r="I1211" s="8" t="s">
        <v>14</v>
      </c>
      <c r="J1211" s="8" t="s">
        <v>14</v>
      </c>
      <c r="K1211" s="8" t="s">
        <v>14</v>
      </c>
      <c r="L1211" s="8" t="s">
        <v>14</v>
      </c>
      <c r="M1211" s="8" t="s">
        <v>14</v>
      </c>
      <c r="N1211" s="8" t="s">
        <v>14</v>
      </c>
      <c r="O1211" s="8" t="s">
        <v>14</v>
      </c>
      <c r="P1211" s="8" t="s">
        <v>14</v>
      </c>
      <c r="Q1211" s="8" t="s">
        <v>14</v>
      </c>
      <c r="R1211" s="8" t="s">
        <v>14</v>
      </c>
      <c r="S1211" s="8" t="s">
        <v>14</v>
      </c>
      <c r="T1211" s="8" t="s">
        <v>14</v>
      </c>
      <c r="U1211" s="8" t="s">
        <v>14</v>
      </c>
      <c r="V1211" s="8" t="s">
        <v>14</v>
      </c>
      <c r="W1211" s="8" t="s">
        <v>14</v>
      </c>
      <c r="X1211" s="8" t="s">
        <v>14</v>
      </c>
      <c r="Y1211" s="8" t="s">
        <v>14</v>
      </c>
      <c r="Z1211" s="8" t="s">
        <v>14</v>
      </c>
      <c r="AA1211" s="8" t="s">
        <v>14</v>
      </c>
      <c r="AB1211" s="8" t="s">
        <v>14</v>
      </c>
    </row>
    <row r="1212">
      <c r="A1212" s="8" t="s">
        <v>14</v>
      </c>
      <c r="B1212" s="8" t="s">
        <v>14</v>
      </c>
      <c r="C1212" s="8" t="s">
        <v>14</v>
      </c>
      <c r="D1212" s="8" t="s">
        <v>14</v>
      </c>
      <c r="E1212" s="8" t="s">
        <v>14</v>
      </c>
      <c r="F1212" s="8" t="s">
        <v>14</v>
      </c>
      <c r="G1212" s="8" t="s">
        <v>14</v>
      </c>
      <c r="H1212" s="8" t="s">
        <v>14</v>
      </c>
      <c r="I1212" s="8" t="s">
        <v>14</v>
      </c>
      <c r="J1212" s="8" t="s">
        <v>14</v>
      </c>
      <c r="K1212" s="8" t="s">
        <v>14</v>
      </c>
      <c r="L1212" s="8" t="s">
        <v>14</v>
      </c>
      <c r="M1212" s="8" t="s">
        <v>14</v>
      </c>
      <c r="N1212" s="8" t="s">
        <v>14</v>
      </c>
      <c r="O1212" s="8" t="s">
        <v>14</v>
      </c>
      <c r="P1212" s="8" t="s">
        <v>14</v>
      </c>
      <c r="Q1212" s="8" t="s">
        <v>14</v>
      </c>
      <c r="R1212" s="8" t="s">
        <v>14</v>
      </c>
      <c r="S1212" s="8" t="s">
        <v>14</v>
      </c>
      <c r="T1212" s="8" t="s">
        <v>14</v>
      </c>
      <c r="U1212" s="8" t="s">
        <v>14</v>
      </c>
      <c r="V1212" s="8" t="s">
        <v>14</v>
      </c>
      <c r="W1212" s="8" t="s">
        <v>14</v>
      </c>
      <c r="X1212" s="8" t="s">
        <v>14</v>
      </c>
      <c r="Y1212" s="8" t="s">
        <v>14</v>
      </c>
      <c r="Z1212" s="8" t="s">
        <v>14</v>
      </c>
      <c r="AA1212" s="8" t="s">
        <v>14</v>
      </c>
      <c r="AB1212" s="8" t="s">
        <v>14</v>
      </c>
    </row>
    <row r="1213">
      <c r="A1213" s="8" t="s">
        <v>14</v>
      </c>
      <c r="B1213" s="8" t="s">
        <v>14</v>
      </c>
      <c r="C1213" s="8" t="s">
        <v>14</v>
      </c>
      <c r="D1213" s="8" t="s">
        <v>14</v>
      </c>
      <c r="E1213" s="8" t="s">
        <v>14</v>
      </c>
      <c r="F1213" s="8" t="s">
        <v>14</v>
      </c>
      <c r="G1213" s="8" t="s">
        <v>14</v>
      </c>
      <c r="H1213" s="8" t="s">
        <v>14</v>
      </c>
      <c r="I1213" s="8" t="s">
        <v>14</v>
      </c>
      <c r="J1213" s="8" t="s">
        <v>14</v>
      </c>
      <c r="K1213" s="8" t="s">
        <v>14</v>
      </c>
      <c r="L1213" s="8" t="s">
        <v>14</v>
      </c>
      <c r="M1213" s="8" t="s">
        <v>14</v>
      </c>
      <c r="N1213" s="8" t="s">
        <v>14</v>
      </c>
      <c r="O1213" s="8" t="s">
        <v>14</v>
      </c>
      <c r="P1213" s="8" t="s">
        <v>14</v>
      </c>
      <c r="Q1213" s="8" t="s">
        <v>14</v>
      </c>
      <c r="R1213" s="8" t="s">
        <v>14</v>
      </c>
      <c r="S1213" s="8" t="s">
        <v>14</v>
      </c>
      <c r="T1213" s="8" t="s">
        <v>14</v>
      </c>
      <c r="U1213" s="8" t="s">
        <v>14</v>
      </c>
      <c r="V1213" s="8" t="s">
        <v>14</v>
      </c>
      <c r="W1213" s="8" t="s">
        <v>14</v>
      </c>
      <c r="X1213" s="8" t="s">
        <v>14</v>
      </c>
      <c r="Y1213" s="8" t="s">
        <v>14</v>
      </c>
      <c r="Z1213" s="8" t="s">
        <v>14</v>
      </c>
      <c r="AA1213" s="8" t="s">
        <v>14</v>
      </c>
      <c r="AB1213" s="8" t="s">
        <v>14</v>
      </c>
    </row>
    <row r="1214">
      <c r="A1214" s="8" t="s">
        <v>14</v>
      </c>
      <c r="B1214" s="8" t="s">
        <v>14</v>
      </c>
      <c r="C1214" s="8" t="s">
        <v>14</v>
      </c>
      <c r="D1214" s="8" t="s">
        <v>14</v>
      </c>
      <c r="E1214" s="8" t="s">
        <v>14</v>
      </c>
      <c r="F1214" s="8" t="s">
        <v>14</v>
      </c>
      <c r="G1214" s="8" t="s">
        <v>14</v>
      </c>
      <c r="H1214" s="8" t="s">
        <v>14</v>
      </c>
      <c r="I1214" s="8" t="s">
        <v>14</v>
      </c>
      <c r="J1214" s="8" t="s">
        <v>14</v>
      </c>
      <c r="K1214" s="8" t="s">
        <v>14</v>
      </c>
      <c r="L1214" s="8" t="s">
        <v>14</v>
      </c>
      <c r="M1214" s="8" t="s">
        <v>14</v>
      </c>
      <c r="N1214" s="8" t="s">
        <v>14</v>
      </c>
      <c r="O1214" s="8" t="s">
        <v>14</v>
      </c>
      <c r="P1214" s="8" t="s">
        <v>14</v>
      </c>
      <c r="Q1214" s="8" t="s">
        <v>14</v>
      </c>
      <c r="R1214" s="8" t="s">
        <v>14</v>
      </c>
      <c r="S1214" s="8" t="s">
        <v>14</v>
      </c>
      <c r="T1214" s="8" t="s">
        <v>14</v>
      </c>
      <c r="U1214" s="8" t="s">
        <v>14</v>
      </c>
      <c r="V1214" s="8" t="s">
        <v>14</v>
      </c>
      <c r="W1214" s="8" t="s">
        <v>14</v>
      </c>
      <c r="X1214" s="8" t="s">
        <v>14</v>
      </c>
      <c r="Y1214" s="8" t="s">
        <v>14</v>
      </c>
      <c r="Z1214" s="8" t="s">
        <v>14</v>
      </c>
      <c r="AA1214" s="8" t="s">
        <v>14</v>
      </c>
      <c r="AB1214" s="8" t="s">
        <v>14</v>
      </c>
    </row>
    <row r="1215">
      <c r="A1215" s="8" t="s">
        <v>14</v>
      </c>
      <c r="B1215" s="8" t="s">
        <v>14</v>
      </c>
      <c r="C1215" s="8" t="s">
        <v>14</v>
      </c>
      <c r="D1215" s="8" t="s">
        <v>14</v>
      </c>
      <c r="E1215" s="8" t="s">
        <v>14</v>
      </c>
      <c r="F1215" s="8" t="s">
        <v>14</v>
      </c>
      <c r="G1215" s="8" t="s">
        <v>14</v>
      </c>
      <c r="H1215" s="8" t="s">
        <v>14</v>
      </c>
      <c r="I1215" s="8" t="s">
        <v>14</v>
      </c>
      <c r="J1215" s="8" t="s">
        <v>14</v>
      </c>
      <c r="K1215" s="8" t="s">
        <v>14</v>
      </c>
      <c r="L1215" s="8" t="s">
        <v>14</v>
      </c>
      <c r="M1215" s="8" t="s">
        <v>14</v>
      </c>
      <c r="N1215" s="8" t="s">
        <v>14</v>
      </c>
      <c r="O1215" s="8" t="s">
        <v>14</v>
      </c>
      <c r="P1215" s="8" t="s">
        <v>14</v>
      </c>
      <c r="Q1215" s="8" t="s">
        <v>14</v>
      </c>
      <c r="R1215" s="8" t="s">
        <v>14</v>
      </c>
      <c r="S1215" s="8" t="s">
        <v>14</v>
      </c>
      <c r="T1215" s="8" t="s">
        <v>14</v>
      </c>
      <c r="U1215" s="8" t="s">
        <v>14</v>
      </c>
      <c r="V1215" s="8" t="s">
        <v>14</v>
      </c>
      <c r="W1215" s="8" t="s">
        <v>14</v>
      </c>
      <c r="X1215" s="8" t="s">
        <v>14</v>
      </c>
      <c r="Y1215" s="8" t="s">
        <v>14</v>
      </c>
      <c r="Z1215" s="8" t="s">
        <v>14</v>
      </c>
      <c r="AA1215" s="8" t="s">
        <v>14</v>
      </c>
      <c r="AB1215" s="8" t="s">
        <v>14</v>
      </c>
    </row>
    <row r="1216">
      <c r="A1216" s="8" t="s">
        <v>14</v>
      </c>
      <c r="B1216" s="8" t="s">
        <v>14</v>
      </c>
      <c r="C1216" s="8" t="s">
        <v>14</v>
      </c>
      <c r="D1216" s="8" t="s">
        <v>14</v>
      </c>
      <c r="E1216" s="8" t="s">
        <v>14</v>
      </c>
      <c r="F1216" s="8" t="s">
        <v>14</v>
      </c>
      <c r="G1216" s="8" t="s">
        <v>14</v>
      </c>
      <c r="H1216" s="8" t="s">
        <v>14</v>
      </c>
      <c r="I1216" s="8" t="s">
        <v>14</v>
      </c>
      <c r="J1216" s="8" t="s">
        <v>14</v>
      </c>
      <c r="K1216" s="8" t="s">
        <v>14</v>
      </c>
      <c r="L1216" s="8" t="s">
        <v>14</v>
      </c>
      <c r="M1216" s="8" t="s">
        <v>14</v>
      </c>
      <c r="N1216" s="8" t="s">
        <v>14</v>
      </c>
      <c r="O1216" s="8" t="s">
        <v>14</v>
      </c>
      <c r="P1216" s="8" t="s">
        <v>14</v>
      </c>
      <c r="Q1216" s="8" t="s">
        <v>14</v>
      </c>
      <c r="R1216" s="8" t="s">
        <v>14</v>
      </c>
      <c r="S1216" s="8" t="s">
        <v>14</v>
      </c>
      <c r="T1216" s="8" t="s">
        <v>14</v>
      </c>
      <c r="U1216" s="8" t="s">
        <v>14</v>
      </c>
      <c r="V1216" s="8" t="s">
        <v>14</v>
      </c>
      <c r="W1216" s="8" t="s">
        <v>14</v>
      </c>
      <c r="X1216" s="8" t="s">
        <v>14</v>
      </c>
      <c r="Y1216" s="8" t="s">
        <v>14</v>
      </c>
      <c r="Z1216" s="8" t="s">
        <v>14</v>
      </c>
      <c r="AA1216" s="8" t="s">
        <v>14</v>
      </c>
      <c r="AB1216" s="8" t="s">
        <v>14</v>
      </c>
    </row>
    <row r="1217">
      <c r="A1217" s="8" t="s">
        <v>14</v>
      </c>
      <c r="B1217" s="8" t="s">
        <v>14</v>
      </c>
      <c r="C1217" s="8" t="s">
        <v>14</v>
      </c>
      <c r="D1217" s="8" t="s">
        <v>14</v>
      </c>
      <c r="E1217" s="8" t="s">
        <v>14</v>
      </c>
      <c r="F1217" s="8" t="s">
        <v>14</v>
      </c>
      <c r="G1217" s="8" t="s">
        <v>14</v>
      </c>
      <c r="H1217" s="8" t="s">
        <v>14</v>
      </c>
      <c r="I1217" s="8" t="s">
        <v>14</v>
      </c>
      <c r="J1217" s="8" t="s">
        <v>14</v>
      </c>
      <c r="K1217" s="8" t="s">
        <v>14</v>
      </c>
      <c r="L1217" s="8" t="s">
        <v>14</v>
      </c>
      <c r="M1217" s="8" t="s">
        <v>14</v>
      </c>
      <c r="N1217" s="8" t="s">
        <v>14</v>
      </c>
      <c r="O1217" s="8" t="s">
        <v>14</v>
      </c>
      <c r="P1217" s="8" t="s">
        <v>14</v>
      </c>
      <c r="Q1217" s="8" t="s">
        <v>14</v>
      </c>
      <c r="R1217" s="8" t="s">
        <v>14</v>
      </c>
      <c r="S1217" s="8" t="s">
        <v>14</v>
      </c>
      <c r="T1217" s="8" t="s">
        <v>14</v>
      </c>
      <c r="U1217" s="8" t="s">
        <v>14</v>
      </c>
      <c r="V1217" s="8" t="s">
        <v>14</v>
      </c>
      <c r="W1217" s="8" t="s">
        <v>14</v>
      </c>
      <c r="X1217" s="8" t="s">
        <v>14</v>
      </c>
      <c r="Y1217" s="8" t="s">
        <v>14</v>
      </c>
      <c r="Z1217" s="8" t="s">
        <v>14</v>
      </c>
      <c r="AA1217" s="8" t="s">
        <v>14</v>
      </c>
      <c r="AB1217" s="8" t="s">
        <v>14</v>
      </c>
    </row>
    <row r="1218">
      <c r="A1218" s="8" t="s">
        <v>14</v>
      </c>
      <c r="B1218" s="8" t="s">
        <v>14</v>
      </c>
      <c r="C1218" s="8" t="s">
        <v>14</v>
      </c>
      <c r="D1218" s="8" t="s">
        <v>14</v>
      </c>
      <c r="E1218" s="8" t="s">
        <v>14</v>
      </c>
      <c r="F1218" s="8" t="s">
        <v>14</v>
      </c>
      <c r="G1218" s="8" t="s">
        <v>14</v>
      </c>
      <c r="H1218" s="8" t="s">
        <v>14</v>
      </c>
      <c r="I1218" s="8" t="s">
        <v>14</v>
      </c>
      <c r="J1218" s="8" t="s">
        <v>14</v>
      </c>
      <c r="K1218" s="8" t="s">
        <v>14</v>
      </c>
      <c r="L1218" s="8" t="s">
        <v>14</v>
      </c>
      <c r="M1218" s="8" t="s">
        <v>14</v>
      </c>
      <c r="N1218" s="8" t="s">
        <v>14</v>
      </c>
      <c r="O1218" s="8" t="s">
        <v>14</v>
      </c>
      <c r="P1218" s="8" t="s">
        <v>14</v>
      </c>
      <c r="Q1218" s="8" t="s">
        <v>14</v>
      </c>
      <c r="R1218" s="8" t="s">
        <v>14</v>
      </c>
      <c r="S1218" s="8" t="s">
        <v>14</v>
      </c>
      <c r="T1218" s="8" t="s">
        <v>14</v>
      </c>
      <c r="U1218" s="8" t="s">
        <v>14</v>
      </c>
      <c r="V1218" s="8" t="s">
        <v>14</v>
      </c>
      <c r="W1218" s="8" t="s">
        <v>14</v>
      </c>
      <c r="X1218" s="8" t="s">
        <v>14</v>
      </c>
      <c r="Y1218" s="8" t="s">
        <v>14</v>
      </c>
      <c r="Z1218" s="8" t="s">
        <v>14</v>
      </c>
      <c r="AA1218" s="8" t="s">
        <v>14</v>
      </c>
      <c r="AB1218" s="8" t="s">
        <v>14</v>
      </c>
    </row>
    <row r="1219">
      <c r="A1219" s="8" t="s">
        <v>14</v>
      </c>
      <c r="B1219" s="8" t="s">
        <v>14</v>
      </c>
      <c r="C1219" s="8" t="s">
        <v>14</v>
      </c>
      <c r="D1219" s="8" t="s">
        <v>14</v>
      </c>
      <c r="E1219" s="8" t="s">
        <v>14</v>
      </c>
      <c r="F1219" s="8" t="s">
        <v>14</v>
      </c>
      <c r="G1219" s="8" t="s">
        <v>14</v>
      </c>
      <c r="H1219" s="8" t="s">
        <v>14</v>
      </c>
      <c r="I1219" s="8" t="s">
        <v>14</v>
      </c>
      <c r="J1219" s="8" t="s">
        <v>14</v>
      </c>
      <c r="K1219" s="8" t="s">
        <v>14</v>
      </c>
      <c r="L1219" s="8" t="s">
        <v>14</v>
      </c>
      <c r="M1219" s="8" t="s">
        <v>14</v>
      </c>
      <c r="N1219" s="8" t="s">
        <v>14</v>
      </c>
      <c r="O1219" s="8" t="s">
        <v>14</v>
      </c>
      <c r="P1219" s="8" t="s">
        <v>14</v>
      </c>
      <c r="Q1219" s="8" t="s">
        <v>14</v>
      </c>
      <c r="R1219" s="8" t="s">
        <v>14</v>
      </c>
      <c r="S1219" s="8" t="s">
        <v>14</v>
      </c>
      <c r="T1219" s="8" t="s">
        <v>14</v>
      </c>
      <c r="U1219" s="8" t="s">
        <v>14</v>
      </c>
      <c r="V1219" s="8" t="s">
        <v>14</v>
      </c>
      <c r="W1219" s="8" t="s">
        <v>14</v>
      </c>
      <c r="X1219" s="8" t="s">
        <v>14</v>
      </c>
      <c r="Y1219" s="8" t="s">
        <v>14</v>
      </c>
      <c r="Z1219" s="8" t="s">
        <v>14</v>
      </c>
      <c r="AA1219" s="8" t="s">
        <v>14</v>
      </c>
      <c r="AB1219" s="8" t="s">
        <v>14</v>
      </c>
    </row>
    <row r="1220">
      <c r="A1220" s="8" t="s">
        <v>14</v>
      </c>
      <c r="B1220" s="8" t="s">
        <v>14</v>
      </c>
      <c r="C1220" s="8" t="s">
        <v>14</v>
      </c>
      <c r="D1220" s="8" t="s">
        <v>14</v>
      </c>
      <c r="E1220" s="8" t="s">
        <v>14</v>
      </c>
      <c r="F1220" s="8" t="s">
        <v>14</v>
      </c>
      <c r="G1220" s="8" t="s">
        <v>14</v>
      </c>
      <c r="H1220" s="8" t="s">
        <v>14</v>
      </c>
      <c r="I1220" s="8" t="s">
        <v>14</v>
      </c>
      <c r="J1220" s="8" t="s">
        <v>14</v>
      </c>
      <c r="K1220" s="8" t="s">
        <v>14</v>
      </c>
      <c r="L1220" s="8" t="s">
        <v>14</v>
      </c>
      <c r="M1220" s="8" t="s">
        <v>14</v>
      </c>
      <c r="N1220" s="8" t="s">
        <v>14</v>
      </c>
      <c r="O1220" s="8" t="s">
        <v>14</v>
      </c>
      <c r="P1220" s="8" t="s">
        <v>14</v>
      </c>
      <c r="Q1220" s="8" t="s">
        <v>14</v>
      </c>
      <c r="R1220" s="8" t="s">
        <v>14</v>
      </c>
      <c r="S1220" s="8" t="s">
        <v>14</v>
      </c>
      <c r="T1220" s="8" t="s">
        <v>14</v>
      </c>
      <c r="U1220" s="8" t="s">
        <v>14</v>
      </c>
      <c r="V1220" s="8" t="s">
        <v>14</v>
      </c>
      <c r="W1220" s="8" t="s">
        <v>14</v>
      </c>
      <c r="X1220" s="8" t="s">
        <v>14</v>
      </c>
      <c r="Y1220" s="8" t="s">
        <v>14</v>
      </c>
      <c r="Z1220" s="8" t="s">
        <v>14</v>
      </c>
      <c r="AA1220" s="8" t="s">
        <v>14</v>
      </c>
      <c r="AB1220" s="8" t="s">
        <v>14</v>
      </c>
    </row>
    <row r="1221">
      <c r="A1221" s="8" t="s">
        <v>14</v>
      </c>
      <c r="B1221" s="8" t="s">
        <v>14</v>
      </c>
      <c r="C1221" s="8" t="s">
        <v>14</v>
      </c>
      <c r="D1221" s="8" t="s">
        <v>14</v>
      </c>
      <c r="E1221" s="8" t="s">
        <v>14</v>
      </c>
      <c r="F1221" s="8" t="s">
        <v>14</v>
      </c>
      <c r="G1221" s="8" t="s">
        <v>14</v>
      </c>
      <c r="H1221" s="8" t="s">
        <v>14</v>
      </c>
      <c r="I1221" s="8" t="s">
        <v>14</v>
      </c>
      <c r="J1221" s="8" t="s">
        <v>14</v>
      </c>
      <c r="K1221" s="8" t="s">
        <v>14</v>
      </c>
      <c r="L1221" s="8" t="s">
        <v>14</v>
      </c>
      <c r="M1221" s="8" t="s">
        <v>14</v>
      </c>
      <c r="N1221" s="8" t="s">
        <v>14</v>
      </c>
      <c r="O1221" s="8" t="s">
        <v>14</v>
      </c>
      <c r="P1221" s="8" t="s">
        <v>14</v>
      </c>
      <c r="Q1221" s="8" t="s">
        <v>14</v>
      </c>
      <c r="R1221" s="8" t="s">
        <v>14</v>
      </c>
      <c r="S1221" s="8" t="s">
        <v>14</v>
      </c>
      <c r="T1221" s="8" t="s">
        <v>14</v>
      </c>
      <c r="U1221" s="8" t="s">
        <v>14</v>
      </c>
      <c r="V1221" s="8" t="s">
        <v>14</v>
      </c>
      <c r="W1221" s="8" t="s">
        <v>14</v>
      </c>
      <c r="X1221" s="8" t="s">
        <v>14</v>
      </c>
      <c r="Y1221" s="8" t="s">
        <v>14</v>
      </c>
      <c r="Z1221" s="8" t="s">
        <v>14</v>
      </c>
      <c r="AA1221" s="8" t="s">
        <v>14</v>
      </c>
      <c r="AB1221" s="8" t="s">
        <v>14</v>
      </c>
    </row>
    <row r="1222">
      <c r="A1222" s="8" t="s">
        <v>14</v>
      </c>
      <c r="B1222" s="8" t="s">
        <v>14</v>
      </c>
      <c r="C1222" s="8" t="s">
        <v>14</v>
      </c>
      <c r="D1222" s="8" t="s">
        <v>14</v>
      </c>
      <c r="E1222" s="8" t="s">
        <v>14</v>
      </c>
      <c r="F1222" s="8" t="s">
        <v>14</v>
      </c>
      <c r="G1222" s="8" t="s">
        <v>14</v>
      </c>
      <c r="H1222" s="8" t="s">
        <v>14</v>
      </c>
      <c r="I1222" s="8" t="s">
        <v>14</v>
      </c>
      <c r="J1222" s="8" t="s">
        <v>14</v>
      </c>
      <c r="K1222" s="8" t="s">
        <v>14</v>
      </c>
      <c r="L1222" s="8" t="s">
        <v>14</v>
      </c>
      <c r="M1222" s="8" t="s">
        <v>14</v>
      </c>
      <c r="N1222" s="8" t="s">
        <v>14</v>
      </c>
      <c r="O1222" s="8" t="s">
        <v>14</v>
      </c>
      <c r="P1222" s="8" t="s">
        <v>14</v>
      </c>
      <c r="Q1222" s="8" t="s">
        <v>14</v>
      </c>
      <c r="R1222" s="8" t="s">
        <v>14</v>
      </c>
      <c r="S1222" s="8" t="s">
        <v>14</v>
      </c>
      <c r="T1222" s="8" t="s">
        <v>14</v>
      </c>
      <c r="U1222" s="8" t="s">
        <v>14</v>
      </c>
      <c r="V1222" s="8" t="s">
        <v>14</v>
      </c>
      <c r="W1222" s="8" t="s">
        <v>14</v>
      </c>
      <c r="X1222" s="8" t="s">
        <v>14</v>
      </c>
      <c r="Y1222" s="8" t="s">
        <v>14</v>
      </c>
      <c r="Z1222" s="8" t="s">
        <v>14</v>
      </c>
      <c r="AA1222" s="8" t="s">
        <v>14</v>
      </c>
      <c r="AB1222" s="8" t="s">
        <v>14</v>
      </c>
    </row>
    <row r="1223">
      <c r="A1223" s="8" t="s">
        <v>14</v>
      </c>
      <c r="B1223" s="8" t="s">
        <v>14</v>
      </c>
      <c r="C1223" s="8" t="s">
        <v>14</v>
      </c>
      <c r="D1223" s="8" t="s">
        <v>14</v>
      </c>
      <c r="E1223" s="8" t="s">
        <v>14</v>
      </c>
      <c r="F1223" s="8" t="s">
        <v>14</v>
      </c>
      <c r="G1223" s="8" t="s">
        <v>14</v>
      </c>
      <c r="H1223" s="8" t="s">
        <v>14</v>
      </c>
      <c r="I1223" s="8" t="s">
        <v>14</v>
      </c>
      <c r="J1223" s="8" t="s">
        <v>14</v>
      </c>
      <c r="K1223" s="8" t="s">
        <v>14</v>
      </c>
      <c r="L1223" s="8" t="s">
        <v>14</v>
      </c>
      <c r="M1223" s="8" t="s">
        <v>14</v>
      </c>
      <c r="N1223" s="8" t="s">
        <v>14</v>
      </c>
      <c r="O1223" s="8" t="s">
        <v>14</v>
      </c>
      <c r="P1223" s="8" t="s">
        <v>14</v>
      </c>
      <c r="Q1223" s="8" t="s">
        <v>14</v>
      </c>
      <c r="R1223" s="8" t="s">
        <v>14</v>
      </c>
      <c r="S1223" s="8" t="s">
        <v>14</v>
      </c>
      <c r="T1223" s="8" t="s">
        <v>14</v>
      </c>
      <c r="U1223" s="8" t="s">
        <v>14</v>
      </c>
      <c r="V1223" s="8" t="s">
        <v>14</v>
      </c>
      <c r="W1223" s="8" t="s">
        <v>14</v>
      </c>
      <c r="X1223" s="8" t="s">
        <v>14</v>
      </c>
      <c r="Y1223" s="8" t="s">
        <v>14</v>
      </c>
      <c r="Z1223" s="8" t="s">
        <v>14</v>
      </c>
      <c r="AA1223" s="8" t="s">
        <v>14</v>
      </c>
      <c r="AB1223" s="8" t="s">
        <v>14</v>
      </c>
    </row>
    <row r="1224">
      <c r="A1224" s="8" t="s">
        <v>14</v>
      </c>
      <c r="B1224" s="8" t="s">
        <v>14</v>
      </c>
      <c r="C1224" s="8" t="s">
        <v>14</v>
      </c>
      <c r="D1224" s="8" t="s">
        <v>14</v>
      </c>
      <c r="E1224" s="8" t="s">
        <v>14</v>
      </c>
      <c r="F1224" s="8" t="s">
        <v>14</v>
      </c>
      <c r="G1224" s="8" t="s">
        <v>14</v>
      </c>
      <c r="H1224" s="8" t="s">
        <v>14</v>
      </c>
      <c r="I1224" s="8" t="s">
        <v>14</v>
      </c>
      <c r="J1224" s="8" t="s">
        <v>14</v>
      </c>
      <c r="K1224" s="8" t="s">
        <v>14</v>
      </c>
      <c r="L1224" s="8" t="s">
        <v>14</v>
      </c>
      <c r="M1224" s="8" t="s">
        <v>14</v>
      </c>
      <c r="N1224" s="8" t="s">
        <v>14</v>
      </c>
      <c r="O1224" s="8" t="s">
        <v>14</v>
      </c>
      <c r="P1224" s="8" t="s">
        <v>14</v>
      </c>
      <c r="Q1224" s="8" t="s">
        <v>14</v>
      </c>
      <c r="R1224" s="8" t="s">
        <v>14</v>
      </c>
      <c r="S1224" s="8" t="s">
        <v>14</v>
      </c>
      <c r="T1224" s="8" t="s">
        <v>14</v>
      </c>
      <c r="U1224" s="8" t="s">
        <v>14</v>
      </c>
      <c r="V1224" s="8" t="s">
        <v>14</v>
      </c>
      <c r="W1224" s="8" t="s">
        <v>14</v>
      </c>
      <c r="X1224" s="8" t="s">
        <v>14</v>
      </c>
      <c r="Y1224" s="8" t="s">
        <v>14</v>
      </c>
      <c r="Z1224" s="8" t="s">
        <v>14</v>
      </c>
      <c r="AA1224" s="8" t="s">
        <v>14</v>
      </c>
      <c r="AB1224" s="8" t="s">
        <v>14</v>
      </c>
    </row>
  </sheetData>
  <autoFilter ref="$A$1:$AC$43"/>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14.0"/>
    <col customWidth="1" min="2" max="2" width="31.33"/>
    <col customWidth="1" min="3" max="3" width="6.67"/>
    <col customWidth="1" min="4" max="4" width="5.11"/>
  </cols>
  <sheetData>
    <row r="1">
      <c r="A1" s="100" t="str">
        <f>IFERROR(__xludf.DUMMYFUNCTION("importrange(""https://docs.google.com/spreadsheets/d/1xwxrCu2ytQAgVRG2GyqKDV1IGFNMBN5SUm0u0KNM2Pg/edit?usp=sharing"",""Scores!A1:D200"")"),"#REF!")</f>
        <v>#REF!</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15.44"/>
  </cols>
  <sheetData>
    <row r="1">
      <c r="A1" s="1" t="s">
        <v>537</v>
      </c>
      <c r="B1" s="1" t="s">
        <v>538</v>
      </c>
      <c r="C1" s="1" t="s">
        <v>490</v>
      </c>
      <c r="D1" s="1" t="s">
        <v>539</v>
      </c>
    </row>
    <row r="2">
      <c r="A2" s="8" t="str">
        <f>IFERROR(__xludf.DUMMYFUNCTION("QUERY({
  FILTER('Live Grint Scores'!A2:D1000, LEN('Live Grint Scores'!A2:A1000));
  FILTER('Current Event Scores'!AZ2:BC1000, LEN('Current Event Scores'!AZ2:AZ1000))
}, ""SELECT * WHERE Col1 IS NOT NULL"")
"),"#VALUE!")</f>
        <v>#VALUE!</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14.67"/>
    <col customWidth="1" min="2" max="2" width="40.89"/>
  </cols>
  <sheetData>
    <row r="1">
      <c r="A1" s="8" t="str">
        <f>'Current Event Scores'!A1</f>
        <v>Name</v>
      </c>
      <c r="B1" s="8" t="str">
        <f>'Current Event Scores'!F1</f>
        <v>Course (optional)</v>
      </c>
      <c r="C1" s="8" t="str">
        <f>'Current Event Scores'!Q1</f>
        <v>Projected Net</v>
      </c>
    </row>
    <row r="2">
      <c r="A2" s="8" t="str">
        <f>'Score Archive'!A106</f>
        <v>Robby Dewling</v>
      </c>
      <c r="B2" s="8" t="str">
        <f>'Score Archive'!F106</f>
        <v>Bobby Jones GC - Magnolia/Azalea - #7 Tees (18 Holes)</v>
      </c>
      <c r="C2" s="8">
        <f>'Score Archive'!Q106</f>
        <v>0</v>
      </c>
    </row>
    <row r="3">
      <c r="A3" s="8" t="str">
        <f>'Score Archive'!A107</f>
        <v>Robby Dewling</v>
      </c>
      <c r="B3" s="8" t="str">
        <f>'Score Archive'!F107</f>
        <v>Bali Hai Golf Club - SILVER 2016 (18 Holes)</v>
      </c>
      <c r="C3" s="8">
        <f>'Score Archive'!Q107</f>
        <v>1</v>
      </c>
    </row>
    <row r="4">
      <c r="A4" s="8" t="str">
        <f>'Score Archive'!A108</f>
        <v>Alex Edson</v>
      </c>
      <c r="B4" s="8" t="str">
        <f>'Score Archive'!F108</f>
        <v>Brown's Mill Golf Course  - Blue (18 Holes)</v>
      </c>
      <c r="C4" s="8">
        <f>'Score Archive'!Q108</f>
        <v>8</v>
      </c>
    </row>
    <row r="5">
      <c r="A5" s="8" t="str">
        <f>'Score Archive'!A109</f>
        <v>Devin Blankenship</v>
      </c>
      <c r="B5" s="8" t="str">
        <f>'Score Archive'!F109</f>
        <v>Horseshoe Bend CC - Blue (18 Holes)</v>
      </c>
      <c r="C5" s="8">
        <f>'Score Archive'!Q109</f>
        <v>4</v>
      </c>
    </row>
    <row r="6">
      <c r="A6" s="8" t="str">
        <f>'Score Archive'!A110</f>
        <v>George Lane</v>
      </c>
      <c r="B6" s="8" t="str">
        <f>'Score Archive'!F110</f>
        <v>Brown's Mill Golf Course  - Blue (18 Holes)</v>
      </c>
      <c r="C6" s="8">
        <f>'Score Archive'!Q110</f>
        <v>11</v>
      </c>
    </row>
    <row r="7">
      <c r="A7" s="8" t="str">
        <f>'Score Archive'!A111</f>
        <v>Matt Davis</v>
      </c>
      <c r="B7" s="8" t="str">
        <f>'Score Archive'!F111</f>
        <v>Bethpage - Black (18 Holes)</v>
      </c>
      <c r="C7" s="8">
        <f>'Score Archive'!Q111</f>
        <v>0</v>
      </c>
    </row>
    <row r="8">
      <c r="A8" s="8" t="str">
        <f>'Score Archive'!A112</f>
        <v>Devin Blankenship</v>
      </c>
      <c r="B8" s="8" t="str">
        <f>'Score Archive'!F112</f>
        <v>Wicker Point - III (18 Holes)</v>
      </c>
      <c r="C8" s="8">
        <f>'Score Archive'!Q112</f>
        <v>4</v>
      </c>
    </row>
    <row r="9">
      <c r="A9" s="8" t="str">
        <f>'Score Archive'!A113</f>
        <v>Grady Bunn</v>
      </c>
      <c r="B9" s="8" t="str">
        <f>'Score Archive'!F113</f>
        <v>Mystery Valley Golf Club - White (18 Holes)</v>
      </c>
      <c r="C9" s="8">
        <f>'Score Archive'!Q113</f>
        <v>0</v>
      </c>
    </row>
    <row r="10">
      <c r="A10" s="8" t="str">
        <f>'Score Archive'!A114</f>
        <v>Devin Blankenship</v>
      </c>
      <c r="B10" s="8" t="str">
        <f>'Score Archive'!F114</f>
        <v>Wicker Point - III (18 Holes)</v>
      </c>
      <c r="C10" s="8">
        <f>'Score Archive'!Q114</f>
        <v>-1</v>
      </c>
    </row>
    <row r="11">
      <c r="A11" s="8" t="str">
        <f>'Score Archive'!A115</f>
        <v>Hastings Westphal</v>
      </c>
      <c r="B11" s="8" t="str">
        <f>'Score Archive'!F115</f>
        <v>Old Edwards - 2 (18 Holes)</v>
      </c>
      <c r="C11" s="8">
        <f>'Score Archive'!Q115</f>
        <v>1</v>
      </c>
    </row>
    <row r="12">
      <c r="A12" s="8" t="str">
        <f>'Score Archive'!A116</f>
        <v>George Lane</v>
      </c>
      <c r="B12" s="8" t="str">
        <f>'Score Archive'!F116</f>
        <v>Heritage Golf Links - Heritage - Gold (9 Holes)</v>
      </c>
      <c r="C12" s="8">
        <f>'Score Archive'!Q116</f>
        <v>-2</v>
      </c>
    </row>
    <row r="13">
      <c r="A13" s="8" t="str">
        <f>'Score Archive'!A117</f>
        <v>George Lane</v>
      </c>
      <c r="B13" s="8" t="str">
        <f>'Score Archive'!F117</f>
        <v>Heritage Golf Links - Tradition - Gold (9 Holes)</v>
      </c>
      <c r="C13" s="8">
        <f>'Score Archive'!Q117</f>
        <v>2</v>
      </c>
    </row>
    <row r="14">
      <c r="A14" s="8" t="str">
        <f>'Score Archive'!A118</f>
        <v>Cory Arnwine</v>
      </c>
      <c r="B14" s="8" t="str">
        <f>'Score Archive'!F118</f>
        <v>Hot Springs Village - Granada Golf Club - Blue/White (Front 9)</v>
      </c>
      <c r="C14" s="8">
        <f>'Score Archive'!Q118</f>
        <v>-3</v>
      </c>
    </row>
    <row r="15">
      <c r="A15" s="8" t="str">
        <f>'Score Archive'!A119</f>
        <v>Cory Arnwine</v>
      </c>
      <c r="B15" s="8" t="str">
        <f>'Score Archive'!F119</f>
        <v>Hot Springs Village - Granada Golf Club - Blue/White (Back 9)</v>
      </c>
      <c r="C15" s="8">
        <f>'Score Archive'!Q119</f>
        <v>2</v>
      </c>
    </row>
    <row r="16">
      <c r="A16" s="8" t="str">
        <f>'Score Archive'!A120</f>
        <v>Robby Dewling</v>
      </c>
      <c r="B16" s="8" t="str">
        <f>'Score Archive'!F120</f>
        <v>Bobby Jones GC - Magnolia - #7 Tees (9 Holes)</v>
      </c>
      <c r="C16" s="8">
        <f>'Score Archive'!Q120</f>
        <v>2</v>
      </c>
    </row>
    <row r="17">
      <c r="A17" s="8" t="str">
        <f>'Score Archive'!A121</f>
        <v>Alex Edson</v>
      </c>
      <c r="B17" s="8" t="str">
        <f>'Score Archive'!F121</f>
        <v>Browns Mill Golf Course - Blue (Front 9)</v>
      </c>
      <c r="C17" s="8">
        <f>'Score Archive'!Q121</f>
        <v>-2</v>
      </c>
    </row>
    <row r="18">
      <c r="A18" s="8" t="str">
        <f>'Score Archive'!A122</f>
        <v>Alex Edson</v>
      </c>
      <c r="B18" s="8" t="str">
        <f>'Score Archive'!F122</f>
        <v>Browns Mill Golf Course - Blue (Back 9)</v>
      </c>
      <c r="C18" s="8">
        <f>'Score Archive'!Q122</f>
        <v>-3</v>
      </c>
    </row>
    <row r="19">
      <c r="A19" s="8" t="str">
        <f>'Score Archive'!A123</f>
        <v>Devin Blankenship</v>
      </c>
      <c r="B19" s="8" t="str">
        <f>'Score Archive'!F123</f>
        <v>The Manor - Players (Front 9)</v>
      </c>
      <c r="C19" s="8">
        <f>'Score Archive'!Q123</f>
        <v>-3</v>
      </c>
    </row>
    <row r="20">
      <c r="A20" s="8" t="str">
        <f>'Score Archive'!A124</f>
        <v>Ashby Foltz</v>
      </c>
      <c r="B20" s="8" t="str">
        <f>'Score Archive'!F124</f>
        <v>Lookout Mountain Club (Renovated) - White (Front 9)</v>
      </c>
      <c r="C20" s="8">
        <f>'Score Archive'!Q124</f>
        <v>4</v>
      </c>
    </row>
    <row r="21">
      <c r="A21" s="8" t="str">
        <f>'Score Archive'!A125</f>
        <v>Robby Dewling</v>
      </c>
      <c r="B21" s="8" t="str">
        <f>'Score Archive'!F125</f>
        <v>Lookout Mountain Club (Renovated) - White (Back 9)</v>
      </c>
      <c r="C21" s="8">
        <f>'Score Archive'!Q125</f>
        <v>-1</v>
      </c>
    </row>
    <row r="22">
      <c r="A22" s="8" t="str">
        <f>'Score Archive'!A126</f>
        <v>David Mustard</v>
      </c>
      <c r="B22" s="8" t="str">
        <f>'Score Archive'!F126</f>
        <v>Eagle Trace (Colorado) - Gold  (Front 9)</v>
      </c>
      <c r="C22" s="8">
        <f>'Score Archive'!Q126</f>
        <v>7</v>
      </c>
    </row>
    <row r="23">
      <c r="A23" s="8" t="str">
        <f>'Score Archive'!A127</f>
        <v>David Mustard</v>
      </c>
      <c r="B23" s="8" t="str">
        <f>'Score Archive'!F127</f>
        <v>Eagle Trace (Colorado) - Gold (Back 9)</v>
      </c>
      <c r="C23" s="8">
        <f>'Score Archive'!Q127</f>
        <v>4</v>
      </c>
    </row>
    <row r="24">
      <c r="A24" s="8" t="str">
        <f>'Score Archive'!A128</f>
        <v>Marc Mastrangelo</v>
      </c>
      <c r="B24" s="8" t="str">
        <f>'Score Archive'!F128</f>
        <v>Bentwater Golf Club - White (Front 9)</v>
      </c>
      <c r="C24" s="8">
        <f>'Score Archive'!Q128</f>
        <v>-2</v>
      </c>
    </row>
    <row r="25">
      <c r="A25" s="8" t="str">
        <f>'Current Event Scores'!A89</f>
        <v/>
      </c>
      <c r="B25" s="8" t="str">
        <f>'Current Event Scores'!F89</f>
        <v/>
      </c>
      <c r="C25" s="8" t="str">
        <f>'Current Event Scores'!Q89</f>
        <v/>
      </c>
    </row>
    <row r="26">
      <c r="A26" s="8" t="str">
        <f>'Current Event Scores'!A90</f>
        <v/>
      </c>
      <c r="B26" s="8" t="str">
        <f>'Current Event Scores'!F90</f>
        <v/>
      </c>
      <c r="C26" s="8" t="str">
        <f>'Current Event Scores'!Q90</f>
        <v/>
      </c>
    </row>
    <row r="27">
      <c r="A27" s="8" t="str">
        <f>'Current Event Scores'!A91</f>
        <v/>
      </c>
      <c r="B27" s="8" t="str">
        <f>'Current Event Scores'!F91</f>
        <v/>
      </c>
      <c r="C27" s="8" t="str">
        <f>'Current Event Scores'!Q91</f>
        <v/>
      </c>
    </row>
    <row r="28">
      <c r="A28" s="8" t="str">
        <f>'Current Event Scores'!A92</f>
        <v/>
      </c>
      <c r="B28" s="8" t="str">
        <f>'Current Event Scores'!F92</f>
        <v/>
      </c>
      <c r="C28" s="8" t="str">
        <f>'Current Event Scores'!Q92</f>
        <v/>
      </c>
    </row>
    <row r="29">
      <c r="A29" s="8" t="str">
        <f>'Current Event Scores'!A93</f>
        <v/>
      </c>
      <c r="B29" s="8" t="str">
        <f>'Current Event Scores'!F93</f>
        <v/>
      </c>
      <c r="C29" s="8" t="str">
        <f>'Current Event Scores'!Q93</f>
        <v/>
      </c>
    </row>
    <row r="30">
      <c r="A30" s="8" t="str">
        <f>'Current Event Scores'!A94</f>
        <v/>
      </c>
      <c r="B30" s="8" t="str">
        <f>'Current Event Scores'!F94</f>
        <v/>
      </c>
      <c r="C30" s="8" t="str">
        <f>'Current Event Scores'!Q94</f>
        <v/>
      </c>
    </row>
    <row r="31">
      <c r="A31" s="8" t="str">
        <f>'Current Event Scores'!A95</f>
        <v/>
      </c>
      <c r="B31" s="8" t="str">
        <f>'Current Event Scores'!F95</f>
        <v/>
      </c>
      <c r="C31" s="8" t="str">
        <f>'Current Event Scores'!Q95</f>
        <v/>
      </c>
    </row>
    <row r="32">
      <c r="A32" s="8" t="str">
        <f>'Current Event Scores'!A96</f>
        <v/>
      </c>
      <c r="B32" s="8" t="str">
        <f>'Current Event Scores'!F96</f>
        <v/>
      </c>
      <c r="C32" s="8" t="str">
        <f>'Current Event Scores'!Q96</f>
        <v/>
      </c>
    </row>
    <row r="33">
      <c r="A33" s="8" t="str">
        <f>'Current Event Scores'!A97</f>
        <v/>
      </c>
      <c r="B33" s="8" t="str">
        <f>'Current Event Scores'!F97</f>
        <v/>
      </c>
      <c r="C33" s="8" t="str">
        <f>'Current Event Scores'!Q97</f>
        <v/>
      </c>
    </row>
    <row r="34">
      <c r="A34" s="8" t="str">
        <f>'Current Event Scores'!A98</f>
        <v/>
      </c>
      <c r="B34" s="8" t="str">
        <f>'Current Event Scores'!F98</f>
        <v/>
      </c>
      <c r="C34" s="8" t="str">
        <f>'Current Event Scores'!Q98</f>
        <v/>
      </c>
    </row>
    <row r="35">
      <c r="A35" s="8" t="str">
        <f>'Current Event Scores'!A99</f>
        <v/>
      </c>
      <c r="B35" s="8" t="str">
        <f>'Current Event Scores'!F99</f>
        <v/>
      </c>
      <c r="C35" s="8" t="str">
        <f>'Current Event Scores'!Q99</f>
        <v/>
      </c>
    </row>
    <row r="36">
      <c r="A36" s="8" t="str">
        <f>'Current Event Scores'!A100</f>
        <v/>
      </c>
      <c r="B36" s="8" t="str">
        <f>'Current Event Scores'!F100</f>
        <v/>
      </c>
      <c r="C36" s="8" t="str">
        <f>'Current Event Scores'!Q100</f>
        <v/>
      </c>
    </row>
    <row r="37">
      <c r="A37" s="8" t="str">
        <f>'Current Event Scores'!A101</f>
        <v/>
      </c>
      <c r="B37" s="8" t="str">
        <f>'Current Event Scores'!F101</f>
        <v/>
      </c>
      <c r="C37" s="8" t="str">
        <f>'Current Event Scores'!Q101</f>
        <v/>
      </c>
    </row>
    <row r="38">
      <c r="A38" s="8" t="str">
        <f>'Current Event Scores'!A102</f>
        <v/>
      </c>
      <c r="B38" s="8" t="str">
        <f>'Current Event Scores'!F102</f>
        <v/>
      </c>
      <c r="C38" s="8" t="str">
        <f>'Current Event Scores'!Q102</f>
        <v/>
      </c>
    </row>
    <row r="39">
      <c r="A39" s="8" t="str">
        <f>'Current Event Scores'!A103</f>
        <v/>
      </c>
      <c r="B39" s="8" t="str">
        <f>'Current Event Scores'!F103</f>
        <v/>
      </c>
      <c r="C39" s="8" t="str">
        <f>'Current Event Scores'!Q103</f>
        <v/>
      </c>
    </row>
    <row r="40">
      <c r="A40" s="8" t="str">
        <f>'Current Event Scores'!A104</f>
        <v/>
      </c>
      <c r="B40" s="8" t="str">
        <f>'Current Event Scores'!F104</f>
        <v/>
      </c>
      <c r="C40" s="8" t="str">
        <f>'Current Event Scores'!Q104</f>
        <v/>
      </c>
    </row>
    <row r="41">
      <c r="A41" s="8" t="str">
        <f>'Current Event Scores'!A105</f>
        <v/>
      </c>
      <c r="B41" s="8" t="str">
        <f>'Current Event Scores'!F105</f>
        <v/>
      </c>
      <c r="C41" s="8" t="str">
        <f>'Current Event Scores'!Q105</f>
        <v/>
      </c>
    </row>
    <row r="42">
      <c r="A42" s="8" t="str">
        <f>'Current Event Scores'!A106</f>
        <v/>
      </c>
      <c r="B42" s="8" t="str">
        <f>'Current Event Scores'!F106</f>
        <v/>
      </c>
      <c r="C42" s="8" t="str">
        <f>'Current Event Scores'!Q106</f>
        <v/>
      </c>
    </row>
    <row r="43">
      <c r="A43" s="8" t="str">
        <f>'Current Event Scores'!A107</f>
        <v/>
      </c>
      <c r="B43" s="8" t="str">
        <f>'Current Event Scores'!F107</f>
        <v/>
      </c>
      <c r="C43" s="8" t="str">
        <f>'Current Event Scores'!Q107</f>
        <v/>
      </c>
    </row>
    <row r="44">
      <c r="A44" s="8" t="str">
        <f>'Current Event Scores'!A108</f>
        <v/>
      </c>
      <c r="B44" s="8" t="str">
        <f>'Current Event Scores'!F108</f>
        <v/>
      </c>
      <c r="C44" s="8" t="str">
        <f>'Current Event Scores'!Q108</f>
        <v/>
      </c>
    </row>
    <row r="45">
      <c r="A45" s="8" t="str">
        <f>'Current Event Scores'!A109</f>
        <v/>
      </c>
      <c r="B45" s="8" t="str">
        <f>'Current Event Scores'!F109</f>
        <v/>
      </c>
      <c r="C45" s="8" t="str">
        <f>'Current Event Scores'!Q109</f>
        <v/>
      </c>
    </row>
    <row r="46">
      <c r="A46" s="8" t="str">
        <f>'Current Event Scores'!A110</f>
        <v/>
      </c>
      <c r="B46" s="8" t="str">
        <f>'Current Event Scores'!F110</f>
        <v/>
      </c>
      <c r="C46" s="8" t="str">
        <f>'Current Event Scores'!Q110</f>
        <v/>
      </c>
    </row>
    <row r="47">
      <c r="A47" s="8" t="str">
        <f>'Current Event Scores'!A111</f>
        <v/>
      </c>
      <c r="B47" s="8" t="str">
        <f>'Current Event Scores'!F111</f>
        <v/>
      </c>
      <c r="C47" s="8" t="str">
        <f>'Current Event Scores'!Q111</f>
        <v/>
      </c>
    </row>
    <row r="48">
      <c r="A48" s="8" t="str">
        <f>'Current Event Scores'!A112</f>
        <v/>
      </c>
      <c r="B48" s="8" t="str">
        <f>'Current Event Scores'!F112</f>
        <v/>
      </c>
      <c r="C48" s="8" t="str">
        <f>'Current Event Scores'!Q112</f>
        <v/>
      </c>
    </row>
    <row r="49">
      <c r="A49" s="8" t="str">
        <f>'Current Event Scores'!A113</f>
        <v/>
      </c>
      <c r="B49" s="8" t="str">
        <f>'Current Event Scores'!F113</f>
        <v/>
      </c>
      <c r="C49" s="8" t="str">
        <f>'Current Event Scores'!Q113</f>
        <v/>
      </c>
    </row>
    <row r="50">
      <c r="A50" s="8" t="str">
        <f>'Current Event Scores'!A114</f>
        <v/>
      </c>
      <c r="B50" s="8" t="str">
        <f>'Current Event Scores'!F114</f>
        <v/>
      </c>
      <c r="C50" s="8" t="str">
        <f>'Current Event Scores'!Q114</f>
        <v/>
      </c>
    </row>
    <row r="51">
      <c r="A51" s="8" t="str">
        <f>'Current Event Scores'!A115</f>
        <v/>
      </c>
      <c r="B51" s="8" t="str">
        <f>'Current Event Scores'!F115</f>
        <v/>
      </c>
      <c r="C51" s="8" t="str">
        <f>'Current Event Scores'!Q115</f>
        <v/>
      </c>
    </row>
    <row r="52">
      <c r="A52" s="8" t="str">
        <f>'Current Event Scores'!A116</f>
        <v/>
      </c>
      <c r="B52" s="8" t="str">
        <f>'Current Event Scores'!F116</f>
        <v/>
      </c>
      <c r="C52" s="8" t="str">
        <f>'Current Event Scores'!Q116</f>
        <v/>
      </c>
    </row>
    <row r="53">
      <c r="A53" s="8" t="str">
        <f>'Current Event Scores'!A117</f>
        <v/>
      </c>
      <c r="B53" s="8" t="str">
        <f>'Current Event Scores'!F117</f>
        <v/>
      </c>
      <c r="C53" s="8" t="str">
        <f>'Current Event Scores'!Q117</f>
        <v/>
      </c>
    </row>
    <row r="54">
      <c r="A54" s="8" t="str">
        <f>'Current Event Scores'!A118</f>
        <v/>
      </c>
      <c r="B54" s="8" t="str">
        <f>'Current Event Scores'!F118</f>
        <v/>
      </c>
      <c r="C54" s="8" t="str">
        <f>'Current Event Scores'!Q118</f>
        <v/>
      </c>
    </row>
    <row r="55">
      <c r="A55" s="8" t="str">
        <f>'Current Event Scores'!A119</f>
        <v/>
      </c>
      <c r="B55" s="8" t="str">
        <f>'Current Event Scores'!F119</f>
        <v/>
      </c>
      <c r="C55" s="8" t="str">
        <f>'Current Event Scores'!Q119</f>
        <v/>
      </c>
    </row>
    <row r="56">
      <c r="A56" s="8" t="str">
        <f>'Current Event Scores'!A120</f>
        <v/>
      </c>
      <c r="B56" s="8" t="str">
        <f>'Current Event Scores'!F120</f>
        <v/>
      </c>
      <c r="C56" s="8" t="str">
        <f>'Current Event Scores'!Q120</f>
        <v/>
      </c>
    </row>
    <row r="57">
      <c r="A57" s="8" t="str">
        <f>'Current Event Scores'!A121</f>
        <v/>
      </c>
      <c r="B57" s="8" t="str">
        <f>'Current Event Scores'!F121</f>
        <v/>
      </c>
      <c r="C57" s="8" t="str">
        <f>'Current Event Scores'!Q121</f>
        <v/>
      </c>
    </row>
    <row r="58">
      <c r="A58" s="8" t="str">
        <f>'Current Event Scores'!A122</f>
        <v/>
      </c>
      <c r="B58" s="8" t="str">
        <f>'Current Event Scores'!F122</f>
        <v/>
      </c>
      <c r="C58" s="8" t="str">
        <f>'Current Event Scores'!Q122</f>
        <v/>
      </c>
    </row>
    <row r="59">
      <c r="A59" s="8" t="str">
        <f>'Current Event Scores'!A123</f>
        <v/>
      </c>
      <c r="B59" s="8" t="str">
        <f>'Current Event Scores'!F123</f>
        <v/>
      </c>
      <c r="C59" s="8" t="str">
        <f>'Current Event Scores'!Q123</f>
        <v/>
      </c>
    </row>
    <row r="60">
      <c r="A60" s="8" t="str">
        <f>'Current Event Scores'!A124</f>
        <v/>
      </c>
      <c r="B60" s="8" t="str">
        <f>'Current Event Scores'!F124</f>
        <v/>
      </c>
      <c r="C60" s="8" t="str">
        <f>'Current Event Scores'!Q124</f>
        <v/>
      </c>
    </row>
    <row r="61">
      <c r="A61" s="8" t="str">
        <f>'Current Event Scores'!A125</f>
        <v/>
      </c>
      <c r="B61" s="8" t="str">
        <f>'Current Event Scores'!F125</f>
        <v/>
      </c>
      <c r="C61" s="8" t="str">
        <f>'Current Event Scores'!Q125</f>
        <v/>
      </c>
    </row>
    <row r="62">
      <c r="A62" s="8" t="str">
        <f>'Current Event Scores'!A126</f>
        <v/>
      </c>
      <c r="B62" s="8" t="str">
        <f>'Current Event Scores'!F126</f>
        <v/>
      </c>
      <c r="C62" s="8" t="str">
        <f>'Current Event Scores'!Q126</f>
        <v/>
      </c>
    </row>
    <row r="63">
      <c r="A63" s="8" t="str">
        <f>'Current Event Scores'!A127</f>
        <v/>
      </c>
      <c r="B63" s="8" t="str">
        <f>'Current Event Scores'!F127</f>
        <v/>
      </c>
      <c r="C63" s="8" t="str">
        <f>'Current Event Scores'!Q127</f>
        <v/>
      </c>
    </row>
    <row r="64">
      <c r="A64" s="8" t="str">
        <f>'Current Event Scores'!A128</f>
        <v/>
      </c>
      <c r="B64" s="8" t="str">
        <f>'Current Event Scores'!F128</f>
        <v/>
      </c>
      <c r="C64" s="8" t="str">
        <f>'Current Event Scores'!Q128</f>
        <v/>
      </c>
    </row>
    <row r="65">
      <c r="A65" s="8" t="str">
        <f>'Current Event Scores'!A129</f>
        <v/>
      </c>
      <c r="B65" s="8" t="str">
        <f>'Current Event Scores'!F129</f>
        <v/>
      </c>
      <c r="C65" s="8" t="str">
        <f>'Current Event Scores'!Q129</f>
        <v/>
      </c>
    </row>
    <row r="66">
      <c r="A66" s="8" t="str">
        <f>'Current Event Scores'!A130</f>
        <v/>
      </c>
      <c r="B66" s="8" t="str">
        <f>'Current Event Scores'!F130</f>
        <v/>
      </c>
      <c r="C66" s="8" t="str">
        <f>'Current Event Scores'!Q130</f>
        <v/>
      </c>
    </row>
    <row r="67">
      <c r="A67" s="8" t="str">
        <f>'Current Event Scores'!A131</f>
        <v/>
      </c>
      <c r="B67" s="8" t="str">
        <f>'Current Event Scores'!F131</f>
        <v/>
      </c>
      <c r="C67" s="8" t="str">
        <f>'Current Event Scores'!Q131</f>
        <v/>
      </c>
    </row>
    <row r="68">
      <c r="A68" s="8" t="str">
        <f>'Current Event Scores'!A132</f>
        <v/>
      </c>
      <c r="B68" s="8" t="str">
        <f>'Current Event Scores'!F132</f>
        <v/>
      </c>
      <c r="C68" s="8" t="str">
        <f>'Current Event Scores'!Q132</f>
        <v/>
      </c>
    </row>
    <row r="69">
      <c r="A69" s="8" t="str">
        <f>'Current Event Scores'!A133</f>
        <v/>
      </c>
      <c r="B69" s="8" t="str">
        <f>'Current Event Scores'!F133</f>
        <v/>
      </c>
      <c r="C69" s="8" t="str">
        <f>'Current Event Scores'!Q133</f>
        <v/>
      </c>
    </row>
    <row r="70">
      <c r="A70" s="8" t="str">
        <f>'Current Event Scores'!A134</f>
        <v/>
      </c>
      <c r="B70" s="8" t="str">
        <f>'Current Event Scores'!F134</f>
        <v/>
      </c>
      <c r="C70" s="8" t="str">
        <f>'Current Event Scores'!Q134</f>
        <v/>
      </c>
    </row>
    <row r="71">
      <c r="A71" s="8" t="str">
        <f>'Current Event Scores'!A135</f>
        <v/>
      </c>
      <c r="B71" s="8" t="str">
        <f>'Current Event Scores'!F135</f>
        <v/>
      </c>
      <c r="C71" s="8" t="str">
        <f>'Current Event Scores'!Q135</f>
        <v/>
      </c>
    </row>
    <row r="72">
      <c r="A72" s="8" t="str">
        <f>'Current Event Scores'!A136</f>
        <v/>
      </c>
      <c r="B72" s="8" t="str">
        <f>'Current Event Scores'!F136</f>
        <v/>
      </c>
      <c r="C72" s="8" t="str">
        <f>'Current Event Scores'!Q136</f>
        <v/>
      </c>
    </row>
    <row r="73">
      <c r="A73" s="8" t="str">
        <f>'Current Event Scores'!A137</f>
        <v/>
      </c>
      <c r="B73" s="8" t="str">
        <f>'Current Event Scores'!F137</f>
        <v/>
      </c>
      <c r="C73" s="8" t="str">
        <f>'Current Event Scores'!Q137</f>
        <v/>
      </c>
    </row>
    <row r="74">
      <c r="A74" s="8" t="str">
        <f>'Current Event Scores'!A138</f>
        <v/>
      </c>
      <c r="B74" s="8" t="str">
        <f>'Current Event Scores'!F138</f>
        <v/>
      </c>
      <c r="C74" s="8" t="str">
        <f>'Current Event Scores'!Q138</f>
        <v/>
      </c>
    </row>
    <row r="75">
      <c r="A75" s="8" t="str">
        <f>'Current Event Scores'!A139</f>
        <v/>
      </c>
      <c r="B75" s="8" t="str">
        <f>'Current Event Scores'!F139</f>
        <v/>
      </c>
      <c r="C75" s="8" t="str">
        <f>'Current Event Scores'!Q139</f>
        <v/>
      </c>
    </row>
    <row r="76">
      <c r="A76" s="8" t="str">
        <f>'Current Event Scores'!A140</f>
        <v/>
      </c>
      <c r="B76" s="8" t="str">
        <f>'Current Event Scores'!F140</f>
        <v/>
      </c>
      <c r="C76" s="8" t="str">
        <f>'Current Event Scores'!Q140</f>
        <v/>
      </c>
    </row>
    <row r="77">
      <c r="A77" s="8" t="str">
        <f>'Current Event Scores'!A141</f>
        <v/>
      </c>
      <c r="B77" s="8" t="str">
        <f>'Current Event Scores'!F141</f>
        <v/>
      </c>
      <c r="C77" s="8" t="str">
        <f>'Current Event Scores'!Q141</f>
        <v/>
      </c>
    </row>
    <row r="78">
      <c r="A78" s="8" t="str">
        <f>'Current Event Scores'!A142</f>
        <v/>
      </c>
      <c r="B78" s="8" t="str">
        <f>'Current Event Scores'!F142</f>
        <v/>
      </c>
      <c r="C78" s="8" t="str">
        <f>'Current Event Scores'!Q142</f>
        <v/>
      </c>
    </row>
    <row r="79">
      <c r="A79" s="8" t="str">
        <f>'Current Event Scores'!A143</f>
        <v/>
      </c>
      <c r="B79" s="8" t="str">
        <f>'Current Event Scores'!F143</f>
        <v/>
      </c>
      <c r="C79" s="8" t="str">
        <f>'Current Event Scores'!Q143</f>
        <v/>
      </c>
    </row>
    <row r="80">
      <c r="A80" s="8" t="str">
        <f>'Current Event Scores'!A144</f>
        <v/>
      </c>
      <c r="B80" s="8" t="str">
        <f>'Current Event Scores'!F144</f>
        <v/>
      </c>
      <c r="C80" s="8" t="str">
        <f>'Current Event Scores'!Q144</f>
        <v/>
      </c>
    </row>
    <row r="81">
      <c r="A81" s="8" t="str">
        <f>'Current Event Scores'!A145</f>
        <v/>
      </c>
      <c r="B81" s="8" t="str">
        <f>'Current Event Scores'!F145</f>
        <v/>
      </c>
      <c r="C81" s="8" t="str">
        <f>'Current Event Scores'!Q145</f>
        <v/>
      </c>
    </row>
    <row r="82">
      <c r="A82" s="8" t="str">
        <f>'Current Event Scores'!A146</f>
        <v/>
      </c>
      <c r="B82" s="8" t="str">
        <f>'Current Event Scores'!F146</f>
        <v/>
      </c>
      <c r="C82" s="8" t="str">
        <f>'Current Event Scores'!Q146</f>
        <v/>
      </c>
    </row>
    <row r="83">
      <c r="A83" s="8" t="str">
        <f>'Current Event Scores'!A147</f>
        <v/>
      </c>
      <c r="B83" s="8" t="str">
        <f>'Current Event Scores'!F147</f>
        <v/>
      </c>
      <c r="C83" s="8" t="str">
        <f>'Current Event Scores'!Q147</f>
        <v/>
      </c>
    </row>
    <row r="84">
      <c r="A84" s="8" t="str">
        <f>'Current Event Scores'!A148</f>
        <v/>
      </c>
      <c r="B84" s="8" t="str">
        <f>'Current Event Scores'!F148</f>
        <v/>
      </c>
      <c r="C84" s="8" t="str">
        <f>'Current Event Scores'!Q148</f>
        <v/>
      </c>
    </row>
    <row r="85">
      <c r="A85" s="8" t="str">
        <f>'Current Event Scores'!A149</f>
        <v/>
      </c>
      <c r="B85" s="8" t="str">
        <f>'Current Event Scores'!F149</f>
        <v/>
      </c>
      <c r="C85" s="8" t="str">
        <f>'Current Event Scores'!Q149</f>
        <v/>
      </c>
    </row>
    <row r="86">
      <c r="A86" s="8" t="str">
        <f>'Current Event Scores'!A150</f>
        <v/>
      </c>
      <c r="B86" s="8" t="str">
        <f>'Current Event Scores'!F150</f>
        <v/>
      </c>
      <c r="C86" s="8" t="str">
        <f>'Current Event Scores'!Q150</f>
        <v/>
      </c>
    </row>
    <row r="87">
      <c r="A87" s="8" t="str">
        <f>'Current Event Scores'!A151</f>
        <v/>
      </c>
      <c r="B87" s="8" t="str">
        <f>'Current Event Scores'!F151</f>
        <v/>
      </c>
      <c r="C87" s="8" t="str">
        <f>'Current Event Scores'!Q151</f>
        <v/>
      </c>
    </row>
    <row r="88">
      <c r="A88" s="8" t="str">
        <f>'Current Event Scores'!A152</f>
        <v/>
      </c>
      <c r="B88" s="8" t="str">
        <f>'Current Event Scores'!F152</f>
        <v/>
      </c>
      <c r="C88" s="8" t="str">
        <f>'Current Event Scores'!Q152</f>
        <v/>
      </c>
    </row>
    <row r="89">
      <c r="A89" s="8" t="str">
        <f>'Current Event Scores'!A153</f>
        <v/>
      </c>
      <c r="B89" s="8" t="str">
        <f>'Current Event Scores'!F153</f>
        <v/>
      </c>
      <c r="C89" s="8" t="str">
        <f>'Current Event Scores'!Q153</f>
        <v/>
      </c>
    </row>
    <row r="90">
      <c r="A90" s="8" t="str">
        <f>'Current Event Scores'!A154</f>
        <v/>
      </c>
      <c r="B90" s="8" t="str">
        <f>'Current Event Scores'!F154</f>
        <v/>
      </c>
      <c r="C90" s="8" t="str">
        <f>'Current Event Scores'!Q154</f>
        <v/>
      </c>
    </row>
    <row r="91">
      <c r="A91" s="8" t="str">
        <f>'Current Event Scores'!A155</f>
        <v/>
      </c>
      <c r="B91" s="8" t="str">
        <f>'Current Event Scores'!F155</f>
        <v/>
      </c>
      <c r="C91" s="8" t="str">
        <f>'Current Event Scores'!Q155</f>
        <v/>
      </c>
    </row>
    <row r="92">
      <c r="A92" s="8" t="str">
        <f>'Current Event Scores'!A156</f>
        <v/>
      </c>
      <c r="B92" s="8" t="str">
        <f>'Current Event Scores'!F156</f>
        <v/>
      </c>
      <c r="C92" s="8" t="str">
        <f>'Current Event Scores'!Q156</f>
        <v/>
      </c>
    </row>
    <row r="93">
      <c r="A93" s="8" t="str">
        <f>'Current Event Scores'!A157</f>
        <v/>
      </c>
      <c r="B93" s="8" t="str">
        <f>'Current Event Scores'!F157</f>
        <v/>
      </c>
      <c r="C93" s="8" t="str">
        <f>'Current Event Scores'!Q157</f>
        <v/>
      </c>
    </row>
    <row r="94">
      <c r="A94" s="8" t="str">
        <f>'Current Event Scores'!A158</f>
        <v/>
      </c>
      <c r="B94" s="8" t="str">
        <f>'Current Event Scores'!F158</f>
        <v/>
      </c>
      <c r="C94" s="8" t="str">
        <f>'Current Event Scores'!Q158</f>
        <v/>
      </c>
    </row>
    <row r="95">
      <c r="A95" s="8" t="str">
        <f>'Current Event Scores'!A159</f>
        <v/>
      </c>
      <c r="B95" s="8" t="str">
        <f>'Current Event Scores'!F159</f>
        <v/>
      </c>
      <c r="C95" s="8" t="str">
        <f>'Current Event Scores'!Q159</f>
        <v/>
      </c>
    </row>
    <row r="96">
      <c r="A96" s="8" t="str">
        <f>'Current Event Scores'!A160</f>
        <v/>
      </c>
      <c r="B96" s="8" t="str">
        <f>'Current Event Scores'!F160</f>
        <v/>
      </c>
      <c r="C96" s="8" t="str">
        <f>'Current Event Scores'!Q160</f>
        <v/>
      </c>
    </row>
    <row r="97">
      <c r="A97" s="8" t="str">
        <f>'Current Event Scores'!A161</f>
        <v/>
      </c>
      <c r="B97" s="8" t="str">
        <f>'Current Event Scores'!F161</f>
        <v/>
      </c>
      <c r="C97" s="8" t="str">
        <f>'Current Event Scores'!Q161</f>
        <v/>
      </c>
    </row>
    <row r="98">
      <c r="A98" s="8" t="str">
        <f>'Current Event Scores'!A162</f>
        <v/>
      </c>
      <c r="B98" s="8" t="str">
        <f>'Current Event Scores'!F162</f>
        <v/>
      </c>
      <c r="C98" s="8" t="str">
        <f>'Current Event Scores'!Q162</f>
        <v/>
      </c>
    </row>
    <row r="99">
      <c r="A99" s="8" t="str">
        <f>'Current Event Scores'!A163</f>
        <v/>
      </c>
      <c r="B99" s="8" t="str">
        <f>'Current Event Scores'!F163</f>
        <v/>
      </c>
      <c r="C99" s="8" t="str">
        <f>'Current Event Scores'!Q163</f>
        <v/>
      </c>
    </row>
    <row r="100">
      <c r="A100" s="8" t="str">
        <f>'Current Event Scores'!A164</f>
        <v/>
      </c>
      <c r="B100" s="8" t="str">
        <f>'Current Event Scores'!F164</f>
        <v/>
      </c>
      <c r="C100" s="8" t="str">
        <f>'Current Event Scores'!Q164</f>
        <v/>
      </c>
    </row>
    <row r="101">
      <c r="A101" s="8" t="str">
        <f>'Current Event Scores'!A165</f>
        <v/>
      </c>
      <c r="B101" s="8" t="str">
        <f>'Current Event Scores'!F165</f>
        <v/>
      </c>
      <c r="C101" s="8" t="str">
        <f>'Current Event Scores'!Q165</f>
        <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23.33"/>
  </cols>
  <sheetData>
    <row r="1">
      <c r="A1" s="1" t="s">
        <v>1576</v>
      </c>
      <c r="B1" s="1" t="s">
        <v>1577</v>
      </c>
      <c r="C1" s="4" t="s">
        <v>1578</v>
      </c>
      <c r="D1" s="4" t="s">
        <v>1</v>
      </c>
    </row>
    <row r="2">
      <c r="A2" s="8" t="s">
        <v>1579</v>
      </c>
      <c r="B2" s="101">
        <v>44769.704903171296</v>
      </c>
      <c r="C2" s="8" t="s">
        <v>1580</v>
      </c>
      <c r="D2" s="8" t="s">
        <v>16</v>
      </c>
    </row>
    <row r="3">
      <c r="A3" s="8" t="s">
        <v>1581</v>
      </c>
      <c r="B3" s="101">
        <v>44769.70606261574</v>
      </c>
      <c r="C3" s="8" t="s">
        <v>1582</v>
      </c>
      <c r="D3" s="8" t="s">
        <v>16</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1.22" defaultRowHeight="15.75"/>
  <cols>
    <col customWidth="1" min="1" max="1" width="14.67"/>
    <col customWidth="1" min="2" max="2" width="7.44"/>
    <col customWidth="1" min="3" max="3" width="7.56"/>
    <col customWidth="1" min="5" max="5" width="8.0"/>
    <col customWidth="1" min="6" max="6" width="29.67"/>
    <col customWidth="1" min="7" max="7" width="7.56"/>
    <col customWidth="1" min="8" max="8" width="7.0"/>
    <col customWidth="1" min="9" max="9" width="11.67"/>
    <col customWidth="1" min="10" max="10" width="10.0"/>
    <col customWidth="1" min="11" max="13" width="9.89"/>
    <col customWidth="1" min="14" max="14" width="14.22"/>
    <col customWidth="1" min="15" max="20" width="12.44"/>
    <col customWidth="1" min="21" max="21" width="18.78"/>
    <col customWidth="1" min="22" max="22" width="14.56"/>
    <col customWidth="1" min="23" max="23" width="22.11"/>
    <col customWidth="1" min="24" max="24" width="12.44"/>
    <col customWidth="1" min="25" max="34" width="24.44"/>
    <col customWidth="1" min="35" max="35" width="21.33"/>
    <col customWidth="1" min="36" max="39" width="24.44"/>
    <col customWidth="1" min="40" max="40" width="13.89"/>
    <col customWidth="1" min="41" max="49" width="18.33"/>
  </cols>
  <sheetData>
    <row r="1" ht="20.25" customHeight="1">
      <c r="A1" s="69" t="s">
        <v>11</v>
      </c>
      <c r="B1" s="70" t="s">
        <v>489</v>
      </c>
      <c r="C1" s="70" t="s">
        <v>490</v>
      </c>
      <c r="D1" s="69" t="s">
        <v>491</v>
      </c>
      <c r="E1" s="69" t="s">
        <v>492</v>
      </c>
      <c r="F1" s="71" t="s">
        <v>493</v>
      </c>
      <c r="G1" s="69" t="s">
        <v>494</v>
      </c>
      <c r="H1" s="69" t="s">
        <v>495</v>
      </c>
      <c r="I1" s="71" t="s">
        <v>496</v>
      </c>
      <c r="J1" s="69" t="s">
        <v>497</v>
      </c>
      <c r="K1" s="69" t="s">
        <v>498</v>
      </c>
      <c r="L1" s="69" t="s">
        <v>499</v>
      </c>
      <c r="M1" s="69" t="s">
        <v>500</v>
      </c>
      <c r="N1" s="69" t="s">
        <v>501</v>
      </c>
      <c r="O1" s="72" t="s">
        <v>502</v>
      </c>
      <c r="P1" s="72" t="s">
        <v>503</v>
      </c>
      <c r="Q1" s="72" t="s">
        <v>504</v>
      </c>
      <c r="R1" s="72" t="s">
        <v>505</v>
      </c>
      <c r="S1" s="73" t="s">
        <v>161</v>
      </c>
      <c r="T1" s="72" t="s">
        <v>506</v>
      </c>
      <c r="U1" s="72" t="s">
        <v>507</v>
      </c>
      <c r="V1" s="72" t="s">
        <v>508</v>
      </c>
      <c r="W1" s="74" t="s">
        <v>509</v>
      </c>
      <c r="X1" s="75" t="s">
        <v>0</v>
      </c>
      <c r="Y1" s="76" t="s">
        <v>511</v>
      </c>
      <c r="Z1" s="76" t="s">
        <v>512</v>
      </c>
      <c r="AA1" s="76" t="s">
        <v>513</v>
      </c>
      <c r="AB1" s="77" t="s">
        <v>514</v>
      </c>
      <c r="AC1" s="77" t="s">
        <v>515</v>
      </c>
      <c r="AD1" s="78" t="s">
        <v>516</v>
      </c>
      <c r="AE1" s="78" t="s">
        <v>517</v>
      </c>
      <c r="AF1" s="78" t="s">
        <v>518</v>
      </c>
      <c r="AG1" s="78" t="s">
        <v>519</v>
      </c>
      <c r="AH1" s="78" t="s">
        <v>520</v>
      </c>
      <c r="AI1" s="78" t="s">
        <v>521</v>
      </c>
      <c r="AJ1" s="78" t="s">
        <v>522</v>
      </c>
      <c r="AK1" s="78" t="s">
        <v>523</v>
      </c>
      <c r="AL1" s="78" t="s">
        <v>524</v>
      </c>
      <c r="AM1" s="78" t="s">
        <v>525</v>
      </c>
      <c r="AN1" s="78" t="s">
        <v>526</v>
      </c>
      <c r="AO1" s="78" t="s">
        <v>527</v>
      </c>
      <c r="AP1" s="78" t="s">
        <v>528</v>
      </c>
      <c r="AQ1" s="78" t="s">
        <v>529</v>
      </c>
      <c r="AR1" s="78" t="s">
        <v>530</v>
      </c>
      <c r="AS1" s="78" t="s">
        <v>531</v>
      </c>
      <c r="AT1" s="78" t="s">
        <v>532</v>
      </c>
      <c r="AU1" s="78" t="s">
        <v>533</v>
      </c>
      <c r="AV1" s="78" t="s">
        <v>534</v>
      </c>
      <c r="AW1" s="78" t="s">
        <v>535</v>
      </c>
    </row>
    <row r="2" ht="21.0" customHeight="1">
      <c r="A2" s="80"/>
      <c r="B2" s="81"/>
      <c r="C2" s="81"/>
      <c r="D2" s="82" t="str">
        <f t="array" ref="D2:D4">IF(LEN(A2:A4) = 0, "", "Y")</f>
        <v/>
      </c>
      <c r="E2" s="80"/>
      <c r="F2" s="80"/>
      <c r="G2" s="80"/>
      <c r="H2" s="80"/>
      <c r="I2" s="80"/>
      <c r="J2" s="80"/>
      <c r="K2" s="80"/>
      <c r="L2" s="83" t="str">
        <f t="array" ref="L2:L4">if(len(A2:A4)=0,"",if(len(I2:I4)&gt;0,I2:I4,K2:K4+B2:B4))</f>
        <v/>
      </c>
      <c r="M2" s="83" t="str">
        <f t="array" ref="M2:M4">IF(LEN(A2:A4) = 0, "",ROUND(I2:I4-round(((E2:E4*H2:H4)/113)+(G2:G4-K2:K4),0)-K2:K4,0) )</f>
        <v/>
      </c>
      <c r="N2" s="84" t="str">
        <f t="array" ref="N2:N4">IF(LEN(A2:A4) = 0, "",round((B2:B4+(round((E2:E4*H2:H4/113)+(G2:G4-K2:K4),0)/J2:J4)*(J2:J4-C2:C4)+K2:K4),0))</f>
        <v/>
      </c>
      <c r="O2" s="83" t="str">
        <f t="array" ref="O2:O4">IF(LEN(A2:A4) = 0, "",if(len(C2:C4) + len(I2:I4) = 0,"",if(len(I2:I4) &gt; 0, I2:I4-round(((0*H2:H4)/113)+(G2:G4-K2:K4),0)-K2:K4, ROUND(L2:L4-round(((0*H2:H4)/113)+(G2:G4-K2:K4),0)-K2:K4,0))))</f>
        <v/>
      </c>
      <c r="P2" s="83" t="str">
        <f t="array" ref="P2:P4">IF(LEN(A2:A4) = 0, "",if(len(C2:C4) + len(I2:I4) = 0,"",if(len(I2:I4) &gt; 0, I2:I4-round(((0*H2:H4)/113)+(G2:G4-K2:K4),0)-K2:K4, ROUND(N2:N4-round(((0*H2:H4)/113)+(G2:G4-K2:K4),0)-K2:K4,0))))</f>
        <v/>
      </c>
      <c r="Q2" s="83" t="str">
        <f t="array" ref="Q2:Q4">IF(LEN(A2:A4) = 0, "",if(len(C2:C4) + len(I2:I4) = 0,"",if(len(I2:I4) &gt; 0, M2:M4, ROUND(N2:N4-round((E2:E4*H2:H4/113)+(G2:G4-K2:K4),0)-K2:K4,0))))</f>
        <v/>
      </c>
      <c r="R2" s="85" t="str">
        <f t="array" ref="R2:R4">IF(LEN(A2:A4) = 0, "",Types!G2)</f>
        <v/>
      </c>
      <c r="S2" s="85" t="str">
        <f t="array" ref="S2:S4">IF(LEN(A2:A4) = 0, "", vlookup(A2:A4,Profile!A$2:F4,6,false))</f>
        <v/>
      </c>
      <c r="T2" s="85"/>
      <c r="U2" s="86"/>
      <c r="V2" s="85" t="str">
        <f t="array" ref="V2:V4">IF(LEN(A2:A4) = 0, "", TEXT(U2:U4,"M/D/YY - H:MM AM/PM"))</f>
        <v/>
      </c>
      <c r="W2" s="87"/>
      <c r="X2" s="89"/>
      <c r="Y2" s="88"/>
      <c r="Z2" s="88"/>
      <c r="AA2" s="88" t="str">
        <f t="array" ref="AA2:AA4">IF(LEN(Z2:Z4) = 0, "", TEXT(Z2:Z4,"M/D/YY - H:MM AM/PM"))</f>
        <v/>
      </c>
      <c r="AB2" s="88" t="str">
        <f t="array" ref="AB2:AB4">IF(LEN(T2:T4) = 0, "", vlookup(T2:T4,Profile!B$2:J4,9,false))</f>
        <v/>
      </c>
      <c r="AC2" s="88" t="str">
        <f t="array" ref="AC2:AC4">IF(LEN(Y2:Y4) = 0, "", vlookup(Y2:Y4,Profile!B$2:J4,9,false))</f>
        <v/>
      </c>
      <c r="AD2" s="90" t="str">
        <f t="array" ref="AD2:AD4">IF(LEN(A2:A4) = 0, "", if(len(AG2:AG4)= 0,"Tee Time: " &amp; if(len(W2:W4)=0,text(U2:U4,"DDD M/D - H:MM AM/PM"),text(W2:W4,"DDD M/D - H:MM AM/PM")),if(Q2:Q4&gt;0,AI2:AI4 &amp;"(+"&amp;Q2:Q4 &amp; ")" &amp; " " &amp; AG2:AG4,if(Q2:Q4=0,AI2:AI4 &amp;"(E)" &amp; " " &amp; AG2:AG4,AI2:AI4 &amp;"(" &amp; Q2:Q4 &amp; ")" &amp; " " &amp; AG2:AG4))))</f>
        <v/>
      </c>
      <c r="AE2" s="90" t="str">
        <f t="array" ref="AE2:AE4">IF(LEN(A2:A4) = 0, "", if(len(AG2:AG4)= 0,"",if(Q2:Q4&gt;0,AI2:AI4 &amp;"(+"&amp;Q2:Q4 &amp; ")" &amp; " " &amp; AG2:AG4,if(Q2:Q4=0,AI2:AI4 &amp;"(E)" &amp; " " &amp; AG2:AG4,AI2:AI4 &amp;"(" &amp; Q2:Q4 &amp; ")" &amp; " " &amp; AG2:AG4))))</f>
        <v/>
      </c>
      <c r="AF2" s="90" t="str">
        <f t="array" ref="AF2:AF4">IF(LEN(A2:A4) = 0, "", if(len(AG2:AG4)= 0,if(len(W2:W4)=0,text(U2:U4,"M/D/YY - H:MM AM/PM"),text(W2:W4,"M/D/YY - H:MM AM/PM")),""))</f>
        <v/>
      </c>
      <c r="AG2" s="90" t="str">
        <f t="array" ref="AG2:AG4">IF(LEN(A2:A4) = 0, "", if(len(I2:I4)&gt; 0,"Thru F",if(J2:J4=C2:C4,"Thru F",if(len(C2:C4)&gt;0,"Thru " &amp; C2:C4,""))))</f>
        <v/>
      </c>
      <c r="AH2" s="90" t="str">
        <f t="array" ref="AH2:AH4">IF(LEN(A2:A4) = 0, "", if(len(B2:B4) + (I2:I4) = 0,"", if(len(I2:I4)&gt; 0,I2:I4-K2:K4,B2:B4)))</f>
        <v/>
      </c>
      <c r="AI2" s="90" t="str">
        <f t="array" ref="AI2:AI4">IF(LEN(A2:A4) = 0, "", if(AH2:AH4 = 0,"E",if(AH2:AH4 &lt; 0,AH2:AH4,if(len(AH2:AH4) &gt; 0 ,"+" &amp; AH2:AH4,if(len(AH2:AH4) = 0 ,"E" ,AH2:AH4)))))</f>
        <v/>
      </c>
      <c r="AJ2" s="90" t="str">
        <f t="array" ref="AJ2:AJ4">IF(LEN(A2:A4) = 0, "", if(len(AG2:AG4)= 0,"",if(O2:O4&gt;0,AI2:AI4 &amp;"(+"&amp;O2:O4 &amp; ")" &amp; " " &amp; AG2:AG4,if(O2:O4=0,AI2:AI4 &amp;"(E)" &amp; " " &amp; AG2:AG4,AI2:AI4 &amp;"(" &amp; O2:O4 &amp; ")" &amp; " " &amp; AG2:AG4))))</f>
        <v/>
      </c>
      <c r="AK2" s="90" t="str">
        <f t="array" ref="AK2:AK4">IF(LEN(A2:A4) = 0, "", if(len(AG2:AG4)= 0,"",if(P2:P4&gt;0,AI2:AI4 &amp;"(+"&amp;P2:P4 &amp; ")" &amp; " " &amp; AG2:AG4,if(P2:P4=0,AI2:AI4 &amp;"(E)" &amp; " " &amp; AG2:AG4,AI2:AI4 &amp;"(" &amp; P2:P4 &amp; ")" &amp; " " &amp; AG2:AG4))))</f>
        <v/>
      </c>
      <c r="AL2" s="90" t="str">
        <f t="array" ref="AL2:AL4">if(len(A2:A4)=0,"",if(len(I2:I4)&gt;0,18,if(C2:C4="",0,(if(J2:J4=9,C2:C4*2,C2:C4)))))</f>
        <v/>
      </c>
      <c r="AM2" s="90" t="str">
        <f t="array" ref="AM2:AM4">IF(LEN(A2:A4) = 0, "",Types!H2)</f>
        <v/>
      </c>
      <c r="AN2" s="90" t="str">
        <f t="array" ref="AN2:AN4">IF(LEN(A2:A4) = 0, "", vlookup(X2:X4,'Scores + Points'!A$2:Z4,20,false))</f>
        <v/>
      </c>
      <c r="AO2" s="90" t="str">
        <f t="array" ref="AO2:AO4">IF(LEN(A2:A4) = 0, "", vlookup(X2:X4,'Scores + Points'!A$2:Z4,24,false))</f>
        <v/>
      </c>
      <c r="AP2" s="90"/>
      <c r="AQ2" s="90" t="str">
        <f t="array" ref="AQ2:AQ4">IFERROR(VLOOKUP(Q2:Q4,'Score Images'!A2:C4,3,false),"")</f>
        <v/>
      </c>
      <c r="AR2" s="90" t="str">
        <f t="array" ref="AR2:AR4">if(len(A2:A4)=0,"","http://ncrdb.usga.org/")</f>
        <v/>
      </c>
      <c r="AS2" s="90" t="str">
        <f t="array" ref="AS2:AS4">IF(LEN(A2:A4) = 0, "",ROUND(round(((E2:E4*H2:H4)/113)+(G2:G4-K2:K4),0)+K2:K4,0) )</f>
        <v/>
      </c>
      <c r="AT2" s="90"/>
      <c r="AU2" s="90"/>
      <c r="AV2" s="90" t="str">
        <f t="array" ref="AV2:AV4">IF(LEN(A2:A4) = 0, "",if(AL2:AL4&lt;1,0,if(AL2:AL4&lt;9,0,if(AL2:AL4&lt;18,2,if(AL2:AL4=18,3)))))</f>
        <v/>
      </c>
      <c r="AW2" s="90" t="str">
        <f t="array" ref="AW2:AW4">if(len(A2:A4)=0,"",if(len(I2:I4)&gt;0,J2:J4,if(C2:C4="","",C2:C4)))</f>
        <v/>
      </c>
    </row>
    <row r="3" ht="21.0" customHeight="1">
      <c r="A3" s="102" t="s">
        <v>26</v>
      </c>
      <c r="B3" s="91"/>
      <c r="C3" s="91"/>
      <c r="D3" s="103" t="s">
        <v>540</v>
      </c>
      <c r="E3" s="102">
        <v>4.0</v>
      </c>
      <c r="F3" s="104" t="s">
        <v>1583</v>
      </c>
      <c r="G3" s="104">
        <v>36.3</v>
      </c>
      <c r="H3" s="104">
        <v>142.0</v>
      </c>
      <c r="I3" s="102">
        <v>41.0</v>
      </c>
      <c r="J3" s="102">
        <v>9.0</v>
      </c>
      <c r="K3" s="102">
        <v>36.0</v>
      </c>
      <c r="L3" s="105">
        <v>41.0</v>
      </c>
      <c r="M3" s="105">
        <v>0.0</v>
      </c>
      <c r="N3" s="106">
        <v>41.0</v>
      </c>
      <c r="O3" s="105">
        <v>5.0</v>
      </c>
      <c r="P3" s="105">
        <v>5.0</v>
      </c>
      <c r="Q3" s="105">
        <v>0.0</v>
      </c>
      <c r="R3" s="90" t="s">
        <v>77</v>
      </c>
      <c r="S3" s="107" t="s">
        <v>269</v>
      </c>
      <c r="T3" s="90"/>
      <c r="U3" s="108"/>
      <c r="V3" s="90" t="s">
        <v>1584</v>
      </c>
      <c r="W3" s="87"/>
      <c r="X3" s="88"/>
      <c r="Y3" s="88"/>
      <c r="Z3" s="88"/>
      <c r="AA3" s="88" t="s">
        <v>14</v>
      </c>
      <c r="AB3" s="88" t="s">
        <v>14</v>
      </c>
      <c r="AC3" s="88" t="s">
        <v>14</v>
      </c>
      <c r="AD3" s="90" t="s">
        <v>658</v>
      </c>
      <c r="AE3" s="90" t="s">
        <v>658</v>
      </c>
      <c r="AF3" s="90" t="s">
        <v>14</v>
      </c>
      <c r="AG3" s="90" t="s">
        <v>546</v>
      </c>
      <c r="AH3" s="90">
        <v>5.0</v>
      </c>
      <c r="AI3" s="90" t="s">
        <v>659</v>
      </c>
      <c r="AJ3" s="90" t="s">
        <v>909</v>
      </c>
      <c r="AK3" s="90" t="s">
        <v>909</v>
      </c>
      <c r="AL3" s="90">
        <v>18.0</v>
      </c>
      <c r="AM3" s="90">
        <v>12.0</v>
      </c>
      <c r="AN3" s="90" t="e">
        <v>#N/A</v>
      </c>
      <c r="AO3" s="90" t="e">
        <v>#N/A</v>
      </c>
      <c r="AP3" s="90"/>
      <c r="AQ3" s="107" t="s">
        <v>661</v>
      </c>
      <c r="AR3" s="107" t="s">
        <v>192</v>
      </c>
      <c r="AS3" s="90">
        <v>41.0</v>
      </c>
      <c r="AT3" s="90"/>
      <c r="AU3" s="90"/>
      <c r="AV3" s="90">
        <v>3.0</v>
      </c>
      <c r="AW3" s="90">
        <v>9.0</v>
      </c>
    </row>
    <row r="4" ht="21.0" customHeight="1">
      <c r="A4" s="102" t="s">
        <v>21</v>
      </c>
      <c r="B4" s="91">
        <v>6.0</v>
      </c>
      <c r="C4" s="91">
        <v>9.0</v>
      </c>
      <c r="D4" s="103" t="s">
        <v>540</v>
      </c>
      <c r="E4" s="102">
        <v>5.7</v>
      </c>
      <c r="F4" s="102" t="s">
        <v>1151</v>
      </c>
      <c r="G4" s="102">
        <v>34.6</v>
      </c>
      <c r="H4" s="102">
        <v>123.0</v>
      </c>
      <c r="I4" s="102"/>
      <c r="J4" s="102">
        <v>9.0</v>
      </c>
      <c r="K4" s="102">
        <v>36.0</v>
      </c>
      <c r="L4" s="105">
        <v>42.0</v>
      </c>
      <c r="M4" s="105">
        <v>-41.0</v>
      </c>
      <c r="N4" s="106">
        <v>42.0</v>
      </c>
      <c r="O4" s="105">
        <v>7.0</v>
      </c>
      <c r="P4" s="105">
        <v>7.0</v>
      </c>
      <c r="Q4" s="105">
        <v>1.0</v>
      </c>
      <c r="R4" s="90" t="s">
        <v>77</v>
      </c>
      <c r="S4" s="107" t="s">
        <v>257</v>
      </c>
      <c r="T4" s="90"/>
      <c r="U4" s="108"/>
      <c r="V4" s="90" t="s">
        <v>1584</v>
      </c>
      <c r="W4" s="87"/>
      <c r="X4" s="88"/>
      <c r="Y4" s="88"/>
      <c r="Z4" s="88"/>
      <c r="AA4" s="88" t="s">
        <v>14</v>
      </c>
      <c r="AB4" s="88" t="s">
        <v>14</v>
      </c>
      <c r="AC4" s="88" t="s">
        <v>14</v>
      </c>
      <c r="AD4" s="90" t="s">
        <v>875</v>
      </c>
      <c r="AE4" s="90" t="s">
        <v>875</v>
      </c>
      <c r="AF4" s="90" t="s">
        <v>14</v>
      </c>
      <c r="AG4" s="90" t="s">
        <v>546</v>
      </c>
      <c r="AH4" s="90">
        <v>6.0</v>
      </c>
      <c r="AI4" s="90" t="s">
        <v>744</v>
      </c>
      <c r="AJ4" s="90" t="s">
        <v>876</v>
      </c>
      <c r="AK4" s="90" t="s">
        <v>876</v>
      </c>
      <c r="AL4" s="90">
        <v>18.0</v>
      </c>
      <c r="AM4" s="90">
        <v>12.0</v>
      </c>
      <c r="AN4" s="90" t="e">
        <v>#N/A</v>
      </c>
      <c r="AO4" s="90" t="e">
        <v>#N/A</v>
      </c>
      <c r="AP4" s="90"/>
      <c r="AQ4" s="107" t="s">
        <v>604</v>
      </c>
      <c r="AR4" s="107" t="s">
        <v>192</v>
      </c>
      <c r="AS4" s="90">
        <v>41.0</v>
      </c>
      <c r="AT4" s="90"/>
      <c r="AU4" s="90"/>
      <c r="AV4" s="90">
        <v>3.0</v>
      </c>
      <c r="AW4" s="90">
        <v>9.0</v>
      </c>
    </row>
  </sheetData>
  <autoFilter ref="$A$1:$R$4"/>
  <conditionalFormatting sqref="D2:D4 L2:M4 O2:AW4">
    <cfRule type="cellIs" dxfId="1" priority="1" operator="greaterThanOrEqual">
      <formula>0</formula>
    </cfRule>
  </conditionalFormatting>
  <conditionalFormatting sqref="D2:D4 L2:M4 O2:AW4">
    <cfRule type="cellIs" dxfId="2" priority="2" operator="lessThan">
      <formula>0</formula>
    </cfRule>
  </conditionalFormatting>
  <hyperlinks>
    <hyperlink r:id="rId1" ref="S3"/>
    <hyperlink r:id="rId2" ref="AQ3"/>
    <hyperlink r:id="rId3" ref="AR3"/>
    <hyperlink r:id="rId4" ref="S4"/>
    <hyperlink r:id="rId5" ref="AQ4"/>
    <hyperlink r:id="rId6" ref="AR4"/>
  </hyperlinks>
  <drawing r:id="rId7"/>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5" max="5" width="5.11"/>
    <col customWidth="1" min="6" max="6" width="33.78"/>
    <col customWidth="1" min="9" max="9" width="15.44"/>
    <col customWidth="1" min="31" max="31" width="14.0"/>
    <col customWidth="1" min="32" max="32" width="17.11"/>
    <col customWidth="1" min="33" max="35" width="20.67"/>
    <col customWidth="1" min="36" max="36" width="15.78"/>
    <col customWidth="1" min="37" max="37" width="20.67"/>
    <col customWidth="1" min="38" max="38" width="13.89"/>
    <col customWidth="1" min="39" max="75" width="20.67"/>
  </cols>
  <sheetData>
    <row r="1">
      <c r="A1" s="1" t="s">
        <v>0</v>
      </c>
      <c r="B1" s="1" t="s">
        <v>1558</v>
      </c>
      <c r="C1" s="1" t="s">
        <v>492</v>
      </c>
      <c r="D1" s="1" t="s">
        <v>1559</v>
      </c>
      <c r="E1" s="1" t="s">
        <v>1560</v>
      </c>
      <c r="F1" s="1" t="s">
        <v>538</v>
      </c>
      <c r="G1" s="1" t="s">
        <v>494</v>
      </c>
      <c r="H1" s="1" t="s">
        <v>495</v>
      </c>
      <c r="I1" s="1" t="s">
        <v>1585</v>
      </c>
      <c r="J1" s="1" t="s">
        <v>497</v>
      </c>
      <c r="K1" s="1" t="s">
        <v>498</v>
      </c>
      <c r="L1" s="1" t="s">
        <v>500</v>
      </c>
      <c r="M1" s="1" t="s">
        <v>1562</v>
      </c>
      <c r="N1" s="1" t="s">
        <v>505</v>
      </c>
      <c r="O1" s="1" t="s">
        <v>1563</v>
      </c>
      <c r="P1" s="1" t="s">
        <v>1564</v>
      </c>
      <c r="Q1" s="1" t="s">
        <v>1565</v>
      </c>
      <c r="R1" s="1" t="s">
        <v>1566</v>
      </c>
      <c r="S1" s="1" t="s">
        <v>1567</v>
      </c>
      <c r="T1" s="1" t="s">
        <v>1586</v>
      </c>
      <c r="U1" s="1" t="s">
        <v>1568</v>
      </c>
      <c r="V1" s="1" t="s">
        <v>1569</v>
      </c>
      <c r="W1" s="1" t="s">
        <v>1570</v>
      </c>
      <c r="X1" s="1" t="s">
        <v>1571</v>
      </c>
      <c r="Y1" s="1" t="s">
        <v>1587</v>
      </c>
      <c r="Z1" s="1" t="s">
        <v>1572</v>
      </c>
      <c r="AA1" s="1" t="s">
        <v>520</v>
      </c>
      <c r="AB1" s="1" t="s">
        <v>489</v>
      </c>
      <c r="AC1" s="1" t="s">
        <v>490</v>
      </c>
      <c r="AD1" s="1" t="s">
        <v>1573</v>
      </c>
      <c r="AE1" s="1" t="s">
        <v>1588</v>
      </c>
      <c r="AF1" s="1" t="s">
        <v>1589</v>
      </c>
      <c r="AG1" s="1" t="s">
        <v>516</v>
      </c>
      <c r="AH1" s="1" t="s">
        <v>535</v>
      </c>
      <c r="AI1" s="1" t="s">
        <v>1590</v>
      </c>
      <c r="AJ1" s="1" t="s">
        <v>390</v>
      </c>
      <c r="AK1" s="1" t="s">
        <v>1591</v>
      </c>
      <c r="AL1" s="1" t="s">
        <v>1592</v>
      </c>
      <c r="AM1" s="1" t="s">
        <v>1593</v>
      </c>
      <c r="AN1" s="1" t="s">
        <v>1594</v>
      </c>
      <c r="AO1" s="1" t="s">
        <v>1595</v>
      </c>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row>
    <row r="2">
      <c r="A2" s="24" t="str">
        <f t="array" ref="A2:A52">if(len('Current Event Scores'!Y2:Y1001)=0,"",'Current Event Scores'!Y2:Y1001)</f>
        <v/>
      </c>
      <c r="B2" s="8" t="str">
        <f t="array" ref="B2:B52">if(len('Current Event Scores'!A2:A1001)=0,"",'Current Event Scores'!A2:A1001)</f>
        <v/>
      </c>
      <c r="C2" s="8" t="str">
        <f t="array" ref="C2:C52">if(len('Current Event Scores'!E2:E1001)=0,"",'Current Event Scores'!E2:E1001)</f>
        <v/>
      </c>
      <c r="D2" s="8" t="str">
        <f t="array" ref="D2:D52">if(len('Current Event Scores'!AB2:AB1001)=0,'Current Event Scores'!V2:V1001,'Current Event Scores'!AB2:AB1001)</f>
        <v/>
      </c>
      <c r="E2" s="8" t="str">
        <f t="array" ref="E2:E52">if(len('Current Event Scores'!AN2:AN1001)=0,"",'Current Event Scores'!AN2:AN1001)</f>
        <v/>
      </c>
      <c r="F2" s="8" t="str">
        <f t="array" ref="F2:F52">if(len('Current Event Scores'!F2:F1001)=0,"",'Current Event Scores'!F2:F1001)</f>
        <v/>
      </c>
      <c r="G2" s="8" t="str">
        <f t="array" ref="G2:G52">if(len('Current Event Scores'!G2:G1001)=0,"",'Current Event Scores'!G2:G1001)</f>
        <v/>
      </c>
      <c r="H2" s="8" t="str">
        <f t="array" ref="H2:H52">if(len('Current Event Scores'!H2:H1001)=0,"",'Current Event Scores'!H2:H1001)</f>
        <v/>
      </c>
      <c r="I2" s="8" t="str">
        <f t="array" ref="I2:I52">if(len('Current Event Scores'!N2:N1001)=0,"",'Current Event Scores'!N2:N1001)</f>
        <v/>
      </c>
      <c r="J2" s="8" t="str">
        <f t="array" ref="J2:J52">if(len('Current Event Scores'!J2:J1001)=0,"",'Current Event Scores'!J2:J1001)</f>
        <v/>
      </c>
      <c r="K2" s="8" t="str">
        <f t="array" ref="K2:K52">if(len('Current Event Scores'!K2:K1001)=0,"",'Current Event Scores'!K2:K1001)</f>
        <v/>
      </c>
      <c r="L2" s="8" t="str">
        <f t="array" ref="L2:L52">if(len('Current Event Scores'!Q2:Q1001)=0,"",'Current Event Scores'!Q2:Q1001)</f>
        <v/>
      </c>
      <c r="M2" s="8" t="str">
        <f t="array" ref="M2:M52">if(len('Current Event Scores'!O2:O1001)=0,"",'Current Event Scores'!O2:O1001)</f>
        <v/>
      </c>
      <c r="N2" s="8" t="str">
        <f t="array" ref="N2:N52">if(len('Current Event Scores'!R2:R1001)=0,"",'Current Event Scores'!R2:R1001)</f>
        <v/>
      </c>
      <c r="AA2" s="8" t="str">
        <f t="array" ref="AA2:AA52">if(len('Current Event Scores'!AI2:AI1001)=0,"",'Current Event Scores'!AI2:AI1001)</f>
        <v/>
      </c>
      <c r="AB2" s="8" t="str">
        <f t="array" ref="AB2:AB52">if(len('Current Event Scores'!B2:B1001)=0,"",'Current Event Scores'!B2:B1001)</f>
        <v/>
      </c>
      <c r="AC2" s="8" t="str">
        <f t="array" ref="AC2:AC52">if(len('Current Event Scores'!C2:C1001)=0,"",'Current Event Scores'!C2:C1001)</f>
        <v/>
      </c>
      <c r="AD2" s="8" t="str">
        <f t="array" ref="AD2:AD52">if(len('Current Event Scores'!D2:D1001)=0,"",'Current Event Scores'!D2:D1001)</f>
        <v/>
      </c>
      <c r="AE2" s="8" t="str">
        <f t="array" ref="AE2:AE52">if(len('Current Event Scores'!I2:I1001)=0,"",'Current Event Scores'!I2:I1001)</f>
        <v/>
      </c>
      <c r="AF2" s="8" t="str">
        <f t="array" ref="AF2:AF52">if(len('Current Event Scores'!A2:A1001)=0,"",concat('Current Event Scores'!AW2:AW1001,A2:A1001))</f>
        <v/>
      </c>
      <c r="AG2" s="8" t="str">
        <f t="array" ref="AG2:AG52">if(len('Current Event Scores'!A2:A1001)=0,"",'Current Event Scores'!AE2:AE1001)</f>
        <v/>
      </c>
      <c r="AH2" s="8" t="str">
        <f t="array" ref="AH2:AH52">if(len('Current Event Scores'!A2:A1001)=0,"",'Current Event Scores'!AX2:AX1001)</f>
        <v/>
      </c>
      <c r="AI2" s="8" t="str">
        <f t="array" ref="AI2:AI1001">if(len(L2:L1001)=0,"",if(L2:L1001&lt;=-10,2,if(L2:L1001&lt;=-5,3,if(L2:L1001&lt;=2,4,if(L2:L1001&gt;=20,8,if(L2:L1001&gt;=10,7,""))))))</f>
        <v/>
      </c>
      <c r="AK2" s="8" t="str">
        <f t="array" ref="AK2:AK1001">if(len(AI2:AI1001)=0,"",roundup(AO2:AO1001*RANDARRAY(100,1),0))</f>
        <v/>
      </c>
      <c r="AL2" s="8" t="str">
        <f t="array" ref="AL2:AL1001">if(len(AI2:AI1001)=0,"",vlookup(AK2:AK1001,Chirps!A1:H1001,AI2:AI1001,false))</f>
        <v/>
      </c>
      <c r="AM2" s="8" t="str">
        <f t="array" ref="AM2:AM1001">if(len(AL2:AL1001)=0,"",SUBSTITUTE(substitute(AL2:AL1001,"$first_name",B2:B1001),"$score",AG2:AG1001))</f>
        <v/>
      </c>
      <c r="AN2" s="8" t="str">
        <f>IFERROR(__xludf.DUMMYFUNCTION("ARRAYFORMULA(if(len(AI2:AI1001)=0,"""", ""Chirps!"" &amp; regexextract(address(1,AI2:AI1001),""[A-Z]+"") &amp; ""2:"" &amp; regexextract(address(1,AI2:AI1001),""[A-Z]+"")))"),"")</f>
        <v/>
      </c>
      <c r="AO2" s="8" t="str">
        <f>IFERROR(__xludf.DUMMYFUNCTION("if(len(AI2:AI1001)=0,"""", COUNTA(filter(Chirps!$A$2:$Z$100,column(Chirps!$A$2:$Z$100)=AI2)))"),"")</f>
        <v/>
      </c>
    </row>
    <row r="3">
      <c r="A3" s="8" t="s">
        <v>544</v>
      </c>
      <c r="B3" s="8" t="s">
        <v>21</v>
      </c>
      <c r="C3" s="8">
        <v>6.1</v>
      </c>
      <c r="D3" s="8" t="s">
        <v>542</v>
      </c>
      <c r="E3" s="8">
        <v>12.0</v>
      </c>
      <c r="F3" s="8" t="s">
        <v>541</v>
      </c>
      <c r="G3" s="8">
        <v>72.3</v>
      </c>
      <c r="H3" s="8">
        <v>138.0</v>
      </c>
      <c r="I3" s="8">
        <v>79.0</v>
      </c>
      <c r="J3" s="8">
        <v>18.0</v>
      </c>
      <c r="K3" s="8">
        <v>72.0</v>
      </c>
      <c r="L3" s="8">
        <v>9.0</v>
      </c>
      <c r="M3" s="8">
        <v>16.0</v>
      </c>
      <c r="N3" s="8" t="s">
        <v>77</v>
      </c>
      <c r="Q3" s="109">
        <f>IFERROR(__xludf.DUMMYFUNCTION("if(len(L3)=0,"""",(IF(N3=""C"",
SMALL(FILTER(L:L,B:B=B3,E:E=E3),1)+IFERROR(SMALL(FILTER(L:L,B:B=B3,E:E=E3),2),0),
0)
+IF(N3=""R18"",
MIN(IFERROR(SMALL(FILTER(L:L,B:B=B3,E:E=E3,J:J=9),1),100)+IFERROR(SMALL(FILTER(L:L,B:B=B3,E:E=E3,J:J=9),2),100),SMALL(FILT"&amp;"ER(L:L,B:B=B3,E:E=E3,J:J=18),1)),
0)
+IF(OR(N3=""R9"",N3=""M""),
MINIFS(L:L,B:B,B3,E:E,E3),
0)))"),-2.0)</f>
        <v>-2</v>
      </c>
      <c r="R3" s="110">
        <f>if(len(L3)=0,"",SUM(Q3,VLOOKUP(B3,Profile!J:L,3,FALSE)/1000))</f>
        <v>-1.892</v>
      </c>
      <c r="S3" s="110">
        <f>IFERROR(__xludf.DUMMYFUNCTION("if(len(L3)=0,"""",ROUND( IF(AND(N3=""C"",RANK(R3,UNIQUE(FILTER(R:R,E:E=E3)),1)=1), MAX(15,RANK(SUM(Q3,VLOOKUP(B3,Profile!J:L,3,FALSE)/1000),UNIQUE(FILTER(R:R,E:E=E3)),0)*1.5),0) +IF(AND(N3=""C"",RANK(R3,UNIQUE(FILTER(R:R,E:E=E3)),1)=2), MAX(10,RANK(SUM(Q3"&amp;",VLOOKUP(B3,Profile!J:L,3,FALSE)/1000),UNIQUE(FILTER(R:R,E:E=E3)),0)*1.5+1.5-5),0) +IF(AND(N3=""C"",RANK(R3,UNIQUE(FILTER(R:R,E:E=E3)),1)=3), MAX(7,RANK(SUM(Q3,VLOOKUP(B3,Profile!J:L,3,FALSE)/1000),UNIQUE(FILTER(R:R,E:E=E3)),0)*1.5+3-8),0) +IF(AND(N3=""C"&amp;""",RANK(R3,UNIQUE(FILTER(R:R,E:E=E3)),1)=4), MAX(5,RANK(SUM(Q3,VLOOKUP(B3,Profile!J:L,3,FALSE)/1000),UNIQUE(FILTER(R:R,E:E=E3)),0)*1.5+4.5-10),0) +IF(AND(N3=""C"",RANK(R3,UNIQUE(FILTER(R:R,E:E=E3)),1)&gt;4), MAX(5-(RANK(R3,UNIQUE(FILTER(R:R,E:E=E3)),1)-3),RA"&amp;"NK(SUM(Q3,VLOOKUP(B3,Profile!J:L,3,FALSE)/1000),UNIQUE(FILTER(R:R,E:E=E3)),0)*1.5+1.5*(RANK(R3,UNIQUE(FILTER(R:R,E:E=E3)),1)-1)-10-(RANK(R3,UNIQUE(FILTER(R:R,E:E=E3)),1)-4)),0) +IF(AND(N3=""M"",RANK(R3,UNIQUE(FILTER(R:R,E:E=E3)),1)=1), MAX(10,RANK(SUM(Q3,"&amp;"VLOOKUP(B3,Profile!J:L,3,FALSE)/1000),UNIQUE(FILTER(R:R,E:E=E3)),0)*1.33),0) +IF(AND(N3=""M"",RANK(R3,UNIQUE(FILTER(R:R,E:E=E3)),1)=2), MAX(7,RANK(SUM(Q3,VLOOKUP(B3,Profile!J:L,3,FALSE)/1000),UNIQUE(FILTER(R:R,E:E=E3)),0)*1.33+1.33-3),0) +IF(AND(N3=""M"","&amp;"RANK(R3,UNIQUE(FILTER(R:R,E:E=E3)),1)=3), MAX(5,RANK(SUM(Q3,VLOOKUP(B3,Profile!J:L,3,FALSE)/1000),UNIQUE(FILTER(R:R,E:E=E3)),0)*1.33+2.66-5),0) +IF(AND(N3=""M"",RANK(R3,UNIQUE(FILTER(R:R,E:E=E3)),1)&gt;3), MAX(5-(RANK(R3,UNIQUE(FILTER(R:R,E:E=E3)),1)-3),RANK"&amp;"(SUM(Q3,VLOOKUP(B3,Profile!J:L,3,FALSE)/1000),UNIQUE(FILTER(R:R,E:E=E3)),0)*1.33+1.33*(RANK(R3,UNIQUE(FILTER(R:R,E:E=E3)),1)-1)-5-(RANK(R3,UNIQUE(FILTER(R:R,E:E=E3)),1)-3)),0) +IF(OR(N3=""R9"",N3=""R18""), RANK(SUM(Q3,VLOOKUP(B3,Profile!J:L,3,FALSE)/1000)"&amp;",UNIQUE(FILTER(R:R,E:E=E3)),0),0) ,1))"),4.6)</f>
        <v>4.6</v>
      </c>
      <c r="T3" s="109">
        <f t="shared" ref="T3:T98" si="1">if(len(S3)=0,"",if(S3&gt;1,S3,1))</f>
        <v>4.6</v>
      </c>
      <c r="U3" s="109">
        <f>IFERROR(__xludf.DUMMYFUNCTION("if(len(L3)=0,"""",IF(COUNTUNIQUEIFS(R:R,Q:Q,Q3,E:E,E3)=1,T3,ROUND(SUM(UNIQUE(FILTER(T:T,Q:Q=Q3,E:E=E3)))/COUNTUNIQUEIFS(R:R,Q:Q,Q3,E:E,E3),1)))"),4.6)</f>
        <v>4.6</v>
      </c>
      <c r="V3" s="109">
        <f>IFERROR(__xludf.DUMMYFUNCTION("if(len(M3)=0,"""",(IF(N3=""C"",
SMALL(FILTER(M:M,B:B=B3,E:E=E3),1),
0)
+IF(N3=""R18"",
MIN(IFERROR(SMALL(FILTER(M:M,B:B=B3,E:E=E3,J:J=9),1),100)+IFERROR(SMALL(FILTER(M:M,B:B=B3,E:E=E3,J:J=9),2),100),SMALL(FILTER(M:M,B:B=B3,E:E=E3,J:J=18),1)),
0)
+IF(OR(N3"&amp;"=""R9"",N3=""M""),
MINIFS(M:M,B:B,B3,E:E,E3),
0)))"),4.0)</f>
        <v>4</v>
      </c>
      <c r="W3" s="109">
        <f>if(len(M3)=0,"",SUM(V3,VLOOKUP(B3,Profile!J:L,3,FALSE)/1000))</f>
        <v>4.108</v>
      </c>
      <c r="X3" s="109">
        <f>IFERROR(__xludf.DUMMYFUNCTION("if(len(M3)=0,"""",ROUND( IF(AND(N3=""C"",RANK(W3,UNIQUE(FILTER(W:W,E:E=E3)),1)=1), MAX(15,RANK(SUM(V3,VLOOKUP(B3,Profile!J:L,3,FALSE)/1000),UNIQUE(FILTER(W:W,E:E=E3)),0)*1.5),0) +IF(AND(N3=""C"",RANK(W3,UNIQUE(FILTER(W:W,E:E=E3)),1)=2), MAX(10,RANK(SUM(V3"&amp;",VLOOKUP(B3,Profile!J:L,3,FALSE)/1000),UNIQUE(FILTER(W:W,E:E=E3)),0)*1.5+1.5-5),0) +IF(AND(N3=""C"",RANK(W3,UNIQUE(FILTER(W:W,E:E=E3)),1)=3), MAX(7,RANK(SUM(V3,VLOOKUP(B3,Profile!J:L,3,FALSE)/1000),UNIQUE(FILTER(W:W,E:E=E3)),0)*1.5+3-8),0) +IF(AND(N3=""C"&amp;""",RANK(W3,UNIQUE(FILTER(W:W,E:E=E3)),1)=4), MAX(5,RANK(SUM(V3,VLOOKUP(B3,Profile!J:L,3,FALSE)/1000),UNIQUE(FILTER(W:W,E:E=E3)),0)*1.5+4.5-10),0) +IF(AND(N3=""C"",RANK(W3,UNIQUE(FILTER(W:W,E:E=E3)),1)&gt;4), MAX(5-(RANK(W3,UNIQUE(FILTER(W:W,E:E=E3)),1)-3),RA"&amp;"NK(SUM(V3,VLOOKUP(B3,Profile!J:L,3,FALSE)/1000),UNIQUE(FILTER(W:W,E:E=E3)),0)*1.5+1.5*(RANK(W3,UNIQUE(FILTER(W:W,E:E=E3)),1)-1)-10-(RANK(W3,UNIQUE(FILTER(W:W,E:E=E3)),1)-4)),0) +IF(AND(N3=""M"",RANK(W3,UNIQUE(FILTER(W:W,E:E=E3)),1)=1), MAX(10,RANK(SUM(V3,"&amp;"VLOOKUP(B3,Profile!J:L,3,FALSE)/1000),UNIQUE(FILTER(W:W,E:E=E3)),0)*1.33),0) +IF(AND(N3=""M"",RANK(W3,UNIQUE(FILTER(W:W,E:E=E3)),1)=2), MAX(7,RANK(SUM(V3,VLOOKUP(B3,Profile!J:L,3,FALSE)/1000),UNIQUE(FILTER(W:W,E:E=E3)),0)*1.33+1.33-3),0) +IF(AND(N3=""M"","&amp;"RANK(W3,UNIQUE(FILTER(W:W,E:E=E3)),1)=3), MAX(5,RANK(SUM(V3,VLOOKUP(B3,Profile!J:L,3,FALSE)/1000),UNIQUE(FILTER(W:W,E:E=E3)),0)*1.33+2.66-5),0) +IF(AND(N3=""M"",RANK(W3,UNIQUE(FILTER(W:W,E:E=E3)),1)&gt;3), MAX(5-(RANK(W3,UNIQUE(FILTER(W:W,E:E=E3)),1)-3),RANK"&amp;"(SUM(V3,VLOOKUP(B3,Profile!J:L,3,FALSE)/1000),UNIQUE(FILTER(W:W,E:E=E3)),0)*1.33+1.33*(RANK(W3,UNIQUE(FILTER(W:W,E:E=E3)),1)-1)-5-(RANK(W3,UNIQUE(FILTER(W:W,E:E=E3)),1)-3)),0) +IF(OR(N3=""R9"",N3=""R18""), RANK(SUM(V3,VLOOKUP(B3,Profile!J:L,3,FALSE)/1000)"&amp;",UNIQUE(FILTER(W:W,E:E=E3)),0),0) ,1))"),7.6)</f>
        <v>7.6</v>
      </c>
      <c r="Y3" s="109">
        <f t="shared" ref="Y3:Y98" si="2">if(len(X3)=0,"",if(X3&gt;1,X3,1))</f>
        <v>7.6</v>
      </c>
      <c r="Z3" s="109">
        <f>IFERROR(__xludf.DUMMYFUNCTION("if(len(M3)=0,"""",IF(COUNTUNIQUEIFS(W:W,V:V,V3,E:E,E3)=1,Y3,ROUND(SUM(UNIQUE(FILTER(Y:Y,V:V=V3,E:E=E3)))/COUNTUNIQUEIFS(W:W,V:V,V3,E:E,E3),1)))"),6.6)</f>
        <v>6.6</v>
      </c>
      <c r="AA3" s="8">
        <v>16.0</v>
      </c>
      <c r="AB3" s="8" t="s">
        <v>14</v>
      </c>
      <c r="AC3" s="8" t="s">
        <v>14</v>
      </c>
      <c r="AD3" s="8" t="s">
        <v>540</v>
      </c>
      <c r="AE3" s="8">
        <v>88.0</v>
      </c>
      <c r="AF3" s="8" t="s">
        <v>1596</v>
      </c>
      <c r="AG3" s="8" t="s">
        <v>545</v>
      </c>
      <c r="AH3" s="8">
        <v>18.0</v>
      </c>
      <c r="AI3" s="8" t="s">
        <v>14</v>
      </c>
      <c r="AK3" s="8" t="s">
        <v>14</v>
      </c>
      <c r="AL3" s="8" t="s">
        <v>14</v>
      </c>
      <c r="AM3" s="8" t="s">
        <v>14</v>
      </c>
      <c r="AN3" s="8" t="str">
        <f>IFERROR(__xludf.DUMMYFUNCTION("""COMPUTED_VALUE"""),"")</f>
        <v/>
      </c>
      <c r="AO3" s="8" t="str">
        <f>IFERROR(__xludf.DUMMYFUNCTION("if(len(AI3:AI1001)=0,"""", COUNTA(filter(Chirps!$A$2:$Z$100,column(Chirps!$A$2:$Z$100)=AI3)))"),"")</f>
        <v/>
      </c>
    </row>
    <row r="4">
      <c r="A4" s="8" t="s">
        <v>14</v>
      </c>
      <c r="B4" s="8" t="s">
        <v>14</v>
      </c>
      <c r="C4" s="8" t="s">
        <v>14</v>
      </c>
      <c r="D4" s="8" t="s">
        <v>14</v>
      </c>
      <c r="E4" s="8" t="s">
        <v>14</v>
      </c>
      <c r="F4" s="8" t="s">
        <v>14</v>
      </c>
      <c r="G4" s="8" t="s">
        <v>14</v>
      </c>
      <c r="H4" s="8" t="s">
        <v>14</v>
      </c>
      <c r="I4" s="8" t="s">
        <v>14</v>
      </c>
      <c r="J4" s="8" t="s">
        <v>14</v>
      </c>
      <c r="K4" s="8" t="s">
        <v>14</v>
      </c>
      <c r="L4" s="8" t="s">
        <v>14</v>
      </c>
      <c r="M4" s="8" t="s">
        <v>14</v>
      </c>
      <c r="N4" s="8" t="s">
        <v>14</v>
      </c>
      <c r="Q4" s="109" t="str">
        <f>IFERROR(__xludf.DUMMYFUNCTION("if(len(L4)=0,"""",(IF(N4=""C"",
SMALL(FILTER(L:L,B:B=B4,E:E=E4),1)+IFERROR(SMALL(FILTER(L:L,B:B=B4,E:E=E4),2),0),
0)
+IF(N4=""R18"",
MIN(IFERROR(SMALL(FILTER(L:L,B:B=B4,E:E=E4,J:J=9),1),100)+IFERROR(SMALL(FILTER(L:L,B:B=B4,E:E=E4,J:J=9),2),100),SMALL(FILT"&amp;"ER(L:L,B:B=B4,E:E=E4,J:J=18),1)),
0)
+IF(OR(N4=""R9"",N4=""M""),
MINIFS(L:L,B:B,B4,E:E,E4),
0)))"),"")</f>
        <v/>
      </c>
      <c r="R4" s="110" t="str">
        <f>if(len(L4)=0,"",SUM(Q4,VLOOKUP(B4,Profile!J:L,3,FALSE)/1000))</f>
        <v/>
      </c>
      <c r="S4" s="110" t="str">
        <f>IFERROR(__xludf.DUMMYFUNCTION("if(len(L4)=0,"""",ROUND( IF(AND(N4=""C"",RANK(R4,UNIQUE(FILTER(R:R,E:E=E4)),1)=1), MAX(15,RANK(SUM(Q4,VLOOKUP(B4,Profile!J:L,3,FALSE)/1000),UNIQUE(FILTER(R:R,E:E=E4)),0)*1.5),0) +IF(AND(N4=""C"",RANK(R4,UNIQUE(FILTER(R:R,E:E=E4)),1)=2), MAX(10,RANK(SUM(Q4"&amp;",VLOOKUP(B4,Profile!J:L,3,FALSE)/1000),UNIQUE(FILTER(R:R,E:E=E4)),0)*1.5+1.5-5),0) +IF(AND(N4=""C"",RANK(R4,UNIQUE(FILTER(R:R,E:E=E4)),1)=3), MAX(7,RANK(SUM(Q4,VLOOKUP(B4,Profile!J:L,3,FALSE)/1000),UNIQUE(FILTER(R:R,E:E=E4)),0)*1.5+3-8),0) +IF(AND(N4=""C"&amp;""",RANK(R4,UNIQUE(FILTER(R:R,E:E=E4)),1)=4), MAX(5,RANK(SUM(Q4,VLOOKUP(B4,Profile!J:L,3,FALSE)/1000),UNIQUE(FILTER(R:R,E:E=E4)),0)*1.5+4.5-10),0) +IF(AND(N4=""C"",RANK(R4,UNIQUE(FILTER(R:R,E:E=E4)),1)&gt;4), MAX(5-(RANK(R4,UNIQUE(FILTER(R:R,E:E=E4)),1)-3),RA"&amp;"NK(SUM(Q4,VLOOKUP(B4,Profile!J:L,3,FALSE)/1000),UNIQUE(FILTER(R:R,E:E=E4)),0)*1.5+1.5*(RANK(R4,UNIQUE(FILTER(R:R,E:E=E4)),1)-1)-10-(RANK(R4,UNIQUE(FILTER(R:R,E:E=E4)),1)-4)),0) +IF(AND(N4=""M"",RANK(R4,UNIQUE(FILTER(R:R,E:E=E4)),1)=1), MAX(10,RANK(SUM(Q4,"&amp;"VLOOKUP(B4,Profile!J:L,3,FALSE)/1000),UNIQUE(FILTER(R:R,E:E=E4)),0)*1.33),0) +IF(AND(N4=""M"",RANK(R4,UNIQUE(FILTER(R:R,E:E=E4)),1)=2), MAX(7,RANK(SUM(Q4,VLOOKUP(B4,Profile!J:L,3,FALSE)/1000),UNIQUE(FILTER(R:R,E:E=E4)),0)*1.33+1.33-3),0) +IF(AND(N4=""M"","&amp;"RANK(R4,UNIQUE(FILTER(R:R,E:E=E4)),1)=3), MAX(5,RANK(SUM(Q4,VLOOKUP(B4,Profile!J:L,3,FALSE)/1000),UNIQUE(FILTER(R:R,E:E=E4)),0)*1.33+2.66-5),0) +IF(AND(N4=""M"",RANK(R4,UNIQUE(FILTER(R:R,E:E=E4)),1)&gt;3), MAX(5-(RANK(R4,UNIQUE(FILTER(R:R,E:E=E4)),1)-3),RANK"&amp;"(SUM(Q4,VLOOKUP(B4,Profile!J:L,3,FALSE)/1000),UNIQUE(FILTER(R:R,E:E=E4)),0)*1.33+1.33*(RANK(R4,UNIQUE(FILTER(R:R,E:E=E4)),1)-1)-5-(RANK(R4,UNIQUE(FILTER(R:R,E:E=E4)),1)-3)),0) +IF(OR(N4=""R9"",N4=""R18""), RANK(SUM(Q4,VLOOKUP(B4,Profile!J:L,3,FALSE)/1000)"&amp;",UNIQUE(FILTER(R:R,E:E=E4)),0),0) ,1))"),"")</f>
        <v/>
      </c>
      <c r="T4" s="109" t="str">
        <f t="shared" si="1"/>
        <v/>
      </c>
      <c r="U4" s="109" t="str">
        <f>IFERROR(__xludf.DUMMYFUNCTION("if(len(L4)=0,"""",IF(COUNTUNIQUEIFS(R:R,Q:Q,Q4,E:E,E4)=1,T4,ROUND(SUM(UNIQUE(FILTER(T:T,Q:Q=Q4,E:E=E4)))/COUNTUNIQUEIFS(R:R,Q:Q,Q4,E:E,E4),1)))"),"")</f>
        <v/>
      </c>
      <c r="V4" s="109" t="str">
        <f>IFERROR(__xludf.DUMMYFUNCTION("if(len(M4)=0,"""",(IF(N4=""C"",
SMALL(FILTER(M:M,B:B=B4,E:E=E4),1),
0)
+IF(N4=""R18"",
MIN(IFERROR(SMALL(FILTER(M:M,B:B=B4,E:E=E4,J:J=9),1),100)+IFERROR(SMALL(FILTER(M:M,B:B=B4,E:E=E4,J:J=9),2),100),SMALL(FILTER(M:M,B:B=B4,E:E=E4,J:J=18),1)),
0)
+IF(OR(N4"&amp;"=""R9"",N4=""M""),
MINIFS(M:M,B:B,B4,E:E,E4),
0)))"),"")</f>
        <v/>
      </c>
      <c r="W4" s="109" t="str">
        <f>if(len(M4)=0,"",SUM(V4,VLOOKUP(B4,Profile!J:L,3,FALSE)/1000))</f>
        <v/>
      </c>
      <c r="X4" s="109" t="str">
        <f>IFERROR(__xludf.DUMMYFUNCTION("if(len(M4)=0,"""",ROUND( IF(AND(N4=""C"",RANK(W4,UNIQUE(FILTER(W:W,E:E=E4)),1)=1), MAX(15,RANK(SUM(V4,VLOOKUP(B4,Profile!J:L,3,FALSE)/1000),UNIQUE(FILTER(W:W,E:E=E4)),0)*1.5),0) +IF(AND(N4=""C"",RANK(W4,UNIQUE(FILTER(W:W,E:E=E4)),1)=2), MAX(10,RANK(SUM(V4"&amp;",VLOOKUP(B4,Profile!J:L,3,FALSE)/1000),UNIQUE(FILTER(W:W,E:E=E4)),0)*1.5+1.5-5),0) +IF(AND(N4=""C"",RANK(W4,UNIQUE(FILTER(W:W,E:E=E4)),1)=3), MAX(7,RANK(SUM(V4,VLOOKUP(B4,Profile!J:L,3,FALSE)/1000),UNIQUE(FILTER(W:W,E:E=E4)),0)*1.5+3-8),0) +IF(AND(N4=""C"&amp;""",RANK(W4,UNIQUE(FILTER(W:W,E:E=E4)),1)=4), MAX(5,RANK(SUM(V4,VLOOKUP(B4,Profile!J:L,3,FALSE)/1000),UNIQUE(FILTER(W:W,E:E=E4)),0)*1.5+4.5-10),0) +IF(AND(N4=""C"",RANK(W4,UNIQUE(FILTER(W:W,E:E=E4)),1)&gt;4), MAX(5-(RANK(W4,UNIQUE(FILTER(W:W,E:E=E4)),1)-3),RA"&amp;"NK(SUM(V4,VLOOKUP(B4,Profile!J:L,3,FALSE)/1000),UNIQUE(FILTER(W:W,E:E=E4)),0)*1.5+1.5*(RANK(W4,UNIQUE(FILTER(W:W,E:E=E4)),1)-1)-10-(RANK(W4,UNIQUE(FILTER(W:W,E:E=E4)),1)-4)),0) +IF(AND(N4=""M"",RANK(W4,UNIQUE(FILTER(W:W,E:E=E4)),1)=1), MAX(10,RANK(SUM(V4,"&amp;"VLOOKUP(B4,Profile!J:L,3,FALSE)/1000),UNIQUE(FILTER(W:W,E:E=E4)),0)*1.33),0) +IF(AND(N4=""M"",RANK(W4,UNIQUE(FILTER(W:W,E:E=E4)),1)=2), MAX(7,RANK(SUM(V4,VLOOKUP(B4,Profile!J:L,3,FALSE)/1000),UNIQUE(FILTER(W:W,E:E=E4)),0)*1.33+1.33-3),0) +IF(AND(N4=""M"","&amp;"RANK(W4,UNIQUE(FILTER(W:W,E:E=E4)),1)=3), MAX(5,RANK(SUM(V4,VLOOKUP(B4,Profile!J:L,3,FALSE)/1000),UNIQUE(FILTER(W:W,E:E=E4)),0)*1.33+2.66-5),0) +IF(AND(N4=""M"",RANK(W4,UNIQUE(FILTER(W:W,E:E=E4)),1)&gt;3), MAX(5-(RANK(W4,UNIQUE(FILTER(W:W,E:E=E4)),1)-3),RANK"&amp;"(SUM(V4,VLOOKUP(B4,Profile!J:L,3,FALSE)/1000),UNIQUE(FILTER(W:W,E:E=E4)),0)*1.33+1.33*(RANK(W4,UNIQUE(FILTER(W:W,E:E=E4)),1)-1)-5-(RANK(W4,UNIQUE(FILTER(W:W,E:E=E4)),1)-3)),0) +IF(OR(N4=""R9"",N4=""R18""), RANK(SUM(V4,VLOOKUP(B4,Profile!J:L,3,FALSE)/1000)"&amp;",UNIQUE(FILTER(W:W,E:E=E4)),0),0) ,1))"),"")</f>
        <v/>
      </c>
      <c r="Y4" s="109" t="str">
        <f t="shared" si="2"/>
        <v/>
      </c>
      <c r="Z4" s="109" t="str">
        <f>IFERROR(__xludf.DUMMYFUNCTION("if(len(M4)=0,"""",IF(COUNTUNIQUEIFS(W:W,V:V,V4,E:E,E4)=1,Y4,ROUND(SUM(UNIQUE(FILTER(Y:Y,V:V=V4,E:E=E4)))/COUNTUNIQUEIFS(W:W,V:V,V4,E:E,E4),1)))"),"")</f>
        <v/>
      </c>
      <c r="AA4" s="8" t="s">
        <v>14</v>
      </c>
      <c r="AB4" s="8" t="s">
        <v>14</v>
      </c>
      <c r="AC4" s="8" t="s">
        <v>14</v>
      </c>
      <c r="AD4" s="8" t="s">
        <v>14</v>
      </c>
      <c r="AE4" s="8" t="s">
        <v>14</v>
      </c>
      <c r="AF4" s="8" t="s">
        <v>14</v>
      </c>
      <c r="AG4" s="8" t="s">
        <v>14</v>
      </c>
      <c r="AH4" s="8" t="s">
        <v>14</v>
      </c>
      <c r="AI4" s="8" t="s">
        <v>14</v>
      </c>
      <c r="AK4" s="8" t="s">
        <v>14</v>
      </c>
      <c r="AL4" s="8" t="s">
        <v>14</v>
      </c>
      <c r="AM4" s="8" t="s">
        <v>14</v>
      </c>
      <c r="AN4" s="8" t="str">
        <f>IFERROR(__xludf.DUMMYFUNCTION("""COMPUTED_VALUE"""),"")</f>
        <v/>
      </c>
      <c r="AO4" s="8" t="str">
        <f>IFERROR(__xludf.DUMMYFUNCTION("if(len(AI4:AI1001)=0,"""", COUNTA(filter(Chirps!$A$2:$Z$100,column(Chirps!$A$2:$Z$100)=AI4)))"),"")</f>
        <v/>
      </c>
    </row>
    <row r="5">
      <c r="A5" s="8" t="s">
        <v>554</v>
      </c>
      <c r="B5" s="8" t="s">
        <v>200</v>
      </c>
      <c r="C5" s="8">
        <v>14.5</v>
      </c>
      <c r="D5" s="8" t="s">
        <v>552</v>
      </c>
      <c r="E5" s="8">
        <v>12.0</v>
      </c>
      <c r="F5" s="8" t="s">
        <v>551</v>
      </c>
      <c r="G5" s="8">
        <v>70.5</v>
      </c>
      <c r="H5" s="8">
        <v>124.0</v>
      </c>
      <c r="I5" s="8">
        <v>90.0</v>
      </c>
      <c r="J5" s="8">
        <v>18.0</v>
      </c>
      <c r="K5" s="8">
        <v>70.0</v>
      </c>
      <c r="L5" s="8">
        <v>4.0</v>
      </c>
      <c r="M5" s="8">
        <v>19.0</v>
      </c>
      <c r="N5" s="8" t="s">
        <v>77</v>
      </c>
      <c r="Q5" s="109">
        <f>IFERROR(__xludf.DUMMYFUNCTION("if(len(L5)=0,"""",(IF(N5=""C"",
SMALL(FILTER(L:L,B:B=B5,E:E=E5),1)+IFERROR(SMALL(FILTER(L:L,B:B=B5,E:E=E5),2),0),
0)
+IF(N5=""R18"",
MIN(IFERROR(SMALL(FILTER(L:L,B:B=B5,E:E=E5,J:J=9),1),100)+IFERROR(SMALL(FILTER(L:L,B:B=B5,E:E=E5,J:J=9),2),100),SMALL(FILT"&amp;"ER(L:L,B:B=B5,E:E=E5,J:J=18),1)),
0)
+IF(OR(N5=""R9"",N5=""M""),
MINIFS(L:L,B:B,B5,E:E,E5),
0)))"),-7.0)</f>
        <v>-7</v>
      </c>
      <c r="R5" s="110">
        <f>if(len(L5)=0,"",SUM(Q5,VLOOKUP(B5,Profile!J:L,3,FALSE)/1000))</f>
        <v>-6.899</v>
      </c>
      <c r="S5" s="110">
        <f>IFERROR(__xludf.DUMMYFUNCTION("if(len(L5)=0,"""",ROUND( IF(AND(N5=""C"",RANK(R5,UNIQUE(FILTER(R:R,E:E=E5)),1)=1), MAX(15,RANK(SUM(Q5,VLOOKUP(B5,Profile!J:L,3,FALSE)/1000),UNIQUE(FILTER(R:R,E:E=E5)),0)*1.5),0) +IF(AND(N5=""C"",RANK(R5,UNIQUE(FILTER(R:R,E:E=E5)),1)=2), MAX(10,RANK(SUM(Q5"&amp;",VLOOKUP(B5,Profile!J:L,3,FALSE)/1000),UNIQUE(FILTER(R:R,E:E=E5)),0)*1.5+1.5-5),0) +IF(AND(N5=""C"",RANK(R5,UNIQUE(FILTER(R:R,E:E=E5)),1)=3), MAX(7,RANK(SUM(Q5,VLOOKUP(B5,Profile!J:L,3,FALSE)/1000),UNIQUE(FILTER(R:R,E:E=E5)),0)*1.5+3-8),0) +IF(AND(N5=""C"&amp;""",RANK(R5,UNIQUE(FILTER(R:R,E:E=E5)),1)=4), MAX(5,RANK(SUM(Q5,VLOOKUP(B5,Profile!J:L,3,FALSE)/1000),UNIQUE(FILTER(R:R,E:E=E5)),0)*1.5+4.5-10),0) +IF(AND(N5=""C"",RANK(R5,UNIQUE(FILTER(R:R,E:E=E5)),1)&gt;4), MAX(5-(RANK(R5,UNIQUE(FILTER(R:R,E:E=E5)),1)-3),RA"&amp;"NK(SUM(Q5,VLOOKUP(B5,Profile!J:L,3,FALSE)/1000),UNIQUE(FILTER(R:R,E:E=E5)),0)*1.5+1.5*(RANK(R5,UNIQUE(FILTER(R:R,E:E=E5)),1)-1)-10-(RANK(R5,UNIQUE(FILTER(R:R,E:E=E5)),1)-4)),0) +IF(AND(N5=""M"",RANK(R5,UNIQUE(FILTER(R:R,E:E=E5)),1)=1), MAX(10,RANK(SUM(Q5,"&amp;"VLOOKUP(B5,Profile!J:L,3,FALSE)/1000),UNIQUE(FILTER(R:R,E:E=E5)),0)*1.33),0) +IF(AND(N5=""M"",RANK(R5,UNIQUE(FILTER(R:R,E:E=E5)),1)=2), MAX(7,RANK(SUM(Q5,VLOOKUP(B5,Profile!J:L,3,FALSE)/1000),UNIQUE(FILTER(R:R,E:E=E5)),0)*1.33+1.33-3),0) +IF(AND(N5=""M"","&amp;"RANK(R5,UNIQUE(FILTER(R:R,E:E=E5)),1)=3), MAX(5,RANK(SUM(Q5,VLOOKUP(B5,Profile!J:L,3,FALSE)/1000),UNIQUE(FILTER(R:R,E:E=E5)),0)*1.33+2.66-5),0) +IF(AND(N5=""M"",RANK(R5,UNIQUE(FILTER(R:R,E:E=E5)),1)&gt;3), MAX(5-(RANK(R5,UNIQUE(FILTER(R:R,E:E=E5)),1)-3),RANK"&amp;"(SUM(Q5,VLOOKUP(B5,Profile!J:L,3,FALSE)/1000),UNIQUE(FILTER(R:R,E:E=E5)),0)*1.33+1.33*(RANK(R5,UNIQUE(FILTER(R:R,E:E=E5)),1)-1)-5-(RANK(R5,UNIQUE(FILTER(R:R,E:E=E5)),1)-3)),0) +IF(OR(N5=""R9"",N5=""R18""), RANK(SUM(Q5,VLOOKUP(B5,Profile!J:L,3,FALSE)/1000)"&amp;",UNIQUE(FILTER(R:R,E:E=E5)),0),0) ,1))"),10.6)</f>
        <v>10.6</v>
      </c>
      <c r="T5" s="109">
        <f t="shared" si="1"/>
        <v>10.6</v>
      </c>
      <c r="U5" s="109">
        <f>IFERROR(__xludf.DUMMYFUNCTION("if(len(L5)=0,"""",IF(COUNTUNIQUEIFS(R:R,Q:Q,Q5,E:E,E5)=1,T5,ROUND(SUM(UNIQUE(FILTER(T:T,Q:Q=Q5,E:E=E5)))/COUNTUNIQUEIFS(R:R,Q:Q,Q5,E:E,E5),1)))"),9.1)</f>
        <v>9.1</v>
      </c>
      <c r="V5" s="109">
        <f>IFERROR(__xludf.DUMMYFUNCTION("if(len(M5)=0,"""",(IF(N5=""C"",
SMALL(FILTER(M:M,B:B=B5,E:E=E5),1),
0)
+IF(N5=""R18"",
MIN(IFERROR(SMALL(FILTER(M:M,B:B=B5,E:E=E5,J:J=9),1),100)+IFERROR(SMALL(FILTER(M:M,B:B=B5,E:E=E5,J:J=9),2),100),SMALL(FILTER(M:M,B:B=B5,E:E=E5,J:J=18),1)),
0)
+IF(OR(N5"&amp;"=""R9"",N5=""M""),
MINIFS(M:M,B:B,B5,E:E,E5),
0)))"),9.0)</f>
        <v>9</v>
      </c>
      <c r="W5" s="109">
        <f>if(len(M5)=0,"",SUM(V5,VLOOKUP(B5,Profile!J:L,3,FALSE)/1000))</f>
        <v>9.101</v>
      </c>
      <c r="X5" s="109">
        <f>IFERROR(__xludf.DUMMYFUNCTION("if(len(M5)=0,"""",ROUND( IF(AND(N5=""C"",RANK(W5,UNIQUE(FILTER(W:W,E:E=E5)),1)=1), MAX(15,RANK(SUM(V5,VLOOKUP(B5,Profile!J:L,3,FALSE)/1000),UNIQUE(FILTER(W:W,E:E=E5)),0)*1.5),0) +IF(AND(N5=""C"",RANK(W5,UNIQUE(FILTER(W:W,E:E=E5)),1)=2), MAX(10,RANK(SUM(V5"&amp;",VLOOKUP(B5,Profile!J:L,3,FALSE)/1000),UNIQUE(FILTER(W:W,E:E=E5)),0)*1.5+1.5-5),0) +IF(AND(N5=""C"",RANK(W5,UNIQUE(FILTER(W:W,E:E=E5)),1)=3), MAX(7,RANK(SUM(V5,VLOOKUP(B5,Profile!J:L,3,FALSE)/1000),UNIQUE(FILTER(W:W,E:E=E5)),0)*1.5+3-8),0) +IF(AND(N5=""C"&amp;""",RANK(W5,UNIQUE(FILTER(W:W,E:E=E5)),1)=4), MAX(5,RANK(SUM(V5,VLOOKUP(B5,Profile!J:L,3,FALSE)/1000),UNIQUE(FILTER(W:W,E:E=E5)),0)*1.5+4.5-10),0) +IF(AND(N5=""C"",RANK(W5,UNIQUE(FILTER(W:W,E:E=E5)),1)&gt;4), MAX(5-(RANK(W5,UNIQUE(FILTER(W:W,E:E=E5)),1)-3),RA"&amp;"NK(SUM(V5,VLOOKUP(B5,Profile!J:L,3,FALSE)/1000),UNIQUE(FILTER(W:W,E:E=E5)),0)*1.5+1.5*(RANK(W5,UNIQUE(FILTER(W:W,E:E=E5)),1)-1)-10-(RANK(W5,UNIQUE(FILTER(W:W,E:E=E5)),1)-4)),0) +IF(AND(N5=""M"",RANK(W5,UNIQUE(FILTER(W:W,E:E=E5)),1)=1), MAX(10,RANK(SUM(V5,"&amp;"VLOOKUP(B5,Profile!J:L,3,FALSE)/1000),UNIQUE(FILTER(W:W,E:E=E5)),0)*1.33),0) +IF(AND(N5=""M"",RANK(W5,UNIQUE(FILTER(W:W,E:E=E5)),1)=2), MAX(7,RANK(SUM(V5,VLOOKUP(B5,Profile!J:L,3,FALSE)/1000),UNIQUE(FILTER(W:W,E:E=E5)),0)*1.33+1.33-3),0) +IF(AND(N5=""M"","&amp;"RANK(W5,UNIQUE(FILTER(W:W,E:E=E5)),1)=3), MAX(5,RANK(SUM(V5,VLOOKUP(B5,Profile!J:L,3,FALSE)/1000),UNIQUE(FILTER(W:W,E:E=E5)),0)*1.33+2.66-5),0) +IF(AND(N5=""M"",RANK(W5,UNIQUE(FILTER(W:W,E:E=E5)),1)&gt;3), MAX(5-(RANK(W5,UNIQUE(FILTER(W:W,E:E=E5)),1)-3),RANK"&amp;"(SUM(V5,VLOOKUP(B5,Profile!J:L,3,FALSE)/1000),UNIQUE(FILTER(W:W,E:E=E5)),0)*1.33+1.33*(RANK(W5,UNIQUE(FILTER(W:W,E:E=E5)),1)-1)-5-(RANK(W5,UNIQUE(FILTER(W:W,E:E=E5)),1)-3)),0) +IF(OR(N5=""R9"",N5=""R18""), RANK(SUM(V5,VLOOKUP(B5,Profile!J:L,3,FALSE)/1000)"&amp;",UNIQUE(FILTER(W:W,E:E=E5)),0),0) ,1))"),4.6)</f>
        <v>4.6</v>
      </c>
      <c r="Y5" s="109">
        <f t="shared" si="2"/>
        <v>4.6</v>
      </c>
      <c r="Z5" s="109">
        <f>IFERROR(__xludf.DUMMYFUNCTION("if(len(M5)=0,"""",IF(COUNTUNIQUEIFS(W:W,V:V,V5,E:E,E5)=1,Y5,ROUND(SUM(UNIQUE(FILTER(Y:Y,V:V=V5,E:E=E5)))/COUNTUNIQUEIFS(W:W,V:V,V5,E:E,E5),1)))"),4.6)</f>
        <v>4.6</v>
      </c>
      <c r="AA5" s="8">
        <v>20.0</v>
      </c>
      <c r="AB5" s="8">
        <v>20.0</v>
      </c>
      <c r="AC5" s="8">
        <v>18.0</v>
      </c>
      <c r="AD5" s="8" t="s">
        <v>540</v>
      </c>
      <c r="AE5" s="8" t="s">
        <v>14</v>
      </c>
      <c r="AF5" s="8" t="s">
        <v>1597</v>
      </c>
      <c r="AG5" s="8" t="s">
        <v>555</v>
      </c>
      <c r="AH5" s="8">
        <v>18.0</v>
      </c>
      <c r="AI5" s="8" t="s">
        <v>14</v>
      </c>
      <c r="AK5" s="8" t="s">
        <v>14</v>
      </c>
      <c r="AL5" s="8" t="s">
        <v>14</v>
      </c>
      <c r="AM5" s="8" t="s">
        <v>14</v>
      </c>
      <c r="AN5" s="8" t="str">
        <f>IFERROR(__xludf.DUMMYFUNCTION("""COMPUTED_VALUE"""),"")</f>
        <v/>
      </c>
      <c r="AO5" s="8" t="str">
        <f>IFERROR(__xludf.DUMMYFUNCTION("if(len(AI5:AI1001)=0,"""", COUNTA(filter(Chirps!$A$2:$Z$100,column(Chirps!$A$2:$Z$100)=AI5)))"),"")</f>
        <v/>
      </c>
    </row>
    <row r="6">
      <c r="A6" s="8" t="s">
        <v>562</v>
      </c>
      <c r="B6" s="8" t="s">
        <v>200</v>
      </c>
      <c r="C6" s="8">
        <v>14.5</v>
      </c>
      <c r="D6" s="8" t="s">
        <v>560</v>
      </c>
      <c r="E6" s="8">
        <v>12.0</v>
      </c>
      <c r="F6" s="8" t="s">
        <v>559</v>
      </c>
      <c r="G6" s="8">
        <v>70.2</v>
      </c>
      <c r="H6" s="8">
        <v>130.0</v>
      </c>
      <c r="I6" s="8">
        <v>79.0</v>
      </c>
      <c r="J6" s="8">
        <v>18.0</v>
      </c>
      <c r="K6" s="8">
        <v>71.0</v>
      </c>
      <c r="L6" s="8">
        <v>-7.0</v>
      </c>
      <c r="M6" s="8">
        <v>9.0</v>
      </c>
      <c r="N6" s="8" t="s">
        <v>77</v>
      </c>
      <c r="Q6" s="109">
        <f>IFERROR(__xludf.DUMMYFUNCTION("if(len(L6)=0,"""",(IF(N6=""C"",
SMALL(FILTER(L:L,B:B=B6,E:E=E6),1)+IFERROR(SMALL(FILTER(L:L,B:B=B6,E:E=E6),2),0),
0)
+IF(N6=""R18"",
MIN(IFERROR(SMALL(FILTER(L:L,B:B=B6,E:E=E6,J:J=9),1),100)+IFERROR(SMALL(FILTER(L:L,B:B=B6,E:E=E6,J:J=9),2),100),SMALL(FILT"&amp;"ER(L:L,B:B=B6,E:E=E6,J:J=18),1)),
0)
+IF(OR(N6=""R9"",N6=""M""),
MINIFS(L:L,B:B,B6,E:E,E6),
0)))"),-7.0)</f>
        <v>-7</v>
      </c>
      <c r="R6" s="110">
        <f>if(len(L6)=0,"",SUM(Q6,VLOOKUP(B6,Profile!J:L,3,FALSE)/1000))</f>
        <v>-6.899</v>
      </c>
      <c r="S6" s="110">
        <f>IFERROR(__xludf.DUMMYFUNCTION("if(len(L6)=0,"""",ROUND( IF(AND(N6=""C"",RANK(R6,UNIQUE(FILTER(R:R,E:E=E6)),1)=1), MAX(15,RANK(SUM(Q6,VLOOKUP(B6,Profile!J:L,3,FALSE)/1000),UNIQUE(FILTER(R:R,E:E=E6)),0)*1.5),0) +IF(AND(N6=""C"",RANK(R6,UNIQUE(FILTER(R:R,E:E=E6)),1)=2), MAX(10,RANK(SUM(Q6"&amp;",VLOOKUP(B6,Profile!J:L,3,FALSE)/1000),UNIQUE(FILTER(R:R,E:E=E6)),0)*1.5+1.5-5),0) +IF(AND(N6=""C"",RANK(R6,UNIQUE(FILTER(R:R,E:E=E6)),1)=3), MAX(7,RANK(SUM(Q6,VLOOKUP(B6,Profile!J:L,3,FALSE)/1000),UNIQUE(FILTER(R:R,E:E=E6)),0)*1.5+3-8),0) +IF(AND(N6=""C"&amp;""",RANK(R6,UNIQUE(FILTER(R:R,E:E=E6)),1)=4), MAX(5,RANK(SUM(Q6,VLOOKUP(B6,Profile!J:L,3,FALSE)/1000),UNIQUE(FILTER(R:R,E:E=E6)),0)*1.5+4.5-10),0) +IF(AND(N6=""C"",RANK(R6,UNIQUE(FILTER(R:R,E:E=E6)),1)&gt;4), MAX(5-(RANK(R6,UNIQUE(FILTER(R:R,E:E=E6)),1)-3),RA"&amp;"NK(SUM(Q6,VLOOKUP(B6,Profile!J:L,3,FALSE)/1000),UNIQUE(FILTER(R:R,E:E=E6)),0)*1.5+1.5*(RANK(R6,UNIQUE(FILTER(R:R,E:E=E6)),1)-1)-10-(RANK(R6,UNIQUE(FILTER(R:R,E:E=E6)),1)-4)),0) +IF(AND(N6=""M"",RANK(R6,UNIQUE(FILTER(R:R,E:E=E6)),1)=1), MAX(10,RANK(SUM(Q6,"&amp;"VLOOKUP(B6,Profile!J:L,3,FALSE)/1000),UNIQUE(FILTER(R:R,E:E=E6)),0)*1.33),0) +IF(AND(N6=""M"",RANK(R6,UNIQUE(FILTER(R:R,E:E=E6)),1)=2), MAX(7,RANK(SUM(Q6,VLOOKUP(B6,Profile!J:L,3,FALSE)/1000),UNIQUE(FILTER(R:R,E:E=E6)),0)*1.33+1.33-3),0) +IF(AND(N6=""M"","&amp;"RANK(R6,UNIQUE(FILTER(R:R,E:E=E6)),1)=3), MAX(5,RANK(SUM(Q6,VLOOKUP(B6,Profile!J:L,3,FALSE)/1000),UNIQUE(FILTER(R:R,E:E=E6)),0)*1.33+2.66-5),0) +IF(AND(N6=""M"",RANK(R6,UNIQUE(FILTER(R:R,E:E=E6)),1)&gt;3), MAX(5-(RANK(R6,UNIQUE(FILTER(R:R,E:E=E6)),1)-3),RANK"&amp;"(SUM(Q6,VLOOKUP(B6,Profile!J:L,3,FALSE)/1000),UNIQUE(FILTER(R:R,E:E=E6)),0)*1.33+1.33*(RANK(R6,UNIQUE(FILTER(R:R,E:E=E6)),1)-1)-5-(RANK(R6,UNIQUE(FILTER(R:R,E:E=E6)),1)-3)),0) +IF(OR(N6=""R9"",N6=""R18""), RANK(SUM(Q6,VLOOKUP(B6,Profile!J:L,3,FALSE)/1000)"&amp;",UNIQUE(FILTER(R:R,E:E=E6)),0),0) ,1))"),10.6)</f>
        <v>10.6</v>
      </c>
      <c r="T6" s="109">
        <f t="shared" si="1"/>
        <v>10.6</v>
      </c>
      <c r="U6" s="109">
        <f>IFERROR(__xludf.DUMMYFUNCTION("if(len(L6)=0,"""",IF(COUNTUNIQUEIFS(R:R,Q:Q,Q6,E:E,E6)=1,T6,ROUND(SUM(UNIQUE(FILTER(T:T,Q:Q=Q6,E:E=E6)))/COUNTUNIQUEIFS(R:R,Q:Q,Q6,E:E,E6),1)))"),9.1)</f>
        <v>9.1</v>
      </c>
      <c r="V6" s="109">
        <f>IFERROR(__xludf.DUMMYFUNCTION("if(len(M6)=0,"""",(IF(N6=""C"",
SMALL(FILTER(M:M,B:B=B6,E:E=E6),1),
0)
+IF(N6=""R18"",
MIN(IFERROR(SMALL(FILTER(M:M,B:B=B6,E:E=E6,J:J=9),1),100)+IFERROR(SMALL(FILTER(M:M,B:B=B6,E:E=E6,J:J=9),2),100),SMALL(FILTER(M:M,B:B=B6,E:E=E6,J:J=18),1)),
0)
+IF(OR(N6"&amp;"=""R9"",N6=""M""),
MINIFS(M:M,B:B,B6,E:E,E6),
0)))"),9.0)</f>
        <v>9</v>
      </c>
      <c r="W6" s="109">
        <f>if(len(M6)=0,"",SUM(V6,VLOOKUP(B6,Profile!J:L,3,FALSE)/1000))</f>
        <v>9.101</v>
      </c>
      <c r="X6" s="109">
        <f>IFERROR(__xludf.DUMMYFUNCTION("if(len(M6)=0,"""",ROUND( IF(AND(N6=""C"",RANK(W6,UNIQUE(FILTER(W:W,E:E=E6)),1)=1), MAX(15,RANK(SUM(V6,VLOOKUP(B6,Profile!J:L,3,FALSE)/1000),UNIQUE(FILTER(W:W,E:E=E6)),0)*1.5),0) +IF(AND(N6=""C"",RANK(W6,UNIQUE(FILTER(W:W,E:E=E6)),1)=2), MAX(10,RANK(SUM(V6"&amp;",VLOOKUP(B6,Profile!J:L,3,FALSE)/1000),UNIQUE(FILTER(W:W,E:E=E6)),0)*1.5+1.5-5),0) +IF(AND(N6=""C"",RANK(W6,UNIQUE(FILTER(W:W,E:E=E6)),1)=3), MAX(7,RANK(SUM(V6,VLOOKUP(B6,Profile!J:L,3,FALSE)/1000),UNIQUE(FILTER(W:W,E:E=E6)),0)*1.5+3-8),0) +IF(AND(N6=""C"&amp;""",RANK(W6,UNIQUE(FILTER(W:W,E:E=E6)),1)=4), MAX(5,RANK(SUM(V6,VLOOKUP(B6,Profile!J:L,3,FALSE)/1000),UNIQUE(FILTER(W:W,E:E=E6)),0)*1.5+4.5-10),0) +IF(AND(N6=""C"",RANK(W6,UNIQUE(FILTER(W:W,E:E=E6)),1)&gt;4), MAX(5-(RANK(W6,UNIQUE(FILTER(W:W,E:E=E6)),1)-3),RA"&amp;"NK(SUM(V6,VLOOKUP(B6,Profile!J:L,3,FALSE)/1000),UNIQUE(FILTER(W:W,E:E=E6)),0)*1.5+1.5*(RANK(W6,UNIQUE(FILTER(W:W,E:E=E6)),1)-1)-10-(RANK(W6,UNIQUE(FILTER(W:W,E:E=E6)),1)-4)),0) +IF(AND(N6=""M"",RANK(W6,UNIQUE(FILTER(W:W,E:E=E6)),1)=1), MAX(10,RANK(SUM(V6,"&amp;"VLOOKUP(B6,Profile!J:L,3,FALSE)/1000),UNIQUE(FILTER(W:W,E:E=E6)),0)*1.33),0) +IF(AND(N6=""M"",RANK(W6,UNIQUE(FILTER(W:W,E:E=E6)),1)=2), MAX(7,RANK(SUM(V6,VLOOKUP(B6,Profile!J:L,3,FALSE)/1000),UNIQUE(FILTER(W:W,E:E=E6)),0)*1.33+1.33-3),0) +IF(AND(N6=""M"","&amp;"RANK(W6,UNIQUE(FILTER(W:W,E:E=E6)),1)=3), MAX(5,RANK(SUM(V6,VLOOKUP(B6,Profile!J:L,3,FALSE)/1000),UNIQUE(FILTER(W:W,E:E=E6)),0)*1.33+2.66-5),0) +IF(AND(N6=""M"",RANK(W6,UNIQUE(FILTER(W:W,E:E=E6)),1)&gt;3), MAX(5-(RANK(W6,UNIQUE(FILTER(W:W,E:E=E6)),1)-3),RANK"&amp;"(SUM(V6,VLOOKUP(B6,Profile!J:L,3,FALSE)/1000),UNIQUE(FILTER(W:W,E:E=E6)),0)*1.33+1.33*(RANK(W6,UNIQUE(FILTER(W:W,E:E=E6)),1)-1)-5-(RANK(W6,UNIQUE(FILTER(W:W,E:E=E6)),1)-3)),0) +IF(OR(N6=""R9"",N6=""R18""), RANK(SUM(V6,VLOOKUP(B6,Profile!J:L,3,FALSE)/1000)"&amp;",UNIQUE(FILTER(W:W,E:E=E6)),0),0) ,1))"),4.6)</f>
        <v>4.6</v>
      </c>
      <c r="Y6" s="109">
        <f t="shared" si="2"/>
        <v>4.6</v>
      </c>
      <c r="Z6" s="109">
        <f>IFERROR(__xludf.DUMMYFUNCTION("if(len(M6)=0,"""",IF(COUNTUNIQUEIFS(W:W,V:V,V6,E:E,E6)=1,Y6,ROUND(SUM(UNIQUE(FILTER(Y:Y,V:V=V6,E:E=E6)))/COUNTUNIQUEIFS(W:W,V:V,V6,E:E,E6),1)))"),4.6)</f>
        <v>4.6</v>
      </c>
      <c r="AA6" s="8">
        <v>8.0</v>
      </c>
      <c r="AB6" s="8">
        <v>8.0</v>
      </c>
      <c r="AC6" s="8">
        <v>18.0</v>
      </c>
      <c r="AD6" s="8" t="s">
        <v>540</v>
      </c>
      <c r="AE6" s="8" t="s">
        <v>14</v>
      </c>
      <c r="AF6" s="8" t="s">
        <v>1598</v>
      </c>
      <c r="AG6" s="8" t="s">
        <v>563</v>
      </c>
      <c r="AH6" s="8">
        <v>18.0</v>
      </c>
      <c r="AI6" s="8">
        <v>3.0</v>
      </c>
      <c r="AK6" s="8">
        <v>0.0</v>
      </c>
      <c r="AL6" s="8" t="e">
        <v>#N/A</v>
      </c>
      <c r="AM6" s="8" t="e">
        <v>#N/A</v>
      </c>
      <c r="AN6" s="8" t="str">
        <f>IFERROR(__xludf.DUMMYFUNCTION("""COMPUTED_VALUE"""),"Chirps!C2:C")</f>
        <v>Chirps!C2:C</v>
      </c>
      <c r="AO6" s="8">
        <f>IFERROR(__xludf.DUMMYFUNCTION("if(len(AI6:AI1001)=0,"""", COUNTA(filter(Chirps!$A$2:$Z$100,column(Chirps!$A$2:$Z$100)=AI6)))"),0.0)</f>
        <v>0</v>
      </c>
    </row>
    <row r="7">
      <c r="A7" s="8" t="s">
        <v>568</v>
      </c>
      <c r="B7" s="8" t="s">
        <v>33</v>
      </c>
      <c r="C7" s="8">
        <v>17.8</v>
      </c>
      <c r="D7" s="8" t="s">
        <v>567</v>
      </c>
      <c r="E7" s="8">
        <v>12.0</v>
      </c>
      <c r="F7" s="8" t="s">
        <v>551</v>
      </c>
      <c r="G7" s="8">
        <v>70.5</v>
      </c>
      <c r="H7" s="8">
        <v>124.0</v>
      </c>
      <c r="I7" s="8">
        <v>89.0</v>
      </c>
      <c r="J7" s="8">
        <v>18.0</v>
      </c>
      <c r="K7" s="8">
        <v>70.0</v>
      </c>
      <c r="L7" s="8">
        <v>2.0</v>
      </c>
      <c r="M7" s="8">
        <v>20.0</v>
      </c>
      <c r="N7" s="8" t="s">
        <v>77</v>
      </c>
      <c r="Q7" s="109">
        <f>IFERROR(__xludf.DUMMYFUNCTION("if(len(L7)=0,"""",(IF(N7=""C"",
SMALL(FILTER(L:L,B:B=B7,E:E=E7),1)+IFERROR(SMALL(FILTER(L:L,B:B=B7,E:E=E7),2),0),
0)
+IF(N7=""R18"",
MIN(IFERROR(SMALL(FILTER(L:L,B:B=B7,E:E=E7,J:J=9),1),100)+IFERROR(SMALL(FILTER(L:L,B:B=B7,E:E=E7,J:J=9),2),100),SMALL(FILT"&amp;"ER(L:L,B:B=B7,E:E=E7,J:J=18),1)),
0)
+IF(OR(N7=""R9"",N7=""M""),
MINIFS(L:L,B:B,B7,E:E,E7),
0)))"),-6.0)</f>
        <v>-6</v>
      </c>
      <c r="R7" s="110">
        <f>if(len(L7)=0,"",SUM(Q7,VLOOKUP(B7,Profile!J:L,3,FALSE)/1000))</f>
        <v>-5.89</v>
      </c>
      <c r="S7" s="110">
        <f>IFERROR(__xludf.DUMMYFUNCTION("if(len(L7)=0,"""",ROUND( IF(AND(N7=""C"",RANK(R7,UNIQUE(FILTER(R:R,E:E=E7)),1)=1), MAX(15,RANK(SUM(Q7,VLOOKUP(B7,Profile!J:L,3,FALSE)/1000),UNIQUE(FILTER(R:R,E:E=E7)),0)*1.5),0) +IF(AND(N7=""C"",RANK(R7,UNIQUE(FILTER(R:R,E:E=E7)),1)=2), MAX(10,RANK(SUM(Q7"&amp;",VLOOKUP(B7,Profile!J:L,3,FALSE)/1000),UNIQUE(FILTER(R:R,E:E=E7)),0)*1.5+1.5-5),0) +IF(AND(N7=""C"",RANK(R7,UNIQUE(FILTER(R:R,E:E=E7)),1)=3), MAX(7,RANK(SUM(Q7,VLOOKUP(B7,Profile!J:L,3,FALSE)/1000),UNIQUE(FILTER(R:R,E:E=E7)),0)*1.5+3-8),0) +IF(AND(N7=""C"&amp;""",RANK(R7,UNIQUE(FILTER(R:R,E:E=E7)),1)=4), MAX(5,RANK(SUM(Q7,VLOOKUP(B7,Profile!J:L,3,FALSE)/1000),UNIQUE(FILTER(R:R,E:E=E7)),0)*1.5+4.5-10),0) +IF(AND(N7=""C"",RANK(R7,UNIQUE(FILTER(R:R,E:E=E7)),1)&gt;4), MAX(5-(RANK(R7,UNIQUE(FILTER(R:R,E:E=E7)),1)-3),RA"&amp;"NK(SUM(Q7,VLOOKUP(B7,Profile!J:L,3,FALSE)/1000),UNIQUE(FILTER(R:R,E:E=E7)),0)*1.5+1.5*(RANK(R7,UNIQUE(FILTER(R:R,E:E=E7)),1)-1)-10-(RANK(R7,UNIQUE(FILTER(R:R,E:E=E7)),1)-4)),0) +IF(AND(N7=""M"",RANK(R7,UNIQUE(FILTER(R:R,E:E=E7)),1)=1), MAX(10,RANK(SUM(Q7,"&amp;"VLOOKUP(B7,Profile!J:L,3,FALSE)/1000),UNIQUE(FILTER(R:R,E:E=E7)),0)*1.33),0) +IF(AND(N7=""M"",RANK(R7,UNIQUE(FILTER(R:R,E:E=E7)),1)=2), MAX(7,RANK(SUM(Q7,VLOOKUP(B7,Profile!J:L,3,FALSE)/1000),UNIQUE(FILTER(R:R,E:E=E7)),0)*1.33+1.33-3),0) +IF(AND(N7=""M"","&amp;"RANK(R7,UNIQUE(FILTER(R:R,E:E=E7)),1)=3), MAX(5,RANK(SUM(Q7,VLOOKUP(B7,Profile!J:L,3,FALSE)/1000),UNIQUE(FILTER(R:R,E:E=E7)),0)*1.33+2.66-5),0) +IF(AND(N7=""M"",RANK(R7,UNIQUE(FILTER(R:R,E:E=E7)),1)&gt;3), MAX(5-(RANK(R7,UNIQUE(FILTER(R:R,E:E=E7)),1)-3),RANK"&amp;"(SUM(Q7,VLOOKUP(B7,Profile!J:L,3,FALSE)/1000),UNIQUE(FILTER(R:R,E:E=E7)),0)*1.33+1.33*(RANK(R7,UNIQUE(FILTER(R:R,E:E=E7)),1)-1)-5-(RANK(R7,UNIQUE(FILTER(R:R,E:E=E7)),1)-3)),0) +IF(OR(N7=""R9"",N7=""R18""), RANK(SUM(Q7,VLOOKUP(B7,Profile!J:L,3,FALSE)/1000)"&amp;",UNIQUE(FILTER(R:R,E:E=E7)),0),0) ,1))"),5.6)</f>
        <v>5.6</v>
      </c>
      <c r="T7" s="109">
        <f t="shared" si="1"/>
        <v>5.6</v>
      </c>
      <c r="U7" s="109">
        <f>IFERROR(__xludf.DUMMYFUNCTION("if(len(L7)=0,"""",IF(COUNTUNIQUEIFS(R:R,Q:Q,Q7,E:E,E7)=1,T7,ROUND(SUM(UNIQUE(FILTER(T:T,Q:Q=Q7,E:E=E7)))/COUNTUNIQUEIFS(R:R,Q:Q,Q7,E:E,E7),1)))"),5.6)</f>
        <v>5.6</v>
      </c>
      <c r="V7" s="109">
        <f>IFERROR(__xludf.DUMMYFUNCTION("if(len(M7)=0,"""",(IF(N7=""C"",
SMALL(FILTER(M:M,B:B=B7,E:E=E7),1),
0)
+IF(N7=""R18"",
MIN(IFERROR(SMALL(FILTER(M:M,B:B=B7,E:E=E7,J:J=9),1),100)+IFERROR(SMALL(FILTER(M:M,B:B=B7,E:E=E7,J:J=9),2),100),SMALL(FILTER(M:M,B:B=B7,E:E=E7,J:J=18),1)),
0)
+IF(OR(N7"&amp;"=""R9"",N7=""M""),
MINIFS(M:M,B:B,B7,E:E,E7),
0)))"),10.0)</f>
        <v>10</v>
      </c>
      <c r="W7" s="109">
        <f>if(len(M7)=0,"",SUM(V7,VLOOKUP(B7,Profile!J:L,3,FALSE)/1000))</f>
        <v>10.11</v>
      </c>
      <c r="X7" s="109">
        <f>IFERROR(__xludf.DUMMYFUNCTION("if(len(M7)=0,"""",ROUND( IF(AND(N7=""C"",RANK(W7,UNIQUE(FILTER(W:W,E:E=E7)),1)=1), MAX(15,RANK(SUM(V7,VLOOKUP(B7,Profile!J:L,3,FALSE)/1000),UNIQUE(FILTER(W:W,E:E=E7)),0)*1.5),0) +IF(AND(N7=""C"",RANK(W7,UNIQUE(FILTER(W:W,E:E=E7)),1)=2), MAX(10,RANK(SUM(V7"&amp;",VLOOKUP(B7,Profile!J:L,3,FALSE)/1000),UNIQUE(FILTER(W:W,E:E=E7)),0)*1.5+1.5-5),0) +IF(AND(N7=""C"",RANK(W7,UNIQUE(FILTER(W:W,E:E=E7)),1)=3), MAX(7,RANK(SUM(V7,VLOOKUP(B7,Profile!J:L,3,FALSE)/1000),UNIQUE(FILTER(W:W,E:E=E7)),0)*1.5+3-8),0) +IF(AND(N7=""C"&amp;""",RANK(W7,UNIQUE(FILTER(W:W,E:E=E7)),1)=4), MAX(5,RANK(SUM(V7,VLOOKUP(B7,Profile!J:L,3,FALSE)/1000),UNIQUE(FILTER(W:W,E:E=E7)),0)*1.5+4.5-10),0) +IF(AND(N7=""C"",RANK(W7,UNIQUE(FILTER(W:W,E:E=E7)),1)&gt;4), MAX(5-(RANK(W7,UNIQUE(FILTER(W:W,E:E=E7)),1)-3),RA"&amp;"NK(SUM(V7,VLOOKUP(B7,Profile!J:L,3,FALSE)/1000),UNIQUE(FILTER(W:W,E:E=E7)),0)*1.5+1.5*(RANK(W7,UNIQUE(FILTER(W:W,E:E=E7)),1)-1)-10-(RANK(W7,UNIQUE(FILTER(W:W,E:E=E7)),1)-4)),0) +IF(AND(N7=""M"",RANK(W7,UNIQUE(FILTER(W:W,E:E=E7)),1)=1), MAX(10,RANK(SUM(V7,"&amp;"VLOOKUP(B7,Profile!J:L,3,FALSE)/1000),UNIQUE(FILTER(W:W,E:E=E7)),0)*1.33),0) +IF(AND(N7=""M"",RANK(W7,UNIQUE(FILTER(W:W,E:E=E7)),1)=2), MAX(7,RANK(SUM(V7,VLOOKUP(B7,Profile!J:L,3,FALSE)/1000),UNIQUE(FILTER(W:W,E:E=E7)),0)*1.33+1.33-3),0) +IF(AND(N7=""M"","&amp;"RANK(W7,UNIQUE(FILTER(W:W,E:E=E7)),1)=3), MAX(5,RANK(SUM(V7,VLOOKUP(B7,Profile!J:L,3,FALSE)/1000),UNIQUE(FILTER(W:W,E:E=E7)),0)*1.33+2.66-5),0) +IF(AND(N7=""M"",RANK(W7,UNIQUE(FILTER(W:W,E:E=E7)),1)&gt;3), MAX(5-(RANK(W7,UNIQUE(FILTER(W:W,E:E=E7)),1)-3),RANK"&amp;"(SUM(V7,VLOOKUP(B7,Profile!J:L,3,FALSE)/1000),UNIQUE(FILTER(W:W,E:E=E7)),0)*1.33+1.33*(RANK(W7,UNIQUE(FILTER(W:W,E:E=E7)),1)-1)-5-(RANK(W7,UNIQUE(FILTER(W:W,E:E=E7)),1)-3)),0) +IF(OR(N7=""R9"",N7=""R18""), RANK(SUM(V7,VLOOKUP(B7,Profile!J:L,3,FALSE)/1000)"&amp;",UNIQUE(FILTER(W:W,E:E=E7)),0),0) ,1))"),3.6)</f>
        <v>3.6</v>
      </c>
      <c r="Y7" s="109">
        <f t="shared" si="2"/>
        <v>3.6</v>
      </c>
      <c r="Z7" s="109">
        <f>IFERROR(__xludf.DUMMYFUNCTION("if(len(M7)=0,"""",IF(COUNTUNIQUEIFS(W:W,V:V,V7,E:E,E7)=1,Y7,ROUND(SUM(UNIQUE(FILTER(Y:Y,V:V=V7,E:E=E7)))/COUNTUNIQUEIFS(W:W,V:V,V7,E:E,E7),1)))"),3.6)</f>
        <v>3.6</v>
      </c>
      <c r="AA7" s="8">
        <v>21.0</v>
      </c>
      <c r="AB7" s="8" t="s">
        <v>14</v>
      </c>
      <c r="AC7" s="8" t="s">
        <v>14</v>
      </c>
      <c r="AD7" s="8" t="s">
        <v>540</v>
      </c>
      <c r="AE7" s="8">
        <v>91.0</v>
      </c>
      <c r="AF7" s="8" t="s">
        <v>1599</v>
      </c>
      <c r="AG7" s="8" t="s">
        <v>569</v>
      </c>
      <c r="AH7" s="8">
        <v>18.0</v>
      </c>
      <c r="AI7" s="8">
        <v>4.0</v>
      </c>
      <c r="AK7" s="8">
        <v>0.0</v>
      </c>
      <c r="AL7" s="8" t="e">
        <v>#N/A</v>
      </c>
      <c r="AM7" s="8" t="e">
        <v>#N/A</v>
      </c>
      <c r="AN7" s="8" t="str">
        <f>IFERROR(__xludf.DUMMYFUNCTION("""COMPUTED_VALUE"""),"Chirps!D2:D")</f>
        <v>Chirps!D2:D</v>
      </c>
      <c r="AO7" s="8">
        <f>IFERROR(__xludf.DUMMYFUNCTION("if(len(AI7:AI1001)=0,"""", COUNTA(filter(Chirps!$A$2:$Z$100,column(Chirps!$A$2:$Z$100)=AI7)))"),0.0)</f>
        <v>0</v>
      </c>
    </row>
    <row r="8">
      <c r="A8" s="8" t="s">
        <v>574</v>
      </c>
      <c r="B8" s="8" t="s">
        <v>339</v>
      </c>
      <c r="C8" s="8">
        <v>16.2</v>
      </c>
      <c r="D8" s="8" t="s">
        <v>573</v>
      </c>
      <c r="E8" s="8">
        <v>12.0</v>
      </c>
      <c r="F8" s="8" t="s">
        <v>551</v>
      </c>
      <c r="G8" s="8">
        <v>70.5</v>
      </c>
      <c r="H8" s="8">
        <v>124.0</v>
      </c>
      <c r="I8" s="8">
        <v>87.0</v>
      </c>
      <c r="J8" s="8">
        <v>18.0</v>
      </c>
      <c r="K8" s="8">
        <v>70.0</v>
      </c>
      <c r="L8" s="8">
        <v>2.0</v>
      </c>
      <c r="M8" s="8">
        <v>18.0</v>
      </c>
      <c r="N8" s="8" t="s">
        <v>77</v>
      </c>
      <c r="Q8" s="109">
        <f>IFERROR(__xludf.DUMMYFUNCTION("if(len(L8)=0,"""",(IF(N8=""C"",
SMALL(FILTER(L:L,B:B=B8,E:E=E8),1)+IFERROR(SMALL(FILTER(L:L,B:B=B8,E:E=E8),2),0),
0)
+IF(N8=""R18"",
MIN(IFERROR(SMALL(FILTER(L:L,B:B=B8,E:E=E8,J:J=9),1),100)+IFERROR(SMALL(FILTER(L:L,B:B=B8,E:E=E8,J:J=9),2),100),SMALL(FILT"&amp;"ER(L:L,B:B=B8,E:E=E8,J:J=18),1)),
0)
+IF(OR(N8=""R9"",N8=""M""),
MINIFS(L:L,B:B,B8,E:E,E8),
0)))"),-1.0)</f>
        <v>-1</v>
      </c>
      <c r="R8" s="110">
        <f>if(len(L8)=0,"",SUM(Q8,VLOOKUP(B8,Profile!J:L,3,FALSE)/1000))</f>
        <v>-0.885</v>
      </c>
      <c r="S8" s="110">
        <f>IFERROR(__xludf.DUMMYFUNCTION("if(len(L8)=0,"""",ROUND( IF(AND(N8=""C"",RANK(R8,UNIQUE(FILTER(R:R,E:E=E8)),1)=1), MAX(15,RANK(SUM(Q8,VLOOKUP(B8,Profile!J:L,3,FALSE)/1000),UNIQUE(FILTER(R:R,E:E=E8)),0)*1.5),0) +IF(AND(N8=""C"",RANK(R8,UNIQUE(FILTER(R:R,E:E=E8)),1)=2), MAX(10,RANK(SUM(Q8"&amp;",VLOOKUP(B8,Profile!J:L,3,FALSE)/1000),UNIQUE(FILTER(R:R,E:E=E8)),0)*1.5+1.5-5),0) +IF(AND(N8=""C"",RANK(R8,UNIQUE(FILTER(R:R,E:E=E8)),1)=3), MAX(7,RANK(SUM(Q8,VLOOKUP(B8,Profile!J:L,3,FALSE)/1000),UNIQUE(FILTER(R:R,E:E=E8)),0)*1.5+3-8),0) +IF(AND(N8=""C"&amp;""",RANK(R8,UNIQUE(FILTER(R:R,E:E=E8)),1)=4), MAX(5,RANK(SUM(Q8,VLOOKUP(B8,Profile!J:L,3,FALSE)/1000),UNIQUE(FILTER(R:R,E:E=E8)),0)*1.5+4.5-10),0) +IF(AND(N8=""C"",RANK(R8,UNIQUE(FILTER(R:R,E:E=E8)),1)&gt;4), MAX(5-(RANK(R8,UNIQUE(FILTER(R:R,E:E=E8)),1)-3),RA"&amp;"NK(SUM(Q8,VLOOKUP(B8,Profile!J:L,3,FALSE)/1000),UNIQUE(FILTER(R:R,E:E=E8)),0)*1.5+1.5*(RANK(R8,UNIQUE(FILTER(R:R,E:E=E8)),1)-1)-10-(RANK(R8,UNIQUE(FILTER(R:R,E:E=E8)),1)-4)),0) +IF(AND(N8=""M"",RANK(R8,UNIQUE(FILTER(R:R,E:E=E8)),1)=1), MAX(10,RANK(SUM(Q8,"&amp;"VLOOKUP(B8,Profile!J:L,3,FALSE)/1000),UNIQUE(FILTER(R:R,E:E=E8)),0)*1.33),0) +IF(AND(N8=""M"",RANK(R8,UNIQUE(FILTER(R:R,E:E=E8)),1)=2), MAX(7,RANK(SUM(Q8,VLOOKUP(B8,Profile!J:L,3,FALSE)/1000),UNIQUE(FILTER(R:R,E:E=E8)),0)*1.33+1.33-3),0) +IF(AND(N8=""M"","&amp;"RANK(R8,UNIQUE(FILTER(R:R,E:E=E8)),1)=3), MAX(5,RANK(SUM(Q8,VLOOKUP(B8,Profile!J:L,3,FALSE)/1000),UNIQUE(FILTER(R:R,E:E=E8)),0)*1.33+2.66-5),0) +IF(AND(N8=""M"",RANK(R8,UNIQUE(FILTER(R:R,E:E=E8)),1)&gt;3), MAX(5-(RANK(R8,UNIQUE(FILTER(R:R,E:E=E8)),1)-3),RANK"&amp;"(SUM(Q8,VLOOKUP(B8,Profile!J:L,3,FALSE)/1000),UNIQUE(FILTER(R:R,E:E=E8)),0)*1.33+1.33*(RANK(R8,UNIQUE(FILTER(R:R,E:E=E8)),1)-1)-5-(RANK(R8,UNIQUE(FILTER(R:R,E:E=E8)),1)-3)),0) +IF(OR(N8=""R9"",N8=""R18""), RANK(SUM(Q8,VLOOKUP(B8,Profile!J:L,3,FALSE)/1000)"&amp;",UNIQUE(FILTER(R:R,E:E=E8)),0),0) ,1))"),3.6)</f>
        <v>3.6</v>
      </c>
      <c r="T8" s="109">
        <f t="shared" si="1"/>
        <v>3.6</v>
      </c>
      <c r="U8" s="109">
        <f>IFERROR(__xludf.DUMMYFUNCTION("if(len(L8)=0,"""",IF(COUNTUNIQUEIFS(R:R,Q:Q,Q8,E:E,E8)=1,T8,ROUND(SUM(UNIQUE(FILTER(T:T,Q:Q=Q8,E:E=E8)))/COUNTUNIQUEIFS(R:R,Q:Q,Q8,E:E,E8),1)))"),3.6)</f>
        <v>3.6</v>
      </c>
      <c r="V8" s="109">
        <f>IFERROR(__xludf.DUMMYFUNCTION("if(len(M8)=0,"""",(IF(N8=""C"",
SMALL(FILTER(M:M,B:B=B8,E:E=E8),1),
0)
+IF(N8=""R18"",
MIN(IFERROR(SMALL(FILTER(M:M,B:B=B8,E:E=E8,J:J=9),1),100)+IFERROR(SMALL(FILTER(M:M,B:B=B8,E:E=E8,J:J=9),2),100),SMALL(FILTER(M:M,B:B=B8,E:E=E8,J:J=18),1)),
0)
+IF(OR(N8"&amp;"=""R9"",N8=""M""),
MINIFS(M:M,B:B,B8,E:E,E8),
0)))"),16.0)</f>
        <v>16</v>
      </c>
      <c r="W8" s="109">
        <f>if(len(M8)=0,"",SUM(V8,VLOOKUP(B8,Profile!J:L,3,FALSE)/1000))</f>
        <v>16.115</v>
      </c>
      <c r="X8" s="109">
        <f>IFERROR(__xludf.DUMMYFUNCTION("if(len(M8)=0,"""",ROUND( IF(AND(N8=""C"",RANK(W8,UNIQUE(FILTER(W:W,E:E=E8)),1)=1), MAX(15,RANK(SUM(V8,VLOOKUP(B8,Profile!J:L,3,FALSE)/1000),UNIQUE(FILTER(W:W,E:E=E8)),0)*1.5),0) +IF(AND(N8=""C"",RANK(W8,UNIQUE(FILTER(W:W,E:E=E8)),1)=2), MAX(10,RANK(SUM(V8"&amp;",VLOOKUP(B8,Profile!J:L,3,FALSE)/1000),UNIQUE(FILTER(W:W,E:E=E8)),0)*1.5+1.5-5),0) +IF(AND(N8=""C"",RANK(W8,UNIQUE(FILTER(W:W,E:E=E8)),1)=3), MAX(7,RANK(SUM(V8,VLOOKUP(B8,Profile!J:L,3,FALSE)/1000),UNIQUE(FILTER(W:W,E:E=E8)),0)*1.5+3-8),0) +IF(AND(N8=""C"&amp;""",RANK(W8,UNIQUE(FILTER(W:W,E:E=E8)),1)=4), MAX(5,RANK(SUM(V8,VLOOKUP(B8,Profile!J:L,3,FALSE)/1000),UNIQUE(FILTER(W:W,E:E=E8)),0)*1.5+4.5-10),0) +IF(AND(N8=""C"",RANK(W8,UNIQUE(FILTER(W:W,E:E=E8)),1)&gt;4), MAX(5-(RANK(W8,UNIQUE(FILTER(W:W,E:E=E8)),1)-3),RA"&amp;"NK(SUM(V8,VLOOKUP(B8,Profile!J:L,3,FALSE)/1000),UNIQUE(FILTER(W:W,E:E=E8)),0)*1.5+1.5*(RANK(W8,UNIQUE(FILTER(W:W,E:E=E8)),1)-1)-10-(RANK(W8,UNIQUE(FILTER(W:W,E:E=E8)),1)-4)),0) +IF(AND(N8=""M"",RANK(W8,UNIQUE(FILTER(W:W,E:E=E8)),1)=1), MAX(10,RANK(SUM(V8,"&amp;"VLOOKUP(B8,Profile!J:L,3,FALSE)/1000),UNIQUE(FILTER(W:W,E:E=E8)),0)*1.33),0) +IF(AND(N8=""M"",RANK(W8,UNIQUE(FILTER(W:W,E:E=E8)),1)=2), MAX(7,RANK(SUM(V8,VLOOKUP(B8,Profile!J:L,3,FALSE)/1000),UNIQUE(FILTER(W:W,E:E=E8)),0)*1.33+1.33-3),0) +IF(AND(N8=""M"","&amp;"RANK(W8,UNIQUE(FILTER(W:W,E:E=E8)),1)=3), MAX(5,RANK(SUM(V8,VLOOKUP(B8,Profile!J:L,3,FALSE)/1000),UNIQUE(FILTER(W:W,E:E=E8)),0)*1.33+2.66-5),0) +IF(AND(N8=""M"",RANK(W8,UNIQUE(FILTER(W:W,E:E=E8)),1)&gt;3), MAX(5-(RANK(W8,UNIQUE(FILTER(W:W,E:E=E8)),1)-3),RANK"&amp;"(SUM(V8,VLOOKUP(B8,Profile!J:L,3,FALSE)/1000),UNIQUE(FILTER(W:W,E:E=E8)),0)*1.33+1.33*(RANK(W8,UNIQUE(FILTER(W:W,E:E=E8)),1)-1)-5-(RANK(W8,UNIQUE(FILTER(W:W,E:E=E8)),1)-3)),0) +IF(OR(N8=""R9"",N8=""R18""), RANK(SUM(V8,VLOOKUP(B8,Profile!J:L,3,FALSE)/1000)"&amp;",UNIQUE(FILTER(W:W,E:E=E8)),0),0) ,1))"),0.6)</f>
        <v>0.6</v>
      </c>
      <c r="Y8" s="109">
        <f t="shared" si="2"/>
        <v>1</v>
      </c>
      <c r="Z8" s="109">
        <f>IFERROR(__xludf.DUMMYFUNCTION("if(len(M8)=0,"""",IF(COUNTUNIQUEIFS(W:W,V:V,V8,E:E,E8)=1,Y8,ROUND(SUM(UNIQUE(FILTER(Y:Y,V:V=V8,E:E=E8)))/COUNTUNIQUEIFS(W:W,V:V,V8,E:E,E8),1)))"),1.0)</f>
        <v>1</v>
      </c>
      <c r="AA8" s="8">
        <v>19.0</v>
      </c>
      <c r="AB8" s="8" t="s">
        <v>14</v>
      </c>
      <c r="AC8" s="8" t="s">
        <v>14</v>
      </c>
      <c r="AD8" s="8" t="s">
        <v>540</v>
      </c>
      <c r="AE8" s="8">
        <v>89.0</v>
      </c>
      <c r="AF8" s="8" t="s">
        <v>1600</v>
      </c>
      <c r="AG8" s="8" t="s">
        <v>575</v>
      </c>
      <c r="AH8" s="8">
        <v>18.0</v>
      </c>
      <c r="AI8" s="8">
        <v>4.0</v>
      </c>
      <c r="AK8" s="8">
        <v>0.0</v>
      </c>
      <c r="AL8" s="8" t="e">
        <v>#N/A</v>
      </c>
      <c r="AM8" s="8" t="e">
        <v>#N/A</v>
      </c>
      <c r="AN8" s="8" t="str">
        <f>IFERROR(__xludf.DUMMYFUNCTION("""COMPUTED_VALUE"""),"Chirps!D2:D")</f>
        <v>Chirps!D2:D</v>
      </c>
      <c r="AO8" s="8">
        <f>IFERROR(__xludf.DUMMYFUNCTION("if(len(AI8:AI1001)=0,"""", COUNTA(filter(Chirps!$A$2:$Z$100,column(Chirps!$A$2:$Z$100)=AI8)))"),0.0)</f>
        <v>0</v>
      </c>
    </row>
    <row r="9">
      <c r="A9" s="8" t="s">
        <v>580</v>
      </c>
      <c r="B9" s="8" t="s">
        <v>26</v>
      </c>
      <c r="C9" s="8">
        <v>7.6</v>
      </c>
      <c r="D9" s="8" t="s">
        <v>578</v>
      </c>
      <c r="E9" s="8">
        <v>12.0</v>
      </c>
      <c r="F9" s="8" t="s">
        <v>551</v>
      </c>
      <c r="G9" s="8">
        <v>70.5</v>
      </c>
      <c r="H9" s="8">
        <v>124.0</v>
      </c>
      <c r="I9" s="8">
        <v>78.0</v>
      </c>
      <c r="J9" s="8">
        <v>18.0</v>
      </c>
      <c r="K9" s="8">
        <v>70.0</v>
      </c>
      <c r="L9" s="8">
        <v>17.0</v>
      </c>
      <c r="M9" s="8">
        <v>24.0</v>
      </c>
      <c r="N9" s="8" t="s">
        <v>77</v>
      </c>
      <c r="Q9" s="109">
        <f>IFERROR(__xludf.DUMMYFUNCTION("if(len(L9)=0,"""",(IF(N9=""C"",
SMALL(FILTER(L:L,B:B=B9,E:E=E9),1)+IFERROR(SMALL(FILTER(L:L,B:B=B9,E:E=E9),2),0),
0)
+IF(N9=""R18"",
MIN(IFERROR(SMALL(FILTER(L:L,B:B=B9,E:E=E9,J:J=9),1),100)+IFERROR(SMALL(FILTER(L:L,B:B=B9,E:E=E9,J:J=9),2),100),SMALL(FILT"&amp;"ER(L:L,B:B=B9,E:E=E9,J:J=18),1)),
0)
+IF(OR(N9=""R9"",N9=""M""),
MINIFS(L:L,B:B,B9,E:E,E9),
0)))"),7.0)</f>
        <v>7</v>
      </c>
      <c r="R9" s="110">
        <f>if(len(L9)=0,"",SUM(Q9,VLOOKUP(B9,Profile!J:L,3,FALSE)/1000))</f>
        <v>7.109</v>
      </c>
      <c r="S9" s="110">
        <f>IFERROR(__xludf.DUMMYFUNCTION("if(len(L9)=0,"""",ROUND( IF(AND(N9=""C"",RANK(R9,UNIQUE(FILTER(R:R,E:E=E9)),1)=1), MAX(15,RANK(SUM(Q9,VLOOKUP(B9,Profile!J:L,3,FALSE)/1000),UNIQUE(FILTER(R:R,E:E=E9)),0)*1.5),0) +IF(AND(N9=""C"",RANK(R9,UNIQUE(FILTER(R:R,E:E=E9)),1)=2), MAX(10,RANK(SUM(Q9"&amp;",VLOOKUP(B9,Profile!J:L,3,FALSE)/1000),UNIQUE(FILTER(R:R,E:E=E9)),0)*1.5+1.5-5),0) +IF(AND(N9=""C"",RANK(R9,UNIQUE(FILTER(R:R,E:E=E9)),1)=3), MAX(7,RANK(SUM(Q9,VLOOKUP(B9,Profile!J:L,3,FALSE)/1000),UNIQUE(FILTER(R:R,E:E=E9)),0)*1.5+3-8),0) +IF(AND(N9=""C"&amp;""",RANK(R9,UNIQUE(FILTER(R:R,E:E=E9)),1)=4), MAX(5,RANK(SUM(Q9,VLOOKUP(B9,Profile!J:L,3,FALSE)/1000),UNIQUE(FILTER(R:R,E:E=E9)),0)*1.5+4.5-10),0) +IF(AND(N9=""C"",RANK(R9,UNIQUE(FILTER(R:R,E:E=E9)),1)&gt;4), MAX(5-(RANK(R9,UNIQUE(FILTER(R:R,E:E=E9)),1)-3),RA"&amp;"NK(SUM(Q9,VLOOKUP(B9,Profile!J:L,3,FALSE)/1000),UNIQUE(FILTER(R:R,E:E=E9)),0)*1.5+1.5*(RANK(R9,UNIQUE(FILTER(R:R,E:E=E9)),1)-1)-10-(RANK(R9,UNIQUE(FILTER(R:R,E:E=E9)),1)-4)),0) +IF(AND(N9=""M"",RANK(R9,UNIQUE(FILTER(R:R,E:E=E9)),1)=1), MAX(10,RANK(SUM(Q9,"&amp;"VLOOKUP(B9,Profile!J:L,3,FALSE)/1000),UNIQUE(FILTER(R:R,E:E=E9)),0)*1.33),0) +IF(AND(N9=""M"",RANK(R9,UNIQUE(FILTER(R:R,E:E=E9)),1)=2), MAX(7,RANK(SUM(Q9,VLOOKUP(B9,Profile!J:L,3,FALSE)/1000),UNIQUE(FILTER(R:R,E:E=E9)),0)*1.33+1.33-3),0) +IF(AND(N9=""M"","&amp;"RANK(R9,UNIQUE(FILTER(R:R,E:E=E9)),1)=3), MAX(5,RANK(SUM(Q9,VLOOKUP(B9,Profile!J:L,3,FALSE)/1000),UNIQUE(FILTER(R:R,E:E=E9)),0)*1.33+2.66-5),0) +IF(AND(N9=""M"",RANK(R9,UNIQUE(FILTER(R:R,E:E=E9)),1)&gt;3), MAX(5-(RANK(R9,UNIQUE(FILTER(R:R,E:E=E9)),1)-3),RANK"&amp;"(SUM(Q9,VLOOKUP(B9,Profile!J:L,3,FALSE)/1000),UNIQUE(FILTER(R:R,E:E=E9)),0)*1.33+1.33*(RANK(R9,UNIQUE(FILTER(R:R,E:E=E9)),1)-1)-5-(RANK(R9,UNIQUE(FILTER(R:R,E:E=E9)),1)-3)),0) +IF(OR(N9=""R9"",N9=""R18""), RANK(SUM(Q9,VLOOKUP(B9,Profile!J:L,3,FALSE)/1000)"&amp;",UNIQUE(FILTER(R:R,E:E=E9)),0),0) ,1))"),0.6)</f>
        <v>0.6</v>
      </c>
      <c r="T9" s="109">
        <f t="shared" si="1"/>
        <v>1</v>
      </c>
      <c r="U9" s="109">
        <f>IFERROR(__xludf.DUMMYFUNCTION("if(len(L9)=0,"""",IF(COUNTUNIQUEIFS(R:R,Q:Q,Q9,E:E,E9)=1,T9,ROUND(SUM(UNIQUE(FILTER(T:T,Q:Q=Q9,E:E=E9)))/COUNTUNIQUEIFS(R:R,Q:Q,Q9,E:E,E9),1)))"),1.0)</f>
        <v>1</v>
      </c>
      <c r="V9" s="109">
        <f>IFERROR(__xludf.DUMMYFUNCTION("if(len(M9)=0,"""",(IF(N9=""C"",
SMALL(FILTER(M:M,B:B=B9,E:E=E9),1),
0)
+IF(N9=""R18"",
MIN(IFERROR(SMALL(FILTER(M:M,B:B=B9,E:E=E9,J:J=9),1),100)+IFERROR(SMALL(FILTER(M:M,B:B=B9,E:E=E9,J:J=9),2),100),SMALL(FILTER(M:M,B:B=B9,E:E=E9,J:J=18),1)),
0)
+IF(OR(N9"&amp;"=""R9"",N9=""M""),
MINIFS(M:M,B:B,B9,E:E,E9),
0)))"),15.0)</f>
        <v>15</v>
      </c>
      <c r="W9" s="109">
        <f>if(len(M9)=0,"",SUM(V9,VLOOKUP(B9,Profile!J:L,3,FALSE)/1000))</f>
        <v>15.109</v>
      </c>
      <c r="X9" s="109">
        <f>IFERROR(__xludf.DUMMYFUNCTION("if(len(M9)=0,"""",ROUND( IF(AND(N9=""C"",RANK(W9,UNIQUE(FILTER(W:W,E:E=E9)),1)=1), MAX(15,RANK(SUM(V9,VLOOKUP(B9,Profile!J:L,3,FALSE)/1000),UNIQUE(FILTER(W:W,E:E=E9)),0)*1.5),0) +IF(AND(N9=""C"",RANK(W9,UNIQUE(FILTER(W:W,E:E=E9)),1)=2), MAX(10,RANK(SUM(V9"&amp;",VLOOKUP(B9,Profile!J:L,3,FALSE)/1000),UNIQUE(FILTER(W:W,E:E=E9)),0)*1.5+1.5-5),0) +IF(AND(N9=""C"",RANK(W9,UNIQUE(FILTER(W:W,E:E=E9)),1)=3), MAX(7,RANK(SUM(V9,VLOOKUP(B9,Profile!J:L,3,FALSE)/1000),UNIQUE(FILTER(W:W,E:E=E9)),0)*1.5+3-8),0) +IF(AND(N9=""C"&amp;""",RANK(W9,UNIQUE(FILTER(W:W,E:E=E9)),1)=4), MAX(5,RANK(SUM(V9,VLOOKUP(B9,Profile!J:L,3,FALSE)/1000),UNIQUE(FILTER(W:W,E:E=E9)),0)*1.5+4.5-10),0) +IF(AND(N9=""C"",RANK(W9,UNIQUE(FILTER(W:W,E:E=E9)),1)&gt;4), MAX(5-(RANK(W9,UNIQUE(FILTER(W:W,E:E=E9)),1)-3),RA"&amp;"NK(SUM(V9,VLOOKUP(B9,Profile!J:L,3,FALSE)/1000),UNIQUE(FILTER(W:W,E:E=E9)),0)*1.5+1.5*(RANK(W9,UNIQUE(FILTER(W:W,E:E=E9)),1)-1)-10-(RANK(W9,UNIQUE(FILTER(W:W,E:E=E9)),1)-4)),0) +IF(AND(N9=""M"",RANK(W9,UNIQUE(FILTER(W:W,E:E=E9)),1)=1), MAX(10,RANK(SUM(V9,"&amp;"VLOOKUP(B9,Profile!J:L,3,FALSE)/1000),UNIQUE(FILTER(W:W,E:E=E9)),0)*1.33),0) +IF(AND(N9=""M"",RANK(W9,UNIQUE(FILTER(W:W,E:E=E9)),1)=2), MAX(7,RANK(SUM(V9,VLOOKUP(B9,Profile!J:L,3,FALSE)/1000),UNIQUE(FILTER(W:W,E:E=E9)),0)*1.33+1.33-3),0) +IF(AND(N9=""M"","&amp;"RANK(W9,UNIQUE(FILTER(W:W,E:E=E9)),1)=3), MAX(5,RANK(SUM(V9,VLOOKUP(B9,Profile!J:L,3,FALSE)/1000),UNIQUE(FILTER(W:W,E:E=E9)),0)*1.33+2.66-5),0) +IF(AND(N9=""M"",RANK(W9,UNIQUE(FILTER(W:W,E:E=E9)),1)&gt;3), MAX(5-(RANK(W9,UNIQUE(FILTER(W:W,E:E=E9)),1)-3),RANK"&amp;"(SUM(V9,VLOOKUP(B9,Profile!J:L,3,FALSE)/1000),UNIQUE(FILTER(W:W,E:E=E9)),0)*1.33+1.33*(RANK(W9,UNIQUE(FILTER(W:W,E:E=E9)),1)-1)-5-(RANK(W9,UNIQUE(FILTER(W:W,E:E=E9)),1)-3)),0) +IF(OR(N9=""R9"",N9=""R18""), RANK(SUM(V9,VLOOKUP(B9,Profile!J:L,3,FALSE)/1000)"&amp;",UNIQUE(FILTER(W:W,E:E=E9)),0),0) ,1))"),1.6)</f>
        <v>1.6</v>
      </c>
      <c r="Y9" s="109">
        <f t="shared" si="2"/>
        <v>1.6</v>
      </c>
      <c r="Z9" s="109">
        <f>IFERROR(__xludf.DUMMYFUNCTION("if(len(M9)=0,"""",IF(COUNTUNIQUEIFS(W:W,V:V,V9,E:E,E9)=1,Y9,ROUND(SUM(UNIQUE(FILTER(Y:Y,V:V=V9,E:E=E9)))/COUNTUNIQUEIFS(W:W,V:V,V9,E:E,E9),1)))"),1.6)</f>
        <v>1.6</v>
      </c>
      <c r="AA9" s="8">
        <v>25.0</v>
      </c>
      <c r="AB9" s="8" t="s">
        <v>14</v>
      </c>
      <c r="AC9" s="8" t="s">
        <v>14</v>
      </c>
      <c r="AD9" s="8" t="s">
        <v>540</v>
      </c>
      <c r="AE9" s="8">
        <v>95.0</v>
      </c>
      <c r="AF9" s="8" t="s">
        <v>1601</v>
      </c>
      <c r="AG9" s="8" t="s">
        <v>581</v>
      </c>
      <c r="AH9" s="8">
        <v>18.0</v>
      </c>
      <c r="AI9" s="8">
        <v>7.0</v>
      </c>
      <c r="AK9" s="8">
        <v>9.0</v>
      </c>
      <c r="AL9" s="8" t="s">
        <v>1602</v>
      </c>
      <c r="AM9" s="8" t="s">
        <v>1602</v>
      </c>
      <c r="AN9" s="8" t="str">
        <f>IFERROR(__xludf.DUMMYFUNCTION("""COMPUTED_VALUE"""),"Chirps!G2:G")</f>
        <v>Chirps!G2:G</v>
      </c>
      <c r="AO9" s="8">
        <f>IFERROR(__xludf.DUMMYFUNCTION("if(len(AI9:AI1001)=0,"""", COUNTA(filter(Chirps!$A$2:$Z$100,column(Chirps!$A$2:$Z$100)=AI9)))"),10.0)</f>
        <v>10</v>
      </c>
    </row>
    <row r="10">
      <c r="A10" s="8" t="s">
        <v>589</v>
      </c>
      <c r="B10" s="8" t="s">
        <v>200</v>
      </c>
      <c r="C10" s="8">
        <v>14.5</v>
      </c>
      <c r="D10" s="8" t="s">
        <v>587</v>
      </c>
      <c r="E10" s="8">
        <v>12.0</v>
      </c>
      <c r="F10" s="8" t="s">
        <v>586</v>
      </c>
      <c r="G10" s="8">
        <v>70.6</v>
      </c>
      <c r="H10" s="8">
        <v>126.0</v>
      </c>
      <c r="I10" s="8">
        <v>83.0</v>
      </c>
      <c r="J10" s="8">
        <v>18.0</v>
      </c>
      <c r="K10" s="8">
        <v>70.0</v>
      </c>
      <c r="L10" s="8">
        <v>-3.0</v>
      </c>
      <c r="M10" s="8">
        <v>12.0</v>
      </c>
      <c r="N10" s="8" t="s">
        <v>77</v>
      </c>
      <c r="Q10" s="109">
        <f>IFERROR(__xludf.DUMMYFUNCTION("if(len(L10)=0,"""",(IF(N10=""C"",
SMALL(FILTER(L:L,B:B=B10,E:E=E10),1)+IFERROR(SMALL(FILTER(L:L,B:B=B10,E:E=E10),2),0),
0)
+IF(N10=""R18"",
MIN(IFERROR(SMALL(FILTER(L:L,B:B=B10,E:E=E10,J:J=9),1),100)+IFERROR(SMALL(FILTER(L:L,B:B=B10,E:E=E10,J:J=9),2),100)"&amp;",SMALL(FILTER(L:L,B:B=B10,E:E=E10,J:J=18),1)),
0)
+IF(OR(N10=""R9"",N10=""M""),
MINIFS(L:L,B:B,B10,E:E,E10),
0)))"),-7.0)</f>
        <v>-7</v>
      </c>
      <c r="R10" s="110">
        <f>if(len(L10)=0,"",SUM(Q10,VLOOKUP(B10,Profile!J:L,3,FALSE)/1000))</f>
        <v>-6.899</v>
      </c>
      <c r="S10" s="110">
        <f>IFERROR(__xludf.DUMMYFUNCTION("if(len(L10)=0,"""",ROUND( IF(AND(N10=""C"",RANK(R10,UNIQUE(FILTER(R:R,E:E=E10)),1)=1), MAX(15,RANK(SUM(Q10,VLOOKUP(B10,Profile!J:L,3,FALSE)/1000),UNIQUE(FILTER(R:R,E:E=E10)),0)*1.5),0) +IF(AND(N10=""C"",RANK(R10,UNIQUE(FILTER(R:R,E:E=E10)),1)=2), MAX(10,R"&amp;"ANK(SUM(Q10,VLOOKUP(B10,Profile!J:L,3,FALSE)/1000),UNIQUE(FILTER(R:R,E:E=E10)),0)*1.5+1.5-5),0) +IF(AND(N10=""C"",RANK(R10,UNIQUE(FILTER(R:R,E:E=E10)),1)=3), MAX(7,RANK(SUM(Q10,VLOOKUP(B10,Profile!J:L,3,FALSE)/1000),UNIQUE(FILTER(R:R,E:E=E10)),0)*1.5+3-8)"&amp;",0) +IF(AND(N10=""C"",RANK(R10,UNIQUE(FILTER(R:R,E:E=E10)),1)=4), MAX(5,RANK(SUM(Q10,VLOOKUP(B10,Profile!J:L,3,FALSE)/1000),UNIQUE(FILTER(R:R,E:E=E10)),0)*1.5+4.5-10),0) +IF(AND(N10=""C"",RANK(R10,UNIQUE(FILTER(R:R,E:E=E10)),1)&gt;4), MAX(5-(RANK(R10,UNIQUE("&amp;"FILTER(R:R,E:E=E10)),1)-3),RANK(SUM(Q10,VLOOKUP(B10,Profile!J:L,3,FALSE)/1000),UNIQUE(FILTER(R:R,E:E=E10)),0)*1.5+1.5*(RANK(R10,UNIQUE(FILTER(R:R,E:E=E10)),1)-1)-10-(RANK(R10,UNIQUE(FILTER(R:R,E:E=E10)),1)-4)),0) +IF(AND(N10=""M"",RANK(R10,UNIQUE(FILTER(R"&amp;":R,E:E=E10)),1)=1), MAX(10,RANK(SUM(Q10,VLOOKUP(B10,Profile!J:L,3,FALSE)/1000),UNIQUE(FILTER(R:R,E:E=E10)),0)*1.33),0) +IF(AND(N10=""M"",RANK(R10,UNIQUE(FILTER(R:R,E:E=E10)),1)=2), MAX(7,RANK(SUM(Q10,VLOOKUP(B10,Profile!J:L,3,FALSE)/1000),UNIQUE(FILTER(R:"&amp;"R,E:E=E10)),0)*1.33+1.33-3),0) +IF(AND(N10=""M"",RANK(R10,UNIQUE(FILTER(R:R,E:E=E10)),1)=3), MAX(5,RANK(SUM(Q10,VLOOKUP(B10,Profile!J:L,3,FALSE)/1000),UNIQUE(FILTER(R:R,E:E=E10)),0)*1.33+2.66-5),0) +IF(AND(N10=""M"",RANK(R10,UNIQUE(FILTER(R:R,E:E=E10)),1)"&amp;"&gt;3), MAX(5-(RANK(R10,UNIQUE(FILTER(R:R,E:E=E10)),1)-3),RANK(SUM(Q10,VLOOKUP(B10,Profile!J:L,3,FALSE)/1000),UNIQUE(FILTER(R:R,E:E=E10)),0)*1.33+1.33*(RANK(R10,UNIQUE(FILTER(R:R,E:E=E10)),1)-1)-5-(RANK(R10,UNIQUE(FILTER(R:R,E:E=E10)),1)-3)),0) +IF(OR(N10="""&amp;"R9"",N10=""R18""), RANK(SUM(Q10,VLOOKUP(B10,Profile!J:L,3,FALSE)/1000),UNIQUE(FILTER(R:R,E:E=E10)),0),0) ,1))"),10.6)</f>
        <v>10.6</v>
      </c>
      <c r="T10" s="109">
        <f t="shared" si="1"/>
        <v>10.6</v>
      </c>
      <c r="U10" s="109">
        <f>IFERROR(__xludf.DUMMYFUNCTION("if(len(L10)=0,"""",IF(COUNTUNIQUEIFS(R:R,Q:Q,Q10,E:E,E10)=1,T10,ROUND(SUM(UNIQUE(FILTER(T:T,Q:Q=Q10,E:E=E10)))/COUNTUNIQUEIFS(R:R,Q:Q,Q10,E:E,E10),1)))"),9.1)</f>
        <v>9.1</v>
      </c>
      <c r="V10" s="109">
        <f>IFERROR(__xludf.DUMMYFUNCTION("if(len(M10)=0,"""",(IF(N10=""C"",
SMALL(FILTER(M:M,B:B=B10,E:E=E10),1),
0)
+IF(N10=""R18"",
MIN(IFERROR(SMALL(FILTER(M:M,B:B=B10,E:E=E10,J:J=9),1),100)+IFERROR(SMALL(FILTER(M:M,B:B=B10,E:E=E10,J:J=9),2),100),SMALL(FILTER(M:M,B:B=B10,E:E=E10,J:J=18),1)),
0"&amp;")
+IF(OR(N10=""R9"",N10=""M""),
MINIFS(M:M,B:B,B10,E:E,E10),
0)))"),9.0)</f>
        <v>9</v>
      </c>
      <c r="W10" s="109">
        <f>if(len(M10)=0,"",SUM(V10,VLOOKUP(B10,Profile!J:L,3,FALSE)/1000))</f>
        <v>9.101</v>
      </c>
      <c r="X10" s="109">
        <f>IFERROR(__xludf.DUMMYFUNCTION("if(len(M10)=0,"""",ROUND( IF(AND(N10=""C"",RANK(W10,UNIQUE(FILTER(W:W,E:E=E10)),1)=1), MAX(15,RANK(SUM(V10,VLOOKUP(B10,Profile!J:L,3,FALSE)/1000),UNIQUE(FILTER(W:W,E:E=E10)),0)*1.5),0) +IF(AND(N10=""C"",RANK(W10,UNIQUE(FILTER(W:W,E:E=E10)),1)=2), MAX(10,R"&amp;"ANK(SUM(V10,VLOOKUP(B10,Profile!J:L,3,FALSE)/1000),UNIQUE(FILTER(W:W,E:E=E10)),0)*1.5+1.5-5),0) +IF(AND(N10=""C"",RANK(W10,UNIQUE(FILTER(W:W,E:E=E10)),1)=3), MAX(7,RANK(SUM(V10,VLOOKUP(B10,Profile!J:L,3,FALSE)/1000),UNIQUE(FILTER(W:W,E:E=E10)),0)*1.5+3-8)"&amp;",0) +IF(AND(N10=""C"",RANK(W10,UNIQUE(FILTER(W:W,E:E=E10)),1)=4), MAX(5,RANK(SUM(V10,VLOOKUP(B10,Profile!J:L,3,FALSE)/1000),UNIQUE(FILTER(W:W,E:E=E10)),0)*1.5+4.5-10),0) +IF(AND(N10=""C"",RANK(W10,UNIQUE(FILTER(W:W,E:E=E10)),1)&gt;4), MAX(5-(RANK(W10,UNIQUE("&amp;"FILTER(W:W,E:E=E10)),1)-3),RANK(SUM(V10,VLOOKUP(B10,Profile!J:L,3,FALSE)/1000),UNIQUE(FILTER(W:W,E:E=E10)),0)*1.5+1.5*(RANK(W10,UNIQUE(FILTER(W:W,E:E=E10)),1)-1)-10-(RANK(W10,UNIQUE(FILTER(W:W,E:E=E10)),1)-4)),0) +IF(AND(N10=""M"",RANK(W10,UNIQUE(FILTER(W"&amp;":W,E:E=E10)),1)=1), MAX(10,RANK(SUM(V10,VLOOKUP(B10,Profile!J:L,3,FALSE)/1000),UNIQUE(FILTER(W:W,E:E=E10)),0)*1.33),0) +IF(AND(N10=""M"",RANK(W10,UNIQUE(FILTER(W:W,E:E=E10)),1)=2), MAX(7,RANK(SUM(V10,VLOOKUP(B10,Profile!J:L,3,FALSE)/1000),UNIQUE(FILTER(W:"&amp;"W,E:E=E10)),0)*1.33+1.33-3),0) +IF(AND(N10=""M"",RANK(W10,UNIQUE(FILTER(W:W,E:E=E10)),1)=3), MAX(5,RANK(SUM(V10,VLOOKUP(B10,Profile!J:L,3,FALSE)/1000),UNIQUE(FILTER(W:W,E:E=E10)),0)*1.33+2.66-5),0) +IF(AND(N10=""M"",RANK(W10,UNIQUE(FILTER(W:W,E:E=E10)),1)"&amp;"&gt;3), MAX(5-(RANK(W10,UNIQUE(FILTER(W:W,E:E=E10)),1)-3),RANK(SUM(V10,VLOOKUP(B10,Profile!J:L,3,FALSE)/1000),UNIQUE(FILTER(W:W,E:E=E10)),0)*1.33+1.33*(RANK(W10,UNIQUE(FILTER(W:W,E:E=E10)),1)-1)-5-(RANK(W10,UNIQUE(FILTER(W:W,E:E=E10)),1)-3)),0) +IF(OR(N10="""&amp;"R9"",N10=""R18""), RANK(SUM(V10,VLOOKUP(B10,Profile!J:L,3,FALSE)/1000),UNIQUE(FILTER(W:W,E:E=E10)),0),0) ,1))"),4.6)</f>
        <v>4.6</v>
      </c>
      <c r="Y10" s="109">
        <f t="shared" si="2"/>
        <v>4.6</v>
      </c>
      <c r="Z10" s="109">
        <f>IFERROR(__xludf.DUMMYFUNCTION("if(len(M10)=0,"""",IF(COUNTUNIQUEIFS(W:W,V:V,V10,E:E,E10)=1,Y10,ROUND(SUM(UNIQUE(FILTER(Y:Y,V:V=V10,E:E=E10)))/COUNTUNIQUEIFS(W:W,V:V,V10,E:E,E10),1)))"),4.6)</f>
        <v>4.6</v>
      </c>
      <c r="AA10" s="8">
        <v>13.0</v>
      </c>
      <c r="AB10" s="8">
        <v>13.0</v>
      </c>
      <c r="AC10" s="8">
        <v>18.0</v>
      </c>
      <c r="AD10" s="8" t="s">
        <v>540</v>
      </c>
      <c r="AE10" s="8" t="s">
        <v>14</v>
      </c>
      <c r="AF10" s="8" t="s">
        <v>1603</v>
      </c>
      <c r="AG10" s="8" t="s">
        <v>590</v>
      </c>
      <c r="AH10" s="8">
        <v>18.0</v>
      </c>
      <c r="AI10" s="8">
        <v>4.0</v>
      </c>
      <c r="AK10" s="8">
        <v>0.0</v>
      </c>
      <c r="AL10" s="8" t="e">
        <v>#N/A</v>
      </c>
      <c r="AM10" s="8" t="e">
        <v>#N/A</v>
      </c>
      <c r="AN10" s="8" t="str">
        <f>IFERROR(__xludf.DUMMYFUNCTION("""COMPUTED_VALUE"""),"Chirps!D2:D")</f>
        <v>Chirps!D2:D</v>
      </c>
      <c r="AO10" s="8">
        <f>IFERROR(__xludf.DUMMYFUNCTION("if(len(AI10:AI1001)=0,"""", COUNTA(filter(Chirps!$A$2:$Z$100,column(Chirps!$A$2:$Z$100)=AI10)))"),0.0)</f>
        <v>0</v>
      </c>
    </row>
    <row r="11">
      <c r="A11" s="8" t="s">
        <v>596</v>
      </c>
      <c r="B11" s="8" t="s">
        <v>200</v>
      </c>
      <c r="C11" s="8">
        <v>14.5</v>
      </c>
      <c r="D11" s="8" t="s">
        <v>587</v>
      </c>
      <c r="E11" s="8">
        <v>12.0</v>
      </c>
      <c r="F11" s="8" t="s">
        <v>594</v>
      </c>
      <c r="G11" s="8">
        <v>70.6</v>
      </c>
      <c r="H11" s="8">
        <v>125.0</v>
      </c>
      <c r="I11" s="8">
        <v>92.0</v>
      </c>
      <c r="J11" s="8">
        <v>18.0</v>
      </c>
      <c r="K11" s="8">
        <v>71.0</v>
      </c>
      <c r="L11" s="8">
        <v>6.0</v>
      </c>
      <c r="M11" s="8">
        <v>21.0</v>
      </c>
      <c r="N11" s="8" t="s">
        <v>77</v>
      </c>
      <c r="Q11" s="111">
        <f>IFERROR(__xludf.DUMMYFUNCTION("if(len(L11)=0,"""",(IF(N11=""C"",
SMALL(FILTER(L:L,B:B=B11,E:E=E11),1)+IFERROR(SMALL(FILTER(L:L,B:B=B11,E:E=E11),2),0),
0)
+IF(N11=""R18"",
MIN(IFERROR(SMALL(FILTER(L:L,B:B=B11,E:E=E11,J:J=9),1),100)+IFERROR(SMALL(FILTER(L:L,B:B=B11,E:E=E11,J:J=9),2),100)"&amp;",SMALL(FILTER(L:L,B:B=B11,E:E=E11,J:J=18),1)),
0)
+IF(OR(N11=""R9"",N11=""M""),
MINIFS(L:L,B:B,B11,E:E,E11),
0)))"),-7.0)</f>
        <v>-7</v>
      </c>
      <c r="R11" s="112">
        <f>if(len(L11)=0,"",SUM(Q11,VLOOKUP(B11,Profile!J:L,3,FALSE)/1000))</f>
        <v>-6.899</v>
      </c>
      <c r="S11" s="112">
        <f>IFERROR(__xludf.DUMMYFUNCTION("if(len(L11)=0,"""",ROUND( IF(AND(N11=""C"",RANK(R11,UNIQUE(FILTER(R:R,E:E=E11)),1)=1), MAX(15,RANK(SUM(Q11,VLOOKUP(B11,Profile!J:L,3,FALSE)/1000),UNIQUE(FILTER(R:R,E:E=E11)),0)*1.5),0) +IF(AND(N11=""C"",RANK(R11,UNIQUE(FILTER(R:R,E:E=E11)),1)=2), MAX(10,R"&amp;"ANK(SUM(Q11,VLOOKUP(B11,Profile!J:L,3,FALSE)/1000),UNIQUE(FILTER(R:R,E:E=E11)),0)*1.5+1.5-5),0) +IF(AND(N11=""C"",RANK(R11,UNIQUE(FILTER(R:R,E:E=E11)),1)=3), MAX(7,RANK(SUM(Q11,VLOOKUP(B11,Profile!J:L,3,FALSE)/1000),UNIQUE(FILTER(R:R,E:E=E11)),0)*1.5+3-8)"&amp;",0) +IF(AND(N11=""C"",RANK(R11,UNIQUE(FILTER(R:R,E:E=E11)),1)=4), MAX(5,RANK(SUM(Q11,VLOOKUP(B11,Profile!J:L,3,FALSE)/1000),UNIQUE(FILTER(R:R,E:E=E11)),0)*1.5+4.5-10),0) +IF(AND(N11=""C"",RANK(R11,UNIQUE(FILTER(R:R,E:E=E11)),1)&gt;4), MAX(5-(RANK(R11,UNIQUE("&amp;"FILTER(R:R,E:E=E11)),1)-3),RANK(SUM(Q11,VLOOKUP(B11,Profile!J:L,3,FALSE)/1000),UNIQUE(FILTER(R:R,E:E=E11)),0)*1.5+1.5*(RANK(R11,UNIQUE(FILTER(R:R,E:E=E11)),1)-1)-10-(RANK(R11,UNIQUE(FILTER(R:R,E:E=E11)),1)-4)),0) +IF(AND(N11=""M"",RANK(R11,UNIQUE(FILTER(R"&amp;":R,E:E=E11)),1)=1), MAX(10,RANK(SUM(Q11,VLOOKUP(B11,Profile!J:L,3,FALSE)/1000),UNIQUE(FILTER(R:R,E:E=E11)),0)*1.33),0) +IF(AND(N11=""M"",RANK(R11,UNIQUE(FILTER(R:R,E:E=E11)),1)=2), MAX(7,RANK(SUM(Q11,VLOOKUP(B11,Profile!J:L,3,FALSE)/1000),UNIQUE(FILTER(R:"&amp;"R,E:E=E11)),0)*1.33+1.33-3),0) +IF(AND(N11=""M"",RANK(R11,UNIQUE(FILTER(R:R,E:E=E11)),1)=3), MAX(5,RANK(SUM(Q11,VLOOKUP(B11,Profile!J:L,3,FALSE)/1000),UNIQUE(FILTER(R:R,E:E=E11)),0)*1.33+2.66-5),0) +IF(AND(N11=""M"",RANK(R11,UNIQUE(FILTER(R:R,E:E=E11)),1)"&amp;"&gt;3), MAX(5-(RANK(R11,UNIQUE(FILTER(R:R,E:E=E11)),1)-3),RANK(SUM(Q11,VLOOKUP(B11,Profile!J:L,3,FALSE)/1000),UNIQUE(FILTER(R:R,E:E=E11)),0)*1.33+1.33*(RANK(R11,UNIQUE(FILTER(R:R,E:E=E11)),1)-1)-5-(RANK(R11,UNIQUE(FILTER(R:R,E:E=E11)),1)-3)),0) +IF(OR(N11="""&amp;"R9"",N11=""R18""), RANK(SUM(Q11,VLOOKUP(B11,Profile!J:L,3,FALSE)/1000),UNIQUE(FILTER(R:R,E:E=E11)),0),0) ,1))"),10.6)</f>
        <v>10.6</v>
      </c>
      <c r="T11" s="111">
        <f t="shared" si="1"/>
        <v>10.6</v>
      </c>
      <c r="U11" s="111">
        <f>IFERROR(__xludf.DUMMYFUNCTION("if(len(L11)=0,"""",IF(COUNTUNIQUEIFS(R:R,Q:Q,Q11,E:E,E11)=1,T11,ROUND(SUM(UNIQUE(FILTER(T:T,Q:Q=Q11,E:E=E11)))/COUNTUNIQUEIFS(R:R,Q:Q,Q11,E:E,E11),1)))"),9.1)</f>
        <v>9.1</v>
      </c>
      <c r="V11" s="109">
        <f>IFERROR(__xludf.DUMMYFUNCTION("if(len(M11)=0,"""",(IF(N11=""C"",
SMALL(FILTER(M:M,B:B=B11,E:E=E11),1),
0)
+IF(N11=""R18"",
MIN(IFERROR(SMALL(FILTER(M:M,B:B=B11,E:E=E11,J:J=9),1),100)+IFERROR(SMALL(FILTER(M:M,B:B=B11,E:E=E11,J:J=9),2),100),SMALL(FILTER(M:M,B:B=B11,E:E=E11,J:J=18),1)),
0"&amp;")
+IF(OR(N11=""R9"",N11=""M""),
MINIFS(M:M,B:B,B11,E:E,E11),
0)))"),9.0)</f>
        <v>9</v>
      </c>
      <c r="W11" s="111">
        <f>if(len(M11)=0,"",SUM(V11,VLOOKUP(B11,Profile!J:L,3,FALSE)/1000))</f>
        <v>9.101</v>
      </c>
      <c r="X11" s="111">
        <f>IFERROR(__xludf.DUMMYFUNCTION("if(len(M11)=0,"""",ROUND( IF(AND(N11=""C"",RANK(W11,UNIQUE(FILTER(W:W,E:E=E11)),1)=1), MAX(15,RANK(SUM(V11,VLOOKUP(B11,Profile!J:L,3,FALSE)/1000),UNIQUE(FILTER(W:W,E:E=E11)),0)*1.5),0) +IF(AND(N11=""C"",RANK(W11,UNIQUE(FILTER(W:W,E:E=E11)),1)=2), MAX(10,R"&amp;"ANK(SUM(V11,VLOOKUP(B11,Profile!J:L,3,FALSE)/1000),UNIQUE(FILTER(W:W,E:E=E11)),0)*1.5+1.5-5),0) +IF(AND(N11=""C"",RANK(W11,UNIQUE(FILTER(W:W,E:E=E11)),1)=3), MAX(7,RANK(SUM(V11,VLOOKUP(B11,Profile!J:L,3,FALSE)/1000),UNIQUE(FILTER(W:W,E:E=E11)),0)*1.5+3-8)"&amp;",0) +IF(AND(N11=""C"",RANK(W11,UNIQUE(FILTER(W:W,E:E=E11)),1)=4), MAX(5,RANK(SUM(V11,VLOOKUP(B11,Profile!J:L,3,FALSE)/1000),UNIQUE(FILTER(W:W,E:E=E11)),0)*1.5+4.5-10),0) +IF(AND(N11=""C"",RANK(W11,UNIQUE(FILTER(W:W,E:E=E11)),1)&gt;4), MAX(5-(RANK(W11,UNIQUE("&amp;"FILTER(W:W,E:E=E11)),1)-3),RANK(SUM(V11,VLOOKUP(B11,Profile!J:L,3,FALSE)/1000),UNIQUE(FILTER(W:W,E:E=E11)),0)*1.5+1.5*(RANK(W11,UNIQUE(FILTER(W:W,E:E=E11)),1)-1)-10-(RANK(W11,UNIQUE(FILTER(W:W,E:E=E11)),1)-4)),0) +IF(AND(N11=""M"",RANK(W11,UNIQUE(FILTER(W"&amp;":W,E:E=E11)),1)=1), MAX(10,RANK(SUM(V11,VLOOKUP(B11,Profile!J:L,3,FALSE)/1000),UNIQUE(FILTER(W:W,E:E=E11)),0)*1.33),0) +IF(AND(N11=""M"",RANK(W11,UNIQUE(FILTER(W:W,E:E=E11)),1)=2), MAX(7,RANK(SUM(V11,VLOOKUP(B11,Profile!J:L,3,FALSE)/1000),UNIQUE(FILTER(W:"&amp;"W,E:E=E11)),0)*1.33+1.33-3),0) +IF(AND(N11=""M"",RANK(W11,UNIQUE(FILTER(W:W,E:E=E11)),1)=3), MAX(5,RANK(SUM(V11,VLOOKUP(B11,Profile!J:L,3,FALSE)/1000),UNIQUE(FILTER(W:W,E:E=E11)),0)*1.33+2.66-5),0) +IF(AND(N11=""M"",RANK(W11,UNIQUE(FILTER(W:W,E:E=E11)),1)"&amp;"&gt;3), MAX(5-(RANK(W11,UNIQUE(FILTER(W:W,E:E=E11)),1)-3),RANK(SUM(V11,VLOOKUP(B11,Profile!J:L,3,FALSE)/1000),UNIQUE(FILTER(W:W,E:E=E11)),0)*1.33+1.33*(RANK(W11,UNIQUE(FILTER(W:W,E:E=E11)),1)-1)-5-(RANK(W11,UNIQUE(FILTER(W:W,E:E=E11)),1)-3)),0) +IF(OR(N11="""&amp;"R9"",N11=""R18""), RANK(SUM(V11,VLOOKUP(B11,Profile!J:L,3,FALSE)/1000),UNIQUE(FILTER(W:W,E:E=E11)),0),0) ,1))"),4.6)</f>
        <v>4.6</v>
      </c>
      <c r="Y11" s="111">
        <f t="shared" si="2"/>
        <v>4.6</v>
      </c>
      <c r="Z11" s="111">
        <f>IFERROR(__xludf.DUMMYFUNCTION("if(len(M11)=0,"""",IF(COUNTUNIQUEIFS(W:W,V:V,V11,E:E,E11)=1,Y11,ROUND(SUM(UNIQUE(FILTER(Y:Y,V:V=V11,E:E=E11)))/COUNTUNIQUEIFS(W:W,V:V,V11,E:E,E11),1)))"),4.6)</f>
        <v>4.6</v>
      </c>
      <c r="AA11" s="8">
        <v>21.0</v>
      </c>
      <c r="AB11" s="8">
        <v>21.0</v>
      </c>
      <c r="AC11" s="8">
        <v>18.0</v>
      </c>
      <c r="AD11" s="8" t="s">
        <v>540</v>
      </c>
      <c r="AE11" s="8" t="s">
        <v>14</v>
      </c>
      <c r="AF11" s="8" t="s">
        <v>1604</v>
      </c>
      <c r="AG11" s="8" t="s">
        <v>597</v>
      </c>
      <c r="AH11" s="8">
        <v>18.0</v>
      </c>
      <c r="AI11" s="8" t="s">
        <v>14</v>
      </c>
      <c r="AK11" s="8" t="s">
        <v>14</v>
      </c>
      <c r="AL11" s="8" t="s">
        <v>14</v>
      </c>
      <c r="AM11" s="8" t="s">
        <v>14</v>
      </c>
      <c r="AN11" s="8" t="str">
        <f>IFERROR(__xludf.DUMMYFUNCTION("""COMPUTED_VALUE"""),"")</f>
        <v/>
      </c>
      <c r="AO11" s="8" t="str">
        <f>IFERROR(__xludf.DUMMYFUNCTION("if(len(AI11:AI1001)=0,"""", COUNTA(filter(Chirps!$A$2:$Z$100,column(Chirps!$A$2:$Z$100)=AI11)))"),"")</f>
        <v/>
      </c>
    </row>
    <row r="12">
      <c r="A12" s="8" t="s">
        <v>601</v>
      </c>
      <c r="B12" s="8" t="s">
        <v>21</v>
      </c>
      <c r="C12" s="8">
        <v>6.1</v>
      </c>
      <c r="D12" s="8" t="s">
        <v>600</v>
      </c>
      <c r="E12" s="8">
        <v>12.0</v>
      </c>
      <c r="F12" s="8" t="s">
        <v>586</v>
      </c>
      <c r="G12" s="8">
        <v>70.6</v>
      </c>
      <c r="H12" s="8">
        <v>126.0</v>
      </c>
      <c r="I12" s="8">
        <v>77.0</v>
      </c>
      <c r="J12" s="8">
        <v>18.0</v>
      </c>
      <c r="K12" s="8">
        <v>70.0</v>
      </c>
      <c r="L12" s="8">
        <v>1.0</v>
      </c>
      <c r="M12" s="8">
        <v>7.0</v>
      </c>
      <c r="N12" s="8" t="s">
        <v>77</v>
      </c>
      <c r="Q12" s="109">
        <f>IFERROR(__xludf.DUMMYFUNCTION("if(len(L12)=0,"""",(IF(N12=""C"",
SMALL(FILTER(L:L,B:B=B12,E:E=E12),1)+IFERROR(SMALL(FILTER(L:L,B:B=B12,E:E=E12),2),0),
0)
+IF(N12=""R18"",
MIN(IFERROR(SMALL(FILTER(L:L,B:B=B12,E:E=E12,J:J=9),1),100)+IFERROR(SMALL(FILTER(L:L,B:B=B12,E:E=E12,J:J=9),2),100)"&amp;",SMALL(FILTER(L:L,B:B=B12,E:E=E12,J:J=18),1)),
0)
+IF(OR(N12=""R9"",N12=""M""),
MINIFS(L:L,B:B,B12,E:E,E12),
0)))"),-2.0)</f>
        <v>-2</v>
      </c>
      <c r="R12" s="110">
        <f>if(len(L12)=0,"",SUM(Q12,VLOOKUP(B12,Profile!J:L,3,FALSE)/1000))</f>
        <v>-1.892</v>
      </c>
      <c r="S12" s="110">
        <f>IFERROR(__xludf.DUMMYFUNCTION("if(len(L12)=0,"""",ROUND( IF(AND(N12=""C"",RANK(R12,UNIQUE(FILTER(R:R,E:E=E12)),1)=1), MAX(15,RANK(SUM(Q12,VLOOKUP(B12,Profile!J:L,3,FALSE)/1000),UNIQUE(FILTER(R:R,E:E=E12)),0)*1.5),0) +IF(AND(N12=""C"",RANK(R12,UNIQUE(FILTER(R:R,E:E=E12)),1)=2), MAX(10,R"&amp;"ANK(SUM(Q12,VLOOKUP(B12,Profile!J:L,3,FALSE)/1000),UNIQUE(FILTER(R:R,E:E=E12)),0)*1.5+1.5-5),0) +IF(AND(N12=""C"",RANK(R12,UNIQUE(FILTER(R:R,E:E=E12)),1)=3), MAX(7,RANK(SUM(Q12,VLOOKUP(B12,Profile!J:L,3,FALSE)/1000),UNIQUE(FILTER(R:R,E:E=E12)),0)*1.5+3-8)"&amp;",0) +IF(AND(N12=""C"",RANK(R12,UNIQUE(FILTER(R:R,E:E=E12)),1)=4), MAX(5,RANK(SUM(Q12,VLOOKUP(B12,Profile!J:L,3,FALSE)/1000),UNIQUE(FILTER(R:R,E:E=E12)),0)*1.5+4.5-10),0) +IF(AND(N12=""C"",RANK(R12,UNIQUE(FILTER(R:R,E:E=E12)),1)&gt;4), MAX(5-(RANK(R12,UNIQUE("&amp;"FILTER(R:R,E:E=E12)),1)-3),RANK(SUM(Q12,VLOOKUP(B12,Profile!J:L,3,FALSE)/1000),UNIQUE(FILTER(R:R,E:E=E12)),0)*1.5+1.5*(RANK(R12,UNIQUE(FILTER(R:R,E:E=E12)),1)-1)-10-(RANK(R12,UNIQUE(FILTER(R:R,E:E=E12)),1)-4)),0) +IF(AND(N12=""M"",RANK(R12,UNIQUE(FILTER(R"&amp;":R,E:E=E12)),1)=1), MAX(10,RANK(SUM(Q12,VLOOKUP(B12,Profile!J:L,3,FALSE)/1000),UNIQUE(FILTER(R:R,E:E=E12)),0)*1.33),0) +IF(AND(N12=""M"",RANK(R12,UNIQUE(FILTER(R:R,E:E=E12)),1)=2), MAX(7,RANK(SUM(Q12,VLOOKUP(B12,Profile!J:L,3,FALSE)/1000),UNIQUE(FILTER(R:"&amp;"R,E:E=E12)),0)*1.33+1.33-3),0) +IF(AND(N12=""M"",RANK(R12,UNIQUE(FILTER(R:R,E:E=E12)),1)=3), MAX(5,RANK(SUM(Q12,VLOOKUP(B12,Profile!J:L,3,FALSE)/1000),UNIQUE(FILTER(R:R,E:E=E12)),0)*1.33+2.66-5),0) +IF(AND(N12=""M"",RANK(R12,UNIQUE(FILTER(R:R,E:E=E12)),1)"&amp;"&gt;3), MAX(5-(RANK(R12,UNIQUE(FILTER(R:R,E:E=E12)),1)-3),RANK(SUM(Q12,VLOOKUP(B12,Profile!J:L,3,FALSE)/1000),UNIQUE(FILTER(R:R,E:E=E12)),0)*1.33+1.33*(RANK(R12,UNIQUE(FILTER(R:R,E:E=E12)),1)-1)-5-(RANK(R12,UNIQUE(FILTER(R:R,E:E=E12)),1)-3)),0) +IF(OR(N12="""&amp;"R9"",N12=""R18""), RANK(SUM(Q12,VLOOKUP(B12,Profile!J:L,3,FALSE)/1000),UNIQUE(FILTER(R:R,E:E=E12)),0),0) ,1))"),4.6)</f>
        <v>4.6</v>
      </c>
      <c r="T12" s="109">
        <f t="shared" si="1"/>
        <v>4.6</v>
      </c>
      <c r="U12" s="109">
        <f>IFERROR(__xludf.DUMMYFUNCTION("if(len(L12)=0,"""",IF(COUNTUNIQUEIFS(R:R,Q:Q,Q12,E:E,E12)=1,T12,ROUND(SUM(UNIQUE(FILTER(T:T,Q:Q=Q12,E:E=E12)))/COUNTUNIQUEIFS(R:R,Q:Q,Q12,E:E,E12),1)))"),4.6)</f>
        <v>4.6</v>
      </c>
      <c r="V12" s="109">
        <f>IFERROR(__xludf.DUMMYFUNCTION("if(len(M12)=0,"""",(IF(N12=""C"",
SMALL(FILTER(M:M,B:B=B12,E:E=E12),1),
0)
+IF(N12=""R18"",
MIN(IFERROR(SMALL(FILTER(M:M,B:B=B12,E:E=E12,J:J=9),1),100)+IFERROR(SMALL(FILTER(M:M,B:B=B12,E:E=E12,J:J=9),2),100),SMALL(FILTER(M:M,B:B=B12,E:E=E12,J:J=18),1)),
0"&amp;")
+IF(OR(N12=""R9"",N12=""M""),
MINIFS(M:M,B:B,B12,E:E,E12),
0)))"),4.0)</f>
        <v>4</v>
      </c>
      <c r="W12" s="109">
        <f>if(len(M12)=0,"",SUM(V12,VLOOKUP(B12,Profile!J:L,3,FALSE)/1000))</f>
        <v>4.108</v>
      </c>
      <c r="X12" s="109">
        <f>IFERROR(__xludf.DUMMYFUNCTION("if(len(M12)=0,"""",ROUND( IF(AND(N12=""C"",RANK(W12,UNIQUE(FILTER(W:W,E:E=E12)),1)=1), MAX(15,RANK(SUM(V12,VLOOKUP(B12,Profile!J:L,3,FALSE)/1000),UNIQUE(FILTER(W:W,E:E=E12)),0)*1.5),0) +IF(AND(N12=""C"",RANK(W12,UNIQUE(FILTER(W:W,E:E=E12)),1)=2), MAX(10,R"&amp;"ANK(SUM(V12,VLOOKUP(B12,Profile!J:L,3,FALSE)/1000),UNIQUE(FILTER(W:W,E:E=E12)),0)*1.5+1.5-5),0) +IF(AND(N12=""C"",RANK(W12,UNIQUE(FILTER(W:W,E:E=E12)),1)=3), MAX(7,RANK(SUM(V12,VLOOKUP(B12,Profile!J:L,3,FALSE)/1000),UNIQUE(FILTER(W:W,E:E=E12)),0)*1.5+3-8)"&amp;",0) +IF(AND(N12=""C"",RANK(W12,UNIQUE(FILTER(W:W,E:E=E12)),1)=4), MAX(5,RANK(SUM(V12,VLOOKUP(B12,Profile!J:L,3,FALSE)/1000),UNIQUE(FILTER(W:W,E:E=E12)),0)*1.5+4.5-10),0) +IF(AND(N12=""C"",RANK(W12,UNIQUE(FILTER(W:W,E:E=E12)),1)&gt;4), MAX(5-(RANK(W12,UNIQUE("&amp;"FILTER(W:W,E:E=E12)),1)-3),RANK(SUM(V12,VLOOKUP(B12,Profile!J:L,3,FALSE)/1000),UNIQUE(FILTER(W:W,E:E=E12)),0)*1.5+1.5*(RANK(W12,UNIQUE(FILTER(W:W,E:E=E12)),1)-1)-10-(RANK(W12,UNIQUE(FILTER(W:W,E:E=E12)),1)-4)),0) +IF(AND(N12=""M"",RANK(W12,UNIQUE(FILTER(W"&amp;":W,E:E=E12)),1)=1), MAX(10,RANK(SUM(V12,VLOOKUP(B12,Profile!J:L,3,FALSE)/1000),UNIQUE(FILTER(W:W,E:E=E12)),0)*1.33),0) +IF(AND(N12=""M"",RANK(W12,UNIQUE(FILTER(W:W,E:E=E12)),1)=2), MAX(7,RANK(SUM(V12,VLOOKUP(B12,Profile!J:L,3,FALSE)/1000),UNIQUE(FILTER(W:"&amp;"W,E:E=E12)),0)*1.33+1.33-3),0) +IF(AND(N12=""M"",RANK(W12,UNIQUE(FILTER(W:W,E:E=E12)),1)=3), MAX(5,RANK(SUM(V12,VLOOKUP(B12,Profile!J:L,3,FALSE)/1000),UNIQUE(FILTER(W:W,E:E=E12)),0)*1.33+2.66-5),0) +IF(AND(N12=""M"",RANK(W12,UNIQUE(FILTER(W:W,E:E=E12)),1)"&amp;"&gt;3), MAX(5-(RANK(W12,UNIQUE(FILTER(W:W,E:E=E12)),1)-3),RANK(SUM(V12,VLOOKUP(B12,Profile!J:L,3,FALSE)/1000),UNIQUE(FILTER(W:W,E:E=E12)),0)*1.33+1.33*(RANK(W12,UNIQUE(FILTER(W:W,E:E=E12)),1)-1)-5-(RANK(W12,UNIQUE(FILTER(W:W,E:E=E12)),1)-3)),0) +IF(OR(N12="""&amp;"R9"",N12=""R18""), RANK(SUM(V12,VLOOKUP(B12,Profile!J:L,3,FALSE)/1000),UNIQUE(FILTER(W:W,E:E=E12)),0),0) ,1))"),7.6)</f>
        <v>7.6</v>
      </c>
      <c r="Y12" s="109">
        <f t="shared" si="2"/>
        <v>7.6</v>
      </c>
      <c r="Z12" s="109">
        <f>IFERROR(__xludf.DUMMYFUNCTION("if(len(M12)=0,"""",IF(COUNTUNIQUEIFS(W:W,V:V,V12,E:E,E12)=1,Y12,ROUND(SUM(UNIQUE(FILTER(Y:Y,V:V=V12,E:E=E12)))/COUNTUNIQUEIFS(W:W,V:V,V12,E:E,E12),1)))"),6.6)</f>
        <v>6.6</v>
      </c>
      <c r="AA12" s="8">
        <v>8.0</v>
      </c>
      <c r="AB12" s="8" t="s">
        <v>14</v>
      </c>
      <c r="AC12" s="8" t="s">
        <v>14</v>
      </c>
      <c r="AD12" s="8" t="s">
        <v>540</v>
      </c>
      <c r="AE12" s="8">
        <v>78.0</v>
      </c>
      <c r="AF12" s="8" t="s">
        <v>1605</v>
      </c>
      <c r="AG12" s="8" t="s">
        <v>602</v>
      </c>
      <c r="AH12" s="8">
        <v>18.0</v>
      </c>
      <c r="AI12" s="8">
        <v>4.0</v>
      </c>
      <c r="AK12" s="8">
        <v>0.0</v>
      </c>
      <c r="AL12" s="8" t="e">
        <v>#N/A</v>
      </c>
      <c r="AM12" s="8" t="e">
        <v>#N/A</v>
      </c>
      <c r="AN12" s="8" t="str">
        <f>IFERROR(__xludf.DUMMYFUNCTION("""COMPUTED_VALUE"""),"Chirps!D2:D")</f>
        <v>Chirps!D2:D</v>
      </c>
      <c r="AO12" s="8">
        <f>IFERROR(__xludf.DUMMYFUNCTION("if(len(AI12:AI1001)=0,"""", COUNTA(filter(Chirps!$A$2:$Z$100,column(Chirps!$A$2:$Z$100)=AI12)))"),0.0)</f>
        <v>0</v>
      </c>
    </row>
    <row r="13">
      <c r="A13" s="8" t="s">
        <v>607</v>
      </c>
      <c r="B13" s="8" t="s">
        <v>339</v>
      </c>
      <c r="C13" s="8">
        <v>16.2</v>
      </c>
      <c r="D13" s="8" t="s">
        <v>605</v>
      </c>
      <c r="E13" s="8">
        <v>12.0</v>
      </c>
      <c r="F13" s="8" t="s">
        <v>586</v>
      </c>
      <c r="G13" s="8">
        <v>70.6</v>
      </c>
      <c r="H13" s="8">
        <v>126.0</v>
      </c>
      <c r="I13" s="8">
        <v>88.0</v>
      </c>
      <c r="J13" s="8">
        <v>18.0</v>
      </c>
      <c r="K13" s="8">
        <v>70.0</v>
      </c>
      <c r="L13" s="8">
        <v>-1.0</v>
      </c>
      <c r="M13" s="8">
        <v>16.0</v>
      </c>
      <c r="N13" s="8" t="s">
        <v>77</v>
      </c>
      <c r="Q13" s="111">
        <f>IFERROR(__xludf.DUMMYFUNCTION("if(len(L13)=0,"""",(IF(N13=""C"",
SMALL(FILTER(L:L,B:B=B13,E:E=E13),1)+IFERROR(SMALL(FILTER(L:L,B:B=B13,E:E=E13),2),0),
0)
+IF(N13=""R18"",
MIN(IFERROR(SMALL(FILTER(L:L,B:B=B13,E:E=E13,J:J=9),1),100)+IFERROR(SMALL(FILTER(L:L,B:B=B13,E:E=E13,J:J=9),2),100)"&amp;",SMALL(FILTER(L:L,B:B=B13,E:E=E13,J:J=18),1)),
0)
+IF(OR(N13=""R9"",N13=""M""),
MINIFS(L:L,B:B,B13,E:E,E13),
0)))"),-1.0)</f>
        <v>-1</v>
      </c>
      <c r="R13" s="112">
        <f>if(len(L13)=0,"",SUM(Q13,VLOOKUP(B13,Profile!J:L,3,FALSE)/1000))</f>
        <v>-0.885</v>
      </c>
      <c r="S13" s="112">
        <f>IFERROR(__xludf.DUMMYFUNCTION("if(len(L13)=0,"""",ROUND( IF(AND(N13=""C"",RANK(R13,UNIQUE(FILTER(R:R,E:E=E13)),1)=1), MAX(15,RANK(SUM(Q13,VLOOKUP(B13,Profile!J:L,3,FALSE)/1000),UNIQUE(FILTER(R:R,E:E=E13)),0)*1.5),0) +IF(AND(N13=""C"",RANK(R13,UNIQUE(FILTER(R:R,E:E=E13)),1)=2), MAX(10,R"&amp;"ANK(SUM(Q13,VLOOKUP(B13,Profile!J:L,3,FALSE)/1000),UNIQUE(FILTER(R:R,E:E=E13)),0)*1.5+1.5-5),0) +IF(AND(N13=""C"",RANK(R13,UNIQUE(FILTER(R:R,E:E=E13)),1)=3), MAX(7,RANK(SUM(Q13,VLOOKUP(B13,Profile!J:L,3,FALSE)/1000),UNIQUE(FILTER(R:R,E:E=E13)),0)*1.5+3-8)"&amp;",0) +IF(AND(N13=""C"",RANK(R13,UNIQUE(FILTER(R:R,E:E=E13)),1)=4), MAX(5,RANK(SUM(Q13,VLOOKUP(B13,Profile!J:L,3,FALSE)/1000),UNIQUE(FILTER(R:R,E:E=E13)),0)*1.5+4.5-10),0) +IF(AND(N13=""C"",RANK(R13,UNIQUE(FILTER(R:R,E:E=E13)),1)&gt;4), MAX(5-(RANK(R13,UNIQUE("&amp;"FILTER(R:R,E:E=E13)),1)-3),RANK(SUM(Q13,VLOOKUP(B13,Profile!J:L,3,FALSE)/1000),UNIQUE(FILTER(R:R,E:E=E13)),0)*1.5+1.5*(RANK(R13,UNIQUE(FILTER(R:R,E:E=E13)),1)-1)-10-(RANK(R13,UNIQUE(FILTER(R:R,E:E=E13)),1)-4)),0) +IF(AND(N13=""M"",RANK(R13,UNIQUE(FILTER(R"&amp;":R,E:E=E13)),1)=1), MAX(10,RANK(SUM(Q13,VLOOKUP(B13,Profile!J:L,3,FALSE)/1000),UNIQUE(FILTER(R:R,E:E=E13)),0)*1.33),0) +IF(AND(N13=""M"",RANK(R13,UNIQUE(FILTER(R:R,E:E=E13)),1)=2), MAX(7,RANK(SUM(Q13,VLOOKUP(B13,Profile!J:L,3,FALSE)/1000),UNIQUE(FILTER(R:"&amp;"R,E:E=E13)),0)*1.33+1.33-3),0) +IF(AND(N13=""M"",RANK(R13,UNIQUE(FILTER(R:R,E:E=E13)),1)=3), MAX(5,RANK(SUM(Q13,VLOOKUP(B13,Profile!J:L,3,FALSE)/1000),UNIQUE(FILTER(R:R,E:E=E13)),0)*1.33+2.66-5),0) +IF(AND(N13=""M"",RANK(R13,UNIQUE(FILTER(R:R,E:E=E13)),1)"&amp;"&gt;3), MAX(5-(RANK(R13,UNIQUE(FILTER(R:R,E:E=E13)),1)-3),RANK(SUM(Q13,VLOOKUP(B13,Profile!J:L,3,FALSE)/1000),UNIQUE(FILTER(R:R,E:E=E13)),0)*1.33+1.33*(RANK(R13,UNIQUE(FILTER(R:R,E:E=E13)),1)-1)-5-(RANK(R13,UNIQUE(FILTER(R:R,E:E=E13)),1)-3)),0) +IF(OR(N13="""&amp;"R9"",N13=""R18""), RANK(SUM(Q13,VLOOKUP(B13,Profile!J:L,3,FALSE)/1000),UNIQUE(FILTER(R:R,E:E=E13)),0),0) ,1))"),3.6)</f>
        <v>3.6</v>
      </c>
      <c r="T13" s="111">
        <f t="shared" si="1"/>
        <v>3.6</v>
      </c>
      <c r="U13" s="111">
        <f>IFERROR(__xludf.DUMMYFUNCTION("if(len(L13)=0,"""",IF(COUNTUNIQUEIFS(R:R,Q:Q,Q13,E:E,E13)=1,T13,ROUND(SUM(UNIQUE(FILTER(T:T,Q:Q=Q13,E:E=E13)))/COUNTUNIQUEIFS(R:R,Q:Q,Q13,E:E,E13),1)))"),3.6)</f>
        <v>3.6</v>
      </c>
      <c r="V13" s="109">
        <f>IFERROR(__xludf.DUMMYFUNCTION("if(len(M13)=0,"""",(IF(N13=""C"",
SMALL(FILTER(M:M,B:B=B13,E:E=E13),1),
0)
+IF(N13=""R18"",
MIN(IFERROR(SMALL(FILTER(M:M,B:B=B13,E:E=E13,J:J=9),1),100)+IFERROR(SMALL(FILTER(M:M,B:B=B13,E:E=E13,J:J=9),2),100),SMALL(FILTER(M:M,B:B=B13,E:E=E13,J:J=18),1)),
0"&amp;")
+IF(OR(N13=""R9"",N13=""M""),
MINIFS(M:M,B:B,B13,E:E,E13),
0)))"),16.0)</f>
        <v>16</v>
      </c>
      <c r="W13" s="111">
        <f>if(len(M13)=0,"",SUM(V13,VLOOKUP(B13,Profile!J:L,3,FALSE)/1000))</f>
        <v>16.115</v>
      </c>
      <c r="X13" s="111">
        <f>IFERROR(__xludf.DUMMYFUNCTION("if(len(M13)=0,"""",ROUND( IF(AND(N13=""C"",RANK(W13,UNIQUE(FILTER(W:W,E:E=E13)),1)=1), MAX(15,RANK(SUM(V13,VLOOKUP(B13,Profile!J:L,3,FALSE)/1000),UNIQUE(FILTER(W:W,E:E=E13)),0)*1.5),0) +IF(AND(N13=""C"",RANK(W13,UNIQUE(FILTER(W:W,E:E=E13)),1)=2), MAX(10,R"&amp;"ANK(SUM(V13,VLOOKUP(B13,Profile!J:L,3,FALSE)/1000),UNIQUE(FILTER(W:W,E:E=E13)),0)*1.5+1.5-5),0) +IF(AND(N13=""C"",RANK(W13,UNIQUE(FILTER(W:W,E:E=E13)),1)=3), MAX(7,RANK(SUM(V13,VLOOKUP(B13,Profile!J:L,3,FALSE)/1000),UNIQUE(FILTER(W:W,E:E=E13)),0)*1.5+3-8)"&amp;",0) +IF(AND(N13=""C"",RANK(W13,UNIQUE(FILTER(W:W,E:E=E13)),1)=4), MAX(5,RANK(SUM(V13,VLOOKUP(B13,Profile!J:L,3,FALSE)/1000),UNIQUE(FILTER(W:W,E:E=E13)),0)*1.5+4.5-10),0) +IF(AND(N13=""C"",RANK(W13,UNIQUE(FILTER(W:W,E:E=E13)),1)&gt;4), MAX(5-(RANK(W13,UNIQUE("&amp;"FILTER(W:W,E:E=E13)),1)-3),RANK(SUM(V13,VLOOKUP(B13,Profile!J:L,3,FALSE)/1000),UNIQUE(FILTER(W:W,E:E=E13)),0)*1.5+1.5*(RANK(W13,UNIQUE(FILTER(W:W,E:E=E13)),1)-1)-10-(RANK(W13,UNIQUE(FILTER(W:W,E:E=E13)),1)-4)),0) +IF(AND(N13=""M"",RANK(W13,UNIQUE(FILTER(W"&amp;":W,E:E=E13)),1)=1), MAX(10,RANK(SUM(V13,VLOOKUP(B13,Profile!J:L,3,FALSE)/1000),UNIQUE(FILTER(W:W,E:E=E13)),0)*1.33),0) +IF(AND(N13=""M"",RANK(W13,UNIQUE(FILTER(W:W,E:E=E13)),1)=2), MAX(7,RANK(SUM(V13,VLOOKUP(B13,Profile!J:L,3,FALSE)/1000),UNIQUE(FILTER(W:"&amp;"W,E:E=E13)),0)*1.33+1.33-3),0) +IF(AND(N13=""M"",RANK(W13,UNIQUE(FILTER(W:W,E:E=E13)),1)=3), MAX(5,RANK(SUM(V13,VLOOKUP(B13,Profile!J:L,3,FALSE)/1000),UNIQUE(FILTER(W:W,E:E=E13)),0)*1.33+2.66-5),0) +IF(AND(N13=""M"",RANK(W13,UNIQUE(FILTER(W:W,E:E=E13)),1)"&amp;"&gt;3), MAX(5-(RANK(W13,UNIQUE(FILTER(W:W,E:E=E13)),1)-3),RANK(SUM(V13,VLOOKUP(B13,Profile!J:L,3,FALSE)/1000),UNIQUE(FILTER(W:W,E:E=E13)),0)*1.33+1.33*(RANK(W13,UNIQUE(FILTER(W:W,E:E=E13)),1)-1)-5-(RANK(W13,UNIQUE(FILTER(W:W,E:E=E13)),1)-3)),0) +IF(OR(N13="""&amp;"R9"",N13=""R18""), RANK(SUM(V13,VLOOKUP(B13,Profile!J:L,3,FALSE)/1000),UNIQUE(FILTER(W:W,E:E=E13)),0),0) ,1))"),0.6)</f>
        <v>0.6</v>
      </c>
      <c r="Y13" s="111">
        <f t="shared" si="2"/>
        <v>1</v>
      </c>
      <c r="Z13" s="111">
        <f>IFERROR(__xludf.DUMMYFUNCTION("if(len(M13)=0,"""",IF(COUNTUNIQUEIFS(W:W,V:V,V13,E:E,E13)=1,Y13,ROUND(SUM(UNIQUE(FILTER(Y:Y,V:V=V13,E:E=E13)))/COUNTUNIQUEIFS(W:W,V:V,V13,E:E,E13),1)))"),1.0)</f>
        <v>1</v>
      </c>
      <c r="AA13" s="8">
        <v>17.0</v>
      </c>
      <c r="AB13" s="8" t="s">
        <v>14</v>
      </c>
      <c r="AC13" s="8" t="s">
        <v>14</v>
      </c>
      <c r="AD13" s="8" t="s">
        <v>540</v>
      </c>
      <c r="AE13" s="8">
        <v>87.0</v>
      </c>
      <c r="AF13" s="8" t="s">
        <v>1606</v>
      </c>
      <c r="AG13" s="8" t="s">
        <v>608</v>
      </c>
      <c r="AH13" s="8">
        <v>18.0</v>
      </c>
      <c r="AI13" s="8">
        <v>4.0</v>
      </c>
      <c r="AK13" s="8">
        <v>0.0</v>
      </c>
      <c r="AL13" s="8" t="e">
        <v>#N/A</v>
      </c>
      <c r="AM13" s="8" t="e">
        <v>#N/A</v>
      </c>
      <c r="AN13" s="8" t="str">
        <f>IFERROR(__xludf.DUMMYFUNCTION("""COMPUTED_VALUE"""),"Chirps!D2:D")</f>
        <v>Chirps!D2:D</v>
      </c>
      <c r="AO13" s="8">
        <f>IFERROR(__xludf.DUMMYFUNCTION("if(len(AI13:AI1001)=0,"""", COUNTA(filter(Chirps!$A$2:$Z$100,column(Chirps!$A$2:$Z$100)=AI13)))"),0.0)</f>
        <v>0</v>
      </c>
    </row>
    <row r="14">
      <c r="A14" s="8" t="s">
        <v>613</v>
      </c>
      <c r="B14" s="8" t="s">
        <v>301</v>
      </c>
      <c r="C14" s="8">
        <v>10.7</v>
      </c>
      <c r="D14" s="8" t="s">
        <v>612</v>
      </c>
      <c r="E14" s="8">
        <v>12.0</v>
      </c>
      <c r="F14" s="8" t="s">
        <v>586</v>
      </c>
      <c r="G14" s="8">
        <v>70.6</v>
      </c>
      <c r="H14" s="8">
        <v>126.0</v>
      </c>
      <c r="I14" s="8">
        <v>82.0</v>
      </c>
      <c r="J14" s="8">
        <v>18.0</v>
      </c>
      <c r="K14" s="8">
        <v>70.0</v>
      </c>
      <c r="L14" s="8">
        <v>-5.0</v>
      </c>
      <c r="M14" s="8">
        <v>6.0</v>
      </c>
      <c r="N14" s="8" t="s">
        <v>77</v>
      </c>
      <c r="Q14" s="111">
        <f>IFERROR(__xludf.DUMMYFUNCTION("if(len(L14)=0,"""",(IF(N14=""C"",
SMALL(FILTER(L:L,B:B=B14,E:E=E14),1)+IFERROR(SMALL(FILTER(L:L,B:B=B14,E:E=E14),2),0),
0)
+IF(N14=""R18"",
MIN(IFERROR(SMALL(FILTER(L:L,B:B=B14,E:E=E14,J:J=9),1),100)+IFERROR(SMALL(FILTER(L:L,B:B=B14,E:E=E14,J:J=9),2),100)"&amp;",SMALL(FILTER(L:L,B:B=B14,E:E=E14,J:J=18),1)),
0)
+IF(OR(N14=""R9"",N14=""M""),
MINIFS(L:L,B:B,B14,E:E,E14),
0)))"),-7.0)</f>
        <v>-7</v>
      </c>
      <c r="R14" s="112">
        <f>if(len(L14)=0,"",SUM(Q14,VLOOKUP(B14,Profile!J:L,3,FALSE)/1000))</f>
        <v>-6.887</v>
      </c>
      <c r="S14" s="112">
        <f>IFERROR(__xludf.DUMMYFUNCTION("if(len(L14)=0,"""",ROUND( IF(AND(N14=""C"",RANK(R14,UNIQUE(FILTER(R:R,E:E=E14)),1)=1), MAX(15,RANK(SUM(Q14,VLOOKUP(B14,Profile!J:L,3,FALSE)/1000),UNIQUE(FILTER(R:R,E:E=E14)),0)*1.5),0) +IF(AND(N14=""C"",RANK(R14,UNIQUE(FILTER(R:R,E:E=E14)),1)=2), MAX(10,R"&amp;"ANK(SUM(Q14,VLOOKUP(B14,Profile!J:L,3,FALSE)/1000),UNIQUE(FILTER(R:R,E:E=E14)),0)*1.5+1.5-5),0) +IF(AND(N14=""C"",RANK(R14,UNIQUE(FILTER(R:R,E:E=E14)),1)=3), MAX(7,RANK(SUM(Q14,VLOOKUP(B14,Profile!J:L,3,FALSE)/1000),UNIQUE(FILTER(R:R,E:E=E14)),0)*1.5+3-8)"&amp;",0) +IF(AND(N14=""C"",RANK(R14,UNIQUE(FILTER(R:R,E:E=E14)),1)=4), MAX(5,RANK(SUM(Q14,VLOOKUP(B14,Profile!J:L,3,FALSE)/1000),UNIQUE(FILTER(R:R,E:E=E14)),0)*1.5+4.5-10),0) +IF(AND(N14=""C"",RANK(R14,UNIQUE(FILTER(R:R,E:E=E14)),1)&gt;4), MAX(5-(RANK(R14,UNIQUE("&amp;"FILTER(R:R,E:E=E14)),1)-3),RANK(SUM(Q14,VLOOKUP(B14,Profile!J:L,3,FALSE)/1000),UNIQUE(FILTER(R:R,E:E=E14)),0)*1.5+1.5*(RANK(R14,UNIQUE(FILTER(R:R,E:E=E14)),1)-1)-10-(RANK(R14,UNIQUE(FILTER(R:R,E:E=E14)),1)-4)),0) +IF(AND(N14=""M"",RANK(R14,UNIQUE(FILTER(R"&amp;":R,E:E=E14)),1)=1), MAX(10,RANK(SUM(Q14,VLOOKUP(B14,Profile!J:L,3,FALSE)/1000),UNIQUE(FILTER(R:R,E:E=E14)),0)*1.33),0) +IF(AND(N14=""M"",RANK(R14,UNIQUE(FILTER(R:R,E:E=E14)),1)=2), MAX(7,RANK(SUM(Q14,VLOOKUP(B14,Profile!J:L,3,FALSE)/1000),UNIQUE(FILTER(R:"&amp;"R,E:E=E14)),0)*1.33+1.33-3),0) +IF(AND(N14=""M"",RANK(R14,UNIQUE(FILTER(R:R,E:E=E14)),1)=3), MAX(5,RANK(SUM(Q14,VLOOKUP(B14,Profile!J:L,3,FALSE)/1000),UNIQUE(FILTER(R:R,E:E=E14)),0)*1.33+2.66-5),0) +IF(AND(N14=""M"",RANK(R14,UNIQUE(FILTER(R:R,E:E=E14)),1)"&amp;"&gt;3), MAX(5-(RANK(R14,UNIQUE(FILTER(R:R,E:E=E14)),1)-3),RANK(SUM(Q14,VLOOKUP(B14,Profile!J:L,3,FALSE)/1000),UNIQUE(FILTER(R:R,E:E=E14)),0)*1.33+1.33*(RANK(R14,UNIQUE(FILTER(R:R,E:E=E14)),1)-1)-5-(RANK(R14,UNIQUE(FILTER(R:R,E:E=E14)),1)-3)),0) +IF(OR(N14="""&amp;"R9"",N14=""R18""), RANK(SUM(Q14,VLOOKUP(B14,Profile!J:L,3,FALSE)/1000),UNIQUE(FILTER(R:R,E:E=E14)),0),0) ,1))"),7.6)</f>
        <v>7.6</v>
      </c>
      <c r="T14" s="111">
        <f t="shared" si="1"/>
        <v>7.6</v>
      </c>
      <c r="U14" s="111">
        <f>IFERROR(__xludf.DUMMYFUNCTION("if(len(L14)=0,"""",IF(COUNTUNIQUEIFS(R:R,Q:Q,Q14,E:E,E14)=1,T14,ROUND(SUM(UNIQUE(FILTER(T:T,Q:Q=Q14,E:E=E14)))/COUNTUNIQUEIFS(R:R,Q:Q,Q14,E:E,E14),1)))"),9.1)</f>
        <v>9.1</v>
      </c>
      <c r="V14" s="109">
        <f>IFERROR(__xludf.DUMMYFUNCTION("if(len(M14)=0,"""",(IF(N14=""C"",
SMALL(FILTER(M:M,B:B=B14,E:E=E14),1),
0)
+IF(N14=""R18"",
MIN(IFERROR(SMALL(FILTER(M:M,B:B=B14,E:E=E14,J:J=9),1),100)+IFERROR(SMALL(FILTER(M:M,B:B=B14,E:E=E14,J:J=9),2),100),SMALL(FILTER(M:M,B:B=B14,E:E=E14,J:J=18),1)),
0"&amp;")
+IF(OR(N14=""R9"",N14=""M""),
MINIFS(M:M,B:B,B14,E:E,E14),
0)))"),4.0)</f>
        <v>4</v>
      </c>
      <c r="W14" s="111">
        <f>if(len(M14)=0,"",SUM(V14,VLOOKUP(B14,Profile!J:L,3,FALSE)/1000))</f>
        <v>4.113</v>
      </c>
      <c r="X14" s="111">
        <f>IFERROR(__xludf.DUMMYFUNCTION("if(len(M14)=0,"""",ROUND( IF(AND(N14=""C"",RANK(W14,UNIQUE(FILTER(W:W,E:E=E14)),1)=1), MAX(15,RANK(SUM(V14,VLOOKUP(B14,Profile!J:L,3,FALSE)/1000),UNIQUE(FILTER(W:W,E:E=E14)),0)*1.5),0) +IF(AND(N14=""C"",RANK(W14,UNIQUE(FILTER(W:W,E:E=E14)),1)=2), MAX(10,R"&amp;"ANK(SUM(V14,VLOOKUP(B14,Profile!J:L,3,FALSE)/1000),UNIQUE(FILTER(W:W,E:E=E14)),0)*1.5+1.5-5),0) +IF(AND(N14=""C"",RANK(W14,UNIQUE(FILTER(W:W,E:E=E14)),1)=3), MAX(7,RANK(SUM(V14,VLOOKUP(B14,Profile!J:L,3,FALSE)/1000),UNIQUE(FILTER(W:W,E:E=E14)),0)*1.5+3-8)"&amp;",0) +IF(AND(N14=""C"",RANK(W14,UNIQUE(FILTER(W:W,E:E=E14)),1)=4), MAX(5,RANK(SUM(V14,VLOOKUP(B14,Profile!J:L,3,FALSE)/1000),UNIQUE(FILTER(W:W,E:E=E14)),0)*1.5+4.5-10),0) +IF(AND(N14=""C"",RANK(W14,UNIQUE(FILTER(W:W,E:E=E14)),1)&gt;4), MAX(5-(RANK(W14,UNIQUE("&amp;"FILTER(W:W,E:E=E14)),1)-3),RANK(SUM(V14,VLOOKUP(B14,Profile!J:L,3,FALSE)/1000),UNIQUE(FILTER(W:W,E:E=E14)),0)*1.5+1.5*(RANK(W14,UNIQUE(FILTER(W:W,E:E=E14)),1)-1)-10-(RANK(W14,UNIQUE(FILTER(W:W,E:E=E14)),1)-4)),0) +IF(AND(N14=""M"",RANK(W14,UNIQUE(FILTER(W"&amp;":W,E:E=E14)),1)=1), MAX(10,RANK(SUM(V14,VLOOKUP(B14,Profile!J:L,3,FALSE)/1000),UNIQUE(FILTER(W:W,E:E=E14)),0)*1.33),0) +IF(AND(N14=""M"",RANK(W14,UNIQUE(FILTER(W:W,E:E=E14)),1)=2), MAX(7,RANK(SUM(V14,VLOOKUP(B14,Profile!J:L,3,FALSE)/1000),UNIQUE(FILTER(W:"&amp;"W,E:E=E14)),0)*1.33+1.33-3),0) +IF(AND(N14=""M"",RANK(W14,UNIQUE(FILTER(W:W,E:E=E14)),1)=3), MAX(5,RANK(SUM(V14,VLOOKUP(B14,Profile!J:L,3,FALSE)/1000),UNIQUE(FILTER(W:W,E:E=E14)),0)*1.33+2.66-5),0) +IF(AND(N14=""M"",RANK(W14,UNIQUE(FILTER(W:W,E:E=E14)),1)"&amp;"&gt;3), MAX(5-(RANK(W14,UNIQUE(FILTER(W:W,E:E=E14)),1)-3),RANK(SUM(V14,VLOOKUP(B14,Profile!J:L,3,FALSE)/1000),UNIQUE(FILTER(W:W,E:E=E14)),0)*1.33+1.33*(RANK(W14,UNIQUE(FILTER(W:W,E:E=E14)),1)-1)-5-(RANK(W14,UNIQUE(FILTER(W:W,E:E=E14)),1)-3)),0) +IF(OR(N14="""&amp;"R9"",N14=""R18""), RANK(SUM(V14,VLOOKUP(B14,Profile!J:L,3,FALSE)/1000),UNIQUE(FILTER(W:W,E:E=E14)),0),0) ,1))"),5.6)</f>
        <v>5.6</v>
      </c>
      <c r="Y14" s="111">
        <f t="shared" si="2"/>
        <v>5.6</v>
      </c>
      <c r="Z14" s="111">
        <f>IFERROR(__xludf.DUMMYFUNCTION("if(len(M14)=0,"""",IF(COUNTUNIQUEIFS(W:W,V:V,V14,E:E,E14)=1,Y14,ROUND(SUM(UNIQUE(FILTER(Y:Y,V:V=V14,E:E=E14)))/COUNTUNIQUEIFS(W:W,V:V,V14,E:E,E14),1)))"),6.6)</f>
        <v>6.6</v>
      </c>
      <c r="AA14" s="8">
        <v>7.0</v>
      </c>
      <c r="AB14" s="8" t="s">
        <v>14</v>
      </c>
      <c r="AC14" s="8" t="s">
        <v>14</v>
      </c>
      <c r="AD14" s="8" t="s">
        <v>540</v>
      </c>
      <c r="AE14" s="8">
        <v>77.0</v>
      </c>
      <c r="AF14" s="8" t="s">
        <v>1607</v>
      </c>
      <c r="AG14" s="8" t="s">
        <v>614</v>
      </c>
      <c r="AH14" s="8">
        <v>18.0</v>
      </c>
      <c r="AI14" s="8">
        <v>3.0</v>
      </c>
      <c r="AK14" s="8">
        <v>0.0</v>
      </c>
      <c r="AL14" s="8" t="e">
        <v>#N/A</v>
      </c>
      <c r="AM14" s="8" t="e">
        <v>#N/A</v>
      </c>
      <c r="AN14" s="8" t="str">
        <f>IFERROR(__xludf.DUMMYFUNCTION("""COMPUTED_VALUE"""),"Chirps!C2:C")</f>
        <v>Chirps!C2:C</v>
      </c>
      <c r="AO14" s="8">
        <f>IFERROR(__xludf.DUMMYFUNCTION("if(len(AI14:AI1001)=0,"""", COUNTA(filter(Chirps!$A$2:$Z$100,column(Chirps!$A$2:$Z$100)=AI14)))"),0.0)</f>
        <v>0</v>
      </c>
    </row>
    <row r="15">
      <c r="A15" s="8" t="s">
        <v>618</v>
      </c>
      <c r="B15" s="8" t="s">
        <v>14</v>
      </c>
      <c r="C15" s="8" t="s">
        <v>14</v>
      </c>
      <c r="D15" s="8" t="s">
        <v>14</v>
      </c>
      <c r="E15" s="8" t="s">
        <v>14</v>
      </c>
      <c r="F15" s="8" t="s">
        <v>14</v>
      </c>
      <c r="G15" s="8" t="s">
        <v>14</v>
      </c>
      <c r="H15" s="8" t="s">
        <v>14</v>
      </c>
      <c r="I15" s="8" t="s">
        <v>14</v>
      </c>
      <c r="J15" s="8" t="s">
        <v>14</v>
      </c>
      <c r="K15" s="8" t="s">
        <v>14</v>
      </c>
      <c r="L15" s="8" t="s">
        <v>14</v>
      </c>
      <c r="M15" s="8" t="s">
        <v>14</v>
      </c>
      <c r="N15" s="8" t="s">
        <v>14</v>
      </c>
      <c r="Q15" s="109" t="str">
        <f>IFERROR(__xludf.DUMMYFUNCTION("if(len(L15)=0,"""",(IF(N15=""C"",
SMALL(FILTER(L:L,B:B=B15,E:E=E15),1)+IFERROR(SMALL(FILTER(L:L,B:B=B15,E:E=E15),2),0),
0)
+IF(N15=""R18"",
MIN(IFERROR(SMALL(FILTER(L:L,B:B=B15,E:E=E15,J:J=9),1),100)+IFERROR(SMALL(FILTER(L:L,B:B=B15,E:E=E15,J:J=9),2),100)"&amp;",SMALL(FILTER(L:L,B:B=B15,E:E=E15,J:J=18),1)),
0)
+IF(OR(N15=""R9"",N15=""M""),
MINIFS(L:L,B:B,B15,E:E,E15),
0)))"),"")</f>
        <v/>
      </c>
      <c r="R15" s="110" t="str">
        <f>if(len(L15)=0,"",SUM(Q15,VLOOKUP(B15,Profile!J:L,3,FALSE)/1000))</f>
        <v/>
      </c>
      <c r="S15" s="110" t="str">
        <f>IFERROR(__xludf.DUMMYFUNCTION("if(len(L15)=0,"""",ROUND( IF(AND(N15=""C"",RANK(R15,UNIQUE(FILTER(R:R,E:E=E15)),1)=1), MAX(15,RANK(SUM(Q15,VLOOKUP(B15,Profile!J:L,3,FALSE)/1000),UNIQUE(FILTER(R:R,E:E=E15)),0)*1.5),0) +IF(AND(N15=""C"",RANK(R15,UNIQUE(FILTER(R:R,E:E=E15)),1)=2), MAX(10,R"&amp;"ANK(SUM(Q15,VLOOKUP(B15,Profile!J:L,3,FALSE)/1000),UNIQUE(FILTER(R:R,E:E=E15)),0)*1.5+1.5-5),0) +IF(AND(N15=""C"",RANK(R15,UNIQUE(FILTER(R:R,E:E=E15)),1)=3), MAX(7,RANK(SUM(Q15,VLOOKUP(B15,Profile!J:L,3,FALSE)/1000),UNIQUE(FILTER(R:R,E:E=E15)),0)*1.5+3-8)"&amp;",0) +IF(AND(N15=""C"",RANK(R15,UNIQUE(FILTER(R:R,E:E=E15)),1)=4), MAX(5,RANK(SUM(Q15,VLOOKUP(B15,Profile!J:L,3,FALSE)/1000),UNIQUE(FILTER(R:R,E:E=E15)),0)*1.5+4.5-10),0) +IF(AND(N15=""C"",RANK(R15,UNIQUE(FILTER(R:R,E:E=E15)),1)&gt;4), MAX(5-(RANK(R15,UNIQUE("&amp;"FILTER(R:R,E:E=E15)),1)-3),RANK(SUM(Q15,VLOOKUP(B15,Profile!J:L,3,FALSE)/1000),UNIQUE(FILTER(R:R,E:E=E15)),0)*1.5+1.5*(RANK(R15,UNIQUE(FILTER(R:R,E:E=E15)),1)-1)-10-(RANK(R15,UNIQUE(FILTER(R:R,E:E=E15)),1)-4)),0) +IF(AND(N15=""M"",RANK(R15,UNIQUE(FILTER(R"&amp;":R,E:E=E15)),1)=1), MAX(10,RANK(SUM(Q15,VLOOKUP(B15,Profile!J:L,3,FALSE)/1000),UNIQUE(FILTER(R:R,E:E=E15)),0)*1.33),0) +IF(AND(N15=""M"",RANK(R15,UNIQUE(FILTER(R:R,E:E=E15)),1)=2), MAX(7,RANK(SUM(Q15,VLOOKUP(B15,Profile!J:L,3,FALSE)/1000),UNIQUE(FILTER(R:"&amp;"R,E:E=E15)),0)*1.33+1.33-3),0) +IF(AND(N15=""M"",RANK(R15,UNIQUE(FILTER(R:R,E:E=E15)),1)=3), MAX(5,RANK(SUM(Q15,VLOOKUP(B15,Profile!J:L,3,FALSE)/1000),UNIQUE(FILTER(R:R,E:E=E15)),0)*1.33+2.66-5),0) +IF(AND(N15=""M"",RANK(R15,UNIQUE(FILTER(R:R,E:E=E15)),1)"&amp;"&gt;3), MAX(5-(RANK(R15,UNIQUE(FILTER(R:R,E:E=E15)),1)-3),RANK(SUM(Q15,VLOOKUP(B15,Profile!J:L,3,FALSE)/1000),UNIQUE(FILTER(R:R,E:E=E15)),0)*1.33+1.33*(RANK(R15,UNIQUE(FILTER(R:R,E:E=E15)),1)-1)-5-(RANK(R15,UNIQUE(FILTER(R:R,E:E=E15)),1)-3)),0) +IF(OR(N15="""&amp;"R9"",N15=""R18""), RANK(SUM(Q15,VLOOKUP(B15,Profile!J:L,3,FALSE)/1000),UNIQUE(FILTER(R:R,E:E=E15)),0),0) ,1))"),"")</f>
        <v/>
      </c>
      <c r="T15" s="109" t="str">
        <f t="shared" si="1"/>
        <v/>
      </c>
      <c r="U15" s="109" t="str">
        <f>IFERROR(__xludf.DUMMYFUNCTION("if(len(L15)=0,"""",IF(COUNTUNIQUEIFS(R:R,Q:Q,Q15,E:E,E15)=1,T15,ROUND(SUM(UNIQUE(FILTER(T:T,Q:Q=Q15,E:E=E15)))/COUNTUNIQUEIFS(R:R,Q:Q,Q15,E:E,E15),1)))"),"")</f>
        <v/>
      </c>
      <c r="V15" s="109" t="str">
        <f>IFERROR(__xludf.DUMMYFUNCTION("if(len(M15)=0,"""",(IF(N15=""C"",
SMALL(FILTER(M:M,B:B=B15,E:E=E15),1),
0)
+IF(N15=""R18"",
MIN(IFERROR(SMALL(FILTER(M:M,B:B=B15,E:E=E15,J:J=9),1),100)+IFERROR(SMALL(FILTER(M:M,B:B=B15,E:E=E15,J:J=9),2),100),SMALL(FILTER(M:M,B:B=B15,E:E=E15,J:J=18),1)),
0"&amp;")
+IF(OR(N15=""R9"",N15=""M""),
MINIFS(M:M,B:B,B15,E:E,E15),
0)))"),"")</f>
        <v/>
      </c>
      <c r="W15" s="109" t="str">
        <f>if(len(M15)=0,"",SUM(V15,VLOOKUP(B15,Profile!J:L,3,FALSE)/1000))</f>
        <v/>
      </c>
      <c r="X15" s="109" t="str">
        <f>IFERROR(__xludf.DUMMYFUNCTION("if(len(M15)=0,"""",ROUND( IF(AND(N15=""C"",RANK(W15,UNIQUE(FILTER(W:W,E:E=E15)),1)=1), MAX(15,RANK(SUM(V15,VLOOKUP(B15,Profile!J:L,3,FALSE)/1000),UNIQUE(FILTER(W:W,E:E=E15)),0)*1.5),0) +IF(AND(N15=""C"",RANK(W15,UNIQUE(FILTER(W:W,E:E=E15)),1)=2), MAX(10,R"&amp;"ANK(SUM(V15,VLOOKUP(B15,Profile!J:L,3,FALSE)/1000),UNIQUE(FILTER(W:W,E:E=E15)),0)*1.5+1.5-5),0) +IF(AND(N15=""C"",RANK(W15,UNIQUE(FILTER(W:W,E:E=E15)),1)=3), MAX(7,RANK(SUM(V15,VLOOKUP(B15,Profile!J:L,3,FALSE)/1000),UNIQUE(FILTER(W:W,E:E=E15)),0)*1.5+3-8)"&amp;",0) +IF(AND(N15=""C"",RANK(W15,UNIQUE(FILTER(W:W,E:E=E15)),1)=4), MAX(5,RANK(SUM(V15,VLOOKUP(B15,Profile!J:L,3,FALSE)/1000),UNIQUE(FILTER(W:W,E:E=E15)),0)*1.5+4.5-10),0) +IF(AND(N15=""C"",RANK(W15,UNIQUE(FILTER(W:W,E:E=E15)),1)&gt;4), MAX(5-(RANK(W15,UNIQUE("&amp;"FILTER(W:W,E:E=E15)),1)-3),RANK(SUM(V15,VLOOKUP(B15,Profile!J:L,3,FALSE)/1000),UNIQUE(FILTER(W:W,E:E=E15)),0)*1.5+1.5*(RANK(W15,UNIQUE(FILTER(W:W,E:E=E15)),1)-1)-10-(RANK(W15,UNIQUE(FILTER(W:W,E:E=E15)),1)-4)),0) +IF(AND(N15=""M"",RANK(W15,UNIQUE(FILTER(W"&amp;":W,E:E=E15)),1)=1), MAX(10,RANK(SUM(V15,VLOOKUP(B15,Profile!J:L,3,FALSE)/1000),UNIQUE(FILTER(W:W,E:E=E15)),0)*1.33),0) +IF(AND(N15=""M"",RANK(W15,UNIQUE(FILTER(W:W,E:E=E15)),1)=2), MAX(7,RANK(SUM(V15,VLOOKUP(B15,Profile!J:L,3,FALSE)/1000),UNIQUE(FILTER(W:"&amp;"W,E:E=E15)),0)*1.33+1.33-3),0) +IF(AND(N15=""M"",RANK(W15,UNIQUE(FILTER(W:W,E:E=E15)),1)=3), MAX(5,RANK(SUM(V15,VLOOKUP(B15,Profile!J:L,3,FALSE)/1000),UNIQUE(FILTER(W:W,E:E=E15)),0)*1.33+2.66-5),0) +IF(AND(N15=""M"",RANK(W15,UNIQUE(FILTER(W:W,E:E=E15)),1)"&amp;"&gt;3), MAX(5-(RANK(W15,UNIQUE(FILTER(W:W,E:E=E15)),1)-3),RANK(SUM(V15,VLOOKUP(B15,Profile!J:L,3,FALSE)/1000),UNIQUE(FILTER(W:W,E:E=E15)),0)*1.33+1.33*(RANK(W15,UNIQUE(FILTER(W:W,E:E=E15)),1)-1)-5-(RANK(W15,UNIQUE(FILTER(W:W,E:E=E15)),1)-3)),0) +IF(OR(N15="""&amp;"R9"",N15=""R18""), RANK(SUM(V15,VLOOKUP(B15,Profile!J:L,3,FALSE)/1000),UNIQUE(FILTER(W:W,E:E=E15)),0),0) ,1))"),"")</f>
        <v/>
      </c>
      <c r="Y15" s="109" t="str">
        <f t="shared" si="2"/>
        <v/>
      </c>
      <c r="Z15" s="109" t="str">
        <f>IFERROR(__xludf.DUMMYFUNCTION("if(len(M15)=0,"""",IF(COUNTUNIQUEIFS(W:W,V:V,V15,E:E,E15)=1,Y15,ROUND(SUM(UNIQUE(FILTER(Y:Y,V:V=V15,E:E=E15)))/COUNTUNIQUEIFS(W:W,V:V,V15,E:E,E15),1)))"),"")</f>
        <v/>
      </c>
      <c r="AA15" s="8" t="s">
        <v>14</v>
      </c>
      <c r="AB15" s="8" t="s">
        <v>14</v>
      </c>
      <c r="AC15" s="8" t="s">
        <v>14</v>
      </c>
      <c r="AD15" s="8" t="s">
        <v>14</v>
      </c>
      <c r="AE15" s="8">
        <v>88.0</v>
      </c>
      <c r="AF15" s="8" t="s">
        <v>14</v>
      </c>
      <c r="AG15" s="8" t="s">
        <v>14</v>
      </c>
      <c r="AH15" s="8" t="s">
        <v>14</v>
      </c>
      <c r="AI15" s="8" t="s">
        <v>14</v>
      </c>
      <c r="AK15" s="8" t="s">
        <v>14</v>
      </c>
      <c r="AL15" s="8" t="s">
        <v>14</v>
      </c>
      <c r="AM15" s="8" t="s">
        <v>14</v>
      </c>
      <c r="AN15" s="8" t="str">
        <f>IFERROR(__xludf.DUMMYFUNCTION("""COMPUTED_VALUE"""),"")</f>
        <v/>
      </c>
      <c r="AO15" s="8" t="str">
        <f>IFERROR(__xludf.DUMMYFUNCTION("if(len(AI15:AI1001)=0,"""", COUNTA(filter(Chirps!$A$2:$Z$100,column(Chirps!$A$2:$Z$100)=AI15)))"),"")</f>
        <v/>
      </c>
    </row>
    <row r="16">
      <c r="A16" s="8" t="s">
        <v>621</v>
      </c>
      <c r="B16" s="8" t="s">
        <v>33</v>
      </c>
      <c r="C16" s="8">
        <v>17.8</v>
      </c>
      <c r="D16" s="8" t="s">
        <v>620</v>
      </c>
      <c r="E16" s="8">
        <v>12.0</v>
      </c>
      <c r="F16" s="8" t="s">
        <v>619</v>
      </c>
      <c r="G16" s="8">
        <v>70.6</v>
      </c>
      <c r="H16" s="8">
        <v>125.0</v>
      </c>
      <c r="I16" s="8">
        <v>89.0</v>
      </c>
      <c r="J16" s="8">
        <v>18.0</v>
      </c>
      <c r="K16" s="8">
        <v>70.0</v>
      </c>
      <c r="L16" s="8">
        <v>-1.0</v>
      </c>
      <c r="M16" s="8">
        <v>17.0</v>
      </c>
      <c r="N16" s="8" t="s">
        <v>77</v>
      </c>
      <c r="Q16" s="109">
        <f>IFERROR(__xludf.DUMMYFUNCTION("if(len(L16)=0,"""",(IF(N16=""C"",
SMALL(FILTER(L:L,B:B=B16,E:E=E16),1)+IFERROR(SMALL(FILTER(L:L,B:B=B16,E:E=E16),2),0),
0)
+IF(N16=""R18"",
MIN(IFERROR(SMALL(FILTER(L:L,B:B=B16,E:E=E16,J:J=9),1),100)+IFERROR(SMALL(FILTER(L:L,B:B=B16,E:E=E16,J:J=9),2),100)"&amp;",SMALL(FILTER(L:L,B:B=B16,E:E=E16,J:J=18),1)),
0)
+IF(OR(N16=""R9"",N16=""M""),
MINIFS(L:L,B:B,B16,E:E,E16),
0)))"),-6.0)</f>
        <v>-6</v>
      </c>
      <c r="R16" s="110">
        <f>if(len(L16)=0,"",SUM(Q16,VLOOKUP(B16,Profile!J:L,3,FALSE)/1000))</f>
        <v>-5.89</v>
      </c>
      <c r="S16" s="110">
        <f>IFERROR(__xludf.DUMMYFUNCTION("if(len(L16)=0,"""",ROUND( IF(AND(N16=""C"",RANK(R16,UNIQUE(FILTER(R:R,E:E=E16)),1)=1), MAX(15,RANK(SUM(Q16,VLOOKUP(B16,Profile!J:L,3,FALSE)/1000),UNIQUE(FILTER(R:R,E:E=E16)),0)*1.5),0) +IF(AND(N16=""C"",RANK(R16,UNIQUE(FILTER(R:R,E:E=E16)),1)=2), MAX(10,R"&amp;"ANK(SUM(Q16,VLOOKUP(B16,Profile!J:L,3,FALSE)/1000),UNIQUE(FILTER(R:R,E:E=E16)),0)*1.5+1.5-5),0) +IF(AND(N16=""C"",RANK(R16,UNIQUE(FILTER(R:R,E:E=E16)),1)=3), MAX(7,RANK(SUM(Q16,VLOOKUP(B16,Profile!J:L,3,FALSE)/1000),UNIQUE(FILTER(R:R,E:E=E16)),0)*1.5+3-8)"&amp;",0) +IF(AND(N16=""C"",RANK(R16,UNIQUE(FILTER(R:R,E:E=E16)),1)=4), MAX(5,RANK(SUM(Q16,VLOOKUP(B16,Profile!J:L,3,FALSE)/1000),UNIQUE(FILTER(R:R,E:E=E16)),0)*1.5+4.5-10),0) +IF(AND(N16=""C"",RANK(R16,UNIQUE(FILTER(R:R,E:E=E16)),1)&gt;4), MAX(5-(RANK(R16,UNIQUE("&amp;"FILTER(R:R,E:E=E16)),1)-3),RANK(SUM(Q16,VLOOKUP(B16,Profile!J:L,3,FALSE)/1000),UNIQUE(FILTER(R:R,E:E=E16)),0)*1.5+1.5*(RANK(R16,UNIQUE(FILTER(R:R,E:E=E16)),1)-1)-10-(RANK(R16,UNIQUE(FILTER(R:R,E:E=E16)),1)-4)),0) +IF(AND(N16=""M"",RANK(R16,UNIQUE(FILTER(R"&amp;":R,E:E=E16)),1)=1), MAX(10,RANK(SUM(Q16,VLOOKUP(B16,Profile!J:L,3,FALSE)/1000),UNIQUE(FILTER(R:R,E:E=E16)),0)*1.33),0) +IF(AND(N16=""M"",RANK(R16,UNIQUE(FILTER(R:R,E:E=E16)),1)=2), MAX(7,RANK(SUM(Q16,VLOOKUP(B16,Profile!J:L,3,FALSE)/1000),UNIQUE(FILTER(R:"&amp;"R,E:E=E16)),0)*1.33+1.33-3),0) +IF(AND(N16=""M"",RANK(R16,UNIQUE(FILTER(R:R,E:E=E16)),1)=3), MAX(5,RANK(SUM(Q16,VLOOKUP(B16,Profile!J:L,3,FALSE)/1000),UNIQUE(FILTER(R:R,E:E=E16)),0)*1.33+2.66-5),0) +IF(AND(N16=""M"",RANK(R16,UNIQUE(FILTER(R:R,E:E=E16)),1)"&amp;"&gt;3), MAX(5-(RANK(R16,UNIQUE(FILTER(R:R,E:E=E16)),1)-3),RANK(SUM(Q16,VLOOKUP(B16,Profile!J:L,3,FALSE)/1000),UNIQUE(FILTER(R:R,E:E=E16)),0)*1.33+1.33*(RANK(R16,UNIQUE(FILTER(R:R,E:E=E16)),1)-1)-5-(RANK(R16,UNIQUE(FILTER(R:R,E:E=E16)),1)-3)),0) +IF(OR(N16="""&amp;"R9"",N16=""R18""), RANK(SUM(Q16,VLOOKUP(B16,Profile!J:L,3,FALSE)/1000),UNIQUE(FILTER(R:R,E:E=E16)),0),0) ,1))"),5.6)</f>
        <v>5.6</v>
      </c>
      <c r="T16" s="109">
        <f t="shared" si="1"/>
        <v>5.6</v>
      </c>
      <c r="U16" s="109">
        <f>IFERROR(__xludf.DUMMYFUNCTION("if(len(L16)=0,"""",IF(COUNTUNIQUEIFS(R:R,Q:Q,Q16,E:E,E16)=1,T16,ROUND(SUM(UNIQUE(FILTER(T:T,Q:Q=Q16,E:E=E16)))/COUNTUNIQUEIFS(R:R,Q:Q,Q16,E:E,E16),1)))"),5.6)</f>
        <v>5.6</v>
      </c>
      <c r="V16" s="109">
        <f>IFERROR(__xludf.DUMMYFUNCTION("if(len(M16)=0,"""",(IF(N16=""C"",
SMALL(FILTER(M:M,B:B=B16,E:E=E16),1),
0)
+IF(N16=""R18"",
MIN(IFERROR(SMALL(FILTER(M:M,B:B=B16,E:E=E16,J:J=9),1),100)+IFERROR(SMALL(FILTER(M:M,B:B=B16,E:E=E16,J:J=9),2),100),SMALL(FILTER(M:M,B:B=B16,E:E=E16,J:J=18),1)),
0"&amp;")
+IF(OR(N16=""R9"",N16=""M""),
MINIFS(M:M,B:B,B16,E:E,E16),
0)))"),10.0)</f>
        <v>10</v>
      </c>
      <c r="W16" s="109">
        <f>if(len(M16)=0,"",SUM(V16,VLOOKUP(B16,Profile!J:L,3,FALSE)/1000))</f>
        <v>10.11</v>
      </c>
      <c r="X16" s="109">
        <f>IFERROR(__xludf.DUMMYFUNCTION("if(len(M16)=0,"""",ROUND( IF(AND(N16=""C"",RANK(W16,UNIQUE(FILTER(W:W,E:E=E16)),1)=1), MAX(15,RANK(SUM(V16,VLOOKUP(B16,Profile!J:L,3,FALSE)/1000),UNIQUE(FILTER(W:W,E:E=E16)),0)*1.5),0) +IF(AND(N16=""C"",RANK(W16,UNIQUE(FILTER(W:W,E:E=E16)),1)=2), MAX(10,R"&amp;"ANK(SUM(V16,VLOOKUP(B16,Profile!J:L,3,FALSE)/1000),UNIQUE(FILTER(W:W,E:E=E16)),0)*1.5+1.5-5),0) +IF(AND(N16=""C"",RANK(W16,UNIQUE(FILTER(W:W,E:E=E16)),1)=3), MAX(7,RANK(SUM(V16,VLOOKUP(B16,Profile!J:L,3,FALSE)/1000),UNIQUE(FILTER(W:W,E:E=E16)),0)*1.5+3-8)"&amp;",0) +IF(AND(N16=""C"",RANK(W16,UNIQUE(FILTER(W:W,E:E=E16)),1)=4), MAX(5,RANK(SUM(V16,VLOOKUP(B16,Profile!J:L,3,FALSE)/1000),UNIQUE(FILTER(W:W,E:E=E16)),0)*1.5+4.5-10),0) +IF(AND(N16=""C"",RANK(W16,UNIQUE(FILTER(W:W,E:E=E16)),1)&gt;4), MAX(5-(RANK(W16,UNIQUE("&amp;"FILTER(W:W,E:E=E16)),1)-3),RANK(SUM(V16,VLOOKUP(B16,Profile!J:L,3,FALSE)/1000),UNIQUE(FILTER(W:W,E:E=E16)),0)*1.5+1.5*(RANK(W16,UNIQUE(FILTER(W:W,E:E=E16)),1)-1)-10-(RANK(W16,UNIQUE(FILTER(W:W,E:E=E16)),1)-4)),0) +IF(AND(N16=""M"",RANK(W16,UNIQUE(FILTER(W"&amp;":W,E:E=E16)),1)=1), MAX(10,RANK(SUM(V16,VLOOKUP(B16,Profile!J:L,3,FALSE)/1000),UNIQUE(FILTER(W:W,E:E=E16)),0)*1.33),0) +IF(AND(N16=""M"",RANK(W16,UNIQUE(FILTER(W:W,E:E=E16)),1)=2), MAX(7,RANK(SUM(V16,VLOOKUP(B16,Profile!J:L,3,FALSE)/1000),UNIQUE(FILTER(W:"&amp;"W,E:E=E16)),0)*1.33+1.33-3),0) +IF(AND(N16=""M"",RANK(W16,UNIQUE(FILTER(W:W,E:E=E16)),1)=3), MAX(5,RANK(SUM(V16,VLOOKUP(B16,Profile!J:L,3,FALSE)/1000),UNIQUE(FILTER(W:W,E:E=E16)),0)*1.33+2.66-5),0) +IF(AND(N16=""M"",RANK(W16,UNIQUE(FILTER(W:W,E:E=E16)),1)"&amp;"&gt;3), MAX(5-(RANK(W16,UNIQUE(FILTER(W:W,E:E=E16)),1)-3),RANK(SUM(V16,VLOOKUP(B16,Profile!J:L,3,FALSE)/1000),UNIQUE(FILTER(W:W,E:E=E16)),0)*1.33+1.33*(RANK(W16,UNIQUE(FILTER(W:W,E:E=E16)),1)-1)-5-(RANK(W16,UNIQUE(FILTER(W:W,E:E=E16)),1)-3)),0) +IF(OR(N16="""&amp;"R9"",N16=""R18""), RANK(SUM(V16,VLOOKUP(B16,Profile!J:L,3,FALSE)/1000),UNIQUE(FILTER(W:W,E:E=E16)),0),0) ,1))"),3.6)</f>
        <v>3.6</v>
      </c>
      <c r="Y16" s="109">
        <f t="shared" si="2"/>
        <v>3.6</v>
      </c>
      <c r="Z16" s="109">
        <f>IFERROR(__xludf.DUMMYFUNCTION("if(len(M16)=0,"""",IF(COUNTUNIQUEIFS(W:W,V:V,V16,E:E,E16)=1,Y16,ROUND(SUM(UNIQUE(FILTER(Y:Y,V:V=V16,E:E=E16)))/COUNTUNIQUEIFS(W:W,V:V,V16,E:E,E16),1)))"),3.6)</f>
        <v>3.6</v>
      </c>
      <c r="AA16" s="8">
        <v>18.0</v>
      </c>
      <c r="AB16" s="8" t="s">
        <v>14</v>
      </c>
      <c r="AC16" s="8" t="s">
        <v>14</v>
      </c>
      <c r="AD16" s="8" t="s">
        <v>540</v>
      </c>
      <c r="AE16" s="8">
        <v>88.0</v>
      </c>
      <c r="AF16" s="8" t="s">
        <v>1608</v>
      </c>
      <c r="AG16" s="8" t="s">
        <v>622</v>
      </c>
      <c r="AH16" s="8">
        <v>18.0</v>
      </c>
      <c r="AI16" s="8">
        <v>4.0</v>
      </c>
      <c r="AK16" s="8">
        <v>0.0</v>
      </c>
      <c r="AL16" s="8" t="e">
        <v>#N/A</v>
      </c>
      <c r="AM16" s="8" t="e">
        <v>#N/A</v>
      </c>
      <c r="AN16" s="8" t="str">
        <f>IFERROR(__xludf.DUMMYFUNCTION("""COMPUTED_VALUE"""),"Chirps!D2:D")</f>
        <v>Chirps!D2:D</v>
      </c>
      <c r="AO16" s="8">
        <f>IFERROR(__xludf.DUMMYFUNCTION("if(len(AI16:AI1001)=0,"""", COUNTA(filter(Chirps!$A$2:$Z$100,column(Chirps!$A$2:$Z$100)=AI16)))"),0.0)</f>
        <v>0</v>
      </c>
    </row>
    <row r="17">
      <c r="A17" s="8" t="s">
        <v>626</v>
      </c>
      <c r="B17" s="8" t="s">
        <v>21</v>
      </c>
      <c r="C17" s="8">
        <v>6.1</v>
      </c>
      <c r="D17" s="8" t="s">
        <v>625</v>
      </c>
      <c r="E17" s="8">
        <v>12.0</v>
      </c>
      <c r="F17" s="8" t="s">
        <v>594</v>
      </c>
      <c r="G17" s="8">
        <v>70.6</v>
      </c>
      <c r="H17" s="8">
        <v>125.0</v>
      </c>
      <c r="I17" s="8">
        <v>77.0</v>
      </c>
      <c r="J17" s="8">
        <v>18.0</v>
      </c>
      <c r="K17" s="8">
        <v>71.0</v>
      </c>
      <c r="L17" s="8">
        <v>-2.0</v>
      </c>
      <c r="M17" s="8">
        <v>4.0</v>
      </c>
      <c r="N17" s="8" t="s">
        <v>77</v>
      </c>
      <c r="Q17" s="109">
        <f>IFERROR(__xludf.DUMMYFUNCTION("if(len(L17)=0,"""",(IF(N17=""C"",
SMALL(FILTER(L:L,B:B=B17,E:E=E17),1)+IFERROR(SMALL(FILTER(L:L,B:B=B17,E:E=E17),2),0),
0)
+IF(N17=""R18"",
MIN(IFERROR(SMALL(FILTER(L:L,B:B=B17,E:E=E17,J:J=9),1),100)+IFERROR(SMALL(FILTER(L:L,B:B=B17,E:E=E17,J:J=9),2),100)"&amp;",SMALL(FILTER(L:L,B:B=B17,E:E=E17,J:J=18),1)),
0)
+IF(OR(N17=""R9"",N17=""M""),
MINIFS(L:L,B:B,B17,E:E,E17),
0)))"),-2.0)</f>
        <v>-2</v>
      </c>
      <c r="R17" s="110">
        <f>if(len(L17)=0,"",SUM(Q17,VLOOKUP(B17,Profile!J:L,3,FALSE)/1000))</f>
        <v>-1.892</v>
      </c>
      <c r="S17" s="110">
        <f>IFERROR(__xludf.DUMMYFUNCTION("if(len(L17)=0,"""",ROUND( IF(AND(N17=""C"",RANK(R17,UNIQUE(FILTER(R:R,E:E=E17)),1)=1), MAX(15,RANK(SUM(Q17,VLOOKUP(B17,Profile!J:L,3,FALSE)/1000),UNIQUE(FILTER(R:R,E:E=E17)),0)*1.5),0) +IF(AND(N17=""C"",RANK(R17,UNIQUE(FILTER(R:R,E:E=E17)),1)=2), MAX(10,R"&amp;"ANK(SUM(Q17,VLOOKUP(B17,Profile!J:L,3,FALSE)/1000),UNIQUE(FILTER(R:R,E:E=E17)),0)*1.5+1.5-5),0) +IF(AND(N17=""C"",RANK(R17,UNIQUE(FILTER(R:R,E:E=E17)),1)=3), MAX(7,RANK(SUM(Q17,VLOOKUP(B17,Profile!J:L,3,FALSE)/1000),UNIQUE(FILTER(R:R,E:E=E17)),0)*1.5+3-8)"&amp;",0) +IF(AND(N17=""C"",RANK(R17,UNIQUE(FILTER(R:R,E:E=E17)),1)=4), MAX(5,RANK(SUM(Q17,VLOOKUP(B17,Profile!J:L,3,FALSE)/1000),UNIQUE(FILTER(R:R,E:E=E17)),0)*1.5+4.5-10),0) +IF(AND(N17=""C"",RANK(R17,UNIQUE(FILTER(R:R,E:E=E17)),1)&gt;4), MAX(5-(RANK(R17,UNIQUE("&amp;"FILTER(R:R,E:E=E17)),1)-3),RANK(SUM(Q17,VLOOKUP(B17,Profile!J:L,3,FALSE)/1000),UNIQUE(FILTER(R:R,E:E=E17)),0)*1.5+1.5*(RANK(R17,UNIQUE(FILTER(R:R,E:E=E17)),1)-1)-10-(RANK(R17,UNIQUE(FILTER(R:R,E:E=E17)),1)-4)),0) +IF(AND(N17=""M"",RANK(R17,UNIQUE(FILTER(R"&amp;":R,E:E=E17)),1)=1), MAX(10,RANK(SUM(Q17,VLOOKUP(B17,Profile!J:L,3,FALSE)/1000),UNIQUE(FILTER(R:R,E:E=E17)),0)*1.33),0) +IF(AND(N17=""M"",RANK(R17,UNIQUE(FILTER(R:R,E:E=E17)),1)=2), MAX(7,RANK(SUM(Q17,VLOOKUP(B17,Profile!J:L,3,FALSE)/1000),UNIQUE(FILTER(R:"&amp;"R,E:E=E17)),0)*1.33+1.33-3),0) +IF(AND(N17=""M"",RANK(R17,UNIQUE(FILTER(R:R,E:E=E17)),1)=3), MAX(5,RANK(SUM(Q17,VLOOKUP(B17,Profile!J:L,3,FALSE)/1000),UNIQUE(FILTER(R:R,E:E=E17)),0)*1.33+2.66-5),0) +IF(AND(N17=""M"",RANK(R17,UNIQUE(FILTER(R:R,E:E=E17)),1)"&amp;"&gt;3), MAX(5-(RANK(R17,UNIQUE(FILTER(R:R,E:E=E17)),1)-3),RANK(SUM(Q17,VLOOKUP(B17,Profile!J:L,3,FALSE)/1000),UNIQUE(FILTER(R:R,E:E=E17)),0)*1.33+1.33*(RANK(R17,UNIQUE(FILTER(R:R,E:E=E17)),1)-1)-5-(RANK(R17,UNIQUE(FILTER(R:R,E:E=E17)),1)-3)),0) +IF(OR(N17="""&amp;"R9"",N17=""R18""), RANK(SUM(Q17,VLOOKUP(B17,Profile!J:L,3,FALSE)/1000),UNIQUE(FILTER(R:R,E:E=E17)),0),0) ,1))"),4.6)</f>
        <v>4.6</v>
      </c>
      <c r="T17" s="109">
        <f t="shared" si="1"/>
        <v>4.6</v>
      </c>
      <c r="U17" s="109">
        <f>IFERROR(__xludf.DUMMYFUNCTION("if(len(L17)=0,"""",IF(COUNTUNIQUEIFS(R:R,Q:Q,Q17,E:E,E17)=1,T17,ROUND(SUM(UNIQUE(FILTER(T:T,Q:Q=Q17,E:E=E17)))/COUNTUNIQUEIFS(R:R,Q:Q,Q17,E:E,E17),1)))"),4.6)</f>
        <v>4.6</v>
      </c>
      <c r="V17" s="109">
        <f>IFERROR(__xludf.DUMMYFUNCTION("if(len(M17)=0,"""",(IF(N17=""C"",
SMALL(FILTER(M:M,B:B=B17,E:E=E17),1),
0)
+IF(N17=""R18"",
MIN(IFERROR(SMALL(FILTER(M:M,B:B=B17,E:E=E17,J:J=9),1),100)+IFERROR(SMALL(FILTER(M:M,B:B=B17,E:E=E17,J:J=9),2),100),SMALL(FILTER(M:M,B:B=B17,E:E=E17,J:J=18),1)),
0"&amp;")
+IF(OR(N17=""R9"",N17=""M""),
MINIFS(M:M,B:B,B17,E:E,E17),
0)))"),4.0)</f>
        <v>4</v>
      </c>
      <c r="W17" s="109">
        <f>if(len(M17)=0,"",SUM(V17,VLOOKUP(B17,Profile!J:L,3,FALSE)/1000))</f>
        <v>4.108</v>
      </c>
      <c r="X17" s="109">
        <f>IFERROR(__xludf.DUMMYFUNCTION("if(len(M17)=0,"""",ROUND( IF(AND(N17=""C"",RANK(W17,UNIQUE(FILTER(W:W,E:E=E17)),1)=1), MAX(15,RANK(SUM(V17,VLOOKUP(B17,Profile!J:L,3,FALSE)/1000),UNIQUE(FILTER(W:W,E:E=E17)),0)*1.5),0) +IF(AND(N17=""C"",RANK(W17,UNIQUE(FILTER(W:W,E:E=E17)),1)=2), MAX(10,R"&amp;"ANK(SUM(V17,VLOOKUP(B17,Profile!J:L,3,FALSE)/1000),UNIQUE(FILTER(W:W,E:E=E17)),0)*1.5+1.5-5),0) +IF(AND(N17=""C"",RANK(W17,UNIQUE(FILTER(W:W,E:E=E17)),1)=3), MAX(7,RANK(SUM(V17,VLOOKUP(B17,Profile!J:L,3,FALSE)/1000),UNIQUE(FILTER(W:W,E:E=E17)),0)*1.5+3-8)"&amp;",0) +IF(AND(N17=""C"",RANK(W17,UNIQUE(FILTER(W:W,E:E=E17)),1)=4), MAX(5,RANK(SUM(V17,VLOOKUP(B17,Profile!J:L,3,FALSE)/1000),UNIQUE(FILTER(W:W,E:E=E17)),0)*1.5+4.5-10),0) +IF(AND(N17=""C"",RANK(W17,UNIQUE(FILTER(W:W,E:E=E17)),1)&gt;4), MAX(5-(RANK(W17,UNIQUE("&amp;"FILTER(W:W,E:E=E17)),1)-3),RANK(SUM(V17,VLOOKUP(B17,Profile!J:L,3,FALSE)/1000),UNIQUE(FILTER(W:W,E:E=E17)),0)*1.5+1.5*(RANK(W17,UNIQUE(FILTER(W:W,E:E=E17)),1)-1)-10-(RANK(W17,UNIQUE(FILTER(W:W,E:E=E17)),1)-4)),0) +IF(AND(N17=""M"",RANK(W17,UNIQUE(FILTER(W"&amp;":W,E:E=E17)),1)=1), MAX(10,RANK(SUM(V17,VLOOKUP(B17,Profile!J:L,3,FALSE)/1000),UNIQUE(FILTER(W:W,E:E=E17)),0)*1.33),0) +IF(AND(N17=""M"",RANK(W17,UNIQUE(FILTER(W:W,E:E=E17)),1)=2), MAX(7,RANK(SUM(V17,VLOOKUP(B17,Profile!J:L,3,FALSE)/1000),UNIQUE(FILTER(W:"&amp;"W,E:E=E17)),0)*1.33+1.33-3),0) +IF(AND(N17=""M"",RANK(W17,UNIQUE(FILTER(W:W,E:E=E17)),1)=3), MAX(5,RANK(SUM(V17,VLOOKUP(B17,Profile!J:L,3,FALSE)/1000),UNIQUE(FILTER(W:W,E:E=E17)),0)*1.33+2.66-5),0) +IF(AND(N17=""M"",RANK(W17,UNIQUE(FILTER(W:W,E:E=E17)),1)"&amp;"&gt;3), MAX(5-(RANK(W17,UNIQUE(FILTER(W:W,E:E=E17)),1)-3),RANK(SUM(V17,VLOOKUP(B17,Profile!J:L,3,FALSE)/1000),UNIQUE(FILTER(W:W,E:E=E17)),0)*1.33+1.33*(RANK(W17,UNIQUE(FILTER(W:W,E:E=E17)),1)-1)-5-(RANK(W17,UNIQUE(FILTER(W:W,E:E=E17)),1)-3)),0) +IF(OR(N17="""&amp;"R9"",N17=""R18""), RANK(SUM(V17,VLOOKUP(B17,Profile!J:L,3,FALSE)/1000),UNIQUE(FILTER(W:W,E:E=E17)),0),0) ,1))"),7.6)</f>
        <v>7.6</v>
      </c>
      <c r="Y17" s="109">
        <f t="shared" si="2"/>
        <v>7.6</v>
      </c>
      <c r="Z17" s="109">
        <f>IFERROR(__xludf.DUMMYFUNCTION("if(len(M17)=0,"""",IF(COUNTUNIQUEIFS(W:W,V:V,V17,E:E,E17)=1,Y17,ROUND(SUM(UNIQUE(FILTER(Y:Y,V:V=V17,E:E=E17)))/COUNTUNIQUEIFS(W:W,V:V,V17,E:E,E17),1)))"),6.6)</f>
        <v>6.6</v>
      </c>
      <c r="AA17" s="8">
        <v>4.0</v>
      </c>
      <c r="AB17" s="8" t="s">
        <v>14</v>
      </c>
      <c r="AC17" s="8" t="s">
        <v>14</v>
      </c>
      <c r="AD17" s="8" t="s">
        <v>540</v>
      </c>
      <c r="AE17" s="8">
        <v>75.0</v>
      </c>
      <c r="AF17" s="8" t="s">
        <v>1609</v>
      </c>
      <c r="AG17" s="8" t="s">
        <v>627</v>
      </c>
      <c r="AH17" s="8">
        <v>18.0</v>
      </c>
      <c r="AI17" s="8">
        <v>4.0</v>
      </c>
      <c r="AK17" s="8">
        <v>0.0</v>
      </c>
      <c r="AL17" s="8" t="e">
        <v>#N/A</v>
      </c>
      <c r="AM17" s="8" t="e">
        <v>#N/A</v>
      </c>
      <c r="AN17" s="8" t="str">
        <f>IFERROR(__xludf.DUMMYFUNCTION("""COMPUTED_VALUE"""),"Chirps!D2:D")</f>
        <v>Chirps!D2:D</v>
      </c>
      <c r="AO17" s="8">
        <f>IFERROR(__xludf.DUMMYFUNCTION("if(len(AI17:AI1001)=0,"""", COUNTA(filter(Chirps!$A$2:$Z$100,column(Chirps!$A$2:$Z$100)=AI17)))"),0.0)</f>
        <v>0</v>
      </c>
    </row>
    <row r="18">
      <c r="A18" s="8" t="s">
        <v>633</v>
      </c>
      <c r="B18" s="8" t="s">
        <v>301</v>
      </c>
      <c r="C18" s="8">
        <v>10.7</v>
      </c>
      <c r="D18" s="8" t="s">
        <v>631</v>
      </c>
      <c r="E18" s="8">
        <v>12.0</v>
      </c>
      <c r="F18" s="8" t="s">
        <v>594</v>
      </c>
      <c r="G18" s="8">
        <v>70.6</v>
      </c>
      <c r="H18" s="8">
        <v>125.0</v>
      </c>
      <c r="I18" s="8">
        <v>82.0</v>
      </c>
      <c r="J18" s="8">
        <v>18.0</v>
      </c>
      <c r="K18" s="8">
        <v>71.0</v>
      </c>
      <c r="L18" s="8">
        <v>-2.0</v>
      </c>
      <c r="M18" s="8">
        <v>9.0</v>
      </c>
      <c r="N18" s="8" t="s">
        <v>77</v>
      </c>
      <c r="Q18" s="109">
        <f>IFERROR(__xludf.DUMMYFUNCTION("if(len(L18)=0,"""",(IF(N18=""C"",
SMALL(FILTER(L:L,B:B=B18,E:E=E18),1)+IFERROR(SMALL(FILTER(L:L,B:B=B18,E:E=E18),2),0),
0)
+IF(N18=""R18"",
MIN(IFERROR(SMALL(FILTER(L:L,B:B=B18,E:E=E18,J:J=9),1),100)+IFERROR(SMALL(FILTER(L:L,B:B=B18,E:E=E18,J:J=9),2),100)"&amp;",SMALL(FILTER(L:L,B:B=B18,E:E=E18,J:J=18),1)),
0)
+IF(OR(N18=""R9"",N18=""M""),
MINIFS(L:L,B:B,B18,E:E,E18),
0)))"),-7.0)</f>
        <v>-7</v>
      </c>
      <c r="R18" s="110">
        <f>if(len(L18)=0,"",SUM(Q18,VLOOKUP(B18,Profile!J:L,3,FALSE)/1000))</f>
        <v>-6.887</v>
      </c>
      <c r="S18" s="110">
        <f>IFERROR(__xludf.DUMMYFUNCTION("if(len(L18)=0,"""",ROUND( IF(AND(N18=""C"",RANK(R18,UNIQUE(FILTER(R:R,E:E=E18)),1)=1), MAX(15,RANK(SUM(Q18,VLOOKUP(B18,Profile!J:L,3,FALSE)/1000),UNIQUE(FILTER(R:R,E:E=E18)),0)*1.5),0) +IF(AND(N18=""C"",RANK(R18,UNIQUE(FILTER(R:R,E:E=E18)),1)=2), MAX(10,R"&amp;"ANK(SUM(Q18,VLOOKUP(B18,Profile!J:L,3,FALSE)/1000),UNIQUE(FILTER(R:R,E:E=E18)),0)*1.5+1.5-5),0) +IF(AND(N18=""C"",RANK(R18,UNIQUE(FILTER(R:R,E:E=E18)),1)=3), MAX(7,RANK(SUM(Q18,VLOOKUP(B18,Profile!J:L,3,FALSE)/1000),UNIQUE(FILTER(R:R,E:E=E18)),0)*1.5+3-8)"&amp;",0) +IF(AND(N18=""C"",RANK(R18,UNIQUE(FILTER(R:R,E:E=E18)),1)=4), MAX(5,RANK(SUM(Q18,VLOOKUP(B18,Profile!J:L,3,FALSE)/1000),UNIQUE(FILTER(R:R,E:E=E18)),0)*1.5+4.5-10),0) +IF(AND(N18=""C"",RANK(R18,UNIQUE(FILTER(R:R,E:E=E18)),1)&gt;4), MAX(5-(RANK(R18,UNIQUE("&amp;"FILTER(R:R,E:E=E18)),1)-3),RANK(SUM(Q18,VLOOKUP(B18,Profile!J:L,3,FALSE)/1000),UNIQUE(FILTER(R:R,E:E=E18)),0)*1.5+1.5*(RANK(R18,UNIQUE(FILTER(R:R,E:E=E18)),1)-1)-10-(RANK(R18,UNIQUE(FILTER(R:R,E:E=E18)),1)-4)),0) +IF(AND(N18=""M"",RANK(R18,UNIQUE(FILTER(R"&amp;":R,E:E=E18)),1)=1), MAX(10,RANK(SUM(Q18,VLOOKUP(B18,Profile!J:L,3,FALSE)/1000),UNIQUE(FILTER(R:R,E:E=E18)),0)*1.33),0) +IF(AND(N18=""M"",RANK(R18,UNIQUE(FILTER(R:R,E:E=E18)),1)=2), MAX(7,RANK(SUM(Q18,VLOOKUP(B18,Profile!J:L,3,FALSE)/1000),UNIQUE(FILTER(R:"&amp;"R,E:E=E18)),0)*1.33+1.33-3),0) +IF(AND(N18=""M"",RANK(R18,UNIQUE(FILTER(R:R,E:E=E18)),1)=3), MAX(5,RANK(SUM(Q18,VLOOKUP(B18,Profile!J:L,3,FALSE)/1000),UNIQUE(FILTER(R:R,E:E=E18)),0)*1.33+2.66-5),0) +IF(AND(N18=""M"",RANK(R18,UNIQUE(FILTER(R:R,E:E=E18)),1)"&amp;"&gt;3), MAX(5-(RANK(R18,UNIQUE(FILTER(R:R,E:E=E18)),1)-3),RANK(SUM(Q18,VLOOKUP(B18,Profile!J:L,3,FALSE)/1000),UNIQUE(FILTER(R:R,E:E=E18)),0)*1.33+1.33*(RANK(R18,UNIQUE(FILTER(R:R,E:E=E18)),1)-1)-5-(RANK(R18,UNIQUE(FILTER(R:R,E:E=E18)),1)-3)),0) +IF(OR(N18="""&amp;"R9"",N18=""R18""), RANK(SUM(Q18,VLOOKUP(B18,Profile!J:L,3,FALSE)/1000),UNIQUE(FILTER(R:R,E:E=E18)),0),0) ,1))"),7.6)</f>
        <v>7.6</v>
      </c>
      <c r="T18" s="109">
        <f t="shared" si="1"/>
        <v>7.6</v>
      </c>
      <c r="U18" s="109">
        <f>IFERROR(__xludf.DUMMYFUNCTION("if(len(L18)=0,"""",IF(COUNTUNIQUEIFS(R:R,Q:Q,Q18,E:E,E18)=1,T18,ROUND(SUM(UNIQUE(FILTER(T:T,Q:Q=Q18,E:E=E18)))/COUNTUNIQUEIFS(R:R,Q:Q,Q18,E:E,E18),1)))"),9.1)</f>
        <v>9.1</v>
      </c>
      <c r="V18" s="109">
        <f>IFERROR(__xludf.DUMMYFUNCTION("if(len(M18)=0,"""",(IF(N18=""C"",
SMALL(FILTER(M:M,B:B=B18,E:E=E18),1),
0)
+IF(N18=""R18"",
MIN(IFERROR(SMALL(FILTER(M:M,B:B=B18,E:E=E18,J:J=9),1),100)+IFERROR(SMALL(FILTER(M:M,B:B=B18,E:E=E18,J:J=9),2),100),SMALL(FILTER(M:M,B:B=B18,E:E=E18,J:J=18),1)),
0"&amp;")
+IF(OR(N18=""R9"",N18=""M""),
MINIFS(M:M,B:B,B18,E:E,E18),
0)))"),4.0)</f>
        <v>4</v>
      </c>
      <c r="W18" s="109">
        <f>if(len(M18)=0,"",SUM(V18,VLOOKUP(B18,Profile!J:L,3,FALSE)/1000))</f>
        <v>4.113</v>
      </c>
      <c r="X18" s="109">
        <f>IFERROR(__xludf.DUMMYFUNCTION("if(len(M18)=0,"""",ROUND( IF(AND(N18=""C"",RANK(W18,UNIQUE(FILTER(W:W,E:E=E18)),1)=1), MAX(15,RANK(SUM(V18,VLOOKUP(B18,Profile!J:L,3,FALSE)/1000),UNIQUE(FILTER(W:W,E:E=E18)),0)*1.5),0) +IF(AND(N18=""C"",RANK(W18,UNIQUE(FILTER(W:W,E:E=E18)),1)=2), MAX(10,R"&amp;"ANK(SUM(V18,VLOOKUP(B18,Profile!J:L,3,FALSE)/1000),UNIQUE(FILTER(W:W,E:E=E18)),0)*1.5+1.5-5),0) +IF(AND(N18=""C"",RANK(W18,UNIQUE(FILTER(W:W,E:E=E18)),1)=3), MAX(7,RANK(SUM(V18,VLOOKUP(B18,Profile!J:L,3,FALSE)/1000),UNIQUE(FILTER(W:W,E:E=E18)),0)*1.5+3-8)"&amp;",0) +IF(AND(N18=""C"",RANK(W18,UNIQUE(FILTER(W:W,E:E=E18)),1)=4), MAX(5,RANK(SUM(V18,VLOOKUP(B18,Profile!J:L,3,FALSE)/1000),UNIQUE(FILTER(W:W,E:E=E18)),0)*1.5+4.5-10),0) +IF(AND(N18=""C"",RANK(W18,UNIQUE(FILTER(W:W,E:E=E18)),1)&gt;4), MAX(5-(RANK(W18,UNIQUE("&amp;"FILTER(W:W,E:E=E18)),1)-3),RANK(SUM(V18,VLOOKUP(B18,Profile!J:L,3,FALSE)/1000),UNIQUE(FILTER(W:W,E:E=E18)),0)*1.5+1.5*(RANK(W18,UNIQUE(FILTER(W:W,E:E=E18)),1)-1)-10-(RANK(W18,UNIQUE(FILTER(W:W,E:E=E18)),1)-4)),0) +IF(AND(N18=""M"",RANK(W18,UNIQUE(FILTER(W"&amp;":W,E:E=E18)),1)=1), MAX(10,RANK(SUM(V18,VLOOKUP(B18,Profile!J:L,3,FALSE)/1000),UNIQUE(FILTER(W:W,E:E=E18)),0)*1.33),0) +IF(AND(N18=""M"",RANK(W18,UNIQUE(FILTER(W:W,E:E=E18)),1)=2), MAX(7,RANK(SUM(V18,VLOOKUP(B18,Profile!J:L,3,FALSE)/1000),UNIQUE(FILTER(W:"&amp;"W,E:E=E18)),0)*1.33+1.33-3),0) +IF(AND(N18=""M"",RANK(W18,UNIQUE(FILTER(W:W,E:E=E18)),1)=3), MAX(5,RANK(SUM(V18,VLOOKUP(B18,Profile!J:L,3,FALSE)/1000),UNIQUE(FILTER(W:W,E:E=E18)),0)*1.33+2.66-5),0) +IF(AND(N18=""M"",RANK(W18,UNIQUE(FILTER(W:W,E:E=E18)),1)"&amp;"&gt;3), MAX(5-(RANK(W18,UNIQUE(FILTER(W:W,E:E=E18)),1)-3),RANK(SUM(V18,VLOOKUP(B18,Profile!J:L,3,FALSE)/1000),UNIQUE(FILTER(W:W,E:E=E18)),0)*1.33+1.33*(RANK(W18,UNIQUE(FILTER(W:W,E:E=E18)),1)-1)-5-(RANK(W18,UNIQUE(FILTER(W:W,E:E=E18)),1)-3)),0) +IF(OR(N18="""&amp;"R9"",N18=""R18""), RANK(SUM(V18,VLOOKUP(B18,Profile!J:L,3,FALSE)/1000),UNIQUE(FILTER(W:W,E:E=E18)),0),0) ,1))"),5.6)</f>
        <v>5.6</v>
      </c>
      <c r="Y18" s="109">
        <f t="shared" si="2"/>
        <v>5.6</v>
      </c>
      <c r="Z18" s="109">
        <f>IFERROR(__xludf.DUMMYFUNCTION("if(len(M18)=0,"""",IF(COUNTUNIQUEIFS(W:W,V:V,V18,E:E,E18)=1,Y18,ROUND(SUM(UNIQUE(FILTER(Y:Y,V:V=V18,E:E=E18)))/COUNTUNIQUEIFS(W:W,V:V,V18,E:E,E18),1)))"),6.6)</f>
        <v>6.6</v>
      </c>
      <c r="AA18" s="8">
        <v>9.0</v>
      </c>
      <c r="AB18" s="8" t="s">
        <v>14</v>
      </c>
      <c r="AC18" s="8" t="s">
        <v>14</v>
      </c>
      <c r="AD18" s="8" t="s">
        <v>540</v>
      </c>
      <c r="AE18" s="8">
        <v>80.0</v>
      </c>
      <c r="AF18" s="8" t="s">
        <v>1610</v>
      </c>
      <c r="AG18" s="8" t="s">
        <v>634</v>
      </c>
      <c r="AH18" s="8">
        <v>18.0</v>
      </c>
      <c r="AI18" s="8">
        <v>4.0</v>
      </c>
      <c r="AK18" s="8">
        <v>0.0</v>
      </c>
      <c r="AL18" s="8" t="e">
        <v>#N/A</v>
      </c>
      <c r="AM18" s="8" t="e">
        <v>#N/A</v>
      </c>
      <c r="AN18" s="8" t="str">
        <f>IFERROR(__xludf.DUMMYFUNCTION("""COMPUTED_VALUE"""),"Chirps!D2:D")</f>
        <v>Chirps!D2:D</v>
      </c>
      <c r="AO18" s="8">
        <f>IFERROR(__xludf.DUMMYFUNCTION("if(len(AI18:AI1001)=0,"""", COUNTA(filter(Chirps!$A$2:$Z$100,column(Chirps!$A$2:$Z$100)=AI18)))"),0.0)</f>
        <v>0</v>
      </c>
    </row>
    <row r="19">
      <c r="A19" s="8" t="s">
        <v>638</v>
      </c>
      <c r="B19" s="8" t="s">
        <v>33</v>
      </c>
      <c r="C19" s="8">
        <v>17.8</v>
      </c>
      <c r="D19" s="8" t="s">
        <v>637</v>
      </c>
      <c r="E19" s="8">
        <v>12.0</v>
      </c>
      <c r="F19" s="8" t="s">
        <v>594</v>
      </c>
      <c r="G19" s="8">
        <v>70.6</v>
      </c>
      <c r="H19" s="8">
        <v>125.0</v>
      </c>
      <c r="I19" s="8">
        <v>89.0</v>
      </c>
      <c r="J19" s="8">
        <v>18.0</v>
      </c>
      <c r="K19" s="8">
        <v>71.0</v>
      </c>
      <c r="L19" s="8">
        <v>8.0</v>
      </c>
      <c r="M19" s="8">
        <v>26.0</v>
      </c>
      <c r="N19" s="8" t="s">
        <v>77</v>
      </c>
      <c r="Q19" s="109">
        <f>IFERROR(__xludf.DUMMYFUNCTION("if(len(L19)=0,"""",(IF(N19=""C"",
SMALL(FILTER(L:L,B:B=B19,E:E=E19),1)+IFERROR(SMALL(FILTER(L:L,B:B=B19,E:E=E19),2),0),
0)
+IF(N19=""R18"",
MIN(IFERROR(SMALL(FILTER(L:L,B:B=B19,E:E=E19,J:J=9),1),100)+IFERROR(SMALL(FILTER(L:L,B:B=B19,E:E=E19,J:J=9),2),100)"&amp;",SMALL(FILTER(L:L,B:B=B19,E:E=E19,J:J=18),1)),
0)
+IF(OR(N19=""R9"",N19=""M""),
MINIFS(L:L,B:B,B19,E:E,E19),
0)))"),-6.0)</f>
        <v>-6</v>
      </c>
      <c r="R19" s="110">
        <f>if(len(L19)=0,"",SUM(Q19,VLOOKUP(B19,Profile!J:L,3,FALSE)/1000))</f>
        <v>-5.89</v>
      </c>
      <c r="S19" s="110">
        <f>IFERROR(__xludf.DUMMYFUNCTION("if(len(L19)=0,"""",ROUND( IF(AND(N19=""C"",RANK(R19,UNIQUE(FILTER(R:R,E:E=E19)),1)=1), MAX(15,RANK(SUM(Q19,VLOOKUP(B19,Profile!J:L,3,FALSE)/1000),UNIQUE(FILTER(R:R,E:E=E19)),0)*1.5),0) +IF(AND(N19=""C"",RANK(R19,UNIQUE(FILTER(R:R,E:E=E19)),1)=2), MAX(10,R"&amp;"ANK(SUM(Q19,VLOOKUP(B19,Profile!J:L,3,FALSE)/1000),UNIQUE(FILTER(R:R,E:E=E19)),0)*1.5+1.5-5),0) +IF(AND(N19=""C"",RANK(R19,UNIQUE(FILTER(R:R,E:E=E19)),1)=3), MAX(7,RANK(SUM(Q19,VLOOKUP(B19,Profile!J:L,3,FALSE)/1000),UNIQUE(FILTER(R:R,E:E=E19)),0)*1.5+3-8)"&amp;",0) +IF(AND(N19=""C"",RANK(R19,UNIQUE(FILTER(R:R,E:E=E19)),1)=4), MAX(5,RANK(SUM(Q19,VLOOKUP(B19,Profile!J:L,3,FALSE)/1000),UNIQUE(FILTER(R:R,E:E=E19)),0)*1.5+4.5-10),0) +IF(AND(N19=""C"",RANK(R19,UNIQUE(FILTER(R:R,E:E=E19)),1)&gt;4), MAX(5-(RANK(R19,UNIQUE("&amp;"FILTER(R:R,E:E=E19)),1)-3),RANK(SUM(Q19,VLOOKUP(B19,Profile!J:L,3,FALSE)/1000),UNIQUE(FILTER(R:R,E:E=E19)),0)*1.5+1.5*(RANK(R19,UNIQUE(FILTER(R:R,E:E=E19)),1)-1)-10-(RANK(R19,UNIQUE(FILTER(R:R,E:E=E19)),1)-4)),0) +IF(AND(N19=""M"",RANK(R19,UNIQUE(FILTER(R"&amp;":R,E:E=E19)),1)=1), MAX(10,RANK(SUM(Q19,VLOOKUP(B19,Profile!J:L,3,FALSE)/1000),UNIQUE(FILTER(R:R,E:E=E19)),0)*1.33),0) +IF(AND(N19=""M"",RANK(R19,UNIQUE(FILTER(R:R,E:E=E19)),1)=2), MAX(7,RANK(SUM(Q19,VLOOKUP(B19,Profile!J:L,3,FALSE)/1000),UNIQUE(FILTER(R:"&amp;"R,E:E=E19)),0)*1.33+1.33-3),0) +IF(AND(N19=""M"",RANK(R19,UNIQUE(FILTER(R:R,E:E=E19)),1)=3), MAX(5,RANK(SUM(Q19,VLOOKUP(B19,Profile!J:L,3,FALSE)/1000),UNIQUE(FILTER(R:R,E:E=E19)),0)*1.33+2.66-5),0) +IF(AND(N19=""M"",RANK(R19,UNIQUE(FILTER(R:R,E:E=E19)),1)"&amp;"&gt;3), MAX(5-(RANK(R19,UNIQUE(FILTER(R:R,E:E=E19)),1)-3),RANK(SUM(Q19,VLOOKUP(B19,Profile!J:L,3,FALSE)/1000),UNIQUE(FILTER(R:R,E:E=E19)),0)*1.33+1.33*(RANK(R19,UNIQUE(FILTER(R:R,E:E=E19)),1)-1)-5-(RANK(R19,UNIQUE(FILTER(R:R,E:E=E19)),1)-3)),0) +IF(OR(N19="""&amp;"R9"",N19=""R18""), RANK(SUM(Q19,VLOOKUP(B19,Profile!J:L,3,FALSE)/1000),UNIQUE(FILTER(R:R,E:E=E19)),0),0) ,1))"),5.6)</f>
        <v>5.6</v>
      </c>
      <c r="T19" s="109">
        <f t="shared" si="1"/>
        <v>5.6</v>
      </c>
      <c r="U19" s="109">
        <f>IFERROR(__xludf.DUMMYFUNCTION("if(len(L19)=0,"""",IF(COUNTUNIQUEIFS(R:R,Q:Q,Q19,E:E,E19)=1,T19,ROUND(SUM(UNIQUE(FILTER(T:T,Q:Q=Q19,E:E=E19)))/COUNTUNIQUEIFS(R:R,Q:Q,Q19,E:E,E19),1)))"),5.6)</f>
        <v>5.6</v>
      </c>
      <c r="V19" s="109">
        <f>IFERROR(__xludf.DUMMYFUNCTION("if(len(M19)=0,"""",(IF(N19=""C"",
SMALL(FILTER(M:M,B:B=B19,E:E=E19),1),
0)
+IF(N19=""R18"",
MIN(IFERROR(SMALL(FILTER(M:M,B:B=B19,E:E=E19,J:J=9),1),100)+IFERROR(SMALL(FILTER(M:M,B:B=B19,E:E=E19,J:J=9),2),100),SMALL(FILTER(M:M,B:B=B19,E:E=E19,J:J=18),1)),
0"&amp;")
+IF(OR(N19=""R9"",N19=""M""),
MINIFS(M:M,B:B,B19,E:E,E19),
0)))"),10.0)</f>
        <v>10</v>
      </c>
      <c r="W19" s="109">
        <f>if(len(M19)=0,"",SUM(V19,VLOOKUP(B19,Profile!J:L,3,FALSE)/1000))</f>
        <v>10.11</v>
      </c>
      <c r="X19" s="109">
        <f>IFERROR(__xludf.DUMMYFUNCTION("if(len(M19)=0,"""",ROUND( IF(AND(N19=""C"",RANK(W19,UNIQUE(FILTER(W:W,E:E=E19)),1)=1), MAX(15,RANK(SUM(V19,VLOOKUP(B19,Profile!J:L,3,FALSE)/1000),UNIQUE(FILTER(W:W,E:E=E19)),0)*1.5),0) +IF(AND(N19=""C"",RANK(W19,UNIQUE(FILTER(W:W,E:E=E19)),1)=2), MAX(10,R"&amp;"ANK(SUM(V19,VLOOKUP(B19,Profile!J:L,3,FALSE)/1000),UNIQUE(FILTER(W:W,E:E=E19)),0)*1.5+1.5-5),0) +IF(AND(N19=""C"",RANK(W19,UNIQUE(FILTER(W:W,E:E=E19)),1)=3), MAX(7,RANK(SUM(V19,VLOOKUP(B19,Profile!J:L,3,FALSE)/1000),UNIQUE(FILTER(W:W,E:E=E19)),0)*1.5+3-8)"&amp;",0) +IF(AND(N19=""C"",RANK(W19,UNIQUE(FILTER(W:W,E:E=E19)),1)=4), MAX(5,RANK(SUM(V19,VLOOKUP(B19,Profile!J:L,3,FALSE)/1000),UNIQUE(FILTER(W:W,E:E=E19)),0)*1.5+4.5-10),0) +IF(AND(N19=""C"",RANK(W19,UNIQUE(FILTER(W:W,E:E=E19)),1)&gt;4), MAX(5-(RANK(W19,UNIQUE("&amp;"FILTER(W:W,E:E=E19)),1)-3),RANK(SUM(V19,VLOOKUP(B19,Profile!J:L,3,FALSE)/1000),UNIQUE(FILTER(W:W,E:E=E19)),0)*1.5+1.5*(RANK(W19,UNIQUE(FILTER(W:W,E:E=E19)),1)-1)-10-(RANK(W19,UNIQUE(FILTER(W:W,E:E=E19)),1)-4)),0) +IF(AND(N19=""M"",RANK(W19,UNIQUE(FILTER(W"&amp;":W,E:E=E19)),1)=1), MAX(10,RANK(SUM(V19,VLOOKUP(B19,Profile!J:L,3,FALSE)/1000),UNIQUE(FILTER(W:W,E:E=E19)),0)*1.33),0) +IF(AND(N19=""M"",RANK(W19,UNIQUE(FILTER(W:W,E:E=E19)),1)=2), MAX(7,RANK(SUM(V19,VLOOKUP(B19,Profile!J:L,3,FALSE)/1000),UNIQUE(FILTER(W:"&amp;"W,E:E=E19)),0)*1.33+1.33-3),0) +IF(AND(N19=""M"",RANK(W19,UNIQUE(FILTER(W:W,E:E=E19)),1)=3), MAX(5,RANK(SUM(V19,VLOOKUP(B19,Profile!J:L,3,FALSE)/1000),UNIQUE(FILTER(W:W,E:E=E19)),0)*1.33+2.66-5),0) +IF(AND(N19=""M"",RANK(W19,UNIQUE(FILTER(W:W,E:E=E19)),1)"&amp;"&gt;3), MAX(5-(RANK(W19,UNIQUE(FILTER(W:W,E:E=E19)),1)-3),RANK(SUM(V19,VLOOKUP(B19,Profile!J:L,3,FALSE)/1000),UNIQUE(FILTER(W:W,E:E=E19)),0)*1.33+1.33*(RANK(W19,UNIQUE(FILTER(W:W,E:E=E19)),1)-1)-5-(RANK(W19,UNIQUE(FILTER(W:W,E:E=E19)),1)-3)),0) +IF(OR(N19="""&amp;"R9"",N19=""R18""), RANK(SUM(V19,VLOOKUP(B19,Profile!J:L,3,FALSE)/1000),UNIQUE(FILTER(W:W,E:E=E19)),0),0) ,1))"),3.6)</f>
        <v>3.6</v>
      </c>
      <c r="Y19" s="109">
        <f t="shared" si="2"/>
        <v>3.6</v>
      </c>
      <c r="Z19" s="109">
        <f>IFERROR(__xludf.DUMMYFUNCTION("if(len(M19)=0,"""",IF(COUNTUNIQUEIFS(W:W,V:V,V19,E:E,E19)=1,Y19,ROUND(SUM(UNIQUE(FILTER(Y:Y,V:V=V19,E:E=E19)))/COUNTUNIQUEIFS(W:W,V:V,V19,E:E,E19),1)))"),3.6)</f>
        <v>3.6</v>
      </c>
      <c r="AA19" s="8">
        <v>26.0</v>
      </c>
      <c r="AB19" s="8" t="s">
        <v>14</v>
      </c>
      <c r="AC19" s="8" t="s">
        <v>14</v>
      </c>
      <c r="AD19" s="8" t="s">
        <v>540</v>
      </c>
      <c r="AE19" s="8">
        <v>97.0</v>
      </c>
      <c r="AF19" s="8" t="s">
        <v>1611</v>
      </c>
      <c r="AG19" s="8" t="s">
        <v>639</v>
      </c>
      <c r="AH19" s="8">
        <v>18.0</v>
      </c>
      <c r="AI19" s="8" t="s">
        <v>14</v>
      </c>
      <c r="AK19" s="8" t="s">
        <v>14</v>
      </c>
      <c r="AL19" s="8" t="s">
        <v>14</v>
      </c>
      <c r="AM19" s="8" t="s">
        <v>14</v>
      </c>
      <c r="AN19" s="8" t="str">
        <f>IFERROR(__xludf.DUMMYFUNCTION("""COMPUTED_VALUE"""),"")</f>
        <v/>
      </c>
      <c r="AO19" s="8" t="str">
        <f>IFERROR(__xludf.DUMMYFUNCTION("if(len(AI19:AI1001)=0,"""", COUNTA(filter(Chirps!$A$2:$Z$100,column(Chirps!$A$2:$Z$100)=AI19)))"),"")</f>
        <v/>
      </c>
    </row>
    <row r="20">
      <c r="A20" s="8" t="s">
        <v>644</v>
      </c>
      <c r="B20" s="8" t="s">
        <v>339</v>
      </c>
      <c r="C20" s="8">
        <v>16.2</v>
      </c>
      <c r="D20" s="8" t="s">
        <v>643</v>
      </c>
      <c r="E20" s="8">
        <v>12.0</v>
      </c>
      <c r="F20" s="8" t="s">
        <v>594</v>
      </c>
      <c r="G20" s="8">
        <v>70.6</v>
      </c>
      <c r="H20" s="8">
        <v>125.0</v>
      </c>
      <c r="I20" s="8">
        <v>88.0</v>
      </c>
      <c r="J20" s="8">
        <v>18.0</v>
      </c>
      <c r="K20" s="8">
        <v>71.0</v>
      </c>
      <c r="L20" s="8">
        <v>7.0</v>
      </c>
      <c r="M20" s="8">
        <v>24.0</v>
      </c>
      <c r="N20" s="8" t="s">
        <v>77</v>
      </c>
      <c r="Q20" s="109">
        <f>IFERROR(__xludf.DUMMYFUNCTION("if(len(L20)=0,"""",(IF(N20=""C"",
SMALL(FILTER(L:L,B:B=B20,E:E=E20),1)+IFERROR(SMALL(FILTER(L:L,B:B=B20,E:E=E20),2),0),
0)
+IF(N20=""R18"",
MIN(IFERROR(SMALL(FILTER(L:L,B:B=B20,E:E=E20,J:J=9),1),100)+IFERROR(SMALL(FILTER(L:L,B:B=B20,E:E=E20,J:J=9),2),100)"&amp;",SMALL(FILTER(L:L,B:B=B20,E:E=E20,J:J=18),1)),
0)
+IF(OR(N20=""R9"",N20=""M""),
MINIFS(L:L,B:B,B20,E:E,E20),
0)))"),-1.0)</f>
        <v>-1</v>
      </c>
      <c r="R20" s="110">
        <f>if(len(L20)=0,"",SUM(Q20,VLOOKUP(B20,Profile!J:L,3,FALSE)/1000))</f>
        <v>-0.885</v>
      </c>
      <c r="S20" s="110">
        <f>IFERROR(__xludf.DUMMYFUNCTION("if(len(L20)=0,"""",ROUND( IF(AND(N20=""C"",RANK(R20,UNIQUE(FILTER(R:R,E:E=E20)),1)=1), MAX(15,RANK(SUM(Q20,VLOOKUP(B20,Profile!J:L,3,FALSE)/1000),UNIQUE(FILTER(R:R,E:E=E20)),0)*1.5),0) +IF(AND(N20=""C"",RANK(R20,UNIQUE(FILTER(R:R,E:E=E20)),1)=2), MAX(10,R"&amp;"ANK(SUM(Q20,VLOOKUP(B20,Profile!J:L,3,FALSE)/1000),UNIQUE(FILTER(R:R,E:E=E20)),0)*1.5+1.5-5),0) +IF(AND(N20=""C"",RANK(R20,UNIQUE(FILTER(R:R,E:E=E20)),1)=3), MAX(7,RANK(SUM(Q20,VLOOKUP(B20,Profile!J:L,3,FALSE)/1000),UNIQUE(FILTER(R:R,E:E=E20)),0)*1.5+3-8)"&amp;",0) +IF(AND(N20=""C"",RANK(R20,UNIQUE(FILTER(R:R,E:E=E20)),1)=4), MAX(5,RANK(SUM(Q20,VLOOKUP(B20,Profile!J:L,3,FALSE)/1000),UNIQUE(FILTER(R:R,E:E=E20)),0)*1.5+4.5-10),0) +IF(AND(N20=""C"",RANK(R20,UNIQUE(FILTER(R:R,E:E=E20)),1)&gt;4), MAX(5-(RANK(R20,UNIQUE("&amp;"FILTER(R:R,E:E=E20)),1)-3),RANK(SUM(Q20,VLOOKUP(B20,Profile!J:L,3,FALSE)/1000),UNIQUE(FILTER(R:R,E:E=E20)),0)*1.5+1.5*(RANK(R20,UNIQUE(FILTER(R:R,E:E=E20)),1)-1)-10-(RANK(R20,UNIQUE(FILTER(R:R,E:E=E20)),1)-4)),0) +IF(AND(N20=""M"",RANK(R20,UNIQUE(FILTER(R"&amp;":R,E:E=E20)),1)=1), MAX(10,RANK(SUM(Q20,VLOOKUP(B20,Profile!J:L,3,FALSE)/1000),UNIQUE(FILTER(R:R,E:E=E20)),0)*1.33),0) +IF(AND(N20=""M"",RANK(R20,UNIQUE(FILTER(R:R,E:E=E20)),1)=2), MAX(7,RANK(SUM(Q20,VLOOKUP(B20,Profile!J:L,3,FALSE)/1000),UNIQUE(FILTER(R:"&amp;"R,E:E=E20)),0)*1.33+1.33-3),0) +IF(AND(N20=""M"",RANK(R20,UNIQUE(FILTER(R:R,E:E=E20)),1)=3), MAX(5,RANK(SUM(Q20,VLOOKUP(B20,Profile!J:L,3,FALSE)/1000),UNIQUE(FILTER(R:R,E:E=E20)),0)*1.33+2.66-5),0) +IF(AND(N20=""M"",RANK(R20,UNIQUE(FILTER(R:R,E:E=E20)),1)"&amp;"&gt;3), MAX(5-(RANK(R20,UNIQUE(FILTER(R:R,E:E=E20)),1)-3),RANK(SUM(Q20,VLOOKUP(B20,Profile!J:L,3,FALSE)/1000),UNIQUE(FILTER(R:R,E:E=E20)),0)*1.33+1.33*(RANK(R20,UNIQUE(FILTER(R:R,E:E=E20)),1)-1)-5-(RANK(R20,UNIQUE(FILTER(R:R,E:E=E20)),1)-3)),0) +IF(OR(N20="""&amp;"R9"",N20=""R18""), RANK(SUM(Q20,VLOOKUP(B20,Profile!J:L,3,FALSE)/1000),UNIQUE(FILTER(R:R,E:E=E20)),0),0) ,1))"),3.6)</f>
        <v>3.6</v>
      </c>
      <c r="T20" s="109">
        <f t="shared" si="1"/>
        <v>3.6</v>
      </c>
      <c r="U20" s="109">
        <f>IFERROR(__xludf.DUMMYFUNCTION("if(len(L20)=0,"""",IF(COUNTUNIQUEIFS(R:R,Q:Q,Q20,E:E,E20)=1,T20,ROUND(SUM(UNIQUE(FILTER(T:T,Q:Q=Q20,E:E=E20)))/COUNTUNIQUEIFS(R:R,Q:Q,Q20,E:E,E20),1)))"),3.6)</f>
        <v>3.6</v>
      </c>
      <c r="V20" s="109">
        <f>IFERROR(__xludf.DUMMYFUNCTION("if(len(M20)=0,"""",(IF(N20=""C"",
SMALL(FILTER(M:M,B:B=B20,E:E=E20),1),
0)
+IF(N20=""R18"",
MIN(IFERROR(SMALL(FILTER(M:M,B:B=B20,E:E=E20,J:J=9),1),100)+IFERROR(SMALL(FILTER(M:M,B:B=B20,E:E=E20,J:J=9),2),100),SMALL(FILTER(M:M,B:B=B20,E:E=E20,J:J=18),1)),
0"&amp;")
+IF(OR(N20=""R9"",N20=""M""),
MINIFS(M:M,B:B,B20,E:E,E20),
0)))"),16.0)</f>
        <v>16</v>
      </c>
      <c r="W20" s="109">
        <f>if(len(M20)=0,"",SUM(V20,VLOOKUP(B20,Profile!J:L,3,FALSE)/1000))</f>
        <v>16.115</v>
      </c>
      <c r="X20" s="109">
        <f>IFERROR(__xludf.DUMMYFUNCTION("if(len(M20)=0,"""",ROUND( IF(AND(N20=""C"",RANK(W20,UNIQUE(FILTER(W:W,E:E=E20)),1)=1), MAX(15,RANK(SUM(V20,VLOOKUP(B20,Profile!J:L,3,FALSE)/1000),UNIQUE(FILTER(W:W,E:E=E20)),0)*1.5),0) +IF(AND(N20=""C"",RANK(W20,UNIQUE(FILTER(W:W,E:E=E20)),1)=2), MAX(10,R"&amp;"ANK(SUM(V20,VLOOKUP(B20,Profile!J:L,3,FALSE)/1000),UNIQUE(FILTER(W:W,E:E=E20)),0)*1.5+1.5-5),0) +IF(AND(N20=""C"",RANK(W20,UNIQUE(FILTER(W:W,E:E=E20)),1)=3), MAX(7,RANK(SUM(V20,VLOOKUP(B20,Profile!J:L,3,FALSE)/1000),UNIQUE(FILTER(W:W,E:E=E20)),0)*1.5+3-8)"&amp;",0) +IF(AND(N20=""C"",RANK(W20,UNIQUE(FILTER(W:W,E:E=E20)),1)=4), MAX(5,RANK(SUM(V20,VLOOKUP(B20,Profile!J:L,3,FALSE)/1000),UNIQUE(FILTER(W:W,E:E=E20)),0)*1.5+4.5-10),0) +IF(AND(N20=""C"",RANK(W20,UNIQUE(FILTER(W:W,E:E=E20)),1)&gt;4), MAX(5-(RANK(W20,UNIQUE("&amp;"FILTER(W:W,E:E=E20)),1)-3),RANK(SUM(V20,VLOOKUP(B20,Profile!J:L,3,FALSE)/1000),UNIQUE(FILTER(W:W,E:E=E20)),0)*1.5+1.5*(RANK(W20,UNIQUE(FILTER(W:W,E:E=E20)),1)-1)-10-(RANK(W20,UNIQUE(FILTER(W:W,E:E=E20)),1)-4)),0) +IF(AND(N20=""M"",RANK(W20,UNIQUE(FILTER(W"&amp;":W,E:E=E20)),1)=1), MAX(10,RANK(SUM(V20,VLOOKUP(B20,Profile!J:L,3,FALSE)/1000),UNIQUE(FILTER(W:W,E:E=E20)),0)*1.33),0) +IF(AND(N20=""M"",RANK(W20,UNIQUE(FILTER(W:W,E:E=E20)),1)=2), MAX(7,RANK(SUM(V20,VLOOKUP(B20,Profile!J:L,3,FALSE)/1000),UNIQUE(FILTER(W:"&amp;"W,E:E=E20)),0)*1.33+1.33-3),0) +IF(AND(N20=""M"",RANK(W20,UNIQUE(FILTER(W:W,E:E=E20)),1)=3), MAX(5,RANK(SUM(V20,VLOOKUP(B20,Profile!J:L,3,FALSE)/1000),UNIQUE(FILTER(W:W,E:E=E20)),0)*1.33+2.66-5),0) +IF(AND(N20=""M"",RANK(W20,UNIQUE(FILTER(W:W,E:E=E20)),1)"&amp;"&gt;3), MAX(5-(RANK(W20,UNIQUE(FILTER(W:W,E:E=E20)),1)-3),RANK(SUM(V20,VLOOKUP(B20,Profile!J:L,3,FALSE)/1000),UNIQUE(FILTER(W:W,E:E=E20)),0)*1.33+1.33*(RANK(W20,UNIQUE(FILTER(W:W,E:E=E20)),1)-1)-5-(RANK(W20,UNIQUE(FILTER(W:W,E:E=E20)),1)-3)),0) +IF(OR(N20="""&amp;"R9"",N20=""R18""), RANK(SUM(V20,VLOOKUP(B20,Profile!J:L,3,FALSE)/1000),UNIQUE(FILTER(W:W,E:E=E20)),0),0) ,1))"),0.6)</f>
        <v>0.6</v>
      </c>
      <c r="Y20" s="109">
        <f t="shared" si="2"/>
        <v>1</v>
      </c>
      <c r="Z20" s="109">
        <f>IFERROR(__xludf.DUMMYFUNCTION("if(len(M20)=0,"""",IF(COUNTUNIQUEIFS(W:W,V:V,V20,E:E,E20)=1,Y20,ROUND(SUM(UNIQUE(FILTER(Y:Y,V:V=V20,E:E=E20)))/COUNTUNIQUEIFS(W:W,V:V,V20,E:E,E20),1)))"),1.0)</f>
        <v>1</v>
      </c>
      <c r="AA20" s="8">
        <v>24.0</v>
      </c>
      <c r="AB20" s="8" t="s">
        <v>14</v>
      </c>
      <c r="AC20" s="8" t="s">
        <v>14</v>
      </c>
      <c r="AD20" s="8" t="s">
        <v>540</v>
      </c>
      <c r="AE20" s="8">
        <v>95.0</v>
      </c>
      <c r="AF20" s="8" t="s">
        <v>1612</v>
      </c>
      <c r="AG20" s="8" t="s">
        <v>645</v>
      </c>
      <c r="AH20" s="8">
        <v>18.0</v>
      </c>
      <c r="AI20" s="8" t="s">
        <v>14</v>
      </c>
      <c r="AK20" s="8" t="s">
        <v>14</v>
      </c>
      <c r="AL20" s="8" t="s">
        <v>14</v>
      </c>
      <c r="AM20" s="8" t="s">
        <v>14</v>
      </c>
      <c r="AN20" s="8" t="str">
        <f>IFERROR(__xludf.DUMMYFUNCTION("""COMPUTED_VALUE"""),"")</f>
        <v/>
      </c>
      <c r="AO20" s="8" t="str">
        <f>IFERROR(__xludf.DUMMYFUNCTION("if(len(AI20:AI1001)=0,"""", COUNTA(filter(Chirps!$A$2:$Z$100,column(Chirps!$A$2:$Z$100)=AI20)))"),"")</f>
        <v/>
      </c>
    </row>
    <row r="21">
      <c r="A21" s="8" t="s">
        <v>651</v>
      </c>
      <c r="B21" s="8" t="s">
        <v>200</v>
      </c>
      <c r="C21" s="8">
        <v>14.5</v>
      </c>
      <c r="D21" s="8" t="s">
        <v>650</v>
      </c>
      <c r="E21" s="8">
        <v>12.0</v>
      </c>
      <c r="F21" s="8" t="s">
        <v>649</v>
      </c>
      <c r="G21" s="8">
        <v>69.3</v>
      </c>
      <c r="H21" s="8">
        <v>122.0</v>
      </c>
      <c r="I21" s="8">
        <v>84.0</v>
      </c>
      <c r="J21" s="8">
        <v>18.0</v>
      </c>
      <c r="K21" s="8">
        <v>71.0</v>
      </c>
      <c r="L21" s="8">
        <v>19.0</v>
      </c>
      <c r="M21" s="8">
        <v>34.0</v>
      </c>
      <c r="N21" s="8" t="s">
        <v>77</v>
      </c>
      <c r="Q21" s="111">
        <f>IFERROR(__xludf.DUMMYFUNCTION("if(len(L21)=0,"""",(IF(N21=""C"",
SMALL(FILTER(L:L,B:B=B21,E:E=E21),1)+IFERROR(SMALL(FILTER(L:L,B:B=B21,E:E=E21),2),0),
0)
+IF(N21=""R18"",
MIN(IFERROR(SMALL(FILTER(L:L,B:B=B21,E:E=E21,J:J=9),1),100)+IFERROR(SMALL(FILTER(L:L,B:B=B21,E:E=E21,J:J=9),2),100)"&amp;",SMALL(FILTER(L:L,B:B=B21,E:E=E21,J:J=18),1)),
0)
+IF(OR(N21=""R9"",N21=""M""),
MINIFS(L:L,B:B,B21,E:E,E21),
0)))"),-7.0)</f>
        <v>-7</v>
      </c>
      <c r="R21" s="112">
        <f>if(len(L21)=0,"",SUM(Q21,VLOOKUP(B21,Profile!J:L,3,FALSE)/1000))</f>
        <v>-6.899</v>
      </c>
      <c r="S21" s="112">
        <f>IFERROR(__xludf.DUMMYFUNCTION("if(len(L21)=0,"""",ROUND( IF(AND(N21=""C"",RANK(R21,UNIQUE(FILTER(R:R,E:E=E21)),1)=1), MAX(15,RANK(SUM(Q21,VLOOKUP(B21,Profile!J:L,3,FALSE)/1000),UNIQUE(FILTER(R:R,E:E=E21)),0)*1.5),0) +IF(AND(N21=""C"",RANK(R21,UNIQUE(FILTER(R:R,E:E=E21)),1)=2), MAX(10,R"&amp;"ANK(SUM(Q21,VLOOKUP(B21,Profile!J:L,3,FALSE)/1000),UNIQUE(FILTER(R:R,E:E=E21)),0)*1.5+1.5-5),0) +IF(AND(N21=""C"",RANK(R21,UNIQUE(FILTER(R:R,E:E=E21)),1)=3), MAX(7,RANK(SUM(Q21,VLOOKUP(B21,Profile!J:L,3,FALSE)/1000),UNIQUE(FILTER(R:R,E:E=E21)),0)*1.5+3-8)"&amp;",0) +IF(AND(N21=""C"",RANK(R21,UNIQUE(FILTER(R:R,E:E=E21)),1)=4), MAX(5,RANK(SUM(Q21,VLOOKUP(B21,Profile!J:L,3,FALSE)/1000),UNIQUE(FILTER(R:R,E:E=E21)),0)*1.5+4.5-10),0) +IF(AND(N21=""C"",RANK(R21,UNIQUE(FILTER(R:R,E:E=E21)),1)&gt;4), MAX(5-(RANK(R21,UNIQUE("&amp;"FILTER(R:R,E:E=E21)),1)-3),RANK(SUM(Q21,VLOOKUP(B21,Profile!J:L,3,FALSE)/1000),UNIQUE(FILTER(R:R,E:E=E21)),0)*1.5+1.5*(RANK(R21,UNIQUE(FILTER(R:R,E:E=E21)),1)-1)-10-(RANK(R21,UNIQUE(FILTER(R:R,E:E=E21)),1)-4)),0) +IF(AND(N21=""M"",RANK(R21,UNIQUE(FILTER(R"&amp;":R,E:E=E21)),1)=1), MAX(10,RANK(SUM(Q21,VLOOKUP(B21,Profile!J:L,3,FALSE)/1000),UNIQUE(FILTER(R:R,E:E=E21)),0)*1.33),0) +IF(AND(N21=""M"",RANK(R21,UNIQUE(FILTER(R:R,E:E=E21)),1)=2), MAX(7,RANK(SUM(Q21,VLOOKUP(B21,Profile!J:L,3,FALSE)/1000),UNIQUE(FILTER(R:"&amp;"R,E:E=E21)),0)*1.33+1.33-3),0) +IF(AND(N21=""M"",RANK(R21,UNIQUE(FILTER(R:R,E:E=E21)),1)=3), MAX(5,RANK(SUM(Q21,VLOOKUP(B21,Profile!J:L,3,FALSE)/1000),UNIQUE(FILTER(R:R,E:E=E21)),0)*1.33+2.66-5),0) +IF(AND(N21=""M"",RANK(R21,UNIQUE(FILTER(R:R,E:E=E21)),1)"&amp;"&gt;3), MAX(5-(RANK(R21,UNIQUE(FILTER(R:R,E:E=E21)),1)-3),RANK(SUM(Q21,VLOOKUP(B21,Profile!J:L,3,FALSE)/1000),UNIQUE(FILTER(R:R,E:E=E21)),0)*1.33+1.33*(RANK(R21,UNIQUE(FILTER(R:R,E:E=E21)),1)-1)-5-(RANK(R21,UNIQUE(FILTER(R:R,E:E=E21)),1)-3)),0) +IF(OR(N21="""&amp;"R9"",N21=""R18""), RANK(SUM(Q21,VLOOKUP(B21,Profile!J:L,3,FALSE)/1000),UNIQUE(FILTER(R:R,E:E=E21)),0),0) ,1))"),10.6)</f>
        <v>10.6</v>
      </c>
      <c r="T21" s="111">
        <f t="shared" si="1"/>
        <v>10.6</v>
      </c>
      <c r="U21" s="111">
        <f>IFERROR(__xludf.DUMMYFUNCTION("if(len(L21)=0,"""",IF(COUNTUNIQUEIFS(R:R,Q:Q,Q21,E:E,E21)=1,T21,ROUND(SUM(UNIQUE(FILTER(T:T,Q:Q=Q21,E:E=E21)))/COUNTUNIQUEIFS(R:R,Q:Q,Q21,E:E,E21),1)))"),9.1)</f>
        <v>9.1</v>
      </c>
      <c r="V21" s="109">
        <f>IFERROR(__xludf.DUMMYFUNCTION("if(len(M21)=0,"""",(IF(N21=""C"",
SMALL(FILTER(M:M,B:B=B21,E:E=E21),1),
0)
+IF(N21=""R18"",
MIN(IFERROR(SMALL(FILTER(M:M,B:B=B21,E:E=E21,J:J=9),1),100)+IFERROR(SMALL(FILTER(M:M,B:B=B21,E:E=E21,J:J=9),2),100),SMALL(FILTER(M:M,B:B=B21,E:E=E21,J:J=18),1)),
0"&amp;")
+IF(OR(N21=""R9"",N21=""M""),
MINIFS(M:M,B:B,B21,E:E,E21),
0)))"),9.0)</f>
        <v>9</v>
      </c>
      <c r="W21" s="111">
        <f>if(len(M21)=0,"",SUM(V21,VLOOKUP(B21,Profile!J:L,3,FALSE)/1000))</f>
        <v>9.101</v>
      </c>
      <c r="X21" s="111">
        <f>IFERROR(__xludf.DUMMYFUNCTION("if(len(M21)=0,"""",ROUND( IF(AND(N21=""C"",RANK(W21,UNIQUE(FILTER(W:W,E:E=E21)),1)=1), MAX(15,RANK(SUM(V21,VLOOKUP(B21,Profile!J:L,3,FALSE)/1000),UNIQUE(FILTER(W:W,E:E=E21)),0)*1.5),0) +IF(AND(N21=""C"",RANK(W21,UNIQUE(FILTER(W:W,E:E=E21)),1)=2), MAX(10,R"&amp;"ANK(SUM(V21,VLOOKUP(B21,Profile!J:L,3,FALSE)/1000),UNIQUE(FILTER(W:W,E:E=E21)),0)*1.5+1.5-5),0) +IF(AND(N21=""C"",RANK(W21,UNIQUE(FILTER(W:W,E:E=E21)),1)=3), MAX(7,RANK(SUM(V21,VLOOKUP(B21,Profile!J:L,3,FALSE)/1000),UNIQUE(FILTER(W:W,E:E=E21)),0)*1.5+3-8)"&amp;",0) +IF(AND(N21=""C"",RANK(W21,UNIQUE(FILTER(W:W,E:E=E21)),1)=4), MAX(5,RANK(SUM(V21,VLOOKUP(B21,Profile!J:L,3,FALSE)/1000),UNIQUE(FILTER(W:W,E:E=E21)),0)*1.5+4.5-10),0) +IF(AND(N21=""C"",RANK(W21,UNIQUE(FILTER(W:W,E:E=E21)),1)&gt;4), MAX(5-(RANK(W21,UNIQUE("&amp;"FILTER(W:W,E:E=E21)),1)-3),RANK(SUM(V21,VLOOKUP(B21,Profile!J:L,3,FALSE)/1000),UNIQUE(FILTER(W:W,E:E=E21)),0)*1.5+1.5*(RANK(W21,UNIQUE(FILTER(W:W,E:E=E21)),1)-1)-10-(RANK(W21,UNIQUE(FILTER(W:W,E:E=E21)),1)-4)),0) +IF(AND(N21=""M"",RANK(W21,UNIQUE(FILTER(W"&amp;":W,E:E=E21)),1)=1), MAX(10,RANK(SUM(V21,VLOOKUP(B21,Profile!J:L,3,FALSE)/1000),UNIQUE(FILTER(W:W,E:E=E21)),0)*1.33),0) +IF(AND(N21=""M"",RANK(W21,UNIQUE(FILTER(W:W,E:E=E21)),1)=2), MAX(7,RANK(SUM(V21,VLOOKUP(B21,Profile!J:L,3,FALSE)/1000),UNIQUE(FILTER(W:"&amp;"W,E:E=E21)),0)*1.33+1.33-3),0) +IF(AND(N21=""M"",RANK(W21,UNIQUE(FILTER(W:W,E:E=E21)),1)=3), MAX(5,RANK(SUM(V21,VLOOKUP(B21,Profile!J:L,3,FALSE)/1000),UNIQUE(FILTER(W:W,E:E=E21)),0)*1.33+2.66-5),0) +IF(AND(N21=""M"",RANK(W21,UNIQUE(FILTER(W:W,E:E=E21)),1)"&amp;"&gt;3), MAX(5-(RANK(W21,UNIQUE(FILTER(W:W,E:E=E21)),1)-3),RANK(SUM(V21,VLOOKUP(B21,Profile!J:L,3,FALSE)/1000),UNIQUE(FILTER(W:W,E:E=E21)),0)*1.33+1.33*(RANK(W21,UNIQUE(FILTER(W:W,E:E=E21)),1)-1)-5-(RANK(W21,UNIQUE(FILTER(W:W,E:E=E21)),1)-3)),0) +IF(OR(N21="""&amp;"R9"",N21=""R18""), RANK(SUM(V21,VLOOKUP(B21,Profile!J:L,3,FALSE)/1000),UNIQUE(FILTER(W:W,E:E=E21)),0),0) ,1))"),4.6)</f>
        <v>4.6</v>
      </c>
      <c r="Y21" s="111">
        <f t="shared" si="2"/>
        <v>4.6</v>
      </c>
      <c r="Z21" s="111">
        <f>IFERROR(__xludf.DUMMYFUNCTION("if(len(M21)=0,"""",IF(COUNTUNIQUEIFS(W:W,V:V,V21,E:E,E21)=1,Y21,ROUND(SUM(UNIQUE(FILTER(Y:Y,V:V=V21,E:E=E21)))/COUNTUNIQUEIFS(W:W,V:V,V21,E:E,E21),1)))"),4.6)</f>
        <v>4.6</v>
      </c>
      <c r="AA21" s="8">
        <v>32.0</v>
      </c>
      <c r="AB21" s="8" t="s">
        <v>14</v>
      </c>
      <c r="AC21" s="8" t="s">
        <v>14</v>
      </c>
      <c r="AD21" s="8" t="s">
        <v>540</v>
      </c>
      <c r="AE21" s="8">
        <v>103.0</v>
      </c>
      <c r="AF21" s="8" t="s">
        <v>1613</v>
      </c>
      <c r="AG21" s="8" t="s">
        <v>652</v>
      </c>
      <c r="AH21" s="8">
        <v>18.0</v>
      </c>
      <c r="AI21" s="8">
        <v>7.0</v>
      </c>
      <c r="AK21" s="8">
        <v>10.0</v>
      </c>
      <c r="AL21" s="8" t="s">
        <v>1614</v>
      </c>
      <c r="AM21" s="8" t="s">
        <v>1614</v>
      </c>
      <c r="AN21" s="8" t="str">
        <f>IFERROR(__xludf.DUMMYFUNCTION("""COMPUTED_VALUE"""),"Chirps!G2:G")</f>
        <v>Chirps!G2:G</v>
      </c>
      <c r="AO21" s="8">
        <f>IFERROR(__xludf.DUMMYFUNCTION("if(len(AI21:AI1001)=0,"""", COUNTA(filter(Chirps!$A$2:$Z$100,column(Chirps!$A$2:$Z$100)=AI21)))"),10.0)</f>
        <v>10</v>
      </c>
    </row>
    <row r="22">
      <c r="A22" s="8" t="s">
        <v>657</v>
      </c>
      <c r="B22" s="8" t="s">
        <v>21</v>
      </c>
      <c r="C22" s="8">
        <v>6.1</v>
      </c>
      <c r="D22" s="8" t="s">
        <v>656</v>
      </c>
      <c r="E22" s="8">
        <v>12.0</v>
      </c>
      <c r="F22" s="8" t="s">
        <v>649</v>
      </c>
      <c r="G22" s="8">
        <v>69.3</v>
      </c>
      <c r="H22" s="8">
        <v>122.0</v>
      </c>
      <c r="I22" s="8">
        <v>76.0</v>
      </c>
      <c r="J22" s="8">
        <v>18.0</v>
      </c>
      <c r="K22" s="8">
        <v>71.0</v>
      </c>
      <c r="L22" s="8">
        <v>0.0</v>
      </c>
      <c r="M22" s="8">
        <v>7.0</v>
      </c>
      <c r="N22" s="8" t="s">
        <v>77</v>
      </c>
      <c r="Q22" s="109">
        <f>IFERROR(__xludf.DUMMYFUNCTION("if(len(L22)=0,"""",(IF(N22=""C"",
SMALL(FILTER(L:L,B:B=B22,E:E=E22),1)+IFERROR(SMALL(FILTER(L:L,B:B=B22,E:E=E22),2),0),
0)
+IF(N22=""R18"",
MIN(IFERROR(SMALL(FILTER(L:L,B:B=B22,E:E=E22,J:J=9),1),100)+IFERROR(SMALL(FILTER(L:L,B:B=B22,E:E=E22,J:J=9),2),100)"&amp;",SMALL(FILTER(L:L,B:B=B22,E:E=E22,J:J=18),1)),
0)
+IF(OR(N22=""R9"",N22=""M""),
MINIFS(L:L,B:B,B22,E:E,E22),
0)))"),-2.0)</f>
        <v>-2</v>
      </c>
      <c r="R22" s="110">
        <f>if(len(L22)=0,"",SUM(Q22,VLOOKUP(B22,Profile!J:L,3,FALSE)/1000))</f>
        <v>-1.892</v>
      </c>
      <c r="S22" s="110">
        <f>IFERROR(__xludf.DUMMYFUNCTION("if(len(L22)=0,"""",ROUND( IF(AND(N22=""C"",RANK(R22,UNIQUE(FILTER(R:R,E:E=E22)),1)=1), MAX(15,RANK(SUM(Q22,VLOOKUP(B22,Profile!J:L,3,FALSE)/1000),UNIQUE(FILTER(R:R,E:E=E22)),0)*1.5),0) +IF(AND(N22=""C"",RANK(R22,UNIQUE(FILTER(R:R,E:E=E22)),1)=2), MAX(10,R"&amp;"ANK(SUM(Q22,VLOOKUP(B22,Profile!J:L,3,FALSE)/1000),UNIQUE(FILTER(R:R,E:E=E22)),0)*1.5+1.5-5),0) +IF(AND(N22=""C"",RANK(R22,UNIQUE(FILTER(R:R,E:E=E22)),1)=3), MAX(7,RANK(SUM(Q22,VLOOKUP(B22,Profile!J:L,3,FALSE)/1000),UNIQUE(FILTER(R:R,E:E=E22)),0)*1.5+3-8)"&amp;",0) +IF(AND(N22=""C"",RANK(R22,UNIQUE(FILTER(R:R,E:E=E22)),1)=4), MAX(5,RANK(SUM(Q22,VLOOKUP(B22,Profile!J:L,3,FALSE)/1000),UNIQUE(FILTER(R:R,E:E=E22)),0)*1.5+4.5-10),0) +IF(AND(N22=""C"",RANK(R22,UNIQUE(FILTER(R:R,E:E=E22)),1)&gt;4), MAX(5-(RANK(R22,UNIQUE("&amp;"FILTER(R:R,E:E=E22)),1)-3),RANK(SUM(Q22,VLOOKUP(B22,Profile!J:L,3,FALSE)/1000),UNIQUE(FILTER(R:R,E:E=E22)),0)*1.5+1.5*(RANK(R22,UNIQUE(FILTER(R:R,E:E=E22)),1)-1)-10-(RANK(R22,UNIQUE(FILTER(R:R,E:E=E22)),1)-4)),0) +IF(AND(N22=""M"",RANK(R22,UNIQUE(FILTER(R"&amp;":R,E:E=E22)),1)=1), MAX(10,RANK(SUM(Q22,VLOOKUP(B22,Profile!J:L,3,FALSE)/1000),UNIQUE(FILTER(R:R,E:E=E22)),0)*1.33),0) +IF(AND(N22=""M"",RANK(R22,UNIQUE(FILTER(R:R,E:E=E22)),1)=2), MAX(7,RANK(SUM(Q22,VLOOKUP(B22,Profile!J:L,3,FALSE)/1000),UNIQUE(FILTER(R:"&amp;"R,E:E=E22)),0)*1.33+1.33-3),0) +IF(AND(N22=""M"",RANK(R22,UNIQUE(FILTER(R:R,E:E=E22)),1)=3), MAX(5,RANK(SUM(Q22,VLOOKUP(B22,Profile!J:L,3,FALSE)/1000),UNIQUE(FILTER(R:R,E:E=E22)),0)*1.33+2.66-5),0) +IF(AND(N22=""M"",RANK(R22,UNIQUE(FILTER(R:R,E:E=E22)),1)"&amp;"&gt;3), MAX(5-(RANK(R22,UNIQUE(FILTER(R:R,E:E=E22)),1)-3),RANK(SUM(Q22,VLOOKUP(B22,Profile!J:L,3,FALSE)/1000),UNIQUE(FILTER(R:R,E:E=E22)),0)*1.33+1.33*(RANK(R22,UNIQUE(FILTER(R:R,E:E=E22)),1)-1)-5-(RANK(R22,UNIQUE(FILTER(R:R,E:E=E22)),1)-3)),0) +IF(OR(N22="""&amp;"R9"",N22=""R18""), RANK(SUM(Q22,VLOOKUP(B22,Profile!J:L,3,FALSE)/1000),UNIQUE(FILTER(R:R,E:E=E22)),0),0) ,1))"),4.6)</f>
        <v>4.6</v>
      </c>
      <c r="T22" s="109">
        <f t="shared" si="1"/>
        <v>4.6</v>
      </c>
      <c r="U22" s="109">
        <f>IFERROR(__xludf.DUMMYFUNCTION("if(len(L22)=0,"""",IF(COUNTUNIQUEIFS(R:R,Q:Q,Q22,E:E,E22)=1,T22,ROUND(SUM(UNIQUE(FILTER(T:T,Q:Q=Q22,E:E=E22)))/COUNTUNIQUEIFS(R:R,Q:Q,Q22,E:E,E22),1)))"),4.6)</f>
        <v>4.6</v>
      </c>
      <c r="V22" s="109">
        <f>IFERROR(__xludf.DUMMYFUNCTION("if(len(M22)=0,"""",(IF(N22=""C"",
SMALL(FILTER(M:M,B:B=B22,E:E=E22),1),
0)
+IF(N22=""R18"",
MIN(IFERROR(SMALL(FILTER(M:M,B:B=B22,E:E=E22,J:J=9),1),100)+IFERROR(SMALL(FILTER(M:M,B:B=B22,E:E=E22,J:J=9),2),100),SMALL(FILTER(M:M,B:B=B22,E:E=E22,J:J=18),1)),
0"&amp;")
+IF(OR(N22=""R9"",N22=""M""),
MINIFS(M:M,B:B,B22,E:E,E22),
0)))"),4.0)</f>
        <v>4</v>
      </c>
      <c r="W22" s="109">
        <f>if(len(M22)=0,"",SUM(V22,VLOOKUP(B22,Profile!J:L,3,FALSE)/1000))</f>
        <v>4.108</v>
      </c>
      <c r="X22" s="109">
        <f>IFERROR(__xludf.DUMMYFUNCTION("if(len(M22)=0,"""",ROUND( IF(AND(N22=""C"",RANK(W22,UNIQUE(FILTER(W:W,E:E=E22)),1)=1), MAX(15,RANK(SUM(V22,VLOOKUP(B22,Profile!J:L,3,FALSE)/1000),UNIQUE(FILTER(W:W,E:E=E22)),0)*1.5),0) +IF(AND(N22=""C"",RANK(W22,UNIQUE(FILTER(W:W,E:E=E22)),1)=2), MAX(10,R"&amp;"ANK(SUM(V22,VLOOKUP(B22,Profile!J:L,3,FALSE)/1000),UNIQUE(FILTER(W:W,E:E=E22)),0)*1.5+1.5-5),0) +IF(AND(N22=""C"",RANK(W22,UNIQUE(FILTER(W:W,E:E=E22)),1)=3), MAX(7,RANK(SUM(V22,VLOOKUP(B22,Profile!J:L,3,FALSE)/1000),UNIQUE(FILTER(W:W,E:E=E22)),0)*1.5+3-8)"&amp;",0) +IF(AND(N22=""C"",RANK(W22,UNIQUE(FILTER(W:W,E:E=E22)),1)=4), MAX(5,RANK(SUM(V22,VLOOKUP(B22,Profile!J:L,3,FALSE)/1000),UNIQUE(FILTER(W:W,E:E=E22)),0)*1.5+4.5-10),0) +IF(AND(N22=""C"",RANK(W22,UNIQUE(FILTER(W:W,E:E=E22)),1)&gt;4), MAX(5-(RANK(W22,UNIQUE("&amp;"FILTER(W:W,E:E=E22)),1)-3),RANK(SUM(V22,VLOOKUP(B22,Profile!J:L,3,FALSE)/1000),UNIQUE(FILTER(W:W,E:E=E22)),0)*1.5+1.5*(RANK(W22,UNIQUE(FILTER(W:W,E:E=E22)),1)-1)-10-(RANK(W22,UNIQUE(FILTER(W:W,E:E=E22)),1)-4)),0) +IF(AND(N22=""M"",RANK(W22,UNIQUE(FILTER(W"&amp;":W,E:E=E22)),1)=1), MAX(10,RANK(SUM(V22,VLOOKUP(B22,Profile!J:L,3,FALSE)/1000),UNIQUE(FILTER(W:W,E:E=E22)),0)*1.33),0) +IF(AND(N22=""M"",RANK(W22,UNIQUE(FILTER(W:W,E:E=E22)),1)=2), MAX(7,RANK(SUM(V22,VLOOKUP(B22,Profile!J:L,3,FALSE)/1000),UNIQUE(FILTER(W:"&amp;"W,E:E=E22)),0)*1.33+1.33-3),0) +IF(AND(N22=""M"",RANK(W22,UNIQUE(FILTER(W:W,E:E=E22)),1)=3), MAX(5,RANK(SUM(V22,VLOOKUP(B22,Profile!J:L,3,FALSE)/1000),UNIQUE(FILTER(W:W,E:E=E22)),0)*1.33+2.66-5),0) +IF(AND(N22=""M"",RANK(W22,UNIQUE(FILTER(W:W,E:E=E22)),1)"&amp;"&gt;3), MAX(5-(RANK(W22,UNIQUE(FILTER(W:W,E:E=E22)),1)-3),RANK(SUM(V22,VLOOKUP(B22,Profile!J:L,3,FALSE)/1000),UNIQUE(FILTER(W:W,E:E=E22)),0)*1.33+1.33*(RANK(W22,UNIQUE(FILTER(W:W,E:E=E22)),1)-1)-5-(RANK(W22,UNIQUE(FILTER(W:W,E:E=E22)),1)-3)),0) +IF(OR(N22="""&amp;"R9"",N22=""R18""), RANK(SUM(V22,VLOOKUP(B22,Profile!J:L,3,FALSE)/1000),UNIQUE(FILTER(W:W,E:E=E22)),0),0) ,1))"),7.6)</f>
        <v>7.6</v>
      </c>
      <c r="Y22" s="109">
        <f t="shared" si="2"/>
        <v>7.6</v>
      </c>
      <c r="Z22" s="109">
        <f>IFERROR(__xludf.DUMMYFUNCTION("if(len(M22)=0,"""",IF(COUNTUNIQUEIFS(W:W,V:V,V22,E:E,E22)=1,Y22,ROUND(SUM(UNIQUE(FILTER(Y:Y,V:V=V22,E:E=E22)))/COUNTUNIQUEIFS(W:W,V:V,V22,E:E,E22),1)))"),6.6)</f>
        <v>6.6</v>
      </c>
      <c r="AA22" s="8">
        <v>5.0</v>
      </c>
      <c r="AB22" s="8" t="s">
        <v>14</v>
      </c>
      <c r="AC22" s="8" t="s">
        <v>14</v>
      </c>
      <c r="AD22" s="8" t="s">
        <v>540</v>
      </c>
      <c r="AE22" s="8">
        <v>76.0</v>
      </c>
      <c r="AF22" s="8" t="s">
        <v>1615</v>
      </c>
      <c r="AG22" s="8" t="s">
        <v>658</v>
      </c>
      <c r="AH22" s="8">
        <v>18.0</v>
      </c>
      <c r="AI22" s="8">
        <v>4.0</v>
      </c>
      <c r="AK22" s="8">
        <v>0.0</v>
      </c>
      <c r="AL22" s="8" t="e">
        <v>#N/A</v>
      </c>
      <c r="AM22" s="8" t="e">
        <v>#N/A</v>
      </c>
      <c r="AN22" s="8" t="str">
        <f>IFERROR(__xludf.DUMMYFUNCTION("""COMPUTED_VALUE"""),"Chirps!D2:D")</f>
        <v>Chirps!D2:D</v>
      </c>
      <c r="AO22" s="8">
        <f>IFERROR(__xludf.DUMMYFUNCTION("if(len(AI22:AI1001)=0,"""", COUNTA(filter(Chirps!$A$2:$Z$100,column(Chirps!$A$2:$Z$100)=AI22)))"),0.0)</f>
        <v>0</v>
      </c>
    </row>
    <row r="23">
      <c r="A23" s="8" t="s">
        <v>662</v>
      </c>
      <c r="B23" s="8" t="s">
        <v>301</v>
      </c>
      <c r="C23" s="8">
        <v>10.7</v>
      </c>
      <c r="D23" s="8" t="s">
        <v>656</v>
      </c>
      <c r="E23" s="8">
        <v>12.0</v>
      </c>
      <c r="F23" s="8" t="s">
        <v>649</v>
      </c>
      <c r="G23" s="8">
        <v>69.3</v>
      </c>
      <c r="H23" s="8">
        <v>122.0</v>
      </c>
      <c r="I23" s="8">
        <v>80.0</v>
      </c>
      <c r="J23" s="8">
        <v>18.0</v>
      </c>
      <c r="K23" s="8">
        <v>71.0</v>
      </c>
      <c r="L23" s="8">
        <v>-4.0</v>
      </c>
      <c r="M23" s="8">
        <v>7.0</v>
      </c>
      <c r="N23" s="8" t="s">
        <v>77</v>
      </c>
      <c r="Q23" s="109">
        <f>IFERROR(__xludf.DUMMYFUNCTION("if(len(L23)=0,"""",(IF(N23=""C"",
SMALL(FILTER(L:L,B:B=B23,E:E=E23),1)+IFERROR(SMALL(FILTER(L:L,B:B=B23,E:E=E23),2),0),
0)
+IF(N23=""R18"",
MIN(IFERROR(SMALL(FILTER(L:L,B:B=B23,E:E=E23,J:J=9),1),100)+IFERROR(SMALL(FILTER(L:L,B:B=B23,E:E=E23,J:J=9),2),100)"&amp;",SMALL(FILTER(L:L,B:B=B23,E:E=E23,J:J=18),1)),
0)
+IF(OR(N23=""R9"",N23=""M""),
MINIFS(L:L,B:B,B23,E:E,E23),
0)))"),-7.0)</f>
        <v>-7</v>
      </c>
      <c r="R23" s="110">
        <f>if(len(L23)=0,"",SUM(Q23,VLOOKUP(B23,Profile!J:L,3,FALSE)/1000))</f>
        <v>-6.887</v>
      </c>
      <c r="S23" s="110">
        <f>IFERROR(__xludf.DUMMYFUNCTION("if(len(L23)=0,"""",ROUND( IF(AND(N23=""C"",RANK(R23,UNIQUE(FILTER(R:R,E:E=E23)),1)=1), MAX(15,RANK(SUM(Q23,VLOOKUP(B23,Profile!J:L,3,FALSE)/1000),UNIQUE(FILTER(R:R,E:E=E23)),0)*1.5),0) +IF(AND(N23=""C"",RANK(R23,UNIQUE(FILTER(R:R,E:E=E23)),1)=2), MAX(10,R"&amp;"ANK(SUM(Q23,VLOOKUP(B23,Profile!J:L,3,FALSE)/1000),UNIQUE(FILTER(R:R,E:E=E23)),0)*1.5+1.5-5),0) +IF(AND(N23=""C"",RANK(R23,UNIQUE(FILTER(R:R,E:E=E23)),1)=3), MAX(7,RANK(SUM(Q23,VLOOKUP(B23,Profile!J:L,3,FALSE)/1000),UNIQUE(FILTER(R:R,E:E=E23)),0)*1.5+3-8)"&amp;",0) +IF(AND(N23=""C"",RANK(R23,UNIQUE(FILTER(R:R,E:E=E23)),1)=4), MAX(5,RANK(SUM(Q23,VLOOKUP(B23,Profile!J:L,3,FALSE)/1000),UNIQUE(FILTER(R:R,E:E=E23)),0)*1.5+4.5-10),0) +IF(AND(N23=""C"",RANK(R23,UNIQUE(FILTER(R:R,E:E=E23)),1)&gt;4), MAX(5-(RANK(R23,UNIQUE("&amp;"FILTER(R:R,E:E=E23)),1)-3),RANK(SUM(Q23,VLOOKUP(B23,Profile!J:L,3,FALSE)/1000),UNIQUE(FILTER(R:R,E:E=E23)),0)*1.5+1.5*(RANK(R23,UNIQUE(FILTER(R:R,E:E=E23)),1)-1)-10-(RANK(R23,UNIQUE(FILTER(R:R,E:E=E23)),1)-4)),0) +IF(AND(N23=""M"",RANK(R23,UNIQUE(FILTER(R"&amp;":R,E:E=E23)),1)=1), MAX(10,RANK(SUM(Q23,VLOOKUP(B23,Profile!J:L,3,FALSE)/1000),UNIQUE(FILTER(R:R,E:E=E23)),0)*1.33),0) +IF(AND(N23=""M"",RANK(R23,UNIQUE(FILTER(R:R,E:E=E23)),1)=2), MAX(7,RANK(SUM(Q23,VLOOKUP(B23,Profile!J:L,3,FALSE)/1000),UNIQUE(FILTER(R:"&amp;"R,E:E=E23)),0)*1.33+1.33-3),0) +IF(AND(N23=""M"",RANK(R23,UNIQUE(FILTER(R:R,E:E=E23)),1)=3), MAX(5,RANK(SUM(Q23,VLOOKUP(B23,Profile!J:L,3,FALSE)/1000),UNIQUE(FILTER(R:R,E:E=E23)),0)*1.33+2.66-5),0) +IF(AND(N23=""M"",RANK(R23,UNIQUE(FILTER(R:R,E:E=E23)),1)"&amp;"&gt;3), MAX(5-(RANK(R23,UNIQUE(FILTER(R:R,E:E=E23)),1)-3),RANK(SUM(Q23,VLOOKUP(B23,Profile!J:L,3,FALSE)/1000),UNIQUE(FILTER(R:R,E:E=E23)),0)*1.33+1.33*(RANK(R23,UNIQUE(FILTER(R:R,E:E=E23)),1)-1)-5-(RANK(R23,UNIQUE(FILTER(R:R,E:E=E23)),1)-3)),0) +IF(OR(N23="""&amp;"R9"",N23=""R18""), RANK(SUM(Q23,VLOOKUP(B23,Profile!J:L,3,FALSE)/1000),UNIQUE(FILTER(R:R,E:E=E23)),0),0) ,1))"),7.6)</f>
        <v>7.6</v>
      </c>
      <c r="T23" s="109">
        <f t="shared" si="1"/>
        <v>7.6</v>
      </c>
      <c r="U23" s="109">
        <f>IFERROR(__xludf.DUMMYFUNCTION("if(len(L23)=0,"""",IF(COUNTUNIQUEIFS(R:R,Q:Q,Q23,E:E,E23)=1,T23,ROUND(SUM(UNIQUE(FILTER(T:T,Q:Q=Q23,E:E=E23)))/COUNTUNIQUEIFS(R:R,Q:Q,Q23,E:E,E23),1)))"),9.1)</f>
        <v>9.1</v>
      </c>
      <c r="V23" s="109">
        <f>IFERROR(__xludf.DUMMYFUNCTION("if(len(M23)=0,"""",(IF(N23=""C"",
SMALL(FILTER(M:M,B:B=B23,E:E=E23),1),
0)
+IF(N23=""R18"",
MIN(IFERROR(SMALL(FILTER(M:M,B:B=B23,E:E=E23,J:J=9),1),100)+IFERROR(SMALL(FILTER(M:M,B:B=B23,E:E=E23,J:J=9),2),100),SMALL(FILTER(M:M,B:B=B23,E:E=E23,J:J=18),1)),
0"&amp;")
+IF(OR(N23=""R9"",N23=""M""),
MINIFS(M:M,B:B,B23,E:E,E23),
0)))"),4.0)</f>
        <v>4</v>
      </c>
      <c r="W23" s="109">
        <f>if(len(M23)=0,"",SUM(V23,VLOOKUP(B23,Profile!J:L,3,FALSE)/1000))</f>
        <v>4.113</v>
      </c>
      <c r="X23" s="109">
        <f>IFERROR(__xludf.DUMMYFUNCTION("if(len(M23)=0,"""",ROUND( IF(AND(N23=""C"",RANK(W23,UNIQUE(FILTER(W:W,E:E=E23)),1)=1), MAX(15,RANK(SUM(V23,VLOOKUP(B23,Profile!J:L,3,FALSE)/1000),UNIQUE(FILTER(W:W,E:E=E23)),0)*1.5),0) +IF(AND(N23=""C"",RANK(W23,UNIQUE(FILTER(W:W,E:E=E23)),1)=2), MAX(10,R"&amp;"ANK(SUM(V23,VLOOKUP(B23,Profile!J:L,3,FALSE)/1000),UNIQUE(FILTER(W:W,E:E=E23)),0)*1.5+1.5-5),0) +IF(AND(N23=""C"",RANK(W23,UNIQUE(FILTER(W:W,E:E=E23)),1)=3), MAX(7,RANK(SUM(V23,VLOOKUP(B23,Profile!J:L,3,FALSE)/1000),UNIQUE(FILTER(W:W,E:E=E23)),0)*1.5+3-8)"&amp;",0) +IF(AND(N23=""C"",RANK(W23,UNIQUE(FILTER(W:W,E:E=E23)),1)=4), MAX(5,RANK(SUM(V23,VLOOKUP(B23,Profile!J:L,3,FALSE)/1000),UNIQUE(FILTER(W:W,E:E=E23)),0)*1.5+4.5-10),0) +IF(AND(N23=""C"",RANK(W23,UNIQUE(FILTER(W:W,E:E=E23)),1)&gt;4), MAX(5-(RANK(W23,UNIQUE("&amp;"FILTER(W:W,E:E=E23)),1)-3),RANK(SUM(V23,VLOOKUP(B23,Profile!J:L,3,FALSE)/1000),UNIQUE(FILTER(W:W,E:E=E23)),0)*1.5+1.5*(RANK(W23,UNIQUE(FILTER(W:W,E:E=E23)),1)-1)-10-(RANK(W23,UNIQUE(FILTER(W:W,E:E=E23)),1)-4)),0) +IF(AND(N23=""M"",RANK(W23,UNIQUE(FILTER(W"&amp;":W,E:E=E23)),1)=1), MAX(10,RANK(SUM(V23,VLOOKUP(B23,Profile!J:L,3,FALSE)/1000),UNIQUE(FILTER(W:W,E:E=E23)),0)*1.33),0) +IF(AND(N23=""M"",RANK(W23,UNIQUE(FILTER(W:W,E:E=E23)),1)=2), MAX(7,RANK(SUM(V23,VLOOKUP(B23,Profile!J:L,3,FALSE)/1000),UNIQUE(FILTER(W:"&amp;"W,E:E=E23)),0)*1.33+1.33-3),0) +IF(AND(N23=""M"",RANK(W23,UNIQUE(FILTER(W:W,E:E=E23)),1)=3), MAX(5,RANK(SUM(V23,VLOOKUP(B23,Profile!J:L,3,FALSE)/1000),UNIQUE(FILTER(W:W,E:E=E23)),0)*1.33+2.66-5),0) +IF(AND(N23=""M"",RANK(W23,UNIQUE(FILTER(W:W,E:E=E23)),1)"&amp;"&gt;3), MAX(5-(RANK(W23,UNIQUE(FILTER(W:W,E:E=E23)),1)-3),RANK(SUM(V23,VLOOKUP(B23,Profile!J:L,3,FALSE)/1000),UNIQUE(FILTER(W:W,E:E=E23)),0)*1.33+1.33*(RANK(W23,UNIQUE(FILTER(W:W,E:E=E23)),1)-1)-5-(RANK(W23,UNIQUE(FILTER(W:W,E:E=E23)),1)-3)),0) +IF(OR(N23="""&amp;"R9"",N23=""R18""), RANK(SUM(V23,VLOOKUP(B23,Profile!J:L,3,FALSE)/1000),UNIQUE(FILTER(W:W,E:E=E23)),0),0) ,1))"),5.6)</f>
        <v>5.6</v>
      </c>
      <c r="Y23" s="109">
        <f t="shared" si="2"/>
        <v>5.6</v>
      </c>
      <c r="Z23" s="109">
        <f>IFERROR(__xludf.DUMMYFUNCTION("if(len(M23)=0,"""",IF(COUNTUNIQUEIFS(W:W,V:V,V23,E:E,E23)=1,Y23,ROUND(SUM(UNIQUE(FILTER(Y:Y,V:V=V23,E:E=E23)))/COUNTUNIQUEIFS(W:W,V:V,V23,E:E,E23),1)))"),6.6)</f>
        <v>6.6</v>
      </c>
      <c r="AA23" s="8">
        <v>5.0</v>
      </c>
      <c r="AB23" s="8" t="s">
        <v>14</v>
      </c>
      <c r="AC23" s="8" t="s">
        <v>14</v>
      </c>
      <c r="AD23" s="8" t="s">
        <v>540</v>
      </c>
      <c r="AE23" s="8">
        <v>76.0</v>
      </c>
      <c r="AF23" s="8" t="s">
        <v>1616</v>
      </c>
      <c r="AG23" s="8" t="s">
        <v>663</v>
      </c>
      <c r="AH23" s="8">
        <v>18.0</v>
      </c>
      <c r="AI23" s="8">
        <v>4.0</v>
      </c>
      <c r="AK23" s="8">
        <v>0.0</v>
      </c>
      <c r="AL23" s="8" t="e">
        <v>#N/A</v>
      </c>
      <c r="AM23" s="8" t="e">
        <v>#N/A</v>
      </c>
      <c r="AN23" s="8" t="str">
        <f>IFERROR(__xludf.DUMMYFUNCTION("""COMPUTED_VALUE"""),"Chirps!D2:D")</f>
        <v>Chirps!D2:D</v>
      </c>
      <c r="AO23" s="8">
        <f>IFERROR(__xludf.DUMMYFUNCTION("if(len(AI23:AI1001)=0,"""", COUNTA(filter(Chirps!$A$2:$Z$100,column(Chirps!$A$2:$Z$100)=AI23)))"),0.0)</f>
        <v>0</v>
      </c>
    </row>
    <row r="24">
      <c r="A24" s="8" t="s">
        <v>666</v>
      </c>
      <c r="B24" s="8" t="s">
        <v>33</v>
      </c>
      <c r="C24" s="8">
        <v>17.8</v>
      </c>
      <c r="D24" s="8" t="s">
        <v>665</v>
      </c>
      <c r="E24" s="8">
        <v>12.0</v>
      </c>
      <c r="F24" s="8" t="s">
        <v>649</v>
      </c>
      <c r="G24" s="8">
        <v>69.3</v>
      </c>
      <c r="H24" s="8">
        <v>122.0</v>
      </c>
      <c r="I24" s="8">
        <v>88.0</v>
      </c>
      <c r="J24" s="8">
        <v>18.0</v>
      </c>
      <c r="K24" s="8">
        <v>71.0</v>
      </c>
      <c r="L24" s="8">
        <v>18.0</v>
      </c>
      <c r="M24" s="8">
        <v>37.0</v>
      </c>
      <c r="N24" s="8" t="s">
        <v>77</v>
      </c>
      <c r="Q24" s="109">
        <f>IFERROR(__xludf.DUMMYFUNCTION("if(len(L24)=0,"""",(IF(N24=""C"",
SMALL(FILTER(L:L,B:B=B24,E:E=E24),1)+IFERROR(SMALL(FILTER(L:L,B:B=B24,E:E=E24),2),0),
0)
+IF(N24=""R18"",
MIN(IFERROR(SMALL(FILTER(L:L,B:B=B24,E:E=E24,J:J=9),1),100)+IFERROR(SMALL(FILTER(L:L,B:B=B24,E:E=E24,J:J=9),2),100)"&amp;",SMALL(FILTER(L:L,B:B=B24,E:E=E24,J:J=18),1)),
0)
+IF(OR(N24=""R9"",N24=""M""),
MINIFS(L:L,B:B,B24,E:E,E24),
0)))"),-6.0)</f>
        <v>-6</v>
      </c>
      <c r="R24" s="110">
        <f>if(len(L24)=0,"",SUM(Q24,VLOOKUP(B24,Profile!J:L,3,FALSE)/1000))</f>
        <v>-5.89</v>
      </c>
      <c r="S24" s="110">
        <f>IFERROR(__xludf.DUMMYFUNCTION("if(len(L24)=0,"""",ROUND( IF(AND(N24=""C"",RANK(R24,UNIQUE(FILTER(R:R,E:E=E24)),1)=1), MAX(15,RANK(SUM(Q24,VLOOKUP(B24,Profile!J:L,3,FALSE)/1000),UNIQUE(FILTER(R:R,E:E=E24)),0)*1.5),0) +IF(AND(N24=""C"",RANK(R24,UNIQUE(FILTER(R:R,E:E=E24)),1)=2), MAX(10,R"&amp;"ANK(SUM(Q24,VLOOKUP(B24,Profile!J:L,3,FALSE)/1000),UNIQUE(FILTER(R:R,E:E=E24)),0)*1.5+1.5-5),0) +IF(AND(N24=""C"",RANK(R24,UNIQUE(FILTER(R:R,E:E=E24)),1)=3), MAX(7,RANK(SUM(Q24,VLOOKUP(B24,Profile!J:L,3,FALSE)/1000),UNIQUE(FILTER(R:R,E:E=E24)),0)*1.5+3-8)"&amp;",0) +IF(AND(N24=""C"",RANK(R24,UNIQUE(FILTER(R:R,E:E=E24)),1)=4), MAX(5,RANK(SUM(Q24,VLOOKUP(B24,Profile!J:L,3,FALSE)/1000),UNIQUE(FILTER(R:R,E:E=E24)),0)*1.5+4.5-10),0) +IF(AND(N24=""C"",RANK(R24,UNIQUE(FILTER(R:R,E:E=E24)),1)&gt;4), MAX(5-(RANK(R24,UNIQUE("&amp;"FILTER(R:R,E:E=E24)),1)-3),RANK(SUM(Q24,VLOOKUP(B24,Profile!J:L,3,FALSE)/1000),UNIQUE(FILTER(R:R,E:E=E24)),0)*1.5+1.5*(RANK(R24,UNIQUE(FILTER(R:R,E:E=E24)),1)-1)-10-(RANK(R24,UNIQUE(FILTER(R:R,E:E=E24)),1)-4)),0) +IF(AND(N24=""M"",RANK(R24,UNIQUE(FILTER(R"&amp;":R,E:E=E24)),1)=1), MAX(10,RANK(SUM(Q24,VLOOKUP(B24,Profile!J:L,3,FALSE)/1000),UNIQUE(FILTER(R:R,E:E=E24)),0)*1.33),0) +IF(AND(N24=""M"",RANK(R24,UNIQUE(FILTER(R:R,E:E=E24)),1)=2), MAX(7,RANK(SUM(Q24,VLOOKUP(B24,Profile!J:L,3,FALSE)/1000),UNIQUE(FILTER(R:"&amp;"R,E:E=E24)),0)*1.33+1.33-3),0) +IF(AND(N24=""M"",RANK(R24,UNIQUE(FILTER(R:R,E:E=E24)),1)=3), MAX(5,RANK(SUM(Q24,VLOOKUP(B24,Profile!J:L,3,FALSE)/1000),UNIQUE(FILTER(R:R,E:E=E24)),0)*1.33+2.66-5),0) +IF(AND(N24=""M"",RANK(R24,UNIQUE(FILTER(R:R,E:E=E24)),1)"&amp;"&gt;3), MAX(5-(RANK(R24,UNIQUE(FILTER(R:R,E:E=E24)),1)-3),RANK(SUM(Q24,VLOOKUP(B24,Profile!J:L,3,FALSE)/1000),UNIQUE(FILTER(R:R,E:E=E24)),0)*1.33+1.33*(RANK(R24,UNIQUE(FILTER(R:R,E:E=E24)),1)-1)-5-(RANK(R24,UNIQUE(FILTER(R:R,E:E=E24)),1)-3)),0) +IF(OR(N24="""&amp;"R9"",N24=""R18""), RANK(SUM(Q24,VLOOKUP(B24,Profile!J:L,3,FALSE)/1000),UNIQUE(FILTER(R:R,E:E=E24)),0),0) ,1))"),5.6)</f>
        <v>5.6</v>
      </c>
      <c r="T24" s="109">
        <f t="shared" si="1"/>
        <v>5.6</v>
      </c>
      <c r="U24" s="109">
        <f>IFERROR(__xludf.DUMMYFUNCTION("if(len(L24)=0,"""",IF(COUNTUNIQUEIFS(R:R,Q:Q,Q24,E:E,E24)=1,T24,ROUND(SUM(UNIQUE(FILTER(T:T,Q:Q=Q24,E:E=E24)))/COUNTUNIQUEIFS(R:R,Q:Q,Q24,E:E,E24),1)))"),5.6)</f>
        <v>5.6</v>
      </c>
      <c r="V24" s="109">
        <f>IFERROR(__xludf.DUMMYFUNCTION("if(len(M24)=0,"""",(IF(N24=""C"",
SMALL(FILTER(M:M,B:B=B24,E:E=E24),1),
0)
+IF(N24=""R18"",
MIN(IFERROR(SMALL(FILTER(M:M,B:B=B24,E:E=E24,J:J=9),1),100)+IFERROR(SMALL(FILTER(M:M,B:B=B24,E:E=E24,J:J=9),2),100),SMALL(FILTER(M:M,B:B=B24,E:E=E24,J:J=18),1)),
0"&amp;")
+IF(OR(N24=""R9"",N24=""M""),
MINIFS(M:M,B:B,B24,E:E,E24),
0)))"),10.0)</f>
        <v>10</v>
      </c>
      <c r="W24" s="109">
        <f>if(len(M24)=0,"",SUM(V24,VLOOKUP(B24,Profile!J:L,3,FALSE)/1000))</f>
        <v>10.11</v>
      </c>
      <c r="X24" s="109">
        <f>IFERROR(__xludf.DUMMYFUNCTION("if(len(M24)=0,"""",ROUND( IF(AND(N24=""C"",RANK(W24,UNIQUE(FILTER(W:W,E:E=E24)),1)=1), MAX(15,RANK(SUM(V24,VLOOKUP(B24,Profile!J:L,3,FALSE)/1000),UNIQUE(FILTER(W:W,E:E=E24)),0)*1.5),0) +IF(AND(N24=""C"",RANK(W24,UNIQUE(FILTER(W:W,E:E=E24)),1)=2), MAX(10,R"&amp;"ANK(SUM(V24,VLOOKUP(B24,Profile!J:L,3,FALSE)/1000),UNIQUE(FILTER(W:W,E:E=E24)),0)*1.5+1.5-5),0) +IF(AND(N24=""C"",RANK(W24,UNIQUE(FILTER(W:W,E:E=E24)),1)=3), MAX(7,RANK(SUM(V24,VLOOKUP(B24,Profile!J:L,3,FALSE)/1000),UNIQUE(FILTER(W:W,E:E=E24)),0)*1.5+3-8)"&amp;",0) +IF(AND(N24=""C"",RANK(W24,UNIQUE(FILTER(W:W,E:E=E24)),1)=4), MAX(5,RANK(SUM(V24,VLOOKUP(B24,Profile!J:L,3,FALSE)/1000),UNIQUE(FILTER(W:W,E:E=E24)),0)*1.5+4.5-10),0) +IF(AND(N24=""C"",RANK(W24,UNIQUE(FILTER(W:W,E:E=E24)),1)&gt;4), MAX(5-(RANK(W24,UNIQUE("&amp;"FILTER(W:W,E:E=E24)),1)-3),RANK(SUM(V24,VLOOKUP(B24,Profile!J:L,3,FALSE)/1000),UNIQUE(FILTER(W:W,E:E=E24)),0)*1.5+1.5*(RANK(W24,UNIQUE(FILTER(W:W,E:E=E24)),1)-1)-10-(RANK(W24,UNIQUE(FILTER(W:W,E:E=E24)),1)-4)),0) +IF(AND(N24=""M"",RANK(W24,UNIQUE(FILTER(W"&amp;":W,E:E=E24)),1)=1), MAX(10,RANK(SUM(V24,VLOOKUP(B24,Profile!J:L,3,FALSE)/1000),UNIQUE(FILTER(W:W,E:E=E24)),0)*1.33),0) +IF(AND(N24=""M"",RANK(W24,UNIQUE(FILTER(W:W,E:E=E24)),1)=2), MAX(7,RANK(SUM(V24,VLOOKUP(B24,Profile!J:L,3,FALSE)/1000),UNIQUE(FILTER(W:"&amp;"W,E:E=E24)),0)*1.33+1.33-3),0) +IF(AND(N24=""M"",RANK(W24,UNIQUE(FILTER(W:W,E:E=E24)),1)=3), MAX(5,RANK(SUM(V24,VLOOKUP(B24,Profile!J:L,3,FALSE)/1000),UNIQUE(FILTER(W:W,E:E=E24)),0)*1.33+2.66-5),0) +IF(AND(N24=""M"",RANK(W24,UNIQUE(FILTER(W:W,E:E=E24)),1)"&amp;"&gt;3), MAX(5-(RANK(W24,UNIQUE(FILTER(W:W,E:E=E24)),1)-3),RANK(SUM(V24,VLOOKUP(B24,Profile!J:L,3,FALSE)/1000),UNIQUE(FILTER(W:W,E:E=E24)),0)*1.33+1.33*(RANK(W24,UNIQUE(FILTER(W:W,E:E=E24)),1)-1)-5-(RANK(W24,UNIQUE(FILTER(W:W,E:E=E24)),1)-3)),0) +IF(OR(N24="""&amp;"R9"",N24=""R18""), RANK(SUM(V24,VLOOKUP(B24,Profile!J:L,3,FALSE)/1000),UNIQUE(FILTER(W:W,E:E=E24)),0),0) ,1))"),3.6)</f>
        <v>3.6</v>
      </c>
      <c r="Y24" s="109">
        <f t="shared" si="2"/>
        <v>3.6</v>
      </c>
      <c r="Z24" s="109">
        <f>IFERROR(__xludf.DUMMYFUNCTION("if(len(M24)=0,"""",IF(COUNTUNIQUEIFS(W:W,V:V,V24,E:E,E24)=1,Y24,ROUND(SUM(UNIQUE(FILTER(Y:Y,V:V=V24,E:E=E24)))/COUNTUNIQUEIFS(W:W,V:V,V24,E:E,E24),1)))"),3.6)</f>
        <v>3.6</v>
      </c>
      <c r="AA24" s="8">
        <v>35.0</v>
      </c>
      <c r="AB24" s="8" t="s">
        <v>14</v>
      </c>
      <c r="AC24" s="8" t="s">
        <v>14</v>
      </c>
      <c r="AD24" s="8" t="s">
        <v>540</v>
      </c>
      <c r="AE24" s="8">
        <v>106.0</v>
      </c>
      <c r="AF24" s="8" t="s">
        <v>1617</v>
      </c>
      <c r="AG24" s="8" t="s">
        <v>667</v>
      </c>
      <c r="AH24" s="8">
        <v>18.0</v>
      </c>
      <c r="AI24" s="8">
        <v>7.0</v>
      </c>
      <c r="AK24" s="8">
        <v>5.0</v>
      </c>
      <c r="AL24" s="8" t="s">
        <v>1618</v>
      </c>
      <c r="AM24" s="8" t="s">
        <v>1618</v>
      </c>
      <c r="AN24" s="8" t="str">
        <f>IFERROR(__xludf.DUMMYFUNCTION("""COMPUTED_VALUE"""),"Chirps!G2:G")</f>
        <v>Chirps!G2:G</v>
      </c>
      <c r="AO24" s="8">
        <f>IFERROR(__xludf.DUMMYFUNCTION("if(len(AI24:AI1001)=0,"""", COUNTA(filter(Chirps!$A$2:$Z$100,column(Chirps!$A$2:$Z$100)=AI24)))"),10.0)</f>
        <v>10</v>
      </c>
    </row>
    <row r="25">
      <c r="A25" s="8" t="s">
        <v>671</v>
      </c>
      <c r="B25" s="8" t="s">
        <v>339</v>
      </c>
      <c r="C25" s="8">
        <v>16.2</v>
      </c>
      <c r="D25" s="8" t="s">
        <v>665</v>
      </c>
      <c r="E25" s="8">
        <v>12.0</v>
      </c>
      <c r="F25" s="8" t="s">
        <v>649</v>
      </c>
      <c r="G25" s="8">
        <v>69.3</v>
      </c>
      <c r="H25" s="8">
        <v>122.0</v>
      </c>
      <c r="I25" s="8">
        <v>86.0</v>
      </c>
      <c r="J25" s="8">
        <v>18.0</v>
      </c>
      <c r="K25" s="8">
        <v>71.0</v>
      </c>
      <c r="L25" s="8">
        <v>6.0</v>
      </c>
      <c r="M25" s="8">
        <v>23.0</v>
      </c>
      <c r="N25" s="8" t="s">
        <v>77</v>
      </c>
      <c r="Q25" s="109">
        <f>IFERROR(__xludf.DUMMYFUNCTION("if(len(L25)=0,"""",(IF(N25=""C"",
SMALL(FILTER(L:L,B:B=B25,E:E=E25),1)+IFERROR(SMALL(FILTER(L:L,B:B=B25,E:E=E25),2),0),
0)
+IF(N25=""R18"",
MIN(IFERROR(SMALL(FILTER(L:L,B:B=B25,E:E=E25,J:J=9),1),100)+IFERROR(SMALL(FILTER(L:L,B:B=B25,E:E=E25,J:J=9),2),100)"&amp;",SMALL(FILTER(L:L,B:B=B25,E:E=E25,J:J=18),1)),
0)
+IF(OR(N25=""R9"",N25=""M""),
MINIFS(L:L,B:B,B25,E:E,E25),
0)))"),-1.0)</f>
        <v>-1</v>
      </c>
      <c r="R25" s="110">
        <f>if(len(L25)=0,"",SUM(Q25,VLOOKUP(B25,Profile!J:L,3,FALSE)/1000))</f>
        <v>-0.885</v>
      </c>
      <c r="S25" s="110">
        <f>IFERROR(__xludf.DUMMYFUNCTION("if(len(L25)=0,"""",ROUND( IF(AND(N25=""C"",RANK(R25,UNIQUE(FILTER(R:R,E:E=E25)),1)=1), MAX(15,RANK(SUM(Q25,VLOOKUP(B25,Profile!J:L,3,FALSE)/1000),UNIQUE(FILTER(R:R,E:E=E25)),0)*1.5),0) +IF(AND(N25=""C"",RANK(R25,UNIQUE(FILTER(R:R,E:E=E25)),1)=2), MAX(10,R"&amp;"ANK(SUM(Q25,VLOOKUP(B25,Profile!J:L,3,FALSE)/1000),UNIQUE(FILTER(R:R,E:E=E25)),0)*1.5+1.5-5),0) +IF(AND(N25=""C"",RANK(R25,UNIQUE(FILTER(R:R,E:E=E25)),1)=3), MAX(7,RANK(SUM(Q25,VLOOKUP(B25,Profile!J:L,3,FALSE)/1000),UNIQUE(FILTER(R:R,E:E=E25)),0)*1.5+3-8)"&amp;",0) +IF(AND(N25=""C"",RANK(R25,UNIQUE(FILTER(R:R,E:E=E25)),1)=4), MAX(5,RANK(SUM(Q25,VLOOKUP(B25,Profile!J:L,3,FALSE)/1000),UNIQUE(FILTER(R:R,E:E=E25)),0)*1.5+4.5-10),0) +IF(AND(N25=""C"",RANK(R25,UNIQUE(FILTER(R:R,E:E=E25)),1)&gt;4), MAX(5-(RANK(R25,UNIQUE("&amp;"FILTER(R:R,E:E=E25)),1)-3),RANK(SUM(Q25,VLOOKUP(B25,Profile!J:L,3,FALSE)/1000),UNIQUE(FILTER(R:R,E:E=E25)),0)*1.5+1.5*(RANK(R25,UNIQUE(FILTER(R:R,E:E=E25)),1)-1)-10-(RANK(R25,UNIQUE(FILTER(R:R,E:E=E25)),1)-4)),0) +IF(AND(N25=""M"",RANK(R25,UNIQUE(FILTER(R"&amp;":R,E:E=E25)),1)=1), MAX(10,RANK(SUM(Q25,VLOOKUP(B25,Profile!J:L,3,FALSE)/1000),UNIQUE(FILTER(R:R,E:E=E25)),0)*1.33),0) +IF(AND(N25=""M"",RANK(R25,UNIQUE(FILTER(R:R,E:E=E25)),1)=2), MAX(7,RANK(SUM(Q25,VLOOKUP(B25,Profile!J:L,3,FALSE)/1000),UNIQUE(FILTER(R:"&amp;"R,E:E=E25)),0)*1.33+1.33-3),0) +IF(AND(N25=""M"",RANK(R25,UNIQUE(FILTER(R:R,E:E=E25)),1)=3), MAX(5,RANK(SUM(Q25,VLOOKUP(B25,Profile!J:L,3,FALSE)/1000),UNIQUE(FILTER(R:R,E:E=E25)),0)*1.33+2.66-5),0) +IF(AND(N25=""M"",RANK(R25,UNIQUE(FILTER(R:R,E:E=E25)),1)"&amp;"&gt;3), MAX(5-(RANK(R25,UNIQUE(FILTER(R:R,E:E=E25)),1)-3),RANK(SUM(Q25,VLOOKUP(B25,Profile!J:L,3,FALSE)/1000),UNIQUE(FILTER(R:R,E:E=E25)),0)*1.33+1.33*(RANK(R25,UNIQUE(FILTER(R:R,E:E=E25)),1)-1)-5-(RANK(R25,UNIQUE(FILTER(R:R,E:E=E25)),1)-3)),0) +IF(OR(N25="""&amp;"R9"",N25=""R18""), RANK(SUM(Q25,VLOOKUP(B25,Profile!J:L,3,FALSE)/1000),UNIQUE(FILTER(R:R,E:E=E25)),0),0) ,1))"),3.6)</f>
        <v>3.6</v>
      </c>
      <c r="T25" s="109">
        <f t="shared" si="1"/>
        <v>3.6</v>
      </c>
      <c r="U25" s="109">
        <f>IFERROR(__xludf.DUMMYFUNCTION("if(len(L25)=0,"""",IF(COUNTUNIQUEIFS(R:R,Q:Q,Q25,E:E,E25)=1,T25,ROUND(SUM(UNIQUE(FILTER(T:T,Q:Q=Q25,E:E=E25)))/COUNTUNIQUEIFS(R:R,Q:Q,Q25,E:E,E25),1)))"),3.6)</f>
        <v>3.6</v>
      </c>
      <c r="V25" s="109">
        <f>IFERROR(__xludf.DUMMYFUNCTION("if(len(M25)=0,"""",(IF(N25=""C"",
SMALL(FILTER(M:M,B:B=B25,E:E=E25),1),
0)
+IF(N25=""R18"",
MIN(IFERROR(SMALL(FILTER(M:M,B:B=B25,E:E=E25,J:J=9),1),100)+IFERROR(SMALL(FILTER(M:M,B:B=B25,E:E=E25,J:J=9),2),100),SMALL(FILTER(M:M,B:B=B25,E:E=E25,J:J=18),1)),
0"&amp;")
+IF(OR(N25=""R9"",N25=""M""),
MINIFS(M:M,B:B,B25,E:E,E25),
0)))"),16.0)</f>
        <v>16</v>
      </c>
      <c r="W25" s="109">
        <f>if(len(M25)=0,"",SUM(V25,VLOOKUP(B25,Profile!J:L,3,FALSE)/1000))</f>
        <v>16.115</v>
      </c>
      <c r="X25" s="109">
        <f>IFERROR(__xludf.DUMMYFUNCTION("if(len(M25)=0,"""",ROUND( IF(AND(N25=""C"",RANK(W25,UNIQUE(FILTER(W:W,E:E=E25)),1)=1), MAX(15,RANK(SUM(V25,VLOOKUP(B25,Profile!J:L,3,FALSE)/1000),UNIQUE(FILTER(W:W,E:E=E25)),0)*1.5),0) +IF(AND(N25=""C"",RANK(W25,UNIQUE(FILTER(W:W,E:E=E25)),1)=2), MAX(10,R"&amp;"ANK(SUM(V25,VLOOKUP(B25,Profile!J:L,3,FALSE)/1000),UNIQUE(FILTER(W:W,E:E=E25)),0)*1.5+1.5-5),0) +IF(AND(N25=""C"",RANK(W25,UNIQUE(FILTER(W:W,E:E=E25)),1)=3), MAX(7,RANK(SUM(V25,VLOOKUP(B25,Profile!J:L,3,FALSE)/1000),UNIQUE(FILTER(W:W,E:E=E25)),0)*1.5+3-8)"&amp;",0) +IF(AND(N25=""C"",RANK(W25,UNIQUE(FILTER(W:W,E:E=E25)),1)=4), MAX(5,RANK(SUM(V25,VLOOKUP(B25,Profile!J:L,3,FALSE)/1000),UNIQUE(FILTER(W:W,E:E=E25)),0)*1.5+4.5-10),0) +IF(AND(N25=""C"",RANK(W25,UNIQUE(FILTER(W:W,E:E=E25)),1)&gt;4), MAX(5-(RANK(W25,UNIQUE("&amp;"FILTER(W:W,E:E=E25)),1)-3),RANK(SUM(V25,VLOOKUP(B25,Profile!J:L,3,FALSE)/1000),UNIQUE(FILTER(W:W,E:E=E25)),0)*1.5+1.5*(RANK(W25,UNIQUE(FILTER(W:W,E:E=E25)),1)-1)-10-(RANK(W25,UNIQUE(FILTER(W:W,E:E=E25)),1)-4)),0) +IF(AND(N25=""M"",RANK(W25,UNIQUE(FILTER(W"&amp;":W,E:E=E25)),1)=1), MAX(10,RANK(SUM(V25,VLOOKUP(B25,Profile!J:L,3,FALSE)/1000),UNIQUE(FILTER(W:W,E:E=E25)),0)*1.33),0) +IF(AND(N25=""M"",RANK(W25,UNIQUE(FILTER(W:W,E:E=E25)),1)=2), MAX(7,RANK(SUM(V25,VLOOKUP(B25,Profile!J:L,3,FALSE)/1000),UNIQUE(FILTER(W:"&amp;"W,E:E=E25)),0)*1.33+1.33-3),0) +IF(AND(N25=""M"",RANK(W25,UNIQUE(FILTER(W:W,E:E=E25)),1)=3), MAX(5,RANK(SUM(V25,VLOOKUP(B25,Profile!J:L,3,FALSE)/1000),UNIQUE(FILTER(W:W,E:E=E25)),0)*1.33+2.66-5),0) +IF(AND(N25=""M"",RANK(W25,UNIQUE(FILTER(W:W,E:E=E25)),1)"&amp;"&gt;3), MAX(5-(RANK(W25,UNIQUE(FILTER(W:W,E:E=E25)),1)-3),RANK(SUM(V25,VLOOKUP(B25,Profile!J:L,3,FALSE)/1000),UNIQUE(FILTER(W:W,E:E=E25)),0)*1.33+1.33*(RANK(W25,UNIQUE(FILTER(W:W,E:E=E25)),1)-1)-5-(RANK(W25,UNIQUE(FILTER(W:W,E:E=E25)),1)-3)),0) +IF(OR(N25="""&amp;"R9"",N25=""R18""), RANK(SUM(V25,VLOOKUP(B25,Profile!J:L,3,FALSE)/1000),UNIQUE(FILTER(W:W,E:E=E25)),0),0) ,1))"),0.6)</f>
        <v>0.6</v>
      </c>
      <c r="Y25" s="109">
        <f t="shared" si="2"/>
        <v>1</v>
      </c>
      <c r="Z25" s="109">
        <f>IFERROR(__xludf.DUMMYFUNCTION("if(len(M25)=0,"""",IF(COUNTUNIQUEIFS(W:W,V:V,V25,E:E,E25)=1,Y25,ROUND(SUM(UNIQUE(FILTER(Y:Y,V:V=V25,E:E=E25)))/COUNTUNIQUEIFS(W:W,V:V,V25,E:E,E25),1)))"),1.0)</f>
        <v>1</v>
      </c>
      <c r="AA25" s="8">
        <v>21.0</v>
      </c>
      <c r="AB25" s="8" t="s">
        <v>14</v>
      </c>
      <c r="AC25" s="8" t="s">
        <v>14</v>
      </c>
      <c r="AD25" s="8" t="s">
        <v>540</v>
      </c>
      <c r="AE25" s="8">
        <v>92.0</v>
      </c>
      <c r="AF25" s="8" t="s">
        <v>1619</v>
      </c>
      <c r="AG25" s="8" t="s">
        <v>597</v>
      </c>
      <c r="AH25" s="8">
        <v>18.0</v>
      </c>
      <c r="AI25" s="8" t="s">
        <v>14</v>
      </c>
      <c r="AK25" s="8" t="s">
        <v>14</v>
      </c>
      <c r="AL25" s="8" t="s">
        <v>14</v>
      </c>
      <c r="AM25" s="8" t="s">
        <v>14</v>
      </c>
      <c r="AN25" s="8" t="str">
        <f>IFERROR(__xludf.DUMMYFUNCTION("""COMPUTED_VALUE"""),"")</f>
        <v/>
      </c>
      <c r="AO25" s="8" t="str">
        <f>IFERROR(__xludf.DUMMYFUNCTION("if(len(AI25:AI1001)=0,"""", COUNTA(filter(Chirps!$A$2:$Z$100,column(Chirps!$A$2:$Z$100)=AI25)))"),"")</f>
        <v/>
      </c>
    </row>
    <row r="26">
      <c r="A26" s="8" t="s">
        <v>673</v>
      </c>
      <c r="B26" s="8" t="s">
        <v>26</v>
      </c>
      <c r="C26" s="8">
        <v>7.6</v>
      </c>
      <c r="D26" s="8" t="s">
        <v>665</v>
      </c>
      <c r="E26" s="8">
        <v>12.0</v>
      </c>
      <c r="F26" s="8" t="s">
        <v>649</v>
      </c>
      <c r="G26" s="8">
        <v>69.3</v>
      </c>
      <c r="H26" s="8">
        <v>122.0</v>
      </c>
      <c r="I26" s="8">
        <v>77.0</v>
      </c>
      <c r="J26" s="8">
        <v>18.0</v>
      </c>
      <c r="K26" s="8">
        <v>71.0</v>
      </c>
      <c r="L26" s="8">
        <v>14.0</v>
      </c>
      <c r="M26" s="8">
        <v>22.0</v>
      </c>
      <c r="N26" s="8" t="s">
        <v>77</v>
      </c>
      <c r="Q26" s="109">
        <f>IFERROR(__xludf.DUMMYFUNCTION("if(len(L26)=0,"""",(IF(N26=""C"",
SMALL(FILTER(L:L,B:B=B26,E:E=E26),1)+IFERROR(SMALL(FILTER(L:L,B:B=B26,E:E=E26),2),0),
0)
+IF(N26=""R18"",
MIN(IFERROR(SMALL(FILTER(L:L,B:B=B26,E:E=E26,J:J=9),1),100)+IFERROR(SMALL(FILTER(L:L,B:B=B26,E:E=E26,J:J=9),2),100)"&amp;",SMALL(FILTER(L:L,B:B=B26,E:E=E26,J:J=18),1)),
0)
+IF(OR(N26=""R9"",N26=""M""),
MINIFS(L:L,B:B,B26,E:E,E26),
0)))"),7.0)</f>
        <v>7</v>
      </c>
      <c r="R26" s="110">
        <f>if(len(L26)=0,"",SUM(Q26,VLOOKUP(B26,Profile!J:L,3,FALSE)/1000))</f>
        <v>7.109</v>
      </c>
      <c r="S26" s="110">
        <f>IFERROR(__xludf.DUMMYFUNCTION("if(len(L26)=0,"""",ROUND( IF(AND(N26=""C"",RANK(R26,UNIQUE(FILTER(R:R,E:E=E26)),1)=1), MAX(15,RANK(SUM(Q26,VLOOKUP(B26,Profile!J:L,3,FALSE)/1000),UNIQUE(FILTER(R:R,E:E=E26)),0)*1.5),0) +IF(AND(N26=""C"",RANK(R26,UNIQUE(FILTER(R:R,E:E=E26)),1)=2), MAX(10,R"&amp;"ANK(SUM(Q26,VLOOKUP(B26,Profile!J:L,3,FALSE)/1000),UNIQUE(FILTER(R:R,E:E=E26)),0)*1.5+1.5-5),0) +IF(AND(N26=""C"",RANK(R26,UNIQUE(FILTER(R:R,E:E=E26)),1)=3), MAX(7,RANK(SUM(Q26,VLOOKUP(B26,Profile!J:L,3,FALSE)/1000),UNIQUE(FILTER(R:R,E:E=E26)),0)*1.5+3-8)"&amp;",0) +IF(AND(N26=""C"",RANK(R26,UNIQUE(FILTER(R:R,E:E=E26)),1)=4), MAX(5,RANK(SUM(Q26,VLOOKUP(B26,Profile!J:L,3,FALSE)/1000),UNIQUE(FILTER(R:R,E:E=E26)),0)*1.5+4.5-10),0) +IF(AND(N26=""C"",RANK(R26,UNIQUE(FILTER(R:R,E:E=E26)),1)&gt;4), MAX(5-(RANK(R26,UNIQUE("&amp;"FILTER(R:R,E:E=E26)),1)-3),RANK(SUM(Q26,VLOOKUP(B26,Profile!J:L,3,FALSE)/1000),UNIQUE(FILTER(R:R,E:E=E26)),0)*1.5+1.5*(RANK(R26,UNIQUE(FILTER(R:R,E:E=E26)),1)-1)-10-(RANK(R26,UNIQUE(FILTER(R:R,E:E=E26)),1)-4)),0) +IF(AND(N26=""M"",RANK(R26,UNIQUE(FILTER(R"&amp;":R,E:E=E26)),1)=1), MAX(10,RANK(SUM(Q26,VLOOKUP(B26,Profile!J:L,3,FALSE)/1000),UNIQUE(FILTER(R:R,E:E=E26)),0)*1.33),0) +IF(AND(N26=""M"",RANK(R26,UNIQUE(FILTER(R:R,E:E=E26)),1)=2), MAX(7,RANK(SUM(Q26,VLOOKUP(B26,Profile!J:L,3,FALSE)/1000),UNIQUE(FILTER(R:"&amp;"R,E:E=E26)),0)*1.33+1.33-3),0) +IF(AND(N26=""M"",RANK(R26,UNIQUE(FILTER(R:R,E:E=E26)),1)=3), MAX(5,RANK(SUM(Q26,VLOOKUP(B26,Profile!J:L,3,FALSE)/1000),UNIQUE(FILTER(R:R,E:E=E26)),0)*1.33+2.66-5),0) +IF(AND(N26=""M"",RANK(R26,UNIQUE(FILTER(R:R,E:E=E26)),1)"&amp;"&gt;3), MAX(5-(RANK(R26,UNIQUE(FILTER(R:R,E:E=E26)),1)-3),RANK(SUM(Q26,VLOOKUP(B26,Profile!J:L,3,FALSE)/1000),UNIQUE(FILTER(R:R,E:E=E26)),0)*1.33+1.33*(RANK(R26,UNIQUE(FILTER(R:R,E:E=E26)),1)-1)-5-(RANK(R26,UNIQUE(FILTER(R:R,E:E=E26)),1)-3)),0) +IF(OR(N26="""&amp;"R9"",N26=""R18""), RANK(SUM(Q26,VLOOKUP(B26,Profile!J:L,3,FALSE)/1000),UNIQUE(FILTER(R:R,E:E=E26)),0),0) ,1))"),0.6)</f>
        <v>0.6</v>
      </c>
      <c r="T26" s="109">
        <f t="shared" si="1"/>
        <v>1</v>
      </c>
      <c r="U26" s="109">
        <f>IFERROR(__xludf.DUMMYFUNCTION("if(len(L26)=0,"""",IF(COUNTUNIQUEIFS(R:R,Q:Q,Q26,E:E,E26)=1,T26,ROUND(SUM(UNIQUE(FILTER(T:T,Q:Q=Q26,E:E=E26)))/COUNTUNIQUEIFS(R:R,Q:Q,Q26,E:E,E26),1)))"),1.0)</f>
        <v>1</v>
      </c>
      <c r="V26" s="109">
        <f>IFERROR(__xludf.DUMMYFUNCTION("if(len(M26)=0,"""",(IF(N26=""C"",
SMALL(FILTER(M:M,B:B=B26,E:E=E26),1),
0)
+IF(N26=""R18"",
MIN(IFERROR(SMALL(FILTER(M:M,B:B=B26,E:E=E26,J:J=9),1),100)+IFERROR(SMALL(FILTER(M:M,B:B=B26,E:E=E26,J:J=9),2),100),SMALL(FILTER(M:M,B:B=B26,E:E=E26,J:J=18),1)),
0"&amp;")
+IF(OR(N26=""R9"",N26=""M""),
MINIFS(M:M,B:B,B26,E:E,E26),
0)))"),15.0)</f>
        <v>15</v>
      </c>
      <c r="W26" s="109">
        <f>if(len(M26)=0,"",SUM(V26,VLOOKUP(B26,Profile!J:L,3,FALSE)/1000))</f>
        <v>15.109</v>
      </c>
      <c r="X26" s="109">
        <f>IFERROR(__xludf.DUMMYFUNCTION("if(len(M26)=0,"""",ROUND( IF(AND(N26=""C"",RANK(W26,UNIQUE(FILTER(W:W,E:E=E26)),1)=1), MAX(15,RANK(SUM(V26,VLOOKUP(B26,Profile!J:L,3,FALSE)/1000),UNIQUE(FILTER(W:W,E:E=E26)),0)*1.5),0) +IF(AND(N26=""C"",RANK(W26,UNIQUE(FILTER(W:W,E:E=E26)),1)=2), MAX(10,R"&amp;"ANK(SUM(V26,VLOOKUP(B26,Profile!J:L,3,FALSE)/1000),UNIQUE(FILTER(W:W,E:E=E26)),0)*1.5+1.5-5),0) +IF(AND(N26=""C"",RANK(W26,UNIQUE(FILTER(W:W,E:E=E26)),1)=3), MAX(7,RANK(SUM(V26,VLOOKUP(B26,Profile!J:L,3,FALSE)/1000),UNIQUE(FILTER(W:W,E:E=E26)),0)*1.5+3-8)"&amp;",0) +IF(AND(N26=""C"",RANK(W26,UNIQUE(FILTER(W:W,E:E=E26)),1)=4), MAX(5,RANK(SUM(V26,VLOOKUP(B26,Profile!J:L,3,FALSE)/1000),UNIQUE(FILTER(W:W,E:E=E26)),0)*1.5+4.5-10),0) +IF(AND(N26=""C"",RANK(W26,UNIQUE(FILTER(W:W,E:E=E26)),1)&gt;4), MAX(5-(RANK(W26,UNIQUE("&amp;"FILTER(W:W,E:E=E26)),1)-3),RANK(SUM(V26,VLOOKUP(B26,Profile!J:L,3,FALSE)/1000),UNIQUE(FILTER(W:W,E:E=E26)),0)*1.5+1.5*(RANK(W26,UNIQUE(FILTER(W:W,E:E=E26)),1)-1)-10-(RANK(W26,UNIQUE(FILTER(W:W,E:E=E26)),1)-4)),0) +IF(AND(N26=""M"",RANK(W26,UNIQUE(FILTER(W"&amp;":W,E:E=E26)),1)=1), MAX(10,RANK(SUM(V26,VLOOKUP(B26,Profile!J:L,3,FALSE)/1000),UNIQUE(FILTER(W:W,E:E=E26)),0)*1.33),0) +IF(AND(N26=""M"",RANK(W26,UNIQUE(FILTER(W:W,E:E=E26)),1)=2), MAX(7,RANK(SUM(V26,VLOOKUP(B26,Profile!J:L,3,FALSE)/1000),UNIQUE(FILTER(W:"&amp;"W,E:E=E26)),0)*1.33+1.33-3),0) +IF(AND(N26=""M"",RANK(W26,UNIQUE(FILTER(W:W,E:E=E26)),1)=3), MAX(5,RANK(SUM(V26,VLOOKUP(B26,Profile!J:L,3,FALSE)/1000),UNIQUE(FILTER(W:W,E:E=E26)),0)*1.33+2.66-5),0) +IF(AND(N26=""M"",RANK(W26,UNIQUE(FILTER(W:W,E:E=E26)),1)"&amp;"&gt;3), MAX(5-(RANK(W26,UNIQUE(FILTER(W:W,E:E=E26)),1)-3),RANK(SUM(V26,VLOOKUP(B26,Profile!J:L,3,FALSE)/1000),UNIQUE(FILTER(W:W,E:E=E26)),0)*1.33+1.33*(RANK(W26,UNIQUE(FILTER(W:W,E:E=E26)),1)-1)-5-(RANK(W26,UNIQUE(FILTER(W:W,E:E=E26)),1)-3)),0) +IF(OR(N26="""&amp;"R9"",N26=""R18""), RANK(SUM(V26,VLOOKUP(B26,Profile!J:L,3,FALSE)/1000),UNIQUE(FILTER(W:W,E:E=E26)),0),0) ,1))"),1.6)</f>
        <v>1.6</v>
      </c>
      <c r="Y26" s="109">
        <f t="shared" si="2"/>
        <v>1.6</v>
      </c>
      <c r="Z26" s="109">
        <f>IFERROR(__xludf.DUMMYFUNCTION("if(len(M26)=0,"""",IF(COUNTUNIQUEIFS(W:W,V:V,V26,E:E,E26)=1,Y26,ROUND(SUM(UNIQUE(FILTER(Y:Y,V:V=V26,E:E=E26)))/COUNTUNIQUEIFS(W:W,V:V,V26,E:E,E26),1)))"),1.6)</f>
        <v>1.6</v>
      </c>
      <c r="AA26" s="8">
        <v>20.0</v>
      </c>
      <c r="AB26" s="8" t="s">
        <v>14</v>
      </c>
      <c r="AC26" s="8" t="s">
        <v>14</v>
      </c>
      <c r="AD26" s="8" t="s">
        <v>540</v>
      </c>
      <c r="AE26" s="8">
        <v>91.0</v>
      </c>
      <c r="AF26" s="8" t="s">
        <v>1620</v>
      </c>
      <c r="AG26" s="8" t="s">
        <v>674</v>
      </c>
      <c r="AH26" s="8">
        <v>18.0</v>
      </c>
      <c r="AI26" s="8">
        <v>7.0</v>
      </c>
      <c r="AK26" s="8">
        <v>5.0</v>
      </c>
      <c r="AL26" s="8" t="s">
        <v>1618</v>
      </c>
      <c r="AM26" s="8" t="s">
        <v>1618</v>
      </c>
      <c r="AN26" s="8" t="str">
        <f>IFERROR(__xludf.DUMMYFUNCTION("""COMPUTED_VALUE"""),"Chirps!G2:G")</f>
        <v>Chirps!G2:G</v>
      </c>
      <c r="AO26" s="8">
        <f>IFERROR(__xludf.DUMMYFUNCTION("if(len(AI26:AI1001)=0,"""", COUNTA(filter(Chirps!$A$2:$Z$100,column(Chirps!$A$2:$Z$100)=AI26)))"),10.0)</f>
        <v>10</v>
      </c>
    </row>
    <row r="27">
      <c r="A27" s="8" t="s">
        <v>679</v>
      </c>
      <c r="B27" s="8" t="s">
        <v>200</v>
      </c>
      <c r="C27" s="8">
        <v>14.5</v>
      </c>
      <c r="D27" s="8" t="s">
        <v>678</v>
      </c>
      <c r="E27" s="8">
        <v>12.0</v>
      </c>
      <c r="F27" s="8" t="s">
        <v>677</v>
      </c>
      <c r="G27" s="8">
        <v>70.4</v>
      </c>
      <c r="H27" s="8">
        <v>122.0</v>
      </c>
      <c r="I27" s="8">
        <v>85.0</v>
      </c>
      <c r="J27" s="8">
        <v>18.0</v>
      </c>
      <c r="K27" s="8">
        <v>71.0</v>
      </c>
      <c r="L27" s="8">
        <v>7.0</v>
      </c>
      <c r="M27" s="8">
        <v>22.0</v>
      </c>
      <c r="N27" s="8" t="s">
        <v>77</v>
      </c>
      <c r="Q27" s="109">
        <f>IFERROR(__xludf.DUMMYFUNCTION("if(len(L27)=0,"""",(IF(N27=""C"",
SMALL(FILTER(L:L,B:B=B27,E:E=E27),1)+IFERROR(SMALL(FILTER(L:L,B:B=B27,E:E=E27),2),0),
0)
+IF(N27=""R18"",
MIN(IFERROR(SMALL(FILTER(L:L,B:B=B27,E:E=E27,J:J=9),1),100)+IFERROR(SMALL(FILTER(L:L,B:B=B27,E:E=E27,J:J=9),2),100)"&amp;",SMALL(FILTER(L:L,B:B=B27,E:E=E27,J:J=18),1)),
0)
+IF(OR(N27=""R9"",N27=""M""),
MINIFS(L:L,B:B,B27,E:E,E27),
0)))"),-7.0)</f>
        <v>-7</v>
      </c>
      <c r="R27" s="110">
        <f>if(len(L27)=0,"",SUM(Q27,VLOOKUP(B27,Profile!J:L,3,FALSE)/1000))</f>
        <v>-6.899</v>
      </c>
      <c r="S27" s="110">
        <f>IFERROR(__xludf.DUMMYFUNCTION("if(len(L27)=0,"""",ROUND( IF(AND(N27=""C"",RANK(R27,UNIQUE(FILTER(R:R,E:E=E27)),1)=1), MAX(15,RANK(SUM(Q27,VLOOKUP(B27,Profile!J:L,3,FALSE)/1000),UNIQUE(FILTER(R:R,E:E=E27)),0)*1.5),0) +IF(AND(N27=""C"",RANK(R27,UNIQUE(FILTER(R:R,E:E=E27)),1)=2), MAX(10,R"&amp;"ANK(SUM(Q27,VLOOKUP(B27,Profile!J:L,3,FALSE)/1000),UNIQUE(FILTER(R:R,E:E=E27)),0)*1.5+1.5-5),0) +IF(AND(N27=""C"",RANK(R27,UNIQUE(FILTER(R:R,E:E=E27)),1)=3), MAX(7,RANK(SUM(Q27,VLOOKUP(B27,Profile!J:L,3,FALSE)/1000),UNIQUE(FILTER(R:R,E:E=E27)),0)*1.5+3-8)"&amp;",0) +IF(AND(N27=""C"",RANK(R27,UNIQUE(FILTER(R:R,E:E=E27)),1)=4), MAX(5,RANK(SUM(Q27,VLOOKUP(B27,Profile!J:L,3,FALSE)/1000),UNIQUE(FILTER(R:R,E:E=E27)),0)*1.5+4.5-10),0) +IF(AND(N27=""C"",RANK(R27,UNIQUE(FILTER(R:R,E:E=E27)),1)&gt;4), MAX(5-(RANK(R27,UNIQUE("&amp;"FILTER(R:R,E:E=E27)),1)-3),RANK(SUM(Q27,VLOOKUP(B27,Profile!J:L,3,FALSE)/1000),UNIQUE(FILTER(R:R,E:E=E27)),0)*1.5+1.5*(RANK(R27,UNIQUE(FILTER(R:R,E:E=E27)),1)-1)-10-(RANK(R27,UNIQUE(FILTER(R:R,E:E=E27)),1)-4)),0) +IF(AND(N27=""M"",RANK(R27,UNIQUE(FILTER(R"&amp;":R,E:E=E27)),1)=1), MAX(10,RANK(SUM(Q27,VLOOKUP(B27,Profile!J:L,3,FALSE)/1000),UNIQUE(FILTER(R:R,E:E=E27)),0)*1.33),0) +IF(AND(N27=""M"",RANK(R27,UNIQUE(FILTER(R:R,E:E=E27)),1)=2), MAX(7,RANK(SUM(Q27,VLOOKUP(B27,Profile!J:L,3,FALSE)/1000),UNIQUE(FILTER(R:"&amp;"R,E:E=E27)),0)*1.33+1.33-3),0) +IF(AND(N27=""M"",RANK(R27,UNIQUE(FILTER(R:R,E:E=E27)),1)=3), MAX(5,RANK(SUM(Q27,VLOOKUP(B27,Profile!J:L,3,FALSE)/1000),UNIQUE(FILTER(R:R,E:E=E27)),0)*1.33+2.66-5),0) +IF(AND(N27=""M"",RANK(R27,UNIQUE(FILTER(R:R,E:E=E27)),1)"&amp;"&gt;3), MAX(5-(RANK(R27,UNIQUE(FILTER(R:R,E:E=E27)),1)-3),RANK(SUM(Q27,VLOOKUP(B27,Profile!J:L,3,FALSE)/1000),UNIQUE(FILTER(R:R,E:E=E27)),0)*1.33+1.33*(RANK(R27,UNIQUE(FILTER(R:R,E:E=E27)),1)-1)-5-(RANK(R27,UNIQUE(FILTER(R:R,E:E=E27)),1)-3)),0) +IF(OR(N27="""&amp;"R9"",N27=""R18""), RANK(SUM(Q27,VLOOKUP(B27,Profile!J:L,3,FALSE)/1000),UNIQUE(FILTER(R:R,E:E=E27)),0),0) ,1))"),10.6)</f>
        <v>10.6</v>
      </c>
      <c r="T27" s="109">
        <f t="shared" si="1"/>
        <v>10.6</v>
      </c>
      <c r="U27" s="109">
        <f>IFERROR(__xludf.DUMMYFUNCTION("if(len(L27)=0,"""",IF(COUNTUNIQUEIFS(R:R,Q:Q,Q27,E:E,E27)=1,T27,ROUND(SUM(UNIQUE(FILTER(T:T,Q:Q=Q27,E:E=E27)))/COUNTUNIQUEIFS(R:R,Q:Q,Q27,E:E,E27),1)))"),9.1)</f>
        <v>9.1</v>
      </c>
      <c r="V27" s="109">
        <f>IFERROR(__xludf.DUMMYFUNCTION("if(len(M27)=0,"""",(IF(N27=""C"",
SMALL(FILTER(M:M,B:B=B27,E:E=E27),1),
0)
+IF(N27=""R18"",
MIN(IFERROR(SMALL(FILTER(M:M,B:B=B27,E:E=E27,J:J=9),1),100)+IFERROR(SMALL(FILTER(M:M,B:B=B27,E:E=E27,J:J=9),2),100),SMALL(FILTER(M:M,B:B=B27,E:E=E27,J:J=18),1)),
0"&amp;")
+IF(OR(N27=""R9"",N27=""M""),
MINIFS(M:M,B:B,B27,E:E,E27),
0)))"),9.0)</f>
        <v>9</v>
      </c>
      <c r="W27" s="109">
        <f>if(len(M27)=0,"",SUM(V27,VLOOKUP(B27,Profile!J:L,3,FALSE)/1000))</f>
        <v>9.101</v>
      </c>
      <c r="X27" s="109">
        <f>IFERROR(__xludf.DUMMYFUNCTION("if(len(M27)=0,"""",ROUND( IF(AND(N27=""C"",RANK(W27,UNIQUE(FILTER(W:W,E:E=E27)),1)=1), MAX(15,RANK(SUM(V27,VLOOKUP(B27,Profile!J:L,3,FALSE)/1000),UNIQUE(FILTER(W:W,E:E=E27)),0)*1.5),0) +IF(AND(N27=""C"",RANK(W27,UNIQUE(FILTER(W:W,E:E=E27)),1)=2), MAX(10,R"&amp;"ANK(SUM(V27,VLOOKUP(B27,Profile!J:L,3,FALSE)/1000),UNIQUE(FILTER(W:W,E:E=E27)),0)*1.5+1.5-5),0) +IF(AND(N27=""C"",RANK(W27,UNIQUE(FILTER(W:W,E:E=E27)),1)=3), MAX(7,RANK(SUM(V27,VLOOKUP(B27,Profile!J:L,3,FALSE)/1000),UNIQUE(FILTER(W:W,E:E=E27)),0)*1.5+3-8)"&amp;",0) +IF(AND(N27=""C"",RANK(W27,UNIQUE(FILTER(W:W,E:E=E27)),1)=4), MAX(5,RANK(SUM(V27,VLOOKUP(B27,Profile!J:L,3,FALSE)/1000),UNIQUE(FILTER(W:W,E:E=E27)),0)*1.5+4.5-10),0) +IF(AND(N27=""C"",RANK(W27,UNIQUE(FILTER(W:W,E:E=E27)),1)&gt;4), MAX(5-(RANK(W27,UNIQUE("&amp;"FILTER(W:W,E:E=E27)),1)-3),RANK(SUM(V27,VLOOKUP(B27,Profile!J:L,3,FALSE)/1000),UNIQUE(FILTER(W:W,E:E=E27)),0)*1.5+1.5*(RANK(W27,UNIQUE(FILTER(W:W,E:E=E27)),1)-1)-10-(RANK(W27,UNIQUE(FILTER(W:W,E:E=E27)),1)-4)),0) +IF(AND(N27=""M"",RANK(W27,UNIQUE(FILTER(W"&amp;":W,E:E=E27)),1)=1), MAX(10,RANK(SUM(V27,VLOOKUP(B27,Profile!J:L,3,FALSE)/1000),UNIQUE(FILTER(W:W,E:E=E27)),0)*1.33),0) +IF(AND(N27=""M"",RANK(W27,UNIQUE(FILTER(W:W,E:E=E27)),1)=2), MAX(7,RANK(SUM(V27,VLOOKUP(B27,Profile!J:L,3,FALSE)/1000),UNIQUE(FILTER(W:"&amp;"W,E:E=E27)),0)*1.33+1.33-3),0) +IF(AND(N27=""M"",RANK(W27,UNIQUE(FILTER(W:W,E:E=E27)),1)=3), MAX(5,RANK(SUM(V27,VLOOKUP(B27,Profile!J:L,3,FALSE)/1000),UNIQUE(FILTER(W:W,E:E=E27)),0)*1.33+2.66-5),0) +IF(AND(N27=""M"",RANK(W27,UNIQUE(FILTER(W:W,E:E=E27)),1)"&amp;"&gt;3), MAX(5-(RANK(W27,UNIQUE(FILTER(W:W,E:E=E27)),1)-3),RANK(SUM(V27,VLOOKUP(B27,Profile!J:L,3,FALSE)/1000),UNIQUE(FILTER(W:W,E:E=E27)),0)*1.33+1.33*(RANK(W27,UNIQUE(FILTER(W:W,E:E=E27)),1)-1)-5-(RANK(W27,UNIQUE(FILTER(W:W,E:E=E27)),1)-3)),0) +IF(OR(N27="""&amp;"R9"",N27=""R18""), RANK(SUM(V27,VLOOKUP(B27,Profile!J:L,3,FALSE)/1000),UNIQUE(FILTER(W:W,E:E=E27)),0),0) ,1))"),4.6)</f>
        <v>4.6</v>
      </c>
      <c r="Y27" s="109">
        <f t="shared" si="2"/>
        <v>4.6</v>
      </c>
      <c r="Z27" s="109">
        <f>IFERROR(__xludf.DUMMYFUNCTION("if(len(M27)=0,"""",IF(COUNTUNIQUEIFS(W:W,V:V,V27,E:E,E27)=1,Y27,ROUND(SUM(UNIQUE(FILTER(Y:Y,V:V=V27,E:E=E27)))/COUNTUNIQUEIFS(W:W,V:V,V27,E:E,E27),1)))"),4.6)</f>
        <v>4.6</v>
      </c>
      <c r="AA27" s="8">
        <v>21.0</v>
      </c>
      <c r="AB27" s="8" t="s">
        <v>14</v>
      </c>
      <c r="AC27" s="8" t="s">
        <v>14</v>
      </c>
      <c r="AD27" s="8" t="s">
        <v>540</v>
      </c>
      <c r="AE27" s="8">
        <v>92.0</v>
      </c>
      <c r="AF27" s="8" t="s">
        <v>1621</v>
      </c>
      <c r="AG27" s="8" t="s">
        <v>680</v>
      </c>
      <c r="AH27" s="8">
        <v>18.0</v>
      </c>
      <c r="AI27" s="8" t="s">
        <v>14</v>
      </c>
      <c r="AK27" s="8" t="s">
        <v>14</v>
      </c>
      <c r="AL27" s="8" t="s">
        <v>14</v>
      </c>
      <c r="AM27" s="8" t="s">
        <v>14</v>
      </c>
      <c r="AN27" s="8" t="str">
        <f>IFERROR(__xludf.DUMMYFUNCTION("""COMPUTED_VALUE"""),"")</f>
        <v/>
      </c>
      <c r="AO27" s="8" t="str">
        <f>IFERROR(__xludf.DUMMYFUNCTION("if(len(AI27:AI1001)=0,"""", COUNTA(filter(Chirps!$A$2:$Z$100,column(Chirps!$A$2:$Z$100)=AI27)))"),"")</f>
        <v/>
      </c>
    </row>
    <row r="28">
      <c r="A28" s="8" t="s">
        <v>682</v>
      </c>
      <c r="B28" s="8" t="s">
        <v>21</v>
      </c>
      <c r="C28" s="8">
        <v>6.1</v>
      </c>
      <c r="D28" s="8" t="s">
        <v>678</v>
      </c>
      <c r="E28" s="8">
        <v>12.0</v>
      </c>
      <c r="F28" s="8" t="s">
        <v>677</v>
      </c>
      <c r="G28" s="8">
        <v>70.4</v>
      </c>
      <c r="H28" s="8">
        <v>122.0</v>
      </c>
      <c r="I28" s="8">
        <v>77.0</v>
      </c>
      <c r="J28" s="8">
        <v>18.0</v>
      </c>
      <c r="K28" s="8">
        <v>71.0</v>
      </c>
      <c r="L28" s="8">
        <v>7.0</v>
      </c>
      <c r="M28" s="8">
        <v>14.0</v>
      </c>
      <c r="N28" s="8" t="s">
        <v>77</v>
      </c>
      <c r="Q28" s="109">
        <f>IFERROR(__xludf.DUMMYFUNCTION("if(len(L28)=0,"""",(IF(N28=""C"",
SMALL(FILTER(L:L,B:B=B28,E:E=E28),1)+IFERROR(SMALL(FILTER(L:L,B:B=B28,E:E=E28),2),0),
0)
+IF(N28=""R18"",
MIN(IFERROR(SMALL(FILTER(L:L,B:B=B28,E:E=E28,J:J=9),1),100)+IFERROR(SMALL(FILTER(L:L,B:B=B28,E:E=E28,J:J=9),2),100)"&amp;",SMALL(FILTER(L:L,B:B=B28,E:E=E28,J:J=18),1)),
0)
+IF(OR(N28=""R9"",N28=""M""),
MINIFS(L:L,B:B,B28,E:E,E28),
0)))"),-2.0)</f>
        <v>-2</v>
      </c>
      <c r="R28" s="110">
        <f>if(len(L28)=0,"",SUM(Q28,VLOOKUP(B28,Profile!J:L,3,FALSE)/1000))</f>
        <v>-1.892</v>
      </c>
      <c r="S28" s="110">
        <f>IFERROR(__xludf.DUMMYFUNCTION("if(len(L28)=0,"""",ROUND( IF(AND(N28=""C"",RANK(R28,UNIQUE(FILTER(R:R,E:E=E28)),1)=1), MAX(15,RANK(SUM(Q28,VLOOKUP(B28,Profile!J:L,3,FALSE)/1000),UNIQUE(FILTER(R:R,E:E=E28)),0)*1.5),0) +IF(AND(N28=""C"",RANK(R28,UNIQUE(FILTER(R:R,E:E=E28)),1)=2), MAX(10,R"&amp;"ANK(SUM(Q28,VLOOKUP(B28,Profile!J:L,3,FALSE)/1000),UNIQUE(FILTER(R:R,E:E=E28)),0)*1.5+1.5-5),0) +IF(AND(N28=""C"",RANK(R28,UNIQUE(FILTER(R:R,E:E=E28)),1)=3), MAX(7,RANK(SUM(Q28,VLOOKUP(B28,Profile!J:L,3,FALSE)/1000),UNIQUE(FILTER(R:R,E:E=E28)),0)*1.5+3-8)"&amp;",0) +IF(AND(N28=""C"",RANK(R28,UNIQUE(FILTER(R:R,E:E=E28)),1)=4), MAX(5,RANK(SUM(Q28,VLOOKUP(B28,Profile!J:L,3,FALSE)/1000),UNIQUE(FILTER(R:R,E:E=E28)),0)*1.5+4.5-10),0) +IF(AND(N28=""C"",RANK(R28,UNIQUE(FILTER(R:R,E:E=E28)),1)&gt;4), MAX(5-(RANK(R28,UNIQUE("&amp;"FILTER(R:R,E:E=E28)),1)-3),RANK(SUM(Q28,VLOOKUP(B28,Profile!J:L,3,FALSE)/1000),UNIQUE(FILTER(R:R,E:E=E28)),0)*1.5+1.5*(RANK(R28,UNIQUE(FILTER(R:R,E:E=E28)),1)-1)-10-(RANK(R28,UNIQUE(FILTER(R:R,E:E=E28)),1)-4)),0) +IF(AND(N28=""M"",RANK(R28,UNIQUE(FILTER(R"&amp;":R,E:E=E28)),1)=1), MAX(10,RANK(SUM(Q28,VLOOKUP(B28,Profile!J:L,3,FALSE)/1000),UNIQUE(FILTER(R:R,E:E=E28)),0)*1.33),0) +IF(AND(N28=""M"",RANK(R28,UNIQUE(FILTER(R:R,E:E=E28)),1)=2), MAX(7,RANK(SUM(Q28,VLOOKUP(B28,Profile!J:L,3,FALSE)/1000),UNIQUE(FILTER(R:"&amp;"R,E:E=E28)),0)*1.33+1.33-3),0) +IF(AND(N28=""M"",RANK(R28,UNIQUE(FILTER(R:R,E:E=E28)),1)=3), MAX(5,RANK(SUM(Q28,VLOOKUP(B28,Profile!J:L,3,FALSE)/1000),UNIQUE(FILTER(R:R,E:E=E28)),0)*1.33+2.66-5),0) +IF(AND(N28=""M"",RANK(R28,UNIQUE(FILTER(R:R,E:E=E28)),1)"&amp;"&gt;3), MAX(5-(RANK(R28,UNIQUE(FILTER(R:R,E:E=E28)),1)-3),RANK(SUM(Q28,VLOOKUP(B28,Profile!J:L,3,FALSE)/1000),UNIQUE(FILTER(R:R,E:E=E28)),0)*1.33+1.33*(RANK(R28,UNIQUE(FILTER(R:R,E:E=E28)),1)-1)-5-(RANK(R28,UNIQUE(FILTER(R:R,E:E=E28)),1)-3)),0) +IF(OR(N28="""&amp;"R9"",N28=""R18""), RANK(SUM(Q28,VLOOKUP(B28,Profile!J:L,3,FALSE)/1000),UNIQUE(FILTER(R:R,E:E=E28)),0),0) ,1))"),4.6)</f>
        <v>4.6</v>
      </c>
      <c r="T28" s="109">
        <f t="shared" si="1"/>
        <v>4.6</v>
      </c>
      <c r="U28" s="109">
        <f>IFERROR(__xludf.DUMMYFUNCTION("if(len(L28)=0,"""",IF(COUNTUNIQUEIFS(R:R,Q:Q,Q28,E:E,E28)=1,T28,ROUND(SUM(UNIQUE(FILTER(T:T,Q:Q=Q28,E:E=E28)))/COUNTUNIQUEIFS(R:R,Q:Q,Q28,E:E,E28),1)))"),4.6)</f>
        <v>4.6</v>
      </c>
      <c r="V28" s="109">
        <f>IFERROR(__xludf.DUMMYFUNCTION("if(len(M28)=0,"""",(IF(N28=""C"",
SMALL(FILTER(M:M,B:B=B28,E:E=E28),1),
0)
+IF(N28=""R18"",
MIN(IFERROR(SMALL(FILTER(M:M,B:B=B28,E:E=E28,J:J=9),1),100)+IFERROR(SMALL(FILTER(M:M,B:B=B28,E:E=E28,J:J=9),2),100),SMALL(FILTER(M:M,B:B=B28,E:E=E28,J:J=18),1)),
0"&amp;")
+IF(OR(N28=""R9"",N28=""M""),
MINIFS(M:M,B:B,B28,E:E,E28),
0)))"),4.0)</f>
        <v>4</v>
      </c>
      <c r="W28" s="109">
        <f>if(len(M28)=0,"",SUM(V28,VLOOKUP(B28,Profile!J:L,3,FALSE)/1000))</f>
        <v>4.108</v>
      </c>
      <c r="X28" s="109">
        <f>IFERROR(__xludf.DUMMYFUNCTION("if(len(M28)=0,"""",ROUND( IF(AND(N28=""C"",RANK(W28,UNIQUE(FILTER(W:W,E:E=E28)),1)=1), MAX(15,RANK(SUM(V28,VLOOKUP(B28,Profile!J:L,3,FALSE)/1000),UNIQUE(FILTER(W:W,E:E=E28)),0)*1.5),0) +IF(AND(N28=""C"",RANK(W28,UNIQUE(FILTER(W:W,E:E=E28)),1)=2), MAX(10,R"&amp;"ANK(SUM(V28,VLOOKUP(B28,Profile!J:L,3,FALSE)/1000),UNIQUE(FILTER(W:W,E:E=E28)),0)*1.5+1.5-5),0) +IF(AND(N28=""C"",RANK(W28,UNIQUE(FILTER(W:W,E:E=E28)),1)=3), MAX(7,RANK(SUM(V28,VLOOKUP(B28,Profile!J:L,3,FALSE)/1000),UNIQUE(FILTER(W:W,E:E=E28)),0)*1.5+3-8)"&amp;",0) +IF(AND(N28=""C"",RANK(W28,UNIQUE(FILTER(W:W,E:E=E28)),1)=4), MAX(5,RANK(SUM(V28,VLOOKUP(B28,Profile!J:L,3,FALSE)/1000),UNIQUE(FILTER(W:W,E:E=E28)),0)*1.5+4.5-10),0) +IF(AND(N28=""C"",RANK(W28,UNIQUE(FILTER(W:W,E:E=E28)),1)&gt;4), MAX(5-(RANK(W28,UNIQUE("&amp;"FILTER(W:W,E:E=E28)),1)-3),RANK(SUM(V28,VLOOKUP(B28,Profile!J:L,3,FALSE)/1000),UNIQUE(FILTER(W:W,E:E=E28)),0)*1.5+1.5*(RANK(W28,UNIQUE(FILTER(W:W,E:E=E28)),1)-1)-10-(RANK(W28,UNIQUE(FILTER(W:W,E:E=E28)),1)-4)),0) +IF(AND(N28=""M"",RANK(W28,UNIQUE(FILTER(W"&amp;":W,E:E=E28)),1)=1), MAX(10,RANK(SUM(V28,VLOOKUP(B28,Profile!J:L,3,FALSE)/1000),UNIQUE(FILTER(W:W,E:E=E28)),0)*1.33),0) +IF(AND(N28=""M"",RANK(W28,UNIQUE(FILTER(W:W,E:E=E28)),1)=2), MAX(7,RANK(SUM(V28,VLOOKUP(B28,Profile!J:L,3,FALSE)/1000),UNIQUE(FILTER(W:"&amp;"W,E:E=E28)),0)*1.33+1.33-3),0) +IF(AND(N28=""M"",RANK(W28,UNIQUE(FILTER(W:W,E:E=E28)),1)=3), MAX(5,RANK(SUM(V28,VLOOKUP(B28,Profile!J:L,3,FALSE)/1000),UNIQUE(FILTER(W:W,E:E=E28)),0)*1.33+2.66-5),0) +IF(AND(N28=""M"",RANK(W28,UNIQUE(FILTER(W:W,E:E=E28)),1)"&amp;"&gt;3), MAX(5-(RANK(W28,UNIQUE(FILTER(W:W,E:E=E28)),1)-3),RANK(SUM(V28,VLOOKUP(B28,Profile!J:L,3,FALSE)/1000),UNIQUE(FILTER(W:W,E:E=E28)),0)*1.33+1.33*(RANK(W28,UNIQUE(FILTER(W:W,E:E=E28)),1)-1)-5-(RANK(W28,UNIQUE(FILTER(W:W,E:E=E28)),1)-3)),0) +IF(OR(N28="""&amp;"R9"",N28=""R18""), RANK(SUM(V28,VLOOKUP(B28,Profile!J:L,3,FALSE)/1000),UNIQUE(FILTER(W:W,E:E=E28)),0),0) ,1))"),7.6)</f>
        <v>7.6</v>
      </c>
      <c r="Y28" s="109">
        <f t="shared" si="2"/>
        <v>7.6</v>
      </c>
      <c r="Z28" s="109">
        <f>IFERROR(__xludf.DUMMYFUNCTION("if(len(M28)=0,"""",IF(COUNTUNIQUEIFS(W:W,V:V,V28,E:E,E28)=1,Y28,ROUND(SUM(UNIQUE(FILTER(Y:Y,V:V=V28,E:E=E28)))/COUNTUNIQUEIFS(W:W,V:V,V28,E:E,E28),1)))"),6.6)</f>
        <v>6.6</v>
      </c>
      <c r="AA28" s="8">
        <v>13.0</v>
      </c>
      <c r="AB28" s="8" t="s">
        <v>14</v>
      </c>
      <c r="AC28" s="8" t="s">
        <v>14</v>
      </c>
      <c r="AD28" s="8" t="s">
        <v>540</v>
      </c>
      <c r="AE28" s="8">
        <v>84.0</v>
      </c>
      <c r="AF28" s="8" t="s">
        <v>1622</v>
      </c>
      <c r="AG28" s="8" t="s">
        <v>683</v>
      </c>
      <c r="AH28" s="8">
        <v>18.0</v>
      </c>
      <c r="AI28" s="8" t="s">
        <v>14</v>
      </c>
      <c r="AK28" s="8" t="s">
        <v>14</v>
      </c>
      <c r="AL28" s="8" t="s">
        <v>14</v>
      </c>
      <c r="AM28" s="8" t="s">
        <v>14</v>
      </c>
      <c r="AN28" s="8" t="str">
        <f>IFERROR(__xludf.DUMMYFUNCTION("""COMPUTED_VALUE"""),"")</f>
        <v/>
      </c>
      <c r="AO28" s="8" t="str">
        <f>IFERROR(__xludf.DUMMYFUNCTION("if(len(AI28:AI1001)=0,"""", COUNTA(filter(Chirps!$A$2:$Z$100,column(Chirps!$A$2:$Z$100)=AI28)))"),"")</f>
        <v/>
      </c>
    </row>
    <row r="29">
      <c r="A29" s="8" t="s">
        <v>686</v>
      </c>
      <c r="B29" s="8" t="s">
        <v>339</v>
      </c>
      <c r="C29" s="8">
        <v>16.2</v>
      </c>
      <c r="D29" s="8" t="s">
        <v>685</v>
      </c>
      <c r="E29" s="8">
        <v>12.0</v>
      </c>
      <c r="F29" s="8" t="s">
        <v>677</v>
      </c>
      <c r="G29" s="8">
        <v>70.4</v>
      </c>
      <c r="H29" s="8">
        <v>122.0</v>
      </c>
      <c r="I29" s="8">
        <v>87.0</v>
      </c>
      <c r="J29" s="8">
        <v>18.0</v>
      </c>
      <c r="K29" s="8">
        <v>71.0</v>
      </c>
      <c r="L29" s="8">
        <v>0.0</v>
      </c>
      <c r="M29" s="8">
        <v>17.0</v>
      </c>
      <c r="N29" s="8" t="s">
        <v>77</v>
      </c>
      <c r="Q29" s="111">
        <f>IFERROR(__xludf.DUMMYFUNCTION("if(len(L29)=0,"""",(IF(N29=""C"",
SMALL(FILTER(L:L,B:B=B29,E:E=E29),1)+IFERROR(SMALL(FILTER(L:L,B:B=B29,E:E=E29),2),0),
0)
+IF(N29=""R18"",
MIN(IFERROR(SMALL(FILTER(L:L,B:B=B29,E:E=E29,J:J=9),1),100)+IFERROR(SMALL(FILTER(L:L,B:B=B29,E:E=E29,J:J=9),2),100)"&amp;",SMALL(FILTER(L:L,B:B=B29,E:E=E29,J:J=18),1)),
0)
+IF(OR(N29=""R9"",N29=""M""),
MINIFS(L:L,B:B,B29,E:E,E29),
0)))"),-1.0)</f>
        <v>-1</v>
      </c>
      <c r="R29" s="112">
        <f>if(len(L29)=0,"",SUM(Q29,VLOOKUP(B29,Profile!J:L,3,FALSE)/1000))</f>
        <v>-0.885</v>
      </c>
      <c r="S29" s="112">
        <f>IFERROR(__xludf.DUMMYFUNCTION("if(len(L29)=0,"""",ROUND( IF(AND(N29=""C"",RANK(R29,UNIQUE(FILTER(R:R,E:E=E29)),1)=1), MAX(15,RANK(SUM(Q29,VLOOKUP(B29,Profile!J:L,3,FALSE)/1000),UNIQUE(FILTER(R:R,E:E=E29)),0)*1.5),0) +IF(AND(N29=""C"",RANK(R29,UNIQUE(FILTER(R:R,E:E=E29)),1)=2), MAX(10,R"&amp;"ANK(SUM(Q29,VLOOKUP(B29,Profile!J:L,3,FALSE)/1000),UNIQUE(FILTER(R:R,E:E=E29)),0)*1.5+1.5-5),0) +IF(AND(N29=""C"",RANK(R29,UNIQUE(FILTER(R:R,E:E=E29)),1)=3), MAX(7,RANK(SUM(Q29,VLOOKUP(B29,Profile!J:L,3,FALSE)/1000),UNIQUE(FILTER(R:R,E:E=E29)),0)*1.5+3-8)"&amp;",0) +IF(AND(N29=""C"",RANK(R29,UNIQUE(FILTER(R:R,E:E=E29)),1)=4), MAX(5,RANK(SUM(Q29,VLOOKUP(B29,Profile!J:L,3,FALSE)/1000),UNIQUE(FILTER(R:R,E:E=E29)),0)*1.5+4.5-10),0) +IF(AND(N29=""C"",RANK(R29,UNIQUE(FILTER(R:R,E:E=E29)),1)&gt;4), MAX(5-(RANK(R29,UNIQUE("&amp;"FILTER(R:R,E:E=E29)),1)-3),RANK(SUM(Q29,VLOOKUP(B29,Profile!J:L,3,FALSE)/1000),UNIQUE(FILTER(R:R,E:E=E29)),0)*1.5+1.5*(RANK(R29,UNIQUE(FILTER(R:R,E:E=E29)),1)-1)-10-(RANK(R29,UNIQUE(FILTER(R:R,E:E=E29)),1)-4)),0) +IF(AND(N29=""M"",RANK(R29,UNIQUE(FILTER(R"&amp;":R,E:E=E29)),1)=1), MAX(10,RANK(SUM(Q29,VLOOKUP(B29,Profile!J:L,3,FALSE)/1000),UNIQUE(FILTER(R:R,E:E=E29)),0)*1.33),0) +IF(AND(N29=""M"",RANK(R29,UNIQUE(FILTER(R:R,E:E=E29)),1)=2), MAX(7,RANK(SUM(Q29,VLOOKUP(B29,Profile!J:L,3,FALSE)/1000),UNIQUE(FILTER(R:"&amp;"R,E:E=E29)),0)*1.33+1.33-3),0) +IF(AND(N29=""M"",RANK(R29,UNIQUE(FILTER(R:R,E:E=E29)),1)=3), MAX(5,RANK(SUM(Q29,VLOOKUP(B29,Profile!J:L,3,FALSE)/1000),UNIQUE(FILTER(R:R,E:E=E29)),0)*1.33+2.66-5),0) +IF(AND(N29=""M"",RANK(R29,UNIQUE(FILTER(R:R,E:E=E29)),1)"&amp;"&gt;3), MAX(5-(RANK(R29,UNIQUE(FILTER(R:R,E:E=E29)),1)-3),RANK(SUM(Q29,VLOOKUP(B29,Profile!J:L,3,FALSE)/1000),UNIQUE(FILTER(R:R,E:E=E29)),0)*1.33+1.33*(RANK(R29,UNIQUE(FILTER(R:R,E:E=E29)),1)-1)-5-(RANK(R29,UNIQUE(FILTER(R:R,E:E=E29)),1)-3)),0) +IF(OR(N29="""&amp;"R9"",N29=""R18""), RANK(SUM(Q29,VLOOKUP(B29,Profile!J:L,3,FALSE)/1000),UNIQUE(FILTER(R:R,E:E=E29)),0),0) ,1))"),3.6)</f>
        <v>3.6</v>
      </c>
      <c r="T29" s="111">
        <f t="shared" si="1"/>
        <v>3.6</v>
      </c>
      <c r="U29" s="111">
        <f>IFERROR(__xludf.DUMMYFUNCTION("if(len(L29)=0,"""",IF(COUNTUNIQUEIFS(R:R,Q:Q,Q29,E:E,E29)=1,T29,ROUND(SUM(UNIQUE(FILTER(T:T,Q:Q=Q29,E:E=E29)))/COUNTUNIQUEIFS(R:R,Q:Q,Q29,E:E,E29),1)))"),3.6)</f>
        <v>3.6</v>
      </c>
      <c r="V29" s="109">
        <f>IFERROR(__xludf.DUMMYFUNCTION("if(len(M29)=0,"""",(IF(N29=""C"",
SMALL(FILTER(M:M,B:B=B29,E:E=E29),1),
0)
+IF(N29=""R18"",
MIN(IFERROR(SMALL(FILTER(M:M,B:B=B29,E:E=E29,J:J=9),1),100)+IFERROR(SMALL(FILTER(M:M,B:B=B29,E:E=E29,J:J=9),2),100),SMALL(FILTER(M:M,B:B=B29,E:E=E29,J:J=18),1)),
0"&amp;")
+IF(OR(N29=""R9"",N29=""M""),
MINIFS(M:M,B:B,B29,E:E,E29),
0)))"),16.0)</f>
        <v>16</v>
      </c>
      <c r="W29" s="111">
        <f>if(len(M29)=0,"",SUM(V29,VLOOKUP(B29,Profile!J:L,3,FALSE)/1000))</f>
        <v>16.115</v>
      </c>
      <c r="X29" s="111">
        <f>IFERROR(__xludf.DUMMYFUNCTION("if(len(M29)=0,"""",ROUND( IF(AND(N29=""C"",RANK(W29,UNIQUE(FILTER(W:W,E:E=E29)),1)=1), MAX(15,RANK(SUM(V29,VLOOKUP(B29,Profile!J:L,3,FALSE)/1000),UNIQUE(FILTER(W:W,E:E=E29)),0)*1.5),0) +IF(AND(N29=""C"",RANK(W29,UNIQUE(FILTER(W:W,E:E=E29)),1)=2), MAX(10,R"&amp;"ANK(SUM(V29,VLOOKUP(B29,Profile!J:L,3,FALSE)/1000),UNIQUE(FILTER(W:W,E:E=E29)),0)*1.5+1.5-5),0) +IF(AND(N29=""C"",RANK(W29,UNIQUE(FILTER(W:W,E:E=E29)),1)=3), MAX(7,RANK(SUM(V29,VLOOKUP(B29,Profile!J:L,3,FALSE)/1000),UNIQUE(FILTER(W:W,E:E=E29)),0)*1.5+3-8)"&amp;",0) +IF(AND(N29=""C"",RANK(W29,UNIQUE(FILTER(W:W,E:E=E29)),1)=4), MAX(5,RANK(SUM(V29,VLOOKUP(B29,Profile!J:L,3,FALSE)/1000),UNIQUE(FILTER(W:W,E:E=E29)),0)*1.5+4.5-10),0) +IF(AND(N29=""C"",RANK(W29,UNIQUE(FILTER(W:W,E:E=E29)),1)&gt;4), MAX(5-(RANK(W29,UNIQUE("&amp;"FILTER(W:W,E:E=E29)),1)-3),RANK(SUM(V29,VLOOKUP(B29,Profile!J:L,3,FALSE)/1000),UNIQUE(FILTER(W:W,E:E=E29)),0)*1.5+1.5*(RANK(W29,UNIQUE(FILTER(W:W,E:E=E29)),1)-1)-10-(RANK(W29,UNIQUE(FILTER(W:W,E:E=E29)),1)-4)),0) +IF(AND(N29=""M"",RANK(W29,UNIQUE(FILTER(W"&amp;":W,E:E=E29)),1)=1), MAX(10,RANK(SUM(V29,VLOOKUP(B29,Profile!J:L,3,FALSE)/1000),UNIQUE(FILTER(W:W,E:E=E29)),0)*1.33),0) +IF(AND(N29=""M"",RANK(W29,UNIQUE(FILTER(W:W,E:E=E29)),1)=2), MAX(7,RANK(SUM(V29,VLOOKUP(B29,Profile!J:L,3,FALSE)/1000),UNIQUE(FILTER(W:"&amp;"W,E:E=E29)),0)*1.33+1.33-3),0) +IF(AND(N29=""M"",RANK(W29,UNIQUE(FILTER(W:W,E:E=E29)),1)=3), MAX(5,RANK(SUM(V29,VLOOKUP(B29,Profile!J:L,3,FALSE)/1000),UNIQUE(FILTER(W:W,E:E=E29)),0)*1.33+2.66-5),0) +IF(AND(N29=""M"",RANK(W29,UNIQUE(FILTER(W:W,E:E=E29)),1)"&amp;"&gt;3), MAX(5-(RANK(W29,UNIQUE(FILTER(W:W,E:E=E29)),1)-3),RANK(SUM(V29,VLOOKUP(B29,Profile!J:L,3,FALSE)/1000),UNIQUE(FILTER(W:W,E:E=E29)),0)*1.33+1.33*(RANK(W29,UNIQUE(FILTER(W:W,E:E=E29)),1)-1)-5-(RANK(W29,UNIQUE(FILTER(W:W,E:E=E29)),1)-3)),0) +IF(OR(N29="""&amp;"R9"",N29=""R18""), RANK(SUM(V29,VLOOKUP(B29,Profile!J:L,3,FALSE)/1000),UNIQUE(FILTER(W:W,E:E=E29)),0),0) ,1))"),0.6)</f>
        <v>0.6</v>
      </c>
      <c r="Y29" s="111">
        <f t="shared" si="2"/>
        <v>1</v>
      </c>
      <c r="Z29" s="111">
        <f>IFERROR(__xludf.DUMMYFUNCTION("if(len(M29)=0,"""",IF(COUNTUNIQUEIFS(W:W,V:V,V29,E:E,E29)=1,Y29,ROUND(SUM(UNIQUE(FILTER(Y:Y,V:V=V29,E:E=E29)))/COUNTUNIQUEIFS(W:W,V:V,V29,E:E,E29),1)))"),1.0)</f>
        <v>1</v>
      </c>
      <c r="AA29" s="8">
        <v>16.0</v>
      </c>
      <c r="AB29" s="8" t="s">
        <v>14</v>
      </c>
      <c r="AC29" s="8" t="s">
        <v>14</v>
      </c>
      <c r="AD29" s="8" t="s">
        <v>540</v>
      </c>
      <c r="AE29" s="8">
        <v>87.0</v>
      </c>
      <c r="AF29" s="8" t="s">
        <v>1623</v>
      </c>
      <c r="AG29" s="8" t="s">
        <v>687</v>
      </c>
      <c r="AH29" s="8">
        <v>18.0</v>
      </c>
      <c r="AI29" s="8">
        <v>4.0</v>
      </c>
      <c r="AK29" s="8">
        <v>0.0</v>
      </c>
      <c r="AL29" s="8" t="e">
        <v>#N/A</v>
      </c>
      <c r="AM29" s="8" t="e">
        <v>#N/A</v>
      </c>
      <c r="AN29" s="8" t="str">
        <f>IFERROR(__xludf.DUMMYFUNCTION("""COMPUTED_VALUE"""),"Chirps!D2:D")</f>
        <v>Chirps!D2:D</v>
      </c>
      <c r="AO29" s="8">
        <f>IFERROR(__xludf.DUMMYFUNCTION("if(len(AI29:AI1001)=0,"""", COUNTA(filter(Chirps!$A$2:$Z$100,column(Chirps!$A$2:$Z$100)=AI29)))"),0.0)</f>
        <v>0</v>
      </c>
    </row>
    <row r="30">
      <c r="A30" s="8" t="s">
        <v>689</v>
      </c>
      <c r="B30" s="8" t="s">
        <v>33</v>
      </c>
      <c r="C30" s="8">
        <v>17.8</v>
      </c>
      <c r="D30" s="8" t="s">
        <v>685</v>
      </c>
      <c r="E30" s="8">
        <v>12.0</v>
      </c>
      <c r="F30" s="8" t="s">
        <v>677</v>
      </c>
      <c r="G30" s="8">
        <v>70.4</v>
      </c>
      <c r="H30" s="8">
        <v>122.0</v>
      </c>
      <c r="I30" s="8">
        <v>89.0</v>
      </c>
      <c r="J30" s="8">
        <v>18.0</v>
      </c>
      <c r="K30" s="8">
        <v>71.0</v>
      </c>
      <c r="L30" s="8">
        <v>2.0</v>
      </c>
      <c r="M30" s="8">
        <v>21.0</v>
      </c>
      <c r="N30" s="8" t="s">
        <v>77</v>
      </c>
      <c r="Q30" s="111">
        <f>IFERROR(__xludf.DUMMYFUNCTION("if(len(L30)=0,"""",(IF(N30=""C"",
SMALL(FILTER(L:L,B:B=B30,E:E=E30),1)+IFERROR(SMALL(FILTER(L:L,B:B=B30,E:E=E30),2),0),
0)
+IF(N30=""R18"",
MIN(IFERROR(SMALL(FILTER(L:L,B:B=B30,E:E=E30,J:J=9),1),100)+IFERROR(SMALL(FILTER(L:L,B:B=B30,E:E=E30,J:J=9),2),100)"&amp;",SMALL(FILTER(L:L,B:B=B30,E:E=E30,J:J=18),1)),
0)
+IF(OR(N30=""R9"",N30=""M""),
MINIFS(L:L,B:B,B30,E:E,E30),
0)))"),-6.0)</f>
        <v>-6</v>
      </c>
      <c r="R30" s="112">
        <f>if(len(L30)=0,"",SUM(Q30,VLOOKUP(B30,Profile!J:L,3,FALSE)/1000))</f>
        <v>-5.89</v>
      </c>
      <c r="S30" s="112">
        <f>IFERROR(__xludf.DUMMYFUNCTION("if(len(L30)=0,"""",ROUND( IF(AND(N30=""C"",RANK(R30,UNIQUE(FILTER(R:R,E:E=E30)),1)=1), MAX(15,RANK(SUM(Q30,VLOOKUP(B30,Profile!J:L,3,FALSE)/1000),UNIQUE(FILTER(R:R,E:E=E30)),0)*1.5),0) +IF(AND(N30=""C"",RANK(R30,UNIQUE(FILTER(R:R,E:E=E30)),1)=2), MAX(10,R"&amp;"ANK(SUM(Q30,VLOOKUP(B30,Profile!J:L,3,FALSE)/1000),UNIQUE(FILTER(R:R,E:E=E30)),0)*1.5+1.5-5),0) +IF(AND(N30=""C"",RANK(R30,UNIQUE(FILTER(R:R,E:E=E30)),1)=3), MAX(7,RANK(SUM(Q30,VLOOKUP(B30,Profile!J:L,3,FALSE)/1000),UNIQUE(FILTER(R:R,E:E=E30)),0)*1.5+3-8)"&amp;",0) +IF(AND(N30=""C"",RANK(R30,UNIQUE(FILTER(R:R,E:E=E30)),1)=4), MAX(5,RANK(SUM(Q30,VLOOKUP(B30,Profile!J:L,3,FALSE)/1000),UNIQUE(FILTER(R:R,E:E=E30)),0)*1.5+4.5-10),0) +IF(AND(N30=""C"",RANK(R30,UNIQUE(FILTER(R:R,E:E=E30)),1)&gt;4), MAX(5-(RANK(R30,UNIQUE("&amp;"FILTER(R:R,E:E=E30)),1)-3),RANK(SUM(Q30,VLOOKUP(B30,Profile!J:L,3,FALSE)/1000),UNIQUE(FILTER(R:R,E:E=E30)),0)*1.5+1.5*(RANK(R30,UNIQUE(FILTER(R:R,E:E=E30)),1)-1)-10-(RANK(R30,UNIQUE(FILTER(R:R,E:E=E30)),1)-4)),0) +IF(AND(N30=""M"",RANK(R30,UNIQUE(FILTER(R"&amp;":R,E:E=E30)),1)=1), MAX(10,RANK(SUM(Q30,VLOOKUP(B30,Profile!J:L,3,FALSE)/1000),UNIQUE(FILTER(R:R,E:E=E30)),0)*1.33),0) +IF(AND(N30=""M"",RANK(R30,UNIQUE(FILTER(R:R,E:E=E30)),1)=2), MAX(7,RANK(SUM(Q30,VLOOKUP(B30,Profile!J:L,3,FALSE)/1000),UNIQUE(FILTER(R:"&amp;"R,E:E=E30)),0)*1.33+1.33-3),0) +IF(AND(N30=""M"",RANK(R30,UNIQUE(FILTER(R:R,E:E=E30)),1)=3), MAX(5,RANK(SUM(Q30,VLOOKUP(B30,Profile!J:L,3,FALSE)/1000),UNIQUE(FILTER(R:R,E:E=E30)),0)*1.33+2.66-5),0) +IF(AND(N30=""M"",RANK(R30,UNIQUE(FILTER(R:R,E:E=E30)),1)"&amp;"&gt;3), MAX(5-(RANK(R30,UNIQUE(FILTER(R:R,E:E=E30)),1)-3),RANK(SUM(Q30,VLOOKUP(B30,Profile!J:L,3,FALSE)/1000),UNIQUE(FILTER(R:R,E:E=E30)),0)*1.33+1.33*(RANK(R30,UNIQUE(FILTER(R:R,E:E=E30)),1)-1)-5-(RANK(R30,UNIQUE(FILTER(R:R,E:E=E30)),1)-3)),0) +IF(OR(N30="""&amp;"R9"",N30=""R18""), RANK(SUM(Q30,VLOOKUP(B30,Profile!J:L,3,FALSE)/1000),UNIQUE(FILTER(R:R,E:E=E30)),0),0) ,1))"),5.6)</f>
        <v>5.6</v>
      </c>
      <c r="T30" s="111">
        <f t="shared" si="1"/>
        <v>5.6</v>
      </c>
      <c r="U30" s="111">
        <f>IFERROR(__xludf.DUMMYFUNCTION("if(len(L30)=0,"""",IF(COUNTUNIQUEIFS(R:R,Q:Q,Q30,E:E,E30)=1,T30,ROUND(SUM(UNIQUE(FILTER(T:T,Q:Q=Q30,E:E=E30)))/COUNTUNIQUEIFS(R:R,Q:Q,Q30,E:E,E30),1)))"),5.6)</f>
        <v>5.6</v>
      </c>
      <c r="V30" s="109">
        <f>IFERROR(__xludf.DUMMYFUNCTION("if(len(M30)=0,"""",(IF(N30=""C"",
SMALL(FILTER(M:M,B:B=B30,E:E=E30),1),
0)
+IF(N30=""R18"",
MIN(IFERROR(SMALL(FILTER(M:M,B:B=B30,E:E=E30,J:J=9),1),100)+IFERROR(SMALL(FILTER(M:M,B:B=B30,E:E=E30,J:J=9),2),100),SMALL(FILTER(M:M,B:B=B30,E:E=E30,J:J=18),1)),
0"&amp;")
+IF(OR(N30=""R9"",N30=""M""),
MINIFS(M:M,B:B,B30,E:E,E30),
0)))"),10.0)</f>
        <v>10</v>
      </c>
      <c r="W30" s="111">
        <f>if(len(M30)=0,"",SUM(V30,VLOOKUP(B30,Profile!J:L,3,FALSE)/1000))</f>
        <v>10.11</v>
      </c>
      <c r="X30" s="111">
        <f>IFERROR(__xludf.DUMMYFUNCTION("if(len(M30)=0,"""",ROUND( IF(AND(N30=""C"",RANK(W30,UNIQUE(FILTER(W:W,E:E=E30)),1)=1), MAX(15,RANK(SUM(V30,VLOOKUP(B30,Profile!J:L,3,FALSE)/1000),UNIQUE(FILTER(W:W,E:E=E30)),0)*1.5),0) +IF(AND(N30=""C"",RANK(W30,UNIQUE(FILTER(W:W,E:E=E30)),1)=2), MAX(10,R"&amp;"ANK(SUM(V30,VLOOKUP(B30,Profile!J:L,3,FALSE)/1000),UNIQUE(FILTER(W:W,E:E=E30)),0)*1.5+1.5-5),0) +IF(AND(N30=""C"",RANK(W30,UNIQUE(FILTER(W:W,E:E=E30)),1)=3), MAX(7,RANK(SUM(V30,VLOOKUP(B30,Profile!J:L,3,FALSE)/1000),UNIQUE(FILTER(W:W,E:E=E30)),0)*1.5+3-8)"&amp;",0) +IF(AND(N30=""C"",RANK(W30,UNIQUE(FILTER(W:W,E:E=E30)),1)=4), MAX(5,RANK(SUM(V30,VLOOKUP(B30,Profile!J:L,3,FALSE)/1000),UNIQUE(FILTER(W:W,E:E=E30)),0)*1.5+4.5-10),0) +IF(AND(N30=""C"",RANK(W30,UNIQUE(FILTER(W:W,E:E=E30)),1)&gt;4), MAX(5-(RANK(W30,UNIQUE("&amp;"FILTER(W:W,E:E=E30)),1)-3),RANK(SUM(V30,VLOOKUP(B30,Profile!J:L,3,FALSE)/1000),UNIQUE(FILTER(W:W,E:E=E30)),0)*1.5+1.5*(RANK(W30,UNIQUE(FILTER(W:W,E:E=E30)),1)-1)-10-(RANK(W30,UNIQUE(FILTER(W:W,E:E=E30)),1)-4)),0) +IF(AND(N30=""M"",RANK(W30,UNIQUE(FILTER(W"&amp;":W,E:E=E30)),1)=1), MAX(10,RANK(SUM(V30,VLOOKUP(B30,Profile!J:L,3,FALSE)/1000),UNIQUE(FILTER(W:W,E:E=E30)),0)*1.33),0) +IF(AND(N30=""M"",RANK(W30,UNIQUE(FILTER(W:W,E:E=E30)),1)=2), MAX(7,RANK(SUM(V30,VLOOKUP(B30,Profile!J:L,3,FALSE)/1000),UNIQUE(FILTER(W:"&amp;"W,E:E=E30)),0)*1.33+1.33-3),0) +IF(AND(N30=""M"",RANK(W30,UNIQUE(FILTER(W:W,E:E=E30)),1)=3), MAX(5,RANK(SUM(V30,VLOOKUP(B30,Profile!J:L,3,FALSE)/1000),UNIQUE(FILTER(W:W,E:E=E30)),0)*1.33+2.66-5),0) +IF(AND(N30=""M"",RANK(W30,UNIQUE(FILTER(W:W,E:E=E30)),1)"&amp;"&gt;3), MAX(5-(RANK(W30,UNIQUE(FILTER(W:W,E:E=E30)),1)-3),RANK(SUM(V30,VLOOKUP(B30,Profile!J:L,3,FALSE)/1000),UNIQUE(FILTER(W:W,E:E=E30)),0)*1.33+1.33*(RANK(W30,UNIQUE(FILTER(W:W,E:E=E30)),1)-1)-5-(RANK(W30,UNIQUE(FILTER(W:W,E:E=E30)),1)-3)),0) +IF(OR(N30="""&amp;"R9"",N30=""R18""), RANK(SUM(V30,VLOOKUP(B30,Profile!J:L,3,FALSE)/1000),UNIQUE(FILTER(W:W,E:E=E30)),0),0) ,1))"),3.6)</f>
        <v>3.6</v>
      </c>
      <c r="Y30" s="111">
        <f t="shared" si="2"/>
        <v>3.6</v>
      </c>
      <c r="Z30" s="111">
        <f>IFERROR(__xludf.DUMMYFUNCTION("if(len(M30)=0,"""",IF(COUNTUNIQUEIFS(W:W,V:V,V30,E:E,E30)=1,Y30,ROUND(SUM(UNIQUE(FILTER(Y:Y,V:V=V30,E:E=E30)))/COUNTUNIQUEIFS(W:W,V:V,V30,E:E,E30),1)))"),3.6)</f>
        <v>3.6</v>
      </c>
      <c r="AA30" s="8">
        <v>20.0</v>
      </c>
      <c r="AB30" s="8" t="s">
        <v>14</v>
      </c>
      <c r="AC30" s="8" t="s">
        <v>14</v>
      </c>
      <c r="AD30" s="8" t="s">
        <v>540</v>
      </c>
      <c r="AE30" s="8">
        <v>91.0</v>
      </c>
      <c r="AF30" s="8" t="s">
        <v>1624</v>
      </c>
      <c r="AG30" s="8" t="s">
        <v>690</v>
      </c>
      <c r="AH30" s="8">
        <v>18.0</v>
      </c>
      <c r="AI30" s="8">
        <v>4.0</v>
      </c>
      <c r="AK30" s="8">
        <v>0.0</v>
      </c>
      <c r="AL30" s="8" t="e">
        <v>#N/A</v>
      </c>
      <c r="AM30" s="8" t="e">
        <v>#N/A</v>
      </c>
      <c r="AN30" s="8" t="str">
        <f>IFERROR(__xludf.DUMMYFUNCTION("""COMPUTED_VALUE"""),"Chirps!D2:D")</f>
        <v>Chirps!D2:D</v>
      </c>
      <c r="AO30" s="8">
        <f>IFERROR(__xludf.DUMMYFUNCTION("if(len(AI30:AI1001)=0,"""", COUNTA(filter(Chirps!$A$2:$Z$100,column(Chirps!$A$2:$Z$100)=AI30)))"),0.0)</f>
        <v>0</v>
      </c>
    </row>
    <row r="31">
      <c r="A31" s="8" t="s">
        <v>692</v>
      </c>
      <c r="B31" s="8" t="s">
        <v>26</v>
      </c>
      <c r="C31" s="8">
        <v>7.6</v>
      </c>
      <c r="D31" s="8" t="s">
        <v>685</v>
      </c>
      <c r="E31" s="8">
        <v>12.0</v>
      </c>
      <c r="F31" s="8" t="s">
        <v>677</v>
      </c>
      <c r="G31" s="8">
        <v>70.4</v>
      </c>
      <c r="H31" s="8">
        <v>122.0</v>
      </c>
      <c r="I31" s="8">
        <v>78.0</v>
      </c>
      <c r="J31" s="8">
        <v>18.0</v>
      </c>
      <c r="K31" s="8">
        <v>71.0</v>
      </c>
      <c r="L31" s="8">
        <v>8.0</v>
      </c>
      <c r="M31" s="8">
        <v>16.0</v>
      </c>
      <c r="N31" s="8" t="s">
        <v>77</v>
      </c>
      <c r="Q31" s="111">
        <f>IFERROR(__xludf.DUMMYFUNCTION("if(len(L31)=0,"""",(IF(N31=""C"",
SMALL(FILTER(L:L,B:B=B31,E:E=E31),1)+IFERROR(SMALL(FILTER(L:L,B:B=B31,E:E=E31),2),0),
0)
+IF(N31=""R18"",
MIN(IFERROR(SMALL(FILTER(L:L,B:B=B31,E:E=E31,J:J=9),1),100)+IFERROR(SMALL(FILTER(L:L,B:B=B31,E:E=E31,J:J=9),2),100)"&amp;",SMALL(FILTER(L:L,B:B=B31,E:E=E31,J:J=18),1)),
0)
+IF(OR(N31=""R9"",N31=""M""),
MINIFS(L:L,B:B,B31,E:E,E31),
0)))"),7.0)</f>
        <v>7</v>
      </c>
      <c r="R31" s="112">
        <f>if(len(L31)=0,"",SUM(Q31,VLOOKUP(B31,Profile!J:L,3,FALSE)/1000))</f>
        <v>7.109</v>
      </c>
      <c r="S31" s="112">
        <f>IFERROR(__xludf.DUMMYFUNCTION("if(len(L31)=0,"""",ROUND( IF(AND(N31=""C"",RANK(R31,UNIQUE(FILTER(R:R,E:E=E31)),1)=1), MAX(15,RANK(SUM(Q31,VLOOKUP(B31,Profile!J:L,3,FALSE)/1000),UNIQUE(FILTER(R:R,E:E=E31)),0)*1.5),0) +IF(AND(N31=""C"",RANK(R31,UNIQUE(FILTER(R:R,E:E=E31)),1)=2), MAX(10,R"&amp;"ANK(SUM(Q31,VLOOKUP(B31,Profile!J:L,3,FALSE)/1000),UNIQUE(FILTER(R:R,E:E=E31)),0)*1.5+1.5-5),0) +IF(AND(N31=""C"",RANK(R31,UNIQUE(FILTER(R:R,E:E=E31)),1)=3), MAX(7,RANK(SUM(Q31,VLOOKUP(B31,Profile!J:L,3,FALSE)/1000),UNIQUE(FILTER(R:R,E:E=E31)),0)*1.5+3-8)"&amp;",0) +IF(AND(N31=""C"",RANK(R31,UNIQUE(FILTER(R:R,E:E=E31)),1)=4), MAX(5,RANK(SUM(Q31,VLOOKUP(B31,Profile!J:L,3,FALSE)/1000),UNIQUE(FILTER(R:R,E:E=E31)),0)*1.5+4.5-10),0) +IF(AND(N31=""C"",RANK(R31,UNIQUE(FILTER(R:R,E:E=E31)),1)&gt;4), MAX(5-(RANK(R31,UNIQUE("&amp;"FILTER(R:R,E:E=E31)),1)-3),RANK(SUM(Q31,VLOOKUP(B31,Profile!J:L,3,FALSE)/1000),UNIQUE(FILTER(R:R,E:E=E31)),0)*1.5+1.5*(RANK(R31,UNIQUE(FILTER(R:R,E:E=E31)),1)-1)-10-(RANK(R31,UNIQUE(FILTER(R:R,E:E=E31)),1)-4)),0) +IF(AND(N31=""M"",RANK(R31,UNIQUE(FILTER(R"&amp;":R,E:E=E31)),1)=1), MAX(10,RANK(SUM(Q31,VLOOKUP(B31,Profile!J:L,3,FALSE)/1000),UNIQUE(FILTER(R:R,E:E=E31)),0)*1.33),0) +IF(AND(N31=""M"",RANK(R31,UNIQUE(FILTER(R:R,E:E=E31)),1)=2), MAX(7,RANK(SUM(Q31,VLOOKUP(B31,Profile!J:L,3,FALSE)/1000),UNIQUE(FILTER(R:"&amp;"R,E:E=E31)),0)*1.33+1.33-3),0) +IF(AND(N31=""M"",RANK(R31,UNIQUE(FILTER(R:R,E:E=E31)),1)=3), MAX(5,RANK(SUM(Q31,VLOOKUP(B31,Profile!J:L,3,FALSE)/1000),UNIQUE(FILTER(R:R,E:E=E31)),0)*1.33+2.66-5),0) +IF(AND(N31=""M"",RANK(R31,UNIQUE(FILTER(R:R,E:E=E31)),1)"&amp;"&gt;3), MAX(5-(RANK(R31,UNIQUE(FILTER(R:R,E:E=E31)),1)-3),RANK(SUM(Q31,VLOOKUP(B31,Profile!J:L,3,FALSE)/1000),UNIQUE(FILTER(R:R,E:E=E31)),0)*1.33+1.33*(RANK(R31,UNIQUE(FILTER(R:R,E:E=E31)),1)-1)-5-(RANK(R31,UNIQUE(FILTER(R:R,E:E=E31)),1)-3)),0) +IF(OR(N31="""&amp;"R9"",N31=""R18""), RANK(SUM(Q31,VLOOKUP(B31,Profile!J:L,3,FALSE)/1000),UNIQUE(FILTER(R:R,E:E=E31)),0),0) ,1))"),0.6)</f>
        <v>0.6</v>
      </c>
      <c r="T31" s="111">
        <f t="shared" si="1"/>
        <v>1</v>
      </c>
      <c r="U31" s="111">
        <f>IFERROR(__xludf.DUMMYFUNCTION("if(len(L31)=0,"""",IF(COUNTUNIQUEIFS(R:R,Q:Q,Q31,E:E,E31)=1,T31,ROUND(SUM(UNIQUE(FILTER(T:T,Q:Q=Q31,E:E=E31)))/COUNTUNIQUEIFS(R:R,Q:Q,Q31,E:E,E31),1)))"),1.0)</f>
        <v>1</v>
      </c>
      <c r="V31" s="109">
        <f>IFERROR(__xludf.DUMMYFUNCTION("if(len(M31)=0,"""",(IF(N31=""C"",
SMALL(FILTER(M:M,B:B=B31,E:E=E31),1),
0)
+IF(N31=""R18"",
MIN(IFERROR(SMALL(FILTER(M:M,B:B=B31,E:E=E31,J:J=9),1),100)+IFERROR(SMALL(FILTER(M:M,B:B=B31,E:E=E31,J:J=9),2),100),SMALL(FILTER(M:M,B:B=B31,E:E=E31,J:J=18),1)),
0"&amp;")
+IF(OR(N31=""R9"",N31=""M""),
MINIFS(M:M,B:B,B31,E:E,E31),
0)))"),15.0)</f>
        <v>15</v>
      </c>
      <c r="W31" s="111">
        <f>if(len(M31)=0,"",SUM(V31,VLOOKUP(B31,Profile!J:L,3,FALSE)/1000))</f>
        <v>15.109</v>
      </c>
      <c r="X31" s="111">
        <f>IFERROR(__xludf.DUMMYFUNCTION("if(len(M31)=0,"""",ROUND( IF(AND(N31=""C"",RANK(W31,UNIQUE(FILTER(W:W,E:E=E31)),1)=1), MAX(15,RANK(SUM(V31,VLOOKUP(B31,Profile!J:L,3,FALSE)/1000),UNIQUE(FILTER(W:W,E:E=E31)),0)*1.5),0) +IF(AND(N31=""C"",RANK(W31,UNIQUE(FILTER(W:W,E:E=E31)),1)=2), MAX(10,R"&amp;"ANK(SUM(V31,VLOOKUP(B31,Profile!J:L,3,FALSE)/1000),UNIQUE(FILTER(W:W,E:E=E31)),0)*1.5+1.5-5),0) +IF(AND(N31=""C"",RANK(W31,UNIQUE(FILTER(W:W,E:E=E31)),1)=3), MAX(7,RANK(SUM(V31,VLOOKUP(B31,Profile!J:L,3,FALSE)/1000),UNIQUE(FILTER(W:W,E:E=E31)),0)*1.5+3-8)"&amp;",0) +IF(AND(N31=""C"",RANK(W31,UNIQUE(FILTER(W:W,E:E=E31)),1)=4), MAX(5,RANK(SUM(V31,VLOOKUP(B31,Profile!J:L,3,FALSE)/1000),UNIQUE(FILTER(W:W,E:E=E31)),0)*1.5+4.5-10),0) +IF(AND(N31=""C"",RANK(W31,UNIQUE(FILTER(W:W,E:E=E31)),1)&gt;4), MAX(5-(RANK(W31,UNIQUE("&amp;"FILTER(W:W,E:E=E31)),1)-3),RANK(SUM(V31,VLOOKUP(B31,Profile!J:L,3,FALSE)/1000),UNIQUE(FILTER(W:W,E:E=E31)),0)*1.5+1.5*(RANK(W31,UNIQUE(FILTER(W:W,E:E=E31)),1)-1)-10-(RANK(W31,UNIQUE(FILTER(W:W,E:E=E31)),1)-4)),0) +IF(AND(N31=""M"",RANK(W31,UNIQUE(FILTER(W"&amp;":W,E:E=E31)),1)=1), MAX(10,RANK(SUM(V31,VLOOKUP(B31,Profile!J:L,3,FALSE)/1000),UNIQUE(FILTER(W:W,E:E=E31)),0)*1.33),0) +IF(AND(N31=""M"",RANK(W31,UNIQUE(FILTER(W:W,E:E=E31)),1)=2), MAX(7,RANK(SUM(V31,VLOOKUP(B31,Profile!J:L,3,FALSE)/1000),UNIQUE(FILTER(W:"&amp;"W,E:E=E31)),0)*1.33+1.33-3),0) +IF(AND(N31=""M"",RANK(W31,UNIQUE(FILTER(W:W,E:E=E31)),1)=3), MAX(5,RANK(SUM(V31,VLOOKUP(B31,Profile!J:L,3,FALSE)/1000),UNIQUE(FILTER(W:W,E:E=E31)),0)*1.33+2.66-5),0) +IF(AND(N31=""M"",RANK(W31,UNIQUE(FILTER(W:W,E:E=E31)),1)"&amp;"&gt;3), MAX(5-(RANK(W31,UNIQUE(FILTER(W:W,E:E=E31)),1)-3),RANK(SUM(V31,VLOOKUP(B31,Profile!J:L,3,FALSE)/1000),UNIQUE(FILTER(W:W,E:E=E31)),0)*1.33+1.33*(RANK(W31,UNIQUE(FILTER(W:W,E:E=E31)),1)-1)-5-(RANK(W31,UNIQUE(FILTER(W:W,E:E=E31)),1)-3)),0) +IF(OR(N31="""&amp;"R9"",N31=""R18""), RANK(SUM(V31,VLOOKUP(B31,Profile!J:L,3,FALSE)/1000),UNIQUE(FILTER(W:W,E:E=E31)),0),0) ,1))"),1.6)</f>
        <v>1.6</v>
      </c>
      <c r="Y31" s="111">
        <f t="shared" si="2"/>
        <v>1.6</v>
      </c>
      <c r="Z31" s="111">
        <f>IFERROR(__xludf.DUMMYFUNCTION("if(len(M31)=0,"""",IF(COUNTUNIQUEIFS(W:W,V:V,V31,E:E,E31)=1,Y31,ROUND(SUM(UNIQUE(FILTER(Y:Y,V:V=V31,E:E=E31)))/COUNTUNIQUEIFS(W:W,V:V,V31,E:E,E31),1)))"),1.6)</f>
        <v>1.6</v>
      </c>
      <c r="AA31" s="8">
        <v>15.0</v>
      </c>
      <c r="AB31" s="8" t="s">
        <v>14</v>
      </c>
      <c r="AC31" s="8" t="s">
        <v>14</v>
      </c>
      <c r="AD31" s="8" t="s">
        <v>540</v>
      </c>
      <c r="AE31" s="8">
        <v>86.0</v>
      </c>
      <c r="AF31" s="8" t="s">
        <v>1625</v>
      </c>
      <c r="AG31" s="8" t="s">
        <v>693</v>
      </c>
      <c r="AH31" s="8">
        <v>18.0</v>
      </c>
      <c r="AI31" s="8" t="s">
        <v>14</v>
      </c>
      <c r="AK31" s="8" t="s">
        <v>14</v>
      </c>
      <c r="AL31" s="8" t="s">
        <v>14</v>
      </c>
      <c r="AM31" s="8" t="s">
        <v>14</v>
      </c>
      <c r="AN31" s="8" t="str">
        <f>IFERROR(__xludf.DUMMYFUNCTION("""COMPUTED_VALUE"""),"")</f>
        <v/>
      </c>
      <c r="AO31" s="8" t="str">
        <f>IFERROR(__xludf.DUMMYFUNCTION("if(len(AI31:AI1001)=0,"""", COUNTA(filter(Chirps!$A$2:$Z$100,column(Chirps!$A$2:$Z$100)=AI31)))"),"")</f>
        <v/>
      </c>
    </row>
    <row r="32">
      <c r="A32" s="8" t="s">
        <v>697</v>
      </c>
      <c r="B32" s="8" t="s">
        <v>301</v>
      </c>
      <c r="C32" s="8">
        <v>10.7</v>
      </c>
      <c r="D32" s="8" t="s">
        <v>696</v>
      </c>
      <c r="E32" s="8">
        <v>12.0</v>
      </c>
      <c r="F32" s="8" t="s">
        <v>677</v>
      </c>
      <c r="G32" s="8">
        <v>70.4</v>
      </c>
      <c r="H32" s="8">
        <v>122.0</v>
      </c>
      <c r="I32" s="8">
        <v>81.0</v>
      </c>
      <c r="J32" s="8">
        <v>18.0</v>
      </c>
      <c r="K32" s="8">
        <v>71.0</v>
      </c>
      <c r="L32" s="8">
        <v>5.0</v>
      </c>
      <c r="M32" s="8">
        <v>16.0</v>
      </c>
      <c r="N32" s="8" t="s">
        <v>77</v>
      </c>
      <c r="Q32" s="111">
        <f>IFERROR(__xludf.DUMMYFUNCTION("if(len(L32)=0,"""",(IF(N32=""C"",
SMALL(FILTER(L:L,B:B=B32,E:E=E32),1)+IFERROR(SMALL(FILTER(L:L,B:B=B32,E:E=E32),2),0),
0)
+IF(N32=""R18"",
MIN(IFERROR(SMALL(FILTER(L:L,B:B=B32,E:E=E32,J:J=9),1),100)+IFERROR(SMALL(FILTER(L:L,B:B=B32,E:E=E32,J:J=9),2),100)"&amp;",SMALL(FILTER(L:L,B:B=B32,E:E=E32,J:J=18),1)),
0)
+IF(OR(N32=""R9"",N32=""M""),
MINIFS(L:L,B:B,B32,E:E,E32),
0)))"),-7.0)</f>
        <v>-7</v>
      </c>
      <c r="R32" s="112">
        <f>if(len(L32)=0,"",SUM(Q32,VLOOKUP(B32,Profile!J:L,3,FALSE)/1000))</f>
        <v>-6.887</v>
      </c>
      <c r="S32" s="112">
        <f>IFERROR(__xludf.DUMMYFUNCTION("if(len(L32)=0,"""",ROUND( IF(AND(N32=""C"",RANK(R32,UNIQUE(FILTER(R:R,E:E=E32)),1)=1), MAX(15,RANK(SUM(Q32,VLOOKUP(B32,Profile!J:L,3,FALSE)/1000),UNIQUE(FILTER(R:R,E:E=E32)),0)*1.5),0) +IF(AND(N32=""C"",RANK(R32,UNIQUE(FILTER(R:R,E:E=E32)),1)=2), MAX(10,R"&amp;"ANK(SUM(Q32,VLOOKUP(B32,Profile!J:L,3,FALSE)/1000),UNIQUE(FILTER(R:R,E:E=E32)),0)*1.5+1.5-5),0) +IF(AND(N32=""C"",RANK(R32,UNIQUE(FILTER(R:R,E:E=E32)),1)=3), MAX(7,RANK(SUM(Q32,VLOOKUP(B32,Profile!J:L,3,FALSE)/1000),UNIQUE(FILTER(R:R,E:E=E32)),0)*1.5+3-8)"&amp;",0) +IF(AND(N32=""C"",RANK(R32,UNIQUE(FILTER(R:R,E:E=E32)),1)=4), MAX(5,RANK(SUM(Q32,VLOOKUP(B32,Profile!J:L,3,FALSE)/1000),UNIQUE(FILTER(R:R,E:E=E32)),0)*1.5+4.5-10),0) +IF(AND(N32=""C"",RANK(R32,UNIQUE(FILTER(R:R,E:E=E32)),1)&gt;4), MAX(5-(RANK(R32,UNIQUE("&amp;"FILTER(R:R,E:E=E32)),1)-3),RANK(SUM(Q32,VLOOKUP(B32,Profile!J:L,3,FALSE)/1000),UNIQUE(FILTER(R:R,E:E=E32)),0)*1.5+1.5*(RANK(R32,UNIQUE(FILTER(R:R,E:E=E32)),1)-1)-10-(RANK(R32,UNIQUE(FILTER(R:R,E:E=E32)),1)-4)),0) +IF(AND(N32=""M"",RANK(R32,UNIQUE(FILTER(R"&amp;":R,E:E=E32)),1)=1), MAX(10,RANK(SUM(Q32,VLOOKUP(B32,Profile!J:L,3,FALSE)/1000),UNIQUE(FILTER(R:R,E:E=E32)),0)*1.33),0) +IF(AND(N32=""M"",RANK(R32,UNIQUE(FILTER(R:R,E:E=E32)),1)=2), MAX(7,RANK(SUM(Q32,VLOOKUP(B32,Profile!J:L,3,FALSE)/1000),UNIQUE(FILTER(R:"&amp;"R,E:E=E32)),0)*1.33+1.33-3),0) +IF(AND(N32=""M"",RANK(R32,UNIQUE(FILTER(R:R,E:E=E32)),1)=3), MAX(5,RANK(SUM(Q32,VLOOKUP(B32,Profile!J:L,3,FALSE)/1000),UNIQUE(FILTER(R:R,E:E=E32)),0)*1.33+2.66-5),0) +IF(AND(N32=""M"",RANK(R32,UNIQUE(FILTER(R:R,E:E=E32)),1)"&amp;"&gt;3), MAX(5-(RANK(R32,UNIQUE(FILTER(R:R,E:E=E32)),1)-3),RANK(SUM(Q32,VLOOKUP(B32,Profile!J:L,3,FALSE)/1000),UNIQUE(FILTER(R:R,E:E=E32)),0)*1.33+1.33*(RANK(R32,UNIQUE(FILTER(R:R,E:E=E32)),1)-1)-5-(RANK(R32,UNIQUE(FILTER(R:R,E:E=E32)),1)-3)),0) +IF(OR(N32="""&amp;"R9"",N32=""R18""), RANK(SUM(Q32,VLOOKUP(B32,Profile!J:L,3,FALSE)/1000),UNIQUE(FILTER(R:R,E:E=E32)),0),0) ,1))"),7.6)</f>
        <v>7.6</v>
      </c>
      <c r="T32" s="111">
        <f t="shared" si="1"/>
        <v>7.6</v>
      </c>
      <c r="U32" s="111">
        <f>IFERROR(__xludf.DUMMYFUNCTION("if(len(L32)=0,"""",IF(COUNTUNIQUEIFS(R:R,Q:Q,Q32,E:E,E32)=1,T32,ROUND(SUM(UNIQUE(FILTER(T:T,Q:Q=Q32,E:E=E32)))/COUNTUNIQUEIFS(R:R,Q:Q,Q32,E:E,E32),1)))"),9.1)</f>
        <v>9.1</v>
      </c>
      <c r="V32" s="109">
        <f>IFERROR(__xludf.DUMMYFUNCTION("if(len(M32)=0,"""",(IF(N32=""C"",
SMALL(FILTER(M:M,B:B=B32,E:E=E32),1),
0)
+IF(N32=""R18"",
MIN(IFERROR(SMALL(FILTER(M:M,B:B=B32,E:E=E32,J:J=9),1),100)+IFERROR(SMALL(FILTER(M:M,B:B=B32,E:E=E32,J:J=9),2),100),SMALL(FILTER(M:M,B:B=B32,E:E=E32,J:J=18),1)),
0"&amp;")
+IF(OR(N32=""R9"",N32=""M""),
MINIFS(M:M,B:B,B32,E:E,E32),
0)))"),4.0)</f>
        <v>4</v>
      </c>
      <c r="W32" s="111">
        <f>if(len(M32)=0,"",SUM(V32,VLOOKUP(B32,Profile!J:L,3,FALSE)/1000))</f>
        <v>4.113</v>
      </c>
      <c r="X32" s="111">
        <f>IFERROR(__xludf.DUMMYFUNCTION("if(len(M32)=0,"""",ROUND( IF(AND(N32=""C"",RANK(W32,UNIQUE(FILTER(W:W,E:E=E32)),1)=1), MAX(15,RANK(SUM(V32,VLOOKUP(B32,Profile!J:L,3,FALSE)/1000),UNIQUE(FILTER(W:W,E:E=E32)),0)*1.5),0) +IF(AND(N32=""C"",RANK(W32,UNIQUE(FILTER(W:W,E:E=E32)),1)=2), MAX(10,R"&amp;"ANK(SUM(V32,VLOOKUP(B32,Profile!J:L,3,FALSE)/1000),UNIQUE(FILTER(W:W,E:E=E32)),0)*1.5+1.5-5),0) +IF(AND(N32=""C"",RANK(W32,UNIQUE(FILTER(W:W,E:E=E32)),1)=3), MAX(7,RANK(SUM(V32,VLOOKUP(B32,Profile!J:L,3,FALSE)/1000),UNIQUE(FILTER(W:W,E:E=E32)),0)*1.5+3-8)"&amp;",0) +IF(AND(N32=""C"",RANK(W32,UNIQUE(FILTER(W:W,E:E=E32)),1)=4), MAX(5,RANK(SUM(V32,VLOOKUP(B32,Profile!J:L,3,FALSE)/1000),UNIQUE(FILTER(W:W,E:E=E32)),0)*1.5+4.5-10),0) +IF(AND(N32=""C"",RANK(W32,UNIQUE(FILTER(W:W,E:E=E32)),1)&gt;4), MAX(5-(RANK(W32,UNIQUE("&amp;"FILTER(W:W,E:E=E32)),1)-3),RANK(SUM(V32,VLOOKUP(B32,Profile!J:L,3,FALSE)/1000),UNIQUE(FILTER(W:W,E:E=E32)),0)*1.5+1.5*(RANK(W32,UNIQUE(FILTER(W:W,E:E=E32)),1)-1)-10-(RANK(W32,UNIQUE(FILTER(W:W,E:E=E32)),1)-4)),0) +IF(AND(N32=""M"",RANK(W32,UNIQUE(FILTER(W"&amp;":W,E:E=E32)),1)=1), MAX(10,RANK(SUM(V32,VLOOKUP(B32,Profile!J:L,3,FALSE)/1000),UNIQUE(FILTER(W:W,E:E=E32)),0)*1.33),0) +IF(AND(N32=""M"",RANK(W32,UNIQUE(FILTER(W:W,E:E=E32)),1)=2), MAX(7,RANK(SUM(V32,VLOOKUP(B32,Profile!J:L,3,FALSE)/1000),UNIQUE(FILTER(W:"&amp;"W,E:E=E32)),0)*1.33+1.33-3),0) +IF(AND(N32=""M"",RANK(W32,UNIQUE(FILTER(W:W,E:E=E32)),1)=3), MAX(5,RANK(SUM(V32,VLOOKUP(B32,Profile!J:L,3,FALSE)/1000),UNIQUE(FILTER(W:W,E:E=E32)),0)*1.33+2.66-5),0) +IF(AND(N32=""M"",RANK(W32,UNIQUE(FILTER(W:W,E:E=E32)),1)"&amp;"&gt;3), MAX(5-(RANK(W32,UNIQUE(FILTER(W:W,E:E=E32)),1)-3),RANK(SUM(V32,VLOOKUP(B32,Profile!J:L,3,FALSE)/1000),UNIQUE(FILTER(W:W,E:E=E32)),0)*1.33+1.33*(RANK(W32,UNIQUE(FILTER(W:W,E:E=E32)),1)-1)-5-(RANK(W32,UNIQUE(FILTER(W:W,E:E=E32)),1)-3)),0) +IF(OR(N32="""&amp;"R9"",N32=""R18""), RANK(SUM(V32,VLOOKUP(B32,Profile!J:L,3,FALSE)/1000),UNIQUE(FILTER(W:W,E:E=E32)),0),0) ,1))"),5.6)</f>
        <v>5.6</v>
      </c>
      <c r="Y32" s="111">
        <f t="shared" si="2"/>
        <v>5.6</v>
      </c>
      <c r="Z32" s="111">
        <f>IFERROR(__xludf.DUMMYFUNCTION("if(len(M32)=0,"""",IF(COUNTUNIQUEIFS(W:W,V:V,V32,E:E,E32)=1,Y32,ROUND(SUM(UNIQUE(FILTER(Y:Y,V:V=V32,E:E=E32)))/COUNTUNIQUEIFS(W:W,V:V,V32,E:E,E32),1)))"),6.6)</f>
        <v>6.6</v>
      </c>
      <c r="AA32" s="8">
        <v>15.0</v>
      </c>
      <c r="AB32" s="8" t="s">
        <v>14</v>
      </c>
      <c r="AC32" s="8" t="s">
        <v>14</v>
      </c>
      <c r="AD32" s="8" t="s">
        <v>540</v>
      </c>
      <c r="AE32" s="8">
        <v>86.0</v>
      </c>
      <c r="AF32" s="8" t="s">
        <v>1626</v>
      </c>
      <c r="AG32" s="8" t="s">
        <v>698</v>
      </c>
      <c r="AH32" s="8">
        <v>18.0</v>
      </c>
      <c r="AI32" s="8" t="s">
        <v>14</v>
      </c>
      <c r="AK32" s="8" t="s">
        <v>14</v>
      </c>
      <c r="AL32" s="8" t="s">
        <v>14</v>
      </c>
      <c r="AM32" s="8" t="s">
        <v>14</v>
      </c>
      <c r="AN32" s="8" t="str">
        <f>IFERROR(__xludf.DUMMYFUNCTION("""COMPUTED_VALUE"""),"")</f>
        <v/>
      </c>
      <c r="AO32" s="8" t="str">
        <f>IFERROR(__xludf.DUMMYFUNCTION("if(len(AI32:AI1001)=0,"""", COUNTA(filter(Chirps!$A$2:$Z$100,column(Chirps!$A$2:$Z$100)=AI32)))"),"")</f>
        <v/>
      </c>
    </row>
    <row r="33">
      <c r="A33" s="8" t="s">
        <v>700</v>
      </c>
      <c r="B33" s="8" t="s">
        <v>215</v>
      </c>
      <c r="C33" s="8">
        <v>13.5</v>
      </c>
      <c r="D33" s="8" t="s">
        <v>696</v>
      </c>
      <c r="E33" s="8">
        <v>12.0</v>
      </c>
      <c r="F33" s="8" t="s">
        <v>677</v>
      </c>
      <c r="G33" s="8">
        <v>70.4</v>
      </c>
      <c r="H33" s="8">
        <v>122.0</v>
      </c>
      <c r="I33" s="8">
        <v>84.0</v>
      </c>
      <c r="J33" s="8">
        <v>18.0</v>
      </c>
      <c r="K33" s="8">
        <v>71.0</v>
      </c>
      <c r="L33" s="8">
        <v>7.0</v>
      </c>
      <c r="M33" s="8">
        <v>21.0</v>
      </c>
      <c r="N33" s="8" t="s">
        <v>77</v>
      </c>
      <c r="Q33" s="111">
        <f>IFERROR(__xludf.DUMMYFUNCTION("if(len(L33)=0,"""",(IF(N33=""C"",
SMALL(FILTER(L:L,B:B=B33,E:E=E33),1)+IFERROR(SMALL(FILTER(L:L,B:B=B33,E:E=E33),2),0),
0)
+IF(N33=""R18"",
MIN(IFERROR(SMALL(FILTER(L:L,B:B=B33,E:E=E33,J:J=9),1),100)+IFERROR(SMALL(FILTER(L:L,B:B=B33,E:E=E33,J:J=9),2),100)"&amp;",SMALL(FILTER(L:L,B:B=B33,E:E=E33,J:J=18),1)),
0)
+IF(OR(N33=""R9"",N33=""M""),
MINIFS(L:L,B:B,B33,E:E,E33),
0)))"),0.0)</f>
        <v>0</v>
      </c>
      <c r="R33" s="112">
        <f>if(len(L33)=0,"",SUM(Q33,VLOOKUP(B33,Profile!J:L,3,FALSE)/1000))</f>
        <v>0.103</v>
      </c>
      <c r="S33" s="112">
        <f>IFERROR(__xludf.DUMMYFUNCTION("if(len(L33)=0,"""",ROUND( IF(AND(N33=""C"",RANK(R33,UNIQUE(FILTER(R:R,E:E=E33)),1)=1), MAX(15,RANK(SUM(Q33,VLOOKUP(B33,Profile!J:L,3,FALSE)/1000),UNIQUE(FILTER(R:R,E:E=E33)),0)*1.5),0) +IF(AND(N33=""C"",RANK(R33,UNIQUE(FILTER(R:R,E:E=E33)),1)=2), MAX(10,R"&amp;"ANK(SUM(Q33,VLOOKUP(B33,Profile!J:L,3,FALSE)/1000),UNIQUE(FILTER(R:R,E:E=E33)),0)*1.5+1.5-5),0) +IF(AND(N33=""C"",RANK(R33,UNIQUE(FILTER(R:R,E:E=E33)),1)=3), MAX(7,RANK(SUM(Q33,VLOOKUP(B33,Profile!J:L,3,FALSE)/1000),UNIQUE(FILTER(R:R,E:E=E33)),0)*1.5+3-8)"&amp;",0) +IF(AND(N33=""C"",RANK(R33,UNIQUE(FILTER(R:R,E:E=E33)),1)=4), MAX(5,RANK(SUM(Q33,VLOOKUP(B33,Profile!J:L,3,FALSE)/1000),UNIQUE(FILTER(R:R,E:E=E33)),0)*1.5+4.5-10),0) +IF(AND(N33=""C"",RANK(R33,UNIQUE(FILTER(R:R,E:E=E33)),1)&gt;4), MAX(5-(RANK(R33,UNIQUE("&amp;"FILTER(R:R,E:E=E33)),1)-3),RANK(SUM(Q33,VLOOKUP(B33,Profile!J:L,3,FALSE)/1000),UNIQUE(FILTER(R:R,E:E=E33)),0)*1.5+1.5*(RANK(R33,UNIQUE(FILTER(R:R,E:E=E33)),1)-1)-10-(RANK(R33,UNIQUE(FILTER(R:R,E:E=E33)),1)-4)),0) +IF(AND(N33=""M"",RANK(R33,UNIQUE(FILTER(R"&amp;":R,E:E=E33)),1)=1), MAX(10,RANK(SUM(Q33,VLOOKUP(B33,Profile!J:L,3,FALSE)/1000),UNIQUE(FILTER(R:R,E:E=E33)),0)*1.33),0) +IF(AND(N33=""M"",RANK(R33,UNIQUE(FILTER(R:R,E:E=E33)),1)=2), MAX(7,RANK(SUM(Q33,VLOOKUP(B33,Profile!J:L,3,FALSE)/1000),UNIQUE(FILTER(R:"&amp;"R,E:E=E33)),0)*1.33+1.33-3),0) +IF(AND(N33=""M"",RANK(R33,UNIQUE(FILTER(R:R,E:E=E33)),1)=3), MAX(5,RANK(SUM(Q33,VLOOKUP(B33,Profile!J:L,3,FALSE)/1000),UNIQUE(FILTER(R:R,E:E=E33)),0)*1.33+2.66-5),0) +IF(AND(N33=""M"",RANK(R33,UNIQUE(FILTER(R:R,E:E=E33)),1)"&amp;"&gt;3), MAX(5-(RANK(R33,UNIQUE(FILTER(R:R,E:E=E33)),1)-3),RANK(SUM(Q33,VLOOKUP(B33,Profile!J:L,3,FALSE)/1000),UNIQUE(FILTER(R:R,E:E=E33)),0)*1.33+1.33*(RANK(R33,UNIQUE(FILTER(R:R,E:E=E33)),1)-1)-5-(RANK(R33,UNIQUE(FILTER(R:R,E:E=E33)),1)-3)),0) +IF(OR(N33="""&amp;"R9"",N33=""R18""), RANK(SUM(Q33,VLOOKUP(B33,Profile!J:L,3,FALSE)/1000),UNIQUE(FILTER(R:R,E:E=E33)),0),0) ,1))"),2.6)</f>
        <v>2.6</v>
      </c>
      <c r="T33" s="111">
        <f t="shared" si="1"/>
        <v>2.6</v>
      </c>
      <c r="U33" s="111">
        <f>IFERROR(__xludf.DUMMYFUNCTION("if(len(L33)=0,"""",IF(COUNTUNIQUEIFS(R:R,Q:Q,Q33,E:E,E33)=1,T33,ROUND(SUM(UNIQUE(FILTER(T:T,Q:Q=Q33,E:E=E33)))/COUNTUNIQUEIFS(R:R,Q:Q,Q33,E:E,E33),1)))"),2.1)</f>
        <v>2.1</v>
      </c>
      <c r="V33" s="109">
        <f>IFERROR(__xludf.DUMMYFUNCTION("if(len(M33)=0,"""",(IF(N33=""C"",
SMALL(FILTER(M:M,B:B=B33,E:E=E33),1),
0)
+IF(N33=""R18"",
MIN(IFERROR(SMALL(FILTER(M:M,B:B=B33,E:E=E33,J:J=9),1),100)+IFERROR(SMALL(FILTER(M:M,B:B=B33,E:E=E33,J:J=9),2),100),SMALL(FILTER(M:M,B:B=B33,E:E=E33,J:J=18),1)),
0"&amp;")
+IF(OR(N33=""R9"",N33=""M""),
MINIFS(M:M,B:B,B33,E:E,E33),
0)))"),14.0)</f>
        <v>14</v>
      </c>
      <c r="W33" s="111">
        <f>if(len(M33)=0,"",SUM(V33,VLOOKUP(B33,Profile!J:L,3,FALSE)/1000))</f>
        <v>14.103</v>
      </c>
      <c r="X33" s="111">
        <f>IFERROR(__xludf.DUMMYFUNCTION("if(len(M33)=0,"""",ROUND( IF(AND(N33=""C"",RANK(W33,UNIQUE(FILTER(W:W,E:E=E33)),1)=1), MAX(15,RANK(SUM(V33,VLOOKUP(B33,Profile!J:L,3,FALSE)/1000),UNIQUE(FILTER(W:W,E:E=E33)),0)*1.5),0) +IF(AND(N33=""C"",RANK(W33,UNIQUE(FILTER(W:W,E:E=E33)),1)=2), MAX(10,R"&amp;"ANK(SUM(V33,VLOOKUP(B33,Profile!J:L,3,FALSE)/1000),UNIQUE(FILTER(W:W,E:E=E33)),0)*1.5+1.5-5),0) +IF(AND(N33=""C"",RANK(W33,UNIQUE(FILTER(W:W,E:E=E33)),1)=3), MAX(7,RANK(SUM(V33,VLOOKUP(B33,Profile!J:L,3,FALSE)/1000),UNIQUE(FILTER(W:W,E:E=E33)),0)*1.5+3-8)"&amp;",0) +IF(AND(N33=""C"",RANK(W33,UNIQUE(FILTER(W:W,E:E=E33)),1)=4), MAX(5,RANK(SUM(V33,VLOOKUP(B33,Profile!J:L,3,FALSE)/1000),UNIQUE(FILTER(W:W,E:E=E33)),0)*1.5+4.5-10),0) +IF(AND(N33=""C"",RANK(W33,UNIQUE(FILTER(W:W,E:E=E33)),1)&gt;4), MAX(5-(RANK(W33,UNIQUE("&amp;"FILTER(W:W,E:E=E33)),1)-3),RANK(SUM(V33,VLOOKUP(B33,Profile!J:L,3,FALSE)/1000),UNIQUE(FILTER(W:W,E:E=E33)),0)*1.5+1.5*(RANK(W33,UNIQUE(FILTER(W:W,E:E=E33)),1)-1)-10-(RANK(W33,UNIQUE(FILTER(W:W,E:E=E33)),1)-4)),0) +IF(AND(N33=""M"",RANK(W33,UNIQUE(FILTER(W"&amp;":W,E:E=E33)),1)=1), MAX(10,RANK(SUM(V33,VLOOKUP(B33,Profile!J:L,3,FALSE)/1000),UNIQUE(FILTER(W:W,E:E=E33)),0)*1.33),0) +IF(AND(N33=""M"",RANK(W33,UNIQUE(FILTER(W:W,E:E=E33)),1)=2), MAX(7,RANK(SUM(V33,VLOOKUP(B33,Profile!J:L,3,FALSE)/1000),UNIQUE(FILTER(W:"&amp;"W,E:E=E33)),0)*1.33+1.33-3),0) +IF(AND(N33=""M"",RANK(W33,UNIQUE(FILTER(W:W,E:E=E33)),1)=3), MAX(5,RANK(SUM(V33,VLOOKUP(B33,Profile!J:L,3,FALSE)/1000),UNIQUE(FILTER(W:W,E:E=E33)),0)*1.33+2.66-5),0) +IF(AND(N33=""M"",RANK(W33,UNIQUE(FILTER(W:W,E:E=E33)),1)"&amp;"&gt;3), MAX(5-(RANK(W33,UNIQUE(FILTER(W:W,E:E=E33)),1)-3),RANK(SUM(V33,VLOOKUP(B33,Profile!J:L,3,FALSE)/1000),UNIQUE(FILTER(W:W,E:E=E33)),0)*1.33+1.33*(RANK(W33,UNIQUE(FILTER(W:W,E:E=E33)),1)-1)-5-(RANK(W33,UNIQUE(FILTER(W:W,E:E=E33)),1)-3)),0) +IF(OR(N33="""&amp;"R9"",N33=""R18""), RANK(SUM(V33,VLOOKUP(B33,Profile!J:L,3,FALSE)/1000),UNIQUE(FILTER(W:W,E:E=E33)),0),0) ,1))"),2.6)</f>
        <v>2.6</v>
      </c>
      <c r="Y33" s="111">
        <f t="shared" si="2"/>
        <v>2.6</v>
      </c>
      <c r="Z33" s="111">
        <f>IFERROR(__xludf.DUMMYFUNCTION("if(len(M33)=0,"""",IF(COUNTUNIQUEIFS(W:W,V:V,V33,E:E,E33)=1,Y33,ROUND(SUM(UNIQUE(FILTER(Y:Y,V:V=V33,E:E=E33)))/COUNTUNIQUEIFS(W:W,V:V,V33,E:E,E33),1)))"),2.6)</f>
        <v>2.6</v>
      </c>
      <c r="AA33" s="8">
        <v>20.0</v>
      </c>
      <c r="AB33" s="8" t="s">
        <v>14</v>
      </c>
      <c r="AC33" s="8" t="s">
        <v>14</v>
      </c>
      <c r="AD33" s="8" t="s">
        <v>540</v>
      </c>
      <c r="AE33" s="8">
        <v>91.0</v>
      </c>
      <c r="AF33" s="8" t="s">
        <v>1627</v>
      </c>
      <c r="AG33" s="8" t="s">
        <v>701</v>
      </c>
      <c r="AH33" s="8">
        <v>18.0</v>
      </c>
      <c r="AI33" s="8" t="s">
        <v>14</v>
      </c>
      <c r="AK33" s="8" t="s">
        <v>14</v>
      </c>
      <c r="AL33" s="8" t="s">
        <v>14</v>
      </c>
      <c r="AM33" s="8" t="s">
        <v>14</v>
      </c>
      <c r="AN33" s="8" t="str">
        <f>IFERROR(__xludf.DUMMYFUNCTION("""COMPUTED_VALUE"""),"")</f>
        <v/>
      </c>
      <c r="AO33" s="8" t="str">
        <f>IFERROR(__xludf.DUMMYFUNCTION("if(len(AI33:AI1001)=0,"""", COUNTA(filter(Chirps!$A$2:$Z$100,column(Chirps!$A$2:$Z$100)=AI33)))"),"")</f>
        <v/>
      </c>
    </row>
    <row r="34">
      <c r="A34" s="8" t="s">
        <v>704</v>
      </c>
      <c r="B34" s="8" t="s">
        <v>200</v>
      </c>
      <c r="C34" s="8">
        <v>14.5</v>
      </c>
      <c r="D34" s="8" t="s">
        <v>703</v>
      </c>
      <c r="E34" s="8">
        <v>12.0</v>
      </c>
      <c r="F34" s="8" t="s">
        <v>702</v>
      </c>
      <c r="G34" s="8">
        <v>70.8</v>
      </c>
      <c r="H34" s="8">
        <v>130.0</v>
      </c>
      <c r="I34" s="8">
        <v>87.0</v>
      </c>
      <c r="J34" s="8">
        <v>18.0</v>
      </c>
      <c r="K34" s="8">
        <v>72.0</v>
      </c>
      <c r="L34" s="8">
        <v>3.0</v>
      </c>
      <c r="M34" s="8">
        <v>19.0</v>
      </c>
      <c r="N34" s="8" t="s">
        <v>77</v>
      </c>
      <c r="Q34" s="111">
        <f>IFERROR(__xludf.DUMMYFUNCTION("if(len(L34)=0,"""",(IF(N34=""C"",
SMALL(FILTER(L:L,B:B=B34,E:E=E34),1)+IFERROR(SMALL(FILTER(L:L,B:B=B34,E:E=E34),2),0),
0)
+IF(N34=""R18"",
MIN(IFERROR(SMALL(FILTER(L:L,B:B=B34,E:E=E34,J:J=9),1),100)+IFERROR(SMALL(FILTER(L:L,B:B=B34,E:E=E34,J:J=9),2),100)"&amp;",SMALL(FILTER(L:L,B:B=B34,E:E=E34,J:J=18),1)),
0)
+IF(OR(N34=""R9"",N34=""M""),
MINIFS(L:L,B:B,B34,E:E,E34),
0)))"),-7.0)</f>
        <v>-7</v>
      </c>
      <c r="R34" s="112">
        <f>if(len(L34)=0,"",SUM(Q34,VLOOKUP(B34,Profile!J:L,3,FALSE)/1000))</f>
        <v>-6.899</v>
      </c>
      <c r="S34" s="112">
        <f>IFERROR(__xludf.DUMMYFUNCTION("if(len(L34)=0,"""",ROUND( IF(AND(N34=""C"",RANK(R34,UNIQUE(FILTER(R:R,E:E=E34)),1)=1), MAX(15,RANK(SUM(Q34,VLOOKUP(B34,Profile!J:L,3,FALSE)/1000),UNIQUE(FILTER(R:R,E:E=E34)),0)*1.5),0) +IF(AND(N34=""C"",RANK(R34,UNIQUE(FILTER(R:R,E:E=E34)),1)=2), MAX(10,R"&amp;"ANK(SUM(Q34,VLOOKUP(B34,Profile!J:L,3,FALSE)/1000),UNIQUE(FILTER(R:R,E:E=E34)),0)*1.5+1.5-5),0) +IF(AND(N34=""C"",RANK(R34,UNIQUE(FILTER(R:R,E:E=E34)),1)=3), MAX(7,RANK(SUM(Q34,VLOOKUP(B34,Profile!J:L,3,FALSE)/1000),UNIQUE(FILTER(R:R,E:E=E34)),0)*1.5+3-8)"&amp;",0) +IF(AND(N34=""C"",RANK(R34,UNIQUE(FILTER(R:R,E:E=E34)),1)=4), MAX(5,RANK(SUM(Q34,VLOOKUP(B34,Profile!J:L,3,FALSE)/1000),UNIQUE(FILTER(R:R,E:E=E34)),0)*1.5+4.5-10),0) +IF(AND(N34=""C"",RANK(R34,UNIQUE(FILTER(R:R,E:E=E34)),1)&gt;4), MAX(5-(RANK(R34,UNIQUE("&amp;"FILTER(R:R,E:E=E34)),1)-3),RANK(SUM(Q34,VLOOKUP(B34,Profile!J:L,3,FALSE)/1000),UNIQUE(FILTER(R:R,E:E=E34)),0)*1.5+1.5*(RANK(R34,UNIQUE(FILTER(R:R,E:E=E34)),1)-1)-10-(RANK(R34,UNIQUE(FILTER(R:R,E:E=E34)),1)-4)),0) +IF(AND(N34=""M"",RANK(R34,UNIQUE(FILTER(R"&amp;":R,E:E=E34)),1)=1), MAX(10,RANK(SUM(Q34,VLOOKUP(B34,Profile!J:L,3,FALSE)/1000),UNIQUE(FILTER(R:R,E:E=E34)),0)*1.33),0) +IF(AND(N34=""M"",RANK(R34,UNIQUE(FILTER(R:R,E:E=E34)),1)=2), MAX(7,RANK(SUM(Q34,VLOOKUP(B34,Profile!J:L,3,FALSE)/1000),UNIQUE(FILTER(R:"&amp;"R,E:E=E34)),0)*1.33+1.33-3),0) +IF(AND(N34=""M"",RANK(R34,UNIQUE(FILTER(R:R,E:E=E34)),1)=3), MAX(5,RANK(SUM(Q34,VLOOKUP(B34,Profile!J:L,3,FALSE)/1000),UNIQUE(FILTER(R:R,E:E=E34)),0)*1.33+2.66-5),0) +IF(AND(N34=""M"",RANK(R34,UNIQUE(FILTER(R:R,E:E=E34)),1)"&amp;"&gt;3), MAX(5-(RANK(R34,UNIQUE(FILTER(R:R,E:E=E34)),1)-3),RANK(SUM(Q34,VLOOKUP(B34,Profile!J:L,3,FALSE)/1000),UNIQUE(FILTER(R:R,E:E=E34)),0)*1.33+1.33*(RANK(R34,UNIQUE(FILTER(R:R,E:E=E34)),1)-1)-5-(RANK(R34,UNIQUE(FILTER(R:R,E:E=E34)),1)-3)),0) +IF(OR(N34="""&amp;"R9"",N34=""R18""), RANK(SUM(Q34,VLOOKUP(B34,Profile!J:L,3,FALSE)/1000),UNIQUE(FILTER(R:R,E:E=E34)),0),0) ,1))"),10.6)</f>
        <v>10.6</v>
      </c>
      <c r="T34" s="111">
        <f t="shared" si="1"/>
        <v>10.6</v>
      </c>
      <c r="U34" s="111">
        <f>IFERROR(__xludf.DUMMYFUNCTION("if(len(L34)=0,"""",IF(COUNTUNIQUEIFS(R:R,Q:Q,Q34,E:E,E34)=1,T34,ROUND(SUM(UNIQUE(FILTER(T:T,Q:Q=Q34,E:E=E34)))/COUNTUNIQUEIFS(R:R,Q:Q,Q34,E:E,E34),1)))"),9.1)</f>
        <v>9.1</v>
      </c>
      <c r="V34" s="109">
        <f>IFERROR(__xludf.DUMMYFUNCTION("if(len(M34)=0,"""",(IF(N34=""C"",
SMALL(FILTER(M:M,B:B=B34,E:E=E34),1),
0)
+IF(N34=""R18"",
MIN(IFERROR(SMALL(FILTER(M:M,B:B=B34,E:E=E34,J:J=9),1),100)+IFERROR(SMALL(FILTER(M:M,B:B=B34,E:E=E34,J:J=9),2),100),SMALL(FILTER(M:M,B:B=B34,E:E=E34,J:J=18),1)),
0"&amp;")
+IF(OR(N34=""R9"",N34=""M""),
MINIFS(M:M,B:B,B34,E:E,E34),
0)))"),9.0)</f>
        <v>9</v>
      </c>
      <c r="W34" s="111">
        <f>if(len(M34)=0,"",SUM(V34,VLOOKUP(B34,Profile!J:L,3,FALSE)/1000))</f>
        <v>9.101</v>
      </c>
      <c r="X34" s="111">
        <f>IFERROR(__xludf.DUMMYFUNCTION("if(len(M34)=0,"""",ROUND( IF(AND(N34=""C"",RANK(W34,UNIQUE(FILTER(W:W,E:E=E34)),1)=1), MAX(15,RANK(SUM(V34,VLOOKUP(B34,Profile!J:L,3,FALSE)/1000),UNIQUE(FILTER(W:W,E:E=E34)),0)*1.5),0) +IF(AND(N34=""C"",RANK(W34,UNIQUE(FILTER(W:W,E:E=E34)),1)=2), MAX(10,R"&amp;"ANK(SUM(V34,VLOOKUP(B34,Profile!J:L,3,FALSE)/1000),UNIQUE(FILTER(W:W,E:E=E34)),0)*1.5+1.5-5),0) +IF(AND(N34=""C"",RANK(W34,UNIQUE(FILTER(W:W,E:E=E34)),1)=3), MAX(7,RANK(SUM(V34,VLOOKUP(B34,Profile!J:L,3,FALSE)/1000),UNIQUE(FILTER(W:W,E:E=E34)),0)*1.5+3-8)"&amp;",0) +IF(AND(N34=""C"",RANK(W34,UNIQUE(FILTER(W:W,E:E=E34)),1)=4), MAX(5,RANK(SUM(V34,VLOOKUP(B34,Profile!J:L,3,FALSE)/1000),UNIQUE(FILTER(W:W,E:E=E34)),0)*1.5+4.5-10),0) +IF(AND(N34=""C"",RANK(W34,UNIQUE(FILTER(W:W,E:E=E34)),1)&gt;4), MAX(5-(RANK(W34,UNIQUE("&amp;"FILTER(W:W,E:E=E34)),1)-3),RANK(SUM(V34,VLOOKUP(B34,Profile!J:L,3,FALSE)/1000),UNIQUE(FILTER(W:W,E:E=E34)),0)*1.5+1.5*(RANK(W34,UNIQUE(FILTER(W:W,E:E=E34)),1)-1)-10-(RANK(W34,UNIQUE(FILTER(W:W,E:E=E34)),1)-4)),0) +IF(AND(N34=""M"",RANK(W34,UNIQUE(FILTER(W"&amp;":W,E:E=E34)),1)=1), MAX(10,RANK(SUM(V34,VLOOKUP(B34,Profile!J:L,3,FALSE)/1000),UNIQUE(FILTER(W:W,E:E=E34)),0)*1.33),0) +IF(AND(N34=""M"",RANK(W34,UNIQUE(FILTER(W:W,E:E=E34)),1)=2), MAX(7,RANK(SUM(V34,VLOOKUP(B34,Profile!J:L,3,FALSE)/1000),UNIQUE(FILTER(W:"&amp;"W,E:E=E34)),0)*1.33+1.33-3),0) +IF(AND(N34=""M"",RANK(W34,UNIQUE(FILTER(W:W,E:E=E34)),1)=3), MAX(5,RANK(SUM(V34,VLOOKUP(B34,Profile!J:L,3,FALSE)/1000),UNIQUE(FILTER(W:W,E:E=E34)),0)*1.33+2.66-5),0) +IF(AND(N34=""M"",RANK(W34,UNIQUE(FILTER(W:W,E:E=E34)),1)"&amp;"&gt;3), MAX(5-(RANK(W34,UNIQUE(FILTER(W:W,E:E=E34)),1)-3),RANK(SUM(V34,VLOOKUP(B34,Profile!J:L,3,FALSE)/1000),UNIQUE(FILTER(W:W,E:E=E34)),0)*1.33+1.33*(RANK(W34,UNIQUE(FILTER(W:W,E:E=E34)),1)-1)-5-(RANK(W34,UNIQUE(FILTER(W:W,E:E=E34)),1)-3)),0) +IF(OR(N34="""&amp;"R9"",N34=""R18""), RANK(SUM(V34,VLOOKUP(B34,Profile!J:L,3,FALSE)/1000),UNIQUE(FILTER(W:W,E:E=E34)),0),0) ,1))"),4.6)</f>
        <v>4.6</v>
      </c>
      <c r="Y34" s="111">
        <f t="shared" si="2"/>
        <v>4.6</v>
      </c>
      <c r="Z34" s="111">
        <f>IFERROR(__xludf.DUMMYFUNCTION("if(len(M34)=0,"""",IF(COUNTUNIQUEIFS(W:W,V:V,V34,E:E,E34)=1,Y34,ROUND(SUM(UNIQUE(FILTER(Y:Y,V:V=V34,E:E=E34)))/COUNTUNIQUEIFS(W:W,V:V,V34,E:E,E34),1)))"),4.6)</f>
        <v>4.6</v>
      </c>
      <c r="AA34" s="8">
        <v>18.0</v>
      </c>
      <c r="AB34" s="8" t="s">
        <v>14</v>
      </c>
      <c r="AC34" s="8" t="s">
        <v>14</v>
      </c>
      <c r="AD34" s="8" t="s">
        <v>540</v>
      </c>
      <c r="AE34" s="8">
        <v>90.0</v>
      </c>
      <c r="AF34" s="8" t="s">
        <v>1628</v>
      </c>
      <c r="AG34" s="8" t="s">
        <v>705</v>
      </c>
      <c r="AH34" s="8">
        <v>18.0</v>
      </c>
      <c r="AI34" s="8" t="s">
        <v>14</v>
      </c>
      <c r="AK34" s="8" t="s">
        <v>14</v>
      </c>
      <c r="AL34" s="8" t="s">
        <v>14</v>
      </c>
      <c r="AM34" s="8" t="s">
        <v>14</v>
      </c>
      <c r="AN34" s="8" t="str">
        <f>IFERROR(__xludf.DUMMYFUNCTION("""COMPUTED_VALUE"""),"")</f>
        <v/>
      </c>
      <c r="AO34" s="8" t="str">
        <f>IFERROR(__xludf.DUMMYFUNCTION("if(len(AI34:AI1001)=0,"""", COUNTA(filter(Chirps!$A$2:$Z$100,column(Chirps!$A$2:$Z$100)=AI34)))"),"")</f>
        <v/>
      </c>
    </row>
    <row r="35">
      <c r="A35" s="8" t="s">
        <v>708</v>
      </c>
      <c r="B35" s="8" t="s">
        <v>26</v>
      </c>
      <c r="C35" s="8">
        <v>7.6</v>
      </c>
      <c r="D35" s="8" t="s">
        <v>703</v>
      </c>
      <c r="E35" s="8">
        <v>12.0</v>
      </c>
      <c r="F35" s="8" t="s">
        <v>702</v>
      </c>
      <c r="G35" s="8">
        <v>70.8</v>
      </c>
      <c r="H35" s="8">
        <v>130.0</v>
      </c>
      <c r="I35" s="8">
        <v>79.0</v>
      </c>
      <c r="J35" s="8">
        <v>18.0</v>
      </c>
      <c r="K35" s="8">
        <v>72.0</v>
      </c>
      <c r="L35" s="8">
        <v>7.0</v>
      </c>
      <c r="M35" s="8">
        <v>15.0</v>
      </c>
      <c r="N35" s="8" t="s">
        <v>77</v>
      </c>
      <c r="Q35" s="111">
        <f>IFERROR(__xludf.DUMMYFUNCTION("if(len(L35)=0,"""",(IF(N35=""C"",
SMALL(FILTER(L:L,B:B=B35,E:E=E35),1)+IFERROR(SMALL(FILTER(L:L,B:B=B35,E:E=E35),2),0),
0)
+IF(N35=""R18"",
MIN(IFERROR(SMALL(FILTER(L:L,B:B=B35,E:E=E35,J:J=9),1),100)+IFERROR(SMALL(FILTER(L:L,B:B=B35,E:E=E35,J:J=9),2),100)"&amp;",SMALL(FILTER(L:L,B:B=B35,E:E=E35,J:J=18),1)),
0)
+IF(OR(N35=""R9"",N35=""M""),
MINIFS(L:L,B:B,B35,E:E,E35),
0)))"),7.0)</f>
        <v>7</v>
      </c>
      <c r="R35" s="112">
        <f>if(len(L35)=0,"",SUM(Q35,VLOOKUP(B35,Profile!J:L,3,FALSE)/1000))</f>
        <v>7.109</v>
      </c>
      <c r="S35" s="112">
        <f>IFERROR(__xludf.DUMMYFUNCTION("if(len(L35)=0,"""",ROUND( IF(AND(N35=""C"",RANK(R35,UNIQUE(FILTER(R:R,E:E=E35)),1)=1), MAX(15,RANK(SUM(Q35,VLOOKUP(B35,Profile!J:L,3,FALSE)/1000),UNIQUE(FILTER(R:R,E:E=E35)),0)*1.5),0) +IF(AND(N35=""C"",RANK(R35,UNIQUE(FILTER(R:R,E:E=E35)),1)=2), MAX(10,R"&amp;"ANK(SUM(Q35,VLOOKUP(B35,Profile!J:L,3,FALSE)/1000),UNIQUE(FILTER(R:R,E:E=E35)),0)*1.5+1.5-5),0) +IF(AND(N35=""C"",RANK(R35,UNIQUE(FILTER(R:R,E:E=E35)),1)=3), MAX(7,RANK(SUM(Q35,VLOOKUP(B35,Profile!J:L,3,FALSE)/1000),UNIQUE(FILTER(R:R,E:E=E35)),0)*1.5+3-8)"&amp;",0) +IF(AND(N35=""C"",RANK(R35,UNIQUE(FILTER(R:R,E:E=E35)),1)=4), MAX(5,RANK(SUM(Q35,VLOOKUP(B35,Profile!J:L,3,FALSE)/1000),UNIQUE(FILTER(R:R,E:E=E35)),0)*1.5+4.5-10),0) +IF(AND(N35=""C"",RANK(R35,UNIQUE(FILTER(R:R,E:E=E35)),1)&gt;4), MAX(5-(RANK(R35,UNIQUE("&amp;"FILTER(R:R,E:E=E35)),1)-3),RANK(SUM(Q35,VLOOKUP(B35,Profile!J:L,3,FALSE)/1000),UNIQUE(FILTER(R:R,E:E=E35)),0)*1.5+1.5*(RANK(R35,UNIQUE(FILTER(R:R,E:E=E35)),1)-1)-10-(RANK(R35,UNIQUE(FILTER(R:R,E:E=E35)),1)-4)),0) +IF(AND(N35=""M"",RANK(R35,UNIQUE(FILTER(R"&amp;":R,E:E=E35)),1)=1), MAX(10,RANK(SUM(Q35,VLOOKUP(B35,Profile!J:L,3,FALSE)/1000),UNIQUE(FILTER(R:R,E:E=E35)),0)*1.33),0) +IF(AND(N35=""M"",RANK(R35,UNIQUE(FILTER(R:R,E:E=E35)),1)=2), MAX(7,RANK(SUM(Q35,VLOOKUP(B35,Profile!J:L,3,FALSE)/1000),UNIQUE(FILTER(R:"&amp;"R,E:E=E35)),0)*1.33+1.33-3),0) +IF(AND(N35=""M"",RANK(R35,UNIQUE(FILTER(R:R,E:E=E35)),1)=3), MAX(5,RANK(SUM(Q35,VLOOKUP(B35,Profile!J:L,3,FALSE)/1000),UNIQUE(FILTER(R:R,E:E=E35)),0)*1.33+2.66-5),0) +IF(AND(N35=""M"",RANK(R35,UNIQUE(FILTER(R:R,E:E=E35)),1)"&amp;"&gt;3), MAX(5-(RANK(R35,UNIQUE(FILTER(R:R,E:E=E35)),1)-3),RANK(SUM(Q35,VLOOKUP(B35,Profile!J:L,3,FALSE)/1000),UNIQUE(FILTER(R:R,E:E=E35)),0)*1.33+1.33*(RANK(R35,UNIQUE(FILTER(R:R,E:E=E35)),1)-1)-5-(RANK(R35,UNIQUE(FILTER(R:R,E:E=E35)),1)-3)),0) +IF(OR(N35="""&amp;"R9"",N35=""R18""), RANK(SUM(Q35,VLOOKUP(B35,Profile!J:L,3,FALSE)/1000),UNIQUE(FILTER(R:R,E:E=E35)),0),0) ,1))"),0.6)</f>
        <v>0.6</v>
      </c>
      <c r="T35" s="111">
        <f t="shared" si="1"/>
        <v>1</v>
      </c>
      <c r="U35" s="111">
        <f>IFERROR(__xludf.DUMMYFUNCTION("if(len(L35)=0,"""",IF(COUNTUNIQUEIFS(R:R,Q:Q,Q35,E:E,E35)=1,T35,ROUND(SUM(UNIQUE(FILTER(T:T,Q:Q=Q35,E:E=E35)))/COUNTUNIQUEIFS(R:R,Q:Q,Q35,E:E,E35),1)))"),1.0)</f>
        <v>1</v>
      </c>
      <c r="V35" s="109">
        <f>IFERROR(__xludf.DUMMYFUNCTION("if(len(M35)=0,"""",(IF(N35=""C"",
SMALL(FILTER(M:M,B:B=B35,E:E=E35),1),
0)
+IF(N35=""R18"",
MIN(IFERROR(SMALL(FILTER(M:M,B:B=B35,E:E=E35,J:J=9),1),100)+IFERROR(SMALL(FILTER(M:M,B:B=B35,E:E=E35,J:J=9),2),100),SMALL(FILTER(M:M,B:B=B35,E:E=E35,J:J=18),1)),
0"&amp;")
+IF(OR(N35=""R9"",N35=""M""),
MINIFS(M:M,B:B,B35,E:E,E35),
0)))"),15.0)</f>
        <v>15</v>
      </c>
      <c r="W35" s="111">
        <f>if(len(M35)=0,"",SUM(V35,VLOOKUP(B35,Profile!J:L,3,FALSE)/1000))</f>
        <v>15.109</v>
      </c>
      <c r="X35" s="111">
        <f>IFERROR(__xludf.DUMMYFUNCTION("if(len(M35)=0,"""",ROUND( IF(AND(N35=""C"",RANK(W35,UNIQUE(FILTER(W:W,E:E=E35)),1)=1), MAX(15,RANK(SUM(V35,VLOOKUP(B35,Profile!J:L,3,FALSE)/1000),UNIQUE(FILTER(W:W,E:E=E35)),0)*1.5),0) +IF(AND(N35=""C"",RANK(W35,UNIQUE(FILTER(W:W,E:E=E35)),1)=2), MAX(10,R"&amp;"ANK(SUM(V35,VLOOKUP(B35,Profile!J:L,3,FALSE)/1000),UNIQUE(FILTER(W:W,E:E=E35)),0)*1.5+1.5-5),0) +IF(AND(N35=""C"",RANK(W35,UNIQUE(FILTER(W:W,E:E=E35)),1)=3), MAX(7,RANK(SUM(V35,VLOOKUP(B35,Profile!J:L,3,FALSE)/1000),UNIQUE(FILTER(W:W,E:E=E35)),0)*1.5+3-8)"&amp;",0) +IF(AND(N35=""C"",RANK(W35,UNIQUE(FILTER(W:W,E:E=E35)),1)=4), MAX(5,RANK(SUM(V35,VLOOKUP(B35,Profile!J:L,3,FALSE)/1000),UNIQUE(FILTER(W:W,E:E=E35)),0)*1.5+4.5-10),0) +IF(AND(N35=""C"",RANK(W35,UNIQUE(FILTER(W:W,E:E=E35)),1)&gt;4), MAX(5-(RANK(W35,UNIQUE("&amp;"FILTER(W:W,E:E=E35)),1)-3),RANK(SUM(V35,VLOOKUP(B35,Profile!J:L,3,FALSE)/1000),UNIQUE(FILTER(W:W,E:E=E35)),0)*1.5+1.5*(RANK(W35,UNIQUE(FILTER(W:W,E:E=E35)),1)-1)-10-(RANK(W35,UNIQUE(FILTER(W:W,E:E=E35)),1)-4)),0) +IF(AND(N35=""M"",RANK(W35,UNIQUE(FILTER(W"&amp;":W,E:E=E35)),1)=1), MAX(10,RANK(SUM(V35,VLOOKUP(B35,Profile!J:L,3,FALSE)/1000),UNIQUE(FILTER(W:W,E:E=E35)),0)*1.33),0) +IF(AND(N35=""M"",RANK(W35,UNIQUE(FILTER(W:W,E:E=E35)),1)=2), MAX(7,RANK(SUM(V35,VLOOKUP(B35,Profile!J:L,3,FALSE)/1000),UNIQUE(FILTER(W:"&amp;"W,E:E=E35)),0)*1.33+1.33-3),0) +IF(AND(N35=""M"",RANK(W35,UNIQUE(FILTER(W:W,E:E=E35)),1)=3), MAX(5,RANK(SUM(V35,VLOOKUP(B35,Profile!J:L,3,FALSE)/1000),UNIQUE(FILTER(W:W,E:E=E35)),0)*1.33+2.66-5),0) +IF(AND(N35=""M"",RANK(W35,UNIQUE(FILTER(W:W,E:E=E35)),1)"&amp;"&gt;3), MAX(5-(RANK(W35,UNIQUE(FILTER(W:W,E:E=E35)),1)-3),RANK(SUM(V35,VLOOKUP(B35,Profile!J:L,3,FALSE)/1000),UNIQUE(FILTER(W:W,E:E=E35)),0)*1.33+1.33*(RANK(W35,UNIQUE(FILTER(W:W,E:E=E35)),1)-1)-5-(RANK(W35,UNIQUE(FILTER(W:W,E:E=E35)),1)-3)),0) +IF(OR(N35="""&amp;"R9"",N35=""R18""), RANK(SUM(V35,VLOOKUP(B35,Profile!J:L,3,FALSE)/1000),UNIQUE(FILTER(W:W,E:E=E35)),0),0) ,1))"),1.6)</f>
        <v>1.6</v>
      </c>
      <c r="Y35" s="111">
        <f t="shared" si="2"/>
        <v>1.6</v>
      </c>
      <c r="Z35" s="111">
        <f>IFERROR(__xludf.DUMMYFUNCTION("if(len(M35)=0,"""",IF(COUNTUNIQUEIFS(W:W,V:V,V35,E:E,E35)=1,Y35,ROUND(SUM(UNIQUE(FILTER(Y:Y,V:V=V35,E:E=E35)))/COUNTUNIQUEIFS(W:W,V:V,V35,E:E,E35),1)))"),1.6)</f>
        <v>1.6</v>
      </c>
      <c r="AA35" s="8">
        <v>14.0</v>
      </c>
      <c r="AB35" s="8" t="s">
        <v>14</v>
      </c>
      <c r="AC35" s="8" t="s">
        <v>14</v>
      </c>
      <c r="AD35" s="8" t="s">
        <v>540</v>
      </c>
      <c r="AE35" s="8">
        <v>86.0</v>
      </c>
      <c r="AF35" s="8" t="s">
        <v>1629</v>
      </c>
      <c r="AG35" s="8" t="s">
        <v>709</v>
      </c>
      <c r="AH35" s="8">
        <v>18.0</v>
      </c>
      <c r="AI35" s="8" t="s">
        <v>14</v>
      </c>
      <c r="AK35" s="8" t="s">
        <v>14</v>
      </c>
      <c r="AL35" s="8" t="s">
        <v>14</v>
      </c>
      <c r="AM35" s="8" t="s">
        <v>14</v>
      </c>
      <c r="AN35" s="8" t="str">
        <f>IFERROR(__xludf.DUMMYFUNCTION("""COMPUTED_VALUE"""),"")</f>
        <v/>
      </c>
      <c r="AO35" s="8" t="str">
        <f>IFERROR(__xludf.DUMMYFUNCTION("if(len(AI35:AI1001)=0,"""", COUNTA(filter(Chirps!$A$2:$Z$100,column(Chirps!$A$2:$Z$100)=AI35)))"),"")</f>
        <v/>
      </c>
    </row>
    <row r="36">
      <c r="A36" s="8" t="s">
        <v>713</v>
      </c>
      <c r="B36" s="8" t="s">
        <v>215</v>
      </c>
      <c r="C36" s="8">
        <v>13.5</v>
      </c>
      <c r="D36" s="8" t="s">
        <v>712</v>
      </c>
      <c r="E36" s="8">
        <v>12.0</v>
      </c>
      <c r="F36" s="8" t="s">
        <v>702</v>
      </c>
      <c r="G36" s="8">
        <v>70.8</v>
      </c>
      <c r="H36" s="8">
        <v>130.0</v>
      </c>
      <c r="I36" s="8">
        <v>86.0</v>
      </c>
      <c r="J36" s="8">
        <v>18.0</v>
      </c>
      <c r="K36" s="8">
        <v>72.0</v>
      </c>
      <c r="L36" s="8">
        <v>1.0</v>
      </c>
      <c r="M36" s="8">
        <v>16.0</v>
      </c>
      <c r="N36" s="8" t="s">
        <v>77</v>
      </c>
      <c r="Q36" s="111">
        <f>IFERROR(__xludf.DUMMYFUNCTION("if(len(L36)=0,"""",(IF(N36=""C"",
SMALL(FILTER(L:L,B:B=B36,E:E=E36),1)+IFERROR(SMALL(FILTER(L:L,B:B=B36,E:E=E36),2),0),
0)
+IF(N36=""R18"",
MIN(IFERROR(SMALL(FILTER(L:L,B:B=B36,E:E=E36,J:J=9),1),100)+IFERROR(SMALL(FILTER(L:L,B:B=B36,E:E=E36,J:J=9),2),100)"&amp;",SMALL(FILTER(L:L,B:B=B36,E:E=E36,J:J=18),1)),
0)
+IF(OR(N36=""R9"",N36=""M""),
MINIFS(L:L,B:B,B36,E:E,E36),
0)))"),0.0)</f>
        <v>0</v>
      </c>
      <c r="R36" s="112">
        <f>if(len(L36)=0,"",SUM(Q36,VLOOKUP(B36,Profile!J:L,3,FALSE)/1000))</f>
        <v>0.103</v>
      </c>
      <c r="S36" s="112">
        <f>IFERROR(__xludf.DUMMYFUNCTION("if(len(L36)=0,"""",ROUND( IF(AND(N36=""C"",RANK(R36,UNIQUE(FILTER(R:R,E:E=E36)),1)=1), MAX(15,RANK(SUM(Q36,VLOOKUP(B36,Profile!J:L,3,FALSE)/1000),UNIQUE(FILTER(R:R,E:E=E36)),0)*1.5),0) +IF(AND(N36=""C"",RANK(R36,UNIQUE(FILTER(R:R,E:E=E36)),1)=2), MAX(10,R"&amp;"ANK(SUM(Q36,VLOOKUP(B36,Profile!J:L,3,FALSE)/1000),UNIQUE(FILTER(R:R,E:E=E36)),0)*1.5+1.5-5),0) +IF(AND(N36=""C"",RANK(R36,UNIQUE(FILTER(R:R,E:E=E36)),1)=3), MAX(7,RANK(SUM(Q36,VLOOKUP(B36,Profile!J:L,3,FALSE)/1000),UNIQUE(FILTER(R:R,E:E=E36)),0)*1.5+3-8)"&amp;",0) +IF(AND(N36=""C"",RANK(R36,UNIQUE(FILTER(R:R,E:E=E36)),1)=4), MAX(5,RANK(SUM(Q36,VLOOKUP(B36,Profile!J:L,3,FALSE)/1000),UNIQUE(FILTER(R:R,E:E=E36)),0)*1.5+4.5-10),0) +IF(AND(N36=""C"",RANK(R36,UNIQUE(FILTER(R:R,E:E=E36)),1)&gt;4), MAX(5-(RANK(R36,UNIQUE("&amp;"FILTER(R:R,E:E=E36)),1)-3),RANK(SUM(Q36,VLOOKUP(B36,Profile!J:L,3,FALSE)/1000),UNIQUE(FILTER(R:R,E:E=E36)),0)*1.5+1.5*(RANK(R36,UNIQUE(FILTER(R:R,E:E=E36)),1)-1)-10-(RANK(R36,UNIQUE(FILTER(R:R,E:E=E36)),1)-4)),0) +IF(AND(N36=""M"",RANK(R36,UNIQUE(FILTER(R"&amp;":R,E:E=E36)),1)=1), MAX(10,RANK(SUM(Q36,VLOOKUP(B36,Profile!J:L,3,FALSE)/1000),UNIQUE(FILTER(R:R,E:E=E36)),0)*1.33),0) +IF(AND(N36=""M"",RANK(R36,UNIQUE(FILTER(R:R,E:E=E36)),1)=2), MAX(7,RANK(SUM(Q36,VLOOKUP(B36,Profile!J:L,3,FALSE)/1000),UNIQUE(FILTER(R:"&amp;"R,E:E=E36)),0)*1.33+1.33-3),0) +IF(AND(N36=""M"",RANK(R36,UNIQUE(FILTER(R:R,E:E=E36)),1)=3), MAX(5,RANK(SUM(Q36,VLOOKUP(B36,Profile!J:L,3,FALSE)/1000),UNIQUE(FILTER(R:R,E:E=E36)),0)*1.33+2.66-5),0) +IF(AND(N36=""M"",RANK(R36,UNIQUE(FILTER(R:R,E:E=E36)),1)"&amp;"&gt;3), MAX(5-(RANK(R36,UNIQUE(FILTER(R:R,E:E=E36)),1)-3),RANK(SUM(Q36,VLOOKUP(B36,Profile!J:L,3,FALSE)/1000),UNIQUE(FILTER(R:R,E:E=E36)),0)*1.33+1.33*(RANK(R36,UNIQUE(FILTER(R:R,E:E=E36)),1)-1)-5-(RANK(R36,UNIQUE(FILTER(R:R,E:E=E36)),1)-3)),0) +IF(OR(N36="""&amp;"R9"",N36=""R18""), RANK(SUM(Q36,VLOOKUP(B36,Profile!J:L,3,FALSE)/1000),UNIQUE(FILTER(R:R,E:E=E36)),0),0) ,1))"),2.6)</f>
        <v>2.6</v>
      </c>
      <c r="T36" s="111">
        <f t="shared" si="1"/>
        <v>2.6</v>
      </c>
      <c r="U36" s="111">
        <f>IFERROR(__xludf.DUMMYFUNCTION("if(len(L36)=0,"""",IF(COUNTUNIQUEIFS(R:R,Q:Q,Q36,E:E,E36)=1,T36,ROUND(SUM(UNIQUE(FILTER(T:T,Q:Q=Q36,E:E=E36)))/COUNTUNIQUEIFS(R:R,Q:Q,Q36,E:E,E36),1)))"),2.1)</f>
        <v>2.1</v>
      </c>
      <c r="V36" s="109">
        <f>IFERROR(__xludf.DUMMYFUNCTION("if(len(M36)=0,"""",(IF(N36=""C"",
SMALL(FILTER(M:M,B:B=B36,E:E=E36),1),
0)
+IF(N36=""R18"",
MIN(IFERROR(SMALL(FILTER(M:M,B:B=B36,E:E=E36,J:J=9),1),100)+IFERROR(SMALL(FILTER(M:M,B:B=B36,E:E=E36,J:J=9),2),100),SMALL(FILTER(M:M,B:B=B36,E:E=E36,J:J=18),1)),
0"&amp;")
+IF(OR(N36=""R9"",N36=""M""),
MINIFS(M:M,B:B,B36,E:E,E36),
0)))"),14.0)</f>
        <v>14</v>
      </c>
      <c r="W36" s="111">
        <f>if(len(M36)=0,"",SUM(V36,VLOOKUP(B36,Profile!J:L,3,FALSE)/1000))</f>
        <v>14.103</v>
      </c>
      <c r="X36" s="111">
        <f>IFERROR(__xludf.DUMMYFUNCTION("if(len(M36)=0,"""",ROUND( IF(AND(N36=""C"",RANK(W36,UNIQUE(FILTER(W:W,E:E=E36)),1)=1), MAX(15,RANK(SUM(V36,VLOOKUP(B36,Profile!J:L,3,FALSE)/1000),UNIQUE(FILTER(W:W,E:E=E36)),0)*1.5),0) +IF(AND(N36=""C"",RANK(W36,UNIQUE(FILTER(W:W,E:E=E36)),1)=2), MAX(10,R"&amp;"ANK(SUM(V36,VLOOKUP(B36,Profile!J:L,3,FALSE)/1000),UNIQUE(FILTER(W:W,E:E=E36)),0)*1.5+1.5-5),0) +IF(AND(N36=""C"",RANK(W36,UNIQUE(FILTER(W:W,E:E=E36)),1)=3), MAX(7,RANK(SUM(V36,VLOOKUP(B36,Profile!J:L,3,FALSE)/1000),UNIQUE(FILTER(W:W,E:E=E36)),0)*1.5+3-8)"&amp;",0) +IF(AND(N36=""C"",RANK(W36,UNIQUE(FILTER(W:W,E:E=E36)),1)=4), MAX(5,RANK(SUM(V36,VLOOKUP(B36,Profile!J:L,3,FALSE)/1000),UNIQUE(FILTER(W:W,E:E=E36)),0)*1.5+4.5-10),0) +IF(AND(N36=""C"",RANK(W36,UNIQUE(FILTER(W:W,E:E=E36)),1)&gt;4), MAX(5-(RANK(W36,UNIQUE("&amp;"FILTER(W:W,E:E=E36)),1)-3),RANK(SUM(V36,VLOOKUP(B36,Profile!J:L,3,FALSE)/1000),UNIQUE(FILTER(W:W,E:E=E36)),0)*1.5+1.5*(RANK(W36,UNIQUE(FILTER(W:W,E:E=E36)),1)-1)-10-(RANK(W36,UNIQUE(FILTER(W:W,E:E=E36)),1)-4)),0) +IF(AND(N36=""M"",RANK(W36,UNIQUE(FILTER(W"&amp;":W,E:E=E36)),1)=1), MAX(10,RANK(SUM(V36,VLOOKUP(B36,Profile!J:L,3,FALSE)/1000),UNIQUE(FILTER(W:W,E:E=E36)),0)*1.33),0) +IF(AND(N36=""M"",RANK(W36,UNIQUE(FILTER(W:W,E:E=E36)),1)=2), MAX(7,RANK(SUM(V36,VLOOKUP(B36,Profile!J:L,3,FALSE)/1000),UNIQUE(FILTER(W:"&amp;"W,E:E=E36)),0)*1.33+1.33-3),0) +IF(AND(N36=""M"",RANK(W36,UNIQUE(FILTER(W:W,E:E=E36)),1)=3), MAX(5,RANK(SUM(V36,VLOOKUP(B36,Profile!J:L,3,FALSE)/1000),UNIQUE(FILTER(W:W,E:E=E36)),0)*1.33+2.66-5),0) +IF(AND(N36=""M"",RANK(W36,UNIQUE(FILTER(W:W,E:E=E36)),1)"&amp;"&gt;3), MAX(5-(RANK(W36,UNIQUE(FILTER(W:W,E:E=E36)),1)-3),RANK(SUM(V36,VLOOKUP(B36,Profile!J:L,3,FALSE)/1000),UNIQUE(FILTER(W:W,E:E=E36)),0)*1.33+1.33*(RANK(W36,UNIQUE(FILTER(W:W,E:E=E36)),1)-1)-5-(RANK(W36,UNIQUE(FILTER(W:W,E:E=E36)),1)-3)),0) +IF(OR(N36="""&amp;"R9"",N36=""R18""), RANK(SUM(V36,VLOOKUP(B36,Profile!J:L,3,FALSE)/1000),UNIQUE(FILTER(W:W,E:E=E36)),0),0) ,1))"),2.6)</f>
        <v>2.6</v>
      </c>
      <c r="Y36" s="111">
        <f t="shared" si="2"/>
        <v>2.6</v>
      </c>
      <c r="Z36" s="111">
        <f>IFERROR(__xludf.DUMMYFUNCTION("if(len(M36)=0,"""",IF(COUNTUNIQUEIFS(W:W,V:V,V36,E:E,E36)=1,Y36,ROUND(SUM(UNIQUE(FILTER(Y:Y,V:V=V36,E:E=E36)))/COUNTUNIQUEIFS(W:W,V:V,V36,E:E,E36),1)))"),2.6)</f>
        <v>2.6</v>
      </c>
      <c r="AA36" s="8">
        <v>15.0</v>
      </c>
      <c r="AB36" s="8" t="s">
        <v>14</v>
      </c>
      <c r="AC36" s="8" t="s">
        <v>14</v>
      </c>
      <c r="AD36" s="8" t="s">
        <v>540</v>
      </c>
      <c r="AE36" s="8">
        <v>87.0</v>
      </c>
      <c r="AF36" s="8" t="s">
        <v>1630</v>
      </c>
      <c r="AG36" s="8" t="s">
        <v>714</v>
      </c>
      <c r="AH36" s="8">
        <v>18.0</v>
      </c>
      <c r="AI36" s="8">
        <v>4.0</v>
      </c>
      <c r="AK36" s="8">
        <v>0.0</v>
      </c>
      <c r="AL36" s="8" t="e">
        <v>#N/A</v>
      </c>
      <c r="AM36" s="8" t="e">
        <v>#N/A</v>
      </c>
      <c r="AN36" s="8" t="str">
        <f>IFERROR(__xludf.DUMMYFUNCTION("""COMPUTED_VALUE"""),"Chirps!D2:D")</f>
        <v>Chirps!D2:D</v>
      </c>
      <c r="AO36" s="8">
        <f>IFERROR(__xludf.DUMMYFUNCTION("if(len(AI36:AI1001)=0,"""", COUNTA(filter(Chirps!$A$2:$Z$100,column(Chirps!$A$2:$Z$100)=AI36)))"),0.0)</f>
        <v>0</v>
      </c>
    </row>
    <row r="37">
      <c r="A37" s="8" t="s">
        <v>715</v>
      </c>
      <c r="B37" s="8" t="s">
        <v>33</v>
      </c>
      <c r="C37" s="8">
        <v>17.8</v>
      </c>
      <c r="D37" s="8" t="s">
        <v>712</v>
      </c>
      <c r="E37" s="8">
        <v>12.0</v>
      </c>
      <c r="F37" s="8" t="s">
        <v>702</v>
      </c>
      <c r="G37" s="8">
        <v>70.8</v>
      </c>
      <c r="H37" s="8">
        <v>130.0</v>
      </c>
      <c r="I37" s="8">
        <v>90.0</v>
      </c>
      <c r="J37" s="8">
        <v>18.0</v>
      </c>
      <c r="K37" s="8">
        <v>72.0</v>
      </c>
      <c r="L37" s="8">
        <v>6.0</v>
      </c>
      <c r="M37" s="8">
        <v>25.0</v>
      </c>
      <c r="N37" s="8" t="s">
        <v>77</v>
      </c>
      <c r="Q37" s="111">
        <f>IFERROR(__xludf.DUMMYFUNCTION("if(len(L37)=0,"""",(IF(N37=""C"",
SMALL(FILTER(L:L,B:B=B37,E:E=E37),1)+IFERROR(SMALL(FILTER(L:L,B:B=B37,E:E=E37),2),0),
0)
+IF(N37=""R18"",
MIN(IFERROR(SMALL(FILTER(L:L,B:B=B37,E:E=E37,J:J=9),1),100)+IFERROR(SMALL(FILTER(L:L,B:B=B37,E:E=E37,J:J=9),2),100)"&amp;",SMALL(FILTER(L:L,B:B=B37,E:E=E37,J:J=18),1)),
0)
+IF(OR(N37=""R9"",N37=""M""),
MINIFS(L:L,B:B,B37,E:E,E37),
0)))"),-6.0)</f>
        <v>-6</v>
      </c>
      <c r="R37" s="112">
        <f>if(len(L37)=0,"",SUM(Q37,VLOOKUP(B37,Profile!J:L,3,FALSE)/1000))</f>
        <v>-5.89</v>
      </c>
      <c r="S37" s="112">
        <f>IFERROR(__xludf.DUMMYFUNCTION("if(len(L37)=0,"""",ROUND( IF(AND(N37=""C"",RANK(R37,UNIQUE(FILTER(R:R,E:E=E37)),1)=1), MAX(15,RANK(SUM(Q37,VLOOKUP(B37,Profile!J:L,3,FALSE)/1000),UNIQUE(FILTER(R:R,E:E=E37)),0)*1.5),0) +IF(AND(N37=""C"",RANK(R37,UNIQUE(FILTER(R:R,E:E=E37)),1)=2), MAX(10,R"&amp;"ANK(SUM(Q37,VLOOKUP(B37,Profile!J:L,3,FALSE)/1000),UNIQUE(FILTER(R:R,E:E=E37)),0)*1.5+1.5-5),0) +IF(AND(N37=""C"",RANK(R37,UNIQUE(FILTER(R:R,E:E=E37)),1)=3), MAX(7,RANK(SUM(Q37,VLOOKUP(B37,Profile!J:L,3,FALSE)/1000),UNIQUE(FILTER(R:R,E:E=E37)),0)*1.5+3-8)"&amp;",0) +IF(AND(N37=""C"",RANK(R37,UNIQUE(FILTER(R:R,E:E=E37)),1)=4), MAX(5,RANK(SUM(Q37,VLOOKUP(B37,Profile!J:L,3,FALSE)/1000),UNIQUE(FILTER(R:R,E:E=E37)),0)*1.5+4.5-10),0) +IF(AND(N37=""C"",RANK(R37,UNIQUE(FILTER(R:R,E:E=E37)),1)&gt;4), MAX(5-(RANK(R37,UNIQUE("&amp;"FILTER(R:R,E:E=E37)),1)-3),RANK(SUM(Q37,VLOOKUP(B37,Profile!J:L,3,FALSE)/1000),UNIQUE(FILTER(R:R,E:E=E37)),0)*1.5+1.5*(RANK(R37,UNIQUE(FILTER(R:R,E:E=E37)),1)-1)-10-(RANK(R37,UNIQUE(FILTER(R:R,E:E=E37)),1)-4)),0) +IF(AND(N37=""M"",RANK(R37,UNIQUE(FILTER(R"&amp;":R,E:E=E37)),1)=1), MAX(10,RANK(SUM(Q37,VLOOKUP(B37,Profile!J:L,3,FALSE)/1000),UNIQUE(FILTER(R:R,E:E=E37)),0)*1.33),0) +IF(AND(N37=""M"",RANK(R37,UNIQUE(FILTER(R:R,E:E=E37)),1)=2), MAX(7,RANK(SUM(Q37,VLOOKUP(B37,Profile!J:L,3,FALSE)/1000),UNIQUE(FILTER(R:"&amp;"R,E:E=E37)),0)*1.33+1.33-3),0) +IF(AND(N37=""M"",RANK(R37,UNIQUE(FILTER(R:R,E:E=E37)),1)=3), MAX(5,RANK(SUM(Q37,VLOOKUP(B37,Profile!J:L,3,FALSE)/1000),UNIQUE(FILTER(R:R,E:E=E37)),0)*1.33+2.66-5),0) +IF(AND(N37=""M"",RANK(R37,UNIQUE(FILTER(R:R,E:E=E37)),1)"&amp;"&gt;3), MAX(5-(RANK(R37,UNIQUE(FILTER(R:R,E:E=E37)),1)-3),RANK(SUM(Q37,VLOOKUP(B37,Profile!J:L,3,FALSE)/1000),UNIQUE(FILTER(R:R,E:E=E37)),0)*1.33+1.33*(RANK(R37,UNIQUE(FILTER(R:R,E:E=E37)),1)-1)-5-(RANK(R37,UNIQUE(FILTER(R:R,E:E=E37)),1)-3)),0) +IF(OR(N37="""&amp;"R9"",N37=""R18""), RANK(SUM(Q37,VLOOKUP(B37,Profile!J:L,3,FALSE)/1000),UNIQUE(FILTER(R:R,E:E=E37)),0),0) ,1))"),5.6)</f>
        <v>5.6</v>
      </c>
      <c r="T37" s="111">
        <f t="shared" si="1"/>
        <v>5.6</v>
      </c>
      <c r="U37" s="111">
        <f>IFERROR(__xludf.DUMMYFUNCTION("if(len(L37)=0,"""",IF(COUNTUNIQUEIFS(R:R,Q:Q,Q37,E:E,E37)=1,T37,ROUND(SUM(UNIQUE(FILTER(T:T,Q:Q=Q37,E:E=E37)))/COUNTUNIQUEIFS(R:R,Q:Q,Q37,E:E,E37),1)))"),5.6)</f>
        <v>5.6</v>
      </c>
      <c r="V37" s="109">
        <f>IFERROR(__xludf.DUMMYFUNCTION("if(len(M37)=0,"""",(IF(N37=""C"",
SMALL(FILTER(M:M,B:B=B37,E:E=E37),1),
0)
+IF(N37=""R18"",
MIN(IFERROR(SMALL(FILTER(M:M,B:B=B37,E:E=E37,J:J=9),1),100)+IFERROR(SMALL(FILTER(M:M,B:B=B37,E:E=E37,J:J=9),2),100),SMALL(FILTER(M:M,B:B=B37,E:E=E37,J:J=18),1)),
0"&amp;")
+IF(OR(N37=""R9"",N37=""M""),
MINIFS(M:M,B:B,B37,E:E,E37),
0)))"),10.0)</f>
        <v>10</v>
      </c>
      <c r="W37" s="111">
        <f>if(len(M37)=0,"",SUM(V37,VLOOKUP(B37,Profile!J:L,3,FALSE)/1000))</f>
        <v>10.11</v>
      </c>
      <c r="X37" s="111">
        <f>IFERROR(__xludf.DUMMYFUNCTION("if(len(M37)=0,"""",ROUND( IF(AND(N37=""C"",RANK(W37,UNIQUE(FILTER(W:W,E:E=E37)),1)=1), MAX(15,RANK(SUM(V37,VLOOKUP(B37,Profile!J:L,3,FALSE)/1000),UNIQUE(FILTER(W:W,E:E=E37)),0)*1.5),0) +IF(AND(N37=""C"",RANK(W37,UNIQUE(FILTER(W:W,E:E=E37)),1)=2), MAX(10,R"&amp;"ANK(SUM(V37,VLOOKUP(B37,Profile!J:L,3,FALSE)/1000),UNIQUE(FILTER(W:W,E:E=E37)),0)*1.5+1.5-5),0) +IF(AND(N37=""C"",RANK(W37,UNIQUE(FILTER(W:W,E:E=E37)),1)=3), MAX(7,RANK(SUM(V37,VLOOKUP(B37,Profile!J:L,3,FALSE)/1000),UNIQUE(FILTER(W:W,E:E=E37)),0)*1.5+3-8)"&amp;",0) +IF(AND(N37=""C"",RANK(W37,UNIQUE(FILTER(W:W,E:E=E37)),1)=4), MAX(5,RANK(SUM(V37,VLOOKUP(B37,Profile!J:L,3,FALSE)/1000),UNIQUE(FILTER(W:W,E:E=E37)),0)*1.5+4.5-10),0) +IF(AND(N37=""C"",RANK(W37,UNIQUE(FILTER(W:W,E:E=E37)),1)&gt;4), MAX(5-(RANK(W37,UNIQUE("&amp;"FILTER(W:W,E:E=E37)),1)-3),RANK(SUM(V37,VLOOKUP(B37,Profile!J:L,3,FALSE)/1000),UNIQUE(FILTER(W:W,E:E=E37)),0)*1.5+1.5*(RANK(W37,UNIQUE(FILTER(W:W,E:E=E37)),1)-1)-10-(RANK(W37,UNIQUE(FILTER(W:W,E:E=E37)),1)-4)),0) +IF(AND(N37=""M"",RANK(W37,UNIQUE(FILTER(W"&amp;":W,E:E=E37)),1)=1), MAX(10,RANK(SUM(V37,VLOOKUP(B37,Profile!J:L,3,FALSE)/1000),UNIQUE(FILTER(W:W,E:E=E37)),0)*1.33),0) +IF(AND(N37=""M"",RANK(W37,UNIQUE(FILTER(W:W,E:E=E37)),1)=2), MAX(7,RANK(SUM(V37,VLOOKUP(B37,Profile!J:L,3,FALSE)/1000),UNIQUE(FILTER(W:"&amp;"W,E:E=E37)),0)*1.33+1.33-3),0) +IF(AND(N37=""M"",RANK(W37,UNIQUE(FILTER(W:W,E:E=E37)),1)=3), MAX(5,RANK(SUM(V37,VLOOKUP(B37,Profile!J:L,3,FALSE)/1000),UNIQUE(FILTER(W:W,E:E=E37)),0)*1.33+2.66-5),0) +IF(AND(N37=""M"",RANK(W37,UNIQUE(FILTER(W:W,E:E=E37)),1)"&amp;"&gt;3), MAX(5-(RANK(W37,UNIQUE(FILTER(W:W,E:E=E37)),1)-3),RANK(SUM(V37,VLOOKUP(B37,Profile!J:L,3,FALSE)/1000),UNIQUE(FILTER(W:W,E:E=E37)),0)*1.33+1.33*(RANK(W37,UNIQUE(FILTER(W:W,E:E=E37)),1)-1)-5-(RANK(W37,UNIQUE(FILTER(W:W,E:E=E37)),1)-3)),0) +IF(OR(N37="""&amp;"R9"",N37=""R18""), RANK(SUM(V37,VLOOKUP(B37,Profile!J:L,3,FALSE)/1000),UNIQUE(FILTER(W:W,E:E=E37)),0),0) ,1))"),3.6)</f>
        <v>3.6</v>
      </c>
      <c r="Y37" s="111">
        <f t="shared" si="2"/>
        <v>3.6</v>
      </c>
      <c r="Z37" s="111">
        <f>IFERROR(__xludf.DUMMYFUNCTION("if(len(M37)=0,"""",IF(COUNTUNIQUEIFS(W:W,V:V,V37,E:E,E37)=1,Y37,ROUND(SUM(UNIQUE(FILTER(Y:Y,V:V=V37,E:E=E37)))/COUNTUNIQUEIFS(W:W,V:V,V37,E:E,E37),1)))"),3.6)</f>
        <v>3.6</v>
      </c>
      <c r="AA37" s="8">
        <v>24.0</v>
      </c>
      <c r="AB37" s="8" t="s">
        <v>14</v>
      </c>
      <c r="AC37" s="8" t="s">
        <v>14</v>
      </c>
      <c r="AD37" s="8" t="s">
        <v>540</v>
      </c>
      <c r="AE37" s="8">
        <v>96.0</v>
      </c>
      <c r="AF37" s="8" t="s">
        <v>1631</v>
      </c>
      <c r="AG37" s="8" t="s">
        <v>716</v>
      </c>
      <c r="AH37" s="8">
        <v>18.0</v>
      </c>
      <c r="AI37" s="8" t="s">
        <v>14</v>
      </c>
      <c r="AK37" s="8" t="s">
        <v>14</v>
      </c>
      <c r="AL37" s="8" t="s">
        <v>14</v>
      </c>
      <c r="AM37" s="8" t="s">
        <v>14</v>
      </c>
      <c r="AN37" s="8" t="str">
        <f>IFERROR(__xludf.DUMMYFUNCTION("""COMPUTED_VALUE"""),"")</f>
        <v/>
      </c>
      <c r="AO37" s="8" t="str">
        <f>IFERROR(__xludf.DUMMYFUNCTION("if(len(AI37:AI1001)=0,"""", COUNTA(filter(Chirps!$A$2:$Z$100,column(Chirps!$A$2:$Z$100)=AI37)))"),"")</f>
        <v/>
      </c>
    </row>
    <row r="38">
      <c r="A38" s="8" t="s">
        <v>718</v>
      </c>
      <c r="B38" s="8" t="s">
        <v>301</v>
      </c>
      <c r="C38" s="8">
        <v>10.7</v>
      </c>
      <c r="D38" s="8" t="s">
        <v>712</v>
      </c>
      <c r="E38" s="8">
        <v>12.0</v>
      </c>
      <c r="F38" s="8" t="s">
        <v>702</v>
      </c>
      <c r="G38" s="8">
        <v>70.8</v>
      </c>
      <c r="H38" s="8">
        <v>130.0</v>
      </c>
      <c r="I38" s="8">
        <v>83.0</v>
      </c>
      <c r="J38" s="8">
        <v>18.0</v>
      </c>
      <c r="K38" s="8">
        <v>72.0</v>
      </c>
      <c r="L38" s="8">
        <v>2.0</v>
      </c>
      <c r="M38" s="8">
        <v>14.0</v>
      </c>
      <c r="N38" s="8" t="s">
        <v>77</v>
      </c>
      <c r="Q38" s="111">
        <f>IFERROR(__xludf.DUMMYFUNCTION("if(len(L38)=0,"""",(IF(N38=""C"",
SMALL(FILTER(L:L,B:B=B38,E:E=E38),1)+IFERROR(SMALL(FILTER(L:L,B:B=B38,E:E=E38),2),0),
0)
+IF(N38=""R18"",
MIN(IFERROR(SMALL(FILTER(L:L,B:B=B38,E:E=E38,J:J=9),1),100)+IFERROR(SMALL(FILTER(L:L,B:B=B38,E:E=E38,J:J=9),2),100)"&amp;",SMALL(FILTER(L:L,B:B=B38,E:E=E38,J:J=18),1)),
0)
+IF(OR(N38=""R9"",N38=""M""),
MINIFS(L:L,B:B,B38,E:E,E38),
0)))"),-7.0)</f>
        <v>-7</v>
      </c>
      <c r="R38" s="112">
        <f>if(len(L38)=0,"",SUM(Q38,VLOOKUP(B38,Profile!J:L,3,FALSE)/1000))</f>
        <v>-6.887</v>
      </c>
      <c r="S38" s="112">
        <f>IFERROR(__xludf.DUMMYFUNCTION("if(len(L38)=0,"""",ROUND( IF(AND(N38=""C"",RANK(R38,UNIQUE(FILTER(R:R,E:E=E38)),1)=1), MAX(15,RANK(SUM(Q38,VLOOKUP(B38,Profile!J:L,3,FALSE)/1000),UNIQUE(FILTER(R:R,E:E=E38)),0)*1.5),0) +IF(AND(N38=""C"",RANK(R38,UNIQUE(FILTER(R:R,E:E=E38)),1)=2), MAX(10,R"&amp;"ANK(SUM(Q38,VLOOKUP(B38,Profile!J:L,3,FALSE)/1000),UNIQUE(FILTER(R:R,E:E=E38)),0)*1.5+1.5-5),0) +IF(AND(N38=""C"",RANK(R38,UNIQUE(FILTER(R:R,E:E=E38)),1)=3), MAX(7,RANK(SUM(Q38,VLOOKUP(B38,Profile!J:L,3,FALSE)/1000),UNIQUE(FILTER(R:R,E:E=E38)),0)*1.5+3-8)"&amp;",0) +IF(AND(N38=""C"",RANK(R38,UNIQUE(FILTER(R:R,E:E=E38)),1)=4), MAX(5,RANK(SUM(Q38,VLOOKUP(B38,Profile!J:L,3,FALSE)/1000),UNIQUE(FILTER(R:R,E:E=E38)),0)*1.5+4.5-10),0) +IF(AND(N38=""C"",RANK(R38,UNIQUE(FILTER(R:R,E:E=E38)),1)&gt;4), MAX(5-(RANK(R38,UNIQUE("&amp;"FILTER(R:R,E:E=E38)),1)-3),RANK(SUM(Q38,VLOOKUP(B38,Profile!J:L,3,FALSE)/1000),UNIQUE(FILTER(R:R,E:E=E38)),0)*1.5+1.5*(RANK(R38,UNIQUE(FILTER(R:R,E:E=E38)),1)-1)-10-(RANK(R38,UNIQUE(FILTER(R:R,E:E=E38)),1)-4)),0) +IF(AND(N38=""M"",RANK(R38,UNIQUE(FILTER(R"&amp;":R,E:E=E38)),1)=1), MAX(10,RANK(SUM(Q38,VLOOKUP(B38,Profile!J:L,3,FALSE)/1000),UNIQUE(FILTER(R:R,E:E=E38)),0)*1.33),0) +IF(AND(N38=""M"",RANK(R38,UNIQUE(FILTER(R:R,E:E=E38)),1)=2), MAX(7,RANK(SUM(Q38,VLOOKUP(B38,Profile!J:L,3,FALSE)/1000),UNIQUE(FILTER(R:"&amp;"R,E:E=E38)),0)*1.33+1.33-3),0) +IF(AND(N38=""M"",RANK(R38,UNIQUE(FILTER(R:R,E:E=E38)),1)=3), MAX(5,RANK(SUM(Q38,VLOOKUP(B38,Profile!J:L,3,FALSE)/1000),UNIQUE(FILTER(R:R,E:E=E38)),0)*1.33+2.66-5),0) +IF(AND(N38=""M"",RANK(R38,UNIQUE(FILTER(R:R,E:E=E38)),1)"&amp;"&gt;3), MAX(5-(RANK(R38,UNIQUE(FILTER(R:R,E:E=E38)),1)-3),RANK(SUM(Q38,VLOOKUP(B38,Profile!J:L,3,FALSE)/1000),UNIQUE(FILTER(R:R,E:E=E38)),0)*1.33+1.33*(RANK(R38,UNIQUE(FILTER(R:R,E:E=E38)),1)-1)-5-(RANK(R38,UNIQUE(FILTER(R:R,E:E=E38)),1)-3)),0) +IF(OR(N38="""&amp;"R9"",N38=""R18""), RANK(SUM(Q38,VLOOKUP(B38,Profile!J:L,3,FALSE)/1000),UNIQUE(FILTER(R:R,E:E=E38)),0),0) ,1))"),7.6)</f>
        <v>7.6</v>
      </c>
      <c r="T38" s="111">
        <f t="shared" si="1"/>
        <v>7.6</v>
      </c>
      <c r="U38" s="111">
        <f>IFERROR(__xludf.DUMMYFUNCTION("if(len(L38)=0,"""",IF(COUNTUNIQUEIFS(R:R,Q:Q,Q38,E:E,E38)=1,T38,ROUND(SUM(UNIQUE(FILTER(T:T,Q:Q=Q38,E:E=E38)))/COUNTUNIQUEIFS(R:R,Q:Q,Q38,E:E,E38),1)))"),9.1)</f>
        <v>9.1</v>
      </c>
      <c r="V38" s="109">
        <f>IFERROR(__xludf.DUMMYFUNCTION("if(len(M38)=0,"""",(IF(N38=""C"",
SMALL(FILTER(M:M,B:B=B38,E:E=E38),1),
0)
+IF(N38=""R18"",
MIN(IFERROR(SMALL(FILTER(M:M,B:B=B38,E:E=E38,J:J=9),1),100)+IFERROR(SMALL(FILTER(M:M,B:B=B38,E:E=E38,J:J=9),2),100),SMALL(FILTER(M:M,B:B=B38,E:E=E38,J:J=18),1)),
0"&amp;")
+IF(OR(N38=""R9"",N38=""M""),
MINIFS(M:M,B:B,B38,E:E,E38),
0)))"),4.0)</f>
        <v>4</v>
      </c>
      <c r="W38" s="111">
        <f>if(len(M38)=0,"",SUM(V38,VLOOKUP(B38,Profile!J:L,3,FALSE)/1000))</f>
        <v>4.113</v>
      </c>
      <c r="X38" s="111">
        <f>IFERROR(__xludf.DUMMYFUNCTION("if(len(M38)=0,"""",ROUND( IF(AND(N38=""C"",RANK(W38,UNIQUE(FILTER(W:W,E:E=E38)),1)=1), MAX(15,RANK(SUM(V38,VLOOKUP(B38,Profile!J:L,3,FALSE)/1000),UNIQUE(FILTER(W:W,E:E=E38)),0)*1.5),0) +IF(AND(N38=""C"",RANK(W38,UNIQUE(FILTER(W:W,E:E=E38)),1)=2), MAX(10,R"&amp;"ANK(SUM(V38,VLOOKUP(B38,Profile!J:L,3,FALSE)/1000),UNIQUE(FILTER(W:W,E:E=E38)),0)*1.5+1.5-5),0) +IF(AND(N38=""C"",RANK(W38,UNIQUE(FILTER(W:W,E:E=E38)),1)=3), MAX(7,RANK(SUM(V38,VLOOKUP(B38,Profile!J:L,3,FALSE)/1000),UNIQUE(FILTER(W:W,E:E=E38)),0)*1.5+3-8)"&amp;",0) +IF(AND(N38=""C"",RANK(W38,UNIQUE(FILTER(W:W,E:E=E38)),1)=4), MAX(5,RANK(SUM(V38,VLOOKUP(B38,Profile!J:L,3,FALSE)/1000),UNIQUE(FILTER(W:W,E:E=E38)),0)*1.5+4.5-10),0) +IF(AND(N38=""C"",RANK(W38,UNIQUE(FILTER(W:W,E:E=E38)),1)&gt;4), MAX(5-(RANK(W38,UNIQUE("&amp;"FILTER(W:W,E:E=E38)),1)-3),RANK(SUM(V38,VLOOKUP(B38,Profile!J:L,3,FALSE)/1000),UNIQUE(FILTER(W:W,E:E=E38)),0)*1.5+1.5*(RANK(W38,UNIQUE(FILTER(W:W,E:E=E38)),1)-1)-10-(RANK(W38,UNIQUE(FILTER(W:W,E:E=E38)),1)-4)),0) +IF(AND(N38=""M"",RANK(W38,UNIQUE(FILTER(W"&amp;":W,E:E=E38)),1)=1), MAX(10,RANK(SUM(V38,VLOOKUP(B38,Profile!J:L,3,FALSE)/1000),UNIQUE(FILTER(W:W,E:E=E38)),0)*1.33),0) +IF(AND(N38=""M"",RANK(W38,UNIQUE(FILTER(W:W,E:E=E38)),1)=2), MAX(7,RANK(SUM(V38,VLOOKUP(B38,Profile!J:L,3,FALSE)/1000),UNIQUE(FILTER(W:"&amp;"W,E:E=E38)),0)*1.33+1.33-3),0) +IF(AND(N38=""M"",RANK(W38,UNIQUE(FILTER(W:W,E:E=E38)),1)=3), MAX(5,RANK(SUM(V38,VLOOKUP(B38,Profile!J:L,3,FALSE)/1000),UNIQUE(FILTER(W:W,E:E=E38)),0)*1.33+2.66-5),0) +IF(AND(N38=""M"",RANK(W38,UNIQUE(FILTER(W:W,E:E=E38)),1)"&amp;"&gt;3), MAX(5-(RANK(W38,UNIQUE(FILTER(W:W,E:E=E38)),1)-3),RANK(SUM(V38,VLOOKUP(B38,Profile!J:L,3,FALSE)/1000),UNIQUE(FILTER(W:W,E:E=E38)),0)*1.33+1.33*(RANK(W38,UNIQUE(FILTER(W:W,E:E=E38)),1)-1)-5-(RANK(W38,UNIQUE(FILTER(W:W,E:E=E38)),1)-3)),0) +IF(OR(N38="""&amp;"R9"",N38=""R18""), RANK(SUM(V38,VLOOKUP(B38,Profile!J:L,3,FALSE)/1000),UNIQUE(FILTER(W:W,E:E=E38)),0),0) ,1))"),5.6)</f>
        <v>5.6</v>
      </c>
      <c r="Y38" s="111">
        <f t="shared" si="2"/>
        <v>5.6</v>
      </c>
      <c r="Z38" s="111">
        <f>IFERROR(__xludf.DUMMYFUNCTION("if(len(M38)=0,"""",IF(COUNTUNIQUEIFS(W:W,V:V,V38,E:E,E38)=1,Y38,ROUND(SUM(UNIQUE(FILTER(Y:Y,V:V=V38,E:E=E38)))/COUNTUNIQUEIFS(W:W,V:V,V38,E:E,E38),1)))"),6.6)</f>
        <v>6.6</v>
      </c>
      <c r="AA38" s="8">
        <v>13.0</v>
      </c>
      <c r="AB38" s="8" t="s">
        <v>14</v>
      </c>
      <c r="AC38" s="8" t="s">
        <v>14</v>
      </c>
      <c r="AD38" s="8" t="s">
        <v>540</v>
      </c>
      <c r="AE38" s="8">
        <v>85.0</v>
      </c>
      <c r="AF38" s="8" t="s">
        <v>1632</v>
      </c>
      <c r="AG38" s="8" t="s">
        <v>719</v>
      </c>
      <c r="AH38" s="8">
        <v>18.0</v>
      </c>
      <c r="AI38" s="8">
        <v>4.0</v>
      </c>
      <c r="AK38" s="8">
        <v>0.0</v>
      </c>
      <c r="AL38" s="8" t="e">
        <v>#N/A</v>
      </c>
      <c r="AM38" s="8" t="e">
        <v>#N/A</v>
      </c>
      <c r="AN38" s="8" t="str">
        <f>IFERROR(__xludf.DUMMYFUNCTION("""COMPUTED_VALUE"""),"Chirps!D2:D")</f>
        <v>Chirps!D2:D</v>
      </c>
      <c r="AO38" s="8">
        <f>IFERROR(__xludf.DUMMYFUNCTION("if(len(AI38:AI1001)=0,"""", COUNTA(filter(Chirps!$A$2:$Z$100,column(Chirps!$A$2:$Z$100)=AI38)))"),0.0)</f>
        <v>0</v>
      </c>
    </row>
    <row r="39">
      <c r="A39" s="8" t="s">
        <v>721</v>
      </c>
      <c r="B39" s="8" t="s">
        <v>21</v>
      </c>
      <c r="C39" s="8">
        <v>6.1</v>
      </c>
      <c r="D39" s="8" t="s">
        <v>720</v>
      </c>
      <c r="E39" s="8">
        <v>12.0</v>
      </c>
      <c r="F39" s="8" t="s">
        <v>702</v>
      </c>
      <c r="G39" s="8">
        <v>70.8</v>
      </c>
      <c r="H39" s="8">
        <v>130.0</v>
      </c>
      <c r="I39" s="8">
        <v>78.0</v>
      </c>
      <c r="J39" s="8">
        <v>18.0</v>
      </c>
      <c r="K39" s="8">
        <v>72.0</v>
      </c>
      <c r="L39" s="8">
        <v>5.0</v>
      </c>
      <c r="M39" s="8">
        <v>12.0</v>
      </c>
      <c r="N39" s="8" t="s">
        <v>77</v>
      </c>
      <c r="Q39" s="111">
        <f>IFERROR(__xludf.DUMMYFUNCTION("if(len(L39)=0,"""",(IF(N39=""C"",
SMALL(FILTER(L:L,B:B=B39,E:E=E39),1)+IFERROR(SMALL(FILTER(L:L,B:B=B39,E:E=E39),2),0),
0)
+IF(N39=""R18"",
MIN(IFERROR(SMALL(FILTER(L:L,B:B=B39,E:E=E39,J:J=9),1),100)+IFERROR(SMALL(FILTER(L:L,B:B=B39,E:E=E39,J:J=9),2),100)"&amp;",SMALL(FILTER(L:L,B:B=B39,E:E=E39,J:J=18),1)),
0)
+IF(OR(N39=""R9"",N39=""M""),
MINIFS(L:L,B:B,B39,E:E,E39),
0)))"),-2.0)</f>
        <v>-2</v>
      </c>
      <c r="R39" s="112">
        <f>if(len(L39)=0,"",SUM(Q39,VLOOKUP(B39,Profile!J:L,3,FALSE)/1000))</f>
        <v>-1.892</v>
      </c>
      <c r="S39" s="112">
        <f>IFERROR(__xludf.DUMMYFUNCTION("if(len(L39)=0,"""",ROUND( IF(AND(N39=""C"",RANK(R39,UNIQUE(FILTER(R:R,E:E=E39)),1)=1), MAX(15,RANK(SUM(Q39,VLOOKUP(B39,Profile!J:L,3,FALSE)/1000),UNIQUE(FILTER(R:R,E:E=E39)),0)*1.5),0) +IF(AND(N39=""C"",RANK(R39,UNIQUE(FILTER(R:R,E:E=E39)),1)=2), MAX(10,R"&amp;"ANK(SUM(Q39,VLOOKUP(B39,Profile!J:L,3,FALSE)/1000),UNIQUE(FILTER(R:R,E:E=E39)),0)*1.5+1.5-5),0) +IF(AND(N39=""C"",RANK(R39,UNIQUE(FILTER(R:R,E:E=E39)),1)=3), MAX(7,RANK(SUM(Q39,VLOOKUP(B39,Profile!J:L,3,FALSE)/1000),UNIQUE(FILTER(R:R,E:E=E39)),0)*1.5+3-8)"&amp;",0) +IF(AND(N39=""C"",RANK(R39,UNIQUE(FILTER(R:R,E:E=E39)),1)=4), MAX(5,RANK(SUM(Q39,VLOOKUP(B39,Profile!J:L,3,FALSE)/1000),UNIQUE(FILTER(R:R,E:E=E39)),0)*1.5+4.5-10),0) +IF(AND(N39=""C"",RANK(R39,UNIQUE(FILTER(R:R,E:E=E39)),1)&gt;4), MAX(5-(RANK(R39,UNIQUE("&amp;"FILTER(R:R,E:E=E39)),1)-3),RANK(SUM(Q39,VLOOKUP(B39,Profile!J:L,3,FALSE)/1000),UNIQUE(FILTER(R:R,E:E=E39)),0)*1.5+1.5*(RANK(R39,UNIQUE(FILTER(R:R,E:E=E39)),1)-1)-10-(RANK(R39,UNIQUE(FILTER(R:R,E:E=E39)),1)-4)),0) +IF(AND(N39=""M"",RANK(R39,UNIQUE(FILTER(R"&amp;":R,E:E=E39)),1)=1), MAX(10,RANK(SUM(Q39,VLOOKUP(B39,Profile!J:L,3,FALSE)/1000),UNIQUE(FILTER(R:R,E:E=E39)),0)*1.33),0) +IF(AND(N39=""M"",RANK(R39,UNIQUE(FILTER(R:R,E:E=E39)),1)=2), MAX(7,RANK(SUM(Q39,VLOOKUP(B39,Profile!J:L,3,FALSE)/1000),UNIQUE(FILTER(R:"&amp;"R,E:E=E39)),0)*1.33+1.33-3),0) +IF(AND(N39=""M"",RANK(R39,UNIQUE(FILTER(R:R,E:E=E39)),1)=3), MAX(5,RANK(SUM(Q39,VLOOKUP(B39,Profile!J:L,3,FALSE)/1000),UNIQUE(FILTER(R:R,E:E=E39)),0)*1.33+2.66-5),0) +IF(AND(N39=""M"",RANK(R39,UNIQUE(FILTER(R:R,E:E=E39)),1)"&amp;"&gt;3), MAX(5-(RANK(R39,UNIQUE(FILTER(R:R,E:E=E39)),1)-3),RANK(SUM(Q39,VLOOKUP(B39,Profile!J:L,3,FALSE)/1000),UNIQUE(FILTER(R:R,E:E=E39)),0)*1.33+1.33*(RANK(R39,UNIQUE(FILTER(R:R,E:E=E39)),1)-1)-5-(RANK(R39,UNIQUE(FILTER(R:R,E:E=E39)),1)-3)),0) +IF(OR(N39="""&amp;"R9"",N39=""R18""), RANK(SUM(Q39,VLOOKUP(B39,Profile!J:L,3,FALSE)/1000),UNIQUE(FILTER(R:R,E:E=E39)),0),0) ,1))"),4.6)</f>
        <v>4.6</v>
      </c>
      <c r="T39" s="111">
        <f t="shared" si="1"/>
        <v>4.6</v>
      </c>
      <c r="U39" s="111">
        <f>IFERROR(__xludf.DUMMYFUNCTION("if(len(L39)=0,"""",IF(COUNTUNIQUEIFS(R:R,Q:Q,Q39,E:E,E39)=1,T39,ROUND(SUM(UNIQUE(FILTER(T:T,Q:Q=Q39,E:E=E39)))/COUNTUNIQUEIFS(R:R,Q:Q,Q39,E:E,E39),1)))"),4.6)</f>
        <v>4.6</v>
      </c>
      <c r="V39" s="109">
        <f>IFERROR(__xludf.DUMMYFUNCTION("if(len(M39)=0,"""",(IF(N39=""C"",
SMALL(FILTER(M:M,B:B=B39,E:E=E39),1),
0)
+IF(N39=""R18"",
MIN(IFERROR(SMALL(FILTER(M:M,B:B=B39,E:E=E39,J:J=9),1),100)+IFERROR(SMALL(FILTER(M:M,B:B=B39,E:E=E39,J:J=9),2),100),SMALL(FILTER(M:M,B:B=B39,E:E=E39,J:J=18),1)),
0"&amp;")
+IF(OR(N39=""R9"",N39=""M""),
MINIFS(M:M,B:B,B39,E:E,E39),
0)))"),4.0)</f>
        <v>4</v>
      </c>
      <c r="W39" s="111">
        <f>if(len(M39)=0,"",SUM(V39,VLOOKUP(B39,Profile!J:L,3,FALSE)/1000))</f>
        <v>4.108</v>
      </c>
      <c r="X39" s="111">
        <f>IFERROR(__xludf.DUMMYFUNCTION("if(len(M39)=0,"""",ROUND( IF(AND(N39=""C"",RANK(W39,UNIQUE(FILTER(W:W,E:E=E39)),1)=1), MAX(15,RANK(SUM(V39,VLOOKUP(B39,Profile!J:L,3,FALSE)/1000),UNIQUE(FILTER(W:W,E:E=E39)),0)*1.5),0) +IF(AND(N39=""C"",RANK(W39,UNIQUE(FILTER(W:W,E:E=E39)),1)=2), MAX(10,R"&amp;"ANK(SUM(V39,VLOOKUP(B39,Profile!J:L,3,FALSE)/1000),UNIQUE(FILTER(W:W,E:E=E39)),0)*1.5+1.5-5),0) +IF(AND(N39=""C"",RANK(W39,UNIQUE(FILTER(W:W,E:E=E39)),1)=3), MAX(7,RANK(SUM(V39,VLOOKUP(B39,Profile!J:L,3,FALSE)/1000),UNIQUE(FILTER(W:W,E:E=E39)),0)*1.5+3-8)"&amp;",0) +IF(AND(N39=""C"",RANK(W39,UNIQUE(FILTER(W:W,E:E=E39)),1)=4), MAX(5,RANK(SUM(V39,VLOOKUP(B39,Profile!J:L,3,FALSE)/1000),UNIQUE(FILTER(W:W,E:E=E39)),0)*1.5+4.5-10),0) +IF(AND(N39=""C"",RANK(W39,UNIQUE(FILTER(W:W,E:E=E39)),1)&gt;4), MAX(5-(RANK(W39,UNIQUE("&amp;"FILTER(W:W,E:E=E39)),1)-3),RANK(SUM(V39,VLOOKUP(B39,Profile!J:L,3,FALSE)/1000),UNIQUE(FILTER(W:W,E:E=E39)),0)*1.5+1.5*(RANK(W39,UNIQUE(FILTER(W:W,E:E=E39)),1)-1)-10-(RANK(W39,UNIQUE(FILTER(W:W,E:E=E39)),1)-4)),0) +IF(AND(N39=""M"",RANK(W39,UNIQUE(FILTER(W"&amp;":W,E:E=E39)),1)=1), MAX(10,RANK(SUM(V39,VLOOKUP(B39,Profile!J:L,3,FALSE)/1000),UNIQUE(FILTER(W:W,E:E=E39)),0)*1.33),0) +IF(AND(N39=""M"",RANK(W39,UNIQUE(FILTER(W:W,E:E=E39)),1)=2), MAX(7,RANK(SUM(V39,VLOOKUP(B39,Profile!J:L,3,FALSE)/1000),UNIQUE(FILTER(W:"&amp;"W,E:E=E39)),0)*1.33+1.33-3),0) +IF(AND(N39=""M"",RANK(W39,UNIQUE(FILTER(W:W,E:E=E39)),1)=3), MAX(5,RANK(SUM(V39,VLOOKUP(B39,Profile!J:L,3,FALSE)/1000),UNIQUE(FILTER(W:W,E:E=E39)),0)*1.33+2.66-5),0) +IF(AND(N39=""M"",RANK(W39,UNIQUE(FILTER(W:W,E:E=E39)),1)"&amp;"&gt;3), MAX(5-(RANK(W39,UNIQUE(FILTER(W:W,E:E=E39)),1)-3),RANK(SUM(V39,VLOOKUP(B39,Profile!J:L,3,FALSE)/1000),UNIQUE(FILTER(W:W,E:E=E39)),0)*1.33+1.33*(RANK(W39,UNIQUE(FILTER(W:W,E:E=E39)),1)-1)-5-(RANK(W39,UNIQUE(FILTER(W:W,E:E=E39)),1)-3)),0) +IF(OR(N39="""&amp;"R9"",N39=""R18""), RANK(SUM(V39,VLOOKUP(B39,Profile!J:L,3,FALSE)/1000),UNIQUE(FILTER(W:W,E:E=E39)),0),0) ,1))"),7.6)</f>
        <v>7.6</v>
      </c>
      <c r="Y39" s="111">
        <f t="shared" si="2"/>
        <v>7.6</v>
      </c>
      <c r="Z39" s="111">
        <f>IFERROR(__xludf.DUMMYFUNCTION("if(len(M39)=0,"""",IF(COUNTUNIQUEIFS(W:W,V:V,V39,E:E,E39)=1,Y39,ROUND(SUM(UNIQUE(FILTER(Y:Y,V:V=V39,E:E=E39)))/COUNTUNIQUEIFS(W:W,V:V,V39,E:E,E39),1)))"),6.6)</f>
        <v>6.6</v>
      </c>
      <c r="AA39" s="8">
        <v>11.0</v>
      </c>
      <c r="AB39" s="8" t="s">
        <v>14</v>
      </c>
      <c r="AC39" s="8" t="s">
        <v>14</v>
      </c>
      <c r="AD39" s="8" t="s">
        <v>540</v>
      </c>
      <c r="AE39" s="8">
        <v>83.0</v>
      </c>
      <c r="AF39" s="8" t="s">
        <v>1633</v>
      </c>
      <c r="AG39" s="8" t="s">
        <v>722</v>
      </c>
      <c r="AH39" s="8">
        <v>18.0</v>
      </c>
      <c r="AI39" s="8" t="s">
        <v>14</v>
      </c>
      <c r="AK39" s="8" t="s">
        <v>14</v>
      </c>
      <c r="AL39" s="8" t="s">
        <v>14</v>
      </c>
      <c r="AM39" s="8" t="s">
        <v>14</v>
      </c>
      <c r="AN39" s="8" t="str">
        <f>IFERROR(__xludf.DUMMYFUNCTION("""COMPUTED_VALUE"""),"")</f>
        <v/>
      </c>
      <c r="AO39" s="8" t="str">
        <f>IFERROR(__xludf.DUMMYFUNCTION("if(len(AI39:AI1001)=0,"""", COUNTA(filter(Chirps!$A$2:$Z$100,column(Chirps!$A$2:$Z$100)=AI39)))"),"")</f>
        <v/>
      </c>
    </row>
    <row r="40">
      <c r="A40" s="8" t="s">
        <v>725</v>
      </c>
      <c r="B40" s="8" t="s">
        <v>339</v>
      </c>
      <c r="C40" s="8">
        <v>16.2</v>
      </c>
      <c r="D40" s="8" t="s">
        <v>720</v>
      </c>
      <c r="E40" s="8">
        <v>12.0</v>
      </c>
      <c r="F40" s="8" t="s">
        <v>702</v>
      </c>
      <c r="G40" s="8">
        <v>70.8</v>
      </c>
      <c r="H40" s="8">
        <v>130.0</v>
      </c>
      <c r="I40" s="8">
        <v>89.0</v>
      </c>
      <c r="J40" s="8">
        <v>18.0</v>
      </c>
      <c r="K40" s="8">
        <v>72.0</v>
      </c>
      <c r="L40" s="8">
        <v>5.0</v>
      </c>
      <c r="M40" s="8">
        <v>23.0</v>
      </c>
      <c r="N40" s="8" t="s">
        <v>77</v>
      </c>
      <c r="Q40" s="111">
        <f>IFERROR(__xludf.DUMMYFUNCTION("if(len(L40)=0,"""",(IF(N40=""C"",
SMALL(FILTER(L:L,B:B=B40,E:E=E40),1)+IFERROR(SMALL(FILTER(L:L,B:B=B40,E:E=E40),2),0),
0)
+IF(N40=""R18"",
MIN(IFERROR(SMALL(FILTER(L:L,B:B=B40,E:E=E40,J:J=9),1),100)+IFERROR(SMALL(FILTER(L:L,B:B=B40,E:E=E40,J:J=9),2),100)"&amp;",SMALL(FILTER(L:L,B:B=B40,E:E=E40,J:J=18),1)),
0)
+IF(OR(N40=""R9"",N40=""M""),
MINIFS(L:L,B:B,B40,E:E,E40),
0)))"),-1.0)</f>
        <v>-1</v>
      </c>
      <c r="R40" s="112">
        <f>if(len(L40)=0,"",SUM(Q40,VLOOKUP(B40,Profile!J:L,3,FALSE)/1000))</f>
        <v>-0.885</v>
      </c>
      <c r="S40" s="112">
        <f>IFERROR(__xludf.DUMMYFUNCTION("if(len(L40)=0,"""",ROUND( IF(AND(N40=""C"",RANK(R40,UNIQUE(FILTER(R:R,E:E=E40)),1)=1), MAX(15,RANK(SUM(Q40,VLOOKUP(B40,Profile!J:L,3,FALSE)/1000),UNIQUE(FILTER(R:R,E:E=E40)),0)*1.5),0) +IF(AND(N40=""C"",RANK(R40,UNIQUE(FILTER(R:R,E:E=E40)),1)=2), MAX(10,R"&amp;"ANK(SUM(Q40,VLOOKUP(B40,Profile!J:L,3,FALSE)/1000),UNIQUE(FILTER(R:R,E:E=E40)),0)*1.5+1.5-5),0) +IF(AND(N40=""C"",RANK(R40,UNIQUE(FILTER(R:R,E:E=E40)),1)=3), MAX(7,RANK(SUM(Q40,VLOOKUP(B40,Profile!J:L,3,FALSE)/1000),UNIQUE(FILTER(R:R,E:E=E40)),0)*1.5+3-8)"&amp;",0) +IF(AND(N40=""C"",RANK(R40,UNIQUE(FILTER(R:R,E:E=E40)),1)=4), MAX(5,RANK(SUM(Q40,VLOOKUP(B40,Profile!J:L,3,FALSE)/1000),UNIQUE(FILTER(R:R,E:E=E40)),0)*1.5+4.5-10),0) +IF(AND(N40=""C"",RANK(R40,UNIQUE(FILTER(R:R,E:E=E40)),1)&gt;4), MAX(5-(RANK(R40,UNIQUE("&amp;"FILTER(R:R,E:E=E40)),1)-3),RANK(SUM(Q40,VLOOKUP(B40,Profile!J:L,3,FALSE)/1000),UNIQUE(FILTER(R:R,E:E=E40)),0)*1.5+1.5*(RANK(R40,UNIQUE(FILTER(R:R,E:E=E40)),1)-1)-10-(RANK(R40,UNIQUE(FILTER(R:R,E:E=E40)),1)-4)),0) +IF(AND(N40=""M"",RANK(R40,UNIQUE(FILTER(R"&amp;":R,E:E=E40)),1)=1), MAX(10,RANK(SUM(Q40,VLOOKUP(B40,Profile!J:L,3,FALSE)/1000),UNIQUE(FILTER(R:R,E:E=E40)),0)*1.33),0) +IF(AND(N40=""M"",RANK(R40,UNIQUE(FILTER(R:R,E:E=E40)),1)=2), MAX(7,RANK(SUM(Q40,VLOOKUP(B40,Profile!J:L,3,FALSE)/1000),UNIQUE(FILTER(R:"&amp;"R,E:E=E40)),0)*1.33+1.33-3),0) +IF(AND(N40=""M"",RANK(R40,UNIQUE(FILTER(R:R,E:E=E40)),1)=3), MAX(5,RANK(SUM(Q40,VLOOKUP(B40,Profile!J:L,3,FALSE)/1000),UNIQUE(FILTER(R:R,E:E=E40)),0)*1.33+2.66-5),0) +IF(AND(N40=""M"",RANK(R40,UNIQUE(FILTER(R:R,E:E=E40)),1)"&amp;"&gt;3), MAX(5-(RANK(R40,UNIQUE(FILTER(R:R,E:E=E40)),1)-3),RANK(SUM(Q40,VLOOKUP(B40,Profile!J:L,3,FALSE)/1000),UNIQUE(FILTER(R:R,E:E=E40)),0)*1.33+1.33*(RANK(R40,UNIQUE(FILTER(R:R,E:E=E40)),1)-1)-5-(RANK(R40,UNIQUE(FILTER(R:R,E:E=E40)),1)-3)),0) +IF(OR(N40="""&amp;"R9"",N40=""R18""), RANK(SUM(Q40,VLOOKUP(B40,Profile!J:L,3,FALSE)/1000),UNIQUE(FILTER(R:R,E:E=E40)),0),0) ,1))"),3.6)</f>
        <v>3.6</v>
      </c>
      <c r="T40" s="111">
        <f t="shared" si="1"/>
        <v>3.6</v>
      </c>
      <c r="U40" s="111">
        <f>IFERROR(__xludf.DUMMYFUNCTION("if(len(L40)=0,"""",IF(COUNTUNIQUEIFS(R:R,Q:Q,Q40,E:E,E40)=1,T40,ROUND(SUM(UNIQUE(FILTER(T:T,Q:Q=Q40,E:E=E40)))/COUNTUNIQUEIFS(R:R,Q:Q,Q40,E:E,E40),1)))"),3.6)</f>
        <v>3.6</v>
      </c>
      <c r="V40" s="109">
        <f>IFERROR(__xludf.DUMMYFUNCTION("if(len(M40)=0,"""",(IF(N40=""C"",
SMALL(FILTER(M:M,B:B=B40,E:E=E40),1),
0)
+IF(N40=""R18"",
MIN(IFERROR(SMALL(FILTER(M:M,B:B=B40,E:E=E40,J:J=9),1),100)+IFERROR(SMALL(FILTER(M:M,B:B=B40,E:E=E40,J:J=9),2),100),SMALL(FILTER(M:M,B:B=B40,E:E=E40,J:J=18),1)),
0"&amp;")
+IF(OR(N40=""R9"",N40=""M""),
MINIFS(M:M,B:B,B40,E:E,E40),
0)))"),16.0)</f>
        <v>16</v>
      </c>
      <c r="W40" s="111">
        <f>if(len(M40)=0,"",SUM(V40,VLOOKUP(B40,Profile!J:L,3,FALSE)/1000))</f>
        <v>16.115</v>
      </c>
      <c r="X40" s="111">
        <f>IFERROR(__xludf.DUMMYFUNCTION("if(len(M40)=0,"""",ROUND( IF(AND(N40=""C"",RANK(W40,UNIQUE(FILTER(W:W,E:E=E40)),1)=1), MAX(15,RANK(SUM(V40,VLOOKUP(B40,Profile!J:L,3,FALSE)/1000),UNIQUE(FILTER(W:W,E:E=E40)),0)*1.5),0) +IF(AND(N40=""C"",RANK(W40,UNIQUE(FILTER(W:W,E:E=E40)),1)=2), MAX(10,R"&amp;"ANK(SUM(V40,VLOOKUP(B40,Profile!J:L,3,FALSE)/1000),UNIQUE(FILTER(W:W,E:E=E40)),0)*1.5+1.5-5),0) +IF(AND(N40=""C"",RANK(W40,UNIQUE(FILTER(W:W,E:E=E40)),1)=3), MAX(7,RANK(SUM(V40,VLOOKUP(B40,Profile!J:L,3,FALSE)/1000),UNIQUE(FILTER(W:W,E:E=E40)),0)*1.5+3-8)"&amp;",0) +IF(AND(N40=""C"",RANK(W40,UNIQUE(FILTER(W:W,E:E=E40)),1)=4), MAX(5,RANK(SUM(V40,VLOOKUP(B40,Profile!J:L,3,FALSE)/1000),UNIQUE(FILTER(W:W,E:E=E40)),0)*1.5+4.5-10),0) +IF(AND(N40=""C"",RANK(W40,UNIQUE(FILTER(W:W,E:E=E40)),1)&gt;4), MAX(5-(RANK(W40,UNIQUE("&amp;"FILTER(W:W,E:E=E40)),1)-3),RANK(SUM(V40,VLOOKUP(B40,Profile!J:L,3,FALSE)/1000),UNIQUE(FILTER(W:W,E:E=E40)),0)*1.5+1.5*(RANK(W40,UNIQUE(FILTER(W:W,E:E=E40)),1)-1)-10-(RANK(W40,UNIQUE(FILTER(W:W,E:E=E40)),1)-4)),0) +IF(AND(N40=""M"",RANK(W40,UNIQUE(FILTER(W"&amp;":W,E:E=E40)),1)=1), MAX(10,RANK(SUM(V40,VLOOKUP(B40,Profile!J:L,3,FALSE)/1000),UNIQUE(FILTER(W:W,E:E=E40)),0)*1.33),0) +IF(AND(N40=""M"",RANK(W40,UNIQUE(FILTER(W:W,E:E=E40)),1)=2), MAX(7,RANK(SUM(V40,VLOOKUP(B40,Profile!J:L,3,FALSE)/1000),UNIQUE(FILTER(W:"&amp;"W,E:E=E40)),0)*1.33+1.33-3),0) +IF(AND(N40=""M"",RANK(W40,UNIQUE(FILTER(W:W,E:E=E40)),1)=3), MAX(5,RANK(SUM(V40,VLOOKUP(B40,Profile!J:L,3,FALSE)/1000),UNIQUE(FILTER(W:W,E:E=E40)),0)*1.33+2.66-5),0) +IF(AND(N40=""M"",RANK(W40,UNIQUE(FILTER(W:W,E:E=E40)),1)"&amp;"&gt;3), MAX(5-(RANK(W40,UNIQUE(FILTER(W:W,E:E=E40)),1)-3),RANK(SUM(V40,VLOOKUP(B40,Profile!J:L,3,FALSE)/1000),UNIQUE(FILTER(W:W,E:E=E40)),0)*1.33+1.33*(RANK(W40,UNIQUE(FILTER(W:W,E:E=E40)),1)-1)-5-(RANK(W40,UNIQUE(FILTER(W:W,E:E=E40)),1)-3)),0) +IF(OR(N40="""&amp;"R9"",N40=""R18""), RANK(SUM(V40,VLOOKUP(B40,Profile!J:L,3,FALSE)/1000),UNIQUE(FILTER(W:W,E:E=E40)),0),0) ,1))"),0.6)</f>
        <v>0.6</v>
      </c>
      <c r="Y40" s="111">
        <f t="shared" si="2"/>
        <v>1</v>
      </c>
      <c r="Z40" s="111">
        <f>IFERROR(__xludf.DUMMYFUNCTION("if(len(M40)=0,"""",IF(COUNTUNIQUEIFS(W:W,V:V,V40,E:E,E40)=1,Y40,ROUND(SUM(UNIQUE(FILTER(Y:Y,V:V=V40,E:E=E40)))/COUNTUNIQUEIFS(W:W,V:V,V40,E:E,E40),1)))"),1.0)</f>
        <v>1</v>
      </c>
      <c r="AA40" s="8">
        <v>22.0</v>
      </c>
      <c r="AB40" s="8" t="s">
        <v>14</v>
      </c>
      <c r="AC40" s="8" t="s">
        <v>14</v>
      </c>
      <c r="AD40" s="8" t="s">
        <v>540</v>
      </c>
      <c r="AE40" s="8">
        <v>94.0</v>
      </c>
      <c r="AF40" s="8" t="s">
        <v>1634</v>
      </c>
      <c r="AG40" s="8" t="s">
        <v>726</v>
      </c>
      <c r="AH40" s="8">
        <v>18.0</v>
      </c>
      <c r="AI40" s="8" t="s">
        <v>14</v>
      </c>
      <c r="AK40" s="8" t="s">
        <v>14</v>
      </c>
      <c r="AL40" s="8" t="s">
        <v>14</v>
      </c>
      <c r="AM40" s="8" t="s">
        <v>14</v>
      </c>
      <c r="AN40" s="8" t="str">
        <f>IFERROR(__xludf.DUMMYFUNCTION("""COMPUTED_VALUE"""),"")</f>
        <v/>
      </c>
      <c r="AO40" s="8" t="str">
        <f>IFERROR(__xludf.DUMMYFUNCTION("if(len(AI40:AI1001)=0,"""", COUNTA(filter(Chirps!$A$2:$Z$100,column(Chirps!$A$2:$Z$100)=AI40)))"),"")</f>
        <v/>
      </c>
    </row>
    <row r="41">
      <c r="A41" s="8" t="s">
        <v>731</v>
      </c>
      <c r="B41" s="8" t="s">
        <v>215</v>
      </c>
      <c r="C41" s="8">
        <v>13.5</v>
      </c>
      <c r="D41" s="8" t="s">
        <v>730</v>
      </c>
      <c r="E41" s="8">
        <v>12.0</v>
      </c>
      <c r="F41" s="8" t="s">
        <v>729</v>
      </c>
      <c r="G41" s="8">
        <v>69.7</v>
      </c>
      <c r="H41" s="8">
        <v>124.0</v>
      </c>
      <c r="I41" s="8">
        <v>84.0</v>
      </c>
      <c r="J41" s="8">
        <v>18.0</v>
      </c>
      <c r="K41" s="8">
        <v>69.0</v>
      </c>
      <c r="L41" s="8">
        <v>0.0</v>
      </c>
      <c r="M41" s="8">
        <v>14.0</v>
      </c>
      <c r="N41" s="8" t="s">
        <v>77</v>
      </c>
      <c r="Q41" s="111">
        <f>IFERROR(__xludf.DUMMYFUNCTION("if(len(L41)=0,"""",(IF(N41=""C"",
SMALL(FILTER(L:L,B:B=B41,E:E=E41),1)+IFERROR(SMALL(FILTER(L:L,B:B=B41,E:E=E41),2),0),
0)
+IF(N41=""R18"",
MIN(IFERROR(SMALL(FILTER(L:L,B:B=B41,E:E=E41,J:J=9),1),100)+IFERROR(SMALL(FILTER(L:L,B:B=B41,E:E=E41,J:J=9),2),100)"&amp;",SMALL(FILTER(L:L,B:B=B41,E:E=E41,J:J=18),1)),
0)
+IF(OR(N41=""R9"",N41=""M""),
MINIFS(L:L,B:B,B41,E:E,E41),
0)))"),0.0)</f>
        <v>0</v>
      </c>
      <c r="R41" s="112">
        <f>if(len(L41)=0,"",SUM(Q41,VLOOKUP(B41,Profile!J:L,3,FALSE)/1000))</f>
        <v>0.103</v>
      </c>
      <c r="S41" s="112">
        <f>IFERROR(__xludf.DUMMYFUNCTION("if(len(L41)=0,"""",ROUND( IF(AND(N41=""C"",RANK(R41,UNIQUE(FILTER(R:R,E:E=E41)),1)=1), MAX(15,RANK(SUM(Q41,VLOOKUP(B41,Profile!J:L,3,FALSE)/1000),UNIQUE(FILTER(R:R,E:E=E41)),0)*1.5),0) +IF(AND(N41=""C"",RANK(R41,UNIQUE(FILTER(R:R,E:E=E41)),1)=2), MAX(10,R"&amp;"ANK(SUM(Q41,VLOOKUP(B41,Profile!J:L,3,FALSE)/1000),UNIQUE(FILTER(R:R,E:E=E41)),0)*1.5+1.5-5),0) +IF(AND(N41=""C"",RANK(R41,UNIQUE(FILTER(R:R,E:E=E41)),1)=3), MAX(7,RANK(SUM(Q41,VLOOKUP(B41,Profile!J:L,3,FALSE)/1000),UNIQUE(FILTER(R:R,E:E=E41)),0)*1.5+3-8)"&amp;",0) +IF(AND(N41=""C"",RANK(R41,UNIQUE(FILTER(R:R,E:E=E41)),1)=4), MAX(5,RANK(SUM(Q41,VLOOKUP(B41,Profile!J:L,3,FALSE)/1000),UNIQUE(FILTER(R:R,E:E=E41)),0)*1.5+4.5-10),0) +IF(AND(N41=""C"",RANK(R41,UNIQUE(FILTER(R:R,E:E=E41)),1)&gt;4), MAX(5-(RANK(R41,UNIQUE("&amp;"FILTER(R:R,E:E=E41)),1)-3),RANK(SUM(Q41,VLOOKUP(B41,Profile!J:L,3,FALSE)/1000),UNIQUE(FILTER(R:R,E:E=E41)),0)*1.5+1.5*(RANK(R41,UNIQUE(FILTER(R:R,E:E=E41)),1)-1)-10-(RANK(R41,UNIQUE(FILTER(R:R,E:E=E41)),1)-4)),0) +IF(AND(N41=""M"",RANK(R41,UNIQUE(FILTER(R"&amp;":R,E:E=E41)),1)=1), MAX(10,RANK(SUM(Q41,VLOOKUP(B41,Profile!J:L,3,FALSE)/1000),UNIQUE(FILTER(R:R,E:E=E41)),0)*1.33),0) +IF(AND(N41=""M"",RANK(R41,UNIQUE(FILTER(R:R,E:E=E41)),1)=2), MAX(7,RANK(SUM(Q41,VLOOKUP(B41,Profile!J:L,3,FALSE)/1000),UNIQUE(FILTER(R:"&amp;"R,E:E=E41)),0)*1.33+1.33-3),0) +IF(AND(N41=""M"",RANK(R41,UNIQUE(FILTER(R:R,E:E=E41)),1)=3), MAX(5,RANK(SUM(Q41,VLOOKUP(B41,Profile!J:L,3,FALSE)/1000),UNIQUE(FILTER(R:R,E:E=E41)),0)*1.33+2.66-5),0) +IF(AND(N41=""M"",RANK(R41,UNIQUE(FILTER(R:R,E:E=E41)),1)"&amp;"&gt;3), MAX(5-(RANK(R41,UNIQUE(FILTER(R:R,E:E=E41)),1)-3),RANK(SUM(Q41,VLOOKUP(B41,Profile!J:L,3,FALSE)/1000),UNIQUE(FILTER(R:R,E:E=E41)),0)*1.33+1.33*(RANK(R41,UNIQUE(FILTER(R:R,E:E=E41)),1)-1)-5-(RANK(R41,UNIQUE(FILTER(R:R,E:E=E41)),1)-3)),0) +IF(OR(N41="""&amp;"R9"",N41=""R18""), RANK(SUM(Q41,VLOOKUP(B41,Profile!J:L,3,FALSE)/1000),UNIQUE(FILTER(R:R,E:E=E41)),0),0) ,1))"),2.6)</f>
        <v>2.6</v>
      </c>
      <c r="T41" s="111">
        <f t="shared" si="1"/>
        <v>2.6</v>
      </c>
      <c r="U41" s="111">
        <f>IFERROR(__xludf.DUMMYFUNCTION("if(len(L41)=0,"""",IF(COUNTUNIQUEIFS(R:R,Q:Q,Q41,E:E,E41)=1,T41,ROUND(SUM(UNIQUE(FILTER(T:T,Q:Q=Q41,E:E=E41)))/COUNTUNIQUEIFS(R:R,Q:Q,Q41,E:E,E41),1)))"),2.1)</f>
        <v>2.1</v>
      </c>
      <c r="V41" s="109">
        <f>IFERROR(__xludf.DUMMYFUNCTION("if(len(M41)=0,"""",(IF(N41=""C"",
SMALL(FILTER(M:M,B:B=B41,E:E=E41),1),
0)
+IF(N41=""R18"",
MIN(IFERROR(SMALL(FILTER(M:M,B:B=B41,E:E=E41,J:J=9),1),100)+IFERROR(SMALL(FILTER(M:M,B:B=B41,E:E=E41,J:J=9),2),100),SMALL(FILTER(M:M,B:B=B41,E:E=E41,J:J=18),1)),
0"&amp;")
+IF(OR(N41=""R9"",N41=""M""),
MINIFS(M:M,B:B,B41,E:E,E41),
0)))"),14.0)</f>
        <v>14</v>
      </c>
      <c r="W41" s="111">
        <f>if(len(M41)=0,"",SUM(V41,VLOOKUP(B41,Profile!J:L,3,FALSE)/1000))</f>
        <v>14.103</v>
      </c>
      <c r="X41" s="111">
        <f>IFERROR(__xludf.DUMMYFUNCTION("if(len(M41)=0,"""",ROUND( IF(AND(N41=""C"",RANK(W41,UNIQUE(FILTER(W:W,E:E=E41)),1)=1), MAX(15,RANK(SUM(V41,VLOOKUP(B41,Profile!J:L,3,FALSE)/1000),UNIQUE(FILTER(W:W,E:E=E41)),0)*1.5),0) +IF(AND(N41=""C"",RANK(W41,UNIQUE(FILTER(W:W,E:E=E41)),1)=2), MAX(10,R"&amp;"ANK(SUM(V41,VLOOKUP(B41,Profile!J:L,3,FALSE)/1000),UNIQUE(FILTER(W:W,E:E=E41)),0)*1.5+1.5-5),0) +IF(AND(N41=""C"",RANK(W41,UNIQUE(FILTER(W:W,E:E=E41)),1)=3), MAX(7,RANK(SUM(V41,VLOOKUP(B41,Profile!J:L,3,FALSE)/1000),UNIQUE(FILTER(W:W,E:E=E41)),0)*1.5+3-8)"&amp;",0) +IF(AND(N41=""C"",RANK(W41,UNIQUE(FILTER(W:W,E:E=E41)),1)=4), MAX(5,RANK(SUM(V41,VLOOKUP(B41,Profile!J:L,3,FALSE)/1000),UNIQUE(FILTER(W:W,E:E=E41)),0)*1.5+4.5-10),0) +IF(AND(N41=""C"",RANK(W41,UNIQUE(FILTER(W:W,E:E=E41)),1)&gt;4), MAX(5-(RANK(W41,UNIQUE("&amp;"FILTER(W:W,E:E=E41)),1)-3),RANK(SUM(V41,VLOOKUP(B41,Profile!J:L,3,FALSE)/1000),UNIQUE(FILTER(W:W,E:E=E41)),0)*1.5+1.5*(RANK(W41,UNIQUE(FILTER(W:W,E:E=E41)),1)-1)-10-(RANK(W41,UNIQUE(FILTER(W:W,E:E=E41)),1)-4)),0) +IF(AND(N41=""M"",RANK(W41,UNIQUE(FILTER(W"&amp;":W,E:E=E41)),1)=1), MAX(10,RANK(SUM(V41,VLOOKUP(B41,Profile!J:L,3,FALSE)/1000),UNIQUE(FILTER(W:W,E:E=E41)),0)*1.33),0) +IF(AND(N41=""M"",RANK(W41,UNIQUE(FILTER(W:W,E:E=E41)),1)=2), MAX(7,RANK(SUM(V41,VLOOKUP(B41,Profile!J:L,3,FALSE)/1000),UNIQUE(FILTER(W:"&amp;"W,E:E=E41)),0)*1.33+1.33-3),0) +IF(AND(N41=""M"",RANK(W41,UNIQUE(FILTER(W:W,E:E=E41)),1)=3), MAX(5,RANK(SUM(V41,VLOOKUP(B41,Profile!J:L,3,FALSE)/1000),UNIQUE(FILTER(W:W,E:E=E41)),0)*1.33+2.66-5),0) +IF(AND(N41=""M"",RANK(W41,UNIQUE(FILTER(W:W,E:E=E41)),1)"&amp;"&gt;3), MAX(5-(RANK(W41,UNIQUE(FILTER(W:W,E:E=E41)),1)-3),RANK(SUM(V41,VLOOKUP(B41,Profile!J:L,3,FALSE)/1000),UNIQUE(FILTER(W:W,E:E=E41)),0)*1.33+1.33*(RANK(W41,UNIQUE(FILTER(W:W,E:E=E41)),1)-1)-5-(RANK(W41,UNIQUE(FILTER(W:W,E:E=E41)),1)-3)),0) +IF(OR(N41="""&amp;"R9"",N41=""R18""), RANK(SUM(V41,VLOOKUP(B41,Profile!J:L,3,FALSE)/1000),UNIQUE(FILTER(W:W,E:E=E41)),0),0) ,1))"),2.6)</f>
        <v>2.6</v>
      </c>
      <c r="Y41" s="111">
        <f t="shared" si="2"/>
        <v>2.6</v>
      </c>
      <c r="Z41" s="111">
        <f>IFERROR(__xludf.DUMMYFUNCTION("if(len(M41)=0,"""",IF(COUNTUNIQUEIFS(W:W,V:V,V41,E:E,E41)=1,Y41,ROUND(SUM(UNIQUE(FILTER(Y:Y,V:V=V41,E:E=E41)))/COUNTUNIQUEIFS(W:W,V:V,V41,E:E,E41),1)))"),2.6)</f>
        <v>2.6</v>
      </c>
      <c r="AA41" s="8">
        <v>15.0</v>
      </c>
      <c r="AB41" s="8" t="s">
        <v>14</v>
      </c>
      <c r="AC41" s="8" t="s">
        <v>14</v>
      </c>
      <c r="AD41" s="8" t="s">
        <v>540</v>
      </c>
      <c r="AE41" s="8">
        <v>84.0</v>
      </c>
      <c r="AF41" s="8" t="s">
        <v>1635</v>
      </c>
      <c r="AG41" s="8" t="s">
        <v>732</v>
      </c>
      <c r="AH41" s="8">
        <v>18.0</v>
      </c>
      <c r="AI41" s="8">
        <v>4.0</v>
      </c>
      <c r="AK41" s="8">
        <v>0.0</v>
      </c>
      <c r="AL41" s="8" t="e">
        <v>#N/A</v>
      </c>
      <c r="AM41" s="8" t="e">
        <v>#N/A</v>
      </c>
      <c r="AN41" s="8" t="str">
        <f>IFERROR(__xludf.DUMMYFUNCTION("""COMPUTED_VALUE"""),"Chirps!D2:D")</f>
        <v>Chirps!D2:D</v>
      </c>
      <c r="AO41" s="8">
        <f>IFERROR(__xludf.DUMMYFUNCTION("if(len(AI41:AI1001)=0,"""", COUNTA(filter(Chirps!$A$2:$Z$100,column(Chirps!$A$2:$Z$100)=AI41)))"),0.0)</f>
        <v>0</v>
      </c>
    </row>
    <row r="42">
      <c r="A42" s="8" t="s">
        <v>734</v>
      </c>
      <c r="B42" s="8" t="s">
        <v>301</v>
      </c>
      <c r="C42" s="8">
        <v>10.7</v>
      </c>
      <c r="D42" s="8" t="s">
        <v>730</v>
      </c>
      <c r="E42" s="8">
        <v>12.0</v>
      </c>
      <c r="F42" s="8" t="s">
        <v>729</v>
      </c>
      <c r="G42" s="8">
        <v>69.7</v>
      </c>
      <c r="H42" s="8">
        <v>124.0</v>
      </c>
      <c r="I42" s="8">
        <v>81.0</v>
      </c>
      <c r="J42" s="8">
        <v>18.0</v>
      </c>
      <c r="K42" s="8">
        <v>69.0</v>
      </c>
      <c r="L42" s="8">
        <v>-7.0</v>
      </c>
      <c r="M42" s="8">
        <v>4.0</v>
      </c>
      <c r="N42" s="8" t="s">
        <v>77</v>
      </c>
      <c r="Q42" s="111">
        <f>IFERROR(__xludf.DUMMYFUNCTION("if(len(L42)=0,"""",(IF(N42=""C"",
SMALL(FILTER(L:L,B:B=B42,E:E=E42),1)+IFERROR(SMALL(FILTER(L:L,B:B=B42,E:E=E42),2),0),
0)
+IF(N42=""R18"",
MIN(IFERROR(SMALL(FILTER(L:L,B:B=B42,E:E=E42,J:J=9),1),100)+IFERROR(SMALL(FILTER(L:L,B:B=B42,E:E=E42,J:J=9),2),100)"&amp;",SMALL(FILTER(L:L,B:B=B42,E:E=E42,J:J=18),1)),
0)
+IF(OR(N42=""R9"",N42=""M""),
MINIFS(L:L,B:B,B42,E:E,E42),
0)))"),-7.0)</f>
        <v>-7</v>
      </c>
      <c r="R42" s="112">
        <f>if(len(L42)=0,"",SUM(Q42,VLOOKUP(B42,Profile!J:L,3,FALSE)/1000))</f>
        <v>-6.887</v>
      </c>
      <c r="S42" s="112">
        <f>IFERROR(__xludf.DUMMYFUNCTION("if(len(L42)=0,"""",ROUND( IF(AND(N42=""C"",RANK(R42,UNIQUE(FILTER(R:R,E:E=E42)),1)=1), MAX(15,RANK(SUM(Q42,VLOOKUP(B42,Profile!J:L,3,FALSE)/1000),UNIQUE(FILTER(R:R,E:E=E42)),0)*1.5),0) +IF(AND(N42=""C"",RANK(R42,UNIQUE(FILTER(R:R,E:E=E42)),1)=2), MAX(10,R"&amp;"ANK(SUM(Q42,VLOOKUP(B42,Profile!J:L,3,FALSE)/1000),UNIQUE(FILTER(R:R,E:E=E42)),0)*1.5+1.5-5),0) +IF(AND(N42=""C"",RANK(R42,UNIQUE(FILTER(R:R,E:E=E42)),1)=3), MAX(7,RANK(SUM(Q42,VLOOKUP(B42,Profile!J:L,3,FALSE)/1000),UNIQUE(FILTER(R:R,E:E=E42)),0)*1.5+3-8)"&amp;",0) +IF(AND(N42=""C"",RANK(R42,UNIQUE(FILTER(R:R,E:E=E42)),1)=4), MAX(5,RANK(SUM(Q42,VLOOKUP(B42,Profile!J:L,3,FALSE)/1000),UNIQUE(FILTER(R:R,E:E=E42)),0)*1.5+4.5-10),0) +IF(AND(N42=""C"",RANK(R42,UNIQUE(FILTER(R:R,E:E=E42)),1)&gt;4), MAX(5-(RANK(R42,UNIQUE("&amp;"FILTER(R:R,E:E=E42)),1)-3),RANK(SUM(Q42,VLOOKUP(B42,Profile!J:L,3,FALSE)/1000),UNIQUE(FILTER(R:R,E:E=E42)),0)*1.5+1.5*(RANK(R42,UNIQUE(FILTER(R:R,E:E=E42)),1)-1)-10-(RANK(R42,UNIQUE(FILTER(R:R,E:E=E42)),1)-4)),0) +IF(AND(N42=""M"",RANK(R42,UNIQUE(FILTER(R"&amp;":R,E:E=E42)),1)=1), MAX(10,RANK(SUM(Q42,VLOOKUP(B42,Profile!J:L,3,FALSE)/1000),UNIQUE(FILTER(R:R,E:E=E42)),0)*1.33),0) +IF(AND(N42=""M"",RANK(R42,UNIQUE(FILTER(R:R,E:E=E42)),1)=2), MAX(7,RANK(SUM(Q42,VLOOKUP(B42,Profile!J:L,3,FALSE)/1000),UNIQUE(FILTER(R:"&amp;"R,E:E=E42)),0)*1.33+1.33-3),0) +IF(AND(N42=""M"",RANK(R42,UNIQUE(FILTER(R:R,E:E=E42)),1)=3), MAX(5,RANK(SUM(Q42,VLOOKUP(B42,Profile!J:L,3,FALSE)/1000),UNIQUE(FILTER(R:R,E:E=E42)),0)*1.33+2.66-5),0) +IF(AND(N42=""M"",RANK(R42,UNIQUE(FILTER(R:R,E:E=E42)),1)"&amp;"&gt;3), MAX(5-(RANK(R42,UNIQUE(FILTER(R:R,E:E=E42)),1)-3),RANK(SUM(Q42,VLOOKUP(B42,Profile!J:L,3,FALSE)/1000),UNIQUE(FILTER(R:R,E:E=E42)),0)*1.33+1.33*(RANK(R42,UNIQUE(FILTER(R:R,E:E=E42)),1)-1)-5-(RANK(R42,UNIQUE(FILTER(R:R,E:E=E42)),1)-3)),0) +IF(OR(N42="""&amp;"R9"",N42=""R18""), RANK(SUM(Q42,VLOOKUP(B42,Profile!J:L,3,FALSE)/1000),UNIQUE(FILTER(R:R,E:E=E42)),0),0) ,1))"),7.6)</f>
        <v>7.6</v>
      </c>
      <c r="T42" s="111">
        <f t="shared" si="1"/>
        <v>7.6</v>
      </c>
      <c r="U42" s="111">
        <f>IFERROR(__xludf.DUMMYFUNCTION("if(len(L42)=0,"""",IF(COUNTUNIQUEIFS(R:R,Q:Q,Q42,E:E,E42)=1,T42,ROUND(SUM(UNIQUE(FILTER(T:T,Q:Q=Q42,E:E=E42)))/COUNTUNIQUEIFS(R:R,Q:Q,Q42,E:E,E42),1)))"),9.1)</f>
        <v>9.1</v>
      </c>
      <c r="V42" s="109">
        <f>IFERROR(__xludf.DUMMYFUNCTION("if(len(M42)=0,"""",(IF(N42=""C"",
SMALL(FILTER(M:M,B:B=B42,E:E=E42),1),
0)
+IF(N42=""R18"",
MIN(IFERROR(SMALL(FILTER(M:M,B:B=B42,E:E=E42,J:J=9),1),100)+IFERROR(SMALL(FILTER(M:M,B:B=B42,E:E=E42,J:J=9),2),100),SMALL(FILTER(M:M,B:B=B42,E:E=E42,J:J=18),1)),
0"&amp;")
+IF(OR(N42=""R9"",N42=""M""),
MINIFS(M:M,B:B,B42,E:E,E42),
0)))"),4.0)</f>
        <v>4</v>
      </c>
      <c r="W42" s="111">
        <f>if(len(M42)=0,"",SUM(V42,VLOOKUP(B42,Profile!J:L,3,FALSE)/1000))</f>
        <v>4.113</v>
      </c>
      <c r="X42" s="111">
        <f>IFERROR(__xludf.DUMMYFUNCTION("if(len(M42)=0,"""",ROUND( IF(AND(N42=""C"",RANK(W42,UNIQUE(FILTER(W:W,E:E=E42)),1)=1), MAX(15,RANK(SUM(V42,VLOOKUP(B42,Profile!J:L,3,FALSE)/1000),UNIQUE(FILTER(W:W,E:E=E42)),0)*1.5),0) +IF(AND(N42=""C"",RANK(W42,UNIQUE(FILTER(W:W,E:E=E42)),1)=2), MAX(10,R"&amp;"ANK(SUM(V42,VLOOKUP(B42,Profile!J:L,3,FALSE)/1000),UNIQUE(FILTER(W:W,E:E=E42)),0)*1.5+1.5-5),0) +IF(AND(N42=""C"",RANK(W42,UNIQUE(FILTER(W:W,E:E=E42)),1)=3), MAX(7,RANK(SUM(V42,VLOOKUP(B42,Profile!J:L,3,FALSE)/1000),UNIQUE(FILTER(W:W,E:E=E42)),0)*1.5+3-8)"&amp;",0) +IF(AND(N42=""C"",RANK(W42,UNIQUE(FILTER(W:W,E:E=E42)),1)=4), MAX(5,RANK(SUM(V42,VLOOKUP(B42,Profile!J:L,3,FALSE)/1000),UNIQUE(FILTER(W:W,E:E=E42)),0)*1.5+4.5-10),0) +IF(AND(N42=""C"",RANK(W42,UNIQUE(FILTER(W:W,E:E=E42)),1)&gt;4), MAX(5-(RANK(W42,UNIQUE("&amp;"FILTER(W:W,E:E=E42)),1)-3),RANK(SUM(V42,VLOOKUP(B42,Profile!J:L,3,FALSE)/1000),UNIQUE(FILTER(W:W,E:E=E42)),0)*1.5+1.5*(RANK(W42,UNIQUE(FILTER(W:W,E:E=E42)),1)-1)-10-(RANK(W42,UNIQUE(FILTER(W:W,E:E=E42)),1)-4)),0) +IF(AND(N42=""M"",RANK(W42,UNIQUE(FILTER(W"&amp;":W,E:E=E42)),1)=1), MAX(10,RANK(SUM(V42,VLOOKUP(B42,Profile!J:L,3,FALSE)/1000),UNIQUE(FILTER(W:W,E:E=E42)),0)*1.33),0) +IF(AND(N42=""M"",RANK(W42,UNIQUE(FILTER(W:W,E:E=E42)),1)=2), MAX(7,RANK(SUM(V42,VLOOKUP(B42,Profile!J:L,3,FALSE)/1000),UNIQUE(FILTER(W:"&amp;"W,E:E=E42)),0)*1.33+1.33-3),0) +IF(AND(N42=""M"",RANK(W42,UNIQUE(FILTER(W:W,E:E=E42)),1)=3), MAX(5,RANK(SUM(V42,VLOOKUP(B42,Profile!J:L,3,FALSE)/1000),UNIQUE(FILTER(W:W,E:E=E42)),0)*1.33+2.66-5),0) +IF(AND(N42=""M"",RANK(W42,UNIQUE(FILTER(W:W,E:E=E42)),1)"&amp;"&gt;3), MAX(5-(RANK(W42,UNIQUE(FILTER(W:W,E:E=E42)),1)-3),RANK(SUM(V42,VLOOKUP(B42,Profile!J:L,3,FALSE)/1000),UNIQUE(FILTER(W:W,E:E=E42)),0)*1.33+1.33*(RANK(W42,UNIQUE(FILTER(W:W,E:E=E42)),1)-1)-5-(RANK(W42,UNIQUE(FILTER(W:W,E:E=E42)),1)-3)),0) +IF(OR(N42="""&amp;"R9"",N42=""R18""), RANK(SUM(V42,VLOOKUP(B42,Profile!J:L,3,FALSE)/1000),UNIQUE(FILTER(W:W,E:E=E42)),0),0) ,1))"),5.6)</f>
        <v>5.6</v>
      </c>
      <c r="Y42" s="111">
        <f t="shared" si="2"/>
        <v>5.6</v>
      </c>
      <c r="Z42" s="111">
        <f>IFERROR(__xludf.DUMMYFUNCTION("if(len(M42)=0,"""",IF(COUNTUNIQUEIFS(W:W,V:V,V42,E:E,E42)=1,Y42,ROUND(SUM(UNIQUE(FILTER(Y:Y,V:V=V42,E:E=E42)))/COUNTUNIQUEIFS(W:W,V:V,V42,E:E,E42),1)))"),6.6)</f>
        <v>6.6</v>
      </c>
      <c r="AA42" s="8">
        <v>5.0</v>
      </c>
      <c r="AB42" s="8" t="s">
        <v>14</v>
      </c>
      <c r="AC42" s="8" t="s">
        <v>14</v>
      </c>
      <c r="AD42" s="8" t="s">
        <v>540</v>
      </c>
      <c r="AE42" s="8">
        <v>74.0</v>
      </c>
      <c r="AF42" s="8" t="s">
        <v>1636</v>
      </c>
      <c r="AG42" s="8" t="s">
        <v>735</v>
      </c>
      <c r="AH42" s="8">
        <v>18.0</v>
      </c>
      <c r="AI42" s="8">
        <v>3.0</v>
      </c>
      <c r="AK42" s="8">
        <v>0.0</v>
      </c>
      <c r="AL42" s="8" t="e">
        <v>#N/A</v>
      </c>
      <c r="AM42" s="8" t="e">
        <v>#N/A</v>
      </c>
      <c r="AN42" s="8" t="str">
        <f>IFERROR(__xludf.DUMMYFUNCTION("""COMPUTED_VALUE"""),"Chirps!C2:C")</f>
        <v>Chirps!C2:C</v>
      </c>
      <c r="AO42" s="8">
        <f>IFERROR(__xludf.DUMMYFUNCTION("if(len(AI42:AI1001)=0,"""", COUNTA(filter(Chirps!$A$2:$Z$100,column(Chirps!$A$2:$Z$100)=AI42)))"),0.0)</f>
        <v>0</v>
      </c>
    </row>
    <row r="43">
      <c r="A43" s="8" t="s">
        <v>738</v>
      </c>
      <c r="B43" s="8" t="s">
        <v>339</v>
      </c>
      <c r="C43" s="8">
        <v>16.2</v>
      </c>
      <c r="D43" s="8" t="s">
        <v>737</v>
      </c>
      <c r="E43" s="8">
        <v>12.0</v>
      </c>
      <c r="F43" s="8" t="s">
        <v>729</v>
      </c>
      <c r="G43" s="8">
        <v>69.7</v>
      </c>
      <c r="H43" s="8">
        <v>124.0</v>
      </c>
      <c r="I43" s="8">
        <v>87.0</v>
      </c>
      <c r="J43" s="8">
        <v>18.0</v>
      </c>
      <c r="K43" s="8">
        <v>69.0</v>
      </c>
      <c r="L43" s="8">
        <v>5.0</v>
      </c>
      <c r="M43" s="8">
        <v>22.0</v>
      </c>
      <c r="N43" s="8" t="s">
        <v>77</v>
      </c>
      <c r="Q43" s="111">
        <f>IFERROR(__xludf.DUMMYFUNCTION("if(len(L43)=0,"""",(IF(N43=""C"",
SMALL(FILTER(L:L,B:B=B43,E:E=E43),1)+IFERROR(SMALL(FILTER(L:L,B:B=B43,E:E=E43),2),0),
0)
+IF(N43=""R18"",
MIN(IFERROR(SMALL(FILTER(L:L,B:B=B43,E:E=E43,J:J=9),1),100)+IFERROR(SMALL(FILTER(L:L,B:B=B43,E:E=E43,J:J=9),2),100)"&amp;",SMALL(FILTER(L:L,B:B=B43,E:E=E43,J:J=18),1)),
0)
+IF(OR(N43=""R9"",N43=""M""),
MINIFS(L:L,B:B,B43,E:E,E43),
0)))"),-1.0)</f>
        <v>-1</v>
      </c>
      <c r="R43" s="112">
        <f>if(len(L43)=0,"",SUM(Q43,VLOOKUP(B43,Profile!J:L,3,FALSE)/1000))</f>
        <v>-0.885</v>
      </c>
      <c r="S43" s="112">
        <f>IFERROR(__xludf.DUMMYFUNCTION("if(len(L43)=0,"""",ROUND( IF(AND(N43=""C"",RANK(R43,UNIQUE(FILTER(R:R,E:E=E43)),1)=1), MAX(15,RANK(SUM(Q43,VLOOKUP(B43,Profile!J:L,3,FALSE)/1000),UNIQUE(FILTER(R:R,E:E=E43)),0)*1.5),0) +IF(AND(N43=""C"",RANK(R43,UNIQUE(FILTER(R:R,E:E=E43)),1)=2), MAX(10,R"&amp;"ANK(SUM(Q43,VLOOKUP(B43,Profile!J:L,3,FALSE)/1000),UNIQUE(FILTER(R:R,E:E=E43)),0)*1.5+1.5-5),0) +IF(AND(N43=""C"",RANK(R43,UNIQUE(FILTER(R:R,E:E=E43)),1)=3), MAX(7,RANK(SUM(Q43,VLOOKUP(B43,Profile!J:L,3,FALSE)/1000),UNIQUE(FILTER(R:R,E:E=E43)),0)*1.5+3-8)"&amp;",0) +IF(AND(N43=""C"",RANK(R43,UNIQUE(FILTER(R:R,E:E=E43)),1)=4), MAX(5,RANK(SUM(Q43,VLOOKUP(B43,Profile!J:L,3,FALSE)/1000),UNIQUE(FILTER(R:R,E:E=E43)),0)*1.5+4.5-10),0) +IF(AND(N43=""C"",RANK(R43,UNIQUE(FILTER(R:R,E:E=E43)),1)&gt;4), MAX(5-(RANK(R43,UNIQUE("&amp;"FILTER(R:R,E:E=E43)),1)-3),RANK(SUM(Q43,VLOOKUP(B43,Profile!J:L,3,FALSE)/1000),UNIQUE(FILTER(R:R,E:E=E43)),0)*1.5+1.5*(RANK(R43,UNIQUE(FILTER(R:R,E:E=E43)),1)-1)-10-(RANK(R43,UNIQUE(FILTER(R:R,E:E=E43)),1)-4)),0) +IF(AND(N43=""M"",RANK(R43,UNIQUE(FILTER(R"&amp;":R,E:E=E43)),1)=1), MAX(10,RANK(SUM(Q43,VLOOKUP(B43,Profile!J:L,3,FALSE)/1000),UNIQUE(FILTER(R:R,E:E=E43)),0)*1.33),0) +IF(AND(N43=""M"",RANK(R43,UNIQUE(FILTER(R:R,E:E=E43)),1)=2), MAX(7,RANK(SUM(Q43,VLOOKUP(B43,Profile!J:L,3,FALSE)/1000),UNIQUE(FILTER(R:"&amp;"R,E:E=E43)),0)*1.33+1.33-3),0) +IF(AND(N43=""M"",RANK(R43,UNIQUE(FILTER(R:R,E:E=E43)),1)=3), MAX(5,RANK(SUM(Q43,VLOOKUP(B43,Profile!J:L,3,FALSE)/1000),UNIQUE(FILTER(R:R,E:E=E43)),0)*1.33+2.66-5),0) +IF(AND(N43=""M"",RANK(R43,UNIQUE(FILTER(R:R,E:E=E43)),1)"&amp;"&gt;3), MAX(5-(RANK(R43,UNIQUE(FILTER(R:R,E:E=E43)),1)-3),RANK(SUM(Q43,VLOOKUP(B43,Profile!J:L,3,FALSE)/1000),UNIQUE(FILTER(R:R,E:E=E43)),0)*1.33+1.33*(RANK(R43,UNIQUE(FILTER(R:R,E:E=E43)),1)-1)-5-(RANK(R43,UNIQUE(FILTER(R:R,E:E=E43)),1)-3)),0) +IF(OR(N43="""&amp;"R9"",N43=""R18""), RANK(SUM(Q43,VLOOKUP(B43,Profile!J:L,3,FALSE)/1000),UNIQUE(FILTER(R:R,E:E=E43)),0),0) ,1))"),3.6)</f>
        <v>3.6</v>
      </c>
      <c r="T43" s="111">
        <f t="shared" si="1"/>
        <v>3.6</v>
      </c>
      <c r="U43" s="111">
        <f>IFERROR(__xludf.DUMMYFUNCTION("if(len(L43)=0,"""",IF(COUNTUNIQUEIFS(R:R,Q:Q,Q43,E:E,E43)=1,T43,ROUND(SUM(UNIQUE(FILTER(T:T,Q:Q=Q43,E:E=E43)))/COUNTUNIQUEIFS(R:R,Q:Q,Q43,E:E,E43),1)))"),3.6)</f>
        <v>3.6</v>
      </c>
      <c r="V43" s="109">
        <f>IFERROR(__xludf.DUMMYFUNCTION("if(len(M43)=0,"""",(IF(N43=""C"",
SMALL(FILTER(M:M,B:B=B43,E:E=E43),1),
0)
+IF(N43=""R18"",
MIN(IFERROR(SMALL(FILTER(M:M,B:B=B43,E:E=E43,J:J=9),1),100)+IFERROR(SMALL(FILTER(M:M,B:B=B43,E:E=E43,J:J=9),2),100),SMALL(FILTER(M:M,B:B=B43,E:E=E43,J:J=18),1)),
0"&amp;")
+IF(OR(N43=""R9"",N43=""M""),
MINIFS(M:M,B:B,B43,E:E,E43),
0)))"),16.0)</f>
        <v>16</v>
      </c>
      <c r="W43" s="111">
        <f>if(len(M43)=0,"",SUM(V43,VLOOKUP(B43,Profile!J:L,3,FALSE)/1000))</f>
        <v>16.115</v>
      </c>
      <c r="X43" s="111">
        <f>IFERROR(__xludf.DUMMYFUNCTION("if(len(M43)=0,"""",ROUND( IF(AND(N43=""C"",RANK(W43,UNIQUE(FILTER(W:W,E:E=E43)),1)=1), MAX(15,RANK(SUM(V43,VLOOKUP(B43,Profile!J:L,3,FALSE)/1000),UNIQUE(FILTER(W:W,E:E=E43)),0)*1.5),0) +IF(AND(N43=""C"",RANK(W43,UNIQUE(FILTER(W:W,E:E=E43)),1)=2), MAX(10,R"&amp;"ANK(SUM(V43,VLOOKUP(B43,Profile!J:L,3,FALSE)/1000),UNIQUE(FILTER(W:W,E:E=E43)),0)*1.5+1.5-5),0) +IF(AND(N43=""C"",RANK(W43,UNIQUE(FILTER(W:W,E:E=E43)),1)=3), MAX(7,RANK(SUM(V43,VLOOKUP(B43,Profile!J:L,3,FALSE)/1000),UNIQUE(FILTER(W:W,E:E=E43)),0)*1.5+3-8)"&amp;",0) +IF(AND(N43=""C"",RANK(W43,UNIQUE(FILTER(W:W,E:E=E43)),1)=4), MAX(5,RANK(SUM(V43,VLOOKUP(B43,Profile!J:L,3,FALSE)/1000),UNIQUE(FILTER(W:W,E:E=E43)),0)*1.5+4.5-10),0) +IF(AND(N43=""C"",RANK(W43,UNIQUE(FILTER(W:W,E:E=E43)),1)&gt;4), MAX(5-(RANK(W43,UNIQUE("&amp;"FILTER(W:W,E:E=E43)),1)-3),RANK(SUM(V43,VLOOKUP(B43,Profile!J:L,3,FALSE)/1000),UNIQUE(FILTER(W:W,E:E=E43)),0)*1.5+1.5*(RANK(W43,UNIQUE(FILTER(W:W,E:E=E43)),1)-1)-10-(RANK(W43,UNIQUE(FILTER(W:W,E:E=E43)),1)-4)),0) +IF(AND(N43=""M"",RANK(W43,UNIQUE(FILTER(W"&amp;":W,E:E=E43)),1)=1), MAX(10,RANK(SUM(V43,VLOOKUP(B43,Profile!J:L,3,FALSE)/1000),UNIQUE(FILTER(W:W,E:E=E43)),0)*1.33),0) +IF(AND(N43=""M"",RANK(W43,UNIQUE(FILTER(W:W,E:E=E43)),1)=2), MAX(7,RANK(SUM(V43,VLOOKUP(B43,Profile!J:L,3,FALSE)/1000),UNIQUE(FILTER(W:"&amp;"W,E:E=E43)),0)*1.33+1.33-3),0) +IF(AND(N43=""M"",RANK(W43,UNIQUE(FILTER(W:W,E:E=E43)),1)=3), MAX(5,RANK(SUM(V43,VLOOKUP(B43,Profile!J:L,3,FALSE)/1000),UNIQUE(FILTER(W:W,E:E=E43)),0)*1.33+2.66-5),0) +IF(AND(N43=""M"",RANK(W43,UNIQUE(FILTER(W:W,E:E=E43)),1)"&amp;"&gt;3), MAX(5-(RANK(W43,UNIQUE(FILTER(W:W,E:E=E43)),1)-3),RANK(SUM(V43,VLOOKUP(B43,Profile!J:L,3,FALSE)/1000),UNIQUE(FILTER(W:W,E:E=E43)),0)*1.33+1.33*(RANK(W43,UNIQUE(FILTER(W:W,E:E=E43)),1)-1)-5-(RANK(W43,UNIQUE(FILTER(W:W,E:E=E43)),1)-3)),0) +IF(OR(N43="""&amp;"R9"",N43=""R18""), RANK(SUM(V43,VLOOKUP(B43,Profile!J:L,3,FALSE)/1000),UNIQUE(FILTER(W:W,E:E=E43)),0),0) ,1))"),0.6)</f>
        <v>0.6</v>
      </c>
      <c r="Y43" s="111">
        <f t="shared" si="2"/>
        <v>1</v>
      </c>
      <c r="Z43" s="111">
        <f>IFERROR(__xludf.DUMMYFUNCTION("if(len(M43)=0,"""",IF(COUNTUNIQUEIFS(W:W,V:V,V43,E:E,E43)=1,Y43,ROUND(SUM(UNIQUE(FILTER(Y:Y,V:V=V43,E:E=E43)))/COUNTUNIQUEIFS(W:W,V:V,V43,E:E,E43),1)))"),1.0)</f>
        <v>1</v>
      </c>
      <c r="AA43" s="8">
        <v>23.0</v>
      </c>
      <c r="AB43" s="8" t="s">
        <v>14</v>
      </c>
      <c r="AC43" s="8" t="s">
        <v>14</v>
      </c>
      <c r="AD43" s="8" t="s">
        <v>540</v>
      </c>
      <c r="AE43" s="8">
        <v>92.0</v>
      </c>
      <c r="AF43" s="8" t="s">
        <v>1637</v>
      </c>
      <c r="AG43" s="8" t="s">
        <v>739</v>
      </c>
      <c r="AH43" s="8">
        <v>18.0</v>
      </c>
      <c r="AI43" s="8" t="s">
        <v>14</v>
      </c>
      <c r="AK43" s="8" t="s">
        <v>14</v>
      </c>
      <c r="AL43" s="8" t="s">
        <v>14</v>
      </c>
      <c r="AM43" s="8" t="s">
        <v>14</v>
      </c>
      <c r="AN43" s="8" t="str">
        <f>IFERROR(__xludf.DUMMYFUNCTION("""COMPUTED_VALUE"""),"")</f>
        <v/>
      </c>
      <c r="AO43" s="8" t="str">
        <f>IFERROR(__xludf.DUMMYFUNCTION("if(len(AI43:AI1001)=0,"""", COUNTA(filter(Chirps!$A$2:$Z$100,column(Chirps!$A$2:$Z$100)=AI43)))"),"")</f>
        <v/>
      </c>
    </row>
    <row r="44">
      <c r="A44" s="8" t="s">
        <v>742</v>
      </c>
      <c r="B44" s="8" t="s">
        <v>21</v>
      </c>
      <c r="C44" s="8">
        <v>6.1</v>
      </c>
      <c r="D44" s="8" t="s">
        <v>737</v>
      </c>
      <c r="E44" s="8">
        <v>12.0</v>
      </c>
      <c r="F44" s="8" t="s">
        <v>729</v>
      </c>
      <c r="G44" s="8">
        <v>69.7</v>
      </c>
      <c r="H44" s="8">
        <v>124.0</v>
      </c>
      <c r="I44" s="8">
        <v>76.0</v>
      </c>
      <c r="J44" s="8">
        <v>18.0</v>
      </c>
      <c r="K44" s="8">
        <v>69.0</v>
      </c>
      <c r="L44" s="8">
        <v>-1.0</v>
      </c>
      <c r="M44" s="8">
        <v>5.0</v>
      </c>
      <c r="N44" s="8" t="s">
        <v>77</v>
      </c>
      <c r="Q44" s="111">
        <f>IFERROR(__xludf.DUMMYFUNCTION("if(len(L44)=0,"""",(IF(N44=""C"",
SMALL(FILTER(L:L,B:B=B44,E:E=E44),1)+IFERROR(SMALL(FILTER(L:L,B:B=B44,E:E=E44),2),0),
0)
+IF(N44=""R18"",
MIN(IFERROR(SMALL(FILTER(L:L,B:B=B44,E:E=E44,J:J=9),1),100)+IFERROR(SMALL(FILTER(L:L,B:B=B44,E:E=E44,J:J=9),2),100)"&amp;",SMALL(FILTER(L:L,B:B=B44,E:E=E44,J:J=18),1)),
0)
+IF(OR(N44=""R9"",N44=""M""),
MINIFS(L:L,B:B,B44,E:E,E44),
0)))"),-2.0)</f>
        <v>-2</v>
      </c>
      <c r="R44" s="112">
        <f>if(len(L44)=0,"",SUM(Q44,VLOOKUP(B44,Profile!J:L,3,FALSE)/1000))</f>
        <v>-1.892</v>
      </c>
      <c r="S44" s="112">
        <f>IFERROR(__xludf.DUMMYFUNCTION("if(len(L44)=0,"""",ROUND( IF(AND(N44=""C"",RANK(R44,UNIQUE(FILTER(R:R,E:E=E44)),1)=1), MAX(15,RANK(SUM(Q44,VLOOKUP(B44,Profile!J:L,3,FALSE)/1000),UNIQUE(FILTER(R:R,E:E=E44)),0)*1.5),0) +IF(AND(N44=""C"",RANK(R44,UNIQUE(FILTER(R:R,E:E=E44)),1)=2), MAX(10,R"&amp;"ANK(SUM(Q44,VLOOKUP(B44,Profile!J:L,3,FALSE)/1000),UNIQUE(FILTER(R:R,E:E=E44)),0)*1.5+1.5-5),0) +IF(AND(N44=""C"",RANK(R44,UNIQUE(FILTER(R:R,E:E=E44)),1)=3), MAX(7,RANK(SUM(Q44,VLOOKUP(B44,Profile!J:L,3,FALSE)/1000),UNIQUE(FILTER(R:R,E:E=E44)),0)*1.5+3-8)"&amp;",0) +IF(AND(N44=""C"",RANK(R44,UNIQUE(FILTER(R:R,E:E=E44)),1)=4), MAX(5,RANK(SUM(Q44,VLOOKUP(B44,Profile!J:L,3,FALSE)/1000),UNIQUE(FILTER(R:R,E:E=E44)),0)*1.5+4.5-10),0) +IF(AND(N44=""C"",RANK(R44,UNIQUE(FILTER(R:R,E:E=E44)),1)&gt;4), MAX(5-(RANK(R44,UNIQUE("&amp;"FILTER(R:R,E:E=E44)),1)-3),RANK(SUM(Q44,VLOOKUP(B44,Profile!J:L,3,FALSE)/1000),UNIQUE(FILTER(R:R,E:E=E44)),0)*1.5+1.5*(RANK(R44,UNIQUE(FILTER(R:R,E:E=E44)),1)-1)-10-(RANK(R44,UNIQUE(FILTER(R:R,E:E=E44)),1)-4)),0) +IF(AND(N44=""M"",RANK(R44,UNIQUE(FILTER(R"&amp;":R,E:E=E44)),1)=1), MAX(10,RANK(SUM(Q44,VLOOKUP(B44,Profile!J:L,3,FALSE)/1000),UNIQUE(FILTER(R:R,E:E=E44)),0)*1.33),0) +IF(AND(N44=""M"",RANK(R44,UNIQUE(FILTER(R:R,E:E=E44)),1)=2), MAX(7,RANK(SUM(Q44,VLOOKUP(B44,Profile!J:L,3,FALSE)/1000),UNIQUE(FILTER(R:"&amp;"R,E:E=E44)),0)*1.33+1.33-3),0) +IF(AND(N44=""M"",RANK(R44,UNIQUE(FILTER(R:R,E:E=E44)),1)=3), MAX(5,RANK(SUM(Q44,VLOOKUP(B44,Profile!J:L,3,FALSE)/1000),UNIQUE(FILTER(R:R,E:E=E44)),0)*1.33+2.66-5),0) +IF(AND(N44=""M"",RANK(R44,UNIQUE(FILTER(R:R,E:E=E44)),1)"&amp;"&gt;3), MAX(5-(RANK(R44,UNIQUE(FILTER(R:R,E:E=E44)),1)-3),RANK(SUM(Q44,VLOOKUP(B44,Profile!J:L,3,FALSE)/1000),UNIQUE(FILTER(R:R,E:E=E44)),0)*1.33+1.33*(RANK(R44,UNIQUE(FILTER(R:R,E:E=E44)),1)-1)-5-(RANK(R44,UNIQUE(FILTER(R:R,E:E=E44)),1)-3)),0) +IF(OR(N44="""&amp;"R9"",N44=""R18""), RANK(SUM(Q44,VLOOKUP(B44,Profile!J:L,3,FALSE)/1000),UNIQUE(FILTER(R:R,E:E=E44)),0),0) ,1))"),4.6)</f>
        <v>4.6</v>
      </c>
      <c r="T44" s="111">
        <f t="shared" si="1"/>
        <v>4.6</v>
      </c>
      <c r="U44" s="111">
        <f>IFERROR(__xludf.DUMMYFUNCTION("if(len(L44)=0,"""",IF(COUNTUNIQUEIFS(R:R,Q:Q,Q44,E:E,E44)=1,T44,ROUND(SUM(UNIQUE(FILTER(T:T,Q:Q=Q44,E:E=E44)))/COUNTUNIQUEIFS(R:R,Q:Q,Q44,E:E,E44),1)))"),4.6)</f>
        <v>4.6</v>
      </c>
      <c r="V44" s="109">
        <f>IFERROR(__xludf.DUMMYFUNCTION("if(len(M44)=0,"""",(IF(N44=""C"",
SMALL(FILTER(M:M,B:B=B44,E:E=E44),1),
0)
+IF(N44=""R18"",
MIN(IFERROR(SMALL(FILTER(M:M,B:B=B44,E:E=E44,J:J=9),1),100)+IFERROR(SMALL(FILTER(M:M,B:B=B44,E:E=E44,J:J=9),2),100),SMALL(FILTER(M:M,B:B=B44,E:E=E44,J:J=18),1)),
0"&amp;")
+IF(OR(N44=""R9"",N44=""M""),
MINIFS(M:M,B:B,B44,E:E,E44),
0)))"),4.0)</f>
        <v>4</v>
      </c>
      <c r="W44" s="111">
        <f>if(len(M44)=0,"",SUM(V44,VLOOKUP(B44,Profile!J:L,3,FALSE)/1000))</f>
        <v>4.108</v>
      </c>
      <c r="X44" s="111">
        <f>IFERROR(__xludf.DUMMYFUNCTION("if(len(M44)=0,"""",ROUND( IF(AND(N44=""C"",RANK(W44,UNIQUE(FILTER(W:W,E:E=E44)),1)=1), MAX(15,RANK(SUM(V44,VLOOKUP(B44,Profile!J:L,3,FALSE)/1000),UNIQUE(FILTER(W:W,E:E=E44)),0)*1.5),0) +IF(AND(N44=""C"",RANK(W44,UNIQUE(FILTER(W:W,E:E=E44)),1)=2), MAX(10,R"&amp;"ANK(SUM(V44,VLOOKUP(B44,Profile!J:L,3,FALSE)/1000),UNIQUE(FILTER(W:W,E:E=E44)),0)*1.5+1.5-5),0) +IF(AND(N44=""C"",RANK(W44,UNIQUE(FILTER(W:W,E:E=E44)),1)=3), MAX(7,RANK(SUM(V44,VLOOKUP(B44,Profile!J:L,3,FALSE)/1000),UNIQUE(FILTER(W:W,E:E=E44)),0)*1.5+3-8)"&amp;",0) +IF(AND(N44=""C"",RANK(W44,UNIQUE(FILTER(W:W,E:E=E44)),1)=4), MAX(5,RANK(SUM(V44,VLOOKUP(B44,Profile!J:L,3,FALSE)/1000),UNIQUE(FILTER(W:W,E:E=E44)),0)*1.5+4.5-10),0) +IF(AND(N44=""C"",RANK(W44,UNIQUE(FILTER(W:W,E:E=E44)),1)&gt;4), MAX(5-(RANK(W44,UNIQUE("&amp;"FILTER(W:W,E:E=E44)),1)-3),RANK(SUM(V44,VLOOKUP(B44,Profile!J:L,3,FALSE)/1000),UNIQUE(FILTER(W:W,E:E=E44)),0)*1.5+1.5*(RANK(W44,UNIQUE(FILTER(W:W,E:E=E44)),1)-1)-10-(RANK(W44,UNIQUE(FILTER(W:W,E:E=E44)),1)-4)),0) +IF(AND(N44=""M"",RANK(W44,UNIQUE(FILTER(W"&amp;":W,E:E=E44)),1)=1), MAX(10,RANK(SUM(V44,VLOOKUP(B44,Profile!J:L,3,FALSE)/1000),UNIQUE(FILTER(W:W,E:E=E44)),0)*1.33),0) +IF(AND(N44=""M"",RANK(W44,UNIQUE(FILTER(W:W,E:E=E44)),1)=2), MAX(7,RANK(SUM(V44,VLOOKUP(B44,Profile!J:L,3,FALSE)/1000),UNIQUE(FILTER(W:"&amp;"W,E:E=E44)),0)*1.33+1.33-3),0) +IF(AND(N44=""M"",RANK(W44,UNIQUE(FILTER(W:W,E:E=E44)),1)=3), MAX(5,RANK(SUM(V44,VLOOKUP(B44,Profile!J:L,3,FALSE)/1000),UNIQUE(FILTER(W:W,E:E=E44)),0)*1.33+2.66-5),0) +IF(AND(N44=""M"",RANK(W44,UNIQUE(FILTER(W:W,E:E=E44)),1)"&amp;"&gt;3), MAX(5-(RANK(W44,UNIQUE(FILTER(W:W,E:E=E44)),1)-3),RANK(SUM(V44,VLOOKUP(B44,Profile!J:L,3,FALSE)/1000),UNIQUE(FILTER(W:W,E:E=E44)),0)*1.33+1.33*(RANK(W44,UNIQUE(FILTER(W:W,E:E=E44)),1)-1)-5-(RANK(W44,UNIQUE(FILTER(W:W,E:E=E44)),1)-3)),0) +IF(OR(N44="""&amp;"R9"",N44=""R18""), RANK(SUM(V44,VLOOKUP(B44,Profile!J:L,3,FALSE)/1000),UNIQUE(FILTER(W:W,E:E=E44)),0),0) ,1))"),7.6)</f>
        <v>7.6</v>
      </c>
      <c r="Y44" s="111">
        <f t="shared" si="2"/>
        <v>7.6</v>
      </c>
      <c r="Z44" s="111">
        <f>IFERROR(__xludf.DUMMYFUNCTION("if(len(M44)=0,"""",IF(COUNTUNIQUEIFS(W:W,V:V,V44,E:E,E44)=1,Y44,ROUND(SUM(UNIQUE(FILTER(Y:Y,V:V=V44,E:E=E44)))/COUNTUNIQUEIFS(W:W,V:V,V44,E:E,E44),1)))"),6.6)</f>
        <v>6.6</v>
      </c>
      <c r="AA44" s="8">
        <v>6.0</v>
      </c>
      <c r="AB44" s="8" t="s">
        <v>14</v>
      </c>
      <c r="AC44" s="8" t="s">
        <v>14</v>
      </c>
      <c r="AD44" s="8" t="s">
        <v>540</v>
      </c>
      <c r="AE44" s="8">
        <v>75.0</v>
      </c>
      <c r="AF44" s="8" t="s">
        <v>1638</v>
      </c>
      <c r="AG44" s="8" t="s">
        <v>743</v>
      </c>
      <c r="AH44" s="8">
        <v>18.0</v>
      </c>
      <c r="AI44" s="8">
        <v>4.0</v>
      </c>
      <c r="AK44" s="8">
        <v>0.0</v>
      </c>
      <c r="AL44" s="8" t="e">
        <v>#N/A</v>
      </c>
      <c r="AM44" s="8" t="e">
        <v>#N/A</v>
      </c>
      <c r="AN44" s="8" t="str">
        <f>IFERROR(__xludf.DUMMYFUNCTION("""COMPUTED_VALUE"""),"Chirps!D2:D")</f>
        <v>Chirps!D2:D</v>
      </c>
      <c r="AO44" s="8">
        <f>IFERROR(__xludf.DUMMYFUNCTION("if(len(AI44:AI1001)=0,"""", COUNTA(filter(Chirps!$A$2:$Z$100,column(Chirps!$A$2:$Z$100)=AI44)))"),0.0)</f>
        <v>0</v>
      </c>
    </row>
    <row r="45">
      <c r="A45" s="8" t="s">
        <v>746</v>
      </c>
      <c r="B45" s="8" t="s">
        <v>33</v>
      </c>
      <c r="C45" s="8">
        <v>17.8</v>
      </c>
      <c r="D45" s="8" t="s">
        <v>737</v>
      </c>
      <c r="E45" s="8">
        <v>12.0</v>
      </c>
      <c r="F45" s="8" t="s">
        <v>729</v>
      </c>
      <c r="G45" s="8">
        <v>69.7</v>
      </c>
      <c r="H45" s="8">
        <v>124.0</v>
      </c>
      <c r="I45" s="8">
        <v>88.0</v>
      </c>
      <c r="J45" s="8">
        <v>18.0</v>
      </c>
      <c r="K45" s="8">
        <v>69.0</v>
      </c>
      <c r="L45" s="8">
        <v>10.0</v>
      </c>
      <c r="M45" s="8">
        <v>28.0</v>
      </c>
      <c r="N45" s="8" t="s">
        <v>77</v>
      </c>
      <c r="Q45" s="111">
        <f>IFERROR(__xludf.DUMMYFUNCTION("if(len(L45)=0,"""",(IF(N45=""C"",
SMALL(FILTER(L:L,B:B=B45,E:E=E45),1)+IFERROR(SMALL(FILTER(L:L,B:B=B45,E:E=E45),2),0),
0)
+IF(N45=""R18"",
MIN(IFERROR(SMALL(FILTER(L:L,B:B=B45,E:E=E45,J:J=9),1),100)+IFERROR(SMALL(FILTER(L:L,B:B=B45,E:E=E45,J:J=9),2),100)"&amp;",SMALL(FILTER(L:L,B:B=B45,E:E=E45,J:J=18),1)),
0)
+IF(OR(N45=""R9"",N45=""M""),
MINIFS(L:L,B:B,B45,E:E,E45),
0)))"),-6.0)</f>
        <v>-6</v>
      </c>
      <c r="R45" s="112">
        <f>if(len(L45)=0,"",SUM(Q45,VLOOKUP(B45,Profile!J:L,3,FALSE)/1000))</f>
        <v>-5.89</v>
      </c>
      <c r="S45" s="112">
        <f>IFERROR(__xludf.DUMMYFUNCTION("if(len(L45)=0,"""",ROUND( IF(AND(N45=""C"",RANK(R45,UNIQUE(FILTER(R:R,E:E=E45)),1)=1), MAX(15,RANK(SUM(Q45,VLOOKUP(B45,Profile!J:L,3,FALSE)/1000),UNIQUE(FILTER(R:R,E:E=E45)),0)*1.5),0) +IF(AND(N45=""C"",RANK(R45,UNIQUE(FILTER(R:R,E:E=E45)),1)=2), MAX(10,R"&amp;"ANK(SUM(Q45,VLOOKUP(B45,Profile!J:L,3,FALSE)/1000),UNIQUE(FILTER(R:R,E:E=E45)),0)*1.5+1.5-5),0) +IF(AND(N45=""C"",RANK(R45,UNIQUE(FILTER(R:R,E:E=E45)),1)=3), MAX(7,RANK(SUM(Q45,VLOOKUP(B45,Profile!J:L,3,FALSE)/1000),UNIQUE(FILTER(R:R,E:E=E45)),0)*1.5+3-8)"&amp;",0) +IF(AND(N45=""C"",RANK(R45,UNIQUE(FILTER(R:R,E:E=E45)),1)=4), MAX(5,RANK(SUM(Q45,VLOOKUP(B45,Profile!J:L,3,FALSE)/1000),UNIQUE(FILTER(R:R,E:E=E45)),0)*1.5+4.5-10),0) +IF(AND(N45=""C"",RANK(R45,UNIQUE(FILTER(R:R,E:E=E45)),1)&gt;4), MAX(5-(RANK(R45,UNIQUE("&amp;"FILTER(R:R,E:E=E45)),1)-3),RANK(SUM(Q45,VLOOKUP(B45,Profile!J:L,3,FALSE)/1000),UNIQUE(FILTER(R:R,E:E=E45)),0)*1.5+1.5*(RANK(R45,UNIQUE(FILTER(R:R,E:E=E45)),1)-1)-10-(RANK(R45,UNIQUE(FILTER(R:R,E:E=E45)),1)-4)),0) +IF(AND(N45=""M"",RANK(R45,UNIQUE(FILTER(R"&amp;":R,E:E=E45)),1)=1), MAX(10,RANK(SUM(Q45,VLOOKUP(B45,Profile!J:L,3,FALSE)/1000),UNIQUE(FILTER(R:R,E:E=E45)),0)*1.33),0) +IF(AND(N45=""M"",RANK(R45,UNIQUE(FILTER(R:R,E:E=E45)),1)=2), MAX(7,RANK(SUM(Q45,VLOOKUP(B45,Profile!J:L,3,FALSE)/1000),UNIQUE(FILTER(R:"&amp;"R,E:E=E45)),0)*1.33+1.33-3),0) +IF(AND(N45=""M"",RANK(R45,UNIQUE(FILTER(R:R,E:E=E45)),1)=3), MAX(5,RANK(SUM(Q45,VLOOKUP(B45,Profile!J:L,3,FALSE)/1000),UNIQUE(FILTER(R:R,E:E=E45)),0)*1.33+2.66-5),0) +IF(AND(N45=""M"",RANK(R45,UNIQUE(FILTER(R:R,E:E=E45)),1)"&amp;"&gt;3), MAX(5-(RANK(R45,UNIQUE(FILTER(R:R,E:E=E45)),1)-3),RANK(SUM(Q45,VLOOKUP(B45,Profile!J:L,3,FALSE)/1000),UNIQUE(FILTER(R:R,E:E=E45)),0)*1.33+1.33*(RANK(R45,UNIQUE(FILTER(R:R,E:E=E45)),1)-1)-5-(RANK(R45,UNIQUE(FILTER(R:R,E:E=E45)),1)-3)),0) +IF(OR(N45="""&amp;"R9"",N45=""R18""), RANK(SUM(Q45,VLOOKUP(B45,Profile!J:L,3,FALSE)/1000),UNIQUE(FILTER(R:R,E:E=E45)),0),0) ,1))"),5.6)</f>
        <v>5.6</v>
      </c>
      <c r="T45" s="111">
        <f t="shared" si="1"/>
        <v>5.6</v>
      </c>
      <c r="U45" s="111">
        <f>IFERROR(__xludf.DUMMYFUNCTION("if(len(L45)=0,"""",IF(COUNTUNIQUEIFS(R:R,Q:Q,Q45,E:E,E45)=1,T45,ROUND(SUM(UNIQUE(FILTER(T:T,Q:Q=Q45,E:E=E45)))/COUNTUNIQUEIFS(R:R,Q:Q,Q45,E:E,E45),1)))"),5.6)</f>
        <v>5.6</v>
      </c>
      <c r="V45" s="109">
        <f>IFERROR(__xludf.DUMMYFUNCTION("if(len(M45)=0,"""",(IF(N45=""C"",
SMALL(FILTER(M:M,B:B=B45,E:E=E45),1),
0)
+IF(N45=""R18"",
MIN(IFERROR(SMALL(FILTER(M:M,B:B=B45,E:E=E45,J:J=9),1),100)+IFERROR(SMALL(FILTER(M:M,B:B=B45,E:E=E45,J:J=9),2),100),SMALL(FILTER(M:M,B:B=B45,E:E=E45,J:J=18),1)),
0"&amp;")
+IF(OR(N45=""R9"",N45=""M""),
MINIFS(M:M,B:B,B45,E:E,E45),
0)))"),10.0)</f>
        <v>10</v>
      </c>
      <c r="W45" s="111">
        <f>if(len(M45)=0,"",SUM(V45,VLOOKUP(B45,Profile!J:L,3,FALSE)/1000))</f>
        <v>10.11</v>
      </c>
      <c r="X45" s="111">
        <f>IFERROR(__xludf.DUMMYFUNCTION("if(len(M45)=0,"""",ROUND( IF(AND(N45=""C"",RANK(W45,UNIQUE(FILTER(W:W,E:E=E45)),1)=1), MAX(15,RANK(SUM(V45,VLOOKUP(B45,Profile!J:L,3,FALSE)/1000),UNIQUE(FILTER(W:W,E:E=E45)),0)*1.5),0) +IF(AND(N45=""C"",RANK(W45,UNIQUE(FILTER(W:W,E:E=E45)),1)=2), MAX(10,R"&amp;"ANK(SUM(V45,VLOOKUP(B45,Profile!J:L,3,FALSE)/1000),UNIQUE(FILTER(W:W,E:E=E45)),0)*1.5+1.5-5),0) +IF(AND(N45=""C"",RANK(W45,UNIQUE(FILTER(W:W,E:E=E45)),1)=3), MAX(7,RANK(SUM(V45,VLOOKUP(B45,Profile!J:L,3,FALSE)/1000),UNIQUE(FILTER(W:W,E:E=E45)),0)*1.5+3-8)"&amp;",0) +IF(AND(N45=""C"",RANK(W45,UNIQUE(FILTER(W:W,E:E=E45)),1)=4), MAX(5,RANK(SUM(V45,VLOOKUP(B45,Profile!J:L,3,FALSE)/1000),UNIQUE(FILTER(W:W,E:E=E45)),0)*1.5+4.5-10),0) +IF(AND(N45=""C"",RANK(W45,UNIQUE(FILTER(W:W,E:E=E45)),1)&gt;4), MAX(5-(RANK(W45,UNIQUE("&amp;"FILTER(W:W,E:E=E45)),1)-3),RANK(SUM(V45,VLOOKUP(B45,Profile!J:L,3,FALSE)/1000),UNIQUE(FILTER(W:W,E:E=E45)),0)*1.5+1.5*(RANK(W45,UNIQUE(FILTER(W:W,E:E=E45)),1)-1)-10-(RANK(W45,UNIQUE(FILTER(W:W,E:E=E45)),1)-4)),0) +IF(AND(N45=""M"",RANK(W45,UNIQUE(FILTER(W"&amp;":W,E:E=E45)),1)=1), MAX(10,RANK(SUM(V45,VLOOKUP(B45,Profile!J:L,3,FALSE)/1000),UNIQUE(FILTER(W:W,E:E=E45)),0)*1.33),0) +IF(AND(N45=""M"",RANK(W45,UNIQUE(FILTER(W:W,E:E=E45)),1)=2), MAX(7,RANK(SUM(V45,VLOOKUP(B45,Profile!J:L,3,FALSE)/1000),UNIQUE(FILTER(W:"&amp;"W,E:E=E45)),0)*1.33+1.33-3),0) +IF(AND(N45=""M"",RANK(W45,UNIQUE(FILTER(W:W,E:E=E45)),1)=3), MAX(5,RANK(SUM(V45,VLOOKUP(B45,Profile!J:L,3,FALSE)/1000),UNIQUE(FILTER(W:W,E:E=E45)),0)*1.33+2.66-5),0) +IF(AND(N45=""M"",RANK(W45,UNIQUE(FILTER(W:W,E:E=E45)),1)"&amp;"&gt;3), MAX(5-(RANK(W45,UNIQUE(FILTER(W:W,E:E=E45)),1)-3),RANK(SUM(V45,VLOOKUP(B45,Profile!J:L,3,FALSE)/1000),UNIQUE(FILTER(W:W,E:E=E45)),0)*1.33+1.33*(RANK(W45,UNIQUE(FILTER(W:W,E:E=E45)),1)-1)-5-(RANK(W45,UNIQUE(FILTER(W:W,E:E=E45)),1)-3)),0) +IF(OR(N45="""&amp;"R9"",N45=""R18""), RANK(SUM(V45,VLOOKUP(B45,Profile!J:L,3,FALSE)/1000),UNIQUE(FILTER(W:W,E:E=E45)),0),0) ,1))"),3.6)</f>
        <v>3.6</v>
      </c>
      <c r="Y45" s="111">
        <f t="shared" si="2"/>
        <v>3.6</v>
      </c>
      <c r="Z45" s="111">
        <f>IFERROR(__xludf.DUMMYFUNCTION("if(len(M45)=0,"""",IF(COUNTUNIQUEIFS(W:W,V:V,V45,E:E,E45)=1,Y45,ROUND(SUM(UNIQUE(FILTER(Y:Y,V:V=V45,E:E=E45)))/COUNTUNIQUEIFS(W:W,V:V,V45,E:E,E45),1)))"),3.6)</f>
        <v>3.6</v>
      </c>
      <c r="AA45" s="8">
        <v>29.0</v>
      </c>
      <c r="AB45" s="8" t="s">
        <v>14</v>
      </c>
      <c r="AC45" s="8" t="s">
        <v>14</v>
      </c>
      <c r="AD45" s="8" t="s">
        <v>540</v>
      </c>
      <c r="AE45" s="8">
        <v>98.0</v>
      </c>
      <c r="AF45" s="8" t="s">
        <v>1639</v>
      </c>
      <c r="AG45" s="8" t="s">
        <v>747</v>
      </c>
      <c r="AH45" s="8">
        <v>18.0</v>
      </c>
      <c r="AI45" s="8">
        <v>7.0</v>
      </c>
      <c r="AK45" s="8">
        <v>5.0</v>
      </c>
      <c r="AL45" s="8" t="s">
        <v>1618</v>
      </c>
      <c r="AM45" s="8" t="s">
        <v>1618</v>
      </c>
      <c r="AN45" s="8" t="str">
        <f>IFERROR(__xludf.DUMMYFUNCTION("""COMPUTED_VALUE"""),"Chirps!G2:G")</f>
        <v>Chirps!G2:G</v>
      </c>
      <c r="AO45" s="8">
        <f>IFERROR(__xludf.DUMMYFUNCTION("if(len(AI45:AI1001)=0,"""", COUNTA(filter(Chirps!$A$2:$Z$100,column(Chirps!$A$2:$Z$100)=AI45)))"),10.0)</f>
        <v>10</v>
      </c>
    </row>
    <row r="46">
      <c r="A46" s="8" t="s">
        <v>752</v>
      </c>
      <c r="B46" s="8" t="s">
        <v>200</v>
      </c>
      <c r="C46" s="8">
        <v>14.5</v>
      </c>
      <c r="D46" s="8" t="s">
        <v>751</v>
      </c>
      <c r="E46" s="8">
        <v>12.0</v>
      </c>
      <c r="F46" s="8" t="s">
        <v>729</v>
      </c>
      <c r="G46" s="8">
        <v>69.7</v>
      </c>
      <c r="H46" s="8">
        <v>124.0</v>
      </c>
      <c r="I46" s="8">
        <v>85.0</v>
      </c>
      <c r="J46" s="8">
        <v>18.0</v>
      </c>
      <c r="K46" s="8">
        <v>69.0</v>
      </c>
      <c r="L46" s="8">
        <v>-2.0</v>
      </c>
      <c r="M46" s="8">
        <v>13.0</v>
      </c>
      <c r="N46" s="8" t="s">
        <v>77</v>
      </c>
      <c r="Q46" s="111">
        <f>IFERROR(__xludf.DUMMYFUNCTION("if(len(L46)=0,"""",(IF(N46=""C"",
SMALL(FILTER(L:L,B:B=B46,E:E=E46),1)+IFERROR(SMALL(FILTER(L:L,B:B=B46,E:E=E46),2),0),
0)
+IF(N46=""R18"",
MIN(IFERROR(SMALL(FILTER(L:L,B:B=B46,E:E=E46,J:J=9),1),100)+IFERROR(SMALL(FILTER(L:L,B:B=B46,E:E=E46,J:J=9),2),100)"&amp;",SMALL(FILTER(L:L,B:B=B46,E:E=E46,J:J=18),1)),
0)
+IF(OR(N46=""R9"",N46=""M""),
MINIFS(L:L,B:B,B46,E:E,E46),
0)))"),-7.0)</f>
        <v>-7</v>
      </c>
      <c r="R46" s="112">
        <f>if(len(L46)=0,"",SUM(Q46,VLOOKUP(B46,Profile!J:L,3,FALSE)/1000))</f>
        <v>-6.899</v>
      </c>
      <c r="S46" s="112">
        <f>IFERROR(__xludf.DUMMYFUNCTION("if(len(L46)=0,"""",ROUND( IF(AND(N46=""C"",RANK(R46,UNIQUE(FILTER(R:R,E:E=E46)),1)=1), MAX(15,RANK(SUM(Q46,VLOOKUP(B46,Profile!J:L,3,FALSE)/1000),UNIQUE(FILTER(R:R,E:E=E46)),0)*1.5),0) +IF(AND(N46=""C"",RANK(R46,UNIQUE(FILTER(R:R,E:E=E46)),1)=2), MAX(10,R"&amp;"ANK(SUM(Q46,VLOOKUP(B46,Profile!J:L,3,FALSE)/1000),UNIQUE(FILTER(R:R,E:E=E46)),0)*1.5+1.5-5),0) +IF(AND(N46=""C"",RANK(R46,UNIQUE(FILTER(R:R,E:E=E46)),1)=3), MAX(7,RANK(SUM(Q46,VLOOKUP(B46,Profile!J:L,3,FALSE)/1000),UNIQUE(FILTER(R:R,E:E=E46)),0)*1.5+3-8)"&amp;",0) +IF(AND(N46=""C"",RANK(R46,UNIQUE(FILTER(R:R,E:E=E46)),1)=4), MAX(5,RANK(SUM(Q46,VLOOKUP(B46,Profile!J:L,3,FALSE)/1000),UNIQUE(FILTER(R:R,E:E=E46)),0)*1.5+4.5-10),0) +IF(AND(N46=""C"",RANK(R46,UNIQUE(FILTER(R:R,E:E=E46)),1)&gt;4), MAX(5-(RANK(R46,UNIQUE("&amp;"FILTER(R:R,E:E=E46)),1)-3),RANK(SUM(Q46,VLOOKUP(B46,Profile!J:L,3,FALSE)/1000),UNIQUE(FILTER(R:R,E:E=E46)),0)*1.5+1.5*(RANK(R46,UNIQUE(FILTER(R:R,E:E=E46)),1)-1)-10-(RANK(R46,UNIQUE(FILTER(R:R,E:E=E46)),1)-4)),0) +IF(AND(N46=""M"",RANK(R46,UNIQUE(FILTER(R"&amp;":R,E:E=E46)),1)=1), MAX(10,RANK(SUM(Q46,VLOOKUP(B46,Profile!J:L,3,FALSE)/1000),UNIQUE(FILTER(R:R,E:E=E46)),0)*1.33),0) +IF(AND(N46=""M"",RANK(R46,UNIQUE(FILTER(R:R,E:E=E46)),1)=2), MAX(7,RANK(SUM(Q46,VLOOKUP(B46,Profile!J:L,3,FALSE)/1000),UNIQUE(FILTER(R:"&amp;"R,E:E=E46)),0)*1.33+1.33-3),0) +IF(AND(N46=""M"",RANK(R46,UNIQUE(FILTER(R:R,E:E=E46)),1)=3), MAX(5,RANK(SUM(Q46,VLOOKUP(B46,Profile!J:L,3,FALSE)/1000),UNIQUE(FILTER(R:R,E:E=E46)),0)*1.33+2.66-5),0) +IF(AND(N46=""M"",RANK(R46,UNIQUE(FILTER(R:R,E:E=E46)),1)"&amp;"&gt;3), MAX(5-(RANK(R46,UNIQUE(FILTER(R:R,E:E=E46)),1)-3),RANK(SUM(Q46,VLOOKUP(B46,Profile!J:L,3,FALSE)/1000),UNIQUE(FILTER(R:R,E:E=E46)),0)*1.33+1.33*(RANK(R46,UNIQUE(FILTER(R:R,E:E=E46)),1)-1)-5-(RANK(R46,UNIQUE(FILTER(R:R,E:E=E46)),1)-3)),0) +IF(OR(N46="""&amp;"R9"",N46=""R18""), RANK(SUM(Q46,VLOOKUP(B46,Profile!J:L,3,FALSE)/1000),UNIQUE(FILTER(R:R,E:E=E46)),0),0) ,1))"),10.6)</f>
        <v>10.6</v>
      </c>
      <c r="T46" s="111">
        <f t="shared" si="1"/>
        <v>10.6</v>
      </c>
      <c r="U46" s="111">
        <f>IFERROR(__xludf.DUMMYFUNCTION("if(len(L46)=0,"""",IF(COUNTUNIQUEIFS(R:R,Q:Q,Q46,E:E,E46)=1,T46,ROUND(SUM(UNIQUE(FILTER(T:T,Q:Q=Q46,E:E=E46)))/COUNTUNIQUEIFS(R:R,Q:Q,Q46,E:E,E46),1)))"),9.1)</f>
        <v>9.1</v>
      </c>
      <c r="V46" s="109">
        <f>IFERROR(__xludf.DUMMYFUNCTION("if(len(M46)=0,"""",(IF(N46=""C"",
SMALL(FILTER(M:M,B:B=B46,E:E=E46),1),
0)
+IF(N46=""R18"",
MIN(IFERROR(SMALL(FILTER(M:M,B:B=B46,E:E=E46,J:J=9),1),100)+IFERROR(SMALL(FILTER(M:M,B:B=B46,E:E=E46,J:J=9),2),100),SMALL(FILTER(M:M,B:B=B46,E:E=E46,J:J=18),1)),
0"&amp;")
+IF(OR(N46=""R9"",N46=""M""),
MINIFS(M:M,B:B,B46,E:E,E46),
0)))"),9.0)</f>
        <v>9</v>
      </c>
      <c r="W46" s="111">
        <f>if(len(M46)=0,"",SUM(V46,VLOOKUP(B46,Profile!J:L,3,FALSE)/1000))</f>
        <v>9.101</v>
      </c>
      <c r="X46" s="111">
        <f>IFERROR(__xludf.DUMMYFUNCTION("if(len(M46)=0,"""",ROUND( IF(AND(N46=""C"",RANK(W46,UNIQUE(FILTER(W:W,E:E=E46)),1)=1), MAX(15,RANK(SUM(V46,VLOOKUP(B46,Profile!J:L,3,FALSE)/1000),UNIQUE(FILTER(W:W,E:E=E46)),0)*1.5),0) +IF(AND(N46=""C"",RANK(W46,UNIQUE(FILTER(W:W,E:E=E46)),1)=2), MAX(10,R"&amp;"ANK(SUM(V46,VLOOKUP(B46,Profile!J:L,3,FALSE)/1000),UNIQUE(FILTER(W:W,E:E=E46)),0)*1.5+1.5-5),0) +IF(AND(N46=""C"",RANK(W46,UNIQUE(FILTER(W:W,E:E=E46)),1)=3), MAX(7,RANK(SUM(V46,VLOOKUP(B46,Profile!J:L,3,FALSE)/1000),UNIQUE(FILTER(W:W,E:E=E46)),0)*1.5+3-8)"&amp;",0) +IF(AND(N46=""C"",RANK(W46,UNIQUE(FILTER(W:W,E:E=E46)),1)=4), MAX(5,RANK(SUM(V46,VLOOKUP(B46,Profile!J:L,3,FALSE)/1000),UNIQUE(FILTER(W:W,E:E=E46)),0)*1.5+4.5-10),0) +IF(AND(N46=""C"",RANK(W46,UNIQUE(FILTER(W:W,E:E=E46)),1)&gt;4), MAX(5-(RANK(W46,UNIQUE("&amp;"FILTER(W:W,E:E=E46)),1)-3),RANK(SUM(V46,VLOOKUP(B46,Profile!J:L,3,FALSE)/1000),UNIQUE(FILTER(W:W,E:E=E46)),0)*1.5+1.5*(RANK(W46,UNIQUE(FILTER(W:W,E:E=E46)),1)-1)-10-(RANK(W46,UNIQUE(FILTER(W:W,E:E=E46)),1)-4)),0) +IF(AND(N46=""M"",RANK(W46,UNIQUE(FILTER(W"&amp;":W,E:E=E46)),1)=1), MAX(10,RANK(SUM(V46,VLOOKUP(B46,Profile!J:L,3,FALSE)/1000),UNIQUE(FILTER(W:W,E:E=E46)),0)*1.33),0) +IF(AND(N46=""M"",RANK(W46,UNIQUE(FILTER(W:W,E:E=E46)),1)=2), MAX(7,RANK(SUM(V46,VLOOKUP(B46,Profile!J:L,3,FALSE)/1000),UNIQUE(FILTER(W:"&amp;"W,E:E=E46)),0)*1.33+1.33-3),0) +IF(AND(N46=""M"",RANK(W46,UNIQUE(FILTER(W:W,E:E=E46)),1)=3), MAX(5,RANK(SUM(V46,VLOOKUP(B46,Profile!J:L,3,FALSE)/1000),UNIQUE(FILTER(W:W,E:E=E46)),0)*1.33+2.66-5),0) +IF(AND(N46=""M"",RANK(W46,UNIQUE(FILTER(W:W,E:E=E46)),1)"&amp;"&gt;3), MAX(5-(RANK(W46,UNIQUE(FILTER(W:W,E:E=E46)),1)-3),RANK(SUM(V46,VLOOKUP(B46,Profile!J:L,3,FALSE)/1000),UNIQUE(FILTER(W:W,E:E=E46)),0)*1.33+1.33*(RANK(W46,UNIQUE(FILTER(W:W,E:E=E46)),1)-1)-5-(RANK(W46,UNIQUE(FILTER(W:W,E:E=E46)),1)-3)),0) +IF(OR(N46="""&amp;"R9"",N46=""R18""), RANK(SUM(V46,VLOOKUP(B46,Profile!J:L,3,FALSE)/1000),UNIQUE(FILTER(W:W,E:E=E46)),0),0) ,1))"),4.6)</f>
        <v>4.6</v>
      </c>
      <c r="Y46" s="111">
        <f t="shared" si="2"/>
        <v>4.6</v>
      </c>
      <c r="Z46" s="111">
        <f>IFERROR(__xludf.DUMMYFUNCTION("if(len(M46)=0,"""",IF(COUNTUNIQUEIFS(W:W,V:V,V46,E:E,E46)=1,Y46,ROUND(SUM(UNIQUE(FILTER(Y:Y,V:V=V46,E:E=E46)))/COUNTUNIQUEIFS(W:W,V:V,V46,E:E,E46),1)))"),4.6)</f>
        <v>4.6</v>
      </c>
      <c r="AA46" s="8">
        <v>14.0</v>
      </c>
      <c r="AB46" s="8" t="s">
        <v>14</v>
      </c>
      <c r="AC46" s="8" t="s">
        <v>14</v>
      </c>
      <c r="AD46" s="8" t="s">
        <v>540</v>
      </c>
      <c r="AE46" s="8">
        <v>83.0</v>
      </c>
      <c r="AF46" s="8" t="s">
        <v>1640</v>
      </c>
      <c r="AG46" s="8" t="s">
        <v>753</v>
      </c>
      <c r="AH46" s="8">
        <v>18.0</v>
      </c>
      <c r="AI46" s="8">
        <v>4.0</v>
      </c>
      <c r="AK46" s="8">
        <v>0.0</v>
      </c>
      <c r="AL46" s="8" t="e">
        <v>#N/A</v>
      </c>
      <c r="AM46" s="8" t="e">
        <v>#N/A</v>
      </c>
      <c r="AN46" s="8" t="str">
        <f>IFERROR(__xludf.DUMMYFUNCTION("""COMPUTED_VALUE"""),"Chirps!D2:D")</f>
        <v>Chirps!D2:D</v>
      </c>
      <c r="AO46" s="8">
        <f>IFERROR(__xludf.DUMMYFUNCTION("if(len(AI46:AI1001)=0,"""", COUNTA(filter(Chirps!$A$2:$Z$100,column(Chirps!$A$2:$Z$100)=AI46)))"),0.0)</f>
        <v>0</v>
      </c>
    </row>
    <row r="47">
      <c r="A47" s="8" t="s">
        <v>758</v>
      </c>
      <c r="B47" s="8" t="s">
        <v>33</v>
      </c>
      <c r="C47" s="8">
        <v>17.8</v>
      </c>
      <c r="D47" s="8" t="s">
        <v>756</v>
      </c>
      <c r="E47" s="8">
        <v>12.0</v>
      </c>
      <c r="F47" s="8" t="s">
        <v>755</v>
      </c>
      <c r="G47" s="8">
        <v>71.8</v>
      </c>
      <c r="H47" s="8">
        <v>133.0</v>
      </c>
      <c r="I47" s="8">
        <v>92.0</v>
      </c>
      <c r="J47" s="8">
        <v>18.0</v>
      </c>
      <c r="K47" s="8">
        <v>72.0</v>
      </c>
      <c r="L47" s="8">
        <v>-2.0</v>
      </c>
      <c r="M47" s="8">
        <v>18.0</v>
      </c>
      <c r="N47" s="8" t="s">
        <v>77</v>
      </c>
      <c r="Q47" s="111">
        <f>IFERROR(__xludf.DUMMYFUNCTION("if(len(L47)=0,"""",(IF(N47=""C"",
SMALL(FILTER(L:L,B:B=B47,E:E=E47),1)+IFERROR(SMALL(FILTER(L:L,B:B=B47,E:E=E47),2),0),
0)
+IF(N47=""R18"",
MIN(IFERROR(SMALL(FILTER(L:L,B:B=B47,E:E=E47,J:J=9),1),100)+IFERROR(SMALL(FILTER(L:L,B:B=B47,E:E=E47,J:J=9),2),100)"&amp;",SMALL(FILTER(L:L,B:B=B47,E:E=E47,J:J=18),1)),
0)
+IF(OR(N47=""R9"",N47=""M""),
MINIFS(L:L,B:B,B47,E:E,E47),
0)))"),-6.0)</f>
        <v>-6</v>
      </c>
      <c r="R47" s="112">
        <f>if(len(L47)=0,"",SUM(Q47,VLOOKUP(B47,Profile!J:L,3,FALSE)/1000))</f>
        <v>-5.89</v>
      </c>
      <c r="S47" s="112">
        <f>IFERROR(__xludf.DUMMYFUNCTION("if(len(L47)=0,"""",ROUND( IF(AND(N47=""C"",RANK(R47,UNIQUE(FILTER(R:R,E:E=E47)),1)=1), MAX(15,RANK(SUM(Q47,VLOOKUP(B47,Profile!J:L,3,FALSE)/1000),UNIQUE(FILTER(R:R,E:E=E47)),0)*1.5),0) +IF(AND(N47=""C"",RANK(R47,UNIQUE(FILTER(R:R,E:E=E47)),1)=2), MAX(10,R"&amp;"ANK(SUM(Q47,VLOOKUP(B47,Profile!J:L,3,FALSE)/1000),UNIQUE(FILTER(R:R,E:E=E47)),0)*1.5+1.5-5),0) +IF(AND(N47=""C"",RANK(R47,UNIQUE(FILTER(R:R,E:E=E47)),1)=3), MAX(7,RANK(SUM(Q47,VLOOKUP(B47,Profile!J:L,3,FALSE)/1000),UNIQUE(FILTER(R:R,E:E=E47)),0)*1.5+3-8)"&amp;",0) +IF(AND(N47=""C"",RANK(R47,UNIQUE(FILTER(R:R,E:E=E47)),1)=4), MAX(5,RANK(SUM(Q47,VLOOKUP(B47,Profile!J:L,3,FALSE)/1000),UNIQUE(FILTER(R:R,E:E=E47)),0)*1.5+4.5-10),0) +IF(AND(N47=""C"",RANK(R47,UNIQUE(FILTER(R:R,E:E=E47)),1)&gt;4), MAX(5-(RANK(R47,UNIQUE("&amp;"FILTER(R:R,E:E=E47)),1)-3),RANK(SUM(Q47,VLOOKUP(B47,Profile!J:L,3,FALSE)/1000),UNIQUE(FILTER(R:R,E:E=E47)),0)*1.5+1.5*(RANK(R47,UNIQUE(FILTER(R:R,E:E=E47)),1)-1)-10-(RANK(R47,UNIQUE(FILTER(R:R,E:E=E47)),1)-4)),0) +IF(AND(N47=""M"",RANK(R47,UNIQUE(FILTER(R"&amp;":R,E:E=E47)),1)=1), MAX(10,RANK(SUM(Q47,VLOOKUP(B47,Profile!J:L,3,FALSE)/1000),UNIQUE(FILTER(R:R,E:E=E47)),0)*1.33),0) +IF(AND(N47=""M"",RANK(R47,UNIQUE(FILTER(R:R,E:E=E47)),1)=2), MAX(7,RANK(SUM(Q47,VLOOKUP(B47,Profile!J:L,3,FALSE)/1000),UNIQUE(FILTER(R:"&amp;"R,E:E=E47)),0)*1.33+1.33-3),0) +IF(AND(N47=""M"",RANK(R47,UNIQUE(FILTER(R:R,E:E=E47)),1)=3), MAX(5,RANK(SUM(Q47,VLOOKUP(B47,Profile!J:L,3,FALSE)/1000),UNIQUE(FILTER(R:R,E:E=E47)),0)*1.33+2.66-5),0) +IF(AND(N47=""M"",RANK(R47,UNIQUE(FILTER(R:R,E:E=E47)),1)"&amp;"&gt;3), MAX(5-(RANK(R47,UNIQUE(FILTER(R:R,E:E=E47)),1)-3),RANK(SUM(Q47,VLOOKUP(B47,Profile!J:L,3,FALSE)/1000),UNIQUE(FILTER(R:R,E:E=E47)),0)*1.33+1.33*(RANK(R47,UNIQUE(FILTER(R:R,E:E=E47)),1)-1)-5-(RANK(R47,UNIQUE(FILTER(R:R,E:E=E47)),1)-3)),0) +IF(OR(N47="""&amp;"R9"",N47=""R18""), RANK(SUM(Q47,VLOOKUP(B47,Profile!J:L,3,FALSE)/1000),UNIQUE(FILTER(R:R,E:E=E47)),0),0) ,1))"),5.6)</f>
        <v>5.6</v>
      </c>
      <c r="T47" s="111">
        <f t="shared" si="1"/>
        <v>5.6</v>
      </c>
      <c r="U47" s="111">
        <f>IFERROR(__xludf.DUMMYFUNCTION("if(len(L47)=0,"""",IF(COUNTUNIQUEIFS(R:R,Q:Q,Q47,E:E,E47)=1,T47,ROUND(SUM(UNIQUE(FILTER(T:T,Q:Q=Q47,E:E=E47)))/COUNTUNIQUEIFS(R:R,Q:Q,Q47,E:E,E47),1)))"),5.6)</f>
        <v>5.6</v>
      </c>
      <c r="V47" s="109">
        <f>IFERROR(__xludf.DUMMYFUNCTION("if(len(M47)=0,"""",(IF(N47=""C"",
SMALL(FILTER(M:M,B:B=B47,E:E=E47),1),
0)
+IF(N47=""R18"",
MIN(IFERROR(SMALL(FILTER(M:M,B:B=B47,E:E=E47,J:J=9),1),100)+IFERROR(SMALL(FILTER(M:M,B:B=B47,E:E=E47,J:J=9),2),100),SMALL(FILTER(M:M,B:B=B47,E:E=E47,J:J=18),1)),
0"&amp;")
+IF(OR(N47=""R9"",N47=""M""),
MINIFS(M:M,B:B,B47,E:E,E47),
0)))"),10.0)</f>
        <v>10</v>
      </c>
      <c r="W47" s="111">
        <f>if(len(M47)=0,"",SUM(V47,VLOOKUP(B47,Profile!J:L,3,FALSE)/1000))</f>
        <v>10.11</v>
      </c>
      <c r="X47" s="111">
        <f>IFERROR(__xludf.DUMMYFUNCTION("if(len(M47)=0,"""",ROUND( IF(AND(N47=""C"",RANK(W47,UNIQUE(FILTER(W:W,E:E=E47)),1)=1), MAX(15,RANK(SUM(V47,VLOOKUP(B47,Profile!J:L,3,FALSE)/1000),UNIQUE(FILTER(W:W,E:E=E47)),0)*1.5),0) +IF(AND(N47=""C"",RANK(W47,UNIQUE(FILTER(W:W,E:E=E47)),1)=2), MAX(10,R"&amp;"ANK(SUM(V47,VLOOKUP(B47,Profile!J:L,3,FALSE)/1000),UNIQUE(FILTER(W:W,E:E=E47)),0)*1.5+1.5-5),0) +IF(AND(N47=""C"",RANK(W47,UNIQUE(FILTER(W:W,E:E=E47)),1)=3), MAX(7,RANK(SUM(V47,VLOOKUP(B47,Profile!J:L,3,FALSE)/1000),UNIQUE(FILTER(W:W,E:E=E47)),0)*1.5+3-8)"&amp;",0) +IF(AND(N47=""C"",RANK(W47,UNIQUE(FILTER(W:W,E:E=E47)),1)=4), MAX(5,RANK(SUM(V47,VLOOKUP(B47,Profile!J:L,3,FALSE)/1000),UNIQUE(FILTER(W:W,E:E=E47)),0)*1.5+4.5-10),0) +IF(AND(N47=""C"",RANK(W47,UNIQUE(FILTER(W:W,E:E=E47)),1)&gt;4), MAX(5-(RANK(W47,UNIQUE("&amp;"FILTER(W:W,E:E=E47)),1)-3),RANK(SUM(V47,VLOOKUP(B47,Profile!J:L,3,FALSE)/1000),UNIQUE(FILTER(W:W,E:E=E47)),0)*1.5+1.5*(RANK(W47,UNIQUE(FILTER(W:W,E:E=E47)),1)-1)-10-(RANK(W47,UNIQUE(FILTER(W:W,E:E=E47)),1)-4)),0) +IF(AND(N47=""M"",RANK(W47,UNIQUE(FILTER(W"&amp;":W,E:E=E47)),1)=1), MAX(10,RANK(SUM(V47,VLOOKUP(B47,Profile!J:L,3,FALSE)/1000),UNIQUE(FILTER(W:W,E:E=E47)),0)*1.33),0) +IF(AND(N47=""M"",RANK(W47,UNIQUE(FILTER(W:W,E:E=E47)),1)=2), MAX(7,RANK(SUM(V47,VLOOKUP(B47,Profile!J:L,3,FALSE)/1000),UNIQUE(FILTER(W:"&amp;"W,E:E=E47)),0)*1.33+1.33-3),0) +IF(AND(N47=""M"",RANK(W47,UNIQUE(FILTER(W:W,E:E=E47)),1)=3), MAX(5,RANK(SUM(V47,VLOOKUP(B47,Profile!J:L,3,FALSE)/1000),UNIQUE(FILTER(W:W,E:E=E47)),0)*1.33+2.66-5),0) +IF(AND(N47=""M"",RANK(W47,UNIQUE(FILTER(W:W,E:E=E47)),1)"&amp;"&gt;3), MAX(5-(RANK(W47,UNIQUE(FILTER(W:W,E:E=E47)),1)-3),RANK(SUM(V47,VLOOKUP(B47,Profile!J:L,3,FALSE)/1000),UNIQUE(FILTER(W:W,E:E=E47)),0)*1.33+1.33*(RANK(W47,UNIQUE(FILTER(W:W,E:E=E47)),1)-1)-5-(RANK(W47,UNIQUE(FILTER(W:W,E:E=E47)),1)-3)),0) +IF(OR(N47="""&amp;"R9"",N47=""R18""), RANK(SUM(V47,VLOOKUP(B47,Profile!J:L,3,FALSE)/1000),UNIQUE(FILTER(W:W,E:E=E47)),0),0) ,1))"),3.6)</f>
        <v>3.6</v>
      </c>
      <c r="Y47" s="111">
        <f t="shared" si="2"/>
        <v>3.6</v>
      </c>
      <c r="Z47" s="111">
        <f>IFERROR(__xludf.DUMMYFUNCTION("if(len(M47)=0,"""",IF(COUNTUNIQUEIFS(W:W,V:V,V47,E:E,E47)=1,Y47,ROUND(SUM(UNIQUE(FILTER(Y:Y,V:V=V47,E:E=E47)))/COUNTUNIQUEIFS(W:W,V:V,V47,E:E,E47),1)))"),3.6)</f>
        <v>3.6</v>
      </c>
      <c r="AA47" s="8">
        <v>18.0</v>
      </c>
      <c r="AB47" s="8" t="s">
        <v>14</v>
      </c>
      <c r="AC47" s="8" t="s">
        <v>14</v>
      </c>
      <c r="AD47" s="8" t="s">
        <v>540</v>
      </c>
      <c r="AE47" s="8">
        <v>90.0</v>
      </c>
      <c r="AF47" s="8" t="s">
        <v>1641</v>
      </c>
      <c r="AG47" s="8" t="s">
        <v>759</v>
      </c>
      <c r="AH47" s="8">
        <v>18.0</v>
      </c>
      <c r="AI47" s="8">
        <v>4.0</v>
      </c>
      <c r="AK47" s="8">
        <v>0.0</v>
      </c>
      <c r="AL47" s="8" t="e">
        <v>#N/A</v>
      </c>
      <c r="AM47" s="8" t="e">
        <v>#N/A</v>
      </c>
      <c r="AN47" s="8" t="str">
        <f>IFERROR(__xludf.DUMMYFUNCTION("""COMPUTED_VALUE"""),"Chirps!D2:D")</f>
        <v>Chirps!D2:D</v>
      </c>
      <c r="AO47" s="8">
        <f>IFERROR(__xludf.DUMMYFUNCTION("if(len(AI47:AI1001)=0,"""", COUNTA(filter(Chirps!$A$2:$Z$100,column(Chirps!$A$2:$Z$100)=AI47)))"),0.0)</f>
        <v>0</v>
      </c>
    </row>
    <row r="48">
      <c r="A48" s="8" t="s">
        <v>762</v>
      </c>
      <c r="B48" s="8" t="s">
        <v>200</v>
      </c>
      <c r="C48" s="8">
        <v>14.5</v>
      </c>
      <c r="D48" s="8" t="s">
        <v>761</v>
      </c>
      <c r="E48" s="8">
        <v>12.0</v>
      </c>
      <c r="F48" s="8" t="s">
        <v>755</v>
      </c>
      <c r="G48" s="8">
        <v>71.8</v>
      </c>
      <c r="H48" s="8">
        <v>133.0</v>
      </c>
      <c r="I48" s="8">
        <v>88.0</v>
      </c>
      <c r="J48" s="8">
        <v>18.0</v>
      </c>
      <c r="K48" s="8">
        <v>72.0</v>
      </c>
      <c r="L48" s="8">
        <v>-7.0</v>
      </c>
      <c r="M48" s="8">
        <v>9.0</v>
      </c>
      <c r="N48" s="8" t="s">
        <v>77</v>
      </c>
      <c r="Q48" s="111">
        <f>IFERROR(__xludf.DUMMYFUNCTION("if(len(L48)=0,"""",(IF(N48=""C"",
SMALL(FILTER(L:L,B:B=B48,E:E=E48),1)+IFERROR(SMALL(FILTER(L:L,B:B=B48,E:E=E48),2),0),
0)
+IF(N48=""R18"",
MIN(IFERROR(SMALL(FILTER(L:L,B:B=B48,E:E=E48,J:J=9),1),100)+IFERROR(SMALL(FILTER(L:L,B:B=B48,E:E=E48,J:J=9),2),100)"&amp;",SMALL(FILTER(L:L,B:B=B48,E:E=E48,J:J=18),1)),
0)
+IF(OR(N48=""R9"",N48=""M""),
MINIFS(L:L,B:B,B48,E:E,E48),
0)))"),-7.0)</f>
        <v>-7</v>
      </c>
      <c r="R48" s="112">
        <f>if(len(L48)=0,"",SUM(Q48,VLOOKUP(B48,Profile!J:L,3,FALSE)/1000))</f>
        <v>-6.899</v>
      </c>
      <c r="S48" s="112">
        <f>IFERROR(__xludf.DUMMYFUNCTION("if(len(L48)=0,"""",ROUND( IF(AND(N48=""C"",RANK(R48,UNIQUE(FILTER(R:R,E:E=E48)),1)=1), MAX(15,RANK(SUM(Q48,VLOOKUP(B48,Profile!J:L,3,FALSE)/1000),UNIQUE(FILTER(R:R,E:E=E48)),0)*1.5),0) +IF(AND(N48=""C"",RANK(R48,UNIQUE(FILTER(R:R,E:E=E48)),1)=2), MAX(10,R"&amp;"ANK(SUM(Q48,VLOOKUP(B48,Profile!J:L,3,FALSE)/1000),UNIQUE(FILTER(R:R,E:E=E48)),0)*1.5+1.5-5),0) +IF(AND(N48=""C"",RANK(R48,UNIQUE(FILTER(R:R,E:E=E48)),1)=3), MAX(7,RANK(SUM(Q48,VLOOKUP(B48,Profile!J:L,3,FALSE)/1000),UNIQUE(FILTER(R:R,E:E=E48)),0)*1.5+3-8)"&amp;",0) +IF(AND(N48=""C"",RANK(R48,UNIQUE(FILTER(R:R,E:E=E48)),1)=4), MAX(5,RANK(SUM(Q48,VLOOKUP(B48,Profile!J:L,3,FALSE)/1000),UNIQUE(FILTER(R:R,E:E=E48)),0)*1.5+4.5-10),0) +IF(AND(N48=""C"",RANK(R48,UNIQUE(FILTER(R:R,E:E=E48)),1)&gt;4), MAX(5-(RANK(R48,UNIQUE("&amp;"FILTER(R:R,E:E=E48)),1)-3),RANK(SUM(Q48,VLOOKUP(B48,Profile!J:L,3,FALSE)/1000),UNIQUE(FILTER(R:R,E:E=E48)),0)*1.5+1.5*(RANK(R48,UNIQUE(FILTER(R:R,E:E=E48)),1)-1)-10-(RANK(R48,UNIQUE(FILTER(R:R,E:E=E48)),1)-4)),0) +IF(AND(N48=""M"",RANK(R48,UNIQUE(FILTER(R"&amp;":R,E:E=E48)),1)=1), MAX(10,RANK(SUM(Q48,VLOOKUP(B48,Profile!J:L,3,FALSE)/1000),UNIQUE(FILTER(R:R,E:E=E48)),0)*1.33),0) +IF(AND(N48=""M"",RANK(R48,UNIQUE(FILTER(R:R,E:E=E48)),1)=2), MAX(7,RANK(SUM(Q48,VLOOKUP(B48,Profile!J:L,3,FALSE)/1000),UNIQUE(FILTER(R:"&amp;"R,E:E=E48)),0)*1.33+1.33-3),0) +IF(AND(N48=""M"",RANK(R48,UNIQUE(FILTER(R:R,E:E=E48)),1)=3), MAX(5,RANK(SUM(Q48,VLOOKUP(B48,Profile!J:L,3,FALSE)/1000),UNIQUE(FILTER(R:R,E:E=E48)),0)*1.33+2.66-5),0) +IF(AND(N48=""M"",RANK(R48,UNIQUE(FILTER(R:R,E:E=E48)),1)"&amp;"&gt;3), MAX(5-(RANK(R48,UNIQUE(FILTER(R:R,E:E=E48)),1)-3),RANK(SUM(Q48,VLOOKUP(B48,Profile!J:L,3,FALSE)/1000),UNIQUE(FILTER(R:R,E:E=E48)),0)*1.33+1.33*(RANK(R48,UNIQUE(FILTER(R:R,E:E=E48)),1)-1)-5-(RANK(R48,UNIQUE(FILTER(R:R,E:E=E48)),1)-3)),0) +IF(OR(N48="""&amp;"R9"",N48=""R18""), RANK(SUM(Q48,VLOOKUP(B48,Profile!J:L,3,FALSE)/1000),UNIQUE(FILTER(R:R,E:E=E48)),0),0) ,1))"),10.6)</f>
        <v>10.6</v>
      </c>
      <c r="T48" s="111">
        <f t="shared" si="1"/>
        <v>10.6</v>
      </c>
      <c r="U48" s="111">
        <f>IFERROR(__xludf.DUMMYFUNCTION("if(len(L48)=0,"""",IF(COUNTUNIQUEIFS(R:R,Q:Q,Q48,E:E,E48)=1,T48,ROUND(SUM(UNIQUE(FILTER(T:T,Q:Q=Q48,E:E=E48)))/COUNTUNIQUEIFS(R:R,Q:Q,Q48,E:E,E48),1)))"),9.1)</f>
        <v>9.1</v>
      </c>
      <c r="V48" s="109">
        <f>IFERROR(__xludf.DUMMYFUNCTION("if(len(M48)=0,"""",(IF(N48=""C"",
SMALL(FILTER(M:M,B:B=B48,E:E=E48),1),
0)
+IF(N48=""R18"",
MIN(IFERROR(SMALL(FILTER(M:M,B:B=B48,E:E=E48,J:J=9),1),100)+IFERROR(SMALL(FILTER(M:M,B:B=B48,E:E=E48,J:J=9),2),100),SMALL(FILTER(M:M,B:B=B48,E:E=E48,J:J=18),1)),
0"&amp;")
+IF(OR(N48=""R9"",N48=""M""),
MINIFS(M:M,B:B,B48,E:E,E48),
0)))"),9.0)</f>
        <v>9</v>
      </c>
      <c r="W48" s="111">
        <f>if(len(M48)=0,"",SUM(V48,VLOOKUP(B48,Profile!J:L,3,FALSE)/1000))</f>
        <v>9.101</v>
      </c>
      <c r="X48" s="111">
        <f>IFERROR(__xludf.DUMMYFUNCTION("if(len(M48)=0,"""",ROUND( IF(AND(N48=""C"",RANK(W48,UNIQUE(FILTER(W:W,E:E=E48)),1)=1), MAX(15,RANK(SUM(V48,VLOOKUP(B48,Profile!J:L,3,FALSE)/1000),UNIQUE(FILTER(W:W,E:E=E48)),0)*1.5),0) +IF(AND(N48=""C"",RANK(W48,UNIQUE(FILTER(W:W,E:E=E48)),1)=2), MAX(10,R"&amp;"ANK(SUM(V48,VLOOKUP(B48,Profile!J:L,3,FALSE)/1000),UNIQUE(FILTER(W:W,E:E=E48)),0)*1.5+1.5-5),0) +IF(AND(N48=""C"",RANK(W48,UNIQUE(FILTER(W:W,E:E=E48)),1)=3), MAX(7,RANK(SUM(V48,VLOOKUP(B48,Profile!J:L,3,FALSE)/1000),UNIQUE(FILTER(W:W,E:E=E48)),0)*1.5+3-8)"&amp;",0) +IF(AND(N48=""C"",RANK(W48,UNIQUE(FILTER(W:W,E:E=E48)),1)=4), MAX(5,RANK(SUM(V48,VLOOKUP(B48,Profile!J:L,3,FALSE)/1000),UNIQUE(FILTER(W:W,E:E=E48)),0)*1.5+4.5-10),0) +IF(AND(N48=""C"",RANK(W48,UNIQUE(FILTER(W:W,E:E=E48)),1)&gt;4), MAX(5-(RANK(W48,UNIQUE("&amp;"FILTER(W:W,E:E=E48)),1)-3),RANK(SUM(V48,VLOOKUP(B48,Profile!J:L,3,FALSE)/1000),UNIQUE(FILTER(W:W,E:E=E48)),0)*1.5+1.5*(RANK(W48,UNIQUE(FILTER(W:W,E:E=E48)),1)-1)-10-(RANK(W48,UNIQUE(FILTER(W:W,E:E=E48)),1)-4)),0) +IF(AND(N48=""M"",RANK(W48,UNIQUE(FILTER(W"&amp;":W,E:E=E48)),1)=1), MAX(10,RANK(SUM(V48,VLOOKUP(B48,Profile!J:L,3,FALSE)/1000),UNIQUE(FILTER(W:W,E:E=E48)),0)*1.33),0) +IF(AND(N48=""M"",RANK(W48,UNIQUE(FILTER(W:W,E:E=E48)),1)=2), MAX(7,RANK(SUM(V48,VLOOKUP(B48,Profile!J:L,3,FALSE)/1000),UNIQUE(FILTER(W:"&amp;"W,E:E=E48)),0)*1.33+1.33-3),0) +IF(AND(N48=""M"",RANK(W48,UNIQUE(FILTER(W:W,E:E=E48)),1)=3), MAX(5,RANK(SUM(V48,VLOOKUP(B48,Profile!J:L,3,FALSE)/1000),UNIQUE(FILTER(W:W,E:E=E48)),0)*1.33+2.66-5),0) +IF(AND(N48=""M"",RANK(W48,UNIQUE(FILTER(W:W,E:E=E48)),1)"&amp;"&gt;3), MAX(5-(RANK(W48,UNIQUE(FILTER(W:W,E:E=E48)),1)-3),RANK(SUM(V48,VLOOKUP(B48,Profile!J:L,3,FALSE)/1000),UNIQUE(FILTER(W:W,E:E=E48)),0)*1.33+1.33*(RANK(W48,UNIQUE(FILTER(W:W,E:E=E48)),1)-1)-5-(RANK(W48,UNIQUE(FILTER(W:W,E:E=E48)),1)-3)),0) +IF(OR(N48="""&amp;"R9"",N48=""R18""), RANK(SUM(V48,VLOOKUP(B48,Profile!J:L,3,FALSE)/1000),UNIQUE(FILTER(W:W,E:E=E48)),0),0) ,1))"),4.6)</f>
        <v>4.6</v>
      </c>
      <c r="Y48" s="111">
        <f t="shared" si="2"/>
        <v>4.6</v>
      </c>
      <c r="Z48" s="111">
        <f>IFERROR(__xludf.DUMMYFUNCTION("if(len(M48)=0,"""",IF(COUNTUNIQUEIFS(W:W,V:V,V48,E:E,E48)=1,Y48,ROUND(SUM(UNIQUE(FILTER(Y:Y,V:V=V48,E:E=E48)))/COUNTUNIQUEIFS(W:W,V:V,V48,E:E,E48),1)))"),4.6)</f>
        <v>4.6</v>
      </c>
      <c r="AA48" s="8">
        <v>9.0</v>
      </c>
      <c r="AB48" s="8" t="s">
        <v>14</v>
      </c>
      <c r="AC48" s="8" t="s">
        <v>14</v>
      </c>
      <c r="AD48" s="8" t="s">
        <v>540</v>
      </c>
      <c r="AE48" s="8">
        <v>81.0</v>
      </c>
      <c r="AF48" s="8" t="s">
        <v>1642</v>
      </c>
      <c r="AG48" s="8" t="s">
        <v>763</v>
      </c>
      <c r="AH48" s="8">
        <v>18.0</v>
      </c>
      <c r="AI48" s="8">
        <v>3.0</v>
      </c>
      <c r="AK48" s="8">
        <v>0.0</v>
      </c>
      <c r="AL48" s="8" t="e">
        <v>#N/A</v>
      </c>
      <c r="AM48" s="8" t="e">
        <v>#N/A</v>
      </c>
      <c r="AN48" s="8" t="str">
        <f>IFERROR(__xludf.DUMMYFUNCTION("""COMPUTED_VALUE"""),"Chirps!C2:C")</f>
        <v>Chirps!C2:C</v>
      </c>
      <c r="AO48" s="8">
        <f>IFERROR(__xludf.DUMMYFUNCTION("if(len(AI48:AI1001)=0,"""", COUNTA(filter(Chirps!$A$2:$Z$100,column(Chirps!$A$2:$Z$100)=AI48)))"),0.0)</f>
        <v>0</v>
      </c>
    </row>
    <row r="49">
      <c r="A49" s="8" t="s">
        <v>764</v>
      </c>
      <c r="B49" s="8" t="s">
        <v>14</v>
      </c>
      <c r="C49" s="8" t="s">
        <v>14</v>
      </c>
      <c r="D49" s="8" t="s">
        <v>14</v>
      </c>
      <c r="E49" s="8" t="s">
        <v>14</v>
      </c>
      <c r="F49" s="8" t="s">
        <v>14</v>
      </c>
      <c r="G49" s="8" t="s">
        <v>14</v>
      </c>
      <c r="H49" s="8" t="s">
        <v>14</v>
      </c>
      <c r="I49" s="8" t="s">
        <v>14</v>
      </c>
      <c r="J49" s="8" t="s">
        <v>14</v>
      </c>
      <c r="K49" s="8" t="s">
        <v>14</v>
      </c>
      <c r="L49" s="8" t="s">
        <v>14</v>
      </c>
      <c r="M49" s="8" t="s">
        <v>14</v>
      </c>
      <c r="N49" s="8" t="s">
        <v>14</v>
      </c>
      <c r="Q49" s="111" t="str">
        <f>IFERROR(__xludf.DUMMYFUNCTION("if(len(L49)=0,"""",(IF(N49=""C"",
SMALL(FILTER(L:L,B:B=B49,E:E=E49),1)+IFERROR(SMALL(FILTER(L:L,B:B=B49,E:E=E49),2),0),
0)
+IF(N49=""R18"",
MIN(IFERROR(SMALL(FILTER(L:L,B:B=B49,E:E=E49,J:J=9),1),100)+IFERROR(SMALL(FILTER(L:L,B:B=B49,E:E=E49,J:J=9),2),100)"&amp;",SMALL(FILTER(L:L,B:B=B49,E:E=E49,J:J=18),1)),
0)
+IF(OR(N49=""R9"",N49=""M""),
MINIFS(L:L,B:B,B49,E:E,E49),
0)))"),"")</f>
        <v/>
      </c>
      <c r="R49" s="112" t="str">
        <f>if(len(L49)=0,"",SUM(Q49,VLOOKUP(B49,Profile!J:L,3,FALSE)/1000))</f>
        <v/>
      </c>
      <c r="S49" s="112" t="str">
        <f>IFERROR(__xludf.DUMMYFUNCTION("if(len(L49)=0,"""",ROUND( IF(AND(N49=""C"",RANK(R49,UNIQUE(FILTER(R:R,E:E=E49)),1)=1), MAX(15,RANK(SUM(Q49,VLOOKUP(B49,Profile!J:L,3,FALSE)/1000),UNIQUE(FILTER(R:R,E:E=E49)),0)*1.5),0) +IF(AND(N49=""C"",RANK(R49,UNIQUE(FILTER(R:R,E:E=E49)),1)=2), MAX(10,R"&amp;"ANK(SUM(Q49,VLOOKUP(B49,Profile!J:L,3,FALSE)/1000),UNIQUE(FILTER(R:R,E:E=E49)),0)*1.5+1.5-5),0) +IF(AND(N49=""C"",RANK(R49,UNIQUE(FILTER(R:R,E:E=E49)),1)=3), MAX(7,RANK(SUM(Q49,VLOOKUP(B49,Profile!J:L,3,FALSE)/1000),UNIQUE(FILTER(R:R,E:E=E49)),0)*1.5+3-8)"&amp;",0) +IF(AND(N49=""C"",RANK(R49,UNIQUE(FILTER(R:R,E:E=E49)),1)=4), MAX(5,RANK(SUM(Q49,VLOOKUP(B49,Profile!J:L,3,FALSE)/1000),UNIQUE(FILTER(R:R,E:E=E49)),0)*1.5+4.5-10),0) +IF(AND(N49=""C"",RANK(R49,UNIQUE(FILTER(R:R,E:E=E49)),1)&gt;4), MAX(5-(RANK(R49,UNIQUE("&amp;"FILTER(R:R,E:E=E49)),1)-3),RANK(SUM(Q49,VLOOKUP(B49,Profile!J:L,3,FALSE)/1000),UNIQUE(FILTER(R:R,E:E=E49)),0)*1.5+1.5*(RANK(R49,UNIQUE(FILTER(R:R,E:E=E49)),1)-1)-10-(RANK(R49,UNIQUE(FILTER(R:R,E:E=E49)),1)-4)),0) +IF(AND(N49=""M"",RANK(R49,UNIQUE(FILTER(R"&amp;":R,E:E=E49)),1)=1), MAX(10,RANK(SUM(Q49,VLOOKUP(B49,Profile!J:L,3,FALSE)/1000),UNIQUE(FILTER(R:R,E:E=E49)),0)*1.33),0) +IF(AND(N49=""M"",RANK(R49,UNIQUE(FILTER(R:R,E:E=E49)),1)=2), MAX(7,RANK(SUM(Q49,VLOOKUP(B49,Profile!J:L,3,FALSE)/1000),UNIQUE(FILTER(R:"&amp;"R,E:E=E49)),0)*1.33+1.33-3),0) +IF(AND(N49=""M"",RANK(R49,UNIQUE(FILTER(R:R,E:E=E49)),1)=3), MAX(5,RANK(SUM(Q49,VLOOKUP(B49,Profile!J:L,3,FALSE)/1000),UNIQUE(FILTER(R:R,E:E=E49)),0)*1.33+2.66-5),0) +IF(AND(N49=""M"",RANK(R49,UNIQUE(FILTER(R:R,E:E=E49)),1)"&amp;"&gt;3), MAX(5-(RANK(R49,UNIQUE(FILTER(R:R,E:E=E49)),1)-3),RANK(SUM(Q49,VLOOKUP(B49,Profile!J:L,3,FALSE)/1000),UNIQUE(FILTER(R:R,E:E=E49)),0)*1.33+1.33*(RANK(R49,UNIQUE(FILTER(R:R,E:E=E49)),1)-1)-5-(RANK(R49,UNIQUE(FILTER(R:R,E:E=E49)),1)-3)),0) +IF(OR(N49="""&amp;"R9"",N49=""R18""), RANK(SUM(Q49,VLOOKUP(B49,Profile!J:L,3,FALSE)/1000),UNIQUE(FILTER(R:R,E:E=E49)),0),0) ,1))"),"")</f>
        <v/>
      </c>
      <c r="T49" s="111" t="str">
        <f t="shared" si="1"/>
        <v/>
      </c>
      <c r="U49" s="111" t="str">
        <f>IFERROR(__xludf.DUMMYFUNCTION("if(len(L49)=0,"""",IF(COUNTUNIQUEIFS(R:R,Q:Q,Q49,E:E,E49)=1,T49,ROUND(SUM(UNIQUE(FILTER(T:T,Q:Q=Q49,E:E=E49)))/COUNTUNIQUEIFS(R:R,Q:Q,Q49,E:E,E49),1)))"),"")</f>
        <v/>
      </c>
      <c r="V49" s="109" t="str">
        <f>IFERROR(__xludf.DUMMYFUNCTION("if(len(M49)=0,"""",(IF(N49=""C"",
SMALL(FILTER(M:M,B:B=B49,E:E=E49),1),
0)
+IF(N49=""R18"",
MIN(IFERROR(SMALL(FILTER(M:M,B:B=B49,E:E=E49,J:J=9),1),100)+IFERROR(SMALL(FILTER(M:M,B:B=B49,E:E=E49,J:J=9),2),100),SMALL(FILTER(M:M,B:B=B49,E:E=E49,J:J=18),1)),
0"&amp;")
+IF(OR(N49=""R9"",N49=""M""),
MINIFS(M:M,B:B,B49,E:E,E49),
0)))"),"")</f>
        <v/>
      </c>
      <c r="W49" s="111" t="str">
        <f>if(len(M49)=0,"",SUM(V49,VLOOKUP(B49,Profile!J:L,3,FALSE)/1000))</f>
        <v/>
      </c>
      <c r="X49" s="111" t="str">
        <f>IFERROR(__xludf.DUMMYFUNCTION("if(len(M49)=0,"""",ROUND( IF(AND(N49=""C"",RANK(W49,UNIQUE(FILTER(W:W,E:E=E49)),1)=1), MAX(15,RANK(SUM(V49,VLOOKUP(B49,Profile!J:L,3,FALSE)/1000),UNIQUE(FILTER(W:W,E:E=E49)),0)*1.5),0) +IF(AND(N49=""C"",RANK(W49,UNIQUE(FILTER(W:W,E:E=E49)),1)=2), MAX(10,R"&amp;"ANK(SUM(V49,VLOOKUP(B49,Profile!J:L,3,FALSE)/1000),UNIQUE(FILTER(W:W,E:E=E49)),0)*1.5+1.5-5),0) +IF(AND(N49=""C"",RANK(W49,UNIQUE(FILTER(W:W,E:E=E49)),1)=3), MAX(7,RANK(SUM(V49,VLOOKUP(B49,Profile!J:L,3,FALSE)/1000),UNIQUE(FILTER(W:W,E:E=E49)),0)*1.5+3-8)"&amp;",0) +IF(AND(N49=""C"",RANK(W49,UNIQUE(FILTER(W:W,E:E=E49)),1)=4), MAX(5,RANK(SUM(V49,VLOOKUP(B49,Profile!J:L,3,FALSE)/1000),UNIQUE(FILTER(W:W,E:E=E49)),0)*1.5+4.5-10),0) +IF(AND(N49=""C"",RANK(W49,UNIQUE(FILTER(W:W,E:E=E49)),1)&gt;4), MAX(5-(RANK(W49,UNIQUE("&amp;"FILTER(W:W,E:E=E49)),1)-3),RANK(SUM(V49,VLOOKUP(B49,Profile!J:L,3,FALSE)/1000),UNIQUE(FILTER(W:W,E:E=E49)),0)*1.5+1.5*(RANK(W49,UNIQUE(FILTER(W:W,E:E=E49)),1)-1)-10-(RANK(W49,UNIQUE(FILTER(W:W,E:E=E49)),1)-4)),0) +IF(AND(N49=""M"",RANK(W49,UNIQUE(FILTER(W"&amp;":W,E:E=E49)),1)=1), MAX(10,RANK(SUM(V49,VLOOKUP(B49,Profile!J:L,3,FALSE)/1000),UNIQUE(FILTER(W:W,E:E=E49)),0)*1.33),0) +IF(AND(N49=""M"",RANK(W49,UNIQUE(FILTER(W:W,E:E=E49)),1)=2), MAX(7,RANK(SUM(V49,VLOOKUP(B49,Profile!J:L,3,FALSE)/1000),UNIQUE(FILTER(W:"&amp;"W,E:E=E49)),0)*1.33+1.33-3),0) +IF(AND(N49=""M"",RANK(W49,UNIQUE(FILTER(W:W,E:E=E49)),1)=3), MAX(5,RANK(SUM(V49,VLOOKUP(B49,Profile!J:L,3,FALSE)/1000),UNIQUE(FILTER(W:W,E:E=E49)),0)*1.33+2.66-5),0) +IF(AND(N49=""M"",RANK(W49,UNIQUE(FILTER(W:W,E:E=E49)),1)"&amp;"&gt;3), MAX(5-(RANK(W49,UNIQUE(FILTER(W:W,E:E=E49)),1)-3),RANK(SUM(V49,VLOOKUP(B49,Profile!J:L,3,FALSE)/1000),UNIQUE(FILTER(W:W,E:E=E49)),0)*1.33+1.33*(RANK(W49,UNIQUE(FILTER(W:W,E:E=E49)),1)-1)-5-(RANK(W49,UNIQUE(FILTER(W:W,E:E=E49)),1)-3)),0) +IF(OR(N49="""&amp;"R9"",N49=""R18""), RANK(SUM(V49,VLOOKUP(B49,Profile!J:L,3,FALSE)/1000),UNIQUE(FILTER(W:W,E:E=E49)),0),0) ,1))"),"")</f>
        <v/>
      </c>
      <c r="Y49" s="111" t="str">
        <f t="shared" si="2"/>
        <v/>
      </c>
      <c r="Z49" s="111" t="str">
        <f>IFERROR(__xludf.DUMMYFUNCTION("if(len(M49)=0,"""",IF(COUNTUNIQUEIFS(W:W,V:V,V49,E:E,E49)=1,Y49,ROUND(SUM(UNIQUE(FILTER(Y:Y,V:V=V49,E:E=E49)))/COUNTUNIQUEIFS(W:W,V:V,V49,E:E,E49),1)))"),"")</f>
        <v/>
      </c>
      <c r="AA49" s="8" t="s">
        <v>14</v>
      </c>
      <c r="AB49" s="8" t="s">
        <v>14</v>
      </c>
      <c r="AC49" s="8" t="s">
        <v>14</v>
      </c>
      <c r="AD49" s="8" t="s">
        <v>14</v>
      </c>
      <c r="AE49" s="8">
        <v>77.0</v>
      </c>
      <c r="AF49" s="8" t="s">
        <v>14</v>
      </c>
      <c r="AG49" s="8" t="s">
        <v>14</v>
      </c>
      <c r="AH49" s="8" t="s">
        <v>14</v>
      </c>
      <c r="AI49" s="8" t="s">
        <v>14</v>
      </c>
      <c r="AK49" s="8" t="s">
        <v>14</v>
      </c>
      <c r="AL49" s="8" t="s">
        <v>14</v>
      </c>
      <c r="AM49" s="8" t="s">
        <v>14</v>
      </c>
      <c r="AN49" s="8" t="str">
        <f>IFERROR(__xludf.DUMMYFUNCTION("""COMPUTED_VALUE"""),"")</f>
        <v/>
      </c>
      <c r="AO49" s="8" t="str">
        <f>IFERROR(__xludf.DUMMYFUNCTION("if(len(AI49:AI1001)=0,"""", COUNTA(filter(Chirps!$A$2:$Z$100,column(Chirps!$A$2:$Z$100)=AI49)))"),"")</f>
        <v/>
      </c>
    </row>
    <row r="50">
      <c r="A50" s="8" t="s">
        <v>765</v>
      </c>
      <c r="B50" s="8" t="s">
        <v>14</v>
      </c>
      <c r="C50" s="8" t="s">
        <v>14</v>
      </c>
      <c r="D50" s="8" t="s">
        <v>14</v>
      </c>
      <c r="E50" s="8" t="s">
        <v>14</v>
      </c>
      <c r="F50" s="8" t="s">
        <v>14</v>
      </c>
      <c r="G50" s="8" t="s">
        <v>14</v>
      </c>
      <c r="H50" s="8" t="s">
        <v>14</v>
      </c>
      <c r="I50" s="8" t="s">
        <v>14</v>
      </c>
      <c r="J50" s="8" t="s">
        <v>14</v>
      </c>
      <c r="K50" s="8" t="s">
        <v>14</v>
      </c>
      <c r="L50" s="8" t="s">
        <v>14</v>
      </c>
      <c r="M50" s="8" t="s">
        <v>14</v>
      </c>
      <c r="N50" s="8" t="s">
        <v>14</v>
      </c>
      <c r="Q50" s="111" t="str">
        <f>IFERROR(__xludf.DUMMYFUNCTION("if(len(L50)=0,"""",(IF(N50=""C"",
SMALL(FILTER(L:L,B:B=B50,E:E=E50),1)+IFERROR(SMALL(FILTER(L:L,B:B=B50,E:E=E50),2),0),
0)
+IF(N50=""R18"",
MIN(IFERROR(SMALL(FILTER(L:L,B:B=B50,E:E=E50,J:J=9),1),100)+IFERROR(SMALL(FILTER(L:L,B:B=B50,E:E=E50,J:J=9),2),100)"&amp;",SMALL(FILTER(L:L,B:B=B50,E:E=E50,J:J=18),1)),
0)
+IF(OR(N50=""R9"",N50=""M""),
MINIFS(L:L,B:B,B50,E:E,E50),
0)))"),"")</f>
        <v/>
      </c>
      <c r="R50" s="112" t="str">
        <f>if(len(L50)=0,"",SUM(Q50,VLOOKUP(B50,Profile!J:L,3,FALSE)/1000))</f>
        <v/>
      </c>
      <c r="S50" s="112" t="str">
        <f>IFERROR(__xludf.DUMMYFUNCTION("if(len(L50)=0,"""",ROUND( IF(AND(N50=""C"",RANK(R50,UNIQUE(FILTER(R:R,E:E=E50)),1)=1), MAX(15,RANK(SUM(Q50,VLOOKUP(B50,Profile!J:L,3,FALSE)/1000),UNIQUE(FILTER(R:R,E:E=E50)),0)*1.5),0) +IF(AND(N50=""C"",RANK(R50,UNIQUE(FILTER(R:R,E:E=E50)),1)=2), MAX(10,R"&amp;"ANK(SUM(Q50,VLOOKUP(B50,Profile!J:L,3,FALSE)/1000),UNIQUE(FILTER(R:R,E:E=E50)),0)*1.5+1.5-5),0) +IF(AND(N50=""C"",RANK(R50,UNIQUE(FILTER(R:R,E:E=E50)),1)=3), MAX(7,RANK(SUM(Q50,VLOOKUP(B50,Profile!J:L,3,FALSE)/1000),UNIQUE(FILTER(R:R,E:E=E50)),0)*1.5+3-8)"&amp;",0) +IF(AND(N50=""C"",RANK(R50,UNIQUE(FILTER(R:R,E:E=E50)),1)=4), MAX(5,RANK(SUM(Q50,VLOOKUP(B50,Profile!J:L,3,FALSE)/1000),UNIQUE(FILTER(R:R,E:E=E50)),0)*1.5+4.5-10),0) +IF(AND(N50=""C"",RANK(R50,UNIQUE(FILTER(R:R,E:E=E50)),1)&gt;4), MAX(5-(RANK(R50,UNIQUE("&amp;"FILTER(R:R,E:E=E50)),1)-3),RANK(SUM(Q50,VLOOKUP(B50,Profile!J:L,3,FALSE)/1000),UNIQUE(FILTER(R:R,E:E=E50)),0)*1.5+1.5*(RANK(R50,UNIQUE(FILTER(R:R,E:E=E50)),1)-1)-10-(RANK(R50,UNIQUE(FILTER(R:R,E:E=E50)),1)-4)),0) +IF(AND(N50=""M"",RANK(R50,UNIQUE(FILTER(R"&amp;":R,E:E=E50)),1)=1), MAX(10,RANK(SUM(Q50,VLOOKUP(B50,Profile!J:L,3,FALSE)/1000),UNIQUE(FILTER(R:R,E:E=E50)),0)*1.33),0) +IF(AND(N50=""M"",RANK(R50,UNIQUE(FILTER(R:R,E:E=E50)),1)=2), MAX(7,RANK(SUM(Q50,VLOOKUP(B50,Profile!J:L,3,FALSE)/1000),UNIQUE(FILTER(R:"&amp;"R,E:E=E50)),0)*1.33+1.33-3),0) +IF(AND(N50=""M"",RANK(R50,UNIQUE(FILTER(R:R,E:E=E50)),1)=3), MAX(5,RANK(SUM(Q50,VLOOKUP(B50,Profile!J:L,3,FALSE)/1000),UNIQUE(FILTER(R:R,E:E=E50)),0)*1.33+2.66-5),0) +IF(AND(N50=""M"",RANK(R50,UNIQUE(FILTER(R:R,E:E=E50)),1)"&amp;"&gt;3), MAX(5-(RANK(R50,UNIQUE(FILTER(R:R,E:E=E50)),1)-3),RANK(SUM(Q50,VLOOKUP(B50,Profile!J:L,3,FALSE)/1000),UNIQUE(FILTER(R:R,E:E=E50)),0)*1.33+1.33*(RANK(R50,UNIQUE(FILTER(R:R,E:E=E50)),1)-1)-5-(RANK(R50,UNIQUE(FILTER(R:R,E:E=E50)),1)-3)),0) +IF(OR(N50="""&amp;"R9"",N50=""R18""), RANK(SUM(Q50,VLOOKUP(B50,Profile!J:L,3,FALSE)/1000),UNIQUE(FILTER(R:R,E:E=E50)),0),0) ,1))"),"")</f>
        <v/>
      </c>
      <c r="T50" s="111" t="str">
        <f t="shared" si="1"/>
        <v/>
      </c>
      <c r="U50" s="111" t="str">
        <f>IFERROR(__xludf.DUMMYFUNCTION("if(len(L50)=0,"""",IF(COUNTUNIQUEIFS(R:R,Q:Q,Q50,E:E,E50)=1,T50,ROUND(SUM(UNIQUE(FILTER(T:T,Q:Q=Q50,E:E=E50)))/COUNTUNIQUEIFS(R:R,Q:Q,Q50,E:E,E50),1)))"),"")</f>
        <v/>
      </c>
      <c r="V50" s="109" t="str">
        <f>IFERROR(__xludf.DUMMYFUNCTION("if(len(M50)=0,"""",(IF(N50=""C"",
SMALL(FILTER(M:M,B:B=B50,E:E=E50),1),
0)
+IF(N50=""R18"",
MIN(IFERROR(SMALL(FILTER(M:M,B:B=B50,E:E=E50,J:J=9),1),100)+IFERROR(SMALL(FILTER(M:M,B:B=B50,E:E=E50,J:J=9),2),100),SMALL(FILTER(M:M,B:B=B50,E:E=E50,J:J=18),1)),
0"&amp;")
+IF(OR(N50=""R9"",N50=""M""),
MINIFS(M:M,B:B,B50,E:E,E50),
0)))"),"")</f>
        <v/>
      </c>
      <c r="W50" s="111" t="str">
        <f>if(len(M50)=0,"",SUM(V50,VLOOKUP(B50,Profile!J:L,3,FALSE)/1000))</f>
        <v/>
      </c>
      <c r="X50" s="111" t="str">
        <f>IFERROR(__xludf.DUMMYFUNCTION("if(len(M50)=0,"""",ROUND( IF(AND(N50=""C"",RANK(W50,UNIQUE(FILTER(W:W,E:E=E50)),1)=1), MAX(15,RANK(SUM(V50,VLOOKUP(B50,Profile!J:L,3,FALSE)/1000),UNIQUE(FILTER(W:W,E:E=E50)),0)*1.5),0) +IF(AND(N50=""C"",RANK(W50,UNIQUE(FILTER(W:W,E:E=E50)),1)=2), MAX(10,R"&amp;"ANK(SUM(V50,VLOOKUP(B50,Profile!J:L,3,FALSE)/1000),UNIQUE(FILTER(W:W,E:E=E50)),0)*1.5+1.5-5),0) +IF(AND(N50=""C"",RANK(W50,UNIQUE(FILTER(W:W,E:E=E50)),1)=3), MAX(7,RANK(SUM(V50,VLOOKUP(B50,Profile!J:L,3,FALSE)/1000),UNIQUE(FILTER(W:W,E:E=E50)),0)*1.5+3-8)"&amp;",0) +IF(AND(N50=""C"",RANK(W50,UNIQUE(FILTER(W:W,E:E=E50)),1)=4), MAX(5,RANK(SUM(V50,VLOOKUP(B50,Profile!J:L,3,FALSE)/1000),UNIQUE(FILTER(W:W,E:E=E50)),0)*1.5+4.5-10),0) +IF(AND(N50=""C"",RANK(W50,UNIQUE(FILTER(W:W,E:E=E50)),1)&gt;4), MAX(5-(RANK(W50,UNIQUE("&amp;"FILTER(W:W,E:E=E50)),1)-3),RANK(SUM(V50,VLOOKUP(B50,Profile!J:L,3,FALSE)/1000),UNIQUE(FILTER(W:W,E:E=E50)),0)*1.5+1.5*(RANK(W50,UNIQUE(FILTER(W:W,E:E=E50)),1)-1)-10-(RANK(W50,UNIQUE(FILTER(W:W,E:E=E50)),1)-4)),0) +IF(AND(N50=""M"",RANK(W50,UNIQUE(FILTER(W"&amp;":W,E:E=E50)),1)=1), MAX(10,RANK(SUM(V50,VLOOKUP(B50,Profile!J:L,3,FALSE)/1000),UNIQUE(FILTER(W:W,E:E=E50)),0)*1.33),0) +IF(AND(N50=""M"",RANK(W50,UNIQUE(FILTER(W:W,E:E=E50)),1)=2), MAX(7,RANK(SUM(V50,VLOOKUP(B50,Profile!J:L,3,FALSE)/1000),UNIQUE(FILTER(W:"&amp;"W,E:E=E50)),0)*1.33+1.33-3),0) +IF(AND(N50=""M"",RANK(W50,UNIQUE(FILTER(W:W,E:E=E50)),1)=3), MAX(5,RANK(SUM(V50,VLOOKUP(B50,Profile!J:L,3,FALSE)/1000),UNIQUE(FILTER(W:W,E:E=E50)),0)*1.33+2.66-5),0) +IF(AND(N50=""M"",RANK(W50,UNIQUE(FILTER(W:W,E:E=E50)),1)"&amp;"&gt;3), MAX(5-(RANK(W50,UNIQUE(FILTER(W:W,E:E=E50)),1)-3),RANK(SUM(V50,VLOOKUP(B50,Profile!J:L,3,FALSE)/1000),UNIQUE(FILTER(W:W,E:E=E50)),0)*1.33+1.33*(RANK(W50,UNIQUE(FILTER(W:W,E:E=E50)),1)-1)-5-(RANK(W50,UNIQUE(FILTER(W:W,E:E=E50)),1)-3)),0) +IF(OR(N50="""&amp;"R9"",N50=""R18""), RANK(SUM(V50,VLOOKUP(B50,Profile!J:L,3,FALSE)/1000),UNIQUE(FILTER(W:W,E:E=E50)),0),0) ,1))"),"")</f>
        <v/>
      </c>
      <c r="Y50" s="111" t="str">
        <f t="shared" si="2"/>
        <v/>
      </c>
      <c r="Z50" s="111" t="str">
        <f>IFERROR(__xludf.DUMMYFUNCTION("if(len(M50)=0,"""",IF(COUNTUNIQUEIFS(W:W,V:V,V50,E:E,E50)=1,Y50,ROUND(SUM(UNIQUE(FILTER(Y:Y,V:V=V50,E:E=E50)))/COUNTUNIQUEIFS(W:W,V:V,V50,E:E,E50),1)))"),"")</f>
        <v/>
      </c>
      <c r="AA50" s="8" t="s">
        <v>14</v>
      </c>
      <c r="AB50" s="8" t="s">
        <v>14</v>
      </c>
      <c r="AC50" s="8" t="s">
        <v>14</v>
      </c>
      <c r="AD50" s="8" t="s">
        <v>14</v>
      </c>
      <c r="AE50" s="8">
        <v>77.0</v>
      </c>
      <c r="AF50" s="8" t="s">
        <v>14</v>
      </c>
      <c r="AG50" s="8" t="s">
        <v>14</v>
      </c>
      <c r="AH50" s="8" t="s">
        <v>14</v>
      </c>
      <c r="AI50" s="8" t="s">
        <v>14</v>
      </c>
      <c r="AK50" s="8" t="s">
        <v>14</v>
      </c>
      <c r="AL50" s="8" t="s">
        <v>14</v>
      </c>
      <c r="AM50" s="8" t="s">
        <v>14</v>
      </c>
      <c r="AN50" s="8" t="str">
        <f>IFERROR(__xludf.DUMMYFUNCTION("""COMPUTED_VALUE"""),"")</f>
        <v/>
      </c>
      <c r="AO50" s="8" t="str">
        <f>IFERROR(__xludf.DUMMYFUNCTION("if(len(AI50:AI1001)=0,"""", COUNTA(filter(Chirps!$A$2:$Z$100,column(Chirps!$A$2:$Z$100)=AI50)))"),"")</f>
        <v/>
      </c>
    </row>
    <row r="51">
      <c r="A51" s="8" t="s">
        <v>768</v>
      </c>
      <c r="B51" s="8" t="s">
        <v>33</v>
      </c>
      <c r="C51" s="8">
        <v>17.8</v>
      </c>
      <c r="D51" s="8" t="s">
        <v>767</v>
      </c>
      <c r="E51" s="8">
        <v>12.0</v>
      </c>
      <c r="F51" s="8" t="s">
        <v>766</v>
      </c>
      <c r="G51" s="8">
        <v>67.0</v>
      </c>
      <c r="H51" s="8">
        <v>108.0</v>
      </c>
      <c r="I51" s="8">
        <v>83.0</v>
      </c>
      <c r="J51" s="8">
        <v>18.0</v>
      </c>
      <c r="K51" s="8">
        <v>69.0</v>
      </c>
      <c r="L51" s="8">
        <v>-6.0</v>
      </c>
      <c r="M51" s="8">
        <v>10.0</v>
      </c>
      <c r="N51" s="8" t="s">
        <v>77</v>
      </c>
      <c r="Q51" s="111">
        <f>IFERROR(__xludf.DUMMYFUNCTION("if(len(L51)=0,"""",(IF(N51=""C"",
SMALL(FILTER(L:L,B:B=B51,E:E=E51),1)+IFERROR(SMALL(FILTER(L:L,B:B=B51,E:E=E51),2),0),
0)
+IF(N51=""R18"",
MIN(IFERROR(SMALL(FILTER(L:L,B:B=B51,E:E=E51,J:J=9),1),100)+IFERROR(SMALL(FILTER(L:L,B:B=B51,E:E=E51,J:J=9),2),100)"&amp;",SMALL(FILTER(L:L,B:B=B51,E:E=E51,J:J=18),1)),
0)
+IF(OR(N51=""R9"",N51=""M""),
MINIFS(L:L,B:B,B51,E:E,E51),
0)))"),-6.0)</f>
        <v>-6</v>
      </c>
      <c r="R51" s="112">
        <f>if(len(L51)=0,"",SUM(Q51,VLOOKUP(B51,Profile!J:L,3,FALSE)/1000))</f>
        <v>-5.89</v>
      </c>
      <c r="S51" s="112">
        <f>IFERROR(__xludf.DUMMYFUNCTION("if(len(L51)=0,"""",ROUND( IF(AND(N51=""C"",RANK(R51,UNIQUE(FILTER(R:R,E:E=E51)),1)=1), MAX(15,RANK(SUM(Q51,VLOOKUP(B51,Profile!J:L,3,FALSE)/1000),UNIQUE(FILTER(R:R,E:E=E51)),0)*1.5),0) +IF(AND(N51=""C"",RANK(R51,UNIQUE(FILTER(R:R,E:E=E51)),1)=2), MAX(10,R"&amp;"ANK(SUM(Q51,VLOOKUP(B51,Profile!J:L,3,FALSE)/1000),UNIQUE(FILTER(R:R,E:E=E51)),0)*1.5+1.5-5),0) +IF(AND(N51=""C"",RANK(R51,UNIQUE(FILTER(R:R,E:E=E51)),1)=3), MAX(7,RANK(SUM(Q51,VLOOKUP(B51,Profile!J:L,3,FALSE)/1000),UNIQUE(FILTER(R:R,E:E=E51)),0)*1.5+3-8)"&amp;",0) +IF(AND(N51=""C"",RANK(R51,UNIQUE(FILTER(R:R,E:E=E51)),1)=4), MAX(5,RANK(SUM(Q51,VLOOKUP(B51,Profile!J:L,3,FALSE)/1000),UNIQUE(FILTER(R:R,E:E=E51)),0)*1.5+4.5-10),0) +IF(AND(N51=""C"",RANK(R51,UNIQUE(FILTER(R:R,E:E=E51)),1)&gt;4), MAX(5-(RANK(R51,UNIQUE("&amp;"FILTER(R:R,E:E=E51)),1)-3),RANK(SUM(Q51,VLOOKUP(B51,Profile!J:L,3,FALSE)/1000),UNIQUE(FILTER(R:R,E:E=E51)),0)*1.5+1.5*(RANK(R51,UNIQUE(FILTER(R:R,E:E=E51)),1)-1)-10-(RANK(R51,UNIQUE(FILTER(R:R,E:E=E51)),1)-4)),0) +IF(AND(N51=""M"",RANK(R51,UNIQUE(FILTER(R"&amp;":R,E:E=E51)),1)=1), MAX(10,RANK(SUM(Q51,VLOOKUP(B51,Profile!J:L,3,FALSE)/1000),UNIQUE(FILTER(R:R,E:E=E51)),0)*1.33),0) +IF(AND(N51=""M"",RANK(R51,UNIQUE(FILTER(R:R,E:E=E51)),1)=2), MAX(7,RANK(SUM(Q51,VLOOKUP(B51,Profile!J:L,3,FALSE)/1000),UNIQUE(FILTER(R:"&amp;"R,E:E=E51)),0)*1.33+1.33-3),0) +IF(AND(N51=""M"",RANK(R51,UNIQUE(FILTER(R:R,E:E=E51)),1)=3), MAX(5,RANK(SUM(Q51,VLOOKUP(B51,Profile!J:L,3,FALSE)/1000),UNIQUE(FILTER(R:R,E:E=E51)),0)*1.33+2.66-5),0) +IF(AND(N51=""M"",RANK(R51,UNIQUE(FILTER(R:R,E:E=E51)),1)"&amp;"&gt;3), MAX(5-(RANK(R51,UNIQUE(FILTER(R:R,E:E=E51)),1)-3),RANK(SUM(Q51,VLOOKUP(B51,Profile!J:L,3,FALSE)/1000),UNIQUE(FILTER(R:R,E:E=E51)),0)*1.33+1.33*(RANK(R51,UNIQUE(FILTER(R:R,E:E=E51)),1)-1)-5-(RANK(R51,UNIQUE(FILTER(R:R,E:E=E51)),1)-3)),0) +IF(OR(N51="""&amp;"R9"",N51=""R18""), RANK(SUM(Q51,VLOOKUP(B51,Profile!J:L,3,FALSE)/1000),UNIQUE(FILTER(R:R,E:E=E51)),0),0) ,1))"),5.6)</f>
        <v>5.6</v>
      </c>
      <c r="T51" s="111">
        <f t="shared" si="1"/>
        <v>5.6</v>
      </c>
      <c r="U51" s="111">
        <f>IFERROR(__xludf.DUMMYFUNCTION("if(len(L51)=0,"""",IF(COUNTUNIQUEIFS(R:R,Q:Q,Q51,E:E,E51)=1,T51,ROUND(SUM(UNIQUE(FILTER(T:T,Q:Q=Q51,E:E=E51)))/COUNTUNIQUEIFS(R:R,Q:Q,Q51,E:E,E51),1)))"),5.6)</f>
        <v>5.6</v>
      </c>
      <c r="V51" s="109">
        <f>IFERROR(__xludf.DUMMYFUNCTION("if(len(M51)=0,"""",(IF(N51=""C"",
SMALL(FILTER(M:M,B:B=B51,E:E=E51),1),
0)
+IF(N51=""R18"",
MIN(IFERROR(SMALL(FILTER(M:M,B:B=B51,E:E=E51,J:J=9),1),100)+IFERROR(SMALL(FILTER(M:M,B:B=B51,E:E=E51,J:J=9),2),100),SMALL(FILTER(M:M,B:B=B51,E:E=E51,J:J=18),1)),
0"&amp;")
+IF(OR(N51=""R9"",N51=""M""),
MINIFS(M:M,B:B,B51,E:E,E51),
0)))"),10.0)</f>
        <v>10</v>
      </c>
      <c r="W51" s="111">
        <f>if(len(M51)=0,"",SUM(V51,VLOOKUP(B51,Profile!J:L,3,FALSE)/1000))</f>
        <v>10.11</v>
      </c>
      <c r="X51" s="111">
        <f>IFERROR(__xludf.DUMMYFUNCTION("if(len(M51)=0,"""",ROUND( IF(AND(N51=""C"",RANK(W51,UNIQUE(FILTER(W:W,E:E=E51)),1)=1), MAX(15,RANK(SUM(V51,VLOOKUP(B51,Profile!J:L,3,FALSE)/1000),UNIQUE(FILTER(W:W,E:E=E51)),0)*1.5),0) +IF(AND(N51=""C"",RANK(W51,UNIQUE(FILTER(W:W,E:E=E51)),1)=2), MAX(10,R"&amp;"ANK(SUM(V51,VLOOKUP(B51,Profile!J:L,3,FALSE)/1000),UNIQUE(FILTER(W:W,E:E=E51)),0)*1.5+1.5-5),0) +IF(AND(N51=""C"",RANK(W51,UNIQUE(FILTER(W:W,E:E=E51)),1)=3), MAX(7,RANK(SUM(V51,VLOOKUP(B51,Profile!J:L,3,FALSE)/1000),UNIQUE(FILTER(W:W,E:E=E51)),0)*1.5+3-8)"&amp;",0) +IF(AND(N51=""C"",RANK(W51,UNIQUE(FILTER(W:W,E:E=E51)),1)=4), MAX(5,RANK(SUM(V51,VLOOKUP(B51,Profile!J:L,3,FALSE)/1000),UNIQUE(FILTER(W:W,E:E=E51)),0)*1.5+4.5-10),0) +IF(AND(N51=""C"",RANK(W51,UNIQUE(FILTER(W:W,E:E=E51)),1)&gt;4), MAX(5-(RANK(W51,UNIQUE("&amp;"FILTER(W:W,E:E=E51)),1)-3),RANK(SUM(V51,VLOOKUP(B51,Profile!J:L,3,FALSE)/1000),UNIQUE(FILTER(W:W,E:E=E51)),0)*1.5+1.5*(RANK(W51,UNIQUE(FILTER(W:W,E:E=E51)),1)-1)-10-(RANK(W51,UNIQUE(FILTER(W:W,E:E=E51)),1)-4)),0) +IF(AND(N51=""M"",RANK(W51,UNIQUE(FILTER(W"&amp;":W,E:E=E51)),1)=1), MAX(10,RANK(SUM(V51,VLOOKUP(B51,Profile!J:L,3,FALSE)/1000),UNIQUE(FILTER(W:W,E:E=E51)),0)*1.33),0) +IF(AND(N51=""M"",RANK(W51,UNIQUE(FILTER(W:W,E:E=E51)),1)=2), MAX(7,RANK(SUM(V51,VLOOKUP(B51,Profile!J:L,3,FALSE)/1000),UNIQUE(FILTER(W:"&amp;"W,E:E=E51)),0)*1.33+1.33-3),0) +IF(AND(N51=""M"",RANK(W51,UNIQUE(FILTER(W:W,E:E=E51)),1)=3), MAX(5,RANK(SUM(V51,VLOOKUP(B51,Profile!J:L,3,FALSE)/1000),UNIQUE(FILTER(W:W,E:E=E51)),0)*1.33+2.66-5),0) +IF(AND(N51=""M"",RANK(W51,UNIQUE(FILTER(W:W,E:E=E51)),1)"&amp;"&gt;3), MAX(5-(RANK(W51,UNIQUE(FILTER(W:W,E:E=E51)),1)-3),RANK(SUM(V51,VLOOKUP(B51,Profile!J:L,3,FALSE)/1000),UNIQUE(FILTER(W:W,E:E=E51)),0)*1.33+1.33*(RANK(W51,UNIQUE(FILTER(W:W,E:E=E51)),1)-1)-5-(RANK(W51,UNIQUE(FILTER(W:W,E:E=E51)),1)-3)),0) +IF(OR(N51="""&amp;"R9"",N51=""R18""), RANK(SUM(V51,VLOOKUP(B51,Profile!J:L,3,FALSE)/1000),UNIQUE(FILTER(W:W,E:E=E51)),0),0) ,1))"),3.6)</f>
        <v>3.6</v>
      </c>
      <c r="Y51" s="111">
        <f t="shared" si="2"/>
        <v>3.6</v>
      </c>
      <c r="Z51" s="111">
        <f>IFERROR(__xludf.DUMMYFUNCTION("if(len(M51)=0,"""",IF(COUNTUNIQUEIFS(W:W,V:V,V51,E:E,E51)=1,Y51,ROUND(SUM(UNIQUE(FILTER(Y:Y,V:V=V51,E:E=E51)))/COUNTUNIQUEIFS(W:W,V:V,V51,E:E,E51),1)))"),3.6)</f>
        <v>3.6</v>
      </c>
      <c r="AA51" s="8">
        <v>8.0</v>
      </c>
      <c r="AB51" s="8" t="s">
        <v>14</v>
      </c>
      <c r="AC51" s="8" t="s">
        <v>14</v>
      </c>
      <c r="AD51" s="8" t="s">
        <v>540</v>
      </c>
      <c r="AE51" s="8">
        <v>77.0</v>
      </c>
      <c r="AF51" s="8" t="s">
        <v>1643</v>
      </c>
      <c r="AG51" s="8" t="s">
        <v>769</v>
      </c>
      <c r="AH51" s="8">
        <v>18.0</v>
      </c>
      <c r="AI51" s="8">
        <v>3.0</v>
      </c>
      <c r="AK51" s="8">
        <v>0.0</v>
      </c>
      <c r="AL51" s="8" t="e">
        <v>#N/A</v>
      </c>
      <c r="AM51" s="8" t="e">
        <v>#N/A</v>
      </c>
      <c r="AN51" s="8" t="str">
        <f>IFERROR(__xludf.DUMMYFUNCTION("""COMPUTED_VALUE"""),"Chirps!C2:C")</f>
        <v>Chirps!C2:C</v>
      </c>
      <c r="AO51" s="8">
        <f>IFERROR(__xludf.DUMMYFUNCTION("if(len(AI51:AI1001)=0,"""", COUNTA(filter(Chirps!$A$2:$Z$100,column(Chirps!$A$2:$Z$100)=AI51)))"),0.0)</f>
        <v>0</v>
      </c>
    </row>
    <row r="52">
      <c r="A52" s="8" t="s">
        <v>775</v>
      </c>
      <c r="B52" s="8" t="s">
        <v>330</v>
      </c>
      <c r="C52" s="8">
        <v>24.2</v>
      </c>
      <c r="D52" s="8" t="s">
        <v>773</v>
      </c>
      <c r="E52" s="8">
        <v>12.0</v>
      </c>
      <c r="F52" s="8" t="s">
        <v>772</v>
      </c>
      <c r="G52" s="8">
        <v>70.5</v>
      </c>
      <c r="H52" s="8">
        <v>132.0</v>
      </c>
      <c r="I52" s="8">
        <v>97.0</v>
      </c>
      <c r="J52" s="8">
        <v>18.0</v>
      </c>
      <c r="K52" s="8">
        <v>70.0</v>
      </c>
      <c r="L52" s="8">
        <v>0.0</v>
      </c>
      <c r="M52" s="8">
        <v>-1.0</v>
      </c>
      <c r="N52" s="8" t="s">
        <v>77</v>
      </c>
      <c r="Q52" s="111">
        <f>IFERROR(__xludf.DUMMYFUNCTION("if(len(L52)=0,"""",(IF(N52=""C"",
SMALL(FILTER(L:L,B:B=B52,E:E=E52),1)+IFERROR(SMALL(FILTER(L:L,B:B=B52,E:E=E52),2),0),
0)
+IF(N52=""R18"",
MIN(IFERROR(SMALL(FILTER(L:L,B:B=B52,E:E=E52,J:J=9),1),100)+IFERROR(SMALL(FILTER(L:L,B:B=B52,E:E=E52,J:J=9),2),100)"&amp;",SMALL(FILTER(L:L,B:B=B52,E:E=E52,J:J=18),1)),
0)
+IF(OR(N52=""R9"",N52=""M""),
MINIFS(L:L,B:B,B52,E:E,E52),
0)))"),0.0)</f>
        <v>0</v>
      </c>
      <c r="R52" s="112">
        <f>if(len(L52)=0,"",SUM(Q52,VLOOKUP(B52,Profile!J:L,3,FALSE)/1000))</f>
        <v>0.126</v>
      </c>
      <c r="S52" s="112">
        <f>IFERROR(__xludf.DUMMYFUNCTION("if(len(L52)=0,"""",ROUND( IF(AND(N52=""C"",RANK(R52,UNIQUE(FILTER(R:R,E:E=E52)),1)=1), MAX(15,RANK(SUM(Q52,VLOOKUP(B52,Profile!J:L,3,FALSE)/1000),UNIQUE(FILTER(R:R,E:E=E52)),0)*1.5),0) +IF(AND(N52=""C"",RANK(R52,UNIQUE(FILTER(R:R,E:E=E52)),1)=2), MAX(10,R"&amp;"ANK(SUM(Q52,VLOOKUP(B52,Profile!J:L,3,FALSE)/1000),UNIQUE(FILTER(R:R,E:E=E52)),0)*1.5+1.5-5),0) +IF(AND(N52=""C"",RANK(R52,UNIQUE(FILTER(R:R,E:E=E52)),1)=3), MAX(7,RANK(SUM(Q52,VLOOKUP(B52,Profile!J:L,3,FALSE)/1000),UNIQUE(FILTER(R:R,E:E=E52)),0)*1.5+3-8)"&amp;",0) +IF(AND(N52=""C"",RANK(R52,UNIQUE(FILTER(R:R,E:E=E52)),1)=4), MAX(5,RANK(SUM(Q52,VLOOKUP(B52,Profile!J:L,3,FALSE)/1000),UNIQUE(FILTER(R:R,E:E=E52)),0)*1.5+4.5-10),0) +IF(AND(N52=""C"",RANK(R52,UNIQUE(FILTER(R:R,E:E=E52)),1)&gt;4), MAX(5-(RANK(R52,UNIQUE("&amp;"FILTER(R:R,E:E=E52)),1)-3),RANK(SUM(Q52,VLOOKUP(B52,Profile!J:L,3,FALSE)/1000),UNIQUE(FILTER(R:R,E:E=E52)),0)*1.5+1.5*(RANK(R52,UNIQUE(FILTER(R:R,E:E=E52)),1)-1)-10-(RANK(R52,UNIQUE(FILTER(R:R,E:E=E52)),1)-4)),0) +IF(AND(N52=""M"",RANK(R52,UNIQUE(FILTER(R"&amp;":R,E:E=E52)),1)=1), MAX(10,RANK(SUM(Q52,VLOOKUP(B52,Profile!J:L,3,FALSE)/1000),UNIQUE(FILTER(R:R,E:E=E52)),0)*1.33),0) +IF(AND(N52=""M"",RANK(R52,UNIQUE(FILTER(R:R,E:E=E52)),1)=2), MAX(7,RANK(SUM(Q52,VLOOKUP(B52,Profile!J:L,3,FALSE)/1000),UNIQUE(FILTER(R:"&amp;"R,E:E=E52)),0)*1.33+1.33-3),0) +IF(AND(N52=""M"",RANK(R52,UNIQUE(FILTER(R:R,E:E=E52)),1)=3), MAX(5,RANK(SUM(Q52,VLOOKUP(B52,Profile!J:L,3,FALSE)/1000),UNIQUE(FILTER(R:R,E:E=E52)),0)*1.33+2.66-5),0) +IF(AND(N52=""M"",RANK(R52,UNIQUE(FILTER(R:R,E:E=E52)),1)"&amp;"&gt;3), MAX(5-(RANK(R52,UNIQUE(FILTER(R:R,E:E=E52)),1)-3),RANK(SUM(Q52,VLOOKUP(B52,Profile!J:L,3,FALSE)/1000),UNIQUE(FILTER(R:R,E:E=E52)),0)*1.33+1.33*(RANK(R52,UNIQUE(FILTER(R:R,E:E=E52)),1)-1)-5-(RANK(R52,UNIQUE(FILTER(R:R,E:E=E52)),1)-3)),0) +IF(OR(N52="""&amp;"R9"",N52=""R18""), RANK(SUM(Q52,VLOOKUP(B52,Profile!J:L,3,FALSE)/1000),UNIQUE(FILTER(R:R,E:E=E52)),0),0) ,1))"),1.6)</f>
        <v>1.6</v>
      </c>
      <c r="T52" s="111">
        <f t="shared" si="1"/>
        <v>1.6</v>
      </c>
      <c r="U52" s="111">
        <f>IFERROR(__xludf.DUMMYFUNCTION("if(len(L52)=0,"""",IF(COUNTUNIQUEIFS(R:R,Q:Q,Q52,E:E,E52)=1,T52,ROUND(SUM(UNIQUE(FILTER(T:T,Q:Q=Q52,E:E=E52)))/COUNTUNIQUEIFS(R:R,Q:Q,Q52,E:E,E52),1)))"),2.1)</f>
        <v>2.1</v>
      </c>
      <c r="V52" s="109">
        <f>IFERROR(__xludf.DUMMYFUNCTION("if(len(M52)=0,"""",(IF(N52=""C"",
SMALL(FILTER(M:M,B:B=B52,E:E=E52),1),
0)
+IF(N52=""R18"",
MIN(IFERROR(SMALL(FILTER(M:M,B:B=B52,E:E=E52,J:J=9),1),100)+IFERROR(SMALL(FILTER(M:M,B:B=B52,E:E=E52,J:J=9),2),100),SMALL(FILTER(M:M,B:B=B52,E:E=E52,J:J=18),1)),
0"&amp;")
+IF(OR(N52=""R9"",N52=""M""),
MINIFS(M:M,B:B,B52,E:E,E52),
0)))"),-1.0)</f>
        <v>-1</v>
      </c>
      <c r="W52" s="111">
        <f>if(len(M52)=0,"",SUM(V52,VLOOKUP(B52,Profile!J:L,3,FALSE)/1000))</f>
        <v>-0.874</v>
      </c>
      <c r="X52" s="111">
        <f>IFERROR(__xludf.DUMMYFUNCTION("if(len(M52)=0,"""",ROUND( IF(AND(N52=""C"",RANK(W52,UNIQUE(FILTER(W:W,E:E=E52)),1)=1), MAX(15,RANK(SUM(V52,VLOOKUP(B52,Profile!J:L,3,FALSE)/1000),UNIQUE(FILTER(W:W,E:E=E52)),0)*1.5),0) +IF(AND(N52=""C"",RANK(W52,UNIQUE(FILTER(W:W,E:E=E52)),1)=2), MAX(10,R"&amp;"ANK(SUM(V52,VLOOKUP(B52,Profile!J:L,3,FALSE)/1000),UNIQUE(FILTER(W:W,E:E=E52)),0)*1.5+1.5-5),0) +IF(AND(N52=""C"",RANK(W52,UNIQUE(FILTER(W:W,E:E=E52)),1)=3), MAX(7,RANK(SUM(V52,VLOOKUP(B52,Profile!J:L,3,FALSE)/1000),UNIQUE(FILTER(W:W,E:E=E52)),0)*1.5+3-8)"&amp;",0) +IF(AND(N52=""C"",RANK(W52,UNIQUE(FILTER(W:W,E:E=E52)),1)=4), MAX(5,RANK(SUM(V52,VLOOKUP(B52,Profile!J:L,3,FALSE)/1000),UNIQUE(FILTER(W:W,E:E=E52)),0)*1.5+4.5-10),0) +IF(AND(N52=""C"",RANK(W52,UNIQUE(FILTER(W:W,E:E=E52)),1)&gt;4), MAX(5-(RANK(W52,UNIQUE("&amp;"FILTER(W:W,E:E=E52)),1)-3),RANK(SUM(V52,VLOOKUP(B52,Profile!J:L,3,FALSE)/1000),UNIQUE(FILTER(W:W,E:E=E52)),0)*1.5+1.5*(RANK(W52,UNIQUE(FILTER(W:W,E:E=E52)),1)-1)-10-(RANK(W52,UNIQUE(FILTER(W:W,E:E=E52)),1)-4)),0) +IF(AND(N52=""M"",RANK(W52,UNIQUE(FILTER(W"&amp;":W,E:E=E52)),1)=1), MAX(10,RANK(SUM(V52,VLOOKUP(B52,Profile!J:L,3,FALSE)/1000),UNIQUE(FILTER(W:W,E:E=E52)),0)*1.33),0) +IF(AND(N52=""M"",RANK(W52,UNIQUE(FILTER(W:W,E:E=E52)),1)=2), MAX(7,RANK(SUM(V52,VLOOKUP(B52,Profile!J:L,3,FALSE)/1000),UNIQUE(FILTER(W:"&amp;"W,E:E=E52)),0)*1.33+1.33-3),0) +IF(AND(N52=""M"",RANK(W52,UNIQUE(FILTER(W:W,E:E=E52)),1)=3), MAX(5,RANK(SUM(V52,VLOOKUP(B52,Profile!J:L,3,FALSE)/1000),UNIQUE(FILTER(W:W,E:E=E52)),0)*1.33+2.66-5),0) +IF(AND(N52=""M"",RANK(W52,UNIQUE(FILTER(W:W,E:E=E52)),1)"&amp;"&gt;3), MAX(5-(RANK(W52,UNIQUE(FILTER(W:W,E:E=E52)),1)-3),RANK(SUM(V52,VLOOKUP(B52,Profile!J:L,3,FALSE)/1000),UNIQUE(FILTER(W:W,E:E=E52)),0)*1.33+1.33*(RANK(W52,UNIQUE(FILTER(W:W,E:E=E52)),1)-1)-5-(RANK(W52,UNIQUE(FILTER(W:W,E:E=E52)),1)-3)),0) +IF(OR(N52="""&amp;"R9"",N52=""R18""), RANK(SUM(V52,VLOOKUP(B52,Profile!J:L,3,FALSE)/1000),UNIQUE(FILTER(W:W,E:E=E52)),0),0) ,1))"),10.6)</f>
        <v>10.6</v>
      </c>
      <c r="Y52" s="111">
        <f t="shared" si="2"/>
        <v>10.6</v>
      </c>
      <c r="Z52" s="111">
        <f>IFERROR(__xludf.DUMMYFUNCTION("if(len(M52)=0,"""",IF(COUNTUNIQUEIFS(W:W,V:V,V52,E:E,E52)=1,Y52,ROUND(SUM(UNIQUE(FILTER(Y:Y,V:V=V52,E:E=E52)))/COUNTUNIQUEIFS(W:W,V:V,V52,E:E,E52),1)))"),10.6)</f>
        <v>10.6</v>
      </c>
      <c r="AA52" s="8">
        <v>0.0</v>
      </c>
      <c r="AB52" s="8">
        <v>0.0</v>
      </c>
      <c r="AC52" s="8">
        <v>0.0</v>
      </c>
      <c r="AD52" s="8" t="s">
        <v>540</v>
      </c>
      <c r="AE52" s="8" t="s">
        <v>14</v>
      </c>
      <c r="AF52" s="8" t="s">
        <v>1644</v>
      </c>
      <c r="AG52" s="8" t="s">
        <v>776</v>
      </c>
      <c r="AH52" s="8">
        <v>0.0</v>
      </c>
      <c r="AI52" s="8">
        <v>4.0</v>
      </c>
      <c r="AK52" s="8">
        <v>0.0</v>
      </c>
      <c r="AL52" s="8" t="e">
        <v>#N/A</v>
      </c>
      <c r="AM52" s="8" t="e">
        <v>#N/A</v>
      </c>
      <c r="AN52" s="8" t="str">
        <f>IFERROR(__xludf.DUMMYFUNCTION("""COMPUTED_VALUE"""),"Chirps!D2:D")</f>
        <v>Chirps!D2:D</v>
      </c>
      <c r="AO52" s="8">
        <f>IFERROR(__xludf.DUMMYFUNCTION("if(len(AI52:AI1001)=0,"""", COUNTA(filter(Chirps!$A$2:$Z$100,column(Chirps!$A$2:$Z$100)=AI52)))"),0.0)</f>
        <v>0</v>
      </c>
    </row>
    <row r="53">
      <c r="Q53" s="111" t="str">
        <f>IFERROR(__xludf.DUMMYFUNCTION("if(len(L53)=0,"""",(IF(N53=""C"",
SMALL(FILTER(L:L,B:B=B53,E:E=E53),1)+IFERROR(SMALL(FILTER(L:L,B:B=B53,E:E=E53),2),0),
0)
+IF(N53=""R18"",
MIN(IFERROR(SMALL(FILTER(L:L,B:B=B53,E:E=E53,J:J=9),1),100)+IFERROR(SMALL(FILTER(L:L,B:B=B53,E:E=E53,J:J=9),2),100)"&amp;",SMALL(FILTER(L:L,B:B=B53,E:E=E53,J:J=18),1)),
0)
+IF(OR(N53=""R9"",N53=""M""),
MINIFS(L:L,B:B,B53,E:E,E53),
0)))"),"")</f>
        <v/>
      </c>
      <c r="R53" s="112" t="str">
        <f>if(len(L53)=0,"",SUM(Q53,VLOOKUP(B53,Profile!J:L,3,FALSE)/1000))</f>
        <v/>
      </c>
      <c r="S53" s="112" t="str">
        <f>IFERROR(__xludf.DUMMYFUNCTION("if(len(L53)=0,"""",ROUND( IF(AND(N53=""C"",RANK(R53,UNIQUE(FILTER(R:R,E:E=E53)),1)=1), MAX(15,RANK(SUM(Q53,VLOOKUP(B53,Profile!J:L,3,FALSE)/1000),UNIQUE(FILTER(R:R,E:E=E53)),0)*1.5),0) +IF(AND(N53=""C"",RANK(R53,UNIQUE(FILTER(R:R,E:E=E53)),1)=2), MAX(10,R"&amp;"ANK(SUM(Q53,VLOOKUP(B53,Profile!J:L,3,FALSE)/1000),UNIQUE(FILTER(R:R,E:E=E53)),0)*1.5+1.5-5),0) +IF(AND(N53=""C"",RANK(R53,UNIQUE(FILTER(R:R,E:E=E53)),1)=3), MAX(7,RANK(SUM(Q53,VLOOKUP(B53,Profile!J:L,3,FALSE)/1000),UNIQUE(FILTER(R:R,E:E=E53)),0)*1.5+3-8)"&amp;",0) +IF(AND(N53=""C"",RANK(R53,UNIQUE(FILTER(R:R,E:E=E53)),1)=4), MAX(5,RANK(SUM(Q53,VLOOKUP(B53,Profile!J:L,3,FALSE)/1000),UNIQUE(FILTER(R:R,E:E=E53)),0)*1.5+4.5-10),0) +IF(AND(N53=""C"",RANK(R53,UNIQUE(FILTER(R:R,E:E=E53)),1)&gt;4), MAX(5-(RANK(R53,UNIQUE("&amp;"FILTER(R:R,E:E=E53)),1)-3),RANK(SUM(Q53,VLOOKUP(B53,Profile!J:L,3,FALSE)/1000),UNIQUE(FILTER(R:R,E:E=E53)),0)*1.5+1.5*(RANK(R53,UNIQUE(FILTER(R:R,E:E=E53)),1)-1)-10-(RANK(R53,UNIQUE(FILTER(R:R,E:E=E53)),1)-4)),0) +IF(AND(N53=""M"",RANK(R53,UNIQUE(FILTER(R"&amp;":R,E:E=E53)),1)=1), MAX(10,RANK(SUM(Q53,VLOOKUP(B53,Profile!J:L,3,FALSE)/1000),UNIQUE(FILTER(R:R,E:E=E53)),0)*1.33),0) +IF(AND(N53=""M"",RANK(R53,UNIQUE(FILTER(R:R,E:E=E53)),1)=2), MAX(7,RANK(SUM(Q53,VLOOKUP(B53,Profile!J:L,3,FALSE)/1000),UNIQUE(FILTER(R:"&amp;"R,E:E=E53)),0)*1.33+1.33-3),0) +IF(AND(N53=""M"",RANK(R53,UNIQUE(FILTER(R:R,E:E=E53)),1)=3), MAX(5,RANK(SUM(Q53,VLOOKUP(B53,Profile!J:L,3,FALSE)/1000),UNIQUE(FILTER(R:R,E:E=E53)),0)*1.33+2.66-5),0) +IF(AND(N53=""M"",RANK(R53,UNIQUE(FILTER(R:R,E:E=E53)),1)"&amp;"&gt;3), MAX(5-(RANK(R53,UNIQUE(FILTER(R:R,E:E=E53)),1)-3),RANK(SUM(Q53,VLOOKUP(B53,Profile!J:L,3,FALSE)/1000),UNIQUE(FILTER(R:R,E:E=E53)),0)*1.33+1.33*(RANK(R53,UNIQUE(FILTER(R:R,E:E=E53)),1)-1)-5-(RANK(R53,UNIQUE(FILTER(R:R,E:E=E53)),1)-3)),0) +IF(OR(N53="""&amp;"R9"",N53=""R18""), RANK(SUM(Q53,VLOOKUP(B53,Profile!J:L,3,FALSE)/1000),UNIQUE(FILTER(R:R,E:E=E53)),0),0) ,1))"),"")</f>
        <v/>
      </c>
      <c r="T53" s="111" t="str">
        <f t="shared" si="1"/>
        <v/>
      </c>
      <c r="U53" s="111" t="str">
        <f>IFERROR(__xludf.DUMMYFUNCTION("if(len(L53)=0,"""",IF(COUNTUNIQUEIFS(R:R,Q:Q,Q53,E:E,E53)=1,T53,ROUND(SUM(UNIQUE(FILTER(T:T,Q:Q=Q53,E:E=E53)))/COUNTUNIQUEIFS(R:R,Q:Q,Q53,E:E,E53),1)))"),"")</f>
        <v/>
      </c>
      <c r="V53" s="109" t="str">
        <f>IFERROR(__xludf.DUMMYFUNCTION("if(len(M53)=0,"""",(IF(N53=""C"",
SMALL(FILTER(M:M,B:B=B53,E:E=E53),1),
0)
+IF(N53=""R18"",
MIN(IFERROR(SMALL(FILTER(M:M,B:B=B53,E:E=E53,J:J=9),1),100)+IFERROR(SMALL(FILTER(M:M,B:B=B53,E:E=E53,J:J=9),2),100),SMALL(FILTER(M:M,B:B=B53,E:E=E53,J:J=18),1)),
0"&amp;")
+IF(OR(N53=""R9"",N53=""M""),
MINIFS(M:M,B:B,B53,E:E,E53),
0)))"),"")</f>
        <v/>
      </c>
      <c r="W53" s="111" t="str">
        <f>if(len(M53)=0,"",SUM(V53,VLOOKUP(B53,Profile!J:L,3,FALSE)/1000))</f>
        <v/>
      </c>
      <c r="X53" s="111" t="str">
        <f>IFERROR(__xludf.DUMMYFUNCTION("if(len(M53)=0,"""",ROUND( IF(AND(N53=""C"",RANK(W53,UNIQUE(FILTER(W:W,E:E=E53)),1)=1), MAX(15,RANK(SUM(V53,VLOOKUP(B53,Profile!J:L,3,FALSE)/1000),UNIQUE(FILTER(W:W,E:E=E53)),0)*1.5),0) +IF(AND(N53=""C"",RANK(W53,UNIQUE(FILTER(W:W,E:E=E53)),1)=2), MAX(10,R"&amp;"ANK(SUM(V53,VLOOKUP(B53,Profile!J:L,3,FALSE)/1000),UNIQUE(FILTER(W:W,E:E=E53)),0)*1.5+1.5-5),0) +IF(AND(N53=""C"",RANK(W53,UNIQUE(FILTER(W:W,E:E=E53)),1)=3), MAX(7,RANK(SUM(V53,VLOOKUP(B53,Profile!J:L,3,FALSE)/1000),UNIQUE(FILTER(W:W,E:E=E53)),0)*1.5+3-8)"&amp;",0) +IF(AND(N53=""C"",RANK(W53,UNIQUE(FILTER(W:W,E:E=E53)),1)=4), MAX(5,RANK(SUM(V53,VLOOKUP(B53,Profile!J:L,3,FALSE)/1000),UNIQUE(FILTER(W:W,E:E=E53)),0)*1.5+4.5-10),0) +IF(AND(N53=""C"",RANK(W53,UNIQUE(FILTER(W:W,E:E=E53)),1)&gt;4), MAX(5-(RANK(W53,UNIQUE("&amp;"FILTER(W:W,E:E=E53)),1)-3),RANK(SUM(V53,VLOOKUP(B53,Profile!J:L,3,FALSE)/1000),UNIQUE(FILTER(W:W,E:E=E53)),0)*1.5+1.5*(RANK(W53,UNIQUE(FILTER(W:W,E:E=E53)),1)-1)-10-(RANK(W53,UNIQUE(FILTER(W:W,E:E=E53)),1)-4)),0) +IF(AND(N53=""M"",RANK(W53,UNIQUE(FILTER(W"&amp;":W,E:E=E53)),1)=1), MAX(10,RANK(SUM(V53,VLOOKUP(B53,Profile!J:L,3,FALSE)/1000),UNIQUE(FILTER(W:W,E:E=E53)),0)*1.33),0) +IF(AND(N53=""M"",RANK(W53,UNIQUE(FILTER(W:W,E:E=E53)),1)=2), MAX(7,RANK(SUM(V53,VLOOKUP(B53,Profile!J:L,3,FALSE)/1000),UNIQUE(FILTER(W:"&amp;"W,E:E=E53)),0)*1.33+1.33-3),0) +IF(AND(N53=""M"",RANK(W53,UNIQUE(FILTER(W:W,E:E=E53)),1)=3), MAX(5,RANK(SUM(V53,VLOOKUP(B53,Profile!J:L,3,FALSE)/1000),UNIQUE(FILTER(W:W,E:E=E53)),0)*1.33+2.66-5),0) +IF(AND(N53=""M"",RANK(W53,UNIQUE(FILTER(W:W,E:E=E53)),1)"&amp;"&gt;3), MAX(5-(RANK(W53,UNIQUE(FILTER(W:W,E:E=E53)),1)-3),RANK(SUM(V53,VLOOKUP(B53,Profile!J:L,3,FALSE)/1000),UNIQUE(FILTER(W:W,E:E=E53)),0)*1.33+1.33*(RANK(W53,UNIQUE(FILTER(W:W,E:E=E53)),1)-1)-5-(RANK(W53,UNIQUE(FILTER(W:W,E:E=E53)),1)-3)),0) +IF(OR(N53="""&amp;"R9"",N53=""R18""), RANK(SUM(V53,VLOOKUP(B53,Profile!J:L,3,FALSE)/1000),UNIQUE(FILTER(W:W,E:E=E53)),0),0) ,1))"),"")</f>
        <v/>
      </c>
      <c r="Y53" s="111" t="str">
        <f t="shared" si="2"/>
        <v/>
      </c>
      <c r="Z53" s="111" t="str">
        <f>IFERROR(__xludf.DUMMYFUNCTION("if(len(M53)=0,"""",IF(COUNTUNIQUEIFS(W:W,V:V,V53,E:E,E53)=1,Y53,ROUND(SUM(UNIQUE(FILTER(Y:Y,V:V=V53,E:E=E53)))/COUNTUNIQUEIFS(W:W,V:V,V53,E:E,E53),1)))"),"")</f>
        <v/>
      </c>
      <c r="AI53" s="8" t="s">
        <v>14</v>
      </c>
      <c r="AK53" s="8" t="s">
        <v>14</v>
      </c>
      <c r="AL53" s="8" t="s">
        <v>14</v>
      </c>
      <c r="AM53" s="8" t="s">
        <v>14</v>
      </c>
      <c r="AN53" s="8" t="str">
        <f>IFERROR(__xludf.DUMMYFUNCTION("""COMPUTED_VALUE"""),"")</f>
        <v/>
      </c>
      <c r="AO53" s="8" t="str">
        <f>IFERROR(__xludf.DUMMYFUNCTION("if(len(AI53:AI1001)=0,"""", COUNTA(filter(Chirps!$A$2:$Z$100,column(Chirps!$A$2:$Z$100)=AI53)))"),"")</f>
        <v/>
      </c>
    </row>
    <row r="54">
      <c r="Q54" s="111" t="str">
        <f>IFERROR(__xludf.DUMMYFUNCTION("if(len(L54)=0,"""",(IF(N54=""C"",
SMALL(FILTER(L:L,B:B=B54,E:E=E54),1)+IFERROR(SMALL(FILTER(L:L,B:B=B54,E:E=E54),2),0),
0)
+IF(N54=""R18"",
MIN(IFERROR(SMALL(FILTER(L:L,B:B=B54,E:E=E54,J:J=9),1),100)+IFERROR(SMALL(FILTER(L:L,B:B=B54,E:E=E54,J:J=9),2),100)"&amp;",SMALL(FILTER(L:L,B:B=B54,E:E=E54,J:J=18),1)),
0)
+IF(OR(N54=""R9"",N54=""M""),
MINIFS(L:L,B:B,B54,E:E,E54),
0)))"),"")</f>
        <v/>
      </c>
      <c r="R54" s="112" t="str">
        <f>if(len(L54)=0,"",SUM(Q54,VLOOKUP(B54,Profile!J:L,3,FALSE)/1000))</f>
        <v/>
      </c>
      <c r="S54" s="112" t="str">
        <f>IFERROR(__xludf.DUMMYFUNCTION("if(len(L54)=0,"""",ROUND( IF(AND(N54=""C"",RANK(R54,UNIQUE(FILTER(R:R,E:E=E54)),1)=1), MAX(15,RANK(SUM(Q54,VLOOKUP(B54,Profile!J:L,3,FALSE)/1000),UNIQUE(FILTER(R:R,E:E=E54)),0)*1.5),0) +IF(AND(N54=""C"",RANK(R54,UNIQUE(FILTER(R:R,E:E=E54)),1)=2), MAX(10,R"&amp;"ANK(SUM(Q54,VLOOKUP(B54,Profile!J:L,3,FALSE)/1000),UNIQUE(FILTER(R:R,E:E=E54)),0)*1.5+1.5-5),0) +IF(AND(N54=""C"",RANK(R54,UNIQUE(FILTER(R:R,E:E=E54)),1)=3), MAX(7,RANK(SUM(Q54,VLOOKUP(B54,Profile!J:L,3,FALSE)/1000),UNIQUE(FILTER(R:R,E:E=E54)),0)*1.5+3-8)"&amp;",0) +IF(AND(N54=""C"",RANK(R54,UNIQUE(FILTER(R:R,E:E=E54)),1)=4), MAX(5,RANK(SUM(Q54,VLOOKUP(B54,Profile!J:L,3,FALSE)/1000),UNIQUE(FILTER(R:R,E:E=E54)),0)*1.5+4.5-10),0) +IF(AND(N54=""C"",RANK(R54,UNIQUE(FILTER(R:R,E:E=E54)),1)&gt;4), MAX(5-(RANK(R54,UNIQUE("&amp;"FILTER(R:R,E:E=E54)),1)-3),RANK(SUM(Q54,VLOOKUP(B54,Profile!J:L,3,FALSE)/1000),UNIQUE(FILTER(R:R,E:E=E54)),0)*1.5+1.5*(RANK(R54,UNIQUE(FILTER(R:R,E:E=E54)),1)-1)-10-(RANK(R54,UNIQUE(FILTER(R:R,E:E=E54)),1)-4)),0) +IF(AND(N54=""M"",RANK(R54,UNIQUE(FILTER(R"&amp;":R,E:E=E54)),1)=1), MAX(10,RANK(SUM(Q54,VLOOKUP(B54,Profile!J:L,3,FALSE)/1000),UNIQUE(FILTER(R:R,E:E=E54)),0)*1.33),0) +IF(AND(N54=""M"",RANK(R54,UNIQUE(FILTER(R:R,E:E=E54)),1)=2), MAX(7,RANK(SUM(Q54,VLOOKUP(B54,Profile!J:L,3,FALSE)/1000),UNIQUE(FILTER(R:"&amp;"R,E:E=E54)),0)*1.33+1.33-3),0) +IF(AND(N54=""M"",RANK(R54,UNIQUE(FILTER(R:R,E:E=E54)),1)=3), MAX(5,RANK(SUM(Q54,VLOOKUP(B54,Profile!J:L,3,FALSE)/1000),UNIQUE(FILTER(R:R,E:E=E54)),0)*1.33+2.66-5),0) +IF(AND(N54=""M"",RANK(R54,UNIQUE(FILTER(R:R,E:E=E54)),1)"&amp;"&gt;3), MAX(5-(RANK(R54,UNIQUE(FILTER(R:R,E:E=E54)),1)-3),RANK(SUM(Q54,VLOOKUP(B54,Profile!J:L,3,FALSE)/1000),UNIQUE(FILTER(R:R,E:E=E54)),0)*1.33+1.33*(RANK(R54,UNIQUE(FILTER(R:R,E:E=E54)),1)-1)-5-(RANK(R54,UNIQUE(FILTER(R:R,E:E=E54)),1)-3)),0) +IF(OR(N54="""&amp;"R9"",N54=""R18""), RANK(SUM(Q54,VLOOKUP(B54,Profile!J:L,3,FALSE)/1000),UNIQUE(FILTER(R:R,E:E=E54)),0),0) ,1))"),"")</f>
        <v/>
      </c>
      <c r="T54" s="111" t="str">
        <f t="shared" si="1"/>
        <v/>
      </c>
      <c r="U54" s="111" t="str">
        <f>IFERROR(__xludf.DUMMYFUNCTION("if(len(L54)=0,"""",IF(COUNTUNIQUEIFS(R:R,Q:Q,Q54,E:E,E54)=1,T54,ROUND(SUM(UNIQUE(FILTER(T:T,Q:Q=Q54,E:E=E54)))/COUNTUNIQUEIFS(R:R,Q:Q,Q54,E:E,E54),1)))"),"")</f>
        <v/>
      </c>
      <c r="V54" s="109" t="str">
        <f>IFERROR(__xludf.DUMMYFUNCTION("if(len(M54)=0,"""",(IF(N54=""C"",
SMALL(FILTER(M:M,B:B=B54,E:E=E54),1),
0)
+IF(N54=""R18"",
MIN(IFERROR(SMALL(FILTER(M:M,B:B=B54,E:E=E54,J:J=9),1),100)+IFERROR(SMALL(FILTER(M:M,B:B=B54,E:E=E54,J:J=9),2),100),SMALL(FILTER(M:M,B:B=B54,E:E=E54,J:J=18),1)),
0"&amp;")
+IF(OR(N54=""R9"",N54=""M""),
MINIFS(M:M,B:B,B54,E:E,E54),
0)))"),"")</f>
        <v/>
      </c>
      <c r="W54" s="111" t="str">
        <f>if(len(M54)=0,"",SUM(V54,VLOOKUP(B54,Profile!J:L,3,FALSE)/1000))</f>
        <v/>
      </c>
      <c r="X54" s="111" t="str">
        <f>IFERROR(__xludf.DUMMYFUNCTION("if(len(M54)=0,"""",ROUND( IF(AND(N54=""C"",RANK(W54,UNIQUE(FILTER(W:W,E:E=E54)),1)=1), MAX(15,RANK(SUM(V54,VLOOKUP(B54,Profile!J:L,3,FALSE)/1000),UNIQUE(FILTER(W:W,E:E=E54)),0)*1.5),0) +IF(AND(N54=""C"",RANK(W54,UNIQUE(FILTER(W:W,E:E=E54)),1)=2), MAX(10,R"&amp;"ANK(SUM(V54,VLOOKUP(B54,Profile!J:L,3,FALSE)/1000),UNIQUE(FILTER(W:W,E:E=E54)),0)*1.5+1.5-5),0) +IF(AND(N54=""C"",RANK(W54,UNIQUE(FILTER(W:W,E:E=E54)),1)=3), MAX(7,RANK(SUM(V54,VLOOKUP(B54,Profile!J:L,3,FALSE)/1000),UNIQUE(FILTER(W:W,E:E=E54)),0)*1.5+3-8)"&amp;",0) +IF(AND(N54=""C"",RANK(W54,UNIQUE(FILTER(W:W,E:E=E54)),1)=4), MAX(5,RANK(SUM(V54,VLOOKUP(B54,Profile!J:L,3,FALSE)/1000),UNIQUE(FILTER(W:W,E:E=E54)),0)*1.5+4.5-10),0) +IF(AND(N54=""C"",RANK(W54,UNIQUE(FILTER(W:W,E:E=E54)),1)&gt;4), MAX(5-(RANK(W54,UNIQUE("&amp;"FILTER(W:W,E:E=E54)),1)-3),RANK(SUM(V54,VLOOKUP(B54,Profile!J:L,3,FALSE)/1000),UNIQUE(FILTER(W:W,E:E=E54)),0)*1.5+1.5*(RANK(W54,UNIQUE(FILTER(W:W,E:E=E54)),1)-1)-10-(RANK(W54,UNIQUE(FILTER(W:W,E:E=E54)),1)-4)),0) +IF(AND(N54=""M"",RANK(W54,UNIQUE(FILTER(W"&amp;":W,E:E=E54)),1)=1), MAX(10,RANK(SUM(V54,VLOOKUP(B54,Profile!J:L,3,FALSE)/1000),UNIQUE(FILTER(W:W,E:E=E54)),0)*1.33),0) +IF(AND(N54=""M"",RANK(W54,UNIQUE(FILTER(W:W,E:E=E54)),1)=2), MAX(7,RANK(SUM(V54,VLOOKUP(B54,Profile!J:L,3,FALSE)/1000),UNIQUE(FILTER(W:"&amp;"W,E:E=E54)),0)*1.33+1.33-3),0) +IF(AND(N54=""M"",RANK(W54,UNIQUE(FILTER(W:W,E:E=E54)),1)=3), MAX(5,RANK(SUM(V54,VLOOKUP(B54,Profile!J:L,3,FALSE)/1000),UNIQUE(FILTER(W:W,E:E=E54)),0)*1.33+2.66-5),0) +IF(AND(N54=""M"",RANK(W54,UNIQUE(FILTER(W:W,E:E=E54)),1)"&amp;"&gt;3), MAX(5-(RANK(W54,UNIQUE(FILTER(W:W,E:E=E54)),1)-3),RANK(SUM(V54,VLOOKUP(B54,Profile!J:L,3,FALSE)/1000),UNIQUE(FILTER(W:W,E:E=E54)),0)*1.33+1.33*(RANK(W54,UNIQUE(FILTER(W:W,E:E=E54)),1)-1)-5-(RANK(W54,UNIQUE(FILTER(W:W,E:E=E54)),1)-3)),0) +IF(OR(N54="""&amp;"R9"",N54=""R18""), RANK(SUM(V54,VLOOKUP(B54,Profile!J:L,3,FALSE)/1000),UNIQUE(FILTER(W:W,E:E=E54)),0),0) ,1))"),"")</f>
        <v/>
      </c>
      <c r="Y54" s="111" t="str">
        <f t="shared" si="2"/>
        <v/>
      </c>
      <c r="Z54" s="111" t="str">
        <f>IFERROR(__xludf.DUMMYFUNCTION("if(len(M54)=0,"""",IF(COUNTUNIQUEIFS(W:W,V:V,V54,E:E,E54)=1,Y54,ROUND(SUM(UNIQUE(FILTER(Y:Y,V:V=V54,E:E=E54)))/COUNTUNIQUEIFS(W:W,V:V,V54,E:E,E54),1)))"),"")</f>
        <v/>
      </c>
      <c r="AI54" s="8" t="s">
        <v>14</v>
      </c>
      <c r="AK54" s="8" t="s">
        <v>14</v>
      </c>
      <c r="AL54" s="8" t="s">
        <v>14</v>
      </c>
      <c r="AM54" s="8" t="s">
        <v>14</v>
      </c>
      <c r="AN54" s="8" t="str">
        <f>IFERROR(__xludf.DUMMYFUNCTION("""COMPUTED_VALUE"""),"")</f>
        <v/>
      </c>
      <c r="AO54" s="8" t="str">
        <f>IFERROR(__xludf.DUMMYFUNCTION("if(len(AI54:AI1001)=0,"""", COUNTA(filter(Chirps!$A$2:$Z$100,column(Chirps!$A$2:$Z$100)=AI54)))"),"")</f>
        <v/>
      </c>
    </row>
    <row r="55">
      <c r="Q55" s="111" t="str">
        <f>IFERROR(__xludf.DUMMYFUNCTION("if(len(L55)=0,"""",(IF(N55=""C"",
SMALL(FILTER(L:L,B:B=B55,E:E=E55),1)+IFERROR(SMALL(FILTER(L:L,B:B=B55,E:E=E55),2),0),
0)
+IF(N55=""R18"",
MIN(IFERROR(SMALL(FILTER(L:L,B:B=B55,E:E=E55,J:J=9),1),100)+IFERROR(SMALL(FILTER(L:L,B:B=B55,E:E=E55,J:J=9),2),100)"&amp;",SMALL(FILTER(L:L,B:B=B55,E:E=E55,J:J=18),1)),
0)
+IF(OR(N55=""R9"",N55=""M""),
MINIFS(L:L,B:B,B55,E:E,E55),
0)))"),"")</f>
        <v/>
      </c>
      <c r="R55" s="112" t="str">
        <f>if(len(L55)=0,"",SUM(Q55,VLOOKUP(B55,Profile!J:L,3,FALSE)/1000))</f>
        <v/>
      </c>
      <c r="S55" s="112" t="str">
        <f>IFERROR(__xludf.DUMMYFUNCTION("if(len(L55)=0,"""",ROUND( IF(AND(N55=""C"",RANK(R55,UNIQUE(FILTER(R:R,E:E=E55)),1)=1), MAX(15,RANK(SUM(Q55,VLOOKUP(B55,Profile!J:L,3,FALSE)/1000),UNIQUE(FILTER(R:R,E:E=E55)),0)*1.5),0) +IF(AND(N55=""C"",RANK(R55,UNIQUE(FILTER(R:R,E:E=E55)),1)=2), MAX(10,R"&amp;"ANK(SUM(Q55,VLOOKUP(B55,Profile!J:L,3,FALSE)/1000),UNIQUE(FILTER(R:R,E:E=E55)),0)*1.5+1.5-5),0) +IF(AND(N55=""C"",RANK(R55,UNIQUE(FILTER(R:R,E:E=E55)),1)=3), MAX(7,RANK(SUM(Q55,VLOOKUP(B55,Profile!J:L,3,FALSE)/1000),UNIQUE(FILTER(R:R,E:E=E55)),0)*1.5+3-8)"&amp;",0) +IF(AND(N55=""C"",RANK(R55,UNIQUE(FILTER(R:R,E:E=E55)),1)=4), MAX(5,RANK(SUM(Q55,VLOOKUP(B55,Profile!J:L,3,FALSE)/1000),UNIQUE(FILTER(R:R,E:E=E55)),0)*1.5+4.5-10),0) +IF(AND(N55=""C"",RANK(R55,UNIQUE(FILTER(R:R,E:E=E55)),1)&gt;4), MAX(5-(RANK(R55,UNIQUE("&amp;"FILTER(R:R,E:E=E55)),1)-3),RANK(SUM(Q55,VLOOKUP(B55,Profile!J:L,3,FALSE)/1000),UNIQUE(FILTER(R:R,E:E=E55)),0)*1.5+1.5*(RANK(R55,UNIQUE(FILTER(R:R,E:E=E55)),1)-1)-10-(RANK(R55,UNIQUE(FILTER(R:R,E:E=E55)),1)-4)),0) +IF(AND(N55=""M"",RANK(R55,UNIQUE(FILTER(R"&amp;":R,E:E=E55)),1)=1), MAX(10,RANK(SUM(Q55,VLOOKUP(B55,Profile!J:L,3,FALSE)/1000),UNIQUE(FILTER(R:R,E:E=E55)),0)*1.33),0) +IF(AND(N55=""M"",RANK(R55,UNIQUE(FILTER(R:R,E:E=E55)),1)=2), MAX(7,RANK(SUM(Q55,VLOOKUP(B55,Profile!J:L,3,FALSE)/1000),UNIQUE(FILTER(R:"&amp;"R,E:E=E55)),0)*1.33+1.33-3),0) +IF(AND(N55=""M"",RANK(R55,UNIQUE(FILTER(R:R,E:E=E55)),1)=3), MAX(5,RANK(SUM(Q55,VLOOKUP(B55,Profile!J:L,3,FALSE)/1000),UNIQUE(FILTER(R:R,E:E=E55)),0)*1.33+2.66-5),0) +IF(AND(N55=""M"",RANK(R55,UNIQUE(FILTER(R:R,E:E=E55)),1)"&amp;"&gt;3), MAX(5-(RANK(R55,UNIQUE(FILTER(R:R,E:E=E55)),1)-3),RANK(SUM(Q55,VLOOKUP(B55,Profile!J:L,3,FALSE)/1000),UNIQUE(FILTER(R:R,E:E=E55)),0)*1.33+1.33*(RANK(R55,UNIQUE(FILTER(R:R,E:E=E55)),1)-1)-5-(RANK(R55,UNIQUE(FILTER(R:R,E:E=E55)),1)-3)),0) +IF(OR(N55="""&amp;"R9"",N55=""R18""), RANK(SUM(Q55,VLOOKUP(B55,Profile!J:L,3,FALSE)/1000),UNIQUE(FILTER(R:R,E:E=E55)),0),0) ,1))"),"")</f>
        <v/>
      </c>
      <c r="T55" s="111" t="str">
        <f t="shared" si="1"/>
        <v/>
      </c>
      <c r="U55" s="111" t="str">
        <f>IFERROR(__xludf.DUMMYFUNCTION("if(len(L55)=0,"""",IF(COUNTUNIQUEIFS(R:R,Q:Q,Q55,E:E,E55)=1,T55,ROUND(SUM(UNIQUE(FILTER(T:T,Q:Q=Q55,E:E=E55)))/COUNTUNIQUEIFS(R:R,Q:Q,Q55,E:E,E55),1)))"),"")</f>
        <v/>
      </c>
      <c r="V55" s="109" t="str">
        <f>IFERROR(__xludf.DUMMYFUNCTION("if(len(M55)=0,"""",(IF(N55=""C"",
SMALL(FILTER(M:M,B:B=B55,E:E=E55),1),
0)
+IF(N55=""R18"",
MIN(IFERROR(SMALL(FILTER(M:M,B:B=B55,E:E=E55,J:J=9),1),100)+IFERROR(SMALL(FILTER(M:M,B:B=B55,E:E=E55,J:J=9),2),100),SMALL(FILTER(M:M,B:B=B55,E:E=E55,J:J=18),1)),
0"&amp;")
+IF(OR(N55=""R9"",N55=""M""),
MINIFS(M:M,B:B,B55,E:E,E55),
0)))"),"")</f>
        <v/>
      </c>
      <c r="W55" s="111" t="str">
        <f>if(len(M55)=0,"",SUM(V55,VLOOKUP(B55,Profile!J:L,3,FALSE)/1000))</f>
        <v/>
      </c>
      <c r="X55" s="111" t="str">
        <f>IFERROR(__xludf.DUMMYFUNCTION("if(len(M55)=0,"""",ROUND( IF(AND(N55=""C"",RANK(W55,UNIQUE(FILTER(W:W,E:E=E55)),1)=1), MAX(15,RANK(SUM(V55,VLOOKUP(B55,Profile!J:L,3,FALSE)/1000),UNIQUE(FILTER(W:W,E:E=E55)),0)*1.5),0) +IF(AND(N55=""C"",RANK(W55,UNIQUE(FILTER(W:W,E:E=E55)),1)=2), MAX(10,R"&amp;"ANK(SUM(V55,VLOOKUP(B55,Profile!J:L,3,FALSE)/1000),UNIQUE(FILTER(W:W,E:E=E55)),0)*1.5+1.5-5),0) +IF(AND(N55=""C"",RANK(W55,UNIQUE(FILTER(W:W,E:E=E55)),1)=3), MAX(7,RANK(SUM(V55,VLOOKUP(B55,Profile!J:L,3,FALSE)/1000),UNIQUE(FILTER(W:W,E:E=E55)),0)*1.5+3-8)"&amp;",0) +IF(AND(N55=""C"",RANK(W55,UNIQUE(FILTER(W:W,E:E=E55)),1)=4), MAX(5,RANK(SUM(V55,VLOOKUP(B55,Profile!J:L,3,FALSE)/1000),UNIQUE(FILTER(W:W,E:E=E55)),0)*1.5+4.5-10),0) +IF(AND(N55=""C"",RANK(W55,UNIQUE(FILTER(W:W,E:E=E55)),1)&gt;4), MAX(5-(RANK(W55,UNIQUE("&amp;"FILTER(W:W,E:E=E55)),1)-3),RANK(SUM(V55,VLOOKUP(B55,Profile!J:L,3,FALSE)/1000),UNIQUE(FILTER(W:W,E:E=E55)),0)*1.5+1.5*(RANK(W55,UNIQUE(FILTER(W:W,E:E=E55)),1)-1)-10-(RANK(W55,UNIQUE(FILTER(W:W,E:E=E55)),1)-4)),0) +IF(AND(N55=""M"",RANK(W55,UNIQUE(FILTER(W"&amp;":W,E:E=E55)),1)=1), MAX(10,RANK(SUM(V55,VLOOKUP(B55,Profile!J:L,3,FALSE)/1000),UNIQUE(FILTER(W:W,E:E=E55)),0)*1.33),0) +IF(AND(N55=""M"",RANK(W55,UNIQUE(FILTER(W:W,E:E=E55)),1)=2), MAX(7,RANK(SUM(V55,VLOOKUP(B55,Profile!J:L,3,FALSE)/1000),UNIQUE(FILTER(W:"&amp;"W,E:E=E55)),0)*1.33+1.33-3),0) +IF(AND(N55=""M"",RANK(W55,UNIQUE(FILTER(W:W,E:E=E55)),1)=3), MAX(5,RANK(SUM(V55,VLOOKUP(B55,Profile!J:L,3,FALSE)/1000),UNIQUE(FILTER(W:W,E:E=E55)),0)*1.33+2.66-5),0) +IF(AND(N55=""M"",RANK(W55,UNIQUE(FILTER(W:W,E:E=E55)),1)"&amp;"&gt;3), MAX(5-(RANK(W55,UNIQUE(FILTER(W:W,E:E=E55)),1)-3),RANK(SUM(V55,VLOOKUP(B55,Profile!J:L,3,FALSE)/1000),UNIQUE(FILTER(W:W,E:E=E55)),0)*1.33+1.33*(RANK(W55,UNIQUE(FILTER(W:W,E:E=E55)),1)-1)-5-(RANK(W55,UNIQUE(FILTER(W:W,E:E=E55)),1)-3)),0) +IF(OR(N55="""&amp;"R9"",N55=""R18""), RANK(SUM(V55,VLOOKUP(B55,Profile!J:L,3,FALSE)/1000),UNIQUE(FILTER(W:W,E:E=E55)),0),0) ,1))"),"")</f>
        <v/>
      </c>
      <c r="Y55" s="111" t="str">
        <f t="shared" si="2"/>
        <v/>
      </c>
      <c r="Z55" s="111" t="str">
        <f>IFERROR(__xludf.DUMMYFUNCTION("if(len(M55)=0,"""",IF(COUNTUNIQUEIFS(W:W,V:V,V55,E:E,E55)=1,Y55,ROUND(SUM(UNIQUE(FILTER(Y:Y,V:V=V55,E:E=E55)))/COUNTUNIQUEIFS(W:W,V:V,V55,E:E,E55),1)))"),"")</f>
        <v/>
      </c>
      <c r="AI55" s="8" t="s">
        <v>14</v>
      </c>
      <c r="AK55" s="8" t="s">
        <v>14</v>
      </c>
      <c r="AL55" s="8" t="s">
        <v>14</v>
      </c>
      <c r="AM55" s="8" t="s">
        <v>14</v>
      </c>
      <c r="AN55" s="8" t="str">
        <f>IFERROR(__xludf.DUMMYFUNCTION("""COMPUTED_VALUE"""),"")</f>
        <v/>
      </c>
      <c r="AO55" s="8" t="str">
        <f>IFERROR(__xludf.DUMMYFUNCTION("if(len(AI55:AI1001)=0,"""", COUNTA(filter(Chirps!$A$2:$Z$100,column(Chirps!$A$2:$Z$100)=AI55)))"),"")</f>
        <v/>
      </c>
    </row>
    <row r="56">
      <c r="Q56" s="111" t="str">
        <f>IFERROR(__xludf.DUMMYFUNCTION("if(len(L56)=0,"""",(IF(N56=""C"",
SMALL(FILTER(L:L,B:B=B56,E:E=E56),1)+IFERROR(SMALL(FILTER(L:L,B:B=B56,E:E=E56),2),0),
0)
+IF(N56=""R18"",
MIN(IFERROR(SMALL(FILTER(L:L,B:B=B56,E:E=E56,J:J=9),1),100)+IFERROR(SMALL(FILTER(L:L,B:B=B56,E:E=E56,J:J=9),2),100)"&amp;",SMALL(FILTER(L:L,B:B=B56,E:E=E56,J:J=18),1)),
0)
+IF(OR(N56=""R9"",N56=""M""),
MINIFS(L:L,B:B,B56,E:E,E56),
0)))"),"")</f>
        <v/>
      </c>
      <c r="R56" s="112" t="str">
        <f>if(len(L56)=0,"",SUM(Q56,VLOOKUP(B56,Profile!J:L,3,FALSE)/1000))</f>
        <v/>
      </c>
      <c r="S56" s="112" t="str">
        <f>IFERROR(__xludf.DUMMYFUNCTION("if(len(L56)=0,"""",ROUND( IF(AND(N56=""C"",RANK(R56,UNIQUE(FILTER(R:R,E:E=E56)),1)=1), MAX(15,RANK(SUM(Q56,VLOOKUP(B56,Profile!J:L,3,FALSE)/1000),UNIQUE(FILTER(R:R,E:E=E56)),0)*1.5),0) +IF(AND(N56=""C"",RANK(R56,UNIQUE(FILTER(R:R,E:E=E56)),1)=2), MAX(10,R"&amp;"ANK(SUM(Q56,VLOOKUP(B56,Profile!J:L,3,FALSE)/1000),UNIQUE(FILTER(R:R,E:E=E56)),0)*1.5+1.5-5),0) +IF(AND(N56=""C"",RANK(R56,UNIQUE(FILTER(R:R,E:E=E56)),1)=3), MAX(7,RANK(SUM(Q56,VLOOKUP(B56,Profile!J:L,3,FALSE)/1000),UNIQUE(FILTER(R:R,E:E=E56)),0)*1.5+3-8)"&amp;",0) +IF(AND(N56=""C"",RANK(R56,UNIQUE(FILTER(R:R,E:E=E56)),1)=4), MAX(5,RANK(SUM(Q56,VLOOKUP(B56,Profile!J:L,3,FALSE)/1000),UNIQUE(FILTER(R:R,E:E=E56)),0)*1.5+4.5-10),0) +IF(AND(N56=""C"",RANK(R56,UNIQUE(FILTER(R:R,E:E=E56)),1)&gt;4), MAX(5-(RANK(R56,UNIQUE("&amp;"FILTER(R:R,E:E=E56)),1)-3),RANK(SUM(Q56,VLOOKUP(B56,Profile!J:L,3,FALSE)/1000),UNIQUE(FILTER(R:R,E:E=E56)),0)*1.5+1.5*(RANK(R56,UNIQUE(FILTER(R:R,E:E=E56)),1)-1)-10-(RANK(R56,UNIQUE(FILTER(R:R,E:E=E56)),1)-4)),0) +IF(AND(N56=""M"",RANK(R56,UNIQUE(FILTER(R"&amp;":R,E:E=E56)),1)=1), MAX(10,RANK(SUM(Q56,VLOOKUP(B56,Profile!J:L,3,FALSE)/1000),UNIQUE(FILTER(R:R,E:E=E56)),0)*1.33),0) +IF(AND(N56=""M"",RANK(R56,UNIQUE(FILTER(R:R,E:E=E56)),1)=2), MAX(7,RANK(SUM(Q56,VLOOKUP(B56,Profile!J:L,3,FALSE)/1000),UNIQUE(FILTER(R:"&amp;"R,E:E=E56)),0)*1.33+1.33-3),0) +IF(AND(N56=""M"",RANK(R56,UNIQUE(FILTER(R:R,E:E=E56)),1)=3), MAX(5,RANK(SUM(Q56,VLOOKUP(B56,Profile!J:L,3,FALSE)/1000),UNIQUE(FILTER(R:R,E:E=E56)),0)*1.33+2.66-5),0) +IF(AND(N56=""M"",RANK(R56,UNIQUE(FILTER(R:R,E:E=E56)),1)"&amp;"&gt;3), MAX(5-(RANK(R56,UNIQUE(FILTER(R:R,E:E=E56)),1)-3),RANK(SUM(Q56,VLOOKUP(B56,Profile!J:L,3,FALSE)/1000),UNIQUE(FILTER(R:R,E:E=E56)),0)*1.33+1.33*(RANK(R56,UNIQUE(FILTER(R:R,E:E=E56)),1)-1)-5-(RANK(R56,UNIQUE(FILTER(R:R,E:E=E56)),1)-3)),0) +IF(OR(N56="""&amp;"R9"",N56=""R18""), RANK(SUM(Q56,VLOOKUP(B56,Profile!J:L,3,FALSE)/1000),UNIQUE(FILTER(R:R,E:E=E56)),0),0) ,1))"),"")</f>
        <v/>
      </c>
      <c r="T56" s="111" t="str">
        <f t="shared" si="1"/>
        <v/>
      </c>
      <c r="U56" s="111" t="str">
        <f>IFERROR(__xludf.DUMMYFUNCTION("if(len(L56)=0,"""",IF(COUNTUNIQUEIFS(R:R,Q:Q,Q56,E:E,E56)=1,T56,ROUND(SUM(UNIQUE(FILTER(T:T,Q:Q=Q56,E:E=E56)))/COUNTUNIQUEIFS(R:R,Q:Q,Q56,E:E,E56),1)))"),"")</f>
        <v/>
      </c>
      <c r="V56" s="109" t="str">
        <f>IFERROR(__xludf.DUMMYFUNCTION("if(len(M56)=0,"""",(IF(N56=""C"",
SMALL(FILTER(M:M,B:B=B56,E:E=E56),1),
0)
+IF(N56=""R18"",
MIN(IFERROR(SMALL(FILTER(M:M,B:B=B56,E:E=E56,J:J=9),1),100)+IFERROR(SMALL(FILTER(M:M,B:B=B56,E:E=E56,J:J=9),2),100),SMALL(FILTER(M:M,B:B=B56,E:E=E56,J:J=18),1)),
0"&amp;")
+IF(OR(N56=""R9"",N56=""M""),
MINIFS(M:M,B:B,B56,E:E,E56),
0)))"),"")</f>
        <v/>
      </c>
      <c r="W56" s="111" t="str">
        <f>if(len(M56)=0,"",SUM(V56,VLOOKUP(B56,Profile!J:L,3,FALSE)/1000))</f>
        <v/>
      </c>
      <c r="X56" s="111" t="str">
        <f>IFERROR(__xludf.DUMMYFUNCTION("if(len(M56)=0,"""",ROUND( IF(AND(N56=""C"",RANK(W56,UNIQUE(FILTER(W:W,E:E=E56)),1)=1), MAX(15,RANK(SUM(V56,VLOOKUP(B56,Profile!J:L,3,FALSE)/1000),UNIQUE(FILTER(W:W,E:E=E56)),0)*1.5),0) +IF(AND(N56=""C"",RANK(W56,UNIQUE(FILTER(W:W,E:E=E56)),1)=2), MAX(10,R"&amp;"ANK(SUM(V56,VLOOKUP(B56,Profile!J:L,3,FALSE)/1000),UNIQUE(FILTER(W:W,E:E=E56)),0)*1.5+1.5-5),0) +IF(AND(N56=""C"",RANK(W56,UNIQUE(FILTER(W:W,E:E=E56)),1)=3), MAX(7,RANK(SUM(V56,VLOOKUP(B56,Profile!J:L,3,FALSE)/1000),UNIQUE(FILTER(W:W,E:E=E56)),0)*1.5+3-8)"&amp;",0) +IF(AND(N56=""C"",RANK(W56,UNIQUE(FILTER(W:W,E:E=E56)),1)=4), MAX(5,RANK(SUM(V56,VLOOKUP(B56,Profile!J:L,3,FALSE)/1000),UNIQUE(FILTER(W:W,E:E=E56)),0)*1.5+4.5-10),0) +IF(AND(N56=""C"",RANK(W56,UNIQUE(FILTER(W:W,E:E=E56)),1)&gt;4), MAX(5-(RANK(W56,UNIQUE("&amp;"FILTER(W:W,E:E=E56)),1)-3),RANK(SUM(V56,VLOOKUP(B56,Profile!J:L,3,FALSE)/1000),UNIQUE(FILTER(W:W,E:E=E56)),0)*1.5+1.5*(RANK(W56,UNIQUE(FILTER(W:W,E:E=E56)),1)-1)-10-(RANK(W56,UNIQUE(FILTER(W:W,E:E=E56)),1)-4)),0) +IF(AND(N56=""M"",RANK(W56,UNIQUE(FILTER(W"&amp;":W,E:E=E56)),1)=1), MAX(10,RANK(SUM(V56,VLOOKUP(B56,Profile!J:L,3,FALSE)/1000),UNIQUE(FILTER(W:W,E:E=E56)),0)*1.33),0) +IF(AND(N56=""M"",RANK(W56,UNIQUE(FILTER(W:W,E:E=E56)),1)=2), MAX(7,RANK(SUM(V56,VLOOKUP(B56,Profile!J:L,3,FALSE)/1000),UNIQUE(FILTER(W:"&amp;"W,E:E=E56)),0)*1.33+1.33-3),0) +IF(AND(N56=""M"",RANK(W56,UNIQUE(FILTER(W:W,E:E=E56)),1)=3), MAX(5,RANK(SUM(V56,VLOOKUP(B56,Profile!J:L,3,FALSE)/1000),UNIQUE(FILTER(W:W,E:E=E56)),0)*1.33+2.66-5),0) +IF(AND(N56=""M"",RANK(W56,UNIQUE(FILTER(W:W,E:E=E56)),1)"&amp;"&gt;3), MAX(5-(RANK(W56,UNIQUE(FILTER(W:W,E:E=E56)),1)-3),RANK(SUM(V56,VLOOKUP(B56,Profile!J:L,3,FALSE)/1000),UNIQUE(FILTER(W:W,E:E=E56)),0)*1.33+1.33*(RANK(W56,UNIQUE(FILTER(W:W,E:E=E56)),1)-1)-5-(RANK(W56,UNIQUE(FILTER(W:W,E:E=E56)),1)-3)),0) +IF(OR(N56="""&amp;"R9"",N56=""R18""), RANK(SUM(V56,VLOOKUP(B56,Profile!J:L,3,FALSE)/1000),UNIQUE(FILTER(W:W,E:E=E56)),0),0) ,1))"),"")</f>
        <v/>
      </c>
      <c r="Y56" s="111" t="str">
        <f t="shared" si="2"/>
        <v/>
      </c>
      <c r="Z56" s="111" t="str">
        <f>IFERROR(__xludf.DUMMYFUNCTION("if(len(M56)=0,"""",IF(COUNTUNIQUEIFS(W:W,V:V,V56,E:E,E56)=1,Y56,ROUND(SUM(UNIQUE(FILTER(Y:Y,V:V=V56,E:E=E56)))/COUNTUNIQUEIFS(W:W,V:V,V56,E:E,E56),1)))"),"")</f>
        <v/>
      </c>
      <c r="AI56" s="8" t="s">
        <v>14</v>
      </c>
      <c r="AK56" s="8" t="s">
        <v>14</v>
      </c>
      <c r="AL56" s="8" t="s">
        <v>14</v>
      </c>
      <c r="AM56" s="8" t="s">
        <v>14</v>
      </c>
      <c r="AN56" s="8" t="str">
        <f>IFERROR(__xludf.DUMMYFUNCTION("""COMPUTED_VALUE"""),"")</f>
        <v/>
      </c>
      <c r="AO56" s="8" t="str">
        <f>IFERROR(__xludf.DUMMYFUNCTION("if(len(AI56:AI1001)=0,"""", COUNTA(filter(Chirps!$A$2:$Z$100,column(Chirps!$A$2:$Z$100)=AI56)))"),"")</f>
        <v/>
      </c>
    </row>
    <row r="57">
      <c r="Q57" s="111" t="str">
        <f>IFERROR(__xludf.DUMMYFUNCTION("if(len(L57)=0,"""",(IF(N57=""C"",
SMALL(FILTER(L:L,B:B=B57,E:E=E57),1)+IFERROR(SMALL(FILTER(L:L,B:B=B57,E:E=E57),2),0),
0)
+IF(N57=""R18"",
MIN(IFERROR(SMALL(FILTER(L:L,B:B=B57,E:E=E57,J:J=9),1),100)+IFERROR(SMALL(FILTER(L:L,B:B=B57,E:E=E57,J:J=9),2),100)"&amp;",SMALL(FILTER(L:L,B:B=B57,E:E=E57,J:J=18),1)),
0)
+IF(OR(N57=""R9"",N57=""M""),
MINIFS(L:L,B:B,B57,E:E,E57),
0)))"),"")</f>
        <v/>
      </c>
      <c r="R57" s="112" t="str">
        <f>if(len(L57)=0,"",SUM(Q57,VLOOKUP(B57,Profile!J:L,3,FALSE)/1000))</f>
        <v/>
      </c>
      <c r="S57" s="112" t="str">
        <f>IFERROR(__xludf.DUMMYFUNCTION("if(len(L57)=0,"""",ROUND( IF(AND(N57=""C"",RANK(R57,UNIQUE(FILTER(R:R,E:E=E57)),1)=1), MAX(15,RANK(SUM(Q57,VLOOKUP(B57,Profile!J:L,3,FALSE)/1000),UNIQUE(FILTER(R:R,E:E=E57)),0)*1.5),0) +IF(AND(N57=""C"",RANK(R57,UNIQUE(FILTER(R:R,E:E=E57)),1)=2), MAX(10,R"&amp;"ANK(SUM(Q57,VLOOKUP(B57,Profile!J:L,3,FALSE)/1000),UNIQUE(FILTER(R:R,E:E=E57)),0)*1.5+1.5-5),0) +IF(AND(N57=""C"",RANK(R57,UNIQUE(FILTER(R:R,E:E=E57)),1)=3), MAX(7,RANK(SUM(Q57,VLOOKUP(B57,Profile!J:L,3,FALSE)/1000),UNIQUE(FILTER(R:R,E:E=E57)),0)*1.5+3-8)"&amp;",0) +IF(AND(N57=""C"",RANK(R57,UNIQUE(FILTER(R:R,E:E=E57)),1)=4), MAX(5,RANK(SUM(Q57,VLOOKUP(B57,Profile!J:L,3,FALSE)/1000),UNIQUE(FILTER(R:R,E:E=E57)),0)*1.5+4.5-10),0) +IF(AND(N57=""C"",RANK(R57,UNIQUE(FILTER(R:R,E:E=E57)),1)&gt;4), MAX(5-(RANK(R57,UNIQUE("&amp;"FILTER(R:R,E:E=E57)),1)-3),RANK(SUM(Q57,VLOOKUP(B57,Profile!J:L,3,FALSE)/1000),UNIQUE(FILTER(R:R,E:E=E57)),0)*1.5+1.5*(RANK(R57,UNIQUE(FILTER(R:R,E:E=E57)),1)-1)-10-(RANK(R57,UNIQUE(FILTER(R:R,E:E=E57)),1)-4)),0) +IF(AND(N57=""M"",RANK(R57,UNIQUE(FILTER(R"&amp;":R,E:E=E57)),1)=1), MAX(10,RANK(SUM(Q57,VLOOKUP(B57,Profile!J:L,3,FALSE)/1000),UNIQUE(FILTER(R:R,E:E=E57)),0)*1.33),0) +IF(AND(N57=""M"",RANK(R57,UNIQUE(FILTER(R:R,E:E=E57)),1)=2), MAX(7,RANK(SUM(Q57,VLOOKUP(B57,Profile!J:L,3,FALSE)/1000),UNIQUE(FILTER(R:"&amp;"R,E:E=E57)),0)*1.33+1.33-3),0) +IF(AND(N57=""M"",RANK(R57,UNIQUE(FILTER(R:R,E:E=E57)),1)=3), MAX(5,RANK(SUM(Q57,VLOOKUP(B57,Profile!J:L,3,FALSE)/1000),UNIQUE(FILTER(R:R,E:E=E57)),0)*1.33+2.66-5),0) +IF(AND(N57=""M"",RANK(R57,UNIQUE(FILTER(R:R,E:E=E57)),1)"&amp;"&gt;3), MAX(5-(RANK(R57,UNIQUE(FILTER(R:R,E:E=E57)),1)-3),RANK(SUM(Q57,VLOOKUP(B57,Profile!J:L,3,FALSE)/1000),UNIQUE(FILTER(R:R,E:E=E57)),0)*1.33+1.33*(RANK(R57,UNIQUE(FILTER(R:R,E:E=E57)),1)-1)-5-(RANK(R57,UNIQUE(FILTER(R:R,E:E=E57)),1)-3)),0) +IF(OR(N57="""&amp;"R9"",N57=""R18""), RANK(SUM(Q57,VLOOKUP(B57,Profile!J:L,3,FALSE)/1000),UNIQUE(FILTER(R:R,E:E=E57)),0),0) ,1))"),"")</f>
        <v/>
      </c>
      <c r="T57" s="111" t="str">
        <f t="shared" si="1"/>
        <v/>
      </c>
      <c r="U57" s="111" t="str">
        <f>IFERROR(__xludf.DUMMYFUNCTION("if(len(L57)=0,"""",IF(COUNTUNIQUEIFS(R:R,Q:Q,Q57,E:E,E57)=1,T57,ROUND(SUM(UNIQUE(FILTER(T:T,Q:Q=Q57,E:E=E57)))/COUNTUNIQUEIFS(R:R,Q:Q,Q57,E:E,E57),1)))"),"")</f>
        <v/>
      </c>
      <c r="V57" s="109" t="str">
        <f>IFERROR(__xludf.DUMMYFUNCTION("if(len(M57)=0,"""",(IF(N57=""C"",
SMALL(FILTER(M:M,B:B=B57,E:E=E57),1),
0)
+IF(N57=""R18"",
MIN(IFERROR(SMALL(FILTER(M:M,B:B=B57,E:E=E57,J:J=9),1),100)+IFERROR(SMALL(FILTER(M:M,B:B=B57,E:E=E57,J:J=9),2),100),SMALL(FILTER(M:M,B:B=B57,E:E=E57,J:J=18),1)),
0"&amp;")
+IF(OR(N57=""R9"",N57=""M""),
MINIFS(M:M,B:B,B57,E:E,E57),
0)))"),"")</f>
        <v/>
      </c>
      <c r="W57" s="111" t="str">
        <f>if(len(M57)=0,"",SUM(V57,VLOOKUP(B57,Profile!J:L,3,FALSE)/1000))</f>
        <v/>
      </c>
      <c r="X57" s="111" t="str">
        <f>IFERROR(__xludf.DUMMYFUNCTION("if(len(M57)=0,"""",ROUND( IF(AND(N57=""C"",RANK(W57,UNIQUE(FILTER(W:W,E:E=E57)),1)=1), MAX(15,RANK(SUM(V57,VLOOKUP(B57,Profile!J:L,3,FALSE)/1000),UNIQUE(FILTER(W:W,E:E=E57)),0)*1.5),0) +IF(AND(N57=""C"",RANK(W57,UNIQUE(FILTER(W:W,E:E=E57)),1)=2), MAX(10,R"&amp;"ANK(SUM(V57,VLOOKUP(B57,Profile!J:L,3,FALSE)/1000),UNIQUE(FILTER(W:W,E:E=E57)),0)*1.5+1.5-5),0) +IF(AND(N57=""C"",RANK(W57,UNIQUE(FILTER(W:W,E:E=E57)),1)=3), MAX(7,RANK(SUM(V57,VLOOKUP(B57,Profile!J:L,3,FALSE)/1000),UNIQUE(FILTER(W:W,E:E=E57)),0)*1.5+3-8)"&amp;",0) +IF(AND(N57=""C"",RANK(W57,UNIQUE(FILTER(W:W,E:E=E57)),1)=4), MAX(5,RANK(SUM(V57,VLOOKUP(B57,Profile!J:L,3,FALSE)/1000),UNIQUE(FILTER(W:W,E:E=E57)),0)*1.5+4.5-10),0) +IF(AND(N57=""C"",RANK(W57,UNIQUE(FILTER(W:W,E:E=E57)),1)&gt;4), MAX(5-(RANK(W57,UNIQUE("&amp;"FILTER(W:W,E:E=E57)),1)-3),RANK(SUM(V57,VLOOKUP(B57,Profile!J:L,3,FALSE)/1000),UNIQUE(FILTER(W:W,E:E=E57)),0)*1.5+1.5*(RANK(W57,UNIQUE(FILTER(W:W,E:E=E57)),1)-1)-10-(RANK(W57,UNIQUE(FILTER(W:W,E:E=E57)),1)-4)),0) +IF(AND(N57=""M"",RANK(W57,UNIQUE(FILTER(W"&amp;":W,E:E=E57)),1)=1), MAX(10,RANK(SUM(V57,VLOOKUP(B57,Profile!J:L,3,FALSE)/1000),UNIQUE(FILTER(W:W,E:E=E57)),0)*1.33),0) +IF(AND(N57=""M"",RANK(W57,UNIQUE(FILTER(W:W,E:E=E57)),1)=2), MAX(7,RANK(SUM(V57,VLOOKUP(B57,Profile!J:L,3,FALSE)/1000),UNIQUE(FILTER(W:"&amp;"W,E:E=E57)),0)*1.33+1.33-3),0) +IF(AND(N57=""M"",RANK(W57,UNIQUE(FILTER(W:W,E:E=E57)),1)=3), MAX(5,RANK(SUM(V57,VLOOKUP(B57,Profile!J:L,3,FALSE)/1000),UNIQUE(FILTER(W:W,E:E=E57)),0)*1.33+2.66-5),0) +IF(AND(N57=""M"",RANK(W57,UNIQUE(FILTER(W:W,E:E=E57)),1)"&amp;"&gt;3), MAX(5-(RANK(W57,UNIQUE(FILTER(W:W,E:E=E57)),1)-3),RANK(SUM(V57,VLOOKUP(B57,Profile!J:L,3,FALSE)/1000),UNIQUE(FILTER(W:W,E:E=E57)),0)*1.33+1.33*(RANK(W57,UNIQUE(FILTER(W:W,E:E=E57)),1)-1)-5-(RANK(W57,UNIQUE(FILTER(W:W,E:E=E57)),1)-3)),0) +IF(OR(N57="""&amp;"R9"",N57=""R18""), RANK(SUM(V57,VLOOKUP(B57,Profile!J:L,3,FALSE)/1000),UNIQUE(FILTER(W:W,E:E=E57)),0),0) ,1))"),"")</f>
        <v/>
      </c>
      <c r="Y57" s="111" t="str">
        <f t="shared" si="2"/>
        <v/>
      </c>
      <c r="Z57" s="111" t="str">
        <f>IFERROR(__xludf.DUMMYFUNCTION("if(len(M57)=0,"""",IF(COUNTUNIQUEIFS(W:W,V:V,V57,E:E,E57)=1,Y57,ROUND(SUM(UNIQUE(FILTER(Y:Y,V:V=V57,E:E=E57)))/COUNTUNIQUEIFS(W:W,V:V,V57,E:E,E57),1)))"),"")</f>
        <v/>
      </c>
      <c r="AI57" s="8" t="s">
        <v>14</v>
      </c>
      <c r="AK57" s="8" t="s">
        <v>14</v>
      </c>
      <c r="AL57" s="8" t="s">
        <v>14</v>
      </c>
      <c r="AM57" s="8" t="s">
        <v>14</v>
      </c>
      <c r="AN57" s="8" t="str">
        <f>IFERROR(__xludf.DUMMYFUNCTION("""COMPUTED_VALUE"""),"")</f>
        <v/>
      </c>
      <c r="AO57" s="8" t="str">
        <f>IFERROR(__xludf.DUMMYFUNCTION("if(len(AI57:AI1001)=0,"""", COUNTA(filter(Chirps!$A$2:$Z$100,column(Chirps!$A$2:$Z$100)=AI57)))"),"")</f>
        <v/>
      </c>
    </row>
    <row r="58">
      <c r="Q58" s="111" t="str">
        <f>IFERROR(__xludf.DUMMYFUNCTION("if(len(L58)=0,"""",(IF(N58=""C"",
SMALL(FILTER(L:L,B:B=B58,E:E=E58),1)+IFERROR(SMALL(FILTER(L:L,B:B=B58,E:E=E58),2),0),
0)
+IF(N58=""R18"",
MIN(IFERROR(SMALL(FILTER(L:L,B:B=B58,E:E=E58,J:J=9),1),100)+IFERROR(SMALL(FILTER(L:L,B:B=B58,E:E=E58,J:J=9),2),100)"&amp;",SMALL(FILTER(L:L,B:B=B58,E:E=E58,J:J=18),1)),
0)
+IF(OR(N58=""R9"",N58=""M""),
MINIFS(L:L,B:B,B58,E:E,E58),
0)))"),"")</f>
        <v/>
      </c>
      <c r="R58" s="112" t="str">
        <f>if(len(L58)=0,"",SUM(Q58,VLOOKUP(B58,Profile!J:L,3,FALSE)/1000))</f>
        <v/>
      </c>
      <c r="S58" s="112" t="str">
        <f>IFERROR(__xludf.DUMMYFUNCTION("if(len(L58)=0,"""",ROUND( IF(AND(N58=""C"",RANK(R58,UNIQUE(FILTER(R:R,E:E=E58)),1)=1), MAX(15,RANK(SUM(Q58,VLOOKUP(B58,Profile!J:L,3,FALSE)/1000),UNIQUE(FILTER(R:R,E:E=E58)),0)*1.5),0) +IF(AND(N58=""C"",RANK(R58,UNIQUE(FILTER(R:R,E:E=E58)),1)=2), MAX(10,R"&amp;"ANK(SUM(Q58,VLOOKUP(B58,Profile!J:L,3,FALSE)/1000),UNIQUE(FILTER(R:R,E:E=E58)),0)*1.5+1.5-5),0) +IF(AND(N58=""C"",RANK(R58,UNIQUE(FILTER(R:R,E:E=E58)),1)=3), MAX(7,RANK(SUM(Q58,VLOOKUP(B58,Profile!J:L,3,FALSE)/1000),UNIQUE(FILTER(R:R,E:E=E58)),0)*1.5+3-8)"&amp;",0) +IF(AND(N58=""C"",RANK(R58,UNIQUE(FILTER(R:R,E:E=E58)),1)=4), MAX(5,RANK(SUM(Q58,VLOOKUP(B58,Profile!J:L,3,FALSE)/1000),UNIQUE(FILTER(R:R,E:E=E58)),0)*1.5+4.5-10),0) +IF(AND(N58=""C"",RANK(R58,UNIQUE(FILTER(R:R,E:E=E58)),1)&gt;4), MAX(5-(RANK(R58,UNIQUE("&amp;"FILTER(R:R,E:E=E58)),1)-3),RANK(SUM(Q58,VLOOKUP(B58,Profile!J:L,3,FALSE)/1000),UNIQUE(FILTER(R:R,E:E=E58)),0)*1.5+1.5*(RANK(R58,UNIQUE(FILTER(R:R,E:E=E58)),1)-1)-10-(RANK(R58,UNIQUE(FILTER(R:R,E:E=E58)),1)-4)),0) +IF(AND(N58=""M"",RANK(R58,UNIQUE(FILTER(R"&amp;":R,E:E=E58)),1)=1), MAX(10,RANK(SUM(Q58,VLOOKUP(B58,Profile!J:L,3,FALSE)/1000),UNIQUE(FILTER(R:R,E:E=E58)),0)*1.33),0) +IF(AND(N58=""M"",RANK(R58,UNIQUE(FILTER(R:R,E:E=E58)),1)=2), MAX(7,RANK(SUM(Q58,VLOOKUP(B58,Profile!J:L,3,FALSE)/1000),UNIQUE(FILTER(R:"&amp;"R,E:E=E58)),0)*1.33+1.33-3),0) +IF(AND(N58=""M"",RANK(R58,UNIQUE(FILTER(R:R,E:E=E58)),1)=3), MAX(5,RANK(SUM(Q58,VLOOKUP(B58,Profile!J:L,3,FALSE)/1000),UNIQUE(FILTER(R:R,E:E=E58)),0)*1.33+2.66-5),0) +IF(AND(N58=""M"",RANK(R58,UNIQUE(FILTER(R:R,E:E=E58)),1)"&amp;"&gt;3), MAX(5-(RANK(R58,UNIQUE(FILTER(R:R,E:E=E58)),1)-3),RANK(SUM(Q58,VLOOKUP(B58,Profile!J:L,3,FALSE)/1000),UNIQUE(FILTER(R:R,E:E=E58)),0)*1.33+1.33*(RANK(R58,UNIQUE(FILTER(R:R,E:E=E58)),1)-1)-5-(RANK(R58,UNIQUE(FILTER(R:R,E:E=E58)),1)-3)),0) +IF(OR(N58="""&amp;"R9"",N58=""R18""), RANK(SUM(Q58,VLOOKUP(B58,Profile!J:L,3,FALSE)/1000),UNIQUE(FILTER(R:R,E:E=E58)),0),0) ,1))"),"")</f>
        <v/>
      </c>
      <c r="T58" s="111" t="str">
        <f t="shared" si="1"/>
        <v/>
      </c>
      <c r="U58" s="111" t="str">
        <f>IFERROR(__xludf.DUMMYFUNCTION("if(len(L58)=0,"""",IF(COUNTUNIQUEIFS(R:R,Q:Q,Q58,E:E,E58)=1,T58,ROUND(SUM(UNIQUE(FILTER(T:T,Q:Q=Q58,E:E=E58)))/COUNTUNIQUEIFS(R:R,Q:Q,Q58,E:E,E58),1)))"),"")</f>
        <v/>
      </c>
      <c r="V58" s="109" t="str">
        <f>IFERROR(__xludf.DUMMYFUNCTION("if(len(M58)=0,"""",(IF(N58=""C"",
SMALL(FILTER(M:M,B:B=B58,E:E=E58),1),
0)
+IF(N58=""R18"",
MIN(IFERROR(SMALL(FILTER(M:M,B:B=B58,E:E=E58,J:J=9),1),100)+IFERROR(SMALL(FILTER(M:M,B:B=B58,E:E=E58,J:J=9),2),100),SMALL(FILTER(M:M,B:B=B58,E:E=E58,J:J=18),1)),
0"&amp;")
+IF(OR(N58=""R9"",N58=""M""),
MINIFS(M:M,B:B,B58,E:E,E58),
0)))"),"")</f>
        <v/>
      </c>
      <c r="W58" s="111" t="str">
        <f>if(len(M58)=0,"",SUM(V58,VLOOKUP(B58,Profile!J:L,3,FALSE)/1000))</f>
        <v/>
      </c>
      <c r="X58" s="111" t="str">
        <f>IFERROR(__xludf.DUMMYFUNCTION("if(len(M58)=0,"""",ROUND( IF(AND(N58=""C"",RANK(W58,UNIQUE(FILTER(W:W,E:E=E58)),1)=1), MAX(15,RANK(SUM(V58,VLOOKUP(B58,Profile!J:L,3,FALSE)/1000),UNIQUE(FILTER(W:W,E:E=E58)),0)*1.5),0) +IF(AND(N58=""C"",RANK(W58,UNIQUE(FILTER(W:W,E:E=E58)),1)=2), MAX(10,R"&amp;"ANK(SUM(V58,VLOOKUP(B58,Profile!J:L,3,FALSE)/1000),UNIQUE(FILTER(W:W,E:E=E58)),0)*1.5+1.5-5),0) +IF(AND(N58=""C"",RANK(W58,UNIQUE(FILTER(W:W,E:E=E58)),1)=3), MAX(7,RANK(SUM(V58,VLOOKUP(B58,Profile!J:L,3,FALSE)/1000),UNIQUE(FILTER(W:W,E:E=E58)),0)*1.5+3-8)"&amp;",0) +IF(AND(N58=""C"",RANK(W58,UNIQUE(FILTER(W:W,E:E=E58)),1)=4), MAX(5,RANK(SUM(V58,VLOOKUP(B58,Profile!J:L,3,FALSE)/1000),UNIQUE(FILTER(W:W,E:E=E58)),0)*1.5+4.5-10),0) +IF(AND(N58=""C"",RANK(W58,UNIQUE(FILTER(W:W,E:E=E58)),1)&gt;4), MAX(5-(RANK(W58,UNIQUE("&amp;"FILTER(W:W,E:E=E58)),1)-3),RANK(SUM(V58,VLOOKUP(B58,Profile!J:L,3,FALSE)/1000),UNIQUE(FILTER(W:W,E:E=E58)),0)*1.5+1.5*(RANK(W58,UNIQUE(FILTER(W:W,E:E=E58)),1)-1)-10-(RANK(W58,UNIQUE(FILTER(W:W,E:E=E58)),1)-4)),0) +IF(AND(N58=""M"",RANK(W58,UNIQUE(FILTER(W"&amp;":W,E:E=E58)),1)=1), MAX(10,RANK(SUM(V58,VLOOKUP(B58,Profile!J:L,3,FALSE)/1000),UNIQUE(FILTER(W:W,E:E=E58)),0)*1.33),0) +IF(AND(N58=""M"",RANK(W58,UNIQUE(FILTER(W:W,E:E=E58)),1)=2), MAX(7,RANK(SUM(V58,VLOOKUP(B58,Profile!J:L,3,FALSE)/1000),UNIQUE(FILTER(W:"&amp;"W,E:E=E58)),0)*1.33+1.33-3),0) +IF(AND(N58=""M"",RANK(W58,UNIQUE(FILTER(W:W,E:E=E58)),1)=3), MAX(5,RANK(SUM(V58,VLOOKUP(B58,Profile!J:L,3,FALSE)/1000),UNIQUE(FILTER(W:W,E:E=E58)),0)*1.33+2.66-5),0) +IF(AND(N58=""M"",RANK(W58,UNIQUE(FILTER(W:W,E:E=E58)),1)"&amp;"&gt;3), MAX(5-(RANK(W58,UNIQUE(FILTER(W:W,E:E=E58)),1)-3),RANK(SUM(V58,VLOOKUP(B58,Profile!J:L,3,FALSE)/1000),UNIQUE(FILTER(W:W,E:E=E58)),0)*1.33+1.33*(RANK(W58,UNIQUE(FILTER(W:W,E:E=E58)),1)-1)-5-(RANK(W58,UNIQUE(FILTER(W:W,E:E=E58)),1)-3)),0) +IF(OR(N58="""&amp;"R9"",N58=""R18""), RANK(SUM(V58,VLOOKUP(B58,Profile!J:L,3,FALSE)/1000),UNIQUE(FILTER(W:W,E:E=E58)),0),0) ,1))"),"")</f>
        <v/>
      </c>
      <c r="Y58" s="111" t="str">
        <f t="shared" si="2"/>
        <v/>
      </c>
      <c r="Z58" s="111" t="str">
        <f>IFERROR(__xludf.DUMMYFUNCTION("if(len(M58)=0,"""",IF(COUNTUNIQUEIFS(W:W,V:V,V58,E:E,E58)=1,Y58,ROUND(SUM(UNIQUE(FILTER(Y:Y,V:V=V58,E:E=E58)))/COUNTUNIQUEIFS(W:W,V:V,V58,E:E,E58),1)))"),"")</f>
        <v/>
      </c>
      <c r="AI58" s="8" t="s">
        <v>14</v>
      </c>
      <c r="AK58" s="8" t="s">
        <v>14</v>
      </c>
      <c r="AL58" s="8" t="s">
        <v>14</v>
      </c>
      <c r="AM58" s="8" t="s">
        <v>14</v>
      </c>
      <c r="AN58" s="8" t="str">
        <f>IFERROR(__xludf.DUMMYFUNCTION("""COMPUTED_VALUE"""),"")</f>
        <v/>
      </c>
      <c r="AO58" s="8" t="str">
        <f>IFERROR(__xludf.DUMMYFUNCTION("if(len(AI58:AI1001)=0,"""", COUNTA(filter(Chirps!$A$2:$Z$100,column(Chirps!$A$2:$Z$100)=AI58)))"),"")</f>
        <v/>
      </c>
    </row>
    <row r="59">
      <c r="Q59" s="111" t="str">
        <f>IFERROR(__xludf.DUMMYFUNCTION("if(len(L59)=0,"""",(IF(N59=""C"",
SMALL(FILTER(L:L,B:B=B59,E:E=E59),1)+IFERROR(SMALL(FILTER(L:L,B:B=B59,E:E=E59),2),0),
0)
+IF(N59=""R18"",
MIN(IFERROR(SMALL(FILTER(L:L,B:B=B59,E:E=E59,J:J=9),1),100)+IFERROR(SMALL(FILTER(L:L,B:B=B59,E:E=E59,J:J=9),2),100)"&amp;",SMALL(FILTER(L:L,B:B=B59,E:E=E59,J:J=18),1)),
0)
+IF(OR(N59=""R9"",N59=""M""),
MINIFS(L:L,B:B,B59,E:E,E59),
0)))"),"")</f>
        <v/>
      </c>
      <c r="R59" s="112" t="str">
        <f>if(len(L59)=0,"",SUM(Q59,VLOOKUP(B59,Profile!J:L,3,FALSE)/1000))</f>
        <v/>
      </c>
      <c r="S59" s="112" t="str">
        <f>IFERROR(__xludf.DUMMYFUNCTION("if(len(L59)=0,"""",ROUND( IF(AND(N59=""C"",RANK(R59,UNIQUE(FILTER(R:R,E:E=E59)),1)=1), MAX(15,RANK(SUM(Q59,VLOOKUP(B59,Profile!J:L,3,FALSE)/1000),UNIQUE(FILTER(R:R,E:E=E59)),0)*1.5),0) +IF(AND(N59=""C"",RANK(R59,UNIQUE(FILTER(R:R,E:E=E59)),1)=2), MAX(10,R"&amp;"ANK(SUM(Q59,VLOOKUP(B59,Profile!J:L,3,FALSE)/1000),UNIQUE(FILTER(R:R,E:E=E59)),0)*1.5+1.5-5),0) +IF(AND(N59=""C"",RANK(R59,UNIQUE(FILTER(R:R,E:E=E59)),1)=3), MAX(7,RANK(SUM(Q59,VLOOKUP(B59,Profile!J:L,3,FALSE)/1000),UNIQUE(FILTER(R:R,E:E=E59)),0)*1.5+3-8)"&amp;",0) +IF(AND(N59=""C"",RANK(R59,UNIQUE(FILTER(R:R,E:E=E59)),1)=4), MAX(5,RANK(SUM(Q59,VLOOKUP(B59,Profile!J:L,3,FALSE)/1000),UNIQUE(FILTER(R:R,E:E=E59)),0)*1.5+4.5-10),0) +IF(AND(N59=""C"",RANK(R59,UNIQUE(FILTER(R:R,E:E=E59)),1)&gt;4), MAX(5-(RANK(R59,UNIQUE("&amp;"FILTER(R:R,E:E=E59)),1)-3),RANK(SUM(Q59,VLOOKUP(B59,Profile!J:L,3,FALSE)/1000),UNIQUE(FILTER(R:R,E:E=E59)),0)*1.5+1.5*(RANK(R59,UNIQUE(FILTER(R:R,E:E=E59)),1)-1)-10-(RANK(R59,UNIQUE(FILTER(R:R,E:E=E59)),1)-4)),0) +IF(AND(N59=""M"",RANK(R59,UNIQUE(FILTER(R"&amp;":R,E:E=E59)),1)=1), MAX(10,RANK(SUM(Q59,VLOOKUP(B59,Profile!J:L,3,FALSE)/1000),UNIQUE(FILTER(R:R,E:E=E59)),0)*1.33),0) +IF(AND(N59=""M"",RANK(R59,UNIQUE(FILTER(R:R,E:E=E59)),1)=2), MAX(7,RANK(SUM(Q59,VLOOKUP(B59,Profile!J:L,3,FALSE)/1000),UNIQUE(FILTER(R:"&amp;"R,E:E=E59)),0)*1.33+1.33-3),0) +IF(AND(N59=""M"",RANK(R59,UNIQUE(FILTER(R:R,E:E=E59)),1)=3), MAX(5,RANK(SUM(Q59,VLOOKUP(B59,Profile!J:L,3,FALSE)/1000),UNIQUE(FILTER(R:R,E:E=E59)),0)*1.33+2.66-5),0) +IF(AND(N59=""M"",RANK(R59,UNIQUE(FILTER(R:R,E:E=E59)),1)"&amp;"&gt;3), MAX(5-(RANK(R59,UNIQUE(FILTER(R:R,E:E=E59)),1)-3),RANK(SUM(Q59,VLOOKUP(B59,Profile!J:L,3,FALSE)/1000),UNIQUE(FILTER(R:R,E:E=E59)),0)*1.33+1.33*(RANK(R59,UNIQUE(FILTER(R:R,E:E=E59)),1)-1)-5-(RANK(R59,UNIQUE(FILTER(R:R,E:E=E59)),1)-3)),0) +IF(OR(N59="""&amp;"R9"",N59=""R18""), RANK(SUM(Q59,VLOOKUP(B59,Profile!J:L,3,FALSE)/1000),UNIQUE(FILTER(R:R,E:E=E59)),0),0) ,1))"),"")</f>
        <v/>
      </c>
      <c r="T59" s="111" t="str">
        <f t="shared" si="1"/>
        <v/>
      </c>
      <c r="U59" s="111" t="str">
        <f>IFERROR(__xludf.DUMMYFUNCTION("if(len(L59)=0,"""",IF(COUNTUNIQUEIFS(R:R,Q:Q,Q59,E:E,E59)=1,T59,ROUND(SUM(UNIQUE(FILTER(T:T,Q:Q=Q59,E:E=E59)))/COUNTUNIQUEIFS(R:R,Q:Q,Q59,E:E,E59),1)))"),"")</f>
        <v/>
      </c>
      <c r="V59" s="109" t="str">
        <f>IFERROR(__xludf.DUMMYFUNCTION("if(len(M59)=0,"""",(IF(N59=""C"",
SMALL(FILTER(M:M,B:B=B59,E:E=E59),1),
0)
+IF(N59=""R18"",
MIN(IFERROR(SMALL(FILTER(M:M,B:B=B59,E:E=E59,J:J=9),1),100)+IFERROR(SMALL(FILTER(M:M,B:B=B59,E:E=E59,J:J=9),2),100),SMALL(FILTER(M:M,B:B=B59,E:E=E59,J:J=18),1)),
0"&amp;")
+IF(OR(N59=""R9"",N59=""M""),
MINIFS(M:M,B:B,B59,E:E,E59),
0)))"),"")</f>
        <v/>
      </c>
      <c r="W59" s="111" t="str">
        <f>if(len(M59)=0,"",SUM(V59,VLOOKUP(B59,Profile!J:L,3,FALSE)/1000))</f>
        <v/>
      </c>
      <c r="X59" s="111" t="str">
        <f>IFERROR(__xludf.DUMMYFUNCTION("if(len(M59)=0,"""",ROUND( IF(AND(N59=""C"",RANK(W59,UNIQUE(FILTER(W:W,E:E=E59)),1)=1), MAX(15,RANK(SUM(V59,VLOOKUP(B59,Profile!J:L,3,FALSE)/1000),UNIQUE(FILTER(W:W,E:E=E59)),0)*1.5),0) +IF(AND(N59=""C"",RANK(W59,UNIQUE(FILTER(W:W,E:E=E59)),1)=2), MAX(10,R"&amp;"ANK(SUM(V59,VLOOKUP(B59,Profile!J:L,3,FALSE)/1000),UNIQUE(FILTER(W:W,E:E=E59)),0)*1.5+1.5-5),0) +IF(AND(N59=""C"",RANK(W59,UNIQUE(FILTER(W:W,E:E=E59)),1)=3), MAX(7,RANK(SUM(V59,VLOOKUP(B59,Profile!J:L,3,FALSE)/1000),UNIQUE(FILTER(W:W,E:E=E59)),0)*1.5+3-8)"&amp;",0) +IF(AND(N59=""C"",RANK(W59,UNIQUE(FILTER(W:W,E:E=E59)),1)=4), MAX(5,RANK(SUM(V59,VLOOKUP(B59,Profile!J:L,3,FALSE)/1000),UNIQUE(FILTER(W:W,E:E=E59)),0)*1.5+4.5-10),0) +IF(AND(N59=""C"",RANK(W59,UNIQUE(FILTER(W:W,E:E=E59)),1)&gt;4), MAX(5-(RANK(W59,UNIQUE("&amp;"FILTER(W:W,E:E=E59)),1)-3),RANK(SUM(V59,VLOOKUP(B59,Profile!J:L,3,FALSE)/1000),UNIQUE(FILTER(W:W,E:E=E59)),0)*1.5+1.5*(RANK(W59,UNIQUE(FILTER(W:W,E:E=E59)),1)-1)-10-(RANK(W59,UNIQUE(FILTER(W:W,E:E=E59)),1)-4)),0) +IF(AND(N59=""M"",RANK(W59,UNIQUE(FILTER(W"&amp;":W,E:E=E59)),1)=1), MAX(10,RANK(SUM(V59,VLOOKUP(B59,Profile!J:L,3,FALSE)/1000),UNIQUE(FILTER(W:W,E:E=E59)),0)*1.33),0) +IF(AND(N59=""M"",RANK(W59,UNIQUE(FILTER(W:W,E:E=E59)),1)=2), MAX(7,RANK(SUM(V59,VLOOKUP(B59,Profile!J:L,3,FALSE)/1000),UNIQUE(FILTER(W:"&amp;"W,E:E=E59)),0)*1.33+1.33-3),0) +IF(AND(N59=""M"",RANK(W59,UNIQUE(FILTER(W:W,E:E=E59)),1)=3), MAX(5,RANK(SUM(V59,VLOOKUP(B59,Profile!J:L,3,FALSE)/1000),UNIQUE(FILTER(W:W,E:E=E59)),0)*1.33+2.66-5),0) +IF(AND(N59=""M"",RANK(W59,UNIQUE(FILTER(W:W,E:E=E59)),1)"&amp;"&gt;3), MAX(5-(RANK(W59,UNIQUE(FILTER(W:W,E:E=E59)),1)-3),RANK(SUM(V59,VLOOKUP(B59,Profile!J:L,3,FALSE)/1000),UNIQUE(FILTER(W:W,E:E=E59)),0)*1.33+1.33*(RANK(W59,UNIQUE(FILTER(W:W,E:E=E59)),1)-1)-5-(RANK(W59,UNIQUE(FILTER(W:W,E:E=E59)),1)-3)),0) +IF(OR(N59="""&amp;"R9"",N59=""R18""), RANK(SUM(V59,VLOOKUP(B59,Profile!J:L,3,FALSE)/1000),UNIQUE(FILTER(W:W,E:E=E59)),0),0) ,1))"),"")</f>
        <v/>
      </c>
      <c r="Y59" s="111" t="str">
        <f t="shared" si="2"/>
        <v/>
      </c>
      <c r="Z59" s="111" t="str">
        <f>IFERROR(__xludf.DUMMYFUNCTION("if(len(M59)=0,"""",IF(COUNTUNIQUEIFS(W:W,V:V,V59,E:E,E59)=1,Y59,ROUND(SUM(UNIQUE(FILTER(Y:Y,V:V=V59,E:E=E59)))/COUNTUNIQUEIFS(W:W,V:V,V59,E:E,E59),1)))"),"")</f>
        <v/>
      </c>
      <c r="AI59" s="8" t="s">
        <v>14</v>
      </c>
      <c r="AK59" s="8" t="s">
        <v>14</v>
      </c>
      <c r="AL59" s="8" t="s">
        <v>14</v>
      </c>
      <c r="AM59" s="8" t="s">
        <v>14</v>
      </c>
      <c r="AN59" s="8" t="str">
        <f>IFERROR(__xludf.DUMMYFUNCTION("""COMPUTED_VALUE"""),"")</f>
        <v/>
      </c>
      <c r="AO59" s="8" t="str">
        <f>IFERROR(__xludf.DUMMYFUNCTION("if(len(AI59:AI1001)=0,"""", COUNTA(filter(Chirps!$A$2:$Z$100,column(Chirps!$A$2:$Z$100)=AI59)))"),"")</f>
        <v/>
      </c>
    </row>
    <row r="60">
      <c r="Q60" s="111" t="str">
        <f>IFERROR(__xludf.DUMMYFUNCTION("if(len(L60)=0,"""",(IF(N60=""C"",
SMALL(FILTER(L:L,B:B=B60,E:E=E60),1)+IFERROR(SMALL(FILTER(L:L,B:B=B60,E:E=E60),2),0),
0)
+IF(N60=""R18"",
MIN(IFERROR(SMALL(FILTER(L:L,B:B=B60,E:E=E60,J:J=9),1),100)+IFERROR(SMALL(FILTER(L:L,B:B=B60,E:E=E60,J:J=9),2),100)"&amp;",SMALL(FILTER(L:L,B:B=B60,E:E=E60,J:J=18),1)),
0)
+IF(OR(N60=""R9"",N60=""M""),
MINIFS(L:L,B:B,B60,E:E,E60),
0)))"),"")</f>
        <v/>
      </c>
      <c r="R60" s="112" t="str">
        <f>if(len(L60)=0,"",SUM(Q60,VLOOKUP(B60,Profile!J:L,3,FALSE)/1000))</f>
        <v/>
      </c>
      <c r="S60" s="112" t="str">
        <f>IFERROR(__xludf.DUMMYFUNCTION("if(len(L60)=0,"""",ROUND( IF(AND(N60=""C"",RANK(R60,UNIQUE(FILTER(R:R,E:E=E60)),1)=1), MAX(15,RANK(SUM(Q60,VLOOKUP(B60,Profile!J:L,3,FALSE)/1000),UNIQUE(FILTER(R:R,E:E=E60)),0)*1.5),0) +IF(AND(N60=""C"",RANK(R60,UNIQUE(FILTER(R:R,E:E=E60)),1)=2), MAX(10,R"&amp;"ANK(SUM(Q60,VLOOKUP(B60,Profile!J:L,3,FALSE)/1000),UNIQUE(FILTER(R:R,E:E=E60)),0)*1.5+1.5-5),0) +IF(AND(N60=""C"",RANK(R60,UNIQUE(FILTER(R:R,E:E=E60)),1)=3), MAX(7,RANK(SUM(Q60,VLOOKUP(B60,Profile!J:L,3,FALSE)/1000),UNIQUE(FILTER(R:R,E:E=E60)),0)*1.5+3-8)"&amp;",0) +IF(AND(N60=""C"",RANK(R60,UNIQUE(FILTER(R:R,E:E=E60)),1)=4), MAX(5,RANK(SUM(Q60,VLOOKUP(B60,Profile!J:L,3,FALSE)/1000),UNIQUE(FILTER(R:R,E:E=E60)),0)*1.5+4.5-10),0) +IF(AND(N60=""C"",RANK(R60,UNIQUE(FILTER(R:R,E:E=E60)),1)&gt;4), MAX(5-(RANK(R60,UNIQUE("&amp;"FILTER(R:R,E:E=E60)),1)-3),RANK(SUM(Q60,VLOOKUP(B60,Profile!J:L,3,FALSE)/1000),UNIQUE(FILTER(R:R,E:E=E60)),0)*1.5+1.5*(RANK(R60,UNIQUE(FILTER(R:R,E:E=E60)),1)-1)-10-(RANK(R60,UNIQUE(FILTER(R:R,E:E=E60)),1)-4)),0) +IF(AND(N60=""M"",RANK(R60,UNIQUE(FILTER(R"&amp;":R,E:E=E60)),1)=1), MAX(10,RANK(SUM(Q60,VLOOKUP(B60,Profile!J:L,3,FALSE)/1000),UNIQUE(FILTER(R:R,E:E=E60)),0)*1.33),0) +IF(AND(N60=""M"",RANK(R60,UNIQUE(FILTER(R:R,E:E=E60)),1)=2), MAX(7,RANK(SUM(Q60,VLOOKUP(B60,Profile!J:L,3,FALSE)/1000),UNIQUE(FILTER(R:"&amp;"R,E:E=E60)),0)*1.33+1.33-3),0) +IF(AND(N60=""M"",RANK(R60,UNIQUE(FILTER(R:R,E:E=E60)),1)=3), MAX(5,RANK(SUM(Q60,VLOOKUP(B60,Profile!J:L,3,FALSE)/1000),UNIQUE(FILTER(R:R,E:E=E60)),0)*1.33+2.66-5),0) +IF(AND(N60=""M"",RANK(R60,UNIQUE(FILTER(R:R,E:E=E60)),1)"&amp;"&gt;3), MAX(5-(RANK(R60,UNIQUE(FILTER(R:R,E:E=E60)),1)-3),RANK(SUM(Q60,VLOOKUP(B60,Profile!J:L,3,FALSE)/1000),UNIQUE(FILTER(R:R,E:E=E60)),0)*1.33+1.33*(RANK(R60,UNIQUE(FILTER(R:R,E:E=E60)),1)-1)-5-(RANK(R60,UNIQUE(FILTER(R:R,E:E=E60)),1)-3)),0) +IF(OR(N60="""&amp;"R9"",N60=""R18""), RANK(SUM(Q60,VLOOKUP(B60,Profile!J:L,3,FALSE)/1000),UNIQUE(FILTER(R:R,E:E=E60)),0),0) ,1))"),"")</f>
        <v/>
      </c>
      <c r="T60" s="111" t="str">
        <f t="shared" si="1"/>
        <v/>
      </c>
      <c r="U60" s="111" t="str">
        <f>IFERROR(__xludf.DUMMYFUNCTION("if(len(L60)=0,"""",IF(COUNTUNIQUEIFS(R:R,Q:Q,Q60,E:E,E60)=1,T60,ROUND(SUM(UNIQUE(FILTER(T:T,Q:Q=Q60,E:E=E60)))/COUNTUNIQUEIFS(R:R,Q:Q,Q60,E:E,E60),1)))"),"")</f>
        <v/>
      </c>
      <c r="V60" s="109" t="str">
        <f>IFERROR(__xludf.DUMMYFUNCTION("if(len(M60)=0,"""",(IF(N60=""C"",
SMALL(FILTER(M:M,B:B=B60,E:E=E60),1),
0)
+IF(N60=""R18"",
MIN(IFERROR(SMALL(FILTER(M:M,B:B=B60,E:E=E60,J:J=9),1),100)+IFERROR(SMALL(FILTER(M:M,B:B=B60,E:E=E60,J:J=9),2),100),SMALL(FILTER(M:M,B:B=B60,E:E=E60,J:J=18),1)),
0"&amp;")
+IF(OR(N60=""R9"",N60=""M""),
MINIFS(M:M,B:B,B60,E:E,E60),
0)))"),"")</f>
        <v/>
      </c>
      <c r="W60" s="111" t="str">
        <f>if(len(M60)=0,"",SUM(V60,VLOOKUP(B60,Profile!J:L,3,FALSE)/1000))</f>
        <v/>
      </c>
      <c r="X60" s="111" t="str">
        <f>IFERROR(__xludf.DUMMYFUNCTION("if(len(M60)=0,"""",ROUND( IF(AND(N60=""C"",RANK(W60,UNIQUE(FILTER(W:W,E:E=E60)),1)=1), MAX(15,RANK(SUM(V60,VLOOKUP(B60,Profile!J:L,3,FALSE)/1000),UNIQUE(FILTER(W:W,E:E=E60)),0)*1.5),0) +IF(AND(N60=""C"",RANK(W60,UNIQUE(FILTER(W:W,E:E=E60)),1)=2), MAX(10,R"&amp;"ANK(SUM(V60,VLOOKUP(B60,Profile!J:L,3,FALSE)/1000),UNIQUE(FILTER(W:W,E:E=E60)),0)*1.5+1.5-5),0) +IF(AND(N60=""C"",RANK(W60,UNIQUE(FILTER(W:W,E:E=E60)),1)=3), MAX(7,RANK(SUM(V60,VLOOKUP(B60,Profile!J:L,3,FALSE)/1000),UNIQUE(FILTER(W:W,E:E=E60)),0)*1.5+3-8)"&amp;",0) +IF(AND(N60=""C"",RANK(W60,UNIQUE(FILTER(W:W,E:E=E60)),1)=4), MAX(5,RANK(SUM(V60,VLOOKUP(B60,Profile!J:L,3,FALSE)/1000),UNIQUE(FILTER(W:W,E:E=E60)),0)*1.5+4.5-10),0) +IF(AND(N60=""C"",RANK(W60,UNIQUE(FILTER(W:W,E:E=E60)),1)&gt;4), MAX(5-(RANK(W60,UNIQUE("&amp;"FILTER(W:W,E:E=E60)),1)-3),RANK(SUM(V60,VLOOKUP(B60,Profile!J:L,3,FALSE)/1000),UNIQUE(FILTER(W:W,E:E=E60)),0)*1.5+1.5*(RANK(W60,UNIQUE(FILTER(W:W,E:E=E60)),1)-1)-10-(RANK(W60,UNIQUE(FILTER(W:W,E:E=E60)),1)-4)),0) +IF(AND(N60=""M"",RANK(W60,UNIQUE(FILTER(W"&amp;":W,E:E=E60)),1)=1), MAX(10,RANK(SUM(V60,VLOOKUP(B60,Profile!J:L,3,FALSE)/1000),UNIQUE(FILTER(W:W,E:E=E60)),0)*1.33),0) +IF(AND(N60=""M"",RANK(W60,UNIQUE(FILTER(W:W,E:E=E60)),1)=2), MAX(7,RANK(SUM(V60,VLOOKUP(B60,Profile!J:L,3,FALSE)/1000),UNIQUE(FILTER(W:"&amp;"W,E:E=E60)),0)*1.33+1.33-3),0) +IF(AND(N60=""M"",RANK(W60,UNIQUE(FILTER(W:W,E:E=E60)),1)=3), MAX(5,RANK(SUM(V60,VLOOKUP(B60,Profile!J:L,3,FALSE)/1000),UNIQUE(FILTER(W:W,E:E=E60)),0)*1.33+2.66-5),0) +IF(AND(N60=""M"",RANK(W60,UNIQUE(FILTER(W:W,E:E=E60)),1)"&amp;"&gt;3), MAX(5-(RANK(W60,UNIQUE(FILTER(W:W,E:E=E60)),1)-3),RANK(SUM(V60,VLOOKUP(B60,Profile!J:L,3,FALSE)/1000),UNIQUE(FILTER(W:W,E:E=E60)),0)*1.33+1.33*(RANK(W60,UNIQUE(FILTER(W:W,E:E=E60)),1)-1)-5-(RANK(W60,UNIQUE(FILTER(W:W,E:E=E60)),1)-3)),0) +IF(OR(N60="""&amp;"R9"",N60=""R18""), RANK(SUM(V60,VLOOKUP(B60,Profile!J:L,3,FALSE)/1000),UNIQUE(FILTER(W:W,E:E=E60)),0),0) ,1))"),"")</f>
        <v/>
      </c>
      <c r="Y60" s="111" t="str">
        <f t="shared" si="2"/>
        <v/>
      </c>
      <c r="Z60" s="111" t="str">
        <f>IFERROR(__xludf.DUMMYFUNCTION("if(len(M60)=0,"""",IF(COUNTUNIQUEIFS(W:W,V:V,V60,E:E,E60)=1,Y60,ROUND(SUM(UNIQUE(FILTER(Y:Y,V:V=V60,E:E=E60)))/COUNTUNIQUEIFS(W:W,V:V,V60,E:E,E60),1)))"),"")</f>
        <v/>
      </c>
      <c r="AI60" s="8" t="s">
        <v>14</v>
      </c>
      <c r="AK60" s="8" t="s">
        <v>14</v>
      </c>
      <c r="AL60" s="8" t="s">
        <v>14</v>
      </c>
      <c r="AM60" s="8" t="s">
        <v>14</v>
      </c>
      <c r="AN60" s="8" t="str">
        <f>IFERROR(__xludf.DUMMYFUNCTION("""COMPUTED_VALUE"""),"")</f>
        <v/>
      </c>
      <c r="AO60" s="8" t="str">
        <f>IFERROR(__xludf.DUMMYFUNCTION("if(len(AI60:AI1001)=0,"""", COUNTA(filter(Chirps!$A$2:$Z$100,column(Chirps!$A$2:$Z$100)=AI60)))"),"")</f>
        <v/>
      </c>
    </row>
    <row r="61">
      <c r="Q61" s="111" t="str">
        <f>IFERROR(__xludf.DUMMYFUNCTION("if(len(L61)=0,"""",(IF(N61=""C"",
SMALL(FILTER(L:L,B:B=B61,E:E=E61),1)+IFERROR(SMALL(FILTER(L:L,B:B=B61,E:E=E61),2),0),
0)
+IF(N61=""R18"",
MIN(IFERROR(SMALL(FILTER(L:L,B:B=B61,E:E=E61,J:J=9),1),100)+IFERROR(SMALL(FILTER(L:L,B:B=B61,E:E=E61,J:J=9),2),100)"&amp;",SMALL(FILTER(L:L,B:B=B61,E:E=E61,J:J=18),1)),
0)
+IF(OR(N61=""R9"",N61=""M""),
MINIFS(L:L,B:B,B61,E:E,E61),
0)))"),"")</f>
        <v/>
      </c>
      <c r="R61" s="112" t="str">
        <f>if(len(L61)=0,"",SUM(Q61,VLOOKUP(B61,Profile!J:L,3,FALSE)/1000))</f>
        <v/>
      </c>
      <c r="S61" s="112" t="str">
        <f>IFERROR(__xludf.DUMMYFUNCTION("if(len(L61)=0,"""",ROUND( IF(AND(N61=""C"",RANK(R61,UNIQUE(FILTER(R:R,E:E=E61)),1)=1), MAX(15,RANK(SUM(Q61,VLOOKUP(B61,Profile!J:L,3,FALSE)/1000),UNIQUE(FILTER(R:R,E:E=E61)),0)*1.5),0) +IF(AND(N61=""C"",RANK(R61,UNIQUE(FILTER(R:R,E:E=E61)),1)=2), MAX(10,R"&amp;"ANK(SUM(Q61,VLOOKUP(B61,Profile!J:L,3,FALSE)/1000),UNIQUE(FILTER(R:R,E:E=E61)),0)*1.5+1.5-5),0) +IF(AND(N61=""C"",RANK(R61,UNIQUE(FILTER(R:R,E:E=E61)),1)=3), MAX(7,RANK(SUM(Q61,VLOOKUP(B61,Profile!J:L,3,FALSE)/1000),UNIQUE(FILTER(R:R,E:E=E61)),0)*1.5+3-8)"&amp;",0) +IF(AND(N61=""C"",RANK(R61,UNIQUE(FILTER(R:R,E:E=E61)),1)=4), MAX(5,RANK(SUM(Q61,VLOOKUP(B61,Profile!J:L,3,FALSE)/1000),UNIQUE(FILTER(R:R,E:E=E61)),0)*1.5+4.5-10),0) +IF(AND(N61=""C"",RANK(R61,UNIQUE(FILTER(R:R,E:E=E61)),1)&gt;4), MAX(5-(RANK(R61,UNIQUE("&amp;"FILTER(R:R,E:E=E61)),1)-3),RANK(SUM(Q61,VLOOKUP(B61,Profile!J:L,3,FALSE)/1000),UNIQUE(FILTER(R:R,E:E=E61)),0)*1.5+1.5*(RANK(R61,UNIQUE(FILTER(R:R,E:E=E61)),1)-1)-10-(RANK(R61,UNIQUE(FILTER(R:R,E:E=E61)),1)-4)),0) +IF(AND(N61=""M"",RANK(R61,UNIQUE(FILTER(R"&amp;":R,E:E=E61)),1)=1), MAX(10,RANK(SUM(Q61,VLOOKUP(B61,Profile!J:L,3,FALSE)/1000),UNIQUE(FILTER(R:R,E:E=E61)),0)*1.33),0) +IF(AND(N61=""M"",RANK(R61,UNIQUE(FILTER(R:R,E:E=E61)),1)=2), MAX(7,RANK(SUM(Q61,VLOOKUP(B61,Profile!J:L,3,FALSE)/1000),UNIQUE(FILTER(R:"&amp;"R,E:E=E61)),0)*1.33+1.33-3),0) +IF(AND(N61=""M"",RANK(R61,UNIQUE(FILTER(R:R,E:E=E61)),1)=3), MAX(5,RANK(SUM(Q61,VLOOKUP(B61,Profile!J:L,3,FALSE)/1000),UNIQUE(FILTER(R:R,E:E=E61)),0)*1.33+2.66-5),0) +IF(AND(N61=""M"",RANK(R61,UNIQUE(FILTER(R:R,E:E=E61)),1)"&amp;"&gt;3), MAX(5-(RANK(R61,UNIQUE(FILTER(R:R,E:E=E61)),1)-3),RANK(SUM(Q61,VLOOKUP(B61,Profile!J:L,3,FALSE)/1000),UNIQUE(FILTER(R:R,E:E=E61)),0)*1.33+1.33*(RANK(R61,UNIQUE(FILTER(R:R,E:E=E61)),1)-1)-5-(RANK(R61,UNIQUE(FILTER(R:R,E:E=E61)),1)-3)),0) +IF(OR(N61="""&amp;"R9"",N61=""R18""), RANK(SUM(Q61,VLOOKUP(B61,Profile!J:L,3,FALSE)/1000),UNIQUE(FILTER(R:R,E:E=E61)),0),0) ,1))"),"")</f>
        <v/>
      </c>
      <c r="T61" s="111" t="str">
        <f t="shared" si="1"/>
        <v/>
      </c>
      <c r="U61" s="111" t="str">
        <f>IFERROR(__xludf.DUMMYFUNCTION("if(len(L61)=0,"""",IF(COUNTUNIQUEIFS(R:R,Q:Q,Q61,E:E,E61)=1,T61,ROUND(SUM(UNIQUE(FILTER(T:T,Q:Q=Q61,E:E=E61)))/COUNTUNIQUEIFS(R:R,Q:Q,Q61,E:E,E61),1)))"),"")</f>
        <v/>
      </c>
      <c r="V61" s="109" t="str">
        <f>IFERROR(__xludf.DUMMYFUNCTION("if(len(M61)=0,"""",(IF(N61=""C"",
SMALL(FILTER(M:M,B:B=B61,E:E=E61),1),
0)
+IF(N61=""R18"",
MIN(IFERROR(SMALL(FILTER(M:M,B:B=B61,E:E=E61,J:J=9),1),100)+IFERROR(SMALL(FILTER(M:M,B:B=B61,E:E=E61,J:J=9),2),100),SMALL(FILTER(M:M,B:B=B61,E:E=E61,J:J=18),1)),
0"&amp;")
+IF(OR(N61=""R9"",N61=""M""),
MINIFS(M:M,B:B,B61,E:E,E61),
0)))"),"")</f>
        <v/>
      </c>
      <c r="W61" s="111" t="str">
        <f>if(len(M61)=0,"",SUM(V61,VLOOKUP(B61,Profile!J:L,3,FALSE)/1000))</f>
        <v/>
      </c>
      <c r="X61" s="111" t="str">
        <f>IFERROR(__xludf.DUMMYFUNCTION("if(len(M61)=0,"""",ROUND( IF(AND(N61=""C"",RANK(W61,UNIQUE(FILTER(W:W,E:E=E61)),1)=1), MAX(15,RANK(SUM(V61,VLOOKUP(B61,Profile!J:L,3,FALSE)/1000),UNIQUE(FILTER(W:W,E:E=E61)),0)*1.5),0) +IF(AND(N61=""C"",RANK(W61,UNIQUE(FILTER(W:W,E:E=E61)),1)=2), MAX(10,R"&amp;"ANK(SUM(V61,VLOOKUP(B61,Profile!J:L,3,FALSE)/1000),UNIQUE(FILTER(W:W,E:E=E61)),0)*1.5+1.5-5),0) +IF(AND(N61=""C"",RANK(W61,UNIQUE(FILTER(W:W,E:E=E61)),1)=3), MAX(7,RANK(SUM(V61,VLOOKUP(B61,Profile!J:L,3,FALSE)/1000),UNIQUE(FILTER(W:W,E:E=E61)),0)*1.5+3-8)"&amp;",0) +IF(AND(N61=""C"",RANK(W61,UNIQUE(FILTER(W:W,E:E=E61)),1)=4), MAX(5,RANK(SUM(V61,VLOOKUP(B61,Profile!J:L,3,FALSE)/1000),UNIQUE(FILTER(W:W,E:E=E61)),0)*1.5+4.5-10),0) +IF(AND(N61=""C"",RANK(W61,UNIQUE(FILTER(W:W,E:E=E61)),1)&gt;4), MAX(5-(RANK(W61,UNIQUE("&amp;"FILTER(W:W,E:E=E61)),1)-3),RANK(SUM(V61,VLOOKUP(B61,Profile!J:L,3,FALSE)/1000),UNIQUE(FILTER(W:W,E:E=E61)),0)*1.5+1.5*(RANK(W61,UNIQUE(FILTER(W:W,E:E=E61)),1)-1)-10-(RANK(W61,UNIQUE(FILTER(W:W,E:E=E61)),1)-4)),0) +IF(AND(N61=""M"",RANK(W61,UNIQUE(FILTER(W"&amp;":W,E:E=E61)),1)=1), MAX(10,RANK(SUM(V61,VLOOKUP(B61,Profile!J:L,3,FALSE)/1000),UNIQUE(FILTER(W:W,E:E=E61)),0)*1.33),0) +IF(AND(N61=""M"",RANK(W61,UNIQUE(FILTER(W:W,E:E=E61)),1)=2), MAX(7,RANK(SUM(V61,VLOOKUP(B61,Profile!J:L,3,FALSE)/1000),UNIQUE(FILTER(W:"&amp;"W,E:E=E61)),0)*1.33+1.33-3),0) +IF(AND(N61=""M"",RANK(W61,UNIQUE(FILTER(W:W,E:E=E61)),1)=3), MAX(5,RANK(SUM(V61,VLOOKUP(B61,Profile!J:L,3,FALSE)/1000),UNIQUE(FILTER(W:W,E:E=E61)),0)*1.33+2.66-5),0) +IF(AND(N61=""M"",RANK(W61,UNIQUE(FILTER(W:W,E:E=E61)),1)"&amp;"&gt;3), MAX(5-(RANK(W61,UNIQUE(FILTER(W:W,E:E=E61)),1)-3),RANK(SUM(V61,VLOOKUP(B61,Profile!J:L,3,FALSE)/1000),UNIQUE(FILTER(W:W,E:E=E61)),0)*1.33+1.33*(RANK(W61,UNIQUE(FILTER(W:W,E:E=E61)),1)-1)-5-(RANK(W61,UNIQUE(FILTER(W:W,E:E=E61)),1)-3)),0) +IF(OR(N61="""&amp;"R9"",N61=""R18""), RANK(SUM(V61,VLOOKUP(B61,Profile!J:L,3,FALSE)/1000),UNIQUE(FILTER(W:W,E:E=E61)),0),0) ,1))"),"")</f>
        <v/>
      </c>
      <c r="Y61" s="111" t="str">
        <f t="shared" si="2"/>
        <v/>
      </c>
      <c r="Z61" s="111" t="str">
        <f>IFERROR(__xludf.DUMMYFUNCTION("if(len(M61)=0,"""",IF(COUNTUNIQUEIFS(W:W,V:V,V61,E:E,E61)=1,Y61,ROUND(SUM(UNIQUE(FILTER(Y:Y,V:V=V61,E:E=E61)))/COUNTUNIQUEIFS(W:W,V:V,V61,E:E,E61),1)))"),"")</f>
        <v/>
      </c>
      <c r="AI61" s="8" t="s">
        <v>14</v>
      </c>
      <c r="AK61" s="8" t="s">
        <v>14</v>
      </c>
      <c r="AL61" s="8" t="s">
        <v>14</v>
      </c>
      <c r="AM61" s="8" t="s">
        <v>14</v>
      </c>
      <c r="AN61" s="8" t="str">
        <f>IFERROR(__xludf.DUMMYFUNCTION("""COMPUTED_VALUE"""),"")</f>
        <v/>
      </c>
      <c r="AO61" s="8" t="str">
        <f>IFERROR(__xludf.DUMMYFUNCTION("if(len(AI61:AI1001)=0,"""", COUNTA(filter(Chirps!$A$2:$Z$100,column(Chirps!$A$2:$Z$100)=AI61)))"),"")</f>
        <v/>
      </c>
    </row>
    <row r="62">
      <c r="Q62" s="111" t="str">
        <f>IFERROR(__xludf.DUMMYFUNCTION("if(len(L62)=0,"""",(IF(N62=""C"",
SMALL(FILTER(L:L,B:B=B62,E:E=E62),1)+IFERROR(SMALL(FILTER(L:L,B:B=B62,E:E=E62),2),0),
0)
+IF(N62=""R18"",
MIN(IFERROR(SMALL(FILTER(L:L,B:B=B62,E:E=E62,J:J=9),1),100)+IFERROR(SMALL(FILTER(L:L,B:B=B62,E:E=E62,J:J=9),2),100)"&amp;",SMALL(FILTER(L:L,B:B=B62,E:E=E62,J:J=18),1)),
0)
+IF(OR(N62=""R9"",N62=""M""),
MINIFS(L:L,B:B,B62,E:E,E62),
0)))"),"")</f>
        <v/>
      </c>
      <c r="R62" s="112" t="str">
        <f>if(len(L62)=0,"",SUM(Q62,VLOOKUP(B62,Profile!J:L,3,FALSE)/1000))</f>
        <v/>
      </c>
      <c r="S62" s="112" t="str">
        <f>IFERROR(__xludf.DUMMYFUNCTION("if(len(L62)=0,"""",ROUND( IF(AND(N62=""C"",RANK(R62,UNIQUE(FILTER(R:R,E:E=E62)),1)=1), MAX(15,RANK(SUM(Q62,VLOOKUP(B62,Profile!J:L,3,FALSE)/1000),UNIQUE(FILTER(R:R,E:E=E62)),0)*1.5),0) +IF(AND(N62=""C"",RANK(R62,UNIQUE(FILTER(R:R,E:E=E62)),1)=2), MAX(10,R"&amp;"ANK(SUM(Q62,VLOOKUP(B62,Profile!J:L,3,FALSE)/1000),UNIQUE(FILTER(R:R,E:E=E62)),0)*1.5+1.5-5),0) +IF(AND(N62=""C"",RANK(R62,UNIQUE(FILTER(R:R,E:E=E62)),1)=3), MAX(7,RANK(SUM(Q62,VLOOKUP(B62,Profile!J:L,3,FALSE)/1000),UNIQUE(FILTER(R:R,E:E=E62)),0)*1.5+3-8)"&amp;",0) +IF(AND(N62=""C"",RANK(R62,UNIQUE(FILTER(R:R,E:E=E62)),1)=4), MAX(5,RANK(SUM(Q62,VLOOKUP(B62,Profile!J:L,3,FALSE)/1000),UNIQUE(FILTER(R:R,E:E=E62)),0)*1.5+4.5-10),0) +IF(AND(N62=""C"",RANK(R62,UNIQUE(FILTER(R:R,E:E=E62)),1)&gt;4), MAX(5-(RANK(R62,UNIQUE("&amp;"FILTER(R:R,E:E=E62)),1)-3),RANK(SUM(Q62,VLOOKUP(B62,Profile!J:L,3,FALSE)/1000),UNIQUE(FILTER(R:R,E:E=E62)),0)*1.5+1.5*(RANK(R62,UNIQUE(FILTER(R:R,E:E=E62)),1)-1)-10-(RANK(R62,UNIQUE(FILTER(R:R,E:E=E62)),1)-4)),0) +IF(AND(N62=""M"",RANK(R62,UNIQUE(FILTER(R"&amp;":R,E:E=E62)),1)=1), MAX(10,RANK(SUM(Q62,VLOOKUP(B62,Profile!J:L,3,FALSE)/1000),UNIQUE(FILTER(R:R,E:E=E62)),0)*1.33),0) +IF(AND(N62=""M"",RANK(R62,UNIQUE(FILTER(R:R,E:E=E62)),1)=2), MAX(7,RANK(SUM(Q62,VLOOKUP(B62,Profile!J:L,3,FALSE)/1000),UNIQUE(FILTER(R:"&amp;"R,E:E=E62)),0)*1.33+1.33-3),0) +IF(AND(N62=""M"",RANK(R62,UNIQUE(FILTER(R:R,E:E=E62)),1)=3), MAX(5,RANK(SUM(Q62,VLOOKUP(B62,Profile!J:L,3,FALSE)/1000),UNIQUE(FILTER(R:R,E:E=E62)),0)*1.33+2.66-5),0) +IF(AND(N62=""M"",RANK(R62,UNIQUE(FILTER(R:R,E:E=E62)),1)"&amp;"&gt;3), MAX(5-(RANK(R62,UNIQUE(FILTER(R:R,E:E=E62)),1)-3),RANK(SUM(Q62,VLOOKUP(B62,Profile!J:L,3,FALSE)/1000),UNIQUE(FILTER(R:R,E:E=E62)),0)*1.33+1.33*(RANK(R62,UNIQUE(FILTER(R:R,E:E=E62)),1)-1)-5-(RANK(R62,UNIQUE(FILTER(R:R,E:E=E62)),1)-3)),0) +IF(OR(N62="""&amp;"R9"",N62=""R18""), RANK(SUM(Q62,VLOOKUP(B62,Profile!J:L,3,FALSE)/1000),UNIQUE(FILTER(R:R,E:E=E62)),0),0) ,1))"),"")</f>
        <v/>
      </c>
      <c r="T62" s="111" t="str">
        <f t="shared" si="1"/>
        <v/>
      </c>
      <c r="U62" s="111" t="str">
        <f>IFERROR(__xludf.DUMMYFUNCTION("if(len(L62)=0,"""",IF(COUNTUNIQUEIFS(R:R,Q:Q,Q62,E:E,E62)=1,T62,ROUND(SUM(UNIQUE(FILTER(T:T,Q:Q=Q62,E:E=E62)))/COUNTUNIQUEIFS(R:R,Q:Q,Q62,E:E,E62),1)))"),"")</f>
        <v/>
      </c>
      <c r="V62" s="109" t="str">
        <f>IFERROR(__xludf.DUMMYFUNCTION("if(len(M62)=0,"""",(IF(N62=""C"",
SMALL(FILTER(M:M,B:B=B62,E:E=E62),1),
0)
+IF(N62=""R18"",
MIN(IFERROR(SMALL(FILTER(M:M,B:B=B62,E:E=E62,J:J=9),1),100)+IFERROR(SMALL(FILTER(M:M,B:B=B62,E:E=E62,J:J=9),2),100),SMALL(FILTER(M:M,B:B=B62,E:E=E62,J:J=18),1)),
0"&amp;")
+IF(OR(N62=""R9"",N62=""M""),
MINIFS(M:M,B:B,B62,E:E,E62),
0)))"),"")</f>
        <v/>
      </c>
      <c r="W62" s="111" t="str">
        <f>if(len(M62)=0,"",SUM(V62,VLOOKUP(B62,Profile!J:L,3,FALSE)/1000))</f>
        <v/>
      </c>
      <c r="X62" s="111" t="str">
        <f>IFERROR(__xludf.DUMMYFUNCTION("if(len(M62)=0,"""",ROUND( IF(AND(N62=""C"",RANK(W62,UNIQUE(FILTER(W:W,E:E=E62)),1)=1), MAX(15,RANK(SUM(V62,VLOOKUP(B62,Profile!J:L,3,FALSE)/1000),UNIQUE(FILTER(W:W,E:E=E62)),0)*1.5),0) +IF(AND(N62=""C"",RANK(W62,UNIQUE(FILTER(W:W,E:E=E62)),1)=2), MAX(10,R"&amp;"ANK(SUM(V62,VLOOKUP(B62,Profile!J:L,3,FALSE)/1000),UNIQUE(FILTER(W:W,E:E=E62)),0)*1.5+1.5-5),0) +IF(AND(N62=""C"",RANK(W62,UNIQUE(FILTER(W:W,E:E=E62)),1)=3), MAX(7,RANK(SUM(V62,VLOOKUP(B62,Profile!J:L,3,FALSE)/1000),UNIQUE(FILTER(W:W,E:E=E62)),0)*1.5+3-8)"&amp;",0) +IF(AND(N62=""C"",RANK(W62,UNIQUE(FILTER(W:W,E:E=E62)),1)=4), MAX(5,RANK(SUM(V62,VLOOKUP(B62,Profile!J:L,3,FALSE)/1000),UNIQUE(FILTER(W:W,E:E=E62)),0)*1.5+4.5-10),0) +IF(AND(N62=""C"",RANK(W62,UNIQUE(FILTER(W:W,E:E=E62)),1)&gt;4), MAX(5-(RANK(W62,UNIQUE("&amp;"FILTER(W:W,E:E=E62)),1)-3),RANK(SUM(V62,VLOOKUP(B62,Profile!J:L,3,FALSE)/1000),UNIQUE(FILTER(W:W,E:E=E62)),0)*1.5+1.5*(RANK(W62,UNIQUE(FILTER(W:W,E:E=E62)),1)-1)-10-(RANK(W62,UNIQUE(FILTER(W:W,E:E=E62)),1)-4)),0) +IF(AND(N62=""M"",RANK(W62,UNIQUE(FILTER(W"&amp;":W,E:E=E62)),1)=1), MAX(10,RANK(SUM(V62,VLOOKUP(B62,Profile!J:L,3,FALSE)/1000),UNIQUE(FILTER(W:W,E:E=E62)),0)*1.33),0) +IF(AND(N62=""M"",RANK(W62,UNIQUE(FILTER(W:W,E:E=E62)),1)=2), MAX(7,RANK(SUM(V62,VLOOKUP(B62,Profile!J:L,3,FALSE)/1000),UNIQUE(FILTER(W:"&amp;"W,E:E=E62)),0)*1.33+1.33-3),0) +IF(AND(N62=""M"",RANK(W62,UNIQUE(FILTER(W:W,E:E=E62)),1)=3), MAX(5,RANK(SUM(V62,VLOOKUP(B62,Profile!J:L,3,FALSE)/1000),UNIQUE(FILTER(W:W,E:E=E62)),0)*1.33+2.66-5),0) +IF(AND(N62=""M"",RANK(W62,UNIQUE(FILTER(W:W,E:E=E62)),1)"&amp;"&gt;3), MAX(5-(RANK(W62,UNIQUE(FILTER(W:W,E:E=E62)),1)-3),RANK(SUM(V62,VLOOKUP(B62,Profile!J:L,3,FALSE)/1000),UNIQUE(FILTER(W:W,E:E=E62)),0)*1.33+1.33*(RANK(W62,UNIQUE(FILTER(W:W,E:E=E62)),1)-1)-5-(RANK(W62,UNIQUE(FILTER(W:W,E:E=E62)),1)-3)),0) +IF(OR(N62="""&amp;"R9"",N62=""R18""), RANK(SUM(V62,VLOOKUP(B62,Profile!J:L,3,FALSE)/1000),UNIQUE(FILTER(W:W,E:E=E62)),0),0) ,1))"),"")</f>
        <v/>
      </c>
      <c r="Y62" s="111" t="str">
        <f t="shared" si="2"/>
        <v/>
      </c>
      <c r="Z62" s="111" t="str">
        <f>IFERROR(__xludf.DUMMYFUNCTION("if(len(M62)=0,"""",IF(COUNTUNIQUEIFS(W:W,V:V,V62,E:E,E62)=1,Y62,ROUND(SUM(UNIQUE(FILTER(Y:Y,V:V=V62,E:E=E62)))/COUNTUNIQUEIFS(W:W,V:V,V62,E:E,E62),1)))"),"")</f>
        <v/>
      </c>
      <c r="AI62" s="8" t="s">
        <v>14</v>
      </c>
      <c r="AK62" s="8" t="s">
        <v>14</v>
      </c>
      <c r="AL62" s="8" t="s">
        <v>14</v>
      </c>
      <c r="AM62" s="8" t="s">
        <v>14</v>
      </c>
      <c r="AN62" s="8" t="str">
        <f>IFERROR(__xludf.DUMMYFUNCTION("""COMPUTED_VALUE"""),"")</f>
        <v/>
      </c>
      <c r="AO62" s="8" t="str">
        <f>IFERROR(__xludf.DUMMYFUNCTION("if(len(AI62:AI1001)=0,"""", COUNTA(filter(Chirps!$A$2:$Z$100,column(Chirps!$A$2:$Z$100)=AI62)))"),"")</f>
        <v/>
      </c>
    </row>
    <row r="63">
      <c r="Q63" s="111" t="str">
        <f>IFERROR(__xludf.DUMMYFUNCTION("if(len(L63)=0,"""",(IF(N63=""C"",
SMALL(FILTER(L:L,B:B=B63,E:E=E63),1)+IFERROR(SMALL(FILTER(L:L,B:B=B63,E:E=E63),2),0),
0)
+IF(N63=""R18"",
MIN(IFERROR(SMALL(FILTER(L:L,B:B=B63,E:E=E63,J:J=9),1),100)+IFERROR(SMALL(FILTER(L:L,B:B=B63,E:E=E63,J:J=9),2),100)"&amp;",SMALL(FILTER(L:L,B:B=B63,E:E=E63,J:J=18),1)),
0)
+IF(OR(N63=""R9"",N63=""M""),
MINIFS(L:L,B:B,B63,E:E,E63),
0)))"),"")</f>
        <v/>
      </c>
      <c r="R63" s="112" t="str">
        <f>if(len(L63)=0,"",SUM(Q63,VLOOKUP(B63,Profile!J:L,3,FALSE)/1000))</f>
        <v/>
      </c>
      <c r="S63" s="112" t="str">
        <f>IFERROR(__xludf.DUMMYFUNCTION("if(len(L63)=0,"""",ROUND( IF(AND(N63=""C"",RANK(R63,UNIQUE(FILTER(R:R,E:E=E63)),1)=1), MAX(15,RANK(SUM(Q63,VLOOKUP(B63,Profile!J:L,3,FALSE)/1000),UNIQUE(FILTER(R:R,E:E=E63)),0)*1.5),0) +IF(AND(N63=""C"",RANK(R63,UNIQUE(FILTER(R:R,E:E=E63)),1)=2), MAX(10,R"&amp;"ANK(SUM(Q63,VLOOKUP(B63,Profile!J:L,3,FALSE)/1000),UNIQUE(FILTER(R:R,E:E=E63)),0)*1.5+1.5-5),0) +IF(AND(N63=""C"",RANK(R63,UNIQUE(FILTER(R:R,E:E=E63)),1)=3), MAX(7,RANK(SUM(Q63,VLOOKUP(B63,Profile!J:L,3,FALSE)/1000),UNIQUE(FILTER(R:R,E:E=E63)),0)*1.5+3-8)"&amp;",0) +IF(AND(N63=""C"",RANK(R63,UNIQUE(FILTER(R:R,E:E=E63)),1)=4), MAX(5,RANK(SUM(Q63,VLOOKUP(B63,Profile!J:L,3,FALSE)/1000),UNIQUE(FILTER(R:R,E:E=E63)),0)*1.5+4.5-10),0) +IF(AND(N63=""C"",RANK(R63,UNIQUE(FILTER(R:R,E:E=E63)),1)&gt;4), MAX(5-(RANK(R63,UNIQUE("&amp;"FILTER(R:R,E:E=E63)),1)-3),RANK(SUM(Q63,VLOOKUP(B63,Profile!J:L,3,FALSE)/1000),UNIQUE(FILTER(R:R,E:E=E63)),0)*1.5+1.5*(RANK(R63,UNIQUE(FILTER(R:R,E:E=E63)),1)-1)-10-(RANK(R63,UNIQUE(FILTER(R:R,E:E=E63)),1)-4)),0) +IF(AND(N63=""M"",RANK(R63,UNIQUE(FILTER(R"&amp;":R,E:E=E63)),1)=1), MAX(10,RANK(SUM(Q63,VLOOKUP(B63,Profile!J:L,3,FALSE)/1000),UNIQUE(FILTER(R:R,E:E=E63)),0)*1.33),0) +IF(AND(N63=""M"",RANK(R63,UNIQUE(FILTER(R:R,E:E=E63)),1)=2), MAX(7,RANK(SUM(Q63,VLOOKUP(B63,Profile!J:L,3,FALSE)/1000),UNIQUE(FILTER(R:"&amp;"R,E:E=E63)),0)*1.33+1.33-3),0) +IF(AND(N63=""M"",RANK(R63,UNIQUE(FILTER(R:R,E:E=E63)),1)=3), MAX(5,RANK(SUM(Q63,VLOOKUP(B63,Profile!J:L,3,FALSE)/1000),UNIQUE(FILTER(R:R,E:E=E63)),0)*1.33+2.66-5),0) +IF(AND(N63=""M"",RANK(R63,UNIQUE(FILTER(R:R,E:E=E63)),1)"&amp;"&gt;3), MAX(5-(RANK(R63,UNIQUE(FILTER(R:R,E:E=E63)),1)-3),RANK(SUM(Q63,VLOOKUP(B63,Profile!J:L,3,FALSE)/1000),UNIQUE(FILTER(R:R,E:E=E63)),0)*1.33+1.33*(RANK(R63,UNIQUE(FILTER(R:R,E:E=E63)),1)-1)-5-(RANK(R63,UNIQUE(FILTER(R:R,E:E=E63)),1)-3)),0) +IF(OR(N63="""&amp;"R9"",N63=""R18""), RANK(SUM(Q63,VLOOKUP(B63,Profile!J:L,3,FALSE)/1000),UNIQUE(FILTER(R:R,E:E=E63)),0),0) ,1))"),"")</f>
        <v/>
      </c>
      <c r="T63" s="111" t="str">
        <f t="shared" si="1"/>
        <v/>
      </c>
      <c r="U63" s="111" t="str">
        <f>IFERROR(__xludf.DUMMYFUNCTION("if(len(L63)=0,"""",IF(COUNTUNIQUEIFS(R:R,Q:Q,Q63,E:E,E63)=1,T63,ROUND(SUM(UNIQUE(FILTER(T:T,Q:Q=Q63,E:E=E63)))/COUNTUNIQUEIFS(R:R,Q:Q,Q63,E:E,E63),1)))"),"")</f>
        <v/>
      </c>
      <c r="V63" s="109" t="str">
        <f>IFERROR(__xludf.DUMMYFUNCTION("if(len(M63)=0,"""",(IF(N63=""C"",
SMALL(FILTER(M:M,B:B=B63,E:E=E63),1),
0)
+IF(N63=""R18"",
MIN(IFERROR(SMALL(FILTER(M:M,B:B=B63,E:E=E63,J:J=9),1),100)+IFERROR(SMALL(FILTER(M:M,B:B=B63,E:E=E63,J:J=9),2),100),SMALL(FILTER(M:M,B:B=B63,E:E=E63,J:J=18),1)),
0"&amp;")
+IF(OR(N63=""R9"",N63=""M""),
MINIFS(M:M,B:B,B63,E:E,E63),
0)))"),"")</f>
        <v/>
      </c>
      <c r="W63" s="111" t="str">
        <f>if(len(M63)=0,"",SUM(V63,VLOOKUP(B63,Profile!J:L,3,FALSE)/1000))</f>
        <v/>
      </c>
      <c r="X63" s="111" t="str">
        <f>IFERROR(__xludf.DUMMYFUNCTION("if(len(M63)=0,"""",ROUND( IF(AND(N63=""C"",RANK(W63,UNIQUE(FILTER(W:W,E:E=E63)),1)=1), MAX(15,RANK(SUM(V63,VLOOKUP(B63,Profile!J:L,3,FALSE)/1000),UNIQUE(FILTER(W:W,E:E=E63)),0)*1.5),0) +IF(AND(N63=""C"",RANK(W63,UNIQUE(FILTER(W:W,E:E=E63)),1)=2), MAX(10,R"&amp;"ANK(SUM(V63,VLOOKUP(B63,Profile!J:L,3,FALSE)/1000),UNIQUE(FILTER(W:W,E:E=E63)),0)*1.5+1.5-5),0) +IF(AND(N63=""C"",RANK(W63,UNIQUE(FILTER(W:W,E:E=E63)),1)=3), MAX(7,RANK(SUM(V63,VLOOKUP(B63,Profile!J:L,3,FALSE)/1000),UNIQUE(FILTER(W:W,E:E=E63)),0)*1.5+3-8)"&amp;",0) +IF(AND(N63=""C"",RANK(W63,UNIQUE(FILTER(W:W,E:E=E63)),1)=4), MAX(5,RANK(SUM(V63,VLOOKUP(B63,Profile!J:L,3,FALSE)/1000),UNIQUE(FILTER(W:W,E:E=E63)),0)*1.5+4.5-10),0) +IF(AND(N63=""C"",RANK(W63,UNIQUE(FILTER(W:W,E:E=E63)),1)&gt;4), MAX(5-(RANK(W63,UNIQUE("&amp;"FILTER(W:W,E:E=E63)),1)-3),RANK(SUM(V63,VLOOKUP(B63,Profile!J:L,3,FALSE)/1000),UNIQUE(FILTER(W:W,E:E=E63)),0)*1.5+1.5*(RANK(W63,UNIQUE(FILTER(W:W,E:E=E63)),1)-1)-10-(RANK(W63,UNIQUE(FILTER(W:W,E:E=E63)),1)-4)),0) +IF(AND(N63=""M"",RANK(W63,UNIQUE(FILTER(W"&amp;":W,E:E=E63)),1)=1), MAX(10,RANK(SUM(V63,VLOOKUP(B63,Profile!J:L,3,FALSE)/1000),UNIQUE(FILTER(W:W,E:E=E63)),0)*1.33),0) +IF(AND(N63=""M"",RANK(W63,UNIQUE(FILTER(W:W,E:E=E63)),1)=2), MAX(7,RANK(SUM(V63,VLOOKUP(B63,Profile!J:L,3,FALSE)/1000),UNIQUE(FILTER(W:"&amp;"W,E:E=E63)),0)*1.33+1.33-3),0) +IF(AND(N63=""M"",RANK(W63,UNIQUE(FILTER(W:W,E:E=E63)),1)=3), MAX(5,RANK(SUM(V63,VLOOKUP(B63,Profile!J:L,3,FALSE)/1000),UNIQUE(FILTER(W:W,E:E=E63)),0)*1.33+2.66-5),0) +IF(AND(N63=""M"",RANK(W63,UNIQUE(FILTER(W:W,E:E=E63)),1)"&amp;"&gt;3), MAX(5-(RANK(W63,UNIQUE(FILTER(W:W,E:E=E63)),1)-3),RANK(SUM(V63,VLOOKUP(B63,Profile!J:L,3,FALSE)/1000),UNIQUE(FILTER(W:W,E:E=E63)),0)*1.33+1.33*(RANK(W63,UNIQUE(FILTER(W:W,E:E=E63)),1)-1)-5-(RANK(W63,UNIQUE(FILTER(W:W,E:E=E63)),1)-3)),0) +IF(OR(N63="""&amp;"R9"",N63=""R18""), RANK(SUM(V63,VLOOKUP(B63,Profile!J:L,3,FALSE)/1000),UNIQUE(FILTER(W:W,E:E=E63)),0),0) ,1))"),"")</f>
        <v/>
      </c>
      <c r="Y63" s="111" t="str">
        <f t="shared" si="2"/>
        <v/>
      </c>
      <c r="Z63" s="111" t="str">
        <f>IFERROR(__xludf.DUMMYFUNCTION("if(len(M63)=0,"""",IF(COUNTUNIQUEIFS(W:W,V:V,V63,E:E,E63)=1,Y63,ROUND(SUM(UNIQUE(FILTER(Y:Y,V:V=V63,E:E=E63)))/COUNTUNIQUEIFS(W:W,V:V,V63,E:E,E63),1)))"),"")</f>
        <v/>
      </c>
      <c r="AI63" s="8" t="s">
        <v>14</v>
      </c>
      <c r="AK63" s="8" t="s">
        <v>14</v>
      </c>
      <c r="AL63" s="8" t="s">
        <v>14</v>
      </c>
      <c r="AM63" s="8" t="s">
        <v>14</v>
      </c>
      <c r="AN63" s="8" t="str">
        <f>IFERROR(__xludf.DUMMYFUNCTION("""COMPUTED_VALUE"""),"")</f>
        <v/>
      </c>
      <c r="AO63" s="8" t="str">
        <f>IFERROR(__xludf.DUMMYFUNCTION("if(len(AI63:AI1001)=0,"""", COUNTA(filter(Chirps!$A$2:$Z$100,column(Chirps!$A$2:$Z$100)=AI63)))"),"")</f>
        <v/>
      </c>
    </row>
    <row r="64">
      <c r="Q64" s="111" t="str">
        <f>IFERROR(__xludf.DUMMYFUNCTION("if(len(L64)=0,"""",(IF(N64=""C"",
SMALL(FILTER(L:L,B:B=B64,E:E=E64),1)+IFERROR(SMALL(FILTER(L:L,B:B=B64,E:E=E64),2),0),
0)
+IF(N64=""R18"",
MIN(IFERROR(SMALL(FILTER(L:L,B:B=B64,E:E=E64,J:J=9),1),100)+IFERROR(SMALL(FILTER(L:L,B:B=B64,E:E=E64,J:J=9),2),100)"&amp;",SMALL(FILTER(L:L,B:B=B64,E:E=E64,J:J=18),1)),
0)
+IF(OR(N64=""R9"",N64=""M""),
MINIFS(L:L,B:B,B64,E:E,E64),
0)))"),"")</f>
        <v/>
      </c>
      <c r="R64" s="112" t="str">
        <f>if(len(L64)=0,"",SUM(Q64,VLOOKUP(B64,Profile!J:L,3,FALSE)/1000))</f>
        <v/>
      </c>
      <c r="S64" s="112" t="str">
        <f>IFERROR(__xludf.DUMMYFUNCTION("if(len(L64)=0,"""",ROUND( IF(AND(N64=""C"",RANK(R64,UNIQUE(FILTER(R:R,E:E=E64)),1)=1), MAX(15,RANK(SUM(Q64,VLOOKUP(B64,Profile!J:L,3,FALSE)/1000),UNIQUE(FILTER(R:R,E:E=E64)),0)*1.5),0) +IF(AND(N64=""C"",RANK(R64,UNIQUE(FILTER(R:R,E:E=E64)),1)=2), MAX(10,R"&amp;"ANK(SUM(Q64,VLOOKUP(B64,Profile!J:L,3,FALSE)/1000),UNIQUE(FILTER(R:R,E:E=E64)),0)*1.5+1.5-5),0) +IF(AND(N64=""C"",RANK(R64,UNIQUE(FILTER(R:R,E:E=E64)),1)=3), MAX(7,RANK(SUM(Q64,VLOOKUP(B64,Profile!J:L,3,FALSE)/1000),UNIQUE(FILTER(R:R,E:E=E64)),0)*1.5+3-8)"&amp;",0) +IF(AND(N64=""C"",RANK(R64,UNIQUE(FILTER(R:R,E:E=E64)),1)=4), MAX(5,RANK(SUM(Q64,VLOOKUP(B64,Profile!J:L,3,FALSE)/1000),UNIQUE(FILTER(R:R,E:E=E64)),0)*1.5+4.5-10),0) +IF(AND(N64=""C"",RANK(R64,UNIQUE(FILTER(R:R,E:E=E64)),1)&gt;4), MAX(5-(RANK(R64,UNIQUE("&amp;"FILTER(R:R,E:E=E64)),1)-3),RANK(SUM(Q64,VLOOKUP(B64,Profile!J:L,3,FALSE)/1000),UNIQUE(FILTER(R:R,E:E=E64)),0)*1.5+1.5*(RANK(R64,UNIQUE(FILTER(R:R,E:E=E64)),1)-1)-10-(RANK(R64,UNIQUE(FILTER(R:R,E:E=E64)),1)-4)),0) +IF(AND(N64=""M"",RANK(R64,UNIQUE(FILTER(R"&amp;":R,E:E=E64)),1)=1), MAX(10,RANK(SUM(Q64,VLOOKUP(B64,Profile!J:L,3,FALSE)/1000),UNIQUE(FILTER(R:R,E:E=E64)),0)*1.33),0) +IF(AND(N64=""M"",RANK(R64,UNIQUE(FILTER(R:R,E:E=E64)),1)=2), MAX(7,RANK(SUM(Q64,VLOOKUP(B64,Profile!J:L,3,FALSE)/1000),UNIQUE(FILTER(R:"&amp;"R,E:E=E64)),0)*1.33+1.33-3),0) +IF(AND(N64=""M"",RANK(R64,UNIQUE(FILTER(R:R,E:E=E64)),1)=3), MAX(5,RANK(SUM(Q64,VLOOKUP(B64,Profile!J:L,3,FALSE)/1000),UNIQUE(FILTER(R:R,E:E=E64)),0)*1.33+2.66-5),0) +IF(AND(N64=""M"",RANK(R64,UNIQUE(FILTER(R:R,E:E=E64)),1)"&amp;"&gt;3), MAX(5-(RANK(R64,UNIQUE(FILTER(R:R,E:E=E64)),1)-3),RANK(SUM(Q64,VLOOKUP(B64,Profile!J:L,3,FALSE)/1000),UNIQUE(FILTER(R:R,E:E=E64)),0)*1.33+1.33*(RANK(R64,UNIQUE(FILTER(R:R,E:E=E64)),1)-1)-5-(RANK(R64,UNIQUE(FILTER(R:R,E:E=E64)),1)-3)),0) +IF(OR(N64="""&amp;"R9"",N64=""R18""), RANK(SUM(Q64,VLOOKUP(B64,Profile!J:L,3,FALSE)/1000),UNIQUE(FILTER(R:R,E:E=E64)),0),0) ,1))"),"")</f>
        <v/>
      </c>
      <c r="T64" s="111" t="str">
        <f t="shared" si="1"/>
        <v/>
      </c>
      <c r="U64" s="111" t="str">
        <f>IFERROR(__xludf.DUMMYFUNCTION("if(len(L64)=0,"""",IF(COUNTUNIQUEIFS(R:R,Q:Q,Q64,E:E,E64)=1,T64,ROUND(SUM(UNIQUE(FILTER(T:T,Q:Q=Q64,E:E=E64)))/COUNTUNIQUEIFS(R:R,Q:Q,Q64,E:E,E64),1)))"),"")</f>
        <v/>
      </c>
      <c r="V64" s="109" t="str">
        <f>IFERROR(__xludf.DUMMYFUNCTION("if(len(M64)=0,"""",(IF(N64=""C"",
SMALL(FILTER(M:M,B:B=B64,E:E=E64),1),
0)
+IF(N64=""R18"",
MIN(IFERROR(SMALL(FILTER(M:M,B:B=B64,E:E=E64,J:J=9),1),100)+IFERROR(SMALL(FILTER(M:M,B:B=B64,E:E=E64,J:J=9),2),100),SMALL(FILTER(M:M,B:B=B64,E:E=E64,J:J=18),1)),
0"&amp;")
+IF(OR(N64=""R9"",N64=""M""),
MINIFS(M:M,B:B,B64,E:E,E64),
0)))"),"")</f>
        <v/>
      </c>
      <c r="W64" s="111" t="str">
        <f>if(len(M64)=0,"",SUM(V64,VLOOKUP(B64,Profile!J:L,3,FALSE)/1000))</f>
        <v/>
      </c>
      <c r="X64" s="111" t="str">
        <f>IFERROR(__xludf.DUMMYFUNCTION("if(len(M64)=0,"""",ROUND( IF(AND(N64=""C"",RANK(W64,UNIQUE(FILTER(W:W,E:E=E64)),1)=1), MAX(15,RANK(SUM(V64,VLOOKUP(B64,Profile!J:L,3,FALSE)/1000),UNIQUE(FILTER(W:W,E:E=E64)),0)*1.5),0) +IF(AND(N64=""C"",RANK(W64,UNIQUE(FILTER(W:W,E:E=E64)),1)=2), MAX(10,R"&amp;"ANK(SUM(V64,VLOOKUP(B64,Profile!J:L,3,FALSE)/1000),UNIQUE(FILTER(W:W,E:E=E64)),0)*1.5+1.5-5),0) +IF(AND(N64=""C"",RANK(W64,UNIQUE(FILTER(W:W,E:E=E64)),1)=3), MAX(7,RANK(SUM(V64,VLOOKUP(B64,Profile!J:L,3,FALSE)/1000),UNIQUE(FILTER(W:W,E:E=E64)),0)*1.5+3-8)"&amp;",0) +IF(AND(N64=""C"",RANK(W64,UNIQUE(FILTER(W:W,E:E=E64)),1)=4), MAX(5,RANK(SUM(V64,VLOOKUP(B64,Profile!J:L,3,FALSE)/1000),UNIQUE(FILTER(W:W,E:E=E64)),0)*1.5+4.5-10),0) +IF(AND(N64=""C"",RANK(W64,UNIQUE(FILTER(W:W,E:E=E64)),1)&gt;4), MAX(5-(RANK(W64,UNIQUE("&amp;"FILTER(W:W,E:E=E64)),1)-3),RANK(SUM(V64,VLOOKUP(B64,Profile!J:L,3,FALSE)/1000),UNIQUE(FILTER(W:W,E:E=E64)),0)*1.5+1.5*(RANK(W64,UNIQUE(FILTER(W:W,E:E=E64)),1)-1)-10-(RANK(W64,UNIQUE(FILTER(W:W,E:E=E64)),1)-4)),0) +IF(AND(N64=""M"",RANK(W64,UNIQUE(FILTER(W"&amp;":W,E:E=E64)),1)=1), MAX(10,RANK(SUM(V64,VLOOKUP(B64,Profile!J:L,3,FALSE)/1000),UNIQUE(FILTER(W:W,E:E=E64)),0)*1.33),0) +IF(AND(N64=""M"",RANK(W64,UNIQUE(FILTER(W:W,E:E=E64)),1)=2), MAX(7,RANK(SUM(V64,VLOOKUP(B64,Profile!J:L,3,FALSE)/1000),UNIQUE(FILTER(W:"&amp;"W,E:E=E64)),0)*1.33+1.33-3),0) +IF(AND(N64=""M"",RANK(W64,UNIQUE(FILTER(W:W,E:E=E64)),1)=3), MAX(5,RANK(SUM(V64,VLOOKUP(B64,Profile!J:L,3,FALSE)/1000),UNIQUE(FILTER(W:W,E:E=E64)),0)*1.33+2.66-5),0) +IF(AND(N64=""M"",RANK(W64,UNIQUE(FILTER(W:W,E:E=E64)),1)"&amp;"&gt;3), MAX(5-(RANK(W64,UNIQUE(FILTER(W:W,E:E=E64)),1)-3),RANK(SUM(V64,VLOOKUP(B64,Profile!J:L,3,FALSE)/1000),UNIQUE(FILTER(W:W,E:E=E64)),0)*1.33+1.33*(RANK(W64,UNIQUE(FILTER(W:W,E:E=E64)),1)-1)-5-(RANK(W64,UNIQUE(FILTER(W:W,E:E=E64)),1)-3)),0) +IF(OR(N64="""&amp;"R9"",N64=""R18""), RANK(SUM(V64,VLOOKUP(B64,Profile!J:L,3,FALSE)/1000),UNIQUE(FILTER(W:W,E:E=E64)),0),0) ,1))"),"")</f>
        <v/>
      </c>
      <c r="Y64" s="111" t="str">
        <f t="shared" si="2"/>
        <v/>
      </c>
      <c r="Z64" s="111" t="str">
        <f>IFERROR(__xludf.DUMMYFUNCTION("if(len(M64)=0,"""",IF(COUNTUNIQUEIFS(W:W,V:V,V64,E:E,E64)=1,Y64,ROUND(SUM(UNIQUE(FILTER(Y:Y,V:V=V64,E:E=E64)))/COUNTUNIQUEIFS(W:W,V:V,V64,E:E,E64),1)))"),"")</f>
        <v/>
      </c>
      <c r="AI64" s="8" t="s">
        <v>14</v>
      </c>
      <c r="AK64" s="8" t="s">
        <v>14</v>
      </c>
      <c r="AL64" s="8" t="s">
        <v>14</v>
      </c>
      <c r="AM64" s="8" t="s">
        <v>14</v>
      </c>
      <c r="AN64" s="8" t="str">
        <f>IFERROR(__xludf.DUMMYFUNCTION("""COMPUTED_VALUE"""),"")</f>
        <v/>
      </c>
      <c r="AO64" s="8" t="str">
        <f>IFERROR(__xludf.DUMMYFUNCTION("if(len(AI64:AI1001)=0,"""", COUNTA(filter(Chirps!$A$2:$Z$100,column(Chirps!$A$2:$Z$100)=AI64)))"),"")</f>
        <v/>
      </c>
    </row>
    <row r="65">
      <c r="Q65" s="111" t="str">
        <f>IFERROR(__xludf.DUMMYFUNCTION("if(len(L65)=0,"""",(IF(N65=""C"",
SMALL(FILTER(L:L,B:B=B65,E:E=E65),1)+IFERROR(SMALL(FILTER(L:L,B:B=B65,E:E=E65),2),0),
0)
+IF(N65=""R18"",
MIN(IFERROR(SMALL(FILTER(L:L,B:B=B65,E:E=E65,J:J=9),1),100)+IFERROR(SMALL(FILTER(L:L,B:B=B65,E:E=E65,J:J=9),2),100)"&amp;",SMALL(FILTER(L:L,B:B=B65,E:E=E65,J:J=18),1)),
0)
+IF(OR(N65=""R9"",N65=""M""),
MINIFS(L:L,B:B,B65,E:E,E65),
0)))"),"")</f>
        <v/>
      </c>
      <c r="R65" s="112" t="str">
        <f>if(len(L65)=0,"",SUM(Q65,VLOOKUP(B65,Profile!J:L,3,FALSE)/1000))</f>
        <v/>
      </c>
      <c r="S65" s="112" t="str">
        <f>IFERROR(__xludf.DUMMYFUNCTION("if(len(L65)=0,"""",ROUND( IF(AND(N65=""C"",RANK(R65,UNIQUE(FILTER(R:R,E:E=E65)),1)=1), MAX(15,RANK(SUM(Q65,VLOOKUP(B65,Profile!J:L,3,FALSE)/1000),UNIQUE(FILTER(R:R,E:E=E65)),0)*1.5),0) +IF(AND(N65=""C"",RANK(R65,UNIQUE(FILTER(R:R,E:E=E65)),1)=2), MAX(10,R"&amp;"ANK(SUM(Q65,VLOOKUP(B65,Profile!J:L,3,FALSE)/1000),UNIQUE(FILTER(R:R,E:E=E65)),0)*1.5+1.5-5),0) +IF(AND(N65=""C"",RANK(R65,UNIQUE(FILTER(R:R,E:E=E65)),1)=3), MAX(7,RANK(SUM(Q65,VLOOKUP(B65,Profile!J:L,3,FALSE)/1000),UNIQUE(FILTER(R:R,E:E=E65)),0)*1.5+3-8)"&amp;",0) +IF(AND(N65=""C"",RANK(R65,UNIQUE(FILTER(R:R,E:E=E65)),1)=4), MAX(5,RANK(SUM(Q65,VLOOKUP(B65,Profile!J:L,3,FALSE)/1000),UNIQUE(FILTER(R:R,E:E=E65)),0)*1.5+4.5-10),0) +IF(AND(N65=""C"",RANK(R65,UNIQUE(FILTER(R:R,E:E=E65)),1)&gt;4), MAX(5-(RANK(R65,UNIQUE("&amp;"FILTER(R:R,E:E=E65)),1)-3),RANK(SUM(Q65,VLOOKUP(B65,Profile!J:L,3,FALSE)/1000),UNIQUE(FILTER(R:R,E:E=E65)),0)*1.5+1.5*(RANK(R65,UNIQUE(FILTER(R:R,E:E=E65)),1)-1)-10-(RANK(R65,UNIQUE(FILTER(R:R,E:E=E65)),1)-4)),0) +IF(AND(N65=""M"",RANK(R65,UNIQUE(FILTER(R"&amp;":R,E:E=E65)),1)=1), MAX(10,RANK(SUM(Q65,VLOOKUP(B65,Profile!J:L,3,FALSE)/1000),UNIQUE(FILTER(R:R,E:E=E65)),0)*1.33),0) +IF(AND(N65=""M"",RANK(R65,UNIQUE(FILTER(R:R,E:E=E65)),1)=2), MAX(7,RANK(SUM(Q65,VLOOKUP(B65,Profile!J:L,3,FALSE)/1000),UNIQUE(FILTER(R:"&amp;"R,E:E=E65)),0)*1.33+1.33-3),0) +IF(AND(N65=""M"",RANK(R65,UNIQUE(FILTER(R:R,E:E=E65)),1)=3), MAX(5,RANK(SUM(Q65,VLOOKUP(B65,Profile!J:L,3,FALSE)/1000),UNIQUE(FILTER(R:R,E:E=E65)),0)*1.33+2.66-5),0) +IF(AND(N65=""M"",RANK(R65,UNIQUE(FILTER(R:R,E:E=E65)),1)"&amp;"&gt;3), MAX(5-(RANK(R65,UNIQUE(FILTER(R:R,E:E=E65)),1)-3),RANK(SUM(Q65,VLOOKUP(B65,Profile!J:L,3,FALSE)/1000),UNIQUE(FILTER(R:R,E:E=E65)),0)*1.33+1.33*(RANK(R65,UNIQUE(FILTER(R:R,E:E=E65)),1)-1)-5-(RANK(R65,UNIQUE(FILTER(R:R,E:E=E65)),1)-3)),0) +IF(OR(N65="""&amp;"R9"",N65=""R18""), RANK(SUM(Q65,VLOOKUP(B65,Profile!J:L,3,FALSE)/1000),UNIQUE(FILTER(R:R,E:E=E65)),0),0) ,1))"),"")</f>
        <v/>
      </c>
      <c r="T65" s="111" t="str">
        <f t="shared" si="1"/>
        <v/>
      </c>
      <c r="U65" s="111" t="str">
        <f>IFERROR(__xludf.DUMMYFUNCTION("if(len(L65)=0,"""",IF(COUNTUNIQUEIFS(R:R,Q:Q,Q65,E:E,E65)=1,T65,ROUND(SUM(UNIQUE(FILTER(T:T,Q:Q=Q65,E:E=E65)))/COUNTUNIQUEIFS(R:R,Q:Q,Q65,E:E,E65),1)))"),"")</f>
        <v/>
      </c>
      <c r="V65" s="109" t="str">
        <f>IFERROR(__xludf.DUMMYFUNCTION("if(len(M65)=0,"""",(IF(N65=""C"",
SMALL(FILTER(M:M,B:B=B65,E:E=E65),1),
0)
+IF(N65=""R18"",
MIN(IFERROR(SMALL(FILTER(M:M,B:B=B65,E:E=E65,J:J=9),1),100)+IFERROR(SMALL(FILTER(M:M,B:B=B65,E:E=E65,J:J=9),2),100),SMALL(FILTER(M:M,B:B=B65,E:E=E65,J:J=18),1)),
0"&amp;")
+IF(OR(N65=""R9"",N65=""M""),
MINIFS(M:M,B:B,B65,E:E,E65),
0)))"),"")</f>
        <v/>
      </c>
      <c r="W65" s="111" t="str">
        <f>if(len(M65)=0,"",SUM(V65,VLOOKUP(B65,Profile!J:L,3,FALSE)/1000))</f>
        <v/>
      </c>
      <c r="X65" s="111" t="str">
        <f>IFERROR(__xludf.DUMMYFUNCTION("if(len(M65)=0,"""",ROUND( IF(AND(N65=""C"",RANK(W65,UNIQUE(FILTER(W:W,E:E=E65)),1)=1), MAX(15,RANK(SUM(V65,VLOOKUP(B65,Profile!J:L,3,FALSE)/1000),UNIQUE(FILTER(W:W,E:E=E65)),0)*1.5),0) +IF(AND(N65=""C"",RANK(W65,UNIQUE(FILTER(W:W,E:E=E65)),1)=2), MAX(10,R"&amp;"ANK(SUM(V65,VLOOKUP(B65,Profile!J:L,3,FALSE)/1000),UNIQUE(FILTER(W:W,E:E=E65)),0)*1.5+1.5-5),0) +IF(AND(N65=""C"",RANK(W65,UNIQUE(FILTER(W:W,E:E=E65)),1)=3), MAX(7,RANK(SUM(V65,VLOOKUP(B65,Profile!J:L,3,FALSE)/1000),UNIQUE(FILTER(W:W,E:E=E65)),0)*1.5+3-8)"&amp;",0) +IF(AND(N65=""C"",RANK(W65,UNIQUE(FILTER(W:W,E:E=E65)),1)=4), MAX(5,RANK(SUM(V65,VLOOKUP(B65,Profile!J:L,3,FALSE)/1000),UNIQUE(FILTER(W:W,E:E=E65)),0)*1.5+4.5-10),0) +IF(AND(N65=""C"",RANK(W65,UNIQUE(FILTER(W:W,E:E=E65)),1)&gt;4), MAX(5-(RANK(W65,UNIQUE("&amp;"FILTER(W:W,E:E=E65)),1)-3),RANK(SUM(V65,VLOOKUP(B65,Profile!J:L,3,FALSE)/1000),UNIQUE(FILTER(W:W,E:E=E65)),0)*1.5+1.5*(RANK(W65,UNIQUE(FILTER(W:W,E:E=E65)),1)-1)-10-(RANK(W65,UNIQUE(FILTER(W:W,E:E=E65)),1)-4)),0) +IF(AND(N65=""M"",RANK(W65,UNIQUE(FILTER(W"&amp;":W,E:E=E65)),1)=1), MAX(10,RANK(SUM(V65,VLOOKUP(B65,Profile!J:L,3,FALSE)/1000),UNIQUE(FILTER(W:W,E:E=E65)),0)*1.33),0) +IF(AND(N65=""M"",RANK(W65,UNIQUE(FILTER(W:W,E:E=E65)),1)=2), MAX(7,RANK(SUM(V65,VLOOKUP(B65,Profile!J:L,3,FALSE)/1000),UNIQUE(FILTER(W:"&amp;"W,E:E=E65)),0)*1.33+1.33-3),0) +IF(AND(N65=""M"",RANK(W65,UNIQUE(FILTER(W:W,E:E=E65)),1)=3), MAX(5,RANK(SUM(V65,VLOOKUP(B65,Profile!J:L,3,FALSE)/1000),UNIQUE(FILTER(W:W,E:E=E65)),0)*1.33+2.66-5),0) +IF(AND(N65=""M"",RANK(W65,UNIQUE(FILTER(W:W,E:E=E65)),1)"&amp;"&gt;3), MAX(5-(RANK(W65,UNIQUE(FILTER(W:W,E:E=E65)),1)-3),RANK(SUM(V65,VLOOKUP(B65,Profile!J:L,3,FALSE)/1000),UNIQUE(FILTER(W:W,E:E=E65)),0)*1.33+1.33*(RANK(W65,UNIQUE(FILTER(W:W,E:E=E65)),1)-1)-5-(RANK(W65,UNIQUE(FILTER(W:W,E:E=E65)),1)-3)),0) +IF(OR(N65="""&amp;"R9"",N65=""R18""), RANK(SUM(V65,VLOOKUP(B65,Profile!J:L,3,FALSE)/1000),UNIQUE(FILTER(W:W,E:E=E65)),0),0) ,1))"),"")</f>
        <v/>
      </c>
      <c r="Y65" s="111" t="str">
        <f t="shared" si="2"/>
        <v/>
      </c>
      <c r="Z65" s="111" t="str">
        <f>IFERROR(__xludf.DUMMYFUNCTION("if(len(M65)=0,"""",IF(COUNTUNIQUEIFS(W:W,V:V,V65,E:E,E65)=1,Y65,ROUND(SUM(UNIQUE(FILTER(Y:Y,V:V=V65,E:E=E65)))/COUNTUNIQUEIFS(W:W,V:V,V65,E:E,E65),1)))"),"")</f>
        <v/>
      </c>
      <c r="AI65" s="8" t="s">
        <v>14</v>
      </c>
      <c r="AK65" s="8" t="s">
        <v>14</v>
      </c>
      <c r="AL65" s="8" t="s">
        <v>14</v>
      </c>
      <c r="AM65" s="8" t="s">
        <v>14</v>
      </c>
      <c r="AN65" s="8" t="str">
        <f>IFERROR(__xludf.DUMMYFUNCTION("""COMPUTED_VALUE"""),"")</f>
        <v/>
      </c>
      <c r="AO65" s="8" t="str">
        <f>IFERROR(__xludf.DUMMYFUNCTION("if(len(AI65:AI1001)=0,"""", COUNTA(filter(Chirps!$A$2:$Z$100,column(Chirps!$A$2:$Z$100)=AI65)))"),"")</f>
        <v/>
      </c>
    </row>
    <row r="66">
      <c r="Q66" s="111" t="str">
        <f>IFERROR(__xludf.DUMMYFUNCTION("if(len(L66)=0,"""",(IF(N66=""C"",
SMALL(FILTER(L:L,B:B=B66,E:E=E66),1)+IFERROR(SMALL(FILTER(L:L,B:B=B66,E:E=E66),2),0),
0)
+IF(N66=""R18"",
MIN(IFERROR(SMALL(FILTER(L:L,B:B=B66,E:E=E66,J:J=9),1),100)+IFERROR(SMALL(FILTER(L:L,B:B=B66,E:E=E66,J:J=9),2),100)"&amp;",SMALL(FILTER(L:L,B:B=B66,E:E=E66,J:J=18),1)),
0)
+IF(OR(N66=""R9"",N66=""M""),
MINIFS(L:L,B:B,B66,E:E,E66),
0)))"),"")</f>
        <v/>
      </c>
      <c r="R66" s="112" t="str">
        <f>if(len(L66)=0,"",SUM(Q66,VLOOKUP(B66,Profile!J:L,3,FALSE)/1000))</f>
        <v/>
      </c>
      <c r="S66" s="112" t="str">
        <f>IFERROR(__xludf.DUMMYFUNCTION("if(len(L66)=0,"""",ROUND( IF(AND(N66=""C"",RANK(R66,UNIQUE(FILTER(R:R,E:E=E66)),1)=1), MAX(15,RANK(SUM(Q66,VLOOKUP(B66,Profile!J:L,3,FALSE)/1000),UNIQUE(FILTER(R:R,E:E=E66)),0)*1.5),0) +IF(AND(N66=""C"",RANK(R66,UNIQUE(FILTER(R:R,E:E=E66)),1)=2), MAX(10,R"&amp;"ANK(SUM(Q66,VLOOKUP(B66,Profile!J:L,3,FALSE)/1000),UNIQUE(FILTER(R:R,E:E=E66)),0)*1.5+1.5-5),0) +IF(AND(N66=""C"",RANK(R66,UNIQUE(FILTER(R:R,E:E=E66)),1)=3), MAX(7,RANK(SUM(Q66,VLOOKUP(B66,Profile!J:L,3,FALSE)/1000),UNIQUE(FILTER(R:R,E:E=E66)),0)*1.5+3-8)"&amp;",0) +IF(AND(N66=""C"",RANK(R66,UNIQUE(FILTER(R:R,E:E=E66)),1)=4), MAX(5,RANK(SUM(Q66,VLOOKUP(B66,Profile!J:L,3,FALSE)/1000),UNIQUE(FILTER(R:R,E:E=E66)),0)*1.5+4.5-10),0) +IF(AND(N66=""C"",RANK(R66,UNIQUE(FILTER(R:R,E:E=E66)),1)&gt;4), MAX(5-(RANK(R66,UNIQUE("&amp;"FILTER(R:R,E:E=E66)),1)-3),RANK(SUM(Q66,VLOOKUP(B66,Profile!J:L,3,FALSE)/1000),UNIQUE(FILTER(R:R,E:E=E66)),0)*1.5+1.5*(RANK(R66,UNIQUE(FILTER(R:R,E:E=E66)),1)-1)-10-(RANK(R66,UNIQUE(FILTER(R:R,E:E=E66)),1)-4)),0) +IF(AND(N66=""M"",RANK(R66,UNIQUE(FILTER(R"&amp;":R,E:E=E66)),1)=1), MAX(10,RANK(SUM(Q66,VLOOKUP(B66,Profile!J:L,3,FALSE)/1000),UNIQUE(FILTER(R:R,E:E=E66)),0)*1.33),0) +IF(AND(N66=""M"",RANK(R66,UNIQUE(FILTER(R:R,E:E=E66)),1)=2), MAX(7,RANK(SUM(Q66,VLOOKUP(B66,Profile!J:L,3,FALSE)/1000),UNIQUE(FILTER(R:"&amp;"R,E:E=E66)),0)*1.33+1.33-3),0) +IF(AND(N66=""M"",RANK(R66,UNIQUE(FILTER(R:R,E:E=E66)),1)=3), MAX(5,RANK(SUM(Q66,VLOOKUP(B66,Profile!J:L,3,FALSE)/1000),UNIQUE(FILTER(R:R,E:E=E66)),0)*1.33+2.66-5),0) +IF(AND(N66=""M"",RANK(R66,UNIQUE(FILTER(R:R,E:E=E66)),1)"&amp;"&gt;3), MAX(5-(RANK(R66,UNIQUE(FILTER(R:R,E:E=E66)),1)-3),RANK(SUM(Q66,VLOOKUP(B66,Profile!J:L,3,FALSE)/1000),UNIQUE(FILTER(R:R,E:E=E66)),0)*1.33+1.33*(RANK(R66,UNIQUE(FILTER(R:R,E:E=E66)),1)-1)-5-(RANK(R66,UNIQUE(FILTER(R:R,E:E=E66)),1)-3)),0) +IF(OR(N66="""&amp;"R9"",N66=""R18""), RANK(SUM(Q66,VLOOKUP(B66,Profile!J:L,3,FALSE)/1000),UNIQUE(FILTER(R:R,E:E=E66)),0),0) ,1))"),"")</f>
        <v/>
      </c>
      <c r="T66" s="111" t="str">
        <f t="shared" si="1"/>
        <v/>
      </c>
      <c r="U66" s="111" t="str">
        <f>IFERROR(__xludf.DUMMYFUNCTION("if(len(L66)=0,"""",IF(COUNTUNIQUEIFS(R:R,Q:Q,Q66,E:E,E66)=1,T66,ROUND(SUM(UNIQUE(FILTER(T:T,Q:Q=Q66,E:E=E66)))/COUNTUNIQUEIFS(R:R,Q:Q,Q66,E:E,E66),1)))"),"")</f>
        <v/>
      </c>
      <c r="V66" s="109" t="str">
        <f>IFERROR(__xludf.DUMMYFUNCTION("if(len(M66)=0,"""",(IF(N66=""C"",
SMALL(FILTER(M:M,B:B=B66,E:E=E66),1),
0)
+IF(N66=""R18"",
MIN(IFERROR(SMALL(FILTER(M:M,B:B=B66,E:E=E66,J:J=9),1),100)+IFERROR(SMALL(FILTER(M:M,B:B=B66,E:E=E66,J:J=9),2),100),SMALL(FILTER(M:M,B:B=B66,E:E=E66,J:J=18),1)),
0"&amp;")
+IF(OR(N66=""R9"",N66=""M""),
MINIFS(M:M,B:B,B66,E:E,E66),
0)))"),"")</f>
        <v/>
      </c>
      <c r="W66" s="111" t="str">
        <f>if(len(M66)=0,"",SUM(V66,VLOOKUP(B66,Profile!J:L,3,FALSE)/1000))</f>
        <v/>
      </c>
      <c r="X66" s="111" t="str">
        <f>IFERROR(__xludf.DUMMYFUNCTION("if(len(M66)=0,"""",ROUND( IF(AND(N66=""C"",RANK(W66,UNIQUE(FILTER(W:W,E:E=E66)),1)=1), MAX(15,RANK(SUM(V66,VLOOKUP(B66,Profile!J:L,3,FALSE)/1000),UNIQUE(FILTER(W:W,E:E=E66)),0)*1.5),0) +IF(AND(N66=""C"",RANK(W66,UNIQUE(FILTER(W:W,E:E=E66)),1)=2), MAX(10,R"&amp;"ANK(SUM(V66,VLOOKUP(B66,Profile!J:L,3,FALSE)/1000),UNIQUE(FILTER(W:W,E:E=E66)),0)*1.5+1.5-5),0) +IF(AND(N66=""C"",RANK(W66,UNIQUE(FILTER(W:W,E:E=E66)),1)=3), MAX(7,RANK(SUM(V66,VLOOKUP(B66,Profile!J:L,3,FALSE)/1000),UNIQUE(FILTER(W:W,E:E=E66)),0)*1.5+3-8)"&amp;",0) +IF(AND(N66=""C"",RANK(W66,UNIQUE(FILTER(W:W,E:E=E66)),1)=4), MAX(5,RANK(SUM(V66,VLOOKUP(B66,Profile!J:L,3,FALSE)/1000),UNIQUE(FILTER(W:W,E:E=E66)),0)*1.5+4.5-10),0) +IF(AND(N66=""C"",RANK(W66,UNIQUE(FILTER(W:W,E:E=E66)),1)&gt;4), MAX(5-(RANK(W66,UNIQUE("&amp;"FILTER(W:W,E:E=E66)),1)-3),RANK(SUM(V66,VLOOKUP(B66,Profile!J:L,3,FALSE)/1000),UNIQUE(FILTER(W:W,E:E=E66)),0)*1.5+1.5*(RANK(W66,UNIQUE(FILTER(W:W,E:E=E66)),1)-1)-10-(RANK(W66,UNIQUE(FILTER(W:W,E:E=E66)),1)-4)),0) +IF(AND(N66=""M"",RANK(W66,UNIQUE(FILTER(W"&amp;":W,E:E=E66)),1)=1), MAX(10,RANK(SUM(V66,VLOOKUP(B66,Profile!J:L,3,FALSE)/1000),UNIQUE(FILTER(W:W,E:E=E66)),0)*1.33),0) +IF(AND(N66=""M"",RANK(W66,UNIQUE(FILTER(W:W,E:E=E66)),1)=2), MAX(7,RANK(SUM(V66,VLOOKUP(B66,Profile!J:L,3,FALSE)/1000),UNIQUE(FILTER(W:"&amp;"W,E:E=E66)),0)*1.33+1.33-3),0) +IF(AND(N66=""M"",RANK(W66,UNIQUE(FILTER(W:W,E:E=E66)),1)=3), MAX(5,RANK(SUM(V66,VLOOKUP(B66,Profile!J:L,3,FALSE)/1000),UNIQUE(FILTER(W:W,E:E=E66)),0)*1.33+2.66-5),0) +IF(AND(N66=""M"",RANK(W66,UNIQUE(FILTER(W:W,E:E=E66)),1)"&amp;"&gt;3), MAX(5-(RANK(W66,UNIQUE(FILTER(W:W,E:E=E66)),1)-3),RANK(SUM(V66,VLOOKUP(B66,Profile!J:L,3,FALSE)/1000),UNIQUE(FILTER(W:W,E:E=E66)),0)*1.33+1.33*(RANK(W66,UNIQUE(FILTER(W:W,E:E=E66)),1)-1)-5-(RANK(W66,UNIQUE(FILTER(W:W,E:E=E66)),1)-3)),0) +IF(OR(N66="""&amp;"R9"",N66=""R18""), RANK(SUM(V66,VLOOKUP(B66,Profile!J:L,3,FALSE)/1000),UNIQUE(FILTER(W:W,E:E=E66)),0),0) ,1))"),"")</f>
        <v/>
      </c>
      <c r="Y66" s="111" t="str">
        <f t="shared" si="2"/>
        <v/>
      </c>
      <c r="Z66" s="111" t="str">
        <f>IFERROR(__xludf.DUMMYFUNCTION("if(len(M66)=0,"""",IF(COUNTUNIQUEIFS(W:W,V:V,V66,E:E,E66)=1,Y66,ROUND(SUM(UNIQUE(FILTER(Y:Y,V:V=V66,E:E=E66)))/COUNTUNIQUEIFS(W:W,V:V,V66,E:E,E66),1)))"),"")</f>
        <v/>
      </c>
      <c r="AI66" s="8" t="s">
        <v>14</v>
      </c>
      <c r="AK66" s="8" t="s">
        <v>14</v>
      </c>
      <c r="AL66" s="8" t="s">
        <v>14</v>
      </c>
      <c r="AM66" s="8" t="s">
        <v>14</v>
      </c>
      <c r="AN66" s="8" t="str">
        <f>IFERROR(__xludf.DUMMYFUNCTION("""COMPUTED_VALUE"""),"")</f>
        <v/>
      </c>
      <c r="AO66" s="8" t="str">
        <f>IFERROR(__xludf.DUMMYFUNCTION("if(len(AI66:AI1001)=0,"""", COUNTA(filter(Chirps!$A$2:$Z$100,column(Chirps!$A$2:$Z$100)=AI66)))"),"")</f>
        <v/>
      </c>
    </row>
    <row r="67">
      <c r="Q67" s="111" t="str">
        <f>IFERROR(__xludf.DUMMYFUNCTION("if(len(L67)=0,"""",(IF(N67=""C"",
SMALL(FILTER(L:L,B:B=B67,E:E=E67),1)+IFERROR(SMALL(FILTER(L:L,B:B=B67,E:E=E67),2),0),
0)
+IF(N67=""R18"",
MIN(IFERROR(SMALL(FILTER(L:L,B:B=B67,E:E=E67,J:J=9),1),100)+IFERROR(SMALL(FILTER(L:L,B:B=B67,E:E=E67,J:J=9),2),100)"&amp;",SMALL(FILTER(L:L,B:B=B67,E:E=E67,J:J=18),1)),
0)
+IF(OR(N67=""R9"",N67=""M""),
MINIFS(L:L,B:B,B67,E:E,E67),
0)))"),"")</f>
        <v/>
      </c>
      <c r="R67" s="112" t="str">
        <f>if(len(L67)=0,"",SUM(Q67,VLOOKUP(B67,Profile!J:L,3,FALSE)/1000))</f>
        <v/>
      </c>
      <c r="S67" s="112" t="str">
        <f>IFERROR(__xludf.DUMMYFUNCTION("if(len(L67)=0,"""",ROUND( IF(AND(N67=""C"",RANK(R67,UNIQUE(FILTER(R:R,E:E=E67)),1)=1), MAX(15,RANK(SUM(Q67,VLOOKUP(B67,Profile!J:L,3,FALSE)/1000),UNIQUE(FILTER(R:R,E:E=E67)),0)*1.5),0) +IF(AND(N67=""C"",RANK(R67,UNIQUE(FILTER(R:R,E:E=E67)),1)=2), MAX(10,R"&amp;"ANK(SUM(Q67,VLOOKUP(B67,Profile!J:L,3,FALSE)/1000),UNIQUE(FILTER(R:R,E:E=E67)),0)*1.5+1.5-5),0) +IF(AND(N67=""C"",RANK(R67,UNIQUE(FILTER(R:R,E:E=E67)),1)=3), MAX(7,RANK(SUM(Q67,VLOOKUP(B67,Profile!J:L,3,FALSE)/1000),UNIQUE(FILTER(R:R,E:E=E67)),0)*1.5+3-8)"&amp;",0) +IF(AND(N67=""C"",RANK(R67,UNIQUE(FILTER(R:R,E:E=E67)),1)=4), MAX(5,RANK(SUM(Q67,VLOOKUP(B67,Profile!J:L,3,FALSE)/1000),UNIQUE(FILTER(R:R,E:E=E67)),0)*1.5+4.5-10),0) +IF(AND(N67=""C"",RANK(R67,UNIQUE(FILTER(R:R,E:E=E67)),1)&gt;4), MAX(5-(RANK(R67,UNIQUE("&amp;"FILTER(R:R,E:E=E67)),1)-3),RANK(SUM(Q67,VLOOKUP(B67,Profile!J:L,3,FALSE)/1000),UNIQUE(FILTER(R:R,E:E=E67)),0)*1.5+1.5*(RANK(R67,UNIQUE(FILTER(R:R,E:E=E67)),1)-1)-10-(RANK(R67,UNIQUE(FILTER(R:R,E:E=E67)),1)-4)),0) +IF(AND(N67=""M"",RANK(R67,UNIQUE(FILTER(R"&amp;":R,E:E=E67)),1)=1), MAX(10,RANK(SUM(Q67,VLOOKUP(B67,Profile!J:L,3,FALSE)/1000),UNIQUE(FILTER(R:R,E:E=E67)),0)*1.33),0) +IF(AND(N67=""M"",RANK(R67,UNIQUE(FILTER(R:R,E:E=E67)),1)=2), MAX(7,RANK(SUM(Q67,VLOOKUP(B67,Profile!J:L,3,FALSE)/1000),UNIQUE(FILTER(R:"&amp;"R,E:E=E67)),0)*1.33+1.33-3),0) +IF(AND(N67=""M"",RANK(R67,UNIQUE(FILTER(R:R,E:E=E67)),1)=3), MAX(5,RANK(SUM(Q67,VLOOKUP(B67,Profile!J:L,3,FALSE)/1000),UNIQUE(FILTER(R:R,E:E=E67)),0)*1.33+2.66-5),0) +IF(AND(N67=""M"",RANK(R67,UNIQUE(FILTER(R:R,E:E=E67)),1)"&amp;"&gt;3), MAX(5-(RANK(R67,UNIQUE(FILTER(R:R,E:E=E67)),1)-3),RANK(SUM(Q67,VLOOKUP(B67,Profile!J:L,3,FALSE)/1000),UNIQUE(FILTER(R:R,E:E=E67)),0)*1.33+1.33*(RANK(R67,UNIQUE(FILTER(R:R,E:E=E67)),1)-1)-5-(RANK(R67,UNIQUE(FILTER(R:R,E:E=E67)),1)-3)),0) +IF(OR(N67="""&amp;"R9"",N67=""R18""), RANK(SUM(Q67,VLOOKUP(B67,Profile!J:L,3,FALSE)/1000),UNIQUE(FILTER(R:R,E:E=E67)),0),0) ,1))"),"")</f>
        <v/>
      </c>
      <c r="T67" s="111" t="str">
        <f t="shared" si="1"/>
        <v/>
      </c>
      <c r="U67" s="111" t="str">
        <f>IFERROR(__xludf.DUMMYFUNCTION("if(len(L67)=0,"""",IF(COUNTUNIQUEIFS(R:R,Q:Q,Q67,E:E,E67)=1,T67,ROUND(SUM(UNIQUE(FILTER(T:T,Q:Q=Q67,E:E=E67)))/COUNTUNIQUEIFS(R:R,Q:Q,Q67,E:E,E67),1)))"),"")</f>
        <v/>
      </c>
      <c r="V67" s="109" t="str">
        <f>IFERROR(__xludf.DUMMYFUNCTION("if(len(M67)=0,"""",(IF(N67=""C"",
SMALL(FILTER(M:M,B:B=B67,E:E=E67),1),
0)
+IF(N67=""R18"",
MIN(IFERROR(SMALL(FILTER(M:M,B:B=B67,E:E=E67,J:J=9),1),100)+IFERROR(SMALL(FILTER(M:M,B:B=B67,E:E=E67,J:J=9),2),100),SMALL(FILTER(M:M,B:B=B67,E:E=E67,J:J=18),1)),
0"&amp;")
+IF(OR(N67=""R9"",N67=""M""),
MINIFS(M:M,B:B,B67,E:E,E67),
0)))"),"")</f>
        <v/>
      </c>
      <c r="W67" s="111" t="str">
        <f>if(len(M67)=0,"",SUM(V67,VLOOKUP(B67,Profile!J:L,3,FALSE)/1000))</f>
        <v/>
      </c>
      <c r="X67" s="111" t="str">
        <f>IFERROR(__xludf.DUMMYFUNCTION("if(len(M67)=0,"""",ROUND( IF(AND(N67=""C"",RANK(W67,UNIQUE(FILTER(W:W,E:E=E67)),1)=1), MAX(15,RANK(SUM(V67,VLOOKUP(B67,Profile!J:L,3,FALSE)/1000),UNIQUE(FILTER(W:W,E:E=E67)),0)*1.5),0) +IF(AND(N67=""C"",RANK(W67,UNIQUE(FILTER(W:W,E:E=E67)),1)=2), MAX(10,R"&amp;"ANK(SUM(V67,VLOOKUP(B67,Profile!J:L,3,FALSE)/1000),UNIQUE(FILTER(W:W,E:E=E67)),0)*1.5+1.5-5),0) +IF(AND(N67=""C"",RANK(W67,UNIQUE(FILTER(W:W,E:E=E67)),1)=3), MAX(7,RANK(SUM(V67,VLOOKUP(B67,Profile!J:L,3,FALSE)/1000),UNIQUE(FILTER(W:W,E:E=E67)),0)*1.5+3-8)"&amp;",0) +IF(AND(N67=""C"",RANK(W67,UNIQUE(FILTER(W:W,E:E=E67)),1)=4), MAX(5,RANK(SUM(V67,VLOOKUP(B67,Profile!J:L,3,FALSE)/1000),UNIQUE(FILTER(W:W,E:E=E67)),0)*1.5+4.5-10),0) +IF(AND(N67=""C"",RANK(W67,UNIQUE(FILTER(W:W,E:E=E67)),1)&gt;4), MAX(5-(RANK(W67,UNIQUE("&amp;"FILTER(W:W,E:E=E67)),1)-3),RANK(SUM(V67,VLOOKUP(B67,Profile!J:L,3,FALSE)/1000),UNIQUE(FILTER(W:W,E:E=E67)),0)*1.5+1.5*(RANK(W67,UNIQUE(FILTER(W:W,E:E=E67)),1)-1)-10-(RANK(W67,UNIQUE(FILTER(W:W,E:E=E67)),1)-4)),0) +IF(AND(N67=""M"",RANK(W67,UNIQUE(FILTER(W"&amp;":W,E:E=E67)),1)=1), MAX(10,RANK(SUM(V67,VLOOKUP(B67,Profile!J:L,3,FALSE)/1000),UNIQUE(FILTER(W:W,E:E=E67)),0)*1.33),0) +IF(AND(N67=""M"",RANK(W67,UNIQUE(FILTER(W:W,E:E=E67)),1)=2), MAX(7,RANK(SUM(V67,VLOOKUP(B67,Profile!J:L,3,FALSE)/1000),UNIQUE(FILTER(W:"&amp;"W,E:E=E67)),0)*1.33+1.33-3),0) +IF(AND(N67=""M"",RANK(W67,UNIQUE(FILTER(W:W,E:E=E67)),1)=3), MAX(5,RANK(SUM(V67,VLOOKUP(B67,Profile!J:L,3,FALSE)/1000),UNIQUE(FILTER(W:W,E:E=E67)),0)*1.33+2.66-5),0) +IF(AND(N67=""M"",RANK(W67,UNIQUE(FILTER(W:W,E:E=E67)),1)"&amp;"&gt;3), MAX(5-(RANK(W67,UNIQUE(FILTER(W:W,E:E=E67)),1)-3),RANK(SUM(V67,VLOOKUP(B67,Profile!J:L,3,FALSE)/1000),UNIQUE(FILTER(W:W,E:E=E67)),0)*1.33+1.33*(RANK(W67,UNIQUE(FILTER(W:W,E:E=E67)),1)-1)-5-(RANK(W67,UNIQUE(FILTER(W:W,E:E=E67)),1)-3)),0) +IF(OR(N67="""&amp;"R9"",N67=""R18""), RANK(SUM(V67,VLOOKUP(B67,Profile!J:L,3,FALSE)/1000),UNIQUE(FILTER(W:W,E:E=E67)),0),0) ,1))"),"")</f>
        <v/>
      </c>
      <c r="Y67" s="111" t="str">
        <f t="shared" si="2"/>
        <v/>
      </c>
      <c r="Z67" s="111" t="str">
        <f>IFERROR(__xludf.DUMMYFUNCTION("if(len(M67)=0,"""",IF(COUNTUNIQUEIFS(W:W,V:V,V67,E:E,E67)=1,Y67,ROUND(SUM(UNIQUE(FILTER(Y:Y,V:V=V67,E:E=E67)))/COUNTUNIQUEIFS(W:W,V:V,V67,E:E,E67),1)))"),"")</f>
        <v/>
      </c>
      <c r="AI67" s="8" t="s">
        <v>14</v>
      </c>
      <c r="AK67" s="8" t="s">
        <v>14</v>
      </c>
      <c r="AL67" s="8" t="s">
        <v>14</v>
      </c>
      <c r="AM67" s="8" t="s">
        <v>14</v>
      </c>
      <c r="AN67" s="8" t="str">
        <f>IFERROR(__xludf.DUMMYFUNCTION("""COMPUTED_VALUE"""),"")</f>
        <v/>
      </c>
      <c r="AO67" s="8" t="str">
        <f>IFERROR(__xludf.DUMMYFUNCTION("if(len(AI67:AI1001)=0,"""", COUNTA(filter(Chirps!$A$2:$Z$100,column(Chirps!$A$2:$Z$100)=AI67)))"),"")</f>
        <v/>
      </c>
    </row>
    <row r="68">
      <c r="Q68" s="111" t="str">
        <f>IFERROR(__xludf.DUMMYFUNCTION("if(len(L68)=0,"""",(IF(N68=""C"",
SMALL(FILTER(L:L,B:B=B68,E:E=E68),1)+IFERROR(SMALL(FILTER(L:L,B:B=B68,E:E=E68),2),0),
0)
+IF(N68=""R18"",
MIN(IFERROR(SMALL(FILTER(L:L,B:B=B68,E:E=E68,J:J=9),1),100)+IFERROR(SMALL(FILTER(L:L,B:B=B68,E:E=E68,J:J=9),2),100)"&amp;",SMALL(FILTER(L:L,B:B=B68,E:E=E68,J:J=18),1)),
0)
+IF(OR(N68=""R9"",N68=""M""),
MINIFS(L:L,B:B,B68,E:E,E68),
0)))"),"")</f>
        <v/>
      </c>
      <c r="R68" s="112" t="str">
        <f>if(len(L68)=0,"",SUM(Q68,VLOOKUP(B68,Profile!J:L,3,FALSE)/1000))</f>
        <v/>
      </c>
      <c r="S68" s="112" t="str">
        <f>IFERROR(__xludf.DUMMYFUNCTION("if(len(L68)=0,"""",ROUND( IF(AND(N68=""C"",RANK(R68,UNIQUE(FILTER(R:R,E:E=E68)),1)=1), MAX(15,RANK(SUM(Q68,VLOOKUP(B68,Profile!J:L,3,FALSE)/1000),UNIQUE(FILTER(R:R,E:E=E68)),0)*1.5),0) +IF(AND(N68=""C"",RANK(R68,UNIQUE(FILTER(R:R,E:E=E68)),1)=2), MAX(10,R"&amp;"ANK(SUM(Q68,VLOOKUP(B68,Profile!J:L,3,FALSE)/1000),UNIQUE(FILTER(R:R,E:E=E68)),0)*1.5+1.5-5),0) +IF(AND(N68=""C"",RANK(R68,UNIQUE(FILTER(R:R,E:E=E68)),1)=3), MAX(7,RANK(SUM(Q68,VLOOKUP(B68,Profile!J:L,3,FALSE)/1000),UNIQUE(FILTER(R:R,E:E=E68)),0)*1.5+3-8)"&amp;",0) +IF(AND(N68=""C"",RANK(R68,UNIQUE(FILTER(R:R,E:E=E68)),1)=4), MAX(5,RANK(SUM(Q68,VLOOKUP(B68,Profile!J:L,3,FALSE)/1000),UNIQUE(FILTER(R:R,E:E=E68)),0)*1.5+4.5-10),0) +IF(AND(N68=""C"",RANK(R68,UNIQUE(FILTER(R:R,E:E=E68)),1)&gt;4), MAX(5-(RANK(R68,UNIQUE("&amp;"FILTER(R:R,E:E=E68)),1)-3),RANK(SUM(Q68,VLOOKUP(B68,Profile!J:L,3,FALSE)/1000),UNIQUE(FILTER(R:R,E:E=E68)),0)*1.5+1.5*(RANK(R68,UNIQUE(FILTER(R:R,E:E=E68)),1)-1)-10-(RANK(R68,UNIQUE(FILTER(R:R,E:E=E68)),1)-4)),0) +IF(AND(N68=""M"",RANK(R68,UNIQUE(FILTER(R"&amp;":R,E:E=E68)),1)=1), MAX(10,RANK(SUM(Q68,VLOOKUP(B68,Profile!J:L,3,FALSE)/1000),UNIQUE(FILTER(R:R,E:E=E68)),0)*1.33),0) +IF(AND(N68=""M"",RANK(R68,UNIQUE(FILTER(R:R,E:E=E68)),1)=2), MAX(7,RANK(SUM(Q68,VLOOKUP(B68,Profile!J:L,3,FALSE)/1000),UNIQUE(FILTER(R:"&amp;"R,E:E=E68)),0)*1.33+1.33-3),0) +IF(AND(N68=""M"",RANK(R68,UNIQUE(FILTER(R:R,E:E=E68)),1)=3), MAX(5,RANK(SUM(Q68,VLOOKUP(B68,Profile!J:L,3,FALSE)/1000),UNIQUE(FILTER(R:R,E:E=E68)),0)*1.33+2.66-5),0) +IF(AND(N68=""M"",RANK(R68,UNIQUE(FILTER(R:R,E:E=E68)),1)"&amp;"&gt;3), MAX(5-(RANK(R68,UNIQUE(FILTER(R:R,E:E=E68)),1)-3),RANK(SUM(Q68,VLOOKUP(B68,Profile!J:L,3,FALSE)/1000),UNIQUE(FILTER(R:R,E:E=E68)),0)*1.33+1.33*(RANK(R68,UNIQUE(FILTER(R:R,E:E=E68)),1)-1)-5-(RANK(R68,UNIQUE(FILTER(R:R,E:E=E68)),1)-3)),0) +IF(OR(N68="""&amp;"R9"",N68=""R18""), RANK(SUM(Q68,VLOOKUP(B68,Profile!J:L,3,FALSE)/1000),UNIQUE(FILTER(R:R,E:E=E68)),0),0) ,1))"),"")</f>
        <v/>
      </c>
      <c r="T68" s="111" t="str">
        <f t="shared" si="1"/>
        <v/>
      </c>
      <c r="U68" s="111" t="str">
        <f>IFERROR(__xludf.DUMMYFUNCTION("if(len(L68)=0,"""",IF(COUNTUNIQUEIFS(R:R,Q:Q,Q68,E:E,E68)=1,T68,ROUND(SUM(UNIQUE(FILTER(T:T,Q:Q=Q68,E:E=E68)))/COUNTUNIQUEIFS(R:R,Q:Q,Q68,E:E,E68),1)))"),"")</f>
        <v/>
      </c>
      <c r="V68" s="109" t="str">
        <f>IFERROR(__xludf.DUMMYFUNCTION("if(len(M68)=0,"""",(IF(N68=""C"",
SMALL(FILTER(M:M,B:B=B68,E:E=E68),1),
0)
+IF(N68=""R18"",
MIN(IFERROR(SMALL(FILTER(M:M,B:B=B68,E:E=E68,J:J=9),1),100)+IFERROR(SMALL(FILTER(M:M,B:B=B68,E:E=E68,J:J=9),2),100),SMALL(FILTER(M:M,B:B=B68,E:E=E68,J:J=18),1)),
0"&amp;")
+IF(OR(N68=""R9"",N68=""M""),
MINIFS(M:M,B:B,B68,E:E,E68),
0)))"),"")</f>
        <v/>
      </c>
      <c r="W68" s="111" t="str">
        <f>if(len(M68)=0,"",SUM(V68,VLOOKUP(B68,Profile!J:L,3,FALSE)/1000))</f>
        <v/>
      </c>
      <c r="X68" s="111" t="str">
        <f>IFERROR(__xludf.DUMMYFUNCTION("if(len(M68)=0,"""",ROUND( IF(AND(N68=""C"",RANK(W68,UNIQUE(FILTER(W:W,E:E=E68)),1)=1), MAX(15,RANK(SUM(V68,VLOOKUP(B68,Profile!J:L,3,FALSE)/1000),UNIQUE(FILTER(W:W,E:E=E68)),0)*1.5),0) +IF(AND(N68=""C"",RANK(W68,UNIQUE(FILTER(W:W,E:E=E68)),1)=2), MAX(10,R"&amp;"ANK(SUM(V68,VLOOKUP(B68,Profile!J:L,3,FALSE)/1000),UNIQUE(FILTER(W:W,E:E=E68)),0)*1.5+1.5-5),0) +IF(AND(N68=""C"",RANK(W68,UNIQUE(FILTER(W:W,E:E=E68)),1)=3), MAX(7,RANK(SUM(V68,VLOOKUP(B68,Profile!J:L,3,FALSE)/1000),UNIQUE(FILTER(W:W,E:E=E68)),0)*1.5+3-8)"&amp;",0) +IF(AND(N68=""C"",RANK(W68,UNIQUE(FILTER(W:W,E:E=E68)),1)=4), MAX(5,RANK(SUM(V68,VLOOKUP(B68,Profile!J:L,3,FALSE)/1000),UNIQUE(FILTER(W:W,E:E=E68)),0)*1.5+4.5-10),0) +IF(AND(N68=""C"",RANK(W68,UNIQUE(FILTER(W:W,E:E=E68)),1)&gt;4), MAX(5-(RANK(W68,UNIQUE("&amp;"FILTER(W:W,E:E=E68)),1)-3),RANK(SUM(V68,VLOOKUP(B68,Profile!J:L,3,FALSE)/1000),UNIQUE(FILTER(W:W,E:E=E68)),0)*1.5+1.5*(RANK(W68,UNIQUE(FILTER(W:W,E:E=E68)),1)-1)-10-(RANK(W68,UNIQUE(FILTER(W:W,E:E=E68)),1)-4)),0) +IF(AND(N68=""M"",RANK(W68,UNIQUE(FILTER(W"&amp;":W,E:E=E68)),1)=1), MAX(10,RANK(SUM(V68,VLOOKUP(B68,Profile!J:L,3,FALSE)/1000),UNIQUE(FILTER(W:W,E:E=E68)),0)*1.33),0) +IF(AND(N68=""M"",RANK(W68,UNIQUE(FILTER(W:W,E:E=E68)),1)=2), MAX(7,RANK(SUM(V68,VLOOKUP(B68,Profile!J:L,3,FALSE)/1000),UNIQUE(FILTER(W:"&amp;"W,E:E=E68)),0)*1.33+1.33-3),0) +IF(AND(N68=""M"",RANK(W68,UNIQUE(FILTER(W:W,E:E=E68)),1)=3), MAX(5,RANK(SUM(V68,VLOOKUP(B68,Profile!J:L,3,FALSE)/1000),UNIQUE(FILTER(W:W,E:E=E68)),0)*1.33+2.66-5),0) +IF(AND(N68=""M"",RANK(W68,UNIQUE(FILTER(W:W,E:E=E68)),1)"&amp;"&gt;3), MAX(5-(RANK(W68,UNIQUE(FILTER(W:W,E:E=E68)),1)-3),RANK(SUM(V68,VLOOKUP(B68,Profile!J:L,3,FALSE)/1000),UNIQUE(FILTER(W:W,E:E=E68)),0)*1.33+1.33*(RANK(W68,UNIQUE(FILTER(W:W,E:E=E68)),1)-1)-5-(RANK(W68,UNIQUE(FILTER(W:W,E:E=E68)),1)-3)),0) +IF(OR(N68="""&amp;"R9"",N68=""R18""), RANK(SUM(V68,VLOOKUP(B68,Profile!J:L,3,FALSE)/1000),UNIQUE(FILTER(W:W,E:E=E68)),0),0) ,1))"),"")</f>
        <v/>
      </c>
      <c r="Y68" s="111" t="str">
        <f t="shared" si="2"/>
        <v/>
      </c>
      <c r="Z68" s="111" t="str">
        <f>IFERROR(__xludf.DUMMYFUNCTION("if(len(M68)=0,"""",IF(COUNTUNIQUEIFS(W:W,V:V,V68,E:E,E68)=1,Y68,ROUND(SUM(UNIQUE(FILTER(Y:Y,V:V=V68,E:E=E68)))/COUNTUNIQUEIFS(W:W,V:V,V68,E:E,E68),1)))"),"")</f>
        <v/>
      </c>
      <c r="AI68" s="8" t="s">
        <v>14</v>
      </c>
      <c r="AK68" s="8" t="s">
        <v>14</v>
      </c>
      <c r="AL68" s="8" t="s">
        <v>14</v>
      </c>
      <c r="AM68" s="8" t="s">
        <v>14</v>
      </c>
      <c r="AN68" s="8" t="str">
        <f>IFERROR(__xludf.DUMMYFUNCTION("""COMPUTED_VALUE"""),"")</f>
        <v/>
      </c>
      <c r="AO68" s="8" t="str">
        <f>IFERROR(__xludf.DUMMYFUNCTION("if(len(AI68:AI1001)=0,"""", COUNTA(filter(Chirps!$A$2:$Z$100,column(Chirps!$A$2:$Z$100)=AI68)))"),"")</f>
        <v/>
      </c>
    </row>
    <row r="69">
      <c r="Q69" s="111" t="str">
        <f>IFERROR(__xludf.DUMMYFUNCTION("if(len(L69)=0,"""",(IF(N69=""C"",
SMALL(FILTER(L:L,B:B=B69,E:E=E69),1)+IFERROR(SMALL(FILTER(L:L,B:B=B69,E:E=E69),2),0),
0)
+IF(N69=""R18"",
MIN(IFERROR(SMALL(FILTER(L:L,B:B=B69,E:E=E69,J:J=9),1),100)+IFERROR(SMALL(FILTER(L:L,B:B=B69,E:E=E69,J:J=9),2),100)"&amp;",SMALL(FILTER(L:L,B:B=B69,E:E=E69,J:J=18),1)),
0)
+IF(OR(N69=""R9"",N69=""M""),
MINIFS(L:L,B:B,B69,E:E,E69),
0)))"),"")</f>
        <v/>
      </c>
      <c r="R69" s="112" t="str">
        <f>if(len(L69)=0,"",SUM(Q69,VLOOKUP(B69,Profile!J:L,3,FALSE)/1000))</f>
        <v/>
      </c>
      <c r="S69" s="112" t="str">
        <f>IFERROR(__xludf.DUMMYFUNCTION("if(len(L69)=0,"""",ROUND( IF(AND(N69=""C"",RANK(R69,UNIQUE(FILTER(R:R,E:E=E69)),1)=1), MAX(15,RANK(SUM(Q69,VLOOKUP(B69,Profile!J:L,3,FALSE)/1000),UNIQUE(FILTER(R:R,E:E=E69)),0)*1.5),0) +IF(AND(N69=""C"",RANK(R69,UNIQUE(FILTER(R:R,E:E=E69)),1)=2), MAX(10,R"&amp;"ANK(SUM(Q69,VLOOKUP(B69,Profile!J:L,3,FALSE)/1000),UNIQUE(FILTER(R:R,E:E=E69)),0)*1.5+1.5-5),0) +IF(AND(N69=""C"",RANK(R69,UNIQUE(FILTER(R:R,E:E=E69)),1)=3), MAX(7,RANK(SUM(Q69,VLOOKUP(B69,Profile!J:L,3,FALSE)/1000),UNIQUE(FILTER(R:R,E:E=E69)),0)*1.5+3-8)"&amp;",0) +IF(AND(N69=""C"",RANK(R69,UNIQUE(FILTER(R:R,E:E=E69)),1)=4), MAX(5,RANK(SUM(Q69,VLOOKUP(B69,Profile!J:L,3,FALSE)/1000),UNIQUE(FILTER(R:R,E:E=E69)),0)*1.5+4.5-10),0) +IF(AND(N69=""C"",RANK(R69,UNIQUE(FILTER(R:R,E:E=E69)),1)&gt;4), MAX(5-(RANK(R69,UNIQUE("&amp;"FILTER(R:R,E:E=E69)),1)-3),RANK(SUM(Q69,VLOOKUP(B69,Profile!J:L,3,FALSE)/1000),UNIQUE(FILTER(R:R,E:E=E69)),0)*1.5+1.5*(RANK(R69,UNIQUE(FILTER(R:R,E:E=E69)),1)-1)-10-(RANK(R69,UNIQUE(FILTER(R:R,E:E=E69)),1)-4)),0) +IF(AND(N69=""M"",RANK(R69,UNIQUE(FILTER(R"&amp;":R,E:E=E69)),1)=1), MAX(10,RANK(SUM(Q69,VLOOKUP(B69,Profile!J:L,3,FALSE)/1000),UNIQUE(FILTER(R:R,E:E=E69)),0)*1.33),0) +IF(AND(N69=""M"",RANK(R69,UNIQUE(FILTER(R:R,E:E=E69)),1)=2), MAX(7,RANK(SUM(Q69,VLOOKUP(B69,Profile!J:L,3,FALSE)/1000),UNIQUE(FILTER(R:"&amp;"R,E:E=E69)),0)*1.33+1.33-3),0) +IF(AND(N69=""M"",RANK(R69,UNIQUE(FILTER(R:R,E:E=E69)),1)=3), MAX(5,RANK(SUM(Q69,VLOOKUP(B69,Profile!J:L,3,FALSE)/1000),UNIQUE(FILTER(R:R,E:E=E69)),0)*1.33+2.66-5),0) +IF(AND(N69=""M"",RANK(R69,UNIQUE(FILTER(R:R,E:E=E69)),1)"&amp;"&gt;3), MAX(5-(RANK(R69,UNIQUE(FILTER(R:R,E:E=E69)),1)-3),RANK(SUM(Q69,VLOOKUP(B69,Profile!J:L,3,FALSE)/1000),UNIQUE(FILTER(R:R,E:E=E69)),0)*1.33+1.33*(RANK(R69,UNIQUE(FILTER(R:R,E:E=E69)),1)-1)-5-(RANK(R69,UNIQUE(FILTER(R:R,E:E=E69)),1)-3)),0) +IF(OR(N69="""&amp;"R9"",N69=""R18""), RANK(SUM(Q69,VLOOKUP(B69,Profile!J:L,3,FALSE)/1000),UNIQUE(FILTER(R:R,E:E=E69)),0),0) ,1))"),"")</f>
        <v/>
      </c>
      <c r="T69" s="111" t="str">
        <f t="shared" si="1"/>
        <v/>
      </c>
      <c r="U69" s="111" t="str">
        <f>IFERROR(__xludf.DUMMYFUNCTION("if(len(L69)=0,"""",IF(COUNTUNIQUEIFS(R:R,Q:Q,Q69,E:E,E69)=1,T69,ROUND(SUM(UNIQUE(FILTER(T:T,Q:Q=Q69,E:E=E69)))/COUNTUNIQUEIFS(R:R,Q:Q,Q69,E:E,E69),1)))"),"")</f>
        <v/>
      </c>
      <c r="V69" s="109" t="str">
        <f>IFERROR(__xludf.DUMMYFUNCTION("if(len(M69)=0,"""",(IF(N69=""C"",
SMALL(FILTER(M:M,B:B=B69,E:E=E69),1),
0)
+IF(N69=""R18"",
MIN(IFERROR(SMALL(FILTER(M:M,B:B=B69,E:E=E69,J:J=9),1),100)+IFERROR(SMALL(FILTER(M:M,B:B=B69,E:E=E69,J:J=9),2),100),SMALL(FILTER(M:M,B:B=B69,E:E=E69,J:J=18),1)),
0"&amp;")
+IF(OR(N69=""R9"",N69=""M""),
MINIFS(M:M,B:B,B69,E:E,E69),
0)))"),"")</f>
        <v/>
      </c>
      <c r="W69" s="111" t="str">
        <f>if(len(M69)=0,"",SUM(V69,VLOOKUP(B69,Profile!J:L,3,FALSE)/1000))</f>
        <v/>
      </c>
      <c r="X69" s="111" t="str">
        <f>IFERROR(__xludf.DUMMYFUNCTION("if(len(M69)=0,"""",ROUND( IF(AND(N69=""C"",RANK(W69,UNIQUE(FILTER(W:W,E:E=E69)),1)=1), MAX(15,RANK(SUM(V69,VLOOKUP(B69,Profile!J:L,3,FALSE)/1000),UNIQUE(FILTER(W:W,E:E=E69)),0)*1.5),0) +IF(AND(N69=""C"",RANK(W69,UNIQUE(FILTER(W:W,E:E=E69)),1)=2), MAX(10,R"&amp;"ANK(SUM(V69,VLOOKUP(B69,Profile!J:L,3,FALSE)/1000),UNIQUE(FILTER(W:W,E:E=E69)),0)*1.5+1.5-5),0) +IF(AND(N69=""C"",RANK(W69,UNIQUE(FILTER(W:W,E:E=E69)),1)=3), MAX(7,RANK(SUM(V69,VLOOKUP(B69,Profile!J:L,3,FALSE)/1000),UNIQUE(FILTER(W:W,E:E=E69)),0)*1.5+3-8)"&amp;",0) +IF(AND(N69=""C"",RANK(W69,UNIQUE(FILTER(W:W,E:E=E69)),1)=4), MAX(5,RANK(SUM(V69,VLOOKUP(B69,Profile!J:L,3,FALSE)/1000),UNIQUE(FILTER(W:W,E:E=E69)),0)*1.5+4.5-10),0) +IF(AND(N69=""C"",RANK(W69,UNIQUE(FILTER(W:W,E:E=E69)),1)&gt;4), MAX(5-(RANK(W69,UNIQUE("&amp;"FILTER(W:W,E:E=E69)),1)-3),RANK(SUM(V69,VLOOKUP(B69,Profile!J:L,3,FALSE)/1000),UNIQUE(FILTER(W:W,E:E=E69)),0)*1.5+1.5*(RANK(W69,UNIQUE(FILTER(W:W,E:E=E69)),1)-1)-10-(RANK(W69,UNIQUE(FILTER(W:W,E:E=E69)),1)-4)),0) +IF(AND(N69=""M"",RANK(W69,UNIQUE(FILTER(W"&amp;":W,E:E=E69)),1)=1), MAX(10,RANK(SUM(V69,VLOOKUP(B69,Profile!J:L,3,FALSE)/1000),UNIQUE(FILTER(W:W,E:E=E69)),0)*1.33),0) +IF(AND(N69=""M"",RANK(W69,UNIQUE(FILTER(W:W,E:E=E69)),1)=2), MAX(7,RANK(SUM(V69,VLOOKUP(B69,Profile!J:L,3,FALSE)/1000),UNIQUE(FILTER(W:"&amp;"W,E:E=E69)),0)*1.33+1.33-3),0) +IF(AND(N69=""M"",RANK(W69,UNIQUE(FILTER(W:W,E:E=E69)),1)=3), MAX(5,RANK(SUM(V69,VLOOKUP(B69,Profile!J:L,3,FALSE)/1000),UNIQUE(FILTER(W:W,E:E=E69)),0)*1.33+2.66-5),0) +IF(AND(N69=""M"",RANK(W69,UNIQUE(FILTER(W:W,E:E=E69)),1)"&amp;"&gt;3), MAX(5-(RANK(W69,UNIQUE(FILTER(W:W,E:E=E69)),1)-3),RANK(SUM(V69,VLOOKUP(B69,Profile!J:L,3,FALSE)/1000),UNIQUE(FILTER(W:W,E:E=E69)),0)*1.33+1.33*(RANK(W69,UNIQUE(FILTER(W:W,E:E=E69)),1)-1)-5-(RANK(W69,UNIQUE(FILTER(W:W,E:E=E69)),1)-3)),0) +IF(OR(N69="""&amp;"R9"",N69=""R18""), RANK(SUM(V69,VLOOKUP(B69,Profile!J:L,3,FALSE)/1000),UNIQUE(FILTER(W:W,E:E=E69)),0),0) ,1))"),"")</f>
        <v/>
      </c>
      <c r="Y69" s="111" t="str">
        <f t="shared" si="2"/>
        <v/>
      </c>
      <c r="Z69" s="111" t="str">
        <f>IFERROR(__xludf.DUMMYFUNCTION("if(len(M69)=0,"""",IF(COUNTUNIQUEIFS(W:W,V:V,V69,E:E,E69)=1,Y69,ROUND(SUM(UNIQUE(FILTER(Y:Y,V:V=V69,E:E=E69)))/COUNTUNIQUEIFS(W:W,V:V,V69,E:E,E69),1)))"),"")</f>
        <v/>
      </c>
      <c r="AI69" s="8" t="s">
        <v>14</v>
      </c>
      <c r="AK69" s="8" t="s">
        <v>14</v>
      </c>
      <c r="AL69" s="8" t="s">
        <v>14</v>
      </c>
      <c r="AM69" s="8" t="s">
        <v>14</v>
      </c>
      <c r="AN69" s="8" t="str">
        <f>IFERROR(__xludf.DUMMYFUNCTION("""COMPUTED_VALUE"""),"")</f>
        <v/>
      </c>
      <c r="AO69" s="8" t="str">
        <f>IFERROR(__xludf.DUMMYFUNCTION("if(len(AI69:AI1001)=0,"""", COUNTA(filter(Chirps!$A$2:$Z$100,column(Chirps!$A$2:$Z$100)=AI69)))"),"")</f>
        <v/>
      </c>
    </row>
    <row r="70">
      <c r="Q70" s="111" t="str">
        <f>IFERROR(__xludf.DUMMYFUNCTION("if(len(L70)=0,"""",(IF(N70=""C"",
SMALL(FILTER(L:L,B:B=B70,E:E=E70),1)+IFERROR(SMALL(FILTER(L:L,B:B=B70,E:E=E70),2),0),
0)
+IF(N70=""R18"",
MIN(IFERROR(SMALL(FILTER(L:L,B:B=B70,E:E=E70,J:J=9),1),100)+IFERROR(SMALL(FILTER(L:L,B:B=B70,E:E=E70,J:J=9),2),100)"&amp;",SMALL(FILTER(L:L,B:B=B70,E:E=E70,J:J=18),1)),
0)
+IF(OR(N70=""R9"",N70=""M""),
MINIFS(L:L,B:B,B70,E:E,E70),
0)))"),"")</f>
        <v/>
      </c>
      <c r="R70" s="112" t="str">
        <f>if(len(L70)=0,"",SUM(Q70,VLOOKUP(B70,Profile!J:L,3,FALSE)/1000))</f>
        <v/>
      </c>
      <c r="S70" s="112" t="str">
        <f>IFERROR(__xludf.DUMMYFUNCTION("if(len(L70)=0,"""",ROUND( IF(AND(N70=""C"",RANK(R70,UNIQUE(FILTER(R:R,E:E=E70)),1)=1), MAX(15,RANK(SUM(Q70,VLOOKUP(B70,Profile!J:L,3,FALSE)/1000),UNIQUE(FILTER(R:R,E:E=E70)),0)*1.5),0) +IF(AND(N70=""C"",RANK(R70,UNIQUE(FILTER(R:R,E:E=E70)),1)=2), MAX(10,R"&amp;"ANK(SUM(Q70,VLOOKUP(B70,Profile!J:L,3,FALSE)/1000),UNIQUE(FILTER(R:R,E:E=E70)),0)*1.5+1.5-5),0) +IF(AND(N70=""C"",RANK(R70,UNIQUE(FILTER(R:R,E:E=E70)),1)=3), MAX(7,RANK(SUM(Q70,VLOOKUP(B70,Profile!J:L,3,FALSE)/1000),UNIQUE(FILTER(R:R,E:E=E70)),0)*1.5+3-8)"&amp;",0) +IF(AND(N70=""C"",RANK(R70,UNIQUE(FILTER(R:R,E:E=E70)),1)=4), MAX(5,RANK(SUM(Q70,VLOOKUP(B70,Profile!J:L,3,FALSE)/1000),UNIQUE(FILTER(R:R,E:E=E70)),0)*1.5+4.5-10),0) +IF(AND(N70=""C"",RANK(R70,UNIQUE(FILTER(R:R,E:E=E70)),1)&gt;4), MAX(5-(RANK(R70,UNIQUE("&amp;"FILTER(R:R,E:E=E70)),1)-3),RANK(SUM(Q70,VLOOKUP(B70,Profile!J:L,3,FALSE)/1000),UNIQUE(FILTER(R:R,E:E=E70)),0)*1.5+1.5*(RANK(R70,UNIQUE(FILTER(R:R,E:E=E70)),1)-1)-10-(RANK(R70,UNIQUE(FILTER(R:R,E:E=E70)),1)-4)),0) +IF(AND(N70=""M"",RANK(R70,UNIQUE(FILTER(R"&amp;":R,E:E=E70)),1)=1), MAX(10,RANK(SUM(Q70,VLOOKUP(B70,Profile!J:L,3,FALSE)/1000),UNIQUE(FILTER(R:R,E:E=E70)),0)*1.33),0) +IF(AND(N70=""M"",RANK(R70,UNIQUE(FILTER(R:R,E:E=E70)),1)=2), MAX(7,RANK(SUM(Q70,VLOOKUP(B70,Profile!J:L,3,FALSE)/1000),UNIQUE(FILTER(R:"&amp;"R,E:E=E70)),0)*1.33+1.33-3),0) +IF(AND(N70=""M"",RANK(R70,UNIQUE(FILTER(R:R,E:E=E70)),1)=3), MAX(5,RANK(SUM(Q70,VLOOKUP(B70,Profile!J:L,3,FALSE)/1000),UNIQUE(FILTER(R:R,E:E=E70)),0)*1.33+2.66-5),0) +IF(AND(N70=""M"",RANK(R70,UNIQUE(FILTER(R:R,E:E=E70)),1)"&amp;"&gt;3), MAX(5-(RANK(R70,UNIQUE(FILTER(R:R,E:E=E70)),1)-3),RANK(SUM(Q70,VLOOKUP(B70,Profile!J:L,3,FALSE)/1000),UNIQUE(FILTER(R:R,E:E=E70)),0)*1.33+1.33*(RANK(R70,UNIQUE(FILTER(R:R,E:E=E70)),1)-1)-5-(RANK(R70,UNIQUE(FILTER(R:R,E:E=E70)),1)-3)),0) +IF(OR(N70="""&amp;"R9"",N70=""R18""), RANK(SUM(Q70,VLOOKUP(B70,Profile!J:L,3,FALSE)/1000),UNIQUE(FILTER(R:R,E:E=E70)),0),0) ,1))"),"")</f>
        <v/>
      </c>
      <c r="T70" s="111" t="str">
        <f t="shared" si="1"/>
        <v/>
      </c>
      <c r="U70" s="111" t="str">
        <f>IFERROR(__xludf.DUMMYFUNCTION("if(len(L70)=0,"""",IF(COUNTUNIQUEIFS(R:R,Q:Q,Q70,E:E,E70)=1,T70,ROUND(SUM(UNIQUE(FILTER(T:T,Q:Q=Q70,E:E=E70)))/COUNTUNIQUEIFS(R:R,Q:Q,Q70,E:E,E70),1)))"),"")</f>
        <v/>
      </c>
      <c r="V70" s="109" t="str">
        <f>IFERROR(__xludf.DUMMYFUNCTION("if(len(M70)=0,"""",(IF(N70=""C"",
SMALL(FILTER(M:M,B:B=B70,E:E=E70),1),
0)
+IF(N70=""R18"",
MIN(IFERROR(SMALL(FILTER(M:M,B:B=B70,E:E=E70,J:J=9),1),100)+IFERROR(SMALL(FILTER(M:M,B:B=B70,E:E=E70,J:J=9),2),100),SMALL(FILTER(M:M,B:B=B70,E:E=E70,J:J=18),1)),
0"&amp;")
+IF(OR(N70=""R9"",N70=""M""),
MINIFS(M:M,B:B,B70,E:E,E70),
0)))"),"")</f>
        <v/>
      </c>
      <c r="W70" s="111" t="str">
        <f>if(len(M70)=0,"",SUM(V70,VLOOKUP(B70,Profile!J:L,3,FALSE)/1000))</f>
        <v/>
      </c>
      <c r="X70" s="111" t="str">
        <f>IFERROR(__xludf.DUMMYFUNCTION("if(len(M70)=0,"""",ROUND( IF(AND(N70=""C"",RANK(W70,UNIQUE(FILTER(W:W,E:E=E70)),1)=1), MAX(15,RANK(SUM(V70,VLOOKUP(B70,Profile!J:L,3,FALSE)/1000),UNIQUE(FILTER(W:W,E:E=E70)),0)*1.5),0) +IF(AND(N70=""C"",RANK(W70,UNIQUE(FILTER(W:W,E:E=E70)),1)=2), MAX(10,R"&amp;"ANK(SUM(V70,VLOOKUP(B70,Profile!J:L,3,FALSE)/1000),UNIQUE(FILTER(W:W,E:E=E70)),0)*1.5+1.5-5),0) +IF(AND(N70=""C"",RANK(W70,UNIQUE(FILTER(W:W,E:E=E70)),1)=3), MAX(7,RANK(SUM(V70,VLOOKUP(B70,Profile!J:L,3,FALSE)/1000),UNIQUE(FILTER(W:W,E:E=E70)),0)*1.5+3-8)"&amp;",0) +IF(AND(N70=""C"",RANK(W70,UNIQUE(FILTER(W:W,E:E=E70)),1)=4), MAX(5,RANK(SUM(V70,VLOOKUP(B70,Profile!J:L,3,FALSE)/1000),UNIQUE(FILTER(W:W,E:E=E70)),0)*1.5+4.5-10),0) +IF(AND(N70=""C"",RANK(W70,UNIQUE(FILTER(W:W,E:E=E70)),1)&gt;4), MAX(5-(RANK(W70,UNIQUE("&amp;"FILTER(W:W,E:E=E70)),1)-3),RANK(SUM(V70,VLOOKUP(B70,Profile!J:L,3,FALSE)/1000),UNIQUE(FILTER(W:W,E:E=E70)),0)*1.5+1.5*(RANK(W70,UNIQUE(FILTER(W:W,E:E=E70)),1)-1)-10-(RANK(W70,UNIQUE(FILTER(W:W,E:E=E70)),1)-4)),0) +IF(AND(N70=""M"",RANK(W70,UNIQUE(FILTER(W"&amp;":W,E:E=E70)),1)=1), MAX(10,RANK(SUM(V70,VLOOKUP(B70,Profile!J:L,3,FALSE)/1000),UNIQUE(FILTER(W:W,E:E=E70)),0)*1.33),0) +IF(AND(N70=""M"",RANK(W70,UNIQUE(FILTER(W:W,E:E=E70)),1)=2), MAX(7,RANK(SUM(V70,VLOOKUP(B70,Profile!J:L,3,FALSE)/1000),UNIQUE(FILTER(W:"&amp;"W,E:E=E70)),0)*1.33+1.33-3),0) +IF(AND(N70=""M"",RANK(W70,UNIQUE(FILTER(W:W,E:E=E70)),1)=3), MAX(5,RANK(SUM(V70,VLOOKUP(B70,Profile!J:L,3,FALSE)/1000),UNIQUE(FILTER(W:W,E:E=E70)),0)*1.33+2.66-5),0) +IF(AND(N70=""M"",RANK(W70,UNIQUE(FILTER(W:W,E:E=E70)),1)"&amp;"&gt;3), MAX(5-(RANK(W70,UNIQUE(FILTER(W:W,E:E=E70)),1)-3),RANK(SUM(V70,VLOOKUP(B70,Profile!J:L,3,FALSE)/1000),UNIQUE(FILTER(W:W,E:E=E70)),0)*1.33+1.33*(RANK(W70,UNIQUE(FILTER(W:W,E:E=E70)),1)-1)-5-(RANK(W70,UNIQUE(FILTER(W:W,E:E=E70)),1)-3)),0) +IF(OR(N70="""&amp;"R9"",N70=""R18""), RANK(SUM(V70,VLOOKUP(B70,Profile!J:L,3,FALSE)/1000),UNIQUE(FILTER(W:W,E:E=E70)),0),0) ,1))"),"")</f>
        <v/>
      </c>
      <c r="Y70" s="111" t="str">
        <f t="shared" si="2"/>
        <v/>
      </c>
      <c r="Z70" s="111" t="str">
        <f>IFERROR(__xludf.DUMMYFUNCTION("if(len(M70)=0,"""",IF(COUNTUNIQUEIFS(W:W,V:V,V70,E:E,E70)=1,Y70,ROUND(SUM(UNIQUE(FILTER(Y:Y,V:V=V70,E:E=E70)))/COUNTUNIQUEIFS(W:W,V:V,V70,E:E,E70),1)))"),"")</f>
        <v/>
      </c>
      <c r="AI70" s="8" t="s">
        <v>14</v>
      </c>
      <c r="AK70" s="8" t="s">
        <v>14</v>
      </c>
      <c r="AL70" s="8" t="s">
        <v>14</v>
      </c>
      <c r="AM70" s="8" t="s">
        <v>14</v>
      </c>
      <c r="AN70" s="8" t="str">
        <f>IFERROR(__xludf.DUMMYFUNCTION("""COMPUTED_VALUE"""),"")</f>
        <v/>
      </c>
      <c r="AO70" s="8" t="str">
        <f>IFERROR(__xludf.DUMMYFUNCTION("if(len(AI70:AI1001)=0,"""", COUNTA(filter(Chirps!$A$2:$Z$100,column(Chirps!$A$2:$Z$100)=AI70)))"),"")</f>
        <v/>
      </c>
    </row>
    <row r="71">
      <c r="Q71" s="111" t="str">
        <f>IFERROR(__xludf.DUMMYFUNCTION("if(len(L71)=0,"""",(IF(N71=""C"",
SMALL(FILTER(L:L,B:B=B71,E:E=E71),1)+IFERROR(SMALL(FILTER(L:L,B:B=B71,E:E=E71),2),0),
0)
+IF(N71=""R18"",
MIN(IFERROR(SMALL(FILTER(L:L,B:B=B71,E:E=E71,J:J=9),1),100)+IFERROR(SMALL(FILTER(L:L,B:B=B71,E:E=E71,J:J=9),2),100)"&amp;",SMALL(FILTER(L:L,B:B=B71,E:E=E71,J:J=18),1)),
0)
+IF(OR(N71=""R9"",N71=""M""),
MINIFS(L:L,B:B,B71,E:E,E71),
0)))"),"")</f>
        <v/>
      </c>
      <c r="R71" s="112" t="str">
        <f>if(len(L71)=0,"",SUM(Q71,VLOOKUP(B71,Profile!J:L,3,FALSE)/1000))</f>
        <v/>
      </c>
      <c r="S71" s="112" t="str">
        <f>IFERROR(__xludf.DUMMYFUNCTION("if(len(L71)=0,"""",ROUND( IF(AND(N71=""C"",RANK(R71,UNIQUE(FILTER(R:R,E:E=E71)),1)=1), MAX(15,RANK(SUM(Q71,VLOOKUP(B71,Profile!J:L,3,FALSE)/1000),UNIQUE(FILTER(R:R,E:E=E71)),0)*1.5),0) +IF(AND(N71=""C"",RANK(R71,UNIQUE(FILTER(R:R,E:E=E71)),1)=2), MAX(10,R"&amp;"ANK(SUM(Q71,VLOOKUP(B71,Profile!J:L,3,FALSE)/1000),UNIQUE(FILTER(R:R,E:E=E71)),0)*1.5+1.5-5),0) +IF(AND(N71=""C"",RANK(R71,UNIQUE(FILTER(R:R,E:E=E71)),1)=3), MAX(7,RANK(SUM(Q71,VLOOKUP(B71,Profile!J:L,3,FALSE)/1000),UNIQUE(FILTER(R:R,E:E=E71)),0)*1.5+3-8)"&amp;",0) +IF(AND(N71=""C"",RANK(R71,UNIQUE(FILTER(R:R,E:E=E71)),1)=4), MAX(5,RANK(SUM(Q71,VLOOKUP(B71,Profile!J:L,3,FALSE)/1000),UNIQUE(FILTER(R:R,E:E=E71)),0)*1.5+4.5-10),0) +IF(AND(N71=""C"",RANK(R71,UNIQUE(FILTER(R:R,E:E=E71)),1)&gt;4), MAX(5-(RANK(R71,UNIQUE("&amp;"FILTER(R:R,E:E=E71)),1)-3),RANK(SUM(Q71,VLOOKUP(B71,Profile!J:L,3,FALSE)/1000),UNIQUE(FILTER(R:R,E:E=E71)),0)*1.5+1.5*(RANK(R71,UNIQUE(FILTER(R:R,E:E=E71)),1)-1)-10-(RANK(R71,UNIQUE(FILTER(R:R,E:E=E71)),1)-4)),0) +IF(AND(N71=""M"",RANK(R71,UNIQUE(FILTER(R"&amp;":R,E:E=E71)),1)=1), MAX(10,RANK(SUM(Q71,VLOOKUP(B71,Profile!J:L,3,FALSE)/1000),UNIQUE(FILTER(R:R,E:E=E71)),0)*1.33),0) +IF(AND(N71=""M"",RANK(R71,UNIQUE(FILTER(R:R,E:E=E71)),1)=2), MAX(7,RANK(SUM(Q71,VLOOKUP(B71,Profile!J:L,3,FALSE)/1000),UNIQUE(FILTER(R:"&amp;"R,E:E=E71)),0)*1.33+1.33-3),0) +IF(AND(N71=""M"",RANK(R71,UNIQUE(FILTER(R:R,E:E=E71)),1)=3), MAX(5,RANK(SUM(Q71,VLOOKUP(B71,Profile!J:L,3,FALSE)/1000),UNIQUE(FILTER(R:R,E:E=E71)),0)*1.33+2.66-5),0) +IF(AND(N71=""M"",RANK(R71,UNIQUE(FILTER(R:R,E:E=E71)),1)"&amp;"&gt;3), MAX(5-(RANK(R71,UNIQUE(FILTER(R:R,E:E=E71)),1)-3),RANK(SUM(Q71,VLOOKUP(B71,Profile!J:L,3,FALSE)/1000),UNIQUE(FILTER(R:R,E:E=E71)),0)*1.33+1.33*(RANK(R71,UNIQUE(FILTER(R:R,E:E=E71)),1)-1)-5-(RANK(R71,UNIQUE(FILTER(R:R,E:E=E71)),1)-3)),0) +IF(OR(N71="""&amp;"R9"",N71=""R18""), RANK(SUM(Q71,VLOOKUP(B71,Profile!J:L,3,FALSE)/1000),UNIQUE(FILTER(R:R,E:E=E71)),0),0) ,1))"),"")</f>
        <v/>
      </c>
      <c r="T71" s="111" t="str">
        <f t="shared" si="1"/>
        <v/>
      </c>
      <c r="U71" s="111" t="str">
        <f>IFERROR(__xludf.DUMMYFUNCTION("if(len(L71)=0,"""",IF(COUNTUNIQUEIFS(R:R,Q:Q,Q71,E:E,E71)=1,T71,ROUND(SUM(UNIQUE(FILTER(T:T,Q:Q=Q71,E:E=E71)))/COUNTUNIQUEIFS(R:R,Q:Q,Q71,E:E,E71),1)))"),"")</f>
        <v/>
      </c>
      <c r="V71" s="109" t="str">
        <f>IFERROR(__xludf.DUMMYFUNCTION("if(len(M71)=0,"""",(IF(N71=""C"",
SMALL(FILTER(M:M,B:B=B71,E:E=E71),1),
0)
+IF(N71=""R18"",
MIN(IFERROR(SMALL(FILTER(M:M,B:B=B71,E:E=E71,J:J=9),1),100)+IFERROR(SMALL(FILTER(M:M,B:B=B71,E:E=E71,J:J=9),2),100),SMALL(FILTER(M:M,B:B=B71,E:E=E71,J:J=18),1)),
0"&amp;")
+IF(OR(N71=""R9"",N71=""M""),
MINIFS(M:M,B:B,B71,E:E,E71),
0)))"),"")</f>
        <v/>
      </c>
      <c r="W71" s="111" t="str">
        <f>if(len(M71)=0,"",SUM(V71,VLOOKUP(B71,Profile!J:L,3,FALSE)/1000))</f>
        <v/>
      </c>
      <c r="X71" s="111" t="str">
        <f>IFERROR(__xludf.DUMMYFUNCTION("if(len(M71)=0,"""",ROUND( IF(AND(N71=""C"",RANK(W71,UNIQUE(FILTER(W:W,E:E=E71)),1)=1), MAX(15,RANK(SUM(V71,VLOOKUP(B71,Profile!J:L,3,FALSE)/1000),UNIQUE(FILTER(W:W,E:E=E71)),0)*1.5),0) +IF(AND(N71=""C"",RANK(W71,UNIQUE(FILTER(W:W,E:E=E71)),1)=2), MAX(10,R"&amp;"ANK(SUM(V71,VLOOKUP(B71,Profile!J:L,3,FALSE)/1000),UNIQUE(FILTER(W:W,E:E=E71)),0)*1.5+1.5-5),0) +IF(AND(N71=""C"",RANK(W71,UNIQUE(FILTER(W:W,E:E=E71)),1)=3), MAX(7,RANK(SUM(V71,VLOOKUP(B71,Profile!J:L,3,FALSE)/1000),UNIQUE(FILTER(W:W,E:E=E71)),0)*1.5+3-8)"&amp;",0) +IF(AND(N71=""C"",RANK(W71,UNIQUE(FILTER(W:W,E:E=E71)),1)=4), MAX(5,RANK(SUM(V71,VLOOKUP(B71,Profile!J:L,3,FALSE)/1000),UNIQUE(FILTER(W:W,E:E=E71)),0)*1.5+4.5-10),0) +IF(AND(N71=""C"",RANK(W71,UNIQUE(FILTER(W:W,E:E=E71)),1)&gt;4), MAX(5-(RANK(W71,UNIQUE("&amp;"FILTER(W:W,E:E=E71)),1)-3),RANK(SUM(V71,VLOOKUP(B71,Profile!J:L,3,FALSE)/1000),UNIQUE(FILTER(W:W,E:E=E71)),0)*1.5+1.5*(RANK(W71,UNIQUE(FILTER(W:W,E:E=E71)),1)-1)-10-(RANK(W71,UNIQUE(FILTER(W:W,E:E=E71)),1)-4)),0) +IF(AND(N71=""M"",RANK(W71,UNIQUE(FILTER(W"&amp;":W,E:E=E71)),1)=1), MAX(10,RANK(SUM(V71,VLOOKUP(B71,Profile!J:L,3,FALSE)/1000),UNIQUE(FILTER(W:W,E:E=E71)),0)*1.33),0) +IF(AND(N71=""M"",RANK(W71,UNIQUE(FILTER(W:W,E:E=E71)),1)=2), MAX(7,RANK(SUM(V71,VLOOKUP(B71,Profile!J:L,3,FALSE)/1000),UNIQUE(FILTER(W:"&amp;"W,E:E=E71)),0)*1.33+1.33-3),0) +IF(AND(N71=""M"",RANK(W71,UNIQUE(FILTER(W:W,E:E=E71)),1)=3), MAX(5,RANK(SUM(V71,VLOOKUP(B71,Profile!J:L,3,FALSE)/1000),UNIQUE(FILTER(W:W,E:E=E71)),0)*1.33+2.66-5),0) +IF(AND(N71=""M"",RANK(W71,UNIQUE(FILTER(W:W,E:E=E71)),1)"&amp;"&gt;3), MAX(5-(RANK(W71,UNIQUE(FILTER(W:W,E:E=E71)),1)-3),RANK(SUM(V71,VLOOKUP(B71,Profile!J:L,3,FALSE)/1000),UNIQUE(FILTER(W:W,E:E=E71)),0)*1.33+1.33*(RANK(W71,UNIQUE(FILTER(W:W,E:E=E71)),1)-1)-5-(RANK(W71,UNIQUE(FILTER(W:W,E:E=E71)),1)-3)),0) +IF(OR(N71="""&amp;"R9"",N71=""R18""), RANK(SUM(V71,VLOOKUP(B71,Profile!J:L,3,FALSE)/1000),UNIQUE(FILTER(W:W,E:E=E71)),0),0) ,1))"),"")</f>
        <v/>
      </c>
      <c r="Y71" s="111" t="str">
        <f t="shared" si="2"/>
        <v/>
      </c>
      <c r="Z71" s="111" t="str">
        <f>IFERROR(__xludf.DUMMYFUNCTION("if(len(M71)=0,"""",IF(COUNTUNIQUEIFS(W:W,V:V,V71,E:E,E71)=1,Y71,ROUND(SUM(UNIQUE(FILTER(Y:Y,V:V=V71,E:E=E71)))/COUNTUNIQUEIFS(W:W,V:V,V71,E:E,E71),1)))"),"")</f>
        <v/>
      </c>
      <c r="AI71" s="8" t="s">
        <v>14</v>
      </c>
      <c r="AK71" s="8" t="s">
        <v>14</v>
      </c>
      <c r="AL71" s="8" t="s">
        <v>14</v>
      </c>
      <c r="AM71" s="8" t="s">
        <v>14</v>
      </c>
      <c r="AN71" s="8" t="str">
        <f>IFERROR(__xludf.DUMMYFUNCTION("""COMPUTED_VALUE"""),"")</f>
        <v/>
      </c>
      <c r="AO71" s="8" t="str">
        <f>IFERROR(__xludf.DUMMYFUNCTION("if(len(AI71:AI1001)=0,"""", COUNTA(filter(Chirps!$A$2:$Z$100,column(Chirps!$A$2:$Z$100)=AI71)))"),"")</f>
        <v/>
      </c>
    </row>
    <row r="72">
      <c r="Q72" s="111" t="str">
        <f>IFERROR(__xludf.DUMMYFUNCTION("if(len(L72)=0,"""",(IF(N72=""C"",
SMALL(FILTER(L:L,B:B=B72,E:E=E72),1)+IFERROR(SMALL(FILTER(L:L,B:B=B72,E:E=E72),2),0),
0)
+IF(N72=""R18"",
MIN(IFERROR(SMALL(FILTER(L:L,B:B=B72,E:E=E72,J:J=9),1),100)+IFERROR(SMALL(FILTER(L:L,B:B=B72,E:E=E72,J:J=9),2),100)"&amp;",SMALL(FILTER(L:L,B:B=B72,E:E=E72,J:J=18),1)),
0)
+IF(OR(N72=""R9"",N72=""M""),
MINIFS(L:L,B:B,B72,E:E,E72),
0)))"),"")</f>
        <v/>
      </c>
      <c r="R72" s="112" t="str">
        <f>if(len(L72)=0,"",SUM(Q72,VLOOKUP(B72,Profile!J:L,3,FALSE)/1000))</f>
        <v/>
      </c>
      <c r="S72" s="112" t="str">
        <f>IFERROR(__xludf.DUMMYFUNCTION("if(len(L72)=0,"""",ROUND( IF(AND(N72=""C"",RANK(R72,UNIQUE(FILTER(R:R,E:E=E72)),1)=1), MAX(15,RANK(SUM(Q72,VLOOKUP(B72,Profile!J:L,3,FALSE)/1000),UNIQUE(FILTER(R:R,E:E=E72)),0)*1.5),0) +IF(AND(N72=""C"",RANK(R72,UNIQUE(FILTER(R:R,E:E=E72)),1)=2), MAX(10,R"&amp;"ANK(SUM(Q72,VLOOKUP(B72,Profile!J:L,3,FALSE)/1000),UNIQUE(FILTER(R:R,E:E=E72)),0)*1.5+1.5-5),0) +IF(AND(N72=""C"",RANK(R72,UNIQUE(FILTER(R:R,E:E=E72)),1)=3), MAX(7,RANK(SUM(Q72,VLOOKUP(B72,Profile!J:L,3,FALSE)/1000),UNIQUE(FILTER(R:R,E:E=E72)),0)*1.5+3-8)"&amp;",0) +IF(AND(N72=""C"",RANK(R72,UNIQUE(FILTER(R:R,E:E=E72)),1)=4), MAX(5,RANK(SUM(Q72,VLOOKUP(B72,Profile!J:L,3,FALSE)/1000),UNIQUE(FILTER(R:R,E:E=E72)),0)*1.5+4.5-10),0) +IF(AND(N72=""C"",RANK(R72,UNIQUE(FILTER(R:R,E:E=E72)),1)&gt;4), MAX(5-(RANK(R72,UNIQUE("&amp;"FILTER(R:R,E:E=E72)),1)-3),RANK(SUM(Q72,VLOOKUP(B72,Profile!J:L,3,FALSE)/1000),UNIQUE(FILTER(R:R,E:E=E72)),0)*1.5+1.5*(RANK(R72,UNIQUE(FILTER(R:R,E:E=E72)),1)-1)-10-(RANK(R72,UNIQUE(FILTER(R:R,E:E=E72)),1)-4)),0) +IF(AND(N72=""M"",RANK(R72,UNIQUE(FILTER(R"&amp;":R,E:E=E72)),1)=1), MAX(10,RANK(SUM(Q72,VLOOKUP(B72,Profile!J:L,3,FALSE)/1000),UNIQUE(FILTER(R:R,E:E=E72)),0)*1.33),0) +IF(AND(N72=""M"",RANK(R72,UNIQUE(FILTER(R:R,E:E=E72)),1)=2), MAX(7,RANK(SUM(Q72,VLOOKUP(B72,Profile!J:L,3,FALSE)/1000),UNIQUE(FILTER(R:"&amp;"R,E:E=E72)),0)*1.33+1.33-3),0) +IF(AND(N72=""M"",RANK(R72,UNIQUE(FILTER(R:R,E:E=E72)),1)=3), MAX(5,RANK(SUM(Q72,VLOOKUP(B72,Profile!J:L,3,FALSE)/1000),UNIQUE(FILTER(R:R,E:E=E72)),0)*1.33+2.66-5),0) +IF(AND(N72=""M"",RANK(R72,UNIQUE(FILTER(R:R,E:E=E72)),1)"&amp;"&gt;3), MAX(5-(RANK(R72,UNIQUE(FILTER(R:R,E:E=E72)),1)-3),RANK(SUM(Q72,VLOOKUP(B72,Profile!J:L,3,FALSE)/1000),UNIQUE(FILTER(R:R,E:E=E72)),0)*1.33+1.33*(RANK(R72,UNIQUE(FILTER(R:R,E:E=E72)),1)-1)-5-(RANK(R72,UNIQUE(FILTER(R:R,E:E=E72)),1)-3)),0) +IF(OR(N72="""&amp;"R9"",N72=""R18""), RANK(SUM(Q72,VLOOKUP(B72,Profile!J:L,3,FALSE)/1000),UNIQUE(FILTER(R:R,E:E=E72)),0),0) ,1))"),"")</f>
        <v/>
      </c>
      <c r="T72" s="111" t="str">
        <f t="shared" si="1"/>
        <v/>
      </c>
      <c r="U72" s="111" t="str">
        <f>IFERROR(__xludf.DUMMYFUNCTION("if(len(L72)=0,"""",IF(COUNTUNIQUEIFS(R:R,Q:Q,Q72,E:E,E72)=1,T72,ROUND(SUM(UNIQUE(FILTER(T:T,Q:Q=Q72,E:E=E72)))/COUNTUNIQUEIFS(R:R,Q:Q,Q72,E:E,E72),1)))"),"")</f>
        <v/>
      </c>
      <c r="V72" s="109" t="str">
        <f>IFERROR(__xludf.DUMMYFUNCTION("if(len(M72)=0,"""",(IF(N72=""C"",
SMALL(FILTER(M:M,B:B=B72,E:E=E72),1),
0)
+IF(N72=""R18"",
MIN(IFERROR(SMALL(FILTER(M:M,B:B=B72,E:E=E72,J:J=9),1),100)+IFERROR(SMALL(FILTER(M:M,B:B=B72,E:E=E72,J:J=9),2),100),SMALL(FILTER(M:M,B:B=B72,E:E=E72,J:J=18),1)),
0"&amp;")
+IF(OR(N72=""R9"",N72=""M""),
MINIFS(M:M,B:B,B72,E:E,E72),
0)))"),"")</f>
        <v/>
      </c>
      <c r="W72" s="111" t="str">
        <f>if(len(M72)=0,"",SUM(V72,VLOOKUP(B72,Profile!J:L,3,FALSE)/1000))</f>
        <v/>
      </c>
      <c r="X72" s="111" t="str">
        <f>IFERROR(__xludf.DUMMYFUNCTION("if(len(M72)=0,"""",ROUND( IF(AND(N72=""C"",RANK(W72,UNIQUE(FILTER(W:W,E:E=E72)),1)=1), MAX(15,RANK(SUM(V72,VLOOKUP(B72,Profile!J:L,3,FALSE)/1000),UNIQUE(FILTER(W:W,E:E=E72)),0)*1.5),0) +IF(AND(N72=""C"",RANK(W72,UNIQUE(FILTER(W:W,E:E=E72)),1)=2), MAX(10,R"&amp;"ANK(SUM(V72,VLOOKUP(B72,Profile!J:L,3,FALSE)/1000),UNIQUE(FILTER(W:W,E:E=E72)),0)*1.5+1.5-5),0) +IF(AND(N72=""C"",RANK(W72,UNIQUE(FILTER(W:W,E:E=E72)),1)=3), MAX(7,RANK(SUM(V72,VLOOKUP(B72,Profile!J:L,3,FALSE)/1000),UNIQUE(FILTER(W:W,E:E=E72)),0)*1.5+3-8)"&amp;",0) +IF(AND(N72=""C"",RANK(W72,UNIQUE(FILTER(W:W,E:E=E72)),1)=4), MAX(5,RANK(SUM(V72,VLOOKUP(B72,Profile!J:L,3,FALSE)/1000),UNIQUE(FILTER(W:W,E:E=E72)),0)*1.5+4.5-10),0) +IF(AND(N72=""C"",RANK(W72,UNIQUE(FILTER(W:W,E:E=E72)),1)&gt;4), MAX(5-(RANK(W72,UNIQUE("&amp;"FILTER(W:W,E:E=E72)),1)-3),RANK(SUM(V72,VLOOKUP(B72,Profile!J:L,3,FALSE)/1000),UNIQUE(FILTER(W:W,E:E=E72)),0)*1.5+1.5*(RANK(W72,UNIQUE(FILTER(W:W,E:E=E72)),1)-1)-10-(RANK(W72,UNIQUE(FILTER(W:W,E:E=E72)),1)-4)),0) +IF(AND(N72=""M"",RANK(W72,UNIQUE(FILTER(W"&amp;":W,E:E=E72)),1)=1), MAX(10,RANK(SUM(V72,VLOOKUP(B72,Profile!J:L,3,FALSE)/1000),UNIQUE(FILTER(W:W,E:E=E72)),0)*1.33),0) +IF(AND(N72=""M"",RANK(W72,UNIQUE(FILTER(W:W,E:E=E72)),1)=2), MAX(7,RANK(SUM(V72,VLOOKUP(B72,Profile!J:L,3,FALSE)/1000),UNIQUE(FILTER(W:"&amp;"W,E:E=E72)),0)*1.33+1.33-3),0) +IF(AND(N72=""M"",RANK(W72,UNIQUE(FILTER(W:W,E:E=E72)),1)=3), MAX(5,RANK(SUM(V72,VLOOKUP(B72,Profile!J:L,3,FALSE)/1000),UNIQUE(FILTER(W:W,E:E=E72)),0)*1.33+2.66-5),0) +IF(AND(N72=""M"",RANK(W72,UNIQUE(FILTER(W:W,E:E=E72)),1)"&amp;"&gt;3), MAX(5-(RANK(W72,UNIQUE(FILTER(W:W,E:E=E72)),1)-3),RANK(SUM(V72,VLOOKUP(B72,Profile!J:L,3,FALSE)/1000),UNIQUE(FILTER(W:W,E:E=E72)),0)*1.33+1.33*(RANK(W72,UNIQUE(FILTER(W:W,E:E=E72)),1)-1)-5-(RANK(W72,UNIQUE(FILTER(W:W,E:E=E72)),1)-3)),0) +IF(OR(N72="""&amp;"R9"",N72=""R18""), RANK(SUM(V72,VLOOKUP(B72,Profile!J:L,3,FALSE)/1000),UNIQUE(FILTER(W:W,E:E=E72)),0),0) ,1))"),"")</f>
        <v/>
      </c>
      <c r="Y72" s="111" t="str">
        <f t="shared" si="2"/>
        <v/>
      </c>
      <c r="Z72" s="111" t="str">
        <f>IFERROR(__xludf.DUMMYFUNCTION("if(len(M72)=0,"""",IF(COUNTUNIQUEIFS(W:W,V:V,V72,E:E,E72)=1,Y72,ROUND(SUM(UNIQUE(FILTER(Y:Y,V:V=V72,E:E=E72)))/COUNTUNIQUEIFS(W:W,V:V,V72,E:E,E72),1)))"),"")</f>
        <v/>
      </c>
      <c r="AI72" s="8" t="s">
        <v>14</v>
      </c>
      <c r="AK72" s="8" t="s">
        <v>14</v>
      </c>
      <c r="AL72" s="8" t="s">
        <v>14</v>
      </c>
      <c r="AM72" s="8" t="s">
        <v>14</v>
      </c>
      <c r="AN72" s="8" t="str">
        <f>IFERROR(__xludf.DUMMYFUNCTION("""COMPUTED_VALUE"""),"")</f>
        <v/>
      </c>
      <c r="AO72" s="8" t="str">
        <f>IFERROR(__xludf.DUMMYFUNCTION("if(len(AI72:AI1001)=0,"""", COUNTA(filter(Chirps!$A$2:$Z$100,column(Chirps!$A$2:$Z$100)=AI72)))"),"")</f>
        <v/>
      </c>
    </row>
    <row r="73">
      <c r="Q73" s="111" t="str">
        <f>IFERROR(__xludf.DUMMYFUNCTION("if(len(L73)=0,"""",(IF(N73=""C"",
SMALL(FILTER(L:L,B:B=B73,E:E=E73),1)+IFERROR(SMALL(FILTER(L:L,B:B=B73,E:E=E73),2),0),
0)
+IF(N73=""R18"",
MIN(IFERROR(SMALL(FILTER(L:L,B:B=B73,E:E=E73,J:J=9),1),100)+IFERROR(SMALL(FILTER(L:L,B:B=B73,E:E=E73,J:J=9),2),100)"&amp;",SMALL(FILTER(L:L,B:B=B73,E:E=E73,J:J=18),1)),
0)
+IF(OR(N73=""R9"",N73=""M""),
MINIFS(L:L,B:B,B73,E:E,E73),
0)))"),"")</f>
        <v/>
      </c>
      <c r="R73" s="112" t="str">
        <f>if(len(L73)=0,"",SUM(Q73,VLOOKUP(B73,Profile!J:L,3,FALSE)/1000))</f>
        <v/>
      </c>
      <c r="S73" s="112" t="str">
        <f>IFERROR(__xludf.DUMMYFUNCTION("if(len(L73)=0,"""",ROUND( IF(AND(N73=""C"",RANK(R73,UNIQUE(FILTER(R:R,E:E=E73)),1)=1), MAX(15,RANK(SUM(Q73,VLOOKUP(B73,Profile!J:L,3,FALSE)/1000),UNIQUE(FILTER(R:R,E:E=E73)),0)*1.5),0) +IF(AND(N73=""C"",RANK(R73,UNIQUE(FILTER(R:R,E:E=E73)),1)=2), MAX(10,R"&amp;"ANK(SUM(Q73,VLOOKUP(B73,Profile!J:L,3,FALSE)/1000),UNIQUE(FILTER(R:R,E:E=E73)),0)*1.5+1.5-5),0) +IF(AND(N73=""C"",RANK(R73,UNIQUE(FILTER(R:R,E:E=E73)),1)=3), MAX(7,RANK(SUM(Q73,VLOOKUP(B73,Profile!J:L,3,FALSE)/1000),UNIQUE(FILTER(R:R,E:E=E73)),0)*1.5+3-8)"&amp;",0) +IF(AND(N73=""C"",RANK(R73,UNIQUE(FILTER(R:R,E:E=E73)),1)=4), MAX(5,RANK(SUM(Q73,VLOOKUP(B73,Profile!J:L,3,FALSE)/1000),UNIQUE(FILTER(R:R,E:E=E73)),0)*1.5+4.5-10),0) +IF(AND(N73=""C"",RANK(R73,UNIQUE(FILTER(R:R,E:E=E73)),1)&gt;4), MAX(5-(RANK(R73,UNIQUE("&amp;"FILTER(R:R,E:E=E73)),1)-3),RANK(SUM(Q73,VLOOKUP(B73,Profile!J:L,3,FALSE)/1000),UNIQUE(FILTER(R:R,E:E=E73)),0)*1.5+1.5*(RANK(R73,UNIQUE(FILTER(R:R,E:E=E73)),1)-1)-10-(RANK(R73,UNIQUE(FILTER(R:R,E:E=E73)),1)-4)),0) +IF(AND(N73=""M"",RANK(R73,UNIQUE(FILTER(R"&amp;":R,E:E=E73)),1)=1), MAX(10,RANK(SUM(Q73,VLOOKUP(B73,Profile!J:L,3,FALSE)/1000),UNIQUE(FILTER(R:R,E:E=E73)),0)*1.33),0) +IF(AND(N73=""M"",RANK(R73,UNIQUE(FILTER(R:R,E:E=E73)),1)=2), MAX(7,RANK(SUM(Q73,VLOOKUP(B73,Profile!J:L,3,FALSE)/1000),UNIQUE(FILTER(R:"&amp;"R,E:E=E73)),0)*1.33+1.33-3),0) +IF(AND(N73=""M"",RANK(R73,UNIQUE(FILTER(R:R,E:E=E73)),1)=3), MAX(5,RANK(SUM(Q73,VLOOKUP(B73,Profile!J:L,3,FALSE)/1000),UNIQUE(FILTER(R:R,E:E=E73)),0)*1.33+2.66-5),0) +IF(AND(N73=""M"",RANK(R73,UNIQUE(FILTER(R:R,E:E=E73)),1)"&amp;"&gt;3), MAX(5-(RANK(R73,UNIQUE(FILTER(R:R,E:E=E73)),1)-3),RANK(SUM(Q73,VLOOKUP(B73,Profile!J:L,3,FALSE)/1000),UNIQUE(FILTER(R:R,E:E=E73)),0)*1.33+1.33*(RANK(R73,UNIQUE(FILTER(R:R,E:E=E73)),1)-1)-5-(RANK(R73,UNIQUE(FILTER(R:R,E:E=E73)),1)-3)),0) +IF(OR(N73="""&amp;"R9"",N73=""R18""), RANK(SUM(Q73,VLOOKUP(B73,Profile!J:L,3,FALSE)/1000),UNIQUE(FILTER(R:R,E:E=E73)),0),0) ,1))"),"")</f>
        <v/>
      </c>
      <c r="T73" s="111" t="str">
        <f t="shared" si="1"/>
        <v/>
      </c>
      <c r="U73" s="111" t="str">
        <f>IFERROR(__xludf.DUMMYFUNCTION("if(len(L73)=0,"""",IF(COUNTUNIQUEIFS(R:R,Q:Q,Q73,E:E,E73)=1,T73,ROUND(SUM(UNIQUE(FILTER(T:T,Q:Q=Q73,E:E=E73)))/COUNTUNIQUEIFS(R:R,Q:Q,Q73,E:E,E73),1)))"),"")</f>
        <v/>
      </c>
      <c r="V73" s="109" t="str">
        <f>IFERROR(__xludf.DUMMYFUNCTION("if(len(M73)=0,"""",(IF(N73=""C"",
SMALL(FILTER(M:M,B:B=B73,E:E=E73),1),
0)
+IF(N73=""R18"",
MIN(IFERROR(SMALL(FILTER(M:M,B:B=B73,E:E=E73,J:J=9),1),100)+IFERROR(SMALL(FILTER(M:M,B:B=B73,E:E=E73,J:J=9),2),100),SMALL(FILTER(M:M,B:B=B73,E:E=E73,J:J=18),1)),
0"&amp;")
+IF(OR(N73=""R9"",N73=""M""),
MINIFS(M:M,B:B,B73,E:E,E73),
0)))"),"")</f>
        <v/>
      </c>
      <c r="W73" s="111" t="str">
        <f>if(len(M73)=0,"",SUM(V73,VLOOKUP(B73,Profile!J:L,3,FALSE)/1000))</f>
        <v/>
      </c>
      <c r="X73" s="111" t="str">
        <f>IFERROR(__xludf.DUMMYFUNCTION("if(len(M73)=0,"""",ROUND( IF(AND(N73=""C"",RANK(W73,UNIQUE(FILTER(W:W,E:E=E73)),1)=1), MAX(15,RANK(SUM(V73,VLOOKUP(B73,Profile!J:L,3,FALSE)/1000),UNIQUE(FILTER(W:W,E:E=E73)),0)*1.5),0) +IF(AND(N73=""C"",RANK(W73,UNIQUE(FILTER(W:W,E:E=E73)),1)=2), MAX(10,R"&amp;"ANK(SUM(V73,VLOOKUP(B73,Profile!J:L,3,FALSE)/1000),UNIQUE(FILTER(W:W,E:E=E73)),0)*1.5+1.5-5),0) +IF(AND(N73=""C"",RANK(W73,UNIQUE(FILTER(W:W,E:E=E73)),1)=3), MAX(7,RANK(SUM(V73,VLOOKUP(B73,Profile!J:L,3,FALSE)/1000),UNIQUE(FILTER(W:W,E:E=E73)),0)*1.5+3-8)"&amp;",0) +IF(AND(N73=""C"",RANK(W73,UNIQUE(FILTER(W:W,E:E=E73)),1)=4), MAX(5,RANK(SUM(V73,VLOOKUP(B73,Profile!J:L,3,FALSE)/1000),UNIQUE(FILTER(W:W,E:E=E73)),0)*1.5+4.5-10),0) +IF(AND(N73=""C"",RANK(W73,UNIQUE(FILTER(W:W,E:E=E73)),1)&gt;4), MAX(5-(RANK(W73,UNIQUE("&amp;"FILTER(W:W,E:E=E73)),1)-3),RANK(SUM(V73,VLOOKUP(B73,Profile!J:L,3,FALSE)/1000),UNIQUE(FILTER(W:W,E:E=E73)),0)*1.5+1.5*(RANK(W73,UNIQUE(FILTER(W:W,E:E=E73)),1)-1)-10-(RANK(W73,UNIQUE(FILTER(W:W,E:E=E73)),1)-4)),0) +IF(AND(N73=""M"",RANK(W73,UNIQUE(FILTER(W"&amp;":W,E:E=E73)),1)=1), MAX(10,RANK(SUM(V73,VLOOKUP(B73,Profile!J:L,3,FALSE)/1000),UNIQUE(FILTER(W:W,E:E=E73)),0)*1.33),0) +IF(AND(N73=""M"",RANK(W73,UNIQUE(FILTER(W:W,E:E=E73)),1)=2), MAX(7,RANK(SUM(V73,VLOOKUP(B73,Profile!J:L,3,FALSE)/1000),UNIQUE(FILTER(W:"&amp;"W,E:E=E73)),0)*1.33+1.33-3),0) +IF(AND(N73=""M"",RANK(W73,UNIQUE(FILTER(W:W,E:E=E73)),1)=3), MAX(5,RANK(SUM(V73,VLOOKUP(B73,Profile!J:L,3,FALSE)/1000),UNIQUE(FILTER(W:W,E:E=E73)),0)*1.33+2.66-5),0) +IF(AND(N73=""M"",RANK(W73,UNIQUE(FILTER(W:W,E:E=E73)),1)"&amp;"&gt;3), MAX(5-(RANK(W73,UNIQUE(FILTER(W:W,E:E=E73)),1)-3),RANK(SUM(V73,VLOOKUP(B73,Profile!J:L,3,FALSE)/1000),UNIQUE(FILTER(W:W,E:E=E73)),0)*1.33+1.33*(RANK(W73,UNIQUE(FILTER(W:W,E:E=E73)),1)-1)-5-(RANK(W73,UNIQUE(FILTER(W:W,E:E=E73)),1)-3)),0) +IF(OR(N73="""&amp;"R9"",N73=""R18""), RANK(SUM(V73,VLOOKUP(B73,Profile!J:L,3,FALSE)/1000),UNIQUE(FILTER(W:W,E:E=E73)),0),0) ,1))"),"")</f>
        <v/>
      </c>
      <c r="Y73" s="111" t="str">
        <f t="shared" si="2"/>
        <v/>
      </c>
      <c r="Z73" s="111" t="str">
        <f>IFERROR(__xludf.DUMMYFUNCTION("if(len(M73)=0,"""",IF(COUNTUNIQUEIFS(W:W,V:V,V73,E:E,E73)=1,Y73,ROUND(SUM(UNIQUE(FILTER(Y:Y,V:V=V73,E:E=E73)))/COUNTUNIQUEIFS(W:W,V:V,V73,E:E,E73),1)))"),"")</f>
        <v/>
      </c>
      <c r="AI73" s="8" t="s">
        <v>14</v>
      </c>
      <c r="AK73" s="8" t="s">
        <v>14</v>
      </c>
      <c r="AL73" s="8" t="s">
        <v>14</v>
      </c>
      <c r="AM73" s="8" t="s">
        <v>14</v>
      </c>
      <c r="AN73" s="8" t="str">
        <f>IFERROR(__xludf.DUMMYFUNCTION("""COMPUTED_VALUE"""),"")</f>
        <v/>
      </c>
      <c r="AO73" s="8" t="str">
        <f>IFERROR(__xludf.DUMMYFUNCTION("if(len(AI73:AI1001)=0,"""", COUNTA(filter(Chirps!$A$2:$Z$100,column(Chirps!$A$2:$Z$100)=AI73)))"),"")</f>
        <v/>
      </c>
    </row>
    <row r="74">
      <c r="Q74" s="111" t="str">
        <f>IFERROR(__xludf.DUMMYFUNCTION("if(len(L74)=0,"""",(IF(N74=""C"",
SMALL(FILTER(L:L,B:B=B74,E:E=E74),1)+IFERROR(SMALL(FILTER(L:L,B:B=B74,E:E=E74),2),0),
0)
+IF(N74=""R18"",
MIN(IFERROR(SMALL(FILTER(L:L,B:B=B74,E:E=E74,J:J=9),1),100)+IFERROR(SMALL(FILTER(L:L,B:B=B74,E:E=E74,J:J=9),2),100)"&amp;",SMALL(FILTER(L:L,B:B=B74,E:E=E74,J:J=18),1)),
0)
+IF(OR(N74=""R9"",N74=""M""),
MINIFS(L:L,B:B,B74,E:E,E74),
0)))"),"")</f>
        <v/>
      </c>
      <c r="R74" s="112" t="str">
        <f>if(len(L74)=0,"",SUM(Q74,VLOOKUP(B74,Profile!J:L,3,FALSE)/1000))</f>
        <v/>
      </c>
      <c r="S74" s="112" t="str">
        <f>IFERROR(__xludf.DUMMYFUNCTION("if(len(L74)=0,"""",ROUND( IF(AND(N74=""C"",RANK(R74,UNIQUE(FILTER(R:R,E:E=E74)),1)=1), MAX(15,RANK(SUM(Q74,VLOOKUP(B74,Profile!J:L,3,FALSE)/1000),UNIQUE(FILTER(R:R,E:E=E74)),0)*1.5),0) +IF(AND(N74=""C"",RANK(R74,UNIQUE(FILTER(R:R,E:E=E74)),1)=2), MAX(10,R"&amp;"ANK(SUM(Q74,VLOOKUP(B74,Profile!J:L,3,FALSE)/1000),UNIQUE(FILTER(R:R,E:E=E74)),0)*1.5+1.5-5),0) +IF(AND(N74=""C"",RANK(R74,UNIQUE(FILTER(R:R,E:E=E74)),1)=3), MAX(7,RANK(SUM(Q74,VLOOKUP(B74,Profile!J:L,3,FALSE)/1000),UNIQUE(FILTER(R:R,E:E=E74)),0)*1.5+3-8)"&amp;",0) +IF(AND(N74=""C"",RANK(R74,UNIQUE(FILTER(R:R,E:E=E74)),1)=4), MAX(5,RANK(SUM(Q74,VLOOKUP(B74,Profile!J:L,3,FALSE)/1000),UNIQUE(FILTER(R:R,E:E=E74)),0)*1.5+4.5-10),0) +IF(AND(N74=""C"",RANK(R74,UNIQUE(FILTER(R:R,E:E=E74)),1)&gt;4), MAX(5-(RANK(R74,UNIQUE("&amp;"FILTER(R:R,E:E=E74)),1)-3),RANK(SUM(Q74,VLOOKUP(B74,Profile!J:L,3,FALSE)/1000),UNIQUE(FILTER(R:R,E:E=E74)),0)*1.5+1.5*(RANK(R74,UNIQUE(FILTER(R:R,E:E=E74)),1)-1)-10-(RANK(R74,UNIQUE(FILTER(R:R,E:E=E74)),1)-4)),0) +IF(AND(N74=""M"",RANK(R74,UNIQUE(FILTER(R"&amp;":R,E:E=E74)),1)=1), MAX(10,RANK(SUM(Q74,VLOOKUP(B74,Profile!J:L,3,FALSE)/1000),UNIQUE(FILTER(R:R,E:E=E74)),0)*1.33),0) +IF(AND(N74=""M"",RANK(R74,UNIQUE(FILTER(R:R,E:E=E74)),1)=2), MAX(7,RANK(SUM(Q74,VLOOKUP(B74,Profile!J:L,3,FALSE)/1000),UNIQUE(FILTER(R:"&amp;"R,E:E=E74)),0)*1.33+1.33-3),0) +IF(AND(N74=""M"",RANK(R74,UNIQUE(FILTER(R:R,E:E=E74)),1)=3), MAX(5,RANK(SUM(Q74,VLOOKUP(B74,Profile!J:L,3,FALSE)/1000),UNIQUE(FILTER(R:R,E:E=E74)),0)*1.33+2.66-5),0) +IF(AND(N74=""M"",RANK(R74,UNIQUE(FILTER(R:R,E:E=E74)),1)"&amp;"&gt;3), MAX(5-(RANK(R74,UNIQUE(FILTER(R:R,E:E=E74)),1)-3),RANK(SUM(Q74,VLOOKUP(B74,Profile!J:L,3,FALSE)/1000),UNIQUE(FILTER(R:R,E:E=E74)),0)*1.33+1.33*(RANK(R74,UNIQUE(FILTER(R:R,E:E=E74)),1)-1)-5-(RANK(R74,UNIQUE(FILTER(R:R,E:E=E74)),1)-3)),0) +IF(OR(N74="""&amp;"R9"",N74=""R18""), RANK(SUM(Q74,VLOOKUP(B74,Profile!J:L,3,FALSE)/1000),UNIQUE(FILTER(R:R,E:E=E74)),0),0) ,1))"),"")</f>
        <v/>
      </c>
      <c r="T74" s="111" t="str">
        <f t="shared" si="1"/>
        <v/>
      </c>
      <c r="U74" s="111" t="str">
        <f>IFERROR(__xludf.DUMMYFUNCTION("if(len(L74)=0,"""",IF(COUNTUNIQUEIFS(R:R,Q:Q,Q74,E:E,E74)=1,T74,ROUND(SUM(UNIQUE(FILTER(T:T,Q:Q=Q74,E:E=E74)))/COUNTUNIQUEIFS(R:R,Q:Q,Q74,E:E,E74),1)))"),"")</f>
        <v/>
      </c>
      <c r="V74" s="109" t="str">
        <f>IFERROR(__xludf.DUMMYFUNCTION("if(len(M74)=0,"""",(IF(N74=""C"",
SMALL(FILTER(M:M,B:B=B74,E:E=E74),1),
0)
+IF(N74=""R18"",
MIN(IFERROR(SMALL(FILTER(M:M,B:B=B74,E:E=E74,J:J=9),1),100)+IFERROR(SMALL(FILTER(M:M,B:B=B74,E:E=E74,J:J=9),2),100),SMALL(FILTER(M:M,B:B=B74,E:E=E74,J:J=18),1)),
0"&amp;")
+IF(OR(N74=""R9"",N74=""M""),
MINIFS(M:M,B:B,B74,E:E,E74),
0)))"),"")</f>
        <v/>
      </c>
      <c r="W74" s="111" t="str">
        <f>if(len(M74)=0,"",SUM(V74,VLOOKUP(B74,Profile!J:L,3,FALSE)/1000))</f>
        <v/>
      </c>
      <c r="X74" s="111" t="str">
        <f>IFERROR(__xludf.DUMMYFUNCTION("if(len(M74)=0,"""",ROUND( IF(AND(N74=""C"",RANK(W74,UNIQUE(FILTER(W:W,E:E=E74)),1)=1), MAX(15,RANK(SUM(V74,VLOOKUP(B74,Profile!J:L,3,FALSE)/1000),UNIQUE(FILTER(W:W,E:E=E74)),0)*1.5),0) +IF(AND(N74=""C"",RANK(W74,UNIQUE(FILTER(W:W,E:E=E74)),1)=2), MAX(10,R"&amp;"ANK(SUM(V74,VLOOKUP(B74,Profile!J:L,3,FALSE)/1000),UNIQUE(FILTER(W:W,E:E=E74)),0)*1.5+1.5-5),0) +IF(AND(N74=""C"",RANK(W74,UNIQUE(FILTER(W:W,E:E=E74)),1)=3), MAX(7,RANK(SUM(V74,VLOOKUP(B74,Profile!J:L,3,FALSE)/1000),UNIQUE(FILTER(W:W,E:E=E74)),0)*1.5+3-8)"&amp;",0) +IF(AND(N74=""C"",RANK(W74,UNIQUE(FILTER(W:W,E:E=E74)),1)=4), MAX(5,RANK(SUM(V74,VLOOKUP(B74,Profile!J:L,3,FALSE)/1000),UNIQUE(FILTER(W:W,E:E=E74)),0)*1.5+4.5-10),0) +IF(AND(N74=""C"",RANK(W74,UNIQUE(FILTER(W:W,E:E=E74)),1)&gt;4), MAX(5-(RANK(W74,UNIQUE("&amp;"FILTER(W:W,E:E=E74)),1)-3),RANK(SUM(V74,VLOOKUP(B74,Profile!J:L,3,FALSE)/1000),UNIQUE(FILTER(W:W,E:E=E74)),0)*1.5+1.5*(RANK(W74,UNIQUE(FILTER(W:W,E:E=E74)),1)-1)-10-(RANK(W74,UNIQUE(FILTER(W:W,E:E=E74)),1)-4)),0) +IF(AND(N74=""M"",RANK(W74,UNIQUE(FILTER(W"&amp;":W,E:E=E74)),1)=1), MAX(10,RANK(SUM(V74,VLOOKUP(B74,Profile!J:L,3,FALSE)/1000),UNIQUE(FILTER(W:W,E:E=E74)),0)*1.33),0) +IF(AND(N74=""M"",RANK(W74,UNIQUE(FILTER(W:W,E:E=E74)),1)=2), MAX(7,RANK(SUM(V74,VLOOKUP(B74,Profile!J:L,3,FALSE)/1000),UNIQUE(FILTER(W:"&amp;"W,E:E=E74)),0)*1.33+1.33-3),0) +IF(AND(N74=""M"",RANK(W74,UNIQUE(FILTER(W:W,E:E=E74)),1)=3), MAX(5,RANK(SUM(V74,VLOOKUP(B74,Profile!J:L,3,FALSE)/1000),UNIQUE(FILTER(W:W,E:E=E74)),0)*1.33+2.66-5),0) +IF(AND(N74=""M"",RANK(W74,UNIQUE(FILTER(W:W,E:E=E74)),1)"&amp;"&gt;3), MAX(5-(RANK(W74,UNIQUE(FILTER(W:W,E:E=E74)),1)-3),RANK(SUM(V74,VLOOKUP(B74,Profile!J:L,3,FALSE)/1000),UNIQUE(FILTER(W:W,E:E=E74)),0)*1.33+1.33*(RANK(W74,UNIQUE(FILTER(W:W,E:E=E74)),1)-1)-5-(RANK(W74,UNIQUE(FILTER(W:W,E:E=E74)),1)-3)),0) +IF(OR(N74="""&amp;"R9"",N74=""R18""), RANK(SUM(V74,VLOOKUP(B74,Profile!J:L,3,FALSE)/1000),UNIQUE(FILTER(W:W,E:E=E74)),0),0) ,1))"),"")</f>
        <v/>
      </c>
      <c r="Y74" s="111" t="str">
        <f t="shared" si="2"/>
        <v/>
      </c>
      <c r="Z74" s="111" t="str">
        <f>IFERROR(__xludf.DUMMYFUNCTION("if(len(M74)=0,"""",IF(COUNTUNIQUEIFS(W:W,V:V,V74,E:E,E74)=1,Y74,ROUND(SUM(UNIQUE(FILTER(Y:Y,V:V=V74,E:E=E74)))/COUNTUNIQUEIFS(W:W,V:V,V74,E:E,E74),1)))"),"")</f>
        <v/>
      </c>
      <c r="AI74" s="8" t="s">
        <v>14</v>
      </c>
      <c r="AK74" s="8" t="s">
        <v>14</v>
      </c>
      <c r="AL74" s="8" t="s">
        <v>14</v>
      </c>
      <c r="AM74" s="8" t="s">
        <v>14</v>
      </c>
      <c r="AN74" s="8" t="str">
        <f>IFERROR(__xludf.DUMMYFUNCTION("""COMPUTED_VALUE"""),"")</f>
        <v/>
      </c>
      <c r="AO74" s="8" t="str">
        <f>IFERROR(__xludf.DUMMYFUNCTION("if(len(AI74:AI1001)=0,"""", COUNTA(filter(Chirps!$A$2:$Z$100,column(Chirps!$A$2:$Z$100)=AI74)))"),"")</f>
        <v/>
      </c>
    </row>
    <row r="75">
      <c r="Q75" s="111" t="str">
        <f>IFERROR(__xludf.DUMMYFUNCTION("if(len(L75)=0,"""",(IF(N75=""C"",
SMALL(FILTER(L:L,B:B=B75,E:E=E75),1)+IFERROR(SMALL(FILTER(L:L,B:B=B75,E:E=E75),2),0),
0)
+IF(N75=""R18"",
MIN(IFERROR(SMALL(FILTER(L:L,B:B=B75,E:E=E75,J:J=9),1),100)+IFERROR(SMALL(FILTER(L:L,B:B=B75,E:E=E75,J:J=9),2),100)"&amp;",SMALL(FILTER(L:L,B:B=B75,E:E=E75,J:J=18),1)),
0)
+IF(OR(N75=""R9"",N75=""M""),
MINIFS(L:L,B:B,B75,E:E,E75),
0)))"),"")</f>
        <v/>
      </c>
      <c r="R75" s="112" t="str">
        <f>if(len(L75)=0,"",SUM(Q75,VLOOKUP(B75,Profile!J:L,3,FALSE)/1000))</f>
        <v/>
      </c>
      <c r="S75" s="112" t="str">
        <f>IFERROR(__xludf.DUMMYFUNCTION("if(len(L75)=0,"""",ROUND( IF(AND(N75=""C"",RANK(R75,UNIQUE(FILTER(R:R,E:E=E75)),1)=1), MAX(15,RANK(SUM(Q75,VLOOKUP(B75,Profile!J:L,3,FALSE)/1000),UNIQUE(FILTER(R:R,E:E=E75)),0)*1.5),0) +IF(AND(N75=""C"",RANK(R75,UNIQUE(FILTER(R:R,E:E=E75)),1)=2), MAX(10,R"&amp;"ANK(SUM(Q75,VLOOKUP(B75,Profile!J:L,3,FALSE)/1000),UNIQUE(FILTER(R:R,E:E=E75)),0)*1.5+1.5-5),0) +IF(AND(N75=""C"",RANK(R75,UNIQUE(FILTER(R:R,E:E=E75)),1)=3), MAX(7,RANK(SUM(Q75,VLOOKUP(B75,Profile!J:L,3,FALSE)/1000),UNIQUE(FILTER(R:R,E:E=E75)),0)*1.5+3-8)"&amp;",0) +IF(AND(N75=""C"",RANK(R75,UNIQUE(FILTER(R:R,E:E=E75)),1)=4), MAX(5,RANK(SUM(Q75,VLOOKUP(B75,Profile!J:L,3,FALSE)/1000),UNIQUE(FILTER(R:R,E:E=E75)),0)*1.5+4.5-10),0) +IF(AND(N75=""C"",RANK(R75,UNIQUE(FILTER(R:R,E:E=E75)),1)&gt;4), MAX(5-(RANK(R75,UNIQUE("&amp;"FILTER(R:R,E:E=E75)),1)-3),RANK(SUM(Q75,VLOOKUP(B75,Profile!J:L,3,FALSE)/1000),UNIQUE(FILTER(R:R,E:E=E75)),0)*1.5+1.5*(RANK(R75,UNIQUE(FILTER(R:R,E:E=E75)),1)-1)-10-(RANK(R75,UNIQUE(FILTER(R:R,E:E=E75)),1)-4)),0) +IF(AND(N75=""M"",RANK(R75,UNIQUE(FILTER(R"&amp;":R,E:E=E75)),1)=1), MAX(10,RANK(SUM(Q75,VLOOKUP(B75,Profile!J:L,3,FALSE)/1000),UNIQUE(FILTER(R:R,E:E=E75)),0)*1.33),0) +IF(AND(N75=""M"",RANK(R75,UNIQUE(FILTER(R:R,E:E=E75)),1)=2), MAX(7,RANK(SUM(Q75,VLOOKUP(B75,Profile!J:L,3,FALSE)/1000),UNIQUE(FILTER(R:"&amp;"R,E:E=E75)),0)*1.33+1.33-3),0) +IF(AND(N75=""M"",RANK(R75,UNIQUE(FILTER(R:R,E:E=E75)),1)=3), MAX(5,RANK(SUM(Q75,VLOOKUP(B75,Profile!J:L,3,FALSE)/1000),UNIQUE(FILTER(R:R,E:E=E75)),0)*1.33+2.66-5),0) +IF(AND(N75=""M"",RANK(R75,UNIQUE(FILTER(R:R,E:E=E75)),1)"&amp;"&gt;3), MAX(5-(RANK(R75,UNIQUE(FILTER(R:R,E:E=E75)),1)-3),RANK(SUM(Q75,VLOOKUP(B75,Profile!J:L,3,FALSE)/1000),UNIQUE(FILTER(R:R,E:E=E75)),0)*1.33+1.33*(RANK(R75,UNIQUE(FILTER(R:R,E:E=E75)),1)-1)-5-(RANK(R75,UNIQUE(FILTER(R:R,E:E=E75)),1)-3)),0) +IF(OR(N75="""&amp;"R9"",N75=""R18""), RANK(SUM(Q75,VLOOKUP(B75,Profile!J:L,3,FALSE)/1000),UNIQUE(FILTER(R:R,E:E=E75)),0),0) ,1))"),"")</f>
        <v/>
      </c>
      <c r="T75" s="111" t="str">
        <f t="shared" si="1"/>
        <v/>
      </c>
      <c r="U75" s="111" t="str">
        <f>IFERROR(__xludf.DUMMYFUNCTION("if(len(L75)=0,"""",IF(COUNTUNIQUEIFS(R:R,Q:Q,Q75,E:E,E75)=1,T75,ROUND(SUM(UNIQUE(FILTER(T:T,Q:Q=Q75,E:E=E75)))/COUNTUNIQUEIFS(R:R,Q:Q,Q75,E:E,E75),1)))"),"")</f>
        <v/>
      </c>
      <c r="V75" s="109" t="str">
        <f>IFERROR(__xludf.DUMMYFUNCTION("if(len(M75)=0,"""",(IF(N75=""C"",
SMALL(FILTER(M:M,B:B=B75,E:E=E75),1),
0)
+IF(N75=""R18"",
MIN(IFERROR(SMALL(FILTER(M:M,B:B=B75,E:E=E75,J:J=9),1),100)+IFERROR(SMALL(FILTER(M:M,B:B=B75,E:E=E75,J:J=9),2),100),SMALL(FILTER(M:M,B:B=B75,E:E=E75,J:J=18),1)),
0"&amp;")
+IF(OR(N75=""R9"",N75=""M""),
MINIFS(M:M,B:B,B75,E:E,E75),
0)))"),"")</f>
        <v/>
      </c>
      <c r="W75" s="111" t="str">
        <f>if(len(M75)=0,"",SUM(V75,VLOOKUP(B75,Profile!J:L,3,FALSE)/1000))</f>
        <v/>
      </c>
      <c r="X75" s="111" t="str">
        <f>IFERROR(__xludf.DUMMYFUNCTION("if(len(M75)=0,"""",ROUND( IF(AND(N75=""C"",RANK(W75,UNIQUE(FILTER(W:W,E:E=E75)),1)=1), MAX(15,RANK(SUM(V75,VLOOKUP(B75,Profile!J:L,3,FALSE)/1000),UNIQUE(FILTER(W:W,E:E=E75)),0)*1.5),0) +IF(AND(N75=""C"",RANK(W75,UNIQUE(FILTER(W:W,E:E=E75)),1)=2), MAX(10,R"&amp;"ANK(SUM(V75,VLOOKUP(B75,Profile!J:L,3,FALSE)/1000),UNIQUE(FILTER(W:W,E:E=E75)),0)*1.5+1.5-5),0) +IF(AND(N75=""C"",RANK(W75,UNIQUE(FILTER(W:W,E:E=E75)),1)=3), MAX(7,RANK(SUM(V75,VLOOKUP(B75,Profile!J:L,3,FALSE)/1000),UNIQUE(FILTER(W:W,E:E=E75)),0)*1.5+3-8)"&amp;",0) +IF(AND(N75=""C"",RANK(W75,UNIQUE(FILTER(W:W,E:E=E75)),1)=4), MAX(5,RANK(SUM(V75,VLOOKUP(B75,Profile!J:L,3,FALSE)/1000),UNIQUE(FILTER(W:W,E:E=E75)),0)*1.5+4.5-10),0) +IF(AND(N75=""C"",RANK(W75,UNIQUE(FILTER(W:W,E:E=E75)),1)&gt;4), MAX(5-(RANK(W75,UNIQUE("&amp;"FILTER(W:W,E:E=E75)),1)-3),RANK(SUM(V75,VLOOKUP(B75,Profile!J:L,3,FALSE)/1000),UNIQUE(FILTER(W:W,E:E=E75)),0)*1.5+1.5*(RANK(W75,UNIQUE(FILTER(W:W,E:E=E75)),1)-1)-10-(RANK(W75,UNIQUE(FILTER(W:W,E:E=E75)),1)-4)),0) +IF(AND(N75=""M"",RANK(W75,UNIQUE(FILTER(W"&amp;":W,E:E=E75)),1)=1), MAX(10,RANK(SUM(V75,VLOOKUP(B75,Profile!J:L,3,FALSE)/1000),UNIQUE(FILTER(W:W,E:E=E75)),0)*1.33),0) +IF(AND(N75=""M"",RANK(W75,UNIQUE(FILTER(W:W,E:E=E75)),1)=2), MAX(7,RANK(SUM(V75,VLOOKUP(B75,Profile!J:L,3,FALSE)/1000),UNIQUE(FILTER(W:"&amp;"W,E:E=E75)),0)*1.33+1.33-3),0) +IF(AND(N75=""M"",RANK(W75,UNIQUE(FILTER(W:W,E:E=E75)),1)=3), MAX(5,RANK(SUM(V75,VLOOKUP(B75,Profile!J:L,3,FALSE)/1000),UNIQUE(FILTER(W:W,E:E=E75)),0)*1.33+2.66-5),0) +IF(AND(N75=""M"",RANK(W75,UNIQUE(FILTER(W:W,E:E=E75)),1)"&amp;"&gt;3), MAX(5-(RANK(W75,UNIQUE(FILTER(W:W,E:E=E75)),1)-3),RANK(SUM(V75,VLOOKUP(B75,Profile!J:L,3,FALSE)/1000),UNIQUE(FILTER(W:W,E:E=E75)),0)*1.33+1.33*(RANK(W75,UNIQUE(FILTER(W:W,E:E=E75)),1)-1)-5-(RANK(W75,UNIQUE(FILTER(W:W,E:E=E75)),1)-3)),0) +IF(OR(N75="""&amp;"R9"",N75=""R18""), RANK(SUM(V75,VLOOKUP(B75,Profile!J:L,3,FALSE)/1000),UNIQUE(FILTER(W:W,E:E=E75)),0),0) ,1))"),"")</f>
        <v/>
      </c>
      <c r="Y75" s="111" t="str">
        <f t="shared" si="2"/>
        <v/>
      </c>
      <c r="Z75" s="111" t="str">
        <f>IFERROR(__xludf.DUMMYFUNCTION("if(len(M75)=0,"""",IF(COUNTUNIQUEIFS(W:W,V:V,V75,E:E,E75)=1,Y75,ROUND(SUM(UNIQUE(FILTER(Y:Y,V:V=V75,E:E=E75)))/COUNTUNIQUEIFS(W:W,V:V,V75,E:E,E75),1)))"),"")</f>
        <v/>
      </c>
      <c r="AI75" s="8" t="s">
        <v>14</v>
      </c>
      <c r="AK75" s="8" t="s">
        <v>14</v>
      </c>
      <c r="AL75" s="8" t="s">
        <v>14</v>
      </c>
      <c r="AM75" s="8" t="s">
        <v>14</v>
      </c>
      <c r="AN75" s="8" t="str">
        <f>IFERROR(__xludf.DUMMYFUNCTION("""COMPUTED_VALUE"""),"")</f>
        <v/>
      </c>
      <c r="AO75" s="8" t="str">
        <f>IFERROR(__xludf.DUMMYFUNCTION("if(len(AI75:AI1001)=0,"""", COUNTA(filter(Chirps!$A$2:$Z$100,column(Chirps!$A$2:$Z$100)=AI75)))"),"")</f>
        <v/>
      </c>
    </row>
    <row r="76">
      <c r="Q76" s="111" t="str">
        <f>IFERROR(__xludf.DUMMYFUNCTION("if(len(L76)=0,"""",(IF(N76=""C"",
SMALL(FILTER(L:L,B:B=B76,E:E=E76),1)+IFERROR(SMALL(FILTER(L:L,B:B=B76,E:E=E76),2),0),
0)
+IF(N76=""R18"",
MIN(IFERROR(SMALL(FILTER(L:L,B:B=B76,E:E=E76,J:J=9),1),100)+IFERROR(SMALL(FILTER(L:L,B:B=B76,E:E=E76,J:J=9),2),100)"&amp;",SMALL(FILTER(L:L,B:B=B76,E:E=E76,J:J=18),1)),
0)
+IF(OR(N76=""R9"",N76=""M""),
MINIFS(L:L,B:B,B76,E:E,E76),
0)))"),"")</f>
        <v/>
      </c>
      <c r="R76" s="112" t="str">
        <f>if(len(L76)=0,"",SUM(Q76,VLOOKUP(B76,Profile!J:L,3,FALSE)/1000))</f>
        <v/>
      </c>
      <c r="S76" s="112" t="str">
        <f>IFERROR(__xludf.DUMMYFUNCTION("if(len(L76)=0,"""",ROUND( IF(AND(N76=""C"",RANK(R76,UNIQUE(FILTER(R:R,E:E=E76)),1)=1), MAX(15,RANK(SUM(Q76,VLOOKUP(B76,Profile!J:L,3,FALSE)/1000),UNIQUE(FILTER(R:R,E:E=E76)),0)*1.5),0) +IF(AND(N76=""C"",RANK(R76,UNIQUE(FILTER(R:R,E:E=E76)),1)=2), MAX(10,R"&amp;"ANK(SUM(Q76,VLOOKUP(B76,Profile!J:L,3,FALSE)/1000),UNIQUE(FILTER(R:R,E:E=E76)),0)*1.5+1.5-5),0) +IF(AND(N76=""C"",RANK(R76,UNIQUE(FILTER(R:R,E:E=E76)),1)=3), MAX(7,RANK(SUM(Q76,VLOOKUP(B76,Profile!J:L,3,FALSE)/1000),UNIQUE(FILTER(R:R,E:E=E76)),0)*1.5+3-8)"&amp;",0) +IF(AND(N76=""C"",RANK(R76,UNIQUE(FILTER(R:R,E:E=E76)),1)=4), MAX(5,RANK(SUM(Q76,VLOOKUP(B76,Profile!J:L,3,FALSE)/1000),UNIQUE(FILTER(R:R,E:E=E76)),0)*1.5+4.5-10),0) +IF(AND(N76=""C"",RANK(R76,UNIQUE(FILTER(R:R,E:E=E76)),1)&gt;4), MAX(5-(RANK(R76,UNIQUE("&amp;"FILTER(R:R,E:E=E76)),1)-3),RANK(SUM(Q76,VLOOKUP(B76,Profile!J:L,3,FALSE)/1000),UNIQUE(FILTER(R:R,E:E=E76)),0)*1.5+1.5*(RANK(R76,UNIQUE(FILTER(R:R,E:E=E76)),1)-1)-10-(RANK(R76,UNIQUE(FILTER(R:R,E:E=E76)),1)-4)),0) +IF(AND(N76=""M"",RANK(R76,UNIQUE(FILTER(R"&amp;":R,E:E=E76)),1)=1), MAX(10,RANK(SUM(Q76,VLOOKUP(B76,Profile!J:L,3,FALSE)/1000),UNIQUE(FILTER(R:R,E:E=E76)),0)*1.33),0) +IF(AND(N76=""M"",RANK(R76,UNIQUE(FILTER(R:R,E:E=E76)),1)=2), MAX(7,RANK(SUM(Q76,VLOOKUP(B76,Profile!J:L,3,FALSE)/1000),UNIQUE(FILTER(R:"&amp;"R,E:E=E76)),0)*1.33+1.33-3),0) +IF(AND(N76=""M"",RANK(R76,UNIQUE(FILTER(R:R,E:E=E76)),1)=3), MAX(5,RANK(SUM(Q76,VLOOKUP(B76,Profile!J:L,3,FALSE)/1000),UNIQUE(FILTER(R:R,E:E=E76)),0)*1.33+2.66-5),0) +IF(AND(N76=""M"",RANK(R76,UNIQUE(FILTER(R:R,E:E=E76)),1)"&amp;"&gt;3), MAX(5-(RANK(R76,UNIQUE(FILTER(R:R,E:E=E76)),1)-3),RANK(SUM(Q76,VLOOKUP(B76,Profile!J:L,3,FALSE)/1000),UNIQUE(FILTER(R:R,E:E=E76)),0)*1.33+1.33*(RANK(R76,UNIQUE(FILTER(R:R,E:E=E76)),1)-1)-5-(RANK(R76,UNIQUE(FILTER(R:R,E:E=E76)),1)-3)),0) +IF(OR(N76="""&amp;"R9"",N76=""R18""), RANK(SUM(Q76,VLOOKUP(B76,Profile!J:L,3,FALSE)/1000),UNIQUE(FILTER(R:R,E:E=E76)),0),0) ,1))"),"")</f>
        <v/>
      </c>
      <c r="T76" s="111" t="str">
        <f t="shared" si="1"/>
        <v/>
      </c>
      <c r="U76" s="111" t="str">
        <f>IFERROR(__xludf.DUMMYFUNCTION("if(len(L76)=0,"""",IF(COUNTUNIQUEIFS(R:R,Q:Q,Q76,E:E,E76)=1,T76,ROUND(SUM(UNIQUE(FILTER(T:T,Q:Q=Q76,E:E=E76)))/COUNTUNIQUEIFS(R:R,Q:Q,Q76,E:E,E76),1)))"),"")</f>
        <v/>
      </c>
      <c r="V76" s="109" t="str">
        <f>IFERROR(__xludf.DUMMYFUNCTION("if(len(M76)=0,"""",(IF(N76=""C"",
SMALL(FILTER(M:M,B:B=B76,E:E=E76),1),
0)
+IF(N76=""R18"",
MIN(IFERROR(SMALL(FILTER(M:M,B:B=B76,E:E=E76,J:J=9),1),100)+IFERROR(SMALL(FILTER(M:M,B:B=B76,E:E=E76,J:J=9),2),100),SMALL(FILTER(M:M,B:B=B76,E:E=E76,J:J=18),1)),
0"&amp;")
+IF(OR(N76=""R9"",N76=""M""),
MINIFS(M:M,B:B,B76,E:E,E76),
0)))"),"")</f>
        <v/>
      </c>
      <c r="W76" s="111" t="str">
        <f>if(len(M76)=0,"",SUM(V76,VLOOKUP(B76,Profile!J:L,3,FALSE)/1000))</f>
        <v/>
      </c>
      <c r="X76" s="111" t="str">
        <f>IFERROR(__xludf.DUMMYFUNCTION("if(len(M76)=0,"""",ROUND( IF(AND(N76=""C"",RANK(W76,UNIQUE(FILTER(W:W,E:E=E76)),1)=1), MAX(15,RANK(SUM(V76,VLOOKUP(B76,Profile!J:L,3,FALSE)/1000),UNIQUE(FILTER(W:W,E:E=E76)),0)*1.5),0) +IF(AND(N76=""C"",RANK(W76,UNIQUE(FILTER(W:W,E:E=E76)),1)=2), MAX(10,R"&amp;"ANK(SUM(V76,VLOOKUP(B76,Profile!J:L,3,FALSE)/1000),UNIQUE(FILTER(W:W,E:E=E76)),0)*1.5+1.5-5),0) +IF(AND(N76=""C"",RANK(W76,UNIQUE(FILTER(W:W,E:E=E76)),1)=3), MAX(7,RANK(SUM(V76,VLOOKUP(B76,Profile!J:L,3,FALSE)/1000),UNIQUE(FILTER(W:W,E:E=E76)),0)*1.5+3-8)"&amp;",0) +IF(AND(N76=""C"",RANK(W76,UNIQUE(FILTER(W:W,E:E=E76)),1)=4), MAX(5,RANK(SUM(V76,VLOOKUP(B76,Profile!J:L,3,FALSE)/1000),UNIQUE(FILTER(W:W,E:E=E76)),0)*1.5+4.5-10),0) +IF(AND(N76=""C"",RANK(W76,UNIQUE(FILTER(W:W,E:E=E76)),1)&gt;4), MAX(5-(RANK(W76,UNIQUE("&amp;"FILTER(W:W,E:E=E76)),1)-3),RANK(SUM(V76,VLOOKUP(B76,Profile!J:L,3,FALSE)/1000),UNIQUE(FILTER(W:W,E:E=E76)),0)*1.5+1.5*(RANK(W76,UNIQUE(FILTER(W:W,E:E=E76)),1)-1)-10-(RANK(W76,UNIQUE(FILTER(W:W,E:E=E76)),1)-4)),0) +IF(AND(N76=""M"",RANK(W76,UNIQUE(FILTER(W"&amp;":W,E:E=E76)),1)=1), MAX(10,RANK(SUM(V76,VLOOKUP(B76,Profile!J:L,3,FALSE)/1000),UNIQUE(FILTER(W:W,E:E=E76)),0)*1.33),0) +IF(AND(N76=""M"",RANK(W76,UNIQUE(FILTER(W:W,E:E=E76)),1)=2), MAX(7,RANK(SUM(V76,VLOOKUP(B76,Profile!J:L,3,FALSE)/1000),UNIQUE(FILTER(W:"&amp;"W,E:E=E76)),0)*1.33+1.33-3),0) +IF(AND(N76=""M"",RANK(W76,UNIQUE(FILTER(W:W,E:E=E76)),1)=3), MAX(5,RANK(SUM(V76,VLOOKUP(B76,Profile!J:L,3,FALSE)/1000),UNIQUE(FILTER(W:W,E:E=E76)),0)*1.33+2.66-5),0) +IF(AND(N76=""M"",RANK(W76,UNIQUE(FILTER(W:W,E:E=E76)),1)"&amp;"&gt;3), MAX(5-(RANK(W76,UNIQUE(FILTER(W:W,E:E=E76)),1)-3),RANK(SUM(V76,VLOOKUP(B76,Profile!J:L,3,FALSE)/1000),UNIQUE(FILTER(W:W,E:E=E76)),0)*1.33+1.33*(RANK(W76,UNIQUE(FILTER(W:W,E:E=E76)),1)-1)-5-(RANK(W76,UNIQUE(FILTER(W:W,E:E=E76)),1)-3)),0) +IF(OR(N76="""&amp;"R9"",N76=""R18""), RANK(SUM(V76,VLOOKUP(B76,Profile!J:L,3,FALSE)/1000),UNIQUE(FILTER(W:W,E:E=E76)),0),0) ,1))"),"")</f>
        <v/>
      </c>
      <c r="Y76" s="111" t="str">
        <f t="shared" si="2"/>
        <v/>
      </c>
      <c r="Z76" s="111" t="str">
        <f>IFERROR(__xludf.DUMMYFUNCTION("if(len(M76)=0,"""",IF(COUNTUNIQUEIFS(W:W,V:V,V76,E:E,E76)=1,Y76,ROUND(SUM(UNIQUE(FILTER(Y:Y,V:V=V76,E:E=E76)))/COUNTUNIQUEIFS(W:W,V:V,V76,E:E,E76),1)))"),"")</f>
        <v/>
      </c>
      <c r="AI76" s="8" t="s">
        <v>14</v>
      </c>
      <c r="AK76" s="8" t="s">
        <v>14</v>
      </c>
      <c r="AL76" s="8" t="s">
        <v>14</v>
      </c>
      <c r="AM76" s="8" t="s">
        <v>14</v>
      </c>
      <c r="AN76" s="8" t="str">
        <f>IFERROR(__xludf.DUMMYFUNCTION("""COMPUTED_VALUE"""),"")</f>
        <v/>
      </c>
      <c r="AO76" s="8" t="str">
        <f>IFERROR(__xludf.DUMMYFUNCTION("if(len(AI76:AI1001)=0,"""", COUNTA(filter(Chirps!$A$2:$Z$100,column(Chirps!$A$2:$Z$100)=AI76)))"),"")</f>
        <v/>
      </c>
    </row>
    <row r="77">
      <c r="Q77" s="111" t="str">
        <f>IFERROR(__xludf.DUMMYFUNCTION("if(len(L77)=0,"""",(IF(N77=""C"",
SMALL(FILTER(L:L,B:B=B77,E:E=E77),1)+IFERROR(SMALL(FILTER(L:L,B:B=B77,E:E=E77),2),0),
0)
+IF(N77=""R18"",
MIN(IFERROR(SMALL(FILTER(L:L,B:B=B77,E:E=E77,J:J=9),1),100)+IFERROR(SMALL(FILTER(L:L,B:B=B77,E:E=E77,J:J=9),2),100)"&amp;",SMALL(FILTER(L:L,B:B=B77,E:E=E77,J:J=18),1)),
0)
+IF(OR(N77=""R9"",N77=""M""),
MINIFS(L:L,B:B,B77,E:E,E77),
0)))"),"")</f>
        <v/>
      </c>
      <c r="R77" s="112" t="str">
        <f>if(len(L77)=0,"",SUM(Q77,VLOOKUP(B77,Profile!J:L,3,FALSE)/1000))</f>
        <v/>
      </c>
      <c r="S77" s="112" t="str">
        <f>IFERROR(__xludf.DUMMYFUNCTION("if(len(L77)=0,"""",ROUND( IF(AND(N77=""C"",RANK(R77,UNIQUE(FILTER(R:R,E:E=E77)),1)=1), MAX(15,RANK(SUM(Q77,VLOOKUP(B77,Profile!J:L,3,FALSE)/1000),UNIQUE(FILTER(R:R,E:E=E77)),0)*1.5),0) +IF(AND(N77=""C"",RANK(R77,UNIQUE(FILTER(R:R,E:E=E77)),1)=2), MAX(10,R"&amp;"ANK(SUM(Q77,VLOOKUP(B77,Profile!J:L,3,FALSE)/1000),UNIQUE(FILTER(R:R,E:E=E77)),0)*1.5+1.5-5),0) +IF(AND(N77=""C"",RANK(R77,UNIQUE(FILTER(R:R,E:E=E77)),1)=3), MAX(7,RANK(SUM(Q77,VLOOKUP(B77,Profile!J:L,3,FALSE)/1000),UNIQUE(FILTER(R:R,E:E=E77)),0)*1.5+3-8)"&amp;",0) +IF(AND(N77=""C"",RANK(R77,UNIQUE(FILTER(R:R,E:E=E77)),1)=4), MAX(5,RANK(SUM(Q77,VLOOKUP(B77,Profile!J:L,3,FALSE)/1000),UNIQUE(FILTER(R:R,E:E=E77)),0)*1.5+4.5-10),0) +IF(AND(N77=""C"",RANK(R77,UNIQUE(FILTER(R:R,E:E=E77)),1)&gt;4), MAX(5-(RANK(R77,UNIQUE("&amp;"FILTER(R:R,E:E=E77)),1)-3),RANK(SUM(Q77,VLOOKUP(B77,Profile!J:L,3,FALSE)/1000),UNIQUE(FILTER(R:R,E:E=E77)),0)*1.5+1.5*(RANK(R77,UNIQUE(FILTER(R:R,E:E=E77)),1)-1)-10-(RANK(R77,UNIQUE(FILTER(R:R,E:E=E77)),1)-4)),0) +IF(AND(N77=""M"",RANK(R77,UNIQUE(FILTER(R"&amp;":R,E:E=E77)),1)=1), MAX(10,RANK(SUM(Q77,VLOOKUP(B77,Profile!J:L,3,FALSE)/1000),UNIQUE(FILTER(R:R,E:E=E77)),0)*1.33),0) +IF(AND(N77=""M"",RANK(R77,UNIQUE(FILTER(R:R,E:E=E77)),1)=2), MAX(7,RANK(SUM(Q77,VLOOKUP(B77,Profile!J:L,3,FALSE)/1000),UNIQUE(FILTER(R:"&amp;"R,E:E=E77)),0)*1.33+1.33-3),0) +IF(AND(N77=""M"",RANK(R77,UNIQUE(FILTER(R:R,E:E=E77)),1)=3), MAX(5,RANK(SUM(Q77,VLOOKUP(B77,Profile!J:L,3,FALSE)/1000),UNIQUE(FILTER(R:R,E:E=E77)),0)*1.33+2.66-5),0) +IF(AND(N77=""M"",RANK(R77,UNIQUE(FILTER(R:R,E:E=E77)),1)"&amp;"&gt;3), MAX(5-(RANK(R77,UNIQUE(FILTER(R:R,E:E=E77)),1)-3),RANK(SUM(Q77,VLOOKUP(B77,Profile!J:L,3,FALSE)/1000),UNIQUE(FILTER(R:R,E:E=E77)),0)*1.33+1.33*(RANK(R77,UNIQUE(FILTER(R:R,E:E=E77)),1)-1)-5-(RANK(R77,UNIQUE(FILTER(R:R,E:E=E77)),1)-3)),0) +IF(OR(N77="""&amp;"R9"",N77=""R18""), RANK(SUM(Q77,VLOOKUP(B77,Profile!J:L,3,FALSE)/1000),UNIQUE(FILTER(R:R,E:E=E77)),0),0) ,1))"),"")</f>
        <v/>
      </c>
      <c r="T77" s="111" t="str">
        <f t="shared" si="1"/>
        <v/>
      </c>
      <c r="U77" s="111" t="str">
        <f>IFERROR(__xludf.DUMMYFUNCTION("if(len(L77)=0,"""",IF(COUNTUNIQUEIFS(R:R,Q:Q,Q77,E:E,E77)=1,T77,ROUND(SUM(UNIQUE(FILTER(T:T,Q:Q=Q77,E:E=E77)))/COUNTUNIQUEIFS(R:R,Q:Q,Q77,E:E,E77),1)))"),"")</f>
        <v/>
      </c>
      <c r="V77" s="109" t="str">
        <f>IFERROR(__xludf.DUMMYFUNCTION("if(len(M77)=0,"""",(IF(N77=""C"",
SMALL(FILTER(M:M,B:B=B77,E:E=E77),1),
0)
+IF(N77=""R18"",
MIN(IFERROR(SMALL(FILTER(M:M,B:B=B77,E:E=E77,J:J=9),1),100)+IFERROR(SMALL(FILTER(M:M,B:B=B77,E:E=E77,J:J=9),2),100),SMALL(FILTER(M:M,B:B=B77,E:E=E77,J:J=18),1)),
0"&amp;")
+IF(OR(N77=""R9"",N77=""M""),
MINIFS(M:M,B:B,B77,E:E,E77),
0)))"),"")</f>
        <v/>
      </c>
      <c r="W77" s="111" t="str">
        <f>if(len(M77)=0,"",SUM(V77,VLOOKUP(B77,Profile!J:L,3,FALSE)/1000))</f>
        <v/>
      </c>
      <c r="X77" s="111" t="str">
        <f>IFERROR(__xludf.DUMMYFUNCTION("if(len(M77)=0,"""",ROUND( IF(AND(N77=""C"",RANK(W77,UNIQUE(FILTER(W:W,E:E=E77)),1)=1), MAX(15,RANK(SUM(V77,VLOOKUP(B77,Profile!J:L,3,FALSE)/1000),UNIQUE(FILTER(W:W,E:E=E77)),0)*1.5),0) +IF(AND(N77=""C"",RANK(W77,UNIQUE(FILTER(W:W,E:E=E77)),1)=2), MAX(10,R"&amp;"ANK(SUM(V77,VLOOKUP(B77,Profile!J:L,3,FALSE)/1000),UNIQUE(FILTER(W:W,E:E=E77)),0)*1.5+1.5-5),0) +IF(AND(N77=""C"",RANK(W77,UNIQUE(FILTER(W:W,E:E=E77)),1)=3), MAX(7,RANK(SUM(V77,VLOOKUP(B77,Profile!J:L,3,FALSE)/1000),UNIQUE(FILTER(W:W,E:E=E77)),0)*1.5+3-8)"&amp;",0) +IF(AND(N77=""C"",RANK(W77,UNIQUE(FILTER(W:W,E:E=E77)),1)=4), MAX(5,RANK(SUM(V77,VLOOKUP(B77,Profile!J:L,3,FALSE)/1000),UNIQUE(FILTER(W:W,E:E=E77)),0)*1.5+4.5-10),0) +IF(AND(N77=""C"",RANK(W77,UNIQUE(FILTER(W:W,E:E=E77)),1)&gt;4), MAX(5-(RANK(W77,UNIQUE("&amp;"FILTER(W:W,E:E=E77)),1)-3),RANK(SUM(V77,VLOOKUP(B77,Profile!J:L,3,FALSE)/1000),UNIQUE(FILTER(W:W,E:E=E77)),0)*1.5+1.5*(RANK(W77,UNIQUE(FILTER(W:W,E:E=E77)),1)-1)-10-(RANK(W77,UNIQUE(FILTER(W:W,E:E=E77)),1)-4)),0) +IF(AND(N77=""M"",RANK(W77,UNIQUE(FILTER(W"&amp;":W,E:E=E77)),1)=1), MAX(10,RANK(SUM(V77,VLOOKUP(B77,Profile!J:L,3,FALSE)/1000),UNIQUE(FILTER(W:W,E:E=E77)),0)*1.33),0) +IF(AND(N77=""M"",RANK(W77,UNIQUE(FILTER(W:W,E:E=E77)),1)=2), MAX(7,RANK(SUM(V77,VLOOKUP(B77,Profile!J:L,3,FALSE)/1000),UNIQUE(FILTER(W:"&amp;"W,E:E=E77)),0)*1.33+1.33-3),0) +IF(AND(N77=""M"",RANK(W77,UNIQUE(FILTER(W:W,E:E=E77)),1)=3), MAX(5,RANK(SUM(V77,VLOOKUP(B77,Profile!J:L,3,FALSE)/1000),UNIQUE(FILTER(W:W,E:E=E77)),0)*1.33+2.66-5),0) +IF(AND(N77=""M"",RANK(W77,UNIQUE(FILTER(W:W,E:E=E77)),1)"&amp;"&gt;3), MAX(5-(RANK(W77,UNIQUE(FILTER(W:W,E:E=E77)),1)-3),RANK(SUM(V77,VLOOKUP(B77,Profile!J:L,3,FALSE)/1000),UNIQUE(FILTER(W:W,E:E=E77)),0)*1.33+1.33*(RANK(W77,UNIQUE(FILTER(W:W,E:E=E77)),1)-1)-5-(RANK(W77,UNIQUE(FILTER(W:W,E:E=E77)),1)-3)),0) +IF(OR(N77="""&amp;"R9"",N77=""R18""), RANK(SUM(V77,VLOOKUP(B77,Profile!J:L,3,FALSE)/1000),UNIQUE(FILTER(W:W,E:E=E77)),0),0) ,1))"),"")</f>
        <v/>
      </c>
      <c r="Y77" s="111" t="str">
        <f t="shared" si="2"/>
        <v/>
      </c>
      <c r="Z77" s="111" t="str">
        <f>IFERROR(__xludf.DUMMYFUNCTION("if(len(M77)=0,"""",IF(COUNTUNIQUEIFS(W:W,V:V,V77,E:E,E77)=1,Y77,ROUND(SUM(UNIQUE(FILTER(Y:Y,V:V=V77,E:E=E77)))/COUNTUNIQUEIFS(W:W,V:V,V77,E:E,E77),1)))"),"")</f>
        <v/>
      </c>
      <c r="AI77" s="8" t="s">
        <v>14</v>
      </c>
      <c r="AK77" s="8" t="s">
        <v>14</v>
      </c>
      <c r="AL77" s="8" t="s">
        <v>14</v>
      </c>
      <c r="AM77" s="8" t="s">
        <v>14</v>
      </c>
      <c r="AN77" s="8" t="str">
        <f>IFERROR(__xludf.DUMMYFUNCTION("""COMPUTED_VALUE"""),"")</f>
        <v/>
      </c>
      <c r="AO77" s="8" t="str">
        <f>IFERROR(__xludf.DUMMYFUNCTION("if(len(AI77:AI1001)=0,"""", COUNTA(filter(Chirps!$A$2:$Z$100,column(Chirps!$A$2:$Z$100)=AI77)))"),"")</f>
        <v/>
      </c>
    </row>
    <row r="78">
      <c r="Q78" s="111" t="str">
        <f>IFERROR(__xludf.DUMMYFUNCTION("if(len(L78)=0,"""",(IF(N78=""C"",
SMALL(FILTER(L:L,B:B=B78,E:E=E78),1)+IFERROR(SMALL(FILTER(L:L,B:B=B78,E:E=E78),2),0),
0)
+IF(N78=""R18"",
MIN(IFERROR(SMALL(FILTER(L:L,B:B=B78,E:E=E78,J:J=9),1),100)+IFERROR(SMALL(FILTER(L:L,B:B=B78,E:E=E78,J:J=9),2),100)"&amp;",SMALL(FILTER(L:L,B:B=B78,E:E=E78,J:J=18),1)),
0)
+IF(OR(N78=""R9"",N78=""M""),
MINIFS(L:L,B:B,B78,E:E,E78),
0)))"),"")</f>
        <v/>
      </c>
      <c r="R78" s="112" t="str">
        <f>if(len(L78)=0,"",SUM(Q78,VLOOKUP(B78,Profile!J:L,3,FALSE)/1000))</f>
        <v/>
      </c>
      <c r="S78" s="112" t="str">
        <f>IFERROR(__xludf.DUMMYFUNCTION("if(len(L78)=0,"""",ROUND( IF(AND(N78=""C"",RANK(R78,UNIQUE(FILTER(R:R,E:E=E78)),1)=1), MAX(15,RANK(SUM(Q78,VLOOKUP(B78,Profile!J:L,3,FALSE)/1000),UNIQUE(FILTER(R:R,E:E=E78)),0)*1.5),0) +IF(AND(N78=""C"",RANK(R78,UNIQUE(FILTER(R:R,E:E=E78)),1)=2), MAX(10,R"&amp;"ANK(SUM(Q78,VLOOKUP(B78,Profile!J:L,3,FALSE)/1000),UNIQUE(FILTER(R:R,E:E=E78)),0)*1.5+1.5-5),0) +IF(AND(N78=""C"",RANK(R78,UNIQUE(FILTER(R:R,E:E=E78)),1)=3), MAX(7,RANK(SUM(Q78,VLOOKUP(B78,Profile!J:L,3,FALSE)/1000),UNIQUE(FILTER(R:R,E:E=E78)),0)*1.5+3-8)"&amp;",0) +IF(AND(N78=""C"",RANK(R78,UNIQUE(FILTER(R:R,E:E=E78)),1)=4), MAX(5,RANK(SUM(Q78,VLOOKUP(B78,Profile!J:L,3,FALSE)/1000),UNIQUE(FILTER(R:R,E:E=E78)),0)*1.5+4.5-10),0) +IF(AND(N78=""C"",RANK(R78,UNIQUE(FILTER(R:R,E:E=E78)),1)&gt;4), MAX(5-(RANK(R78,UNIQUE("&amp;"FILTER(R:R,E:E=E78)),1)-3),RANK(SUM(Q78,VLOOKUP(B78,Profile!J:L,3,FALSE)/1000),UNIQUE(FILTER(R:R,E:E=E78)),0)*1.5+1.5*(RANK(R78,UNIQUE(FILTER(R:R,E:E=E78)),1)-1)-10-(RANK(R78,UNIQUE(FILTER(R:R,E:E=E78)),1)-4)),0) +IF(AND(N78=""M"",RANK(R78,UNIQUE(FILTER(R"&amp;":R,E:E=E78)),1)=1), MAX(10,RANK(SUM(Q78,VLOOKUP(B78,Profile!J:L,3,FALSE)/1000),UNIQUE(FILTER(R:R,E:E=E78)),0)*1.33),0) +IF(AND(N78=""M"",RANK(R78,UNIQUE(FILTER(R:R,E:E=E78)),1)=2), MAX(7,RANK(SUM(Q78,VLOOKUP(B78,Profile!J:L,3,FALSE)/1000),UNIQUE(FILTER(R:"&amp;"R,E:E=E78)),0)*1.33+1.33-3),0) +IF(AND(N78=""M"",RANK(R78,UNIQUE(FILTER(R:R,E:E=E78)),1)=3), MAX(5,RANK(SUM(Q78,VLOOKUP(B78,Profile!J:L,3,FALSE)/1000),UNIQUE(FILTER(R:R,E:E=E78)),0)*1.33+2.66-5),0) +IF(AND(N78=""M"",RANK(R78,UNIQUE(FILTER(R:R,E:E=E78)),1)"&amp;"&gt;3), MAX(5-(RANK(R78,UNIQUE(FILTER(R:R,E:E=E78)),1)-3),RANK(SUM(Q78,VLOOKUP(B78,Profile!J:L,3,FALSE)/1000),UNIQUE(FILTER(R:R,E:E=E78)),0)*1.33+1.33*(RANK(R78,UNIQUE(FILTER(R:R,E:E=E78)),1)-1)-5-(RANK(R78,UNIQUE(FILTER(R:R,E:E=E78)),1)-3)),0) +IF(OR(N78="""&amp;"R9"",N78=""R18""), RANK(SUM(Q78,VLOOKUP(B78,Profile!J:L,3,FALSE)/1000),UNIQUE(FILTER(R:R,E:E=E78)),0),0) ,1))"),"")</f>
        <v/>
      </c>
      <c r="T78" s="111" t="str">
        <f t="shared" si="1"/>
        <v/>
      </c>
      <c r="U78" s="111" t="str">
        <f>IFERROR(__xludf.DUMMYFUNCTION("if(len(L78)=0,"""",IF(COUNTUNIQUEIFS(R:R,Q:Q,Q78,E:E,E78)=1,T78,ROUND(SUM(UNIQUE(FILTER(T:T,Q:Q=Q78,E:E=E78)))/COUNTUNIQUEIFS(R:R,Q:Q,Q78,E:E,E78),1)))"),"")</f>
        <v/>
      </c>
      <c r="V78" s="109" t="str">
        <f>IFERROR(__xludf.DUMMYFUNCTION("if(len(M78)=0,"""",(IF(N78=""C"",
SMALL(FILTER(M:M,B:B=B78,E:E=E78),1),
0)
+IF(N78=""R18"",
MIN(IFERROR(SMALL(FILTER(M:M,B:B=B78,E:E=E78,J:J=9),1),100)+IFERROR(SMALL(FILTER(M:M,B:B=B78,E:E=E78,J:J=9),2),100),SMALL(FILTER(M:M,B:B=B78,E:E=E78,J:J=18),1)),
0"&amp;")
+IF(OR(N78=""R9"",N78=""M""),
MINIFS(M:M,B:B,B78,E:E,E78),
0)))"),"")</f>
        <v/>
      </c>
      <c r="W78" s="111" t="str">
        <f>if(len(M78)=0,"",SUM(V78,VLOOKUP(B78,Profile!J:L,3,FALSE)/1000))</f>
        <v/>
      </c>
      <c r="X78" s="111" t="str">
        <f>IFERROR(__xludf.DUMMYFUNCTION("if(len(M78)=0,"""",ROUND( IF(AND(N78=""C"",RANK(W78,UNIQUE(FILTER(W:W,E:E=E78)),1)=1), MAX(15,RANK(SUM(V78,VLOOKUP(B78,Profile!J:L,3,FALSE)/1000),UNIQUE(FILTER(W:W,E:E=E78)),0)*1.5),0) +IF(AND(N78=""C"",RANK(W78,UNIQUE(FILTER(W:W,E:E=E78)),1)=2), MAX(10,R"&amp;"ANK(SUM(V78,VLOOKUP(B78,Profile!J:L,3,FALSE)/1000),UNIQUE(FILTER(W:W,E:E=E78)),0)*1.5+1.5-5),0) +IF(AND(N78=""C"",RANK(W78,UNIQUE(FILTER(W:W,E:E=E78)),1)=3), MAX(7,RANK(SUM(V78,VLOOKUP(B78,Profile!J:L,3,FALSE)/1000),UNIQUE(FILTER(W:W,E:E=E78)),0)*1.5+3-8)"&amp;",0) +IF(AND(N78=""C"",RANK(W78,UNIQUE(FILTER(W:W,E:E=E78)),1)=4), MAX(5,RANK(SUM(V78,VLOOKUP(B78,Profile!J:L,3,FALSE)/1000),UNIQUE(FILTER(W:W,E:E=E78)),0)*1.5+4.5-10),0) +IF(AND(N78=""C"",RANK(W78,UNIQUE(FILTER(W:W,E:E=E78)),1)&gt;4), MAX(5-(RANK(W78,UNIQUE("&amp;"FILTER(W:W,E:E=E78)),1)-3),RANK(SUM(V78,VLOOKUP(B78,Profile!J:L,3,FALSE)/1000),UNIQUE(FILTER(W:W,E:E=E78)),0)*1.5+1.5*(RANK(W78,UNIQUE(FILTER(W:W,E:E=E78)),1)-1)-10-(RANK(W78,UNIQUE(FILTER(W:W,E:E=E78)),1)-4)),0) +IF(AND(N78=""M"",RANK(W78,UNIQUE(FILTER(W"&amp;":W,E:E=E78)),1)=1), MAX(10,RANK(SUM(V78,VLOOKUP(B78,Profile!J:L,3,FALSE)/1000),UNIQUE(FILTER(W:W,E:E=E78)),0)*1.33),0) +IF(AND(N78=""M"",RANK(W78,UNIQUE(FILTER(W:W,E:E=E78)),1)=2), MAX(7,RANK(SUM(V78,VLOOKUP(B78,Profile!J:L,3,FALSE)/1000),UNIQUE(FILTER(W:"&amp;"W,E:E=E78)),0)*1.33+1.33-3),0) +IF(AND(N78=""M"",RANK(W78,UNIQUE(FILTER(W:W,E:E=E78)),1)=3), MAX(5,RANK(SUM(V78,VLOOKUP(B78,Profile!J:L,3,FALSE)/1000),UNIQUE(FILTER(W:W,E:E=E78)),0)*1.33+2.66-5),0) +IF(AND(N78=""M"",RANK(W78,UNIQUE(FILTER(W:W,E:E=E78)),1)"&amp;"&gt;3), MAX(5-(RANK(W78,UNIQUE(FILTER(W:W,E:E=E78)),1)-3),RANK(SUM(V78,VLOOKUP(B78,Profile!J:L,3,FALSE)/1000),UNIQUE(FILTER(W:W,E:E=E78)),0)*1.33+1.33*(RANK(W78,UNIQUE(FILTER(W:W,E:E=E78)),1)-1)-5-(RANK(W78,UNIQUE(FILTER(W:W,E:E=E78)),1)-3)),0) +IF(OR(N78="""&amp;"R9"",N78=""R18""), RANK(SUM(V78,VLOOKUP(B78,Profile!J:L,3,FALSE)/1000),UNIQUE(FILTER(W:W,E:E=E78)),0),0) ,1))"),"")</f>
        <v/>
      </c>
      <c r="Y78" s="111" t="str">
        <f t="shared" si="2"/>
        <v/>
      </c>
      <c r="Z78" s="111" t="str">
        <f>IFERROR(__xludf.DUMMYFUNCTION("if(len(M78)=0,"""",IF(COUNTUNIQUEIFS(W:W,V:V,V78,E:E,E78)=1,Y78,ROUND(SUM(UNIQUE(FILTER(Y:Y,V:V=V78,E:E=E78)))/COUNTUNIQUEIFS(W:W,V:V,V78,E:E,E78),1)))"),"")</f>
        <v/>
      </c>
      <c r="AI78" s="8" t="s">
        <v>14</v>
      </c>
      <c r="AK78" s="8" t="s">
        <v>14</v>
      </c>
      <c r="AL78" s="8" t="s">
        <v>14</v>
      </c>
      <c r="AM78" s="8" t="s">
        <v>14</v>
      </c>
      <c r="AN78" s="8" t="str">
        <f>IFERROR(__xludf.DUMMYFUNCTION("""COMPUTED_VALUE"""),"")</f>
        <v/>
      </c>
      <c r="AO78" s="8" t="str">
        <f>IFERROR(__xludf.DUMMYFUNCTION("if(len(AI78:AI1001)=0,"""", COUNTA(filter(Chirps!$A$2:$Z$100,column(Chirps!$A$2:$Z$100)=AI78)))"),"")</f>
        <v/>
      </c>
    </row>
    <row r="79">
      <c r="Q79" s="111" t="str">
        <f>IFERROR(__xludf.DUMMYFUNCTION("if(len(L79)=0,"""",(IF(N79=""C"",
SMALL(FILTER(L:L,B:B=B79,E:E=E79),1)+IFERROR(SMALL(FILTER(L:L,B:B=B79,E:E=E79),2),0),
0)
+IF(N79=""R18"",
MIN(IFERROR(SMALL(FILTER(L:L,B:B=B79,E:E=E79,J:J=9),1),100)+IFERROR(SMALL(FILTER(L:L,B:B=B79,E:E=E79,J:J=9),2),100)"&amp;",SMALL(FILTER(L:L,B:B=B79,E:E=E79,J:J=18),1)),
0)
+IF(OR(N79=""R9"",N79=""M""),
MINIFS(L:L,B:B,B79,E:E,E79),
0)))"),"")</f>
        <v/>
      </c>
      <c r="R79" s="112" t="str">
        <f>if(len(L79)=0,"",SUM(Q79,VLOOKUP(B79,Profile!J:L,3,FALSE)/1000))</f>
        <v/>
      </c>
      <c r="S79" s="112" t="str">
        <f>IFERROR(__xludf.DUMMYFUNCTION("if(len(L79)=0,"""",ROUND( IF(AND(N79=""C"",RANK(R79,UNIQUE(FILTER(R:R,E:E=E79)),1)=1), MAX(15,RANK(SUM(Q79,VLOOKUP(B79,Profile!J:L,3,FALSE)/1000),UNIQUE(FILTER(R:R,E:E=E79)),0)*1.5),0) +IF(AND(N79=""C"",RANK(R79,UNIQUE(FILTER(R:R,E:E=E79)),1)=2), MAX(10,R"&amp;"ANK(SUM(Q79,VLOOKUP(B79,Profile!J:L,3,FALSE)/1000),UNIQUE(FILTER(R:R,E:E=E79)),0)*1.5+1.5-5),0) +IF(AND(N79=""C"",RANK(R79,UNIQUE(FILTER(R:R,E:E=E79)),1)=3), MAX(7,RANK(SUM(Q79,VLOOKUP(B79,Profile!J:L,3,FALSE)/1000),UNIQUE(FILTER(R:R,E:E=E79)),0)*1.5+3-8)"&amp;",0) +IF(AND(N79=""C"",RANK(R79,UNIQUE(FILTER(R:R,E:E=E79)),1)=4), MAX(5,RANK(SUM(Q79,VLOOKUP(B79,Profile!J:L,3,FALSE)/1000),UNIQUE(FILTER(R:R,E:E=E79)),0)*1.5+4.5-10),0) +IF(AND(N79=""C"",RANK(R79,UNIQUE(FILTER(R:R,E:E=E79)),1)&gt;4), MAX(5-(RANK(R79,UNIQUE("&amp;"FILTER(R:R,E:E=E79)),1)-3),RANK(SUM(Q79,VLOOKUP(B79,Profile!J:L,3,FALSE)/1000),UNIQUE(FILTER(R:R,E:E=E79)),0)*1.5+1.5*(RANK(R79,UNIQUE(FILTER(R:R,E:E=E79)),1)-1)-10-(RANK(R79,UNIQUE(FILTER(R:R,E:E=E79)),1)-4)),0) +IF(AND(N79=""M"",RANK(R79,UNIQUE(FILTER(R"&amp;":R,E:E=E79)),1)=1), MAX(10,RANK(SUM(Q79,VLOOKUP(B79,Profile!J:L,3,FALSE)/1000),UNIQUE(FILTER(R:R,E:E=E79)),0)*1.33),0) +IF(AND(N79=""M"",RANK(R79,UNIQUE(FILTER(R:R,E:E=E79)),1)=2), MAX(7,RANK(SUM(Q79,VLOOKUP(B79,Profile!J:L,3,FALSE)/1000),UNIQUE(FILTER(R:"&amp;"R,E:E=E79)),0)*1.33+1.33-3),0) +IF(AND(N79=""M"",RANK(R79,UNIQUE(FILTER(R:R,E:E=E79)),1)=3), MAX(5,RANK(SUM(Q79,VLOOKUP(B79,Profile!J:L,3,FALSE)/1000),UNIQUE(FILTER(R:R,E:E=E79)),0)*1.33+2.66-5),0) +IF(AND(N79=""M"",RANK(R79,UNIQUE(FILTER(R:R,E:E=E79)),1)"&amp;"&gt;3), MAX(5-(RANK(R79,UNIQUE(FILTER(R:R,E:E=E79)),1)-3),RANK(SUM(Q79,VLOOKUP(B79,Profile!J:L,3,FALSE)/1000),UNIQUE(FILTER(R:R,E:E=E79)),0)*1.33+1.33*(RANK(R79,UNIQUE(FILTER(R:R,E:E=E79)),1)-1)-5-(RANK(R79,UNIQUE(FILTER(R:R,E:E=E79)),1)-3)),0) +IF(OR(N79="""&amp;"R9"",N79=""R18""), RANK(SUM(Q79,VLOOKUP(B79,Profile!J:L,3,FALSE)/1000),UNIQUE(FILTER(R:R,E:E=E79)),0),0) ,1))"),"")</f>
        <v/>
      </c>
      <c r="T79" s="111" t="str">
        <f t="shared" si="1"/>
        <v/>
      </c>
      <c r="U79" s="111" t="str">
        <f>IFERROR(__xludf.DUMMYFUNCTION("if(len(L79)=0,"""",IF(COUNTUNIQUEIFS(R:R,Q:Q,Q79,E:E,E79)=1,T79,ROUND(SUM(UNIQUE(FILTER(T:T,Q:Q=Q79,E:E=E79)))/COUNTUNIQUEIFS(R:R,Q:Q,Q79,E:E,E79),1)))"),"")</f>
        <v/>
      </c>
      <c r="V79" s="109" t="str">
        <f>IFERROR(__xludf.DUMMYFUNCTION("if(len(M79)=0,"""",(IF(N79=""C"",
SMALL(FILTER(M:M,B:B=B79,E:E=E79),1),
0)
+IF(N79=""R18"",
MIN(IFERROR(SMALL(FILTER(M:M,B:B=B79,E:E=E79,J:J=9),1),100)+IFERROR(SMALL(FILTER(M:M,B:B=B79,E:E=E79,J:J=9),2),100),SMALL(FILTER(M:M,B:B=B79,E:E=E79,J:J=18),1)),
0"&amp;")
+IF(OR(N79=""R9"",N79=""M""),
MINIFS(M:M,B:B,B79,E:E,E79),
0)))"),"")</f>
        <v/>
      </c>
      <c r="W79" s="111" t="str">
        <f>if(len(M79)=0,"",SUM(V79,VLOOKUP(B79,Profile!J:L,3,FALSE)/1000))</f>
        <v/>
      </c>
      <c r="X79" s="111" t="str">
        <f>IFERROR(__xludf.DUMMYFUNCTION("if(len(M79)=0,"""",ROUND( IF(AND(N79=""C"",RANK(W79,UNIQUE(FILTER(W:W,E:E=E79)),1)=1), MAX(15,RANK(SUM(V79,VLOOKUP(B79,Profile!J:L,3,FALSE)/1000),UNIQUE(FILTER(W:W,E:E=E79)),0)*1.5),0) +IF(AND(N79=""C"",RANK(W79,UNIQUE(FILTER(W:W,E:E=E79)),1)=2), MAX(10,R"&amp;"ANK(SUM(V79,VLOOKUP(B79,Profile!J:L,3,FALSE)/1000),UNIQUE(FILTER(W:W,E:E=E79)),0)*1.5+1.5-5),0) +IF(AND(N79=""C"",RANK(W79,UNIQUE(FILTER(W:W,E:E=E79)),1)=3), MAX(7,RANK(SUM(V79,VLOOKUP(B79,Profile!J:L,3,FALSE)/1000),UNIQUE(FILTER(W:W,E:E=E79)),0)*1.5+3-8)"&amp;",0) +IF(AND(N79=""C"",RANK(W79,UNIQUE(FILTER(W:W,E:E=E79)),1)=4), MAX(5,RANK(SUM(V79,VLOOKUP(B79,Profile!J:L,3,FALSE)/1000),UNIQUE(FILTER(W:W,E:E=E79)),0)*1.5+4.5-10),0) +IF(AND(N79=""C"",RANK(W79,UNIQUE(FILTER(W:W,E:E=E79)),1)&gt;4), MAX(5-(RANK(W79,UNIQUE("&amp;"FILTER(W:W,E:E=E79)),1)-3),RANK(SUM(V79,VLOOKUP(B79,Profile!J:L,3,FALSE)/1000),UNIQUE(FILTER(W:W,E:E=E79)),0)*1.5+1.5*(RANK(W79,UNIQUE(FILTER(W:W,E:E=E79)),1)-1)-10-(RANK(W79,UNIQUE(FILTER(W:W,E:E=E79)),1)-4)),0) +IF(AND(N79=""M"",RANK(W79,UNIQUE(FILTER(W"&amp;":W,E:E=E79)),1)=1), MAX(10,RANK(SUM(V79,VLOOKUP(B79,Profile!J:L,3,FALSE)/1000),UNIQUE(FILTER(W:W,E:E=E79)),0)*1.33),0) +IF(AND(N79=""M"",RANK(W79,UNIQUE(FILTER(W:W,E:E=E79)),1)=2), MAX(7,RANK(SUM(V79,VLOOKUP(B79,Profile!J:L,3,FALSE)/1000),UNIQUE(FILTER(W:"&amp;"W,E:E=E79)),0)*1.33+1.33-3),0) +IF(AND(N79=""M"",RANK(W79,UNIQUE(FILTER(W:W,E:E=E79)),1)=3), MAX(5,RANK(SUM(V79,VLOOKUP(B79,Profile!J:L,3,FALSE)/1000),UNIQUE(FILTER(W:W,E:E=E79)),0)*1.33+2.66-5),0) +IF(AND(N79=""M"",RANK(W79,UNIQUE(FILTER(W:W,E:E=E79)),1)"&amp;"&gt;3), MAX(5-(RANK(W79,UNIQUE(FILTER(W:W,E:E=E79)),1)-3),RANK(SUM(V79,VLOOKUP(B79,Profile!J:L,3,FALSE)/1000),UNIQUE(FILTER(W:W,E:E=E79)),0)*1.33+1.33*(RANK(W79,UNIQUE(FILTER(W:W,E:E=E79)),1)-1)-5-(RANK(W79,UNIQUE(FILTER(W:W,E:E=E79)),1)-3)),0) +IF(OR(N79="""&amp;"R9"",N79=""R18""), RANK(SUM(V79,VLOOKUP(B79,Profile!J:L,3,FALSE)/1000),UNIQUE(FILTER(W:W,E:E=E79)),0),0) ,1))"),"")</f>
        <v/>
      </c>
      <c r="Y79" s="111" t="str">
        <f t="shared" si="2"/>
        <v/>
      </c>
      <c r="Z79" s="111" t="str">
        <f>IFERROR(__xludf.DUMMYFUNCTION("if(len(M79)=0,"""",IF(COUNTUNIQUEIFS(W:W,V:V,V79,E:E,E79)=1,Y79,ROUND(SUM(UNIQUE(FILTER(Y:Y,V:V=V79,E:E=E79)))/COUNTUNIQUEIFS(W:W,V:V,V79,E:E,E79),1)))"),"")</f>
        <v/>
      </c>
      <c r="AI79" s="8" t="s">
        <v>14</v>
      </c>
      <c r="AK79" s="8" t="s">
        <v>14</v>
      </c>
      <c r="AL79" s="8" t="s">
        <v>14</v>
      </c>
      <c r="AM79" s="8" t="s">
        <v>14</v>
      </c>
      <c r="AN79" s="8" t="str">
        <f>IFERROR(__xludf.DUMMYFUNCTION("""COMPUTED_VALUE"""),"")</f>
        <v/>
      </c>
      <c r="AO79" s="8" t="str">
        <f>IFERROR(__xludf.DUMMYFUNCTION("if(len(AI79:AI1001)=0,"""", COUNTA(filter(Chirps!$A$2:$Z$100,column(Chirps!$A$2:$Z$100)=AI79)))"),"")</f>
        <v/>
      </c>
    </row>
    <row r="80">
      <c r="Q80" s="111" t="str">
        <f>IFERROR(__xludf.DUMMYFUNCTION("if(len(L80)=0,"""",(IF(N80=""C"",
SMALL(FILTER(L:L,B:B=B80,E:E=E80),1)+IFERROR(SMALL(FILTER(L:L,B:B=B80,E:E=E80),2),0),
0)
+IF(N80=""R18"",
MIN(IFERROR(SMALL(FILTER(L:L,B:B=B80,E:E=E80,J:J=9),1),100)+IFERROR(SMALL(FILTER(L:L,B:B=B80,E:E=E80,J:J=9),2),100)"&amp;",SMALL(FILTER(L:L,B:B=B80,E:E=E80,J:J=18),1)),
0)
+IF(OR(N80=""R9"",N80=""M""),
MINIFS(L:L,B:B,B80,E:E,E80),
0)))"),"")</f>
        <v/>
      </c>
      <c r="R80" s="112" t="str">
        <f>if(len(L80)=0,"",SUM(Q80,VLOOKUP(B80,Profile!J:L,3,FALSE)/1000))</f>
        <v/>
      </c>
      <c r="S80" s="112" t="str">
        <f>IFERROR(__xludf.DUMMYFUNCTION("if(len(L80)=0,"""",ROUND( IF(AND(N80=""C"",RANK(R80,UNIQUE(FILTER(R:R,E:E=E80)),1)=1), MAX(15,RANK(SUM(Q80,VLOOKUP(B80,Profile!J:L,3,FALSE)/1000),UNIQUE(FILTER(R:R,E:E=E80)),0)*1.5),0) +IF(AND(N80=""C"",RANK(R80,UNIQUE(FILTER(R:R,E:E=E80)),1)=2), MAX(10,R"&amp;"ANK(SUM(Q80,VLOOKUP(B80,Profile!J:L,3,FALSE)/1000),UNIQUE(FILTER(R:R,E:E=E80)),0)*1.5+1.5-5),0) +IF(AND(N80=""C"",RANK(R80,UNIQUE(FILTER(R:R,E:E=E80)),1)=3), MAX(7,RANK(SUM(Q80,VLOOKUP(B80,Profile!J:L,3,FALSE)/1000),UNIQUE(FILTER(R:R,E:E=E80)),0)*1.5+3-8)"&amp;",0) +IF(AND(N80=""C"",RANK(R80,UNIQUE(FILTER(R:R,E:E=E80)),1)=4), MAX(5,RANK(SUM(Q80,VLOOKUP(B80,Profile!J:L,3,FALSE)/1000),UNIQUE(FILTER(R:R,E:E=E80)),0)*1.5+4.5-10),0) +IF(AND(N80=""C"",RANK(R80,UNIQUE(FILTER(R:R,E:E=E80)),1)&gt;4), MAX(5-(RANK(R80,UNIQUE("&amp;"FILTER(R:R,E:E=E80)),1)-3),RANK(SUM(Q80,VLOOKUP(B80,Profile!J:L,3,FALSE)/1000),UNIQUE(FILTER(R:R,E:E=E80)),0)*1.5+1.5*(RANK(R80,UNIQUE(FILTER(R:R,E:E=E80)),1)-1)-10-(RANK(R80,UNIQUE(FILTER(R:R,E:E=E80)),1)-4)),0) +IF(AND(N80=""M"",RANK(R80,UNIQUE(FILTER(R"&amp;":R,E:E=E80)),1)=1), MAX(10,RANK(SUM(Q80,VLOOKUP(B80,Profile!J:L,3,FALSE)/1000),UNIQUE(FILTER(R:R,E:E=E80)),0)*1.33),0) +IF(AND(N80=""M"",RANK(R80,UNIQUE(FILTER(R:R,E:E=E80)),1)=2), MAX(7,RANK(SUM(Q80,VLOOKUP(B80,Profile!J:L,3,FALSE)/1000),UNIQUE(FILTER(R:"&amp;"R,E:E=E80)),0)*1.33+1.33-3),0) +IF(AND(N80=""M"",RANK(R80,UNIQUE(FILTER(R:R,E:E=E80)),1)=3), MAX(5,RANK(SUM(Q80,VLOOKUP(B80,Profile!J:L,3,FALSE)/1000),UNIQUE(FILTER(R:R,E:E=E80)),0)*1.33+2.66-5),0) +IF(AND(N80=""M"",RANK(R80,UNIQUE(FILTER(R:R,E:E=E80)),1)"&amp;"&gt;3), MAX(5-(RANK(R80,UNIQUE(FILTER(R:R,E:E=E80)),1)-3),RANK(SUM(Q80,VLOOKUP(B80,Profile!J:L,3,FALSE)/1000),UNIQUE(FILTER(R:R,E:E=E80)),0)*1.33+1.33*(RANK(R80,UNIQUE(FILTER(R:R,E:E=E80)),1)-1)-5-(RANK(R80,UNIQUE(FILTER(R:R,E:E=E80)),1)-3)),0) +IF(OR(N80="""&amp;"R9"",N80=""R18""), RANK(SUM(Q80,VLOOKUP(B80,Profile!J:L,3,FALSE)/1000),UNIQUE(FILTER(R:R,E:E=E80)),0),0) ,1))"),"")</f>
        <v/>
      </c>
      <c r="T80" s="111" t="str">
        <f t="shared" si="1"/>
        <v/>
      </c>
      <c r="U80" s="111" t="str">
        <f>IFERROR(__xludf.DUMMYFUNCTION("if(len(L80)=0,"""",IF(COUNTUNIQUEIFS(R:R,Q:Q,Q80,E:E,E80)=1,T80,ROUND(SUM(UNIQUE(FILTER(T:T,Q:Q=Q80,E:E=E80)))/COUNTUNIQUEIFS(R:R,Q:Q,Q80,E:E,E80),1)))"),"")</f>
        <v/>
      </c>
      <c r="V80" s="109" t="str">
        <f>IFERROR(__xludf.DUMMYFUNCTION("if(len(M80)=0,"""",(IF(N80=""C"",
SMALL(FILTER(M:M,B:B=B80,E:E=E80),1),
0)
+IF(N80=""R18"",
MIN(IFERROR(SMALL(FILTER(M:M,B:B=B80,E:E=E80,J:J=9),1),100)+IFERROR(SMALL(FILTER(M:M,B:B=B80,E:E=E80,J:J=9),2),100),SMALL(FILTER(M:M,B:B=B80,E:E=E80,J:J=18),1)),
0"&amp;")
+IF(OR(N80=""R9"",N80=""M""),
MINIFS(M:M,B:B,B80,E:E,E80),
0)))"),"")</f>
        <v/>
      </c>
      <c r="W80" s="111" t="str">
        <f>if(len(M80)=0,"",SUM(V80,VLOOKUP(B80,Profile!J:L,3,FALSE)/1000))</f>
        <v/>
      </c>
      <c r="X80" s="111" t="str">
        <f>IFERROR(__xludf.DUMMYFUNCTION("if(len(M80)=0,"""",ROUND( IF(AND(N80=""C"",RANK(W80,UNIQUE(FILTER(W:W,E:E=E80)),1)=1), MAX(15,RANK(SUM(V80,VLOOKUP(B80,Profile!J:L,3,FALSE)/1000),UNIQUE(FILTER(W:W,E:E=E80)),0)*1.5),0) +IF(AND(N80=""C"",RANK(W80,UNIQUE(FILTER(W:W,E:E=E80)),1)=2), MAX(10,R"&amp;"ANK(SUM(V80,VLOOKUP(B80,Profile!J:L,3,FALSE)/1000),UNIQUE(FILTER(W:W,E:E=E80)),0)*1.5+1.5-5),0) +IF(AND(N80=""C"",RANK(W80,UNIQUE(FILTER(W:W,E:E=E80)),1)=3), MAX(7,RANK(SUM(V80,VLOOKUP(B80,Profile!J:L,3,FALSE)/1000),UNIQUE(FILTER(W:W,E:E=E80)),0)*1.5+3-8)"&amp;",0) +IF(AND(N80=""C"",RANK(W80,UNIQUE(FILTER(W:W,E:E=E80)),1)=4), MAX(5,RANK(SUM(V80,VLOOKUP(B80,Profile!J:L,3,FALSE)/1000),UNIQUE(FILTER(W:W,E:E=E80)),0)*1.5+4.5-10),0) +IF(AND(N80=""C"",RANK(W80,UNIQUE(FILTER(W:W,E:E=E80)),1)&gt;4), MAX(5-(RANK(W80,UNIQUE("&amp;"FILTER(W:W,E:E=E80)),1)-3),RANK(SUM(V80,VLOOKUP(B80,Profile!J:L,3,FALSE)/1000),UNIQUE(FILTER(W:W,E:E=E80)),0)*1.5+1.5*(RANK(W80,UNIQUE(FILTER(W:W,E:E=E80)),1)-1)-10-(RANK(W80,UNIQUE(FILTER(W:W,E:E=E80)),1)-4)),0) +IF(AND(N80=""M"",RANK(W80,UNIQUE(FILTER(W"&amp;":W,E:E=E80)),1)=1), MAX(10,RANK(SUM(V80,VLOOKUP(B80,Profile!J:L,3,FALSE)/1000),UNIQUE(FILTER(W:W,E:E=E80)),0)*1.33),0) +IF(AND(N80=""M"",RANK(W80,UNIQUE(FILTER(W:W,E:E=E80)),1)=2), MAX(7,RANK(SUM(V80,VLOOKUP(B80,Profile!J:L,3,FALSE)/1000),UNIQUE(FILTER(W:"&amp;"W,E:E=E80)),0)*1.33+1.33-3),0) +IF(AND(N80=""M"",RANK(W80,UNIQUE(FILTER(W:W,E:E=E80)),1)=3), MAX(5,RANK(SUM(V80,VLOOKUP(B80,Profile!J:L,3,FALSE)/1000),UNIQUE(FILTER(W:W,E:E=E80)),0)*1.33+2.66-5),0) +IF(AND(N80=""M"",RANK(W80,UNIQUE(FILTER(W:W,E:E=E80)),1)"&amp;"&gt;3), MAX(5-(RANK(W80,UNIQUE(FILTER(W:W,E:E=E80)),1)-3),RANK(SUM(V80,VLOOKUP(B80,Profile!J:L,3,FALSE)/1000),UNIQUE(FILTER(W:W,E:E=E80)),0)*1.33+1.33*(RANK(W80,UNIQUE(FILTER(W:W,E:E=E80)),1)-1)-5-(RANK(W80,UNIQUE(FILTER(W:W,E:E=E80)),1)-3)),0) +IF(OR(N80="""&amp;"R9"",N80=""R18""), RANK(SUM(V80,VLOOKUP(B80,Profile!J:L,3,FALSE)/1000),UNIQUE(FILTER(W:W,E:E=E80)),0),0) ,1))"),"")</f>
        <v/>
      </c>
      <c r="Y80" s="111" t="str">
        <f t="shared" si="2"/>
        <v/>
      </c>
      <c r="Z80" s="111" t="str">
        <f>IFERROR(__xludf.DUMMYFUNCTION("if(len(M80)=0,"""",IF(COUNTUNIQUEIFS(W:W,V:V,V80,E:E,E80)=1,Y80,ROUND(SUM(UNIQUE(FILTER(Y:Y,V:V=V80,E:E=E80)))/COUNTUNIQUEIFS(W:W,V:V,V80,E:E,E80),1)))"),"")</f>
        <v/>
      </c>
      <c r="AI80" s="8" t="s">
        <v>14</v>
      </c>
      <c r="AK80" s="8" t="s">
        <v>14</v>
      </c>
      <c r="AL80" s="8" t="s">
        <v>14</v>
      </c>
      <c r="AM80" s="8" t="s">
        <v>14</v>
      </c>
      <c r="AN80" s="8" t="str">
        <f>IFERROR(__xludf.DUMMYFUNCTION("""COMPUTED_VALUE"""),"")</f>
        <v/>
      </c>
      <c r="AO80" s="8" t="str">
        <f>IFERROR(__xludf.DUMMYFUNCTION("if(len(AI80:AI1001)=0,"""", COUNTA(filter(Chirps!$A$2:$Z$100,column(Chirps!$A$2:$Z$100)=AI80)))"),"")</f>
        <v/>
      </c>
    </row>
    <row r="81">
      <c r="Q81" s="111" t="str">
        <f>IFERROR(__xludf.DUMMYFUNCTION("if(len(L81)=0,"""",(IF(N81=""C"",
SMALL(FILTER(L:L,B:B=B81,E:E=E81),1)+IFERROR(SMALL(FILTER(L:L,B:B=B81,E:E=E81),2),0),
0)
+IF(N81=""R18"",
MIN(IFERROR(SMALL(FILTER(L:L,B:B=B81,E:E=E81,J:J=9),1),100)+IFERROR(SMALL(FILTER(L:L,B:B=B81,E:E=E81,J:J=9),2),100)"&amp;",SMALL(FILTER(L:L,B:B=B81,E:E=E81,J:J=18),1)),
0)
+IF(OR(N81=""R9"",N81=""M""),
MINIFS(L:L,B:B,B81,E:E,E81),
0)))"),"")</f>
        <v/>
      </c>
      <c r="R81" s="112" t="str">
        <f>if(len(L81)=0,"",SUM(Q81,VLOOKUP(B81,Profile!J:L,3,FALSE)/1000))</f>
        <v/>
      </c>
      <c r="S81" s="112" t="str">
        <f>IFERROR(__xludf.DUMMYFUNCTION("if(len(L81)=0,"""",ROUND( IF(AND(N81=""C"",RANK(R81,UNIQUE(FILTER(R:R,E:E=E81)),1)=1), MAX(15,RANK(SUM(Q81,VLOOKUP(B81,Profile!J:L,3,FALSE)/1000),UNIQUE(FILTER(R:R,E:E=E81)),0)*1.5),0) +IF(AND(N81=""C"",RANK(R81,UNIQUE(FILTER(R:R,E:E=E81)),1)=2), MAX(10,R"&amp;"ANK(SUM(Q81,VLOOKUP(B81,Profile!J:L,3,FALSE)/1000),UNIQUE(FILTER(R:R,E:E=E81)),0)*1.5+1.5-5),0) +IF(AND(N81=""C"",RANK(R81,UNIQUE(FILTER(R:R,E:E=E81)),1)=3), MAX(7,RANK(SUM(Q81,VLOOKUP(B81,Profile!J:L,3,FALSE)/1000),UNIQUE(FILTER(R:R,E:E=E81)),0)*1.5+3-8)"&amp;",0) +IF(AND(N81=""C"",RANK(R81,UNIQUE(FILTER(R:R,E:E=E81)),1)=4), MAX(5,RANK(SUM(Q81,VLOOKUP(B81,Profile!J:L,3,FALSE)/1000),UNIQUE(FILTER(R:R,E:E=E81)),0)*1.5+4.5-10),0) +IF(AND(N81=""C"",RANK(R81,UNIQUE(FILTER(R:R,E:E=E81)),1)&gt;4), MAX(5-(RANK(R81,UNIQUE("&amp;"FILTER(R:R,E:E=E81)),1)-3),RANK(SUM(Q81,VLOOKUP(B81,Profile!J:L,3,FALSE)/1000),UNIQUE(FILTER(R:R,E:E=E81)),0)*1.5+1.5*(RANK(R81,UNIQUE(FILTER(R:R,E:E=E81)),1)-1)-10-(RANK(R81,UNIQUE(FILTER(R:R,E:E=E81)),1)-4)),0) +IF(AND(N81=""M"",RANK(R81,UNIQUE(FILTER(R"&amp;":R,E:E=E81)),1)=1), MAX(10,RANK(SUM(Q81,VLOOKUP(B81,Profile!J:L,3,FALSE)/1000),UNIQUE(FILTER(R:R,E:E=E81)),0)*1.33),0) +IF(AND(N81=""M"",RANK(R81,UNIQUE(FILTER(R:R,E:E=E81)),1)=2), MAX(7,RANK(SUM(Q81,VLOOKUP(B81,Profile!J:L,3,FALSE)/1000),UNIQUE(FILTER(R:"&amp;"R,E:E=E81)),0)*1.33+1.33-3),0) +IF(AND(N81=""M"",RANK(R81,UNIQUE(FILTER(R:R,E:E=E81)),1)=3), MAX(5,RANK(SUM(Q81,VLOOKUP(B81,Profile!J:L,3,FALSE)/1000),UNIQUE(FILTER(R:R,E:E=E81)),0)*1.33+2.66-5),0) +IF(AND(N81=""M"",RANK(R81,UNIQUE(FILTER(R:R,E:E=E81)),1)"&amp;"&gt;3), MAX(5-(RANK(R81,UNIQUE(FILTER(R:R,E:E=E81)),1)-3),RANK(SUM(Q81,VLOOKUP(B81,Profile!J:L,3,FALSE)/1000),UNIQUE(FILTER(R:R,E:E=E81)),0)*1.33+1.33*(RANK(R81,UNIQUE(FILTER(R:R,E:E=E81)),1)-1)-5-(RANK(R81,UNIQUE(FILTER(R:R,E:E=E81)),1)-3)),0) +IF(OR(N81="""&amp;"R9"",N81=""R18""), RANK(SUM(Q81,VLOOKUP(B81,Profile!J:L,3,FALSE)/1000),UNIQUE(FILTER(R:R,E:E=E81)),0),0) ,1))"),"")</f>
        <v/>
      </c>
      <c r="T81" s="111" t="str">
        <f t="shared" si="1"/>
        <v/>
      </c>
      <c r="U81" s="111" t="str">
        <f>IFERROR(__xludf.DUMMYFUNCTION("if(len(L81)=0,"""",IF(COUNTUNIQUEIFS(R:R,Q:Q,Q81,E:E,E81)=1,T81,ROUND(SUM(UNIQUE(FILTER(T:T,Q:Q=Q81,E:E=E81)))/COUNTUNIQUEIFS(R:R,Q:Q,Q81,E:E,E81),1)))"),"")</f>
        <v/>
      </c>
      <c r="V81" s="109" t="str">
        <f>IFERROR(__xludf.DUMMYFUNCTION("if(len(M81)=0,"""",(IF(N81=""C"",
SMALL(FILTER(M:M,B:B=B81,E:E=E81),1),
0)
+IF(N81=""R18"",
MIN(IFERROR(SMALL(FILTER(M:M,B:B=B81,E:E=E81,J:J=9),1),100)+IFERROR(SMALL(FILTER(M:M,B:B=B81,E:E=E81,J:J=9),2),100),SMALL(FILTER(M:M,B:B=B81,E:E=E81,J:J=18),1)),
0"&amp;")
+IF(OR(N81=""R9"",N81=""M""),
MINIFS(M:M,B:B,B81,E:E,E81),
0)))"),"")</f>
        <v/>
      </c>
      <c r="W81" s="111" t="str">
        <f>if(len(M81)=0,"",SUM(V81,VLOOKUP(B81,Profile!J:L,3,FALSE)/1000))</f>
        <v/>
      </c>
      <c r="X81" s="111" t="str">
        <f>IFERROR(__xludf.DUMMYFUNCTION("if(len(M81)=0,"""",ROUND( IF(AND(N81=""C"",RANK(W81,UNIQUE(FILTER(W:W,E:E=E81)),1)=1), MAX(15,RANK(SUM(V81,VLOOKUP(B81,Profile!J:L,3,FALSE)/1000),UNIQUE(FILTER(W:W,E:E=E81)),0)*1.5),0) +IF(AND(N81=""C"",RANK(W81,UNIQUE(FILTER(W:W,E:E=E81)),1)=2), MAX(10,R"&amp;"ANK(SUM(V81,VLOOKUP(B81,Profile!J:L,3,FALSE)/1000),UNIQUE(FILTER(W:W,E:E=E81)),0)*1.5+1.5-5),0) +IF(AND(N81=""C"",RANK(W81,UNIQUE(FILTER(W:W,E:E=E81)),1)=3), MAX(7,RANK(SUM(V81,VLOOKUP(B81,Profile!J:L,3,FALSE)/1000),UNIQUE(FILTER(W:W,E:E=E81)),0)*1.5+3-8)"&amp;",0) +IF(AND(N81=""C"",RANK(W81,UNIQUE(FILTER(W:W,E:E=E81)),1)=4), MAX(5,RANK(SUM(V81,VLOOKUP(B81,Profile!J:L,3,FALSE)/1000),UNIQUE(FILTER(W:W,E:E=E81)),0)*1.5+4.5-10),0) +IF(AND(N81=""C"",RANK(W81,UNIQUE(FILTER(W:W,E:E=E81)),1)&gt;4), MAX(5-(RANK(W81,UNIQUE("&amp;"FILTER(W:W,E:E=E81)),1)-3),RANK(SUM(V81,VLOOKUP(B81,Profile!J:L,3,FALSE)/1000),UNIQUE(FILTER(W:W,E:E=E81)),0)*1.5+1.5*(RANK(W81,UNIQUE(FILTER(W:W,E:E=E81)),1)-1)-10-(RANK(W81,UNIQUE(FILTER(W:W,E:E=E81)),1)-4)),0) +IF(AND(N81=""M"",RANK(W81,UNIQUE(FILTER(W"&amp;":W,E:E=E81)),1)=1), MAX(10,RANK(SUM(V81,VLOOKUP(B81,Profile!J:L,3,FALSE)/1000),UNIQUE(FILTER(W:W,E:E=E81)),0)*1.33),0) +IF(AND(N81=""M"",RANK(W81,UNIQUE(FILTER(W:W,E:E=E81)),1)=2), MAX(7,RANK(SUM(V81,VLOOKUP(B81,Profile!J:L,3,FALSE)/1000),UNIQUE(FILTER(W:"&amp;"W,E:E=E81)),0)*1.33+1.33-3),0) +IF(AND(N81=""M"",RANK(W81,UNIQUE(FILTER(W:W,E:E=E81)),1)=3), MAX(5,RANK(SUM(V81,VLOOKUP(B81,Profile!J:L,3,FALSE)/1000),UNIQUE(FILTER(W:W,E:E=E81)),0)*1.33+2.66-5),0) +IF(AND(N81=""M"",RANK(W81,UNIQUE(FILTER(W:W,E:E=E81)),1)"&amp;"&gt;3), MAX(5-(RANK(W81,UNIQUE(FILTER(W:W,E:E=E81)),1)-3),RANK(SUM(V81,VLOOKUP(B81,Profile!J:L,3,FALSE)/1000),UNIQUE(FILTER(W:W,E:E=E81)),0)*1.33+1.33*(RANK(W81,UNIQUE(FILTER(W:W,E:E=E81)),1)-1)-5-(RANK(W81,UNIQUE(FILTER(W:W,E:E=E81)),1)-3)),0) +IF(OR(N81="""&amp;"R9"",N81=""R18""), RANK(SUM(V81,VLOOKUP(B81,Profile!J:L,3,FALSE)/1000),UNIQUE(FILTER(W:W,E:E=E81)),0),0) ,1))"),"")</f>
        <v/>
      </c>
      <c r="Y81" s="111" t="str">
        <f t="shared" si="2"/>
        <v/>
      </c>
      <c r="Z81" s="111" t="str">
        <f>IFERROR(__xludf.DUMMYFUNCTION("if(len(M81)=0,"""",IF(COUNTUNIQUEIFS(W:W,V:V,V81,E:E,E81)=1,Y81,ROUND(SUM(UNIQUE(FILTER(Y:Y,V:V=V81,E:E=E81)))/COUNTUNIQUEIFS(W:W,V:V,V81,E:E,E81),1)))"),"")</f>
        <v/>
      </c>
      <c r="AI81" s="8" t="s">
        <v>14</v>
      </c>
      <c r="AK81" s="8" t="s">
        <v>14</v>
      </c>
      <c r="AL81" s="8" t="s">
        <v>14</v>
      </c>
      <c r="AM81" s="8" t="s">
        <v>14</v>
      </c>
      <c r="AN81" s="8" t="str">
        <f>IFERROR(__xludf.DUMMYFUNCTION("""COMPUTED_VALUE"""),"")</f>
        <v/>
      </c>
      <c r="AO81" s="8" t="str">
        <f>IFERROR(__xludf.DUMMYFUNCTION("if(len(AI81:AI1001)=0,"""", COUNTA(filter(Chirps!$A$2:$Z$100,column(Chirps!$A$2:$Z$100)=AI81)))"),"")</f>
        <v/>
      </c>
    </row>
    <row r="82">
      <c r="Q82" s="111" t="str">
        <f>IFERROR(__xludf.DUMMYFUNCTION("if(len(L82)=0,"""",(IF(N82=""C"",
SMALL(FILTER(L:L,B:B=B82,E:E=E82),1)+IFERROR(SMALL(FILTER(L:L,B:B=B82,E:E=E82),2),0),
0)
+IF(N82=""R18"",
MIN(IFERROR(SMALL(FILTER(L:L,B:B=B82,E:E=E82,J:J=9),1),100)+IFERROR(SMALL(FILTER(L:L,B:B=B82,E:E=E82,J:J=9),2),100)"&amp;",SMALL(FILTER(L:L,B:B=B82,E:E=E82,J:J=18),1)),
0)
+IF(OR(N82=""R9"",N82=""M""),
MINIFS(L:L,B:B,B82,E:E,E82),
0)))"),"")</f>
        <v/>
      </c>
      <c r="R82" s="112" t="str">
        <f>if(len(L82)=0,"",SUM(Q82,VLOOKUP(B82,Profile!J:L,3,FALSE)/1000))</f>
        <v/>
      </c>
      <c r="S82" s="112" t="str">
        <f>IFERROR(__xludf.DUMMYFUNCTION("if(len(L82)=0,"""",ROUND( IF(AND(N82=""C"",RANK(R82,UNIQUE(FILTER(R:R,E:E=E82)),1)=1), MAX(15,RANK(SUM(Q82,VLOOKUP(B82,Profile!J:L,3,FALSE)/1000),UNIQUE(FILTER(R:R,E:E=E82)),0)*1.5),0) +IF(AND(N82=""C"",RANK(R82,UNIQUE(FILTER(R:R,E:E=E82)),1)=2), MAX(10,R"&amp;"ANK(SUM(Q82,VLOOKUP(B82,Profile!J:L,3,FALSE)/1000),UNIQUE(FILTER(R:R,E:E=E82)),0)*1.5+1.5-5),0) +IF(AND(N82=""C"",RANK(R82,UNIQUE(FILTER(R:R,E:E=E82)),1)=3), MAX(7,RANK(SUM(Q82,VLOOKUP(B82,Profile!J:L,3,FALSE)/1000),UNIQUE(FILTER(R:R,E:E=E82)),0)*1.5+3-8)"&amp;",0) +IF(AND(N82=""C"",RANK(R82,UNIQUE(FILTER(R:R,E:E=E82)),1)=4), MAX(5,RANK(SUM(Q82,VLOOKUP(B82,Profile!J:L,3,FALSE)/1000),UNIQUE(FILTER(R:R,E:E=E82)),0)*1.5+4.5-10),0) +IF(AND(N82=""C"",RANK(R82,UNIQUE(FILTER(R:R,E:E=E82)),1)&gt;4), MAX(5-(RANK(R82,UNIQUE("&amp;"FILTER(R:R,E:E=E82)),1)-3),RANK(SUM(Q82,VLOOKUP(B82,Profile!J:L,3,FALSE)/1000),UNIQUE(FILTER(R:R,E:E=E82)),0)*1.5+1.5*(RANK(R82,UNIQUE(FILTER(R:R,E:E=E82)),1)-1)-10-(RANK(R82,UNIQUE(FILTER(R:R,E:E=E82)),1)-4)),0) +IF(AND(N82=""M"",RANK(R82,UNIQUE(FILTER(R"&amp;":R,E:E=E82)),1)=1), MAX(10,RANK(SUM(Q82,VLOOKUP(B82,Profile!J:L,3,FALSE)/1000),UNIQUE(FILTER(R:R,E:E=E82)),0)*1.33),0) +IF(AND(N82=""M"",RANK(R82,UNIQUE(FILTER(R:R,E:E=E82)),1)=2), MAX(7,RANK(SUM(Q82,VLOOKUP(B82,Profile!J:L,3,FALSE)/1000),UNIQUE(FILTER(R:"&amp;"R,E:E=E82)),0)*1.33+1.33-3),0) +IF(AND(N82=""M"",RANK(R82,UNIQUE(FILTER(R:R,E:E=E82)),1)=3), MAX(5,RANK(SUM(Q82,VLOOKUP(B82,Profile!J:L,3,FALSE)/1000),UNIQUE(FILTER(R:R,E:E=E82)),0)*1.33+2.66-5),0) +IF(AND(N82=""M"",RANK(R82,UNIQUE(FILTER(R:R,E:E=E82)),1)"&amp;"&gt;3), MAX(5-(RANK(R82,UNIQUE(FILTER(R:R,E:E=E82)),1)-3),RANK(SUM(Q82,VLOOKUP(B82,Profile!J:L,3,FALSE)/1000),UNIQUE(FILTER(R:R,E:E=E82)),0)*1.33+1.33*(RANK(R82,UNIQUE(FILTER(R:R,E:E=E82)),1)-1)-5-(RANK(R82,UNIQUE(FILTER(R:R,E:E=E82)),1)-3)),0) +IF(OR(N82="""&amp;"R9"",N82=""R18""), RANK(SUM(Q82,VLOOKUP(B82,Profile!J:L,3,FALSE)/1000),UNIQUE(FILTER(R:R,E:E=E82)),0),0) ,1))"),"")</f>
        <v/>
      </c>
      <c r="T82" s="111" t="str">
        <f t="shared" si="1"/>
        <v/>
      </c>
      <c r="U82" s="111" t="str">
        <f>IFERROR(__xludf.DUMMYFUNCTION("if(len(L82)=0,"""",IF(COUNTUNIQUEIFS(R:R,Q:Q,Q82,E:E,E82)=1,T82,ROUND(SUM(UNIQUE(FILTER(T:T,Q:Q=Q82,E:E=E82)))/COUNTUNIQUEIFS(R:R,Q:Q,Q82,E:E,E82),1)))"),"")</f>
        <v/>
      </c>
      <c r="V82" s="109" t="str">
        <f>IFERROR(__xludf.DUMMYFUNCTION("if(len(M82)=0,"""",(IF(N82=""C"",
SMALL(FILTER(M:M,B:B=B82,E:E=E82),1),
0)
+IF(N82=""R18"",
MIN(IFERROR(SMALL(FILTER(M:M,B:B=B82,E:E=E82,J:J=9),1),100)+IFERROR(SMALL(FILTER(M:M,B:B=B82,E:E=E82,J:J=9),2),100),SMALL(FILTER(M:M,B:B=B82,E:E=E82,J:J=18),1)),
0"&amp;")
+IF(OR(N82=""R9"",N82=""M""),
MINIFS(M:M,B:B,B82,E:E,E82),
0)))"),"")</f>
        <v/>
      </c>
      <c r="W82" s="111" t="str">
        <f>if(len(M82)=0,"",SUM(V82,VLOOKUP(B82,Profile!J:L,3,FALSE)/1000))</f>
        <v/>
      </c>
      <c r="X82" s="111" t="str">
        <f>IFERROR(__xludf.DUMMYFUNCTION("if(len(M82)=0,"""",ROUND( IF(AND(N82=""C"",RANK(W82,UNIQUE(FILTER(W:W,E:E=E82)),1)=1), MAX(15,RANK(SUM(V82,VLOOKUP(B82,Profile!J:L,3,FALSE)/1000),UNIQUE(FILTER(W:W,E:E=E82)),0)*1.5),0) +IF(AND(N82=""C"",RANK(W82,UNIQUE(FILTER(W:W,E:E=E82)),1)=2), MAX(10,R"&amp;"ANK(SUM(V82,VLOOKUP(B82,Profile!J:L,3,FALSE)/1000),UNIQUE(FILTER(W:W,E:E=E82)),0)*1.5+1.5-5),0) +IF(AND(N82=""C"",RANK(W82,UNIQUE(FILTER(W:W,E:E=E82)),1)=3), MAX(7,RANK(SUM(V82,VLOOKUP(B82,Profile!J:L,3,FALSE)/1000),UNIQUE(FILTER(W:W,E:E=E82)),0)*1.5+3-8)"&amp;",0) +IF(AND(N82=""C"",RANK(W82,UNIQUE(FILTER(W:W,E:E=E82)),1)=4), MAX(5,RANK(SUM(V82,VLOOKUP(B82,Profile!J:L,3,FALSE)/1000),UNIQUE(FILTER(W:W,E:E=E82)),0)*1.5+4.5-10),0) +IF(AND(N82=""C"",RANK(W82,UNIQUE(FILTER(W:W,E:E=E82)),1)&gt;4), MAX(5-(RANK(W82,UNIQUE("&amp;"FILTER(W:W,E:E=E82)),1)-3),RANK(SUM(V82,VLOOKUP(B82,Profile!J:L,3,FALSE)/1000),UNIQUE(FILTER(W:W,E:E=E82)),0)*1.5+1.5*(RANK(W82,UNIQUE(FILTER(W:W,E:E=E82)),1)-1)-10-(RANK(W82,UNIQUE(FILTER(W:W,E:E=E82)),1)-4)),0) +IF(AND(N82=""M"",RANK(W82,UNIQUE(FILTER(W"&amp;":W,E:E=E82)),1)=1), MAX(10,RANK(SUM(V82,VLOOKUP(B82,Profile!J:L,3,FALSE)/1000),UNIQUE(FILTER(W:W,E:E=E82)),0)*1.33),0) +IF(AND(N82=""M"",RANK(W82,UNIQUE(FILTER(W:W,E:E=E82)),1)=2), MAX(7,RANK(SUM(V82,VLOOKUP(B82,Profile!J:L,3,FALSE)/1000),UNIQUE(FILTER(W:"&amp;"W,E:E=E82)),0)*1.33+1.33-3),0) +IF(AND(N82=""M"",RANK(W82,UNIQUE(FILTER(W:W,E:E=E82)),1)=3), MAX(5,RANK(SUM(V82,VLOOKUP(B82,Profile!J:L,3,FALSE)/1000),UNIQUE(FILTER(W:W,E:E=E82)),0)*1.33+2.66-5),0) +IF(AND(N82=""M"",RANK(W82,UNIQUE(FILTER(W:W,E:E=E82)),1)"&amp;"&gt;3), MAX(5-(RANK(W82,UNIQUE(FILTER(W:W,E:E=E82)),1)-3),RANK(SUM(V82,VLOOKUP(B82,Profile!J:L,3,FALSE)/1000),UNIQUE(FILTER(W:W,E:E=E82)),0)*1.33+1.33*(RANK(W82,UNIQUE(FILTER(W:W,E:E=E82)),1)-1)-5-(RANK(W82,UNIQUE(FILTER(W:W,E:E=E82)),1)-3)),0) +IF(OR(N82="""&amp;"R9"",N82=""R18""), RANK(SUM(V82,VLOOKUP(B82,Profile!J:L,3,FALSE)/1000),UNIQUE(FILTER(W:W,E:E=E82)),0),0) ,1))"),"")</f>
        <v/>
      </c>
      <c r="Y82" s="111" t="str">
        <f t="shared" si="2"/>
        <v/>
      </c>
      <c r="Z82" s="111" t="str">
        <f>IFERROR(__xludf.DUMMYFUNCTION("if(len(M82)=0,"""",IF(COUNTUNIQUEIFS(W:W,V:V,V82,E:E,E82)=1,Y82,ROUND(SUM(UNIQUE(FILTER(Y:Y,V:V=V82,E:E=E82)))/COUNTUNIQUEIFS(W:W,V:V,V82,E:E,E82),1)))"),"")</f>
        <v/>
      </c>
      <c r="AI82" s="8" t="s">
        <v>14</v>
      </c>
      <c r="AK82" s="8" t="s">
        <v>14</v>
      </c>
      <c r="AL82" s="8" t="s">
        <v>14</v>
      </c>
      <c r="AM82" s="8" t="s">
        <v>14</v>
      </c>
      <c r="AN82" s="8" t="str">
        <f>IFERROR(__xludf.DUMMYFUNCTION("""COMPUTED_VALUE"""),"")</f>
        <v/>
      </c>
      <c r="AO82" s="8" t="str">
        <f>IFERROR(__xludf.DUMMYFUNCTION("if(len(AI82:AI1001)=0,"""", COUNTA(filter(Chirps!$A$2:$Z$100,column(Chirps!$A$2:$Z$100)=AI82)))"),"")</f>
        <v/>
      </c>
    </row>
    <row r="83">
      <c r="Q83" s="111" t="str">
        <f>IFERROR(__xludf.DUMMYFUNCTION("if(len(L83)=0,"""",(IF(N83=""C"",
SMALL(FILTER(L:L,B:B=B83,E:E=E83),1)+IFERROR(SMALL(FILTER(L:L,B:B=B83,E:E=E83),2),0),
0)
+IF(N83=""R18"",
MIN(IFERROR(SMALL(FILTER(L:L,B:B=B83,E:E=E83,J:J=9),1),100)+IFERROR(SMALL(FILTER(L:L,B:B=B83,E:E=E83,J:J=9),2),100)"&amp;",SMALL(FILTER(L:L,B:B=B83,E:E=E83,J:J=18),1)),
0)
+IF(OR(N83=""R9"",N83=""M""),
MINIFS(L:L,B:B,B83,E:E,E83),
0)))"),"")</f>
        <v/>
      </c>
      <c r="R83" s="112" t="str">
        <f>if(len(L83)=0,"",SUM(Q83,VLOOKUP(B83,Profile!J:L,3,FALSE)/1000))</f>
        <v/>
      </c>
      <c r="S83" s="112" t="str">
        <f>IFERROR(__xludf.DUMMYFUNCTION("if(len(L83)=0,"""",ROUND( IF(AND(N83=""C"",RANK(R83,UNIQUE(FILTER(R:R,E:E=E83)),1)=1), MAX(15,RANK(SUM(Q83,VLOOKUP(B83,Profile!J:L,3,FALSE)/1000),UNIQUE(FILTER(R:R,E:E=E83)),0)*1.5),0) +IF(AND(N83=""C"",RANK(R83,UNIQUE(FILTER(R:R,E:E=E83)),1)=2), MAX(10,R"&amp;"ANK(SUM(Q83,VLOOKUP(B83,Profile!J:L,3,FALSE)/1000),UNIQUE(FILTER(R:R,E:E=E83)),0)*1.5+1.5-5),0) +IF(AND(N83=""C"",RANK(R83,UNIQUE(FILTER(R:R,E:E=E83)),1)=3), MAX(7,RANK(SUM(Q83,VLOOKUP(B83,Profile!J:L,3,FALSE)/1000),UNIQUE(FILTER(R:R,E:E=E83)),0)*1.5+3-8)"&amp;",0) +IF(AND(N83=""C"",RANK(R83,UNIQUE(FILTER(R:R,E:E=E83)),1)=4), MAX(5,RANK(SUM(Q83,VLOOKUP(B83,Profile!J:L,3,FALSE)/1000),UNIQUE(FILTER(R:R,E:E=E83)),0)*1.5+4.5-10),0) +IF(AND(N83=""C"",RANK(R83,UNIQUE(FILTER(R:R,E:E=E83)),1)&gt;4), MAX(5-(RANK(R83,UNIQUE("&amp;"FILTER(R:R,E:E=E83)),1)-3),RANK(SUM(Q83,VLOOKUP(B83,Profile!J:L,3,FALSE)/1000),UNIQUE(FILTER(R:R,E:E=E83)),0)*1.5+1.5*(RANK(R83,UNIQUE(FILTER(R:R,E:E=E83)),1)-1)-10-(RANK(R83,UNIQUE(FILTER(R:R,E:E=E83)),1)-4)),0) +IF(AND(N83=""M"",RANK(R83,UNIQUE(FILTER(R"&amp;":R,E:E=E83)),1)=1), MAX(10,RANK(SUM(Q83,VLOOKUP(B83,Profile!J:L,3,FALSE)/1000),UNIQUE(FILTER(R:R,E:E=E83)),0)*1.33),0) +IF(AND(N83=""M"",RANK(R83,UNIQUE(FILTER(R:R,E:E=E83)),1)=2), MAX(7,RANK(SUM(Q83,VLOOKUP(B83,Profile!J:L,3,FALSE)/1000),UNIQUE(FILTER(R:"&amp;"R,E:E=E83)),0)*1.33+1.33-3),0) +IF(AND(N83=""M"",RANK(R83,UNIQUE(FILTER(R:R,E:E=E83)),1)=3), MAX(5,RANK(SUM(Q83,VLOOKUP(B83,Profile!J:L,3,FALSE)/1000),UNIQUE(FILTER(R:R,E:E=E83)),0)*1.33+2.66-5),0) +IF(AND(N83=""M"",RANK(R83,UNIQUE(FILTER(R:R,E:E=E83)),1)"&amp;"&gt;3), MAX(5-(RANK(R83,UNIQUE(FILTER(R:R,E:E=E83)),1)-3),RANK(SUM(Q83,VLOOKUP(B83,Profile!J:L,3,FALSE)/1000),UNIQUE(FILTER(R:R,E:E=E83)),0)*1.33+1.33*(RANK(R83,UNIQUE(FILTER(R:R,E:E=E83)),1)-1)-5-(RANK(R83,UNIQUE(FILTER(R:R,E:E=E83)),1)-3)),0) +IF(OR(N83="""&amp;"R9"",N83=""R18""), RANK(SUM(Q83,VLOOKUP(B83,Profile!J:L,3,FALSE)/1000),UNIQUE(FILTER(R:R,E:E=E83)),0),0) ,1))"),"")</f>
        <v/>
      </c>
      <c r="T83" s="111" t="str">
        <f t="shared" si="1"/>
        <v/>
      </c>
      <c r="U83" s="111" t="str">
        <f>IFERROR(__xludf.DUMMYFUNCTION("if(len(L83)=0,"""",IF(COUNTUNIQUEIFS(R:R,Q:Q,Q83,E:E,E83)=1,T83,ROUND(SUM(UNIQUE(FILTER(T:T,Q:Q=Q83,E:E=E83)))/COUNTUNIQUEIFS(R:R,Q:Q,Q83,E:E,E83),1)))"),"")</f>
        <v/>
      </c>
      <c r="V83" s="109" t="str">
        <f>IFERROR(__xludf.DUMMYFUNCTION("if(len(M83)=0,"""",(IF(N83=""C"",
SMALL(FILTER(M:M,B:B=B83,E:E=E83),1),
0)
+IF(N83=""R18"",
MIN(IFERROR(SMALL(FILTER(M:M,B:B=B83,E:E=E83,J:J=9),1),100)+IFERROR(SMALL(FILTER(M:M,B:B=B83,E:E=E83,J:J=9),2),100),SMALL(FILTER(M:M,B:B=B83,E:E=E83,J:J=18),1)),
0"&amp;")
+IF(OR(N83=""R9"",N83=""M""),
MINIFS(M:M,B:B,B83,E:E,E83),
0)))"),"")</f>
        <v/>
      </c>
      <c r="W83" s="111" t="str">
        <f>if(len(M83)=0,"",SUM(V83,VLOOKUP(B83,Profile!J:L,3,FALSE)/1000))</f>
        <v/>
      </c>
      <c r="X83" s="111" t="str">
        <f>IFERROR(__xludf.DUMMYFUNCTION("if(len(M83)=0,"""",ROUND( IF(AND(N83=""C"",RANK(W83,UNIQUE(FILTER(W:W,E:E=E83)),1)=1), MAX(15,RANK(SUM(V83,VLOOKUP(B83,Profile!J:L,3,FALSE)/1000),UNIQUE(FILTER(W:W,E:E=E83)),0)*1.5),0) +IF(AND(N83=""C"",RANK(W83,UNIQUE(FILTER(W:W,E:E=E83)),1)=2), MAX(10,R"&amp;"ANK(SUM(V83,VLOOKUP(B83,Profile!J:L,3,FALSE)/1000),UNIQUE(FILTER(W:W,E:E=E83)),0)*1.5+1.5-5),0) +IF(AND(N83=""C"",RANK(W83,UNIQUE(FILTER(W:W,E:E=E83)),1)=3), MAX(7,RANK(SUM(V83,VLOOKUP(B83,Profile!J:L,3,FALSE)/1000),UNIQUE(FILTER(W:W,E:E=E83)),0)*1.5+3-8)"&amp;",0) +IF(AND(N83=""C"",RANK(W83,UNIQUE(FILTER(W:W,E:E=E83)),1)=4), MAX(5,RANK(SUM(V83,VLOOKUP(B83,Profile!J:L,3,FALSE)/1000),UNIQUE(FILTER(W:W,E:E=E83)),0)*1.5+4.5-10),0) +IF(AND(N83=""C"",RANK(W83,UNIQUE(FILTER(W:W,E:E=E83)),1)&gt;4), MAX(5-(RANK(W83,UNIQUE("&amp;"FILTER(W:W,E:E=E83)),1)-3),RANK(SUM(V83,VLOOKUP(B83,Profile!J:L,3,FALSE)/1000),UNIQUE(FILTER(W:W,E:E=E83)),0)*1.5+1.5*(RANK(W83,UNIQUE(FILTER(W:W,E:E=E83)),1)-1)-10-(RANK(W83,UNIQUE(FILTER(W:W,E:E=E83)),1)-4)),0) +IF(AND(N83=""M"",RANK(W83,UNIQUE(FILTER(W"&amp;":W,E:E=E83)),1)=1), MAX(10,RANK(SUM(V83,VLOOKUP(B83,Profile!J:L,3,FALSE)/1000),UNIQUE(FILTER(W:W,E:E=E83)),0)*1.33),0) +IF(AND(N83=""M"",RANK(W83,UNIQUE(FILTER(W:W,E:E=E83)),1)=2), MAX(7,RANK(SUM(V83,VLOOKUP(B83,Profile!J:L,3,FALSE)/1000),UNIQUE(FILTER(W:"&amp;"W,E:E=E83)),0)*1.33+1.33-3),0) +IF(AND(N83=""M"",RANK(W83,UNIQUE(FILTER(W:W,E:E=E83)),1)=3), MAX(5,RANK(SUM(V83,VLOOKUP(B83,Profile!J:L,3,FALSE)/1000),UNIQUE(FILTER(W:W,E:E=E83)),0)*1.33+2.66-5),0) +IF(AND(N83=""M"",RANK(W83,UNIQUE(FILTER(W:W,E:E=E83)),1)"&amp;"&gt;3), MAX(5-(RANK(W83,UNIQUE(FILTER(W:W,E:E=E83)),1)-3),RANK(SUM(V83,VLOOKUP(B83,Profile!J:L,3,FALSE)/1000),UNIQUE(FILTER(W:W,E:E=E83)),0)*1.33+1.33*(RANK(W83,UNIQUE(FILTER(W:W,E:E=E83)),1)-1)-5-(RANK(W83,UNIQUE(FILTER(W:W,E:E=E83)),1)-3)),0) +IF(OR(N83="""&amp;"R9"",N83=""R18""), RANK(SUM(V83,VLOOKUP(B83,Profile!J:L,3,FALSE)/1000),UNIQUE(FILTER(W:W,E:E=E83)),0),0) ,1))"),"")</f>
        <v/>
      </c>
      <c r="Y83" s="111" t="str">
        <f t="shared" si="2"/>
        <v/>
      </c>
      <c r="Z83" s="111" t="str">
        <f>IFERROR(__xludf.DUMMYFUNCTION("if(len(M83)=0,"""",IF(COUNTUNIQUEIFS(W:W,V:V,V83,E:E,E83)=1,Y83,ROUND(SUM(UNIQUE(FILTER(Y:Y,V:V=V83,E:E=E83)))/COUNTUNIQUEIFS(W:W,V:V,V83,E:E,E83),1)))"),"")</f>
        <v/>
      </c>
      <c r="AI83" s="8" t="s">
        <v>14</v>
      </c>
      <c r="AK83" s="8" t="s">
        <v>14</v>
      </c>
      <c r="AL83" s="8" t="s">
        <v>14</v>
      </c>
      <c r="AM83" s="8" t="s">
        <v>14</v>
      </c>
      <c r="AN83" s="8" t="str">
        <f>IFERROR(__xludf.DUMMYFUNCTION("""COMPUTED_VALUE"""),"")</f>
        <v/>
      </c>
      <c r="AO83" s="8" t="str">
        <f>IFERROR(__xludf.DUMMYFUNCTION("if(len(AI83:AI1001)=0,"""", COUNTA(filter(Chirps!$A$2:$Z$100,column(Chirps!$A$2:$Z$100)=AI83)))"),"")</f>
        <v/>
      </c>
    </row>
    <row r="84">
      <c r="Q84" s="111" t="str">
        <f>IFERROR(__xludf.DUMMYFUNCTION("if(len(L84)=0,"""",(IF(N84=""C"",
SMALL(FILTER(L:L,B:B=B84,E:E=E84),1)+IFERROR(SMALL(FILTER(L:L,B:B=B84,E:E=E84),2),0),
0)
+IF(N84=""R18"",
MIN(IFERROR(SMALL(FILTER(L:L,B:B=B84,E:E=E84,J:J=9),1),100)+IFERROR(SMALL(FILTER(L:L,B:B=B84,E:E=E84,J:J=9),2),100)"&amp;",SMALL(FILTER(L:L,B:B=B84,E:E=E84,J:J=18),1)),
0)
+IF(OR(N84=""R9"",N84=""M""),
MINIFS(L:L,B:B,B84,E:E,E84),
0)))"),"")</f>
        <v/>
      </c>
      <c r="R84" s="112" t="str">
        <f>if(len(L84)=0,"",SUM(Q84,VLOOKUP(B84,Profile!J:L,3,FALSE)/1000))</f>
        <v/>
      </c>
      <c r="S84" s="112" t="str">
        <f>IFERROR(__xludf.DUMMYFUNCTION("if(len(L84)=0,"""",ROUND( IF(AND(N84=""C"",RANK(R84,UNIQUE(FILTER(R:R,E:E=E84)),1)=1), MAX(15,RANK(SUM(Q84,VLOOKUP(B84,Profile!J:L,3,FALSE)/1000),UNIQUE(FILTER(R:R,E:E=E84)),0)*1.5),0) +IF(AND(N84=""C"",RANK(R84,UNIQUE(FILTER(R:R,E:E=E84)),1)=2), MAX(10,R"&amp;"ANK(SUM(Q84,VLOOKUP(B84,Profile!J:L,3,FALSE)/1000),UNIQUE(FILTER(R:R,E:E=E84)),0)*1.5+1.5-5),0) +IF(AND(N84=""C"",RANK(R84,UNIQUE(FILTER(R:R,E:E=E84)),1)=3), MAX(7,RANK(SUM(Q84,VLOOKUP(B84,Profile!J:L,3,FALSE)/1000),UNIQUE(FILTER(R:R,E:E=E84)),0)*1.5+3-8)"&amp;",0) +IF(AND(N84=""C"",RANK(R84,UNIQUE(FILTER(R:R,E:E=E84)),1)=4), MAX(5,RANK(SUM(Q84,VLOOKUP(B84,Profile!J:L,3,FALSE)/1000),UNIQUE(FILTER(R:R,E:E=E84)),0)*1.5+4.5-10),0) +IF(AND(N84=""C"",RANK(R84,UNIQUE(FILTER(R:R,E:E=E84)),1)&gt;4), MAX(5-(RANK(R84,UNIQUE("&amp;"FILTER(R:R,E:E=E84)),1)-3),RANK(SUM(Q84,VLOOKUP(B84,Profile!J:L,3,FALSE)/1000),UNIQUE(FILTER(R:R,E:E=E84)),0)*1.5+1.5*(RANK(R84,UNIQUE(FILTER(R:R,E:E=E84)),1)-1)-10-(RANK(R84,UNIQUE(FILTER(R:R,E:E=E84)),1)-4)),0) +IF(AND(N84=""M"",RANK(R84,UNIQUE(FILTER(R"&amp;":R,E:E=E84)),1)=1), MAX(10,RANK(SUM(Q84,VLOOKUP(B84,Profile!J:L,3,FALSE)/1000),UNIQUE(FILTER(R:R,E:E=E84)),0)*1.33),0) +IF(AND(N84=""M"",RANK(R84,UNIQUE(FILTER(R:R,E:E=E84)),1)=2), MAX(7,RANK(SUM(Q84,VLOOKUP(B84,Profile!J:L,3,FALSE)/1000),UNIQUE(FILTER(R:"&amp;"R,E:E=E84)),0)*1.33+1.33-3),0) +IF(AND(N84=""M"",RANK(R84,UNIQUE(FILTER(R:R,E:E=E84)),1)=3), MAX(5,RANK(SUM(Q84,VLOOKUP(B84,Profile!J:L,3,FALSE)/1000),UNIQUE(FILTER(R:R,E:E=E84)),0)*1.33+2.66-5),0) +IF(AND(N84=""M"",RANK(R84,UNIQUE(FILTER(R:R,E:E=E84)),1)"&amp;"&gt;3), MAX(5-(RANK(R84,UNIQUE(FILTER(R:R,E:E=E84)),1)-3),RANK(SUM(Q84,VLOOKUP(B84,Profile!J:L,3,FALSE)/1000),UNIQUE(FILTER(R:R,E:E=E84)),0)*1.33+1.33*(RANK(R84,UNIQUE(FILTER(R:R,E:E=E84)),1)-1)-5-(RANK(R84,UNIQUE(FILTER(R:R,E:E=E84)),1)-3)),0) +IF(OR(N84="""&amp;"R9"",N84=""R18""), RANK(SUM(Q84,VLOOKUP(B84,Profile!J:L,3,FALSE)/1000),UNIQUE(FILTER(R:R,E:E=E84)),0),0) ,1))"),"")</f>
        <v/>
      </c>
      <c r="T84" s="111" t="str">
        <f t="shared" si="1"/>
        <v/>
      </c>
      <c r="U84" s="111" t="str">
        <f>IFERROR(__xludf.DUMMYFUNCTION("if(len(L84)=0,"""",IF(COUNTUNIQUEIFS(R:R,Q:Q,Q84,E:E,E84)=1,T84,ROUND(SUM(UNIQUE(FILTER(T:T,Q:Q=Q84,E:E=E84)))/COUNTUNIQUEIFS(R:R,Q:Q,Q84,E:E,E84),1)))"),"")</f>
        <v/>
      </c>
      <c r="V84" s="109" t="str">
        <f>IFERROR(__xludf.DUMMYFUNCTION("if(len(M84)=0,"""",(IF(N84=""C"",
SMALL(FILTER(M:M,B:B=B84,E:E=E84),1),
0)
+IF(N84=""R18"",
MIN(IFERROR(SMALL(FILTER(M:M,B:B=B84,E:E=E84,J:J=9),1),100)+IFERROR(SMALL(FILTER(M:M,B:B=B84,E:E=E84,J:J=9),2),100),SMALL(FILTER(M:M,B:B=B84,E:E=E84,J:J=18),1)),
0"&amp;")
+IF(OR(N84=""R9"",N84=""M""),
MINIFS(M:M,B:B,B84,E:E,E84),
0)))"),"")</f>
        <v/>
      </c>
      <c r="W84" s="111" t="str">
        <f>if(len(M84)=0,"",SUM(V84,VLOOKUP(B84,Profile!J:L,3,FALSE)/1000))</f>
        <v/>
      </c>
      <c r="X84" s="111" t="str">
        <f>IFERROR(__xludf.DUMMYFUNCTION("if(len(M84)=0,"""",ROUND( IF(AND(N84=""C"",RANK(W84,UNIQUE(FILTER(W:W,E:E=E84)),1)=1), MAX(15,RANK(SUM(V84,VLOOKUP(B84,Profile!J:L,3,FALSE)/1000),UNIQUE(FILTER(W:W,E:E=E84)),0)*1.5),0) +IF(AND(N84=""C"",RANK(W84,UNIQUE(FILTER(W:W,E:E=E84)),1)=2), MAX(10,R"&amp;"ANK(SUM(V84,VLOOKUP(B84,Profile!J:L,3,FALSE)/1000),UNIQUE(FILTER(W:W,E:E=E84)),0)*1.5+1.5-5),0) +IF(AND(N84=""C"",RANK(W84,UNIQUE(FILTER(W:W,E:E=E84)),1)=3), MAX(7,RANK(SUM(V84,VLOOKUP(B84,Profile!J:L,3,FALSE)/1000),UNIQUE(FILTER(W:W,E:E=E84)),0)*1.5+3-8)"&amp;",0) +IF(AND(N84=""C"",RANK(W84,UNIQUE(FILTER(W:W,E:E=E84)),1)=4), MAX(5,RANK(SUM(V84,VLOOKUP(B84,Profile!J:L,3,FALSE)/1000),UNIQUE(FILTER(W:W,E:E=E84)),0)*1.5+4.5-10),0) +IF(AND(N84=""C"",RANK(W84,UNIQUE(FILTER(W:W,E:E=E84)),1)&gt;4), MAX(5-(RANK(W84,UNIQUE("&amp;"FILTER(W:W,E:E=E84)),1)-3),RANK(SUM(V84,VLOOKUP(B84,Profile!J:L,3,FALSE)/1000),UNIQUE(FILTER(W:W,E:E=E84)),0)*1.5+1.5*(RANK(W84,UNIQUE(FILTER(W:W,E:E=E84)),1)-1)-10-(RANK(W84,UNIQUE(FILTER(W:W,E:E=E84)),1)-4)),0) +IF(AND(N84=""M"",RANK(W84,UNIQUE(FILTER(W"&amp;":W,E:E=E84)),1)=1), MAX(10,RANK(SUM(V84,VLOOKUP(B84,Profile!J:L,3,FALSE)/1000),UNIQUE(FILTER(W:W,E:E=E84)),0)*1.33),0) +IF(AND(N84=""M"",RANK(W84,UNIQUE(FILTER(W:W,E:E=E84)),1)=2), MAX(7,RANK(SUM(V84,VLOOKUP(B84,Profile!J:L,3,FALSE)/1000),UNIQUE(FILTER(W:"&amp;"W,E:E=E84)),0)*1.33+1.33-3),0) +IF(AND(N84=""M"",RANK(W84,UNIQUE(FILTER(W:W,E:E=E84)),1)=3), MAX(5,RANK(SUM(V84,VLOOKUP(B84,Profile!J:L,3,FALSE)/1000),UNIQUE(FILTER(W:W,E:E=E84)),0)*1.33+2.66-5),0) +IF(AND(N84=""M"",RANK(W84,UNIQUE(FILTER(W:W,E:E=E84)),1)"&amp;"&gt;3), MAX(5-(RANK(W84,UNIQUE(FILTER(W:W,E:E=E84)),1)-3),RANK(SUM(V84,VLOOKUP(B84,Profile!J:L,3,FALSE)/1000),UNIQUE(FILTER(W:W,E:E=E84)),0)*1.33+1.33*(RANK(W84,UNIQUE(FILTER(W:W,E:E=E84)),1)-1)-5-(RANK(W84,UNIQUE(FILTER(W:W,E:E=E84)),1)-3)),0) +IF(OR(N84="""&amp;"R9"",N84=""R18""), RANK(SUM(V84,VLOOKUP(B84,Profile!J:L,3,FALSE)/1000),UNIQUE(FILTER(W:W,E:E=E84)),0),0) ,1))"),"")</f>
        <v/>
      </c>
      <c r="Y84" s="111" t="str">
        <f t="shared" si="2"/>
        <v/>
      </c>
      <c r="Z84" s="111" t="str">
        <f>IFERROR(__xludf.DUMMYFUNCTION("if(len(M84)=0,"""",IF(COUNTUNIQUEIFS(W:W,V:V,V84,E:E,E84)=1,Y84,ROUND(SUM(UNIQUE(FILTER(Y:Y,V:V=V84,E:E=E84)))/COUNTUNIQUEIFS(W:W,V:V,V84,E:E,E84),1)))"),"")</f>
        <v/>
      </c>
      <c r="AI84" s="8" t="s">
        <v>14</v>
      </c>
      <c r="AK84" s="8" t="s">
        <v>14</v>
      </c>
      <c r="AL84" s="8" t="s">
        <v>14</v>
      </c>
      <c r="AM84" s="8" t="s">
        <v>14</v>
      </c>
      <c r="AN84" s="8" t="str">
        <f>IFERROR(__xludf.DUMMYFUNCTION("""COMPUTED_VALUE"""),"")</f>
        <v/>
      </c>
      <c r="AO84" s="8" t="str">
        <f>IFERROR(__xludf.DUMMYFUNCTION("if(len(AI84:AI1001)=0,"""", COUNTA(filter(Chirps!$A$2:$Z$100,column(Chirps!$A$2:$Z$100)=AI84)))"),"")</f>
        <v/>
      </c>
    </row>
    <row r="85">
      <c r="Q85" s="111" t="str">
        <f>IFERROR(__xludf.DUMMYFUNCTION("if(len(L85)=0,"""",(IF(N85=""C"",
SMALL(FILTER(L:L,B:B=B85,E:E=E85),1)+IFERROR(SMALL(FILTER(L:L,B:B=B85,E:E=E85),2),0),
0)
+IF(N85=""R18"",
MIN(IFERROR(SMALL(FILTER(L:L,B:B=B85,E:E=E85,J:J=9),1),100)+IFERROR(SMALL(FILTER(L:L,B:B=B85,E:E=E85,J:J=9),2),100)"&amp;",SMALL(FILTER(L:L,B:B=B85,E:E=E85,J:J=18),1)),
0)
+IF(OR(N85=""R9"",N85=""M""),
MINIFS(L:L,B:B,B85,E:E,E85),
0)))"),"")</f>
        <v/>
      </c>
      <c r="R85" s="112" t="str">
        <f>if(len(L85)=0,"",SUM(Q85,VLOOKUP(B85,Profile!J:L,3,FALSE)/1000))</f>
        <v/>
      </c>
      <c r="S85" s="112" t="str">
        <f>IFERROR(__xludf.DUMMYFUNCTION("if(len(L85)=0,"""",ROUND( IF(AND(N85=""C"",RANK(R85,UNIQUE(FILTER(R:R,E:E=E85)),1)=1), MAX(15,RANK(SUM(Q85,VLOOKUP(B85,Profile!J:L,3,FALSE)/1000),UNIQUE(FILTER(R:R,E:E=E85)),0)*1.5),0) +IF(AND(N85=""C"",RANK(R85,UNIQUE(FILTER(R:R,E:E=E85)),1)=2), MAX(10,R"&amp;"ANK(SUM(Q85,VLOOKUP(B85,Profile!J:L,3,FALSE)/1000),UNIQUE(FILTER(R:R,E:E=E85)),0)*1.5+1.5-5),0) +IF(AND(N85=""C"",RANK(R85,UNIQUE(FILTER(R:R,E:E=E85)),1)=3), MAX(7,RANK(SUM(Q85,VLOOKUP(B85,Profile!J:L,3,FALSE)/1000),UNIQUE(FILTER(R:R,E:E=E85)),0)*1.5+3-8)"&amp;",0) +IF(AND(N85=""C"",RANK(R85,UNIQUE(FILTER(R:R,E:E=E85)),1)=4), MAX(5,RANK(SUM(Q85,VLOOKUP(B85,Profile!J:L,3,FALSE)/1000),UNIQUE(FILTER(R:R,E:E=E85)),0)*1.5+4.5-10),0) +IF(AND(N85=""C"",RANK(R85,UNIQUE(FILTER(R:R,E:E=E85)),1)&gt;4), MAX(5-(RANK(R85,UNIQUE("&amp;"FILTER(R:R,E:E=E85)),1)-3),RANK(SUM(Q85,VLOOKUP(B85,Profile!J:L,3,FALSE)/1000),UNIQUE(FILTER(R:R,E:E=E85)),0)*1.5+1.5*(RANK(R85,UNIQUE(FILTER(R:R,E:E=E85)),1)-1)-10-(RANK(R85,UNIQUE(FILTER(R:R,E:E=E85)),1)-4)),0) +IF(AND(N85=""M"",RANK(R85,UNIQUE(FILTER(R"&amp;":R,E:E=E85)),1)=1), MAX(10,RANK(SUM(Q85,VLOOKUP(B85,Profile!J:L,3,FALSE)/1000),UNIQUE(FILTER(R:R,E:E=E85)),0)*1.33),0) +IF(AND(N85=""M"",RANK(R85,UNIQUE(FILTER(R:R,E:E=E85)),1)=2), MAX(7,RANK(SUM(Q85,VLOOKUP(B85,Profile!J:L,3,FALSE)/1000),UNIQUE(FILTER(R:"&amp;"R,E:E=E85)),0)*1.33+1.33-3),0) +IF(AND(N85=""M"",RANK(R85,UNIQUE(FILTER(R:R,E:E=E85)),1)=3), MAX(5,RANK(SUM(Q85,VLOOKUP(B85,Profile!J:L,3,FALSE)/1000),UNIQUE(FILTER(R:R,E:E=E85)),0)*1.33+2.66-5),0) +IF(AND(N85=""M"",RANK(R85,UNIQUE(FILTER(R:R,E:E=E85)),1)"&amp;"&gt;3), MAX(5-(RANK(R85,UNIQUE(FILTER(R:R,E:E=E85)),1)-3),RANK(SUM(Q85,VLOOKUP(B85,Profile!J:L,3,FALSE)/1000),UNIQUE(FILTER(R:R,E:E=E85)),0)*1.33+1.33*(RANK(R85,UNIQUE(FILTER(R:R,E:E=E85)),1)-1)-5-(RANK(R85,UNIQUE(FILTER(R:R,E:E=E85)),1)-3)),0) +IF(OR(N85="""&amp;"R9"",N85=""R18""), RANK(SUM(Q85,VLOOKUP(B85,Profile!J:L,3,FALSE)/1000),UNIQUE(FILTER(R:R,E:E=E85)),0),0) ,1))"),"")</f>
        <v/>
      </c>
      <c r="T85" s="111" t="str">
        <f t="shared" si="1"/>
        <v/>
      </c>
      <c r="U85" s="111" t="str">
        <f>IFERROR(__xludf.DUMMYFUNCTION("if(len(L85)=0,"""",IF(COUNTUNIQUEIFS(R:R,Q:Q,Q85,E:E,E85)=1,T85,ROUND(SUM(UNIQUE(FILTER(T:T,Q:Q=Q85,E:E=E85)))/COUNTUNIQUEIFS(R:R,Q:Q,Q85,E:E,E85),1)))"),"")</f>
        <v/>
      </c>
      <c r="V85" s="109" t="str">
        <f>IFERROR(__xludf.DUMMYFUNCTION("if(len(M85)=0,"""",(IF(N85=""C"",
SMALL(FILTER(M:M,B:B=B85,E:E=E85),1),
0)
+IF(N85=""R18"",
MIN(IFERROR(SMALL(FILTER(M:M,B:B=B85,E:E=E85,J:J=9),1),100)+IFERROR(SMALL(FILTER(M:M,B:B=B85,E:E=E85,J:J=9),2),100),SMALL(FILTER(M:M,B:B=B85,E:E=E85,J:J=18),1)),
0"&amp;")
+IF(OR(N85=""R9"",N85=""M""),
MINIFS(M:M,B:B,B85,E:E,E85),
0)))"),"")</f>
        <v/>
      </c>
      <c r="W85" s="111" t="str">
        <f>if(len(M85)=0,"",SUM(V85,VLOOKUP(B85,Profile!J:L,3,FALSE)/1000))</f>
        <v/>
      </c>
      <c r="X85" s="111" t="str">
        <f>IFERROR(__xludf.DUMMYFUNCTION("if(len(M85)=0,"""",ROUND( IF(AND(N85=""C"",RANK(W85,UNIQUE(FILTER(W:W,E:E=E85)),1)=1), MAX(15,RANK(SUM(V85,VLOOKUP(B85,Profile!J:L,3,FALSE)/1000),UNIQUE(FILTER(W:W,E:E=E85)),0)*1.5),0) +IF(AND(N85=""C"",RANK(W85,UNIQUE(FILTER(W:W,E:E=E85)),1)=2), MAX(10,R"&amp;"ANK(SUM(V85,VLOOKUP(B85,Profile!J:L,3,FALSE)/1000),UNIQUE(FILTER(W:W,E:E=E85)),0)*1.5+1.5-5),0) +IF(AND(N85=""C"",RANK(W85,UNIQUE(FILTER(W:W,E:E=E85)),1)=3), MAX(7,RANK(SUM(V85,VLOOKUP(B85,Profile!J:L,3,FALSE)/1000),UNIQUE(FILTER(W:W,E:E=E85)),0)*1.5+3-8)"&amp;",0) +IF(AND(N85=""C"",RANK(W85,UNIQUE(FILTER(W:W,E:E=E85)),1)=4), MAX(5,RANK(SUM(V85,VLOOKUP(B85,Profile!J:L,3,FALSE)/1000),UNIQUE(FILTER(W:W,E:E=E85)),0)*1.5+4.5-10),0) +IF(AND(N85=""C"",RANK(W85,UNIQUE(FILTER(W:W,E:E=E85)),1)&gt;4), MAX(5-(RANK(W85,UNIQUE("&amp;"FILTER(W:W,E:E=E85)),1)-3),RANK(SUM(V85,VLOOKUP(B85,Profile!J:L,3,FALSE)/1000),UNIQUE(FILTER(W:W,E:E=E85)),0)*1.5+1.5*(RANK(W85,UNIQUE(FILTER(W:W,E:E=E85)),1)-1)-10-(RANK(W85,UNIQUE(FILTER(W:W,E:E=E85)),1)-4)),0) +IF(AND(N85=""M"",RANK(W85,UNIQUE(FILTER(W"&amp;":W,E:E=E85)),1)=1), MAX(10,RANK(SUM(V85,VLOOKUP(B85,Profile!J:L,3,FALSE)/1000),UNIQUE(FILTER(W:W,E:E=E85)),0)*1.33),0) +IF(AND(N85=""M"",RANK(W85,UNIQUE(FILTER(W:W,E:E=E85)),1)=2), MAX(7,RANK(SUM(V85,VLOOKUP(B85,Profile!J:L,3,FALSE)/1000),UNIQUE(FILTER(W:"&amp;"W,E:E=E85)),0)*1.33+1.33-3),0) +IF(AND(N85=""M"",RANK(W85,UNIQUE(FILTER(W:W,E:E=E85)),1)=3), MAX(5,RANK(SUM(V85,VLOOKUP(B85,Profile!J:L,3,FALSE)/1000),UNIQUE(FILTER(W:W,E:E=E85)),0)*1.33+2.66-5),0) +IF(AND(N85=""M"",RANK(W85,UNIQUE(FILTER(W:W,E:E=E85)),1)"&amp;"&gt;3), MAX(5-(RANK(W85,UNIQUE(FILTER(W:W,E:E=E85)),1)-3),RANK(SUM(V85,VLOOKUP(B85,Profile!J:L,3,FALSE)/1000),UNIQUE(FILTER(W:W,E:E=E85)),0)*1.33+1.33*(RANK(W85,UNIQUE(FILTER(W:W,E:E=E85)),1)-1)-5-(RANK(W85,UNIQUE(FILTER(W:W,E:E=E85)),1)-3)),0) +IF(OR(N85="""&amp;"R9"",N85=""R18""), RANK(SUM(V85,VLOOKUP(B85,Profile!J:L,3,FALSE)/1000),UNIQUE(FILTER(W:W,E:E=E85)),0),0) ,1))"),"")</f>
        <v/>
      </c>
      <c r="Y85" s="111" t="str">
        <f t="shared" si="2"/>
        <v/>
      </c>
      <c r="Z85" s="111" t="str">
        <f>IFERROR(__xludf.DUMMYFUNCTION("if(len(M85)=0,"""",IF(COUNTUNIQUEIFS(W:W,V:V,V85,E:E,E85)=1,Y85,ROUND(SUM(UNIQUE(FILTER(Y:Y,V:V=V85,E:E=E85)))/COUNTUNIQUEIFS(W:W,V:V,V85,E:E,E85),1)))"),"")</f>
        <v/>
      </c>
      <c r="AI85" s="8" t="s">
        <v>14</v>
      </c>
      <c r="AK85" s="8" t="s">
        <v>14</v>
      </c>
      <c r="AL85" s="8" t="s">
        <v>14</v>
      </c>
      <c r="AM85" s="8" t="s">
        <v>14</v>
      </c>
      <c r="AN85" s="8" t="str">
        <f>IFERROR(__xludf.DUMMYFUNCTION("""COMPUTED_VALUE"""),"")</f>
        <v/>
      </c>
      <c r="AO85" s="8" t="str">
        <f>IFERROR(__xludf.DUMMYFUNCTION("if(len(AI85:AI1001)=0,"""", COUNTA(filter(Chirps!$A$2:$Z$100,column(Chirps!$A$2:$Z$100)=AI85)))"),"")</f>
        <v/>
      </c>
    </row>
    <row r="86">
      <c r="Q86" s="111" t="str">
        <f>IFERROR(__xludf.DUMMYFUNCTION("if(len(L86)=0,"""",(IF(N86=""C"",
SMALL(FILTER(L:L,B:B=B86,E:E=E86),1)+IFERROR(SMALL(FILTER(L:L,B:B=B86,E:E=E86),2),0),
0)
+IF(N86=""R18"",
MIN(IFERROR(SMALL(FILTER(L:L,B:B=B86,E:E=E86,J:J=9),1),100)+IFERROR(SMALL(FILTER(L:L,B:B=B86,E:E=E86,J:J=9),2),100)"&amp;",SMALL(FILTER(L:L,B:B=B86,E:E=E86,J:J=18),1)),
0)
+IF(OR(N86=""R9"",N86=""M""),
MINIFS(L:L,B:B,B86,E:E,E86),
0)))"),"")</f>
        <v/>
      </c>
      <c r="R86" s="112" t="str">
        <f>if(len(L86)=0,"",SUM(Q86,VLOOKUP(B86,Profile!J:L,3,FALSE)/1000))</f>
        <v/>
      </c>
      <c r="S86" s="112" t="str">
        <f>IFERROR(__xludf.DUMMYFUNCTION("if(len(L86)=0,"""",ROUND( IF(AND(N86=""C"",RANK(R86,UNIQUE(FILTER(R:R,E:E=E86)),1)=1), MAX(15,RANK(SUM(Q86,VLOOKUP(B86,Profile!J:L,3,FALSE)/1000),UNIQUE(FILTER(R:R,E:E=E86)),0)*1.5),0) +IF(AND(N86=""C"",RANK(R86,UNIQUE(FILTER(R:R,E:E=E86)),1)=2), MAX(10,R"&amp;"ANK(SUM(Q86,VLOOKUP(B86,Profile!J:L,3,FALSE)/1000),UNIQUE(FILTER(R:R,E:E=E86)),0)*1.5+1.5-5),0) +IF(AND(N86=""C"",RANK(R86,UNIQUE(FILTER(R:R,E:E=E86)),1)=3), MAX(7,RANK(SUM(Q86,VLOOKUP(B86,Profile!J:L,3,FALSE)/1000),UNIQUE(FILTER(R:R,E:E=E86)),0)*1.5+3-8)"&amp;",0) +IF(AND(N86=""C"",RANK(R86,UNIQUE(FILTER(R:R,E:E=E86)),1)=4), MAX(5,RANK(SUM(Q86,VLOOKUP(B86,Profile!J:L,3,FALSE)/1000),UNIQUE(FILTER(R:R,E:E=E86)),0)*1.5+4.5-10),0) +IF(AND(N86=""C"",RANK(R86,UNIQUE(FILTER(R:R,E:E=E86)),1)&gt;4), MAX(5-(RANK(R86,UNIQUE("&amp;"FILTER(R:R,E:E=E86)),1)-3),RANK(SUM(Q86,VLOOKUP(B86,Profile!J:L,3,FALSE)/1000),UNIQUE(FILTER(R:R,E:E=E86)),0)*1.5+1.5*(RANK(R86,UNIQUE(FILTER(R:R,E:E=E86)),1)-1)-10-(RANK(R86,UNIQUE(FILTER(R:R,E:E=E86)),1)-4)),0) +IF(AND(N86=""M"",RANK(R86,UNIQUE(FILTER(R"&amp;":R,E:E=E86)),1)=1), MAX(10,RANK(SUM(Q86,VLOOKUP(B86,Profile!J:L,3,FALSE)/1000),UNIQUE(FILTER(R:R,E:E=E86)),0)*1.33),0) +IF(AND(N86=""M"",RANK(R86,UNIQUE(FILTER(R:R,E:E=E86)),1)=2), MAX(7,RANK(SUM(Q86,VLOOKUP(B86,Profile!J:L,3,FALSE)/1000),UNIQUE(FILTER(R:"&amp;"R,E:E=E86)),0)*1.33+1.33-3),0) +IF(AND(N86=""M"",RANK(R86,UNIQUE(FILTER(R:R,E:E=E86)),1)=3), MAX(5,RANK(SUM(Q86,VLOOKUP(B86,Profile!J:L,3,FALSE)/1000),UNIQUE(FILTER(R:R,E:E=E86)),0)*1.33+2.66-5),0) +IF(AND(N86=""M"",RANK(R86,UNIQUE(FILTER(R:R,E:E=E86)),1)"&amp;"&gt;3), MAX(5-(RANK(R86,UNIQUE(FILTER(R:R,E:E=E86)),1)-3),RANK(SUM(Q86,VLOOKUP(B86,Profile!J:L,3,FALSE)/1000),UNIQUE(FILTER(R:R,E:E=E86)),0)*1.33+1.33*(RANK(R86,UNIQUE(FILTER(R:R,E:E=E86)),1)-1)-5-(RANK(R86,UNIQUE(FILTER(R:R,E:E=E86)),1)-3)),0) +IF(OR(N86="""&amp;"R9"",N86=""R18""), RANK(SUM(Q86,VLOOKUP(B86,Profile!J:L,3,FALSE)/1000),UNIQUE(FILTER(R:R,E:E=E86)),0),0) ,1))"),"")</f>
        <v/>
      </c>
      <c r="T86" s="111" t="str">
        <f t="shared" si="1"/>
        <v/>
      </c>
      <c r="U86" s="111" t="str">
        <f>IFERROR(__xludf.DUMMYFUNCTION("if(len(L86)=0,"""",IF(COUNTUNIQUEIFS(R:R,Q:Q,Q86,E:E,E86)=1,T86,ROUND(SUM(UNIQUE(FILTER(T:T,Q:Q=Q86,E:E=E86)))/COUNTUNIQUEIFS(R:R,Q:Q,Q86,E:E,E86),1)))"),"")</f>
        <v/>
      </c>
      <c r="V86" s="109" t="str">
        <f>IFERROR(__xludf.DUMMYFUNCTION("if(len(M86)=0,"""",(IF(N86=""C"",
SMALL(FILTER(M:M,B:B=B86,E:E=E86),1),
0)
+IF(N86=""R18"",
MIN(IFERROR(SMALL(FILTER(M:M,B:B=B86,E:E=E86,J:J=9),1),100)+IFERROR(SMALL(FILTER(M:M,B:B=B86,E:E=E86,J:J=9),2),100),SMALL(FILTER(M:M,B:B=B86,E:E=E86,J:J=18),1)),
0"&amp;")
+IF(OR(N86=""R9"",N86=""M""),
MINIFS(M:M,B:B,B86,E:E,E86),
0)))"),"")</f>
        <v/>
      </c>
      <c r="W86" s="111" t="str">
        <f>if(len(M86)=0,"",SUM(V86,VLOOKUP(B86,Profile!J:L,3,FALSE)/1000))</f>
        <v/>
      </c>
      <c r="X86" s="111" t="str">
        <f>IFERROR(__xludf.DUMMYFUNCTION("if(len(M86)=0,"""",ROUND( IF(AND(N86=""C"",RANK(W86,UNIQUE(FILTER(W:W,E:E=E86)),1)=1), MAX(15,RANK(SUM(V86,VLOOKUP(B86,Profile!J:L,3,FALSE)/1000),UNIQUE(FILTER(W:W,E:E=E86)),0)*1.5),0) +IF(AND(N86=""C"",RANK(W86,UNIQUE(FILTER(W:W,E:E=E86)),1)=2), MAX(10,R"&amp;"ANK(SUM(V86,VLOOKUP(B86,Profile!J:L,3,FALSE)/1000),UNIQUE(FILTER(W:W,E:E=E86)),0)*1.5+1.5-5),0) +IF(AND(N86=""C"",RANK(W86,UNIQUE(FILTER(W:W,E:E=E86)),1)=3), MAX(7,RANK(SUM(V86,VLOOKUP(B86,Profile!J:L,3,FALSE)/1000),UNIQUE(FILTER(W:W,E:E=E86)),0)*1.5+3-8)"&amp;",0) +IF(AND(N86=""C"",RANK(W86,UNIQUE(FILTER(W:W,E:E=E86)),1)=4), MAX(5,RANK(SUM(V86,VLOOKUP(B86,Profile!J:L,3,FALSE)/1000),UNIQUE(FILTER(W:W,E:E=E86)),0)*1.5+4.5-10),0) +IF(AND(N86=""C"",RANK(W86,UNIQUE(FILTER(W:W,E:E=E86)),1)&gt;4), MAX(5-(RANK(W86,UNIQUE("&amp;"FILTER(W:W,E:E=E86)),1)-3),RANK(SUM(V86,VLOOKUP(B86,Profile!J:L,3,FALSE)/1000),UNIQUE(FILTER(W:W,E:E=E86)),0)*1.5+1.5*(RANK(W86,UNIQUE(FILTER(W:W,E:E=E86)),1)-1)-10-(RANK(W86,UNIQUE(FILTER(W:W,E:E=E86)),1)-4)),0) +IF(AND(N86=""M"",RANK(W86,UNIQUE(FILTER(W"&amp;":W,E:E=E86)),1)=1), MAX(10,RANK(SUM(V86,VLOOKUP(B86,Profile!J:L,3,FALSE)/1000),UNIQUE(FILTER(W:W,E:E=E86)),0)*1.33),0) +IF(AND(N86=""M"",RANK(W86,UNIQUE(FILTER(W:W,E:E=E86)),1)=2), MAX(7,RANK(SUM(V86,VLOOKUP(B86,Profile!J:L,3,FALSE)/1000),UNIQUE(FILTER(W:"&amp;"W,E:E=E86)),0)*1.33+1.33-3),0) +IF(AND(N86=""M"",RANK(W86,UNIQUE(FILTER(W:W,E:E=E86)),1)=3), MAX(5,RANK(SUM(V86,VLOOKUP(B86,Profile!J:L,3,FALSE)/1000),UNIQUE(FILTER(W:W,E:E=E86)),0)*1.33+2.66-5),0) +IF(AND(N86=""M"",RANK(W86,UNIQUE(FILTER(W:W,E:E=E86)),1)"&amp;"&gt;3), MAX(5-(RANK(W86,UNIQUE(FILTER(W:W,E:E=E86)),1)-3),RANK(SUM(V86,VLOOKUP(B86,Profile!J:L,3,FALSE)/1000),UNIQUE(FILTER(W:W,E:E=E86)),0)*1.33+1.33*(RANK(W86,UNIQUE(FILTER(W:W,E:E=E86)),1)-1)-5-(RANK(W86,UNIQUE(FILTER(W:W,E:E=E86)),1)-3)),0) +IF(OR(N86="""&amp;"R9"",N86=""R18""), RANK(SUM(V86,VLOOKUP(B86,Profile!J:L,3,FALSE)/1000),UNIQUE(FILTER(W:W,E:E=E86)),0),0) ,1))"),"")</f>
        <v/>
      </c>
      <c r="Y86" s="111" t="str">
        <f t="shared" si="2"/>
        <v/>
      </c>
      <c r="Z86" s="111" t="str">
        <f>IFERROR(__xludf.DUMMYFUNCTION("if(len(M86)=0,"""",IF(COUNTUNIQUEIFS(W:W,V:V,V86,E:E,E86)=1,Y86,ROUND(SUM(UNIQUE(FILTER(Y:Y,V:V=V86,E:E=E86)))/COUNTUNIQUEIFS(W:W,V:V,V86,E:E,E86),1)))"),"")</f>
        <v/>
      </c>
      <c r="AI86" s="8" t="s">
        <v>14</v>
      </c>
      <c r="AK86" s="8" t="s">
        <v>14</v>
      </c>
      <c r="AL86" s="8" t="s">
        <v>14</v>
      </c>
      <c r="AM86" s="8" t="s">
        <v>14</v>
      </c>
      <c r="AN86" s="8" t="str">
        <f>IFERROR(__xludf.DUMMYFUNCTION("""COMPUTED_VALUE"""),"")</f>
        <v/>
      </c>
      <c r="AO86" s="8" t="str">
        <f>IFERROR(__xludf.DUMMYFUNCTION("if(len(AI86:AI1001)=0,"""", COUNTA(filter(Chirps!$A$2:$Z$100,column(Chirps!$A$2:$Z$100)=AI86)))"),"")</f>
        <v/>
      </c>
    </row>
    <row r="87">
      <c r="Q87" s="111" t="str">
        <f>IFERROR(__xludf.DUMMYFUNCTION("if(len(L87)=0,"""",(IF(N87=""C"",
SMALL(FILTER(L:L,B:B=B87,E:E=E87),1)+IFERROR(SMALL(FILTER(L:L,B:B=B87,E:E=E87),2),0),
0)
+IF(N87=""R18"",
MIN(IFERROR(SMALL(FILTER(L:L,B:B=B87,E:E=E87,J:J=9),1),100)+IFERROR(SMALL(FILTER(L:L,B:B=B87,E:E=E87,J:J=9),2),100)"&amp;",SMALL(FILTER(L:L,B:B=B87,E:E=E87,J:J=18),1)),
0)
+IF(OR(N87=""R9"",N87=""M""),
MINIFS(L:L,B:B,B87,E:E,E87),
0)))"),"")</f>
        <v/>
      </c>
      <c r="R87" s="112" t="str">
        <f>if(len(L87)=0,"",SUM(Q87,VLOOKUP(B87,Profile!J:L,3,FALSE)/1000))</f>
        <v/>
      </c>
      <c r="S87" s="112" t="str">
        <f>IFERROR(__xludf.DUMMYFUNCTION("if(len(L87)=0,"""",ROUND( IF(AND(N87=""C"",RANK(R87,UNIQUE(FILTER(R:R,E:E=E87)),1)=1), MAX(15,RANK(SUM(Q87,VLOOKUP(B87,Profile!J:L,3,FALSE)/1000),UNIQUE(FILTER(R:R,E:E=E87)),0)*1.5),0) +IF(AND(N87=""C"",RANK(R87,UNIQUE(FILTER(R:R,E:E=E87)),1)=2), MAX(10,R"&amp;"ANK(SUM(Q87,VLOOKUP(B87,Profile!J:L,3,FALSE)/1000),UNIQUE(FILTER(R:R,E:E=E87)),0)*1.5+1.5-5),0) +IF(AND(N87=""C"",RANK(R87,UNIQUE(FILTER(R:R,E:E=E87)),1)=3), MAX(7,RANK(SUM(Q87,VLOOKUP(B87,Profile!J:L,3,FALSE)/1000),UNIQUE(FILTER(R:R,E:E=E87)),0)*1.5+3-8)"&amp;",0) +IF(AND(N87=""C"",RANK(R87,UNIQUE(FILTER(R:R,E:E=E87)),1)=4), MAX(5,RANK(SUM(Q87,VLOOKUP(B87,Profile!J:L,3,FALSE)/1000),UNIQUE(FILTER(R:R,E:E=E87)),0)*1.5+4.5-10),0) +IF(AND(N87=""C"",RANK(R87,UNIQUE(FILTER(R:R,E:E=E87)),1)&gt;4), MAX(5-(RANK(R87,UNIQUE("&amp;"FILTER(R:R,E:E=E87)),1)-3),RANK(SUM(Q87,VLOOKUP(B87,Profile!J:L,3,FALSE)/1000),UNIQUE(FILTER(R:R,E:E=E87)),0)*1.5+1.5*(RANK(R87,UNIQUE(FILTER(R:R,E:E=E87)),1)-1)-10-(RANK(R87,UNIQUE(FILTER(R:R,E:E=E87)),1)-4)),0) +IF(AND(N87=""M"",RANK(R87,UNIQUE(FILTER(R"&amp;":R,E:E=E87)),1)=1), MAX(10,RANK(SUM(Q87,VLOOKUP(B87,Profile!J:L,3,FALSE)/1000),UNIQUE(FILTER(R:R,E:E=E87)),0)*1.33),0) +IF(AND(N87=""M"",RANK(R87,UNIQUE(FILTER(R:R,E:E=E87)),1)=2), MAX(7,RANK(SUM(Q87,VLOOKUP(B87,Profile!J:L,3,FALSE)/1000),UNIQUE(FILTER(R:"&amp;"R,E:E=E87)),0)*1.33+1.33-3),0) +IF(AND(N87=""M"",RANK(R87,UNIQUE(FILTER(R:R,E:E=E87)),1)=3), MAX(5,RANK(SUM(Q87,VLOOKUP(B87,Profile!J:L,3,FALSE)/1000),UNIQUE(FILTER(R:R,E:E=E87)),0)*1.33+2.66-5),0) +IF(AND(N87=""M"",RANK(R87,UNIQUE(FILTER(R:R,E:E=E87)),1)"&amp;"&gt;3), MAX(5-(RANK(R87,UNIQUE(FILTER(R:R,E:E=E87)),1)-3),RANK(SUM(Q87,VLOOKUP(B87,Profile!J:L,3,FALSE)/1000),UNIQUE(FILTER(R:R,E:E=E87)),0)*1.33+1.33*(RANK(R87,UNIQUE(FILTER(R:R,E:E=E87)),1)-1)-5-(RANK(R87,UNIQUE(FILTER(R:R,E:E=E87)),1)-3)),0) +IF(OR(N87="""&amp;"R9"",N87=""R18""), RANK(SUM(Q87,VLOOKUP(B87,Profile!J:L,3,FALSE)/1000),UNIQUE(FILTER(R:R,E:E=E87)),0),0) ,1))"),"")</f>
        <v/>
      </c>
      <c r="T87" s="111" t="str">
        <f t="shared" si="1"/>
        <v/>
      </c>
      <c r="U87" s="111" t="str">
        <f>IFERROR(__xludf.DUMMYFUNCTION("if(len(L87)=0,"""",IF(COUNTUNIQUEIFS(R:R,Q:Q,Q87,E:E,E87)=1,T87,ROUND(SUM(UNIQUE(FILTER(T:T,Q:Q=Q87,E:E=E87)))/COUNTUNIQUEIFS(R:R,Q:Q,Q87,E:E,E87),1)))"),"")</f>
        <v/>
      </c>
      <c r="V87" s="109" t="str">
        <f>IFERROR(__xludf.DUMMYFUNCTION("if(len(M87)=0,"""",(IF(N87=""C"",
SMALL(FILTER(M:M,B:B=B87,E:E=E87),1),
0)
+IF(N87=""R18"",
MIN(IFERROR(SMALL(FILTER(M:M,B:B=B87,E:E=E87,J:J=9),1),100)+IFERROR(SMALL(FILTER(M:M,B:B=B87,E:E=E87,J:J=9),2),100),SMALL(FILTER(M:M,B:B=B87,E:E=E87,J:J=18),1)),
0"&amp;")
+IF(OR(N87=""R9"",N87=""M""),
MINIFS(M:M,B:B,B87,E:E,E87),
0)))"),"")</f>
        <v/>
      </c>
      <c r="W87" s="111" t="str">
        <f>if(len(M87)=0,"",SUM(V87,VLOOKUP(B87,Profile!J:L,3,FALSE)/1000))</f>
        <v/>
      </c>
      <c r="X87" s="111" t="str">
        <f>IFERROR(__xludf.DUMMYFUNCTION("if(len(M87)=0,"""",ROUND( IF(AND(N87=""C"",RANK(W87,UNIQUE(FILTER(W:W,E:E=E87)),1)=1), MAX(15,RANK(SUM(V87,VLOOKUP(B87,Profile!J:L,3,FALSE)/1000),UNIQUE(FILTER(W:W,E:E=E87)),0)*1.5),0) +IF(AND(N87=""C"",RANK(W87,UNIQUE(FILTER(W:W,E:E=E87)),1)=2), MAX(10,R"&amp;"ANK(SUM(V87,VLOOKUP(B87,Profile!J:L,3,FALSE)/1000),UNIQUE(FILTER(W:W,E:E=E87)),0)*1.5+1.5-5),0) +IF(AND(N87=""C"",RANK(W87,UNIQUE(FILTER(W:W,E:E=E87)),1)=3), MAX(7,RANK(SUM(V87,VLOOKUP(B87,Profile!J:L,3,FALSE)/1000),UNIQUE(FILTER(W:W,E:E=E87)),0)*1.5+3-8)"&amp;",0) +IF(AND(N87=""C"",RANK(W87,UNIQUE(FILTER(W:W,E:E=E87)),1)=4), MAX(5,RANK(SUM(V87,VLOOKUP(B87,Profile!J:L,3,FALSE)/1000),UNIQUE(FILTER(W:W,E:E=E87)),0)*1.5+4.5-10),0) +IF(AND(N87=""C"",RANK(W87,UNIQUE(FILTER(W:W,E:E=E87)),1)&gt;4), MAX(5-(RANK(W87,UNIQUE("&amp;"FILTER(W:W,E:E=E87)),1)-3),RANK(SUM(V87,VLOOKUP(B87,Profile!J:L,3,FALSE)/1000),UNIQUE(FILTER(W:W,E:E=E87)),0)*1.5+1.5*(RANK(W87,UNIQUE(FILTER(W:W,E:E=E87)),1)-1)-10-(RANK(W87,UNIQUE(FILTER(W:W,E:E=E87)),1)-4)),0) +IF(AND(N87=""M"",RANK(W87,UNIQUE(FILTER(W"&amp;":W,E:E=E87)),1)=1), MAX(10,RANK(SUM(V87,VLOOKUP(B87,Profile!J:L,3,FALSE)/1000),UNIQUE(FILTER(W:W,E:E=E87)),0)*1.33),0) +IF(AND(N87=""M"",RANK(W87,UNIQUE(FILTER(W:W,E:E=E87)),1)=2), MAX(7,RANK(SUM(V87,VLOOKUP(B87,Profile!J:L,3,FALSE)/1000),UNIQUE(FILTER(W:"&amp;"W,E:E=E87)),0)*1.33+1.33-3),0) +IF(AND(N87=""M"",RANK(W87,UNIQUE(FILTER(W:W,E:E=E87)),1)=3), MAX(5,RANK(SUM(V87,VLOOKUP(B87,Profile!J:L,3,FALSE)/1000),UNIQUE(FILTER(W:W,E:E=E87)),0)*1.33+2.66-5),0) +IF(AND(N87=""M"",RANK(W87,UNIQUE(FILTER(W:W,E:E=E87)),1)"&amp;"&gt;3), MAX(5-(RANK(W87,UNIQUE(FILTER(W:W,E:E=E87)),1)-3),RANK(SUM(V87,VLOOKUP(B87,Profile!J:L,3,FALSE)/1000),UNIQUE(FILTER(W:W,E:E=E87)),0)*1.33+1.33*(RANK(W87,UNIQUE(FILTER(W:W,E:E=E87)),1)-1)-5-(RANK(W87,UNIQUE(FILTER(W:W,E:E=E87)),1)-3)),0) +IF(OR(N87="""&amp;"R9"",N87=""R18""), RANK(SUM(V87,VLOOKUP(B87,Profile!J:L,3,FALSE)/1000),UNIQUE(FILTER(W:W,E:E=E87)),0),0) ,1))"),"")</f>
        <v/>
      </c>
      <c r="Y87" s="111" t="str">
        <f t="shared" si="2"/>
        <v/>
      </c>
      <c r="Z87" s="111" t="str">
        <f>IFERROR(__xludf.DUMMYFUNCTION("if(len(M87)=0,"""",IF(COUNTUNIQUEIFS(W:W,V:V,V87,E:E,E87)=1,Y87,ROUND(SUM(UNIQUE(FILTER(Y:Y,V:V=V87,E:E=E87)))/COUNTUNIQUEIFS(W:W,V:V,V87,E:E,E87),1)))"),"")</f>
        <v/>
      </c>
      <c r="AI87" s="8" t="s">
        <v>14</v>
      </c>
      <c r="AK87" s="8" t="s">
        <v>14</v>
      </c>
      <c r="AL87" s="8" t="s">
        <v>14</v>
      </c>
      <c r="AM87" s="8" t="s">
        <v>14</v>
      </c>
      <c r="AN87" s="8" t="str">
        <f>IFERROR(__xludf.DUMMYFUNCTION("""COMPUTED_VALUE"""),"")</f>
        <v/>
      </c>
      <c r="AO87" s="8" t="str">
        <f>IFERROR(__xludf.DUMMYFUNCTION("if(len(AI87:AI1001)=0,"""", COUNTA(filter(Chirps!$A$2:$Z$100,column(Chirps!$A$2:$Z$100)=AI87)))"),"")</f>
        <v/>
      </c>
    </row>
    <row r="88">
      <c r="Q88" s="111" t="str">
        <f>IFERROR(__xludf.DUMMYFUNCTION("if(len(L88)=0,"""",(IF(N88=""C"",
SMALL(FILTER(L:L,B:B=B88,E:E=E88),1)+IFERROR(SMALL(FILTER(L:L,B:B=B88,E:E=E88),2),0),
0)
+IF(N88=""R18"",
MIN(IFERROR(SMALL(FILTER(L:L,B:B=B88,E:E=E88,J:J=9),1),100)+IFERROR(SMALL(FILTER(L:L,B:B=B88,E:E=E88,J:J=9),2),100)"&amp;",SMALL(FILTER(L:L,B:B=B88,E:E=E88,J:J=18),1)),
0)
+IF(OR(N88=""R9"",N88=""M""),
MINIFS(L:L,B:B,B88,E:E,E88),
0)))"),"")</f>
        <v/>
      </c>
      <c r="R88" s="112" t="str">
        <f>if(len(L88)=0,"",SUM(Q88,VLOOKUP(B88,Profile!J:L,3,FALSE)/1000))</f>
        <v/>
      </c>
      <c r="S88" s="112" t="str">
        <f>IFERROR(__xludf.DUMMYFUNCTION("if(len(L88)=0,"""",ROUND( IF(AND(N88=""C"",RANK(R88,UNIQUE(FILTER(R:R,E:E=E88)),1)=1), MAX(15,RANK(SUM(Q88,VLOOKUP(B88,Profile!J:L,3,FALSE)/1000),UNIQUE(FILTER(R:R,E:E=E88)),0)*1.5),0) +IF(AND(N88=""C"",RANK(R88,UNIQUE(FILTER(R:R,E:E=E88)),1)=2), MAX(10,R"&amp;"ANK(SUM(Q88,VLOOKUP(B88,Profile!J:L,3,FALSE)/1000),UNIQUE(FILTER(R:R,E:E=E88)),0)*1.5+1.5-5),0) +IF(AND(N88=""C"",RANK(R88,UNIQUE(FILTER(R:R,E:E=E88)),1)=3), MAX(7,RANK(SUM(Q88,VLOOKUP(B88,Profile!J:L,3,FALSE)/1000),UNIQUE(FILTER(R:R,E:E=E88)),0)*1.5+3-8)"&amp;",0) +IF(AND(N88=""C"",RANK(R88,UNIQUE(FILTER(R:R,E:E=E88)),1)=4), MAX(5,RANK(SUM(Q88,VLOOKUP(B88,Profile!J:L,3,FALSE)/1000),UNIQUE(FILTER(R:R,E:E=E88)),0)*1.5+4.5-10),0) +IF(AND(N88=""C"",RANK(R88,UNIQUE(FILTER(R:R,E:E=E88)),1)&gt;4), MAX(5-(RANK(R88,UNIQUE("&amp;"FILTER(R:R,E:E=E88)),1)-3),RANK(SUM(Q88,VLOOKUP(B88,Profile!J:L,3,FALSE)/1000),UNIQUE(FILTER(R:R,E:E=E88)),0)*1.5+1.5*(RANK(R88,UNIQUE(FILTER(R:R,E:E=E88)),1)-1)-10-(RANK(R88,UNIQUE(FILTER(R:R,E:E=E88)),1)-4)),0) +IF(AND(N88=""M"",RANK(R88,UNIQUE(FILTER(R"&amp;":R,E:E=E88)),1)=1), MAX(10,RANK(SUM(Q88,VLOOKUP(B88,Profile!J:L,3,FALSE)/1000),UNIQUE(FILTER(R:R,E:E=E88)),0)*1.33),0) +IF(AND(N88=""M"",RANK(R88,UNIQUE(FILTER(R:R,E:E=E88)),1)=2), MAX(7,RANK(SUM(Q88,VLOOKUP(B88,Profile!J:L,3,FALSE)/1000),UNIQUE(FILTER(R:"&amp;"R,E:E=E88)),0)*1.33+1.33-3),0) +IF(AND(N88=""M"",RANK(R88,UNIQUE(FILTER(R:R,E:E=E88)),1)=3), MAX(5,RANK(SUM(Q88,VLOOKUP(B88,Profile!J:L,3,FALSE)/1000),UNIQUE(FILTER(R:R,E:E=E88)),0)*1.33+2.66-5),0) +IF(AND(N88=""M"",RANK(R88,UNIQUE(FILTER(R:R,E:E=E88)),1)"&amp;"&gt;3), MAX(5-(RANK(R88,UNIQUE(FILTER(R:R,E:E=E88)),1)-3),RANK(SUM(Q88,VLOOKUP(B88,Profile!J:L,3,FALSE)/1000),UNIQUE(FILTER(R:R,E:E=E88)),0)*1.33+1.33*(RANK(R88,UNIQUE(FILTER(R:R,E:E=E88)),1)-1)-5-(RANK(R88,UNIQUE(FILTER(R:R,E:E=E88)),1)-3)),0) +IF(OR(N88="""&amp;"R9"",N88=""R18""), RANK(SUM(Q88,VLOOKUP(B88,Profile!J:L,3,FALSE)/1000),UNIQUE(FILTER(R:R,E:E=E88)),0),0) ,1))"),"")</f>
        <v/>
      </c>
      <c r="T88" s="111" t="str">
        <f t="shared" si="1"/>
        <v/>
      </c>
      <c r="U88" s="111" t="str">
        <f>IFERROR(__xludf.DUMMYFUNCTION("if(len(L88)=0,"""",IF(COUNTUNIQUEIFS(R:R,Q:Q,Q88,E:E,E88)=1,T88,ROUND(SUM(UNIQUE(FILTER(T:T,Q:Q=Q88,E:E=E88)))/COUNTUNIQUEIFS(R:R,Q:Q,Q88,E:E,E88),1)))"),"")</f>
        <v/>
      </c>
      <c r="V88" s="109" t="str">
        <f>IFERROR(__xludf.DUMMYFUNCTION("if(len(M88)=0,"""",(IF(N88=""C"",
SMALL(FILTER(M:M,B:B=B88,E:E=E88),1),
0)
+IF(N88=""R18"",
MIN(IFERROR(SMALL(FILTER(M:M,B:B=B88,E:E=E88,J:J=9),1),100)+IFERROR(SMALL(FILTER(M:M,B:B=B88,E:E=E88,J:J=9),2),100),SMALL(FILTER(M:M,B:B=B88,E:E=E88,J:J=18),1)),
0"&amp;")
+IF(OR(N88=""R9"",N88=""M""),
MINIFS(M:M,B:B,B88,E:E,E88),
0)))"),"")</f>
        <v/>
      </c>
      <c r="W88" s="111" t="str">
        <f>if(len(M88)=0,"",SUM(V88,VLOOKUP(B88,Profile!J:L,3,FALSE)/1000))</f>
        <v/>
      </c>
      <c r="X88" s="111" t="str">
        <f>IFERROR(__xludf.DUMMYFUNCTION("if(len(M88)=0,"""",ROUND( IF(AND(N88=""C"",RANK(W88,UNIQUE(FILTER(W:W,E:E=E88)),1)=1), MAX(15,RANK(SUM(V88,VLOOKUP(B88,Profile!J:L,3,FALSE)/1000),UNIQUE(FILTER(W:W,E:E=E88)),0)*1.5),0) +IF(AND(N88=""C"",RANK(W88,UNIQUE(FILTER(W:W,E:E=E88)),1)=2), MAX(10,R"&amp;"ANK(SUM(V88,VLOOKUP(B88,Profile!J:L,3,FALSE)/1000),UNIQUE(FILTER(W:W,E:E=E88)),0)*1.5+1.5-5),0) +IF(AND(N88=""C"",RANK(W88,UNIQUE(FILTER(W:W,E:E=E88)),1)=3), MAX(7,RANK(SUM(V88,VLOOKUP(B88,Profile!J:L,3,FALSE)/1000),UNIQUE(FILTER(W:W,E:E=E88)),0)*1.5+3-8)"&amp;",0) +IF(AND(N88=""C"",RANK(W88,UNIQUE(FILTER(W:W,E:E=E88)),1)=4), MAX(5,RANK(SUM(V88,VLOOKUP(B88,Profile!J:L,3,FALSE)/1000),UNIQUE(FILTER(W:W,E:E=E88)),0)*1.5+4.5-10),0) +IF(AND(N88=""C"",RANK(W88,UNIQUE(FILTER(W:W,E:E=E88)),1)&gt;4), MAX(5-(RANK(W88,UNIQUE("&amp;"FILTER(W:W,E:E=E88)),1)-3),RANK(SUM(V88,VLOOKUP(B88,Profile!J:L,3,FALSE)/1000),UNIQUE(FILTER(W:W,E:E=E88)),0)*1.5+1.5*(RANK(W88,UNIQUE(FILTER(W:W,E:E=E88)),1)-1)-10-(RANK(W88,UNIQUE(FILTER(W:W,E:E=E88)),1)-4)),0) +IF(AND(N88=""M"",RANK(W88,UNIQUE(FILTER(W"&amp;":W,E:E=E88)),1)=1), MAX(10,RANK(SUM(V88,VLOOKUP(B88,Profile!J:L,3,FALSE)/1000),UNIQUE(FILTER(W:W,E:E=E88)),0)*1.33),0) +IF(AND(N88=""M"",RANK(W88,UNIQUE(FILTER(W:W,E:E=E88)),1)=2), MAX(7,RANK(SUM(V88,VLOOKUP(B88,Profile!J:L,3,FALSE)/1000),UNIQUE(FILTER(W:"&amp;"W,E:E=E88)),0)*1.33+1.33-3),0) +IF(AND(N88=""M"",RANK(W88,UNIQUE(FILTER(W:W,E:E=E88)),1)=3), MAX(5,RANK(SUM(V88,VLOOKUP(B88,Profile!J:L,3,FALSE)/1000),UNIQUE(FILTER(W:W,E:E=E88)),0)*1.33+2.66-5),0) +IF(AND(N88=""M"",RANK(W88,UNIQUE(FILTER(W:W,E:E=E88)),1)"&amp;"&gt;3), MAX(5-(RANK(W88,UNIQUE(FILTER(W:W,E:E=E88)),1)-3),RANK(SUM(V88,VLOOKUP(B88,Profile!J:L,3,FALSE)/1000),UNIQUE(FILTER(W:W,E:E=E88)),0)*1.33+1.33*(RANK(W88,UNIQUE(FILTER(W:W,E:E=E88)),1)-1)-5-(RANK(W88,UNIQUE(FILTER(W:W,E:E=E88)),1)-3)),0) +IF(OR(N88="""&amp;"R9"",N88=""R18""), RANK(SUM(V88,VLOOKUP(B88,Profile!J:L,3,FALSE)/1000),UNIQUE(FILTER(W:W,E:E=E88)),0),0) ,1))"),"")</f>
        <v/>
      </c>
      <c r="Y88" s="111" t="str">
        <f t="shared" si="2"/>
        <v/>
      </c>
      <c r="Z88" s="111" t="str">
        <f>IFERROR(__xludf.DUMMYFUNCTION("if(len(M88)=0,"""",IF(COUNTUNIQUEIFS(W:W,V:V,V88,E:E,E88)=1,Y88,ROUND(SUM(UNIQUE(FILTER(Y:Y,V:V=V88,E:E=E88)))/COUNTUNIQUEIFS(W:W,V:V,V88,E:E,E88),1)))"),"")</f>
        <v/>
      </c>
      <c r="AI88" s="8" t="s">
        <v>14</v>
      </c>
      <c r="AK88" s="8" t="s">
        <v>14</v>
      </c>
      <c r="AL88" s="8" t="s">
        <v>14</v>
      </c>
      <c r="AM88" s="8" t="s">
        <v>14</v>
      </c>
      <c r="AN88" s="8" t="str">
        <f>IFERROR(__xludf.DUMMYFUNCTION("""COMPUTED_VALUE"""),"")</f>
        <v/>
      </c>
      <c r="AO88" s="8" t="str">
        <f>IFERROR(__xludf.DUMMYFUNCTION("if(len(AI88:AI1001)=0,"""", COUNTA(filter(Chirps!$A$2:$Z$100,column(Chirps!$A$2:$Z$100)=AI88)))"),"")</f>
        <v/>
      </c>
    </row>
    <row r="89">
      <c r="Q89" s="111" t="str">
        <f>IFERROR(__xludf.DUMMYFUNCTION("if(len(L89)=0,"""",(IF(N89=""C"",
SMALL(FILTER(L:L,B:B=B89,E:E=E89),1)+IFERROR(SMALL(FILTER(L:L,B:B=B89,E:E=E89),2),0),
0)
+IF(N89=""R18"",
MIN(IFERROR(SMALL(FILTER(L:L,B:B=B89,E:E=E89,J:J=9),1),100)+IFERROR(SMALL(FILTER(L:L,B:B=B89,E:E=E89,J:J=9),2),100)"&amp;",SMALL(FILTER(L:L,B:B=B89,E:E=E89,J:J=18),1)),
0)
+IF(OR(N89=""R9"",N89=""M""),
MINIFS(L:L,B:B,B89,E:E,E89),
0)))"),"")</f>
        <v/>
      </c>
      <c r="R89" s="112" t="str">
        <f>if(len(L89)=0,"",SUM(Q89,VLOOKUP(B89,Profile!J:L,3,FALSE)/1000))</f>
        <v/>
      </c>
      <c r="S89" s="112" t="str">
        <f>IFERROR(__xludf.DUMMYFUNCTION("if(len(L89)=0,"""",ROUND( IF(AND(N89=""C"",RANK(R89,UNIQUE(FILTER(R:R,E:E=E89)),1)=1), MAX(15,RANK(SUM(Q89,VLOOKUP(B89,Profile!J:L,3,FALSE)/1000),UNIQUE(FILTER(R:R,E:E=E89)),0)*1.5),0) +IF(AND(N89=""C"",RANK(R89,UNIQUE(FILTER(R:R,E:E=E89)),1)=2), MAX(10,R"&amp;"ANK(SUM(Q89,VLOOKUP(B89,Profile!J:L,3,FALSE)/1000),UNIQUE(FILTER(R:R,E:E=E89)),0)*1.5+1.5-5),0) +IF(AND(N89=""C"",RANK(R89,UNIQUE(FILTER(R:R,E:E=E89)),1)=3), MAX(7,RANK(SUM(Q89,VLOOKUP(B89,Profile!J:L,3,FALSE)/1000),UNIQUE(FILTER(R:R,E:E=E89)),0)*1.5+3-8)"&amp;",0) +IF(AND(N89=""C"",RANK(R89,UNIQUE(FILTER(R:R,E:E=E89)),1)=4), MAX(5,RANK(SUM(Q89,VLOOKUP(B89,Profile!J:L,3,FALSE)/1000),UNIQUE(FILTER(R:R,E:E=E89)),0)*1.5+4.5-10),0) +IF(AND(N89=""C"",RANK(R89,UNIQUE(FILTER(R:R,E:E=E89)),1)&gt;4), MAX(5-(RANK(R89,UNIQUE("&amp;"FILTER(R:R,E:E=E89)),1)-3),RANK(SUM(Q89,VLOOKUP(B89,Profile!J:L,3,FALSE)/1000),UNIQUE(FILTER(R:R,E:E=E89)),0)*1.5+1.5*(RANK(R89,UNIQUE(FILTER(R:R,E:E=E89)),1)-1)-10-(RANK(R89,UNIQUE(FILTER(R:R,E:E=E89)),1)-4)),0) +IF(AND(N89=""M"",RANK(R89,UNIQUE(FILTER(R"&amp;":R,E:E=E89)),1)=1), MAX(10,RANK(SUM(Q89,VLOOKUP(B89,Profile!J:L,3,FALSE)/1000),UNIQUE(FILTER(R:R,E:E=E89)),0)*1.33),0) +IF(AND(N89=""M"",RANK(R89,UNIQUE(FILTER(R:R,E:E=E89)),1)=2), MAX(7,RANK(SUM(Q89,VLOOKUP(B89,Profile!J:L,3,FALSE)/1000),UNIQUE(FILTER(R:"&amp;"R,E:E=E89)),0)*1.33+1.33-3),0) +IF(AND(N89=""M"",RANK(R89,UNIQUE(FILTER(R:R,E:E=E89)),1)=3), MAX(5,RANK(SUM(Q89,VLOOKUP(B89,Profile!J:L,3,FALSE)/1000),UNIQUE(FILTER(R:R,E:E=E89)),0)*1.33+2.66-5),0) +IF(AND(N89=""M"",RANK(R89,UNIQUE(FILTER(R:R,E:E=E89)),1)"&amp;"&gt;3), MAX(5-(RANK(R89,UNIQUE(FILTER(R:R,E:E=E89)),1)-3),RANK(SUM(Q89,VLOOKUP(B89,Profile!J:L,3,FALSE)/1000),UNIQUE(FILTER(R:R,E:E=E89)),0)*1.33+1.33*(RANK(R89,UNIQUE(FILTER(R:R,E:E=E89)),1)-1)-5-(RANK(R89,UNIQUE(FILTER(R:R,E:E=E89)),1)-3)),0) +IF(OR(N89="""&amp;"R9"",N89=""R18""), RANK(SUM(Q89,VLOOKUP(B89,Profile!J:L,3,FALSE)/1000),UNIQUE(FILTER(R:R,E:E=E89)),0),0) ,1))"),"")</f>
        <v/>
      </c>
      <c r="T89" s="111" t="str">
        <f t="shared" si="1"/>
        <v/>
      </c>
      <c r="U89" s="111" t="str">
        <f>IFERROR(__xludf.DUMMYFUNCTION("if(len(L89)=0,"""",IF(COUNTUNIQUEIFS(R:R,Q:Q,Q89,E:E,E89)=1,T89,ROUND(SUM(UNIQUE(FILTER(T:T,Q:Q=Q89,E:E=E89)))/COUNTUNIQUEIFS(R:R,Q:Q,Q89,E:E,E89),1)))"),"")</f>
        <v/>
      </c>
      <c r="V89" s="109" t="str">
        <f>IFERROR(__xludf.DUMMYFUNCTION("if(len(M89)=0,"""",(IF(N89=""C"",
SMALL(FILTER(M:M,B:B=B89,E:E=E89),1),
0)
+IF(N89=""R18"",
MIN(IFERROR(SMALL(FILTER(M:M,B:B=B89,E:E=E89,J:J=9),1),100)+IFERROR(SMALL(FILTER(M:M,B:B=B89,E:E=E89,J:J=9),2),100),SMALL(FILTER(M:M,B:B=B89,E:E=E89,J:J=18),1)),
0"&amp;")
+IF(OR(N89=""R9"",N89=""M""),
MINIFS(M:M,B:B,B89,E:E,E89),
0)))"),"")</f>
        <v/>
      </c>
      <c r="W89" s="111" t="str">
        <f>if(len(M89)=0,"",SUM(V89,VLOOKUP(B89,Profile!J:L,3,FALSE)/1000))</f>
        <v/>
      </c>
      <c r="X89" s="111" t="str">
        <f>IFERROR(__xludf.DUMMYFUNCTION("if(len(M89)=0,"""",ROUND( IF(AND(N89=""C"",RANK(W89,UNIQUE(FILTER(W:W,E:E=E89)),1)=1), MAX(15,RANK(SUM(V89,VLOOKUP(B89,Profile!J:L,3,FALSE)/1000),UNIQUE(FILTER(W:W,E:E=E89)),0)*1.5),0) +IF(AND(N89=""C"",RANK(W89,UNIQUE(FILTER(W:W,E:E=E89)),1)=2), MAX(10,R"&amp;"ANK(SUM(V89,VLOOKUP(B89,Profile!J:L,3,FALSE)/1000),UNIQUE(FILTER(W:W,E:E=E89)),0)*1.5+1.5-5),0) +IF(AND(N89=""C"",RANK(W89,UNIQUE(FILTER(W:W,E:E=E89)),1)=3), MAX(7,RANK(SUM(V89,VLOOKUP(B89,Profile!J:L,3,FALSE)/1000),UNIQUE(FILTER(W:W,E:E=E89)),0)*1.5+3-8)"&amp;",0) +IF(AND(N89=""C"",RANK(W89,UNIQUE(FILTER(W:W,E:E=E89)),1)=4), MAX(5,RANK(SUM(V89,VLOOKUP(B89,Profile!J:L,3,FALSE)/1000),UNIQUE(FILTER(W:W,E:E=E89)),0)*1.5+4.5-10),0) +IF(AND(N89=""C"",RANK(W89,UNIQUE(FILTER(W:W,E:E=E89)),1)&gt;4), MAX(5-(RANK(W89,UNIQUE("&amp;"FILTER(W:W,E:E=E89)),1)-3),RANK(SUM(V89,VLOOKUP(B89,Profile!J:L,3,FALSE)/1000),UNIQUE(FILTER(W:W,E:E=E89)),0)*1.5+1.5*(RANK(W89,UNIQUE(FILTER(W:W,E:E=E89)),1)-1)-10-(RANK(W89,UNIQUE(FILTER(W:W,E:E=E89)),1)-4)),0) +IF(AND(N89=""M"",RANK(W89,UNIQUE(FILTER(W"&amp;":W,E:E=E89)),1)=1), MAX(10,RANK(SUM(V89,VLOOKUP(B89,Profile!J:L,3,FALSE)/1000),UNIQUE(FILTER(W:W,E:E=E89)),0)*1.33),0) +IF(AND(N89=""M"",RANK(W89,UNIQUE(FILTER(W:W,E:E=E89)),1)=2), MAX(7,RANK(SUM(V89,VLOOKUP(B89,Profile!J:L,3,FALSE)/1000),UNIQUE(FILTER(W:"&amp;"W,E:E=E89)),0)*1.33+1.33-3),0) +IF(AND(N89=""M"",RANK(W89,UNIQUE(FILTER(W:W,E:E=E89)),1)=3), MAX(5,RANK(SUM(V89,VLOOKUP(B89,Profile!J:L,3,FALSE)/1000),UNIQUE(FILTER(W:W,E:E=E89)),0)*1.33+2.66-5),0) +IF(AND(N89=""M"",RANK(W89,UNIQUE(FILTER(W:W,E:E=E89)),1)"&amp;"&gt;3), MAX(5-(RANK(W89,UNIQUE(FILTER(W:W,E:E=E89)),1)-3),RANK(SUM(V89,VLOOKUP(B89,Profile!J:L,3,FALSE)/1000),UNIQUE(FILTER(W:W,E:E=E89)),0)*1.33+1.33*(RANK(W89,UNIQUE(FILTER(W:W,E:E=E89)),1)-1)-5-(RANK(W89,UNIQUE(FILTER(W:W,E:E=E89)),1)-3)),0) +IF(OR(N89="""&amp;"R9"",N89=""R18""), RANK(SUM(V89,VLOOKUP(B89,Profile!J:L,3,FALSE)/1000),UNIQUE(FILTER(W:W,E:E=E89)),0),0) ,1))"),"")</f>
        <v/>
      </c>
      <c r="Y89" s="111" t="str">
        <f t="shared" si="2"/>
        <v/>
      </c>
      <c r="Z89" s="111" t="str">
        <f>IFERROR(__xludf.DUMMYFUNCTION("if(len(M89)=0,"""",IF(COUNTUNIQUEIFS(W:W,V:V,V89,E:E,E89)=1,Y89,ROUND(SUM(UNIQUE(FILTER(Y:Y,V:V=V89,E:E=E89)))/COUNTUNIQUEIFS(W:W,V:V,V89,E:E,E89),1)))"),"")</f>
        <v/>
      </c>
      <c r="AI89" s="8" t="s">
        <v>14</v>
      </c>
      <c r="AK89" s="8" t="s">
        <v>14</v>
      </c>
      <c r="AL89" s="8" t="s">
        <v>14</v>
      </c>
      <c r="AM89" s="8" t="s">
        <v>14</v>
      </c>
      <c r="AN89" s="8" t="str">
        <f>IFERROR(__xludf.DUMMYFUNCTION("""COMPUTED_VALUE"""),"")</f>
        <v/>
      </c>
      <c r="AO89" s="8" t="str">
        <f>IFERROR(__xludf.DUMMYFUNCTION("if(len(AI89:AI1001)=0,"""", COUNTA(filter(Chirps!$A$2:$Z$100,column(Chirps!$A$2:$Z$100)=AI89)))"),"")</f>
        <v/>
      </c>
    </row>
    <row r="90">
      <c r="Q90" s="111" t="str">
        <f>IFERROR(__xludf.DUMMYFUNCTION("if(len(L90)=0,"""",(IF(N90=""C"",
SMALL(FILTER(L:L,B:B=B90,E:E=E90),1)+IFERROR(SMALL(FILTER(L:L,B:B=B90,E:E=E90),2),0),
0)
+IF(N90=""R18"",
MIN(IFERROR(SMALL(FILTER(L:L,B:B=B90,E:E=E90,J:J=9),1),100)+IFERROR(SMALL(FILTER(L:L,B:B=B90,E:E=E90,J:J=9),2),100)"&amp;",SMALL(FILTER(L:L,B:B=B90,E:E=E90,J:J=18),1)),
0)
+IF(OR(N90=""R9"",N90=""M""),
MINIFS(L:L,B:B,B90,E:E,E90),
0)))"),"")</f>
        <v/>
      </c>
      <c r="R90" s="112" t="str">
        <f>if(len(L90)=0,"",SUM(Q90,VLOOKUP(B90,Profile!J:L,3,FALSE)/1000))</f>
        <v/>
      </c>
      <c r="S90" s="112" t="str">
        <f>IFERROR(__xludf.DUMMYFUNCTION("if(len(L90)=0,"""",ROUND( IF(AND(N90=""C"",RANK(R90,UNIQUE(FILTER(R:R,E:E=E90)),1)=1), MAX(15,RANK(SUM(Q90,VLOOKUP(B90,Profile!J:L,3,FALSE)/1000),UNIQUE(FILTER(R:R,E:E=E90)),0)*1.5),0) +IF(AND(N90=""C"",RANK(R90,UNIQUE(FILTER(R:R,E:E=E90)),1)=2), MAX(10,R"&amp;"ANK(SUM(Q90,VLOOKUP(B90,Profile!J:L,3,FALSE)/1000),UNIQUE(FILTER(R:R,E:E=E90)),0)*1.5+1.5-5),0) +IF(AND(N90=""C"",RANK(R90,UNIQUE(FILTER(R:R,E:E=E90)),1)=3), MAX(7,RANK(SUM(Q90,VLOOKUP(B90,Profile!J:L,3,FALSE)/1000),UNIQUE(FILTER(R:R,E:E=E90)),0)*1.5+3-8)"&amp;",0) +IF(AND(N90=""C"",RANK(R90,UNIQUE(FILTER(R:R,E:E=E90)),1)=4), MAX(5,RANK(SUM(Q90,VLOOKUP(B90,Profile!J:L,3,FALSE)/1000),UNIQUE(FILTER(R:R,E:E=E90)),0)*1.5+4.5-10),0) +IF(AND(N90=""C"",RANK(R90,UNIQUE(FILTER(R:R,E:E=E90)),1)&gt;4), MAX(5-(RANK(R90,UNIQUE("&amp;"FILTER(R:R,E:E=E90)),1)-3),RANK(SUM(Q90,VLOOKUP(B90,Profile!J:L,3,FALSE)/1000),UNIQUE(FILTER(R:R,E:E=E90)),0)*1.5+1.5*(RANK(R90,UNIQUE(FILTER(R:R,E:E=E90)),1)-1)-10-(RANK(R90,UNIQUE(FILTER(R:R,E:E=E90)),1)-4)),0) +IF(AND(N90=""M"",RANK(R90,UNIQUE(FILTER(R"&amp;":R,E:E=E90)),1)=1), MAX(10,RANK(SUM(Q90,VLOOKUP(B90,Profile!J:L,3,FALSE)/1000),UNIQUE(FILTER(R:R,E:E=E90)),0)*1.33),0) +IF(AND(N90=""M"",RANK(R90,UNIQUE(FILTER(R:R,E:E=E90)),1)=2), MAX(7,RANK(SUM(Q90,VLOOKUP(B90,Profile!J:L,3,FALSE)/1000),UNIQUE(FILTER(R:"&amp;"R,E:E=E90)),0)*1.33+1.33-3),0) +IF(AND(N90=""M"",RANK(R90,UNIQUE(FILTER(R:R,E:E=E90)),1)=3), MAX(5,RANK(SUM(Q90,VLOOKUP(B90,Profile!J:L,3,FALSE)/1000),UNIQUE(FILTER(R:R,E:E=E90)),0)*1.33+2.66-5),0) +IF(AND(N90=""M"",RANK(R90,UNIQUE(FILTER(R:R,E:E=E90)),1)"&amp;"&gt;3), MAX(5-(RANK(R90,UNIQUE(FILTER(R:R,E:E=E90)),1)-3),RANK(SUM(Q90,VLOOKUP(B90,Profile!J:L,3,FALSE)/1000),UNIQUE(FILTER(R:R,E:E=E90)),0)*1.33+1.33*(RANK(R90,UNIQUE(FILTER(R:R,E:E=E90)),1)-1)-5-(RANK(R90,UNIQUE(FILTER(R:R,E:E=E90)),1)-3)),0) +IF(OR(N90="""&amp;"R9"",N90=""R18""), RANK(SUM(Q90,VLOOKUP(B90,Profile!J:L,3,FALSE)/1000),UNIQUE(FILTER(R:R,E:E=E90)),0),0) ,1))"),"")</f>
        <v/>
      </c>
      <c r="T90" s="111" t="str">
        <f t="shared" si="1"/>
        <v/>
      </c>
      <c r="U90" s="111" t="str">
        <f>IFERROR(__xludf.DUMMYFUNCTION("if(len(L90)=0,"""",IF(COUNTUNIQUEIFS(R:R,Q:Q,Q90,E:E,E90)=1,T90,ROUND(SUM(UNIQUE(FILTER(T:T,Q:Q=Q90,E:E=E90)))/COUNTUNIQUEIFS(R:R,Q:Q,Q90,E:E,E90),1)))"),"")</f>
        <v/>
      </c>
      <c r="V90" s="109" t="str">
        <f>IFERROR(__xludf.DUMMYFUNCTION("if(len(M90)=0,"""",(IF(N90=""C"",
SMALL(FILTER(M:M,B:B=B90,E:E=E90),1),
0)
+IF(N90=""R18"",
MIN(IFERROR(SMALL(FILTER(M:M,B:B=B90,E:E=E90,J:J=9),1),100)+IFERROR(SMALL(FILTER(M:M,B:B=B90,E:E=E90,J:J=9),2),100),SMALL(FILTER(M:M,B:B=B90,E:E=E90,J:J=18),1)),
0"&amp;")
+IF(OR(N90=""R9"",N90=""M""),
MINIFS(M:M,B:B,B90,E:E,E90),
0)))"),"")</f>
        <v/>
      </c>
      <c r="W90" s="111" t="str">
        <f>if(len(M90)=0,"",SUM(V90,VLOOKUP(B90,Profile!J:L,3,FALSE)/1000))</f>
        <v/>
      </c>
      <c r="X90" s="111" t="str">
        <f>IFERROR(__xludf.DUMMYFUNCTION("if(len(M90)=0,"""",ROUND( IF(AND(N90=""C"",RANK(W90,UNIQUE(FILTER(W:W,E:E=E90)),1)=1), MAX(15,RANK(SUM(V90,VLOOKUP(B90,Profile!J:L,3,FALSE)/1000),UNIQUE(FILTER(W:W,E:E=E90)),0)*1.5),0) +IF(AND(N90=""C"",RANK(W90,UNIQUE(FILTER(W:W,E:E=E90)),1)=2), MAX(10,R"&amp;"ANK(SUM(V90,VLOOKUP(B90,Profile!J:L,3,FALSE)/1000),UNIQUE(FILTER(W:W,E:E=E90)),0)*1.5+1.5-5),0) +IF(AND(N90=""C"",RANK(W90,UNIQUE(FILTER(W:W,E:E=E90)),1)=3), MAX(7,RANK(SUM(V90,VLOOKUP(B90,Profile!J:L,3,FALSE)/1000),UNIQUE(FILTER(W:W,E:E=E90)),0)*1.5+3-8)"&amp;",0) +IF(AND(N90=""C"",RANK(W90,UNIQUE(FILTER(W:W,E:E=E90)),1)=4), MAX(5,RANK(SUM(V90,VLOOKUP(B90,Profile!J:L,3,FALSE)/1000),UNIQUE(FILTER(W:W,E:E=E90)),0)*1.5+4.5-10),0) +IF(AND(N90=""C"",RANK(W90,UNIQUE(FILTER(W:W,E:E=E90)),1)&gt;4), MAX(5-(RANK(W90,UNIQUE("&amp;"FILTER(W:W,E:E=E90)),1)-3),RANK(SUM(V90,VLOOKUP(B90,Profile!J:L,3,FALSE)/1000),UNIQUE(FILTER(W:W,E:E=E90)),0)*1.5+1.5*(RANK(W90,UNIQUE(FILTER(W:W,E:E=E90)),1)-1)-10-(RANK(W90,UNIQUE(FILTER(W:W,E:E=E90)),1)-4)),0) +IF(AND(N90=""M"",RANK(W90,UNIQUE(FILTER(W"&amp;":W,E:E=E90)),1)=1), MAX(10,RANK(SUM(V90,VLOOKUP(B90,Profile!J:L,3,FALSE)/1000),UNIQUE(FILTER(W:W,E:E=E90)),0)*1.33),0) +IF(AND(N90=""M"",RANK(W90,UNIQUE(FILTER(W:W,E:E=E90)),1)=2), MAX(7,RANK(SUM(V90,VLOOKUP(B90,Profile!J:L,3,FALSE)/1000),UNIQUE(FILTER(W:"&amp;"W,E:E=E90)),0)*1.33+1.33-3),0) +IF(AND(N90=""M"",RANK(W90,UNIQUE(FILTER(W:W,E:E=E90)),1)=3), MAX(5,RANK(SUM(V90,VLOOKUP(B90,Profile!J:L,3,FALSE)/1000),UNIQUE(FILTER(W:W,E:E=E90)),0)*1.33+2.66-5),0) +IF(AND(N90=""M"",RANK(W90,UNIQUE(FILTER(W:W,E:E=E90)),1)"&amp;"&gt;3), MAX(5-(RANK(W90,UNIQUE(FILTER(W:W,E:E=E90)),1)-3),RANK(SUM(V90,VLOOKUP(B90,Profile!J:L,3,FALSE)/1000),UNIQUE(FILTER(W:W,E:E=E90)),0)*1.33+1.33*(RANK(W90,UNIQUE(FILTER(W:W,E:E=E90)),1)-1)-5-(RANK(W90,UNIQUE(FILTER(W:W,E:E=E90)),1)-3)),0) +IF(OR(N90="""&amp;"R9"",N90=""R18""), RANK(SUM(V90,VLOOKUP(B90,Profile!J:L,3,FALSE)/1000),UNIQUE(FILTER(W:W,E:E=E90)),0),0) ,1))"),"")</f>
        <v/>
      </c>
      <c r="Y90" s="111" t="str">
        <f t="shared" si="2"/>
        <v/>
      </c>
      <c r="Z90" s="111" t="str">
        <f>IFERROR(__xludf.DUMMYFUNCTION("if(len(M90)=0,"""",IF(COUNTUNIQUEIFS(W:W,V:V,V90,E:E,E90)=1,Y90,ROUND(SUM(UNIQUE(FILTER(Y:Y,V:V=V90,E:E=E90)))/COUNTUNIQUEIFS(W:W,V:V,V90,E:E,E90),1)))"),"")</f>
        <v/>
      </c>
      <c r="AI90" s="8" t="s">
        <v>14</v>
      </c>
      <c r="AK90" s="8" t="s">
        <v>14</v>
      </c>
      <c r="AL90" s="8" t="s">
        <v>14</v>
      </c>
      <c r="AM90" s="8" t="s">
        <v>14</v>
      </c>
      <c r="AN90" s="8" t="str">
        <f>IFERROR(__xludf.DUMMYFUNCTION("""COMPUTED_VALUE"""),"")</f>
        <v/>
      </c>
      <c r="AO90" s="8" t="str">
        <f>IFERROR(__xludf.DUMMYFUNCTION("if(len(AI90:AI1001)=0,"""", COUNTA(filter(Chirps!$A$2:$Z$100,column(Chirps!$A$2:$Z$100)=AI90)))"),"")</f>
        <v/>
      </c>
    </row>
    <row r="91">
      <c r="Q91" s="111" t="str">
        <f>IFERROR(__xludf.DUMMYFUNCTION("if(len(L91)=0,"""",(IF(N91=""C"",
SMALL(FILTER(L:L,B:B=B91,E:E=E91),1)+IFERROR(SMALL(FILTER(L:L,B:B=B91,E:E=E91),2),0),
0)
+IF(N91=""R18"",
MIN(IFERROR(SMALL(FILTER(L:L,B:B=B91,E:E=E91,J:J=9),1),100)+IFERROR(SMALL(FILTER(L:L,B:B=B91,E:E=E91,J:J=9),2),100)"&amp;",SMALL(FILTER(L:L,B:B=B91,E:E=E91,J:J=18),1)),
0)
+IF(OR(N91=""R9"",N91=""M""),
MINIFS(L:L,B:B,B91,E:E,E91),
0)))"),"")</f>
        <v/>
      </c>
      <c r="R91" s="112" t="str">
        <f>if(len(L91)=0,"",SUM(Q91,VLOOKUP(B91,Profile!J:L,3,FALSE)/1000))</f>
        <v/>
      </c>
      <c r="S91" s="112" t="str">
        <f>IFERROR(__xludf.DUMMYFUNCTION("if(len(L91)=0,"""",ROUND( IF(AND(N91=""C"",RANK(R91,UNIQUE(FILTER(R:R,E:E=E91)),1)=1), MAX(15,RANK(SUM(Q91,VLOOKUP(B91,Profile!J:L,3,FALSE)/1000),UNIQUE(FILTER(R:R,E:E=E91)),0)*1.5),0) +IF(AND(N91=""C"",RANK(R91,UNIQUE(FILTER(R:R,E:E=E91)),1)=2), MAX(10,R"&amp;"ANK(SUM(Q91,VLOOKUP(B91,Profile!J:L,3,FALSE)/1000),UNIQUE(FILTER(R:R,E:E=E91)),0)*1.5+1.5-5),0) +IF(AND(N91=""C"",RANK(R91,UNIQUE(FILTER(R:R,E:E=E91)),1)=3), MAX(7,RANK(SUM(Q91,VLOOKUP(B91,Profile!J:L,3,FALSE)/1000),UNIQUE(FILTER(R:R,E:E=E91)),0)*1.5+3-8)"&amp;",0) +IF(AND(N91=""C"",RANK(R91,UNIQUE(FILTER(R:R,E:E=E91)),1)=4), MAX(5,RANK(SUM(Q91,VLOOKUP(B91,Profile!J:L,3,FALSE)/1000),UNIQUE(FILTER(R:R,E:E=E91)),0)*1.5+4.5-10),0) +IF(AND(N91=""C"",RANK(R91,UNIQUE(FILTER(R:R,E:E=E91)),1)&gt;4), MAX(5-(RANK(R91,UNIQUE("&amp;"FILTER(R:R,E:E=E91)),1)-3),RANK(SUM(Q91,VLOOKUP(B91,Profile!J:L,3,FALSE)/1000),UNIQUE(FILTER(R:R,E:E=E91)),0)*1.5+1.5*(RANK(R91,UNIQUE(FILTER(R:R,E:E=E91)),1)-1)-10-(RANK(R91,UNIQUE(FILTER(R:R,E:E=E91)),1)-4)),0) +IF(AND(N91=""M"",RANK(R91,UNIQUE(FILTER(R"&amp;":R,E:E=E91)),1)=1), MAX(10,RANK(SUM(Q91,VLOOKUP(B91,Profile!J:L,3,FALSE)/1000),UNIQUE(FILTER(R:R,E:E=E91)),0)*1.33),0) +IF(AND(N91=""M"",RANK(R91,UNIQUE(FILTER(R:R,E:E=E91)),1)=2), MAX(7,RANK(SUM(Q91,VLOOKUP(B91,Profile!J:L,3,FALSE)/1000),UNIQUE(FILTER(R:"&amp;"R,E:E=E91)),0)*1.33+1.33-3),0) +IF(AND(N91=""M"",RANK(R91,UNIQUE(FILTER(R:R,E:E=E91)),1)=3), MAX(5,RANK(SUM(Q91,VLOOKUP(B91,Profile!J:L,3,FALSE)/1000),UNIQUE(FILTER(R:R,E:E=E91)),0)*1.33+2.66-5),0) +IF(AND(N91=""M"",RANK(R91,UNIQUE(FILTER(R:R,E:E=E91)),1)"&amp;"&gt;3), MAX(5-(RANK(R91,UNIQUE(FILTER(R:R,E:E=E91)),1)-3),RANK(SUM(Q91,VLOOKUP(B91,Profile!J:L,3,FALSE)/1000),UNIQUE(FILTER(R:R,E:E=E91)),0)*1.33+1.33*(RANK(R91,UNIQUE(FILTER(R:R,E:E=E91)),1)-1)-5-(RANK(R91,UNIQUE(FILTER(R:R,E:E=E91)),1)-3)),0) +IF(OR(N91="""&amp;"R9"",N91=""R18""), RANK(SUM(Q91,VLOOKUP(B91,Profile!J:L,3,FALSE)/1000),UNIQUE(FILTER(R:R,E:E=E91)),0),0) ,1))"),"")</f>
        <v/>
      </c>
      <c r="T91" s="111" t="str">
        <f t="shared" si="1"/>
        <v/>
      </c>
      <c r="U91" s="111" t="str">
        <f>IFERROR(__xludf.DUMMYFUNCTION("if(len(L91)=0,"""",IF(COUNTUNIQUEIFS(R:R,Q:Q,Q91,E:E,E91)=1,T91,ROUND(SUM(UNIQUE(FILTER(T:T,Q:Q=Q91,E:E=E91)))/COUNTUNIQUEIFS(R:R,Q:Q,Q91,E:E,E91),1)))"),"")</f>
        <v/>
      </c>
      <c r="V91" s="109" t="str">
        <f>IFERROR(__xludf.DUMMYFUNCTION("if(len(M91)=0,"""",(IF(N91=""C"",
SMALL(FILTER(M:M,B:B=B91,E:E=E91),1),
0)
+IF(N91=""R18"",
MIN(IFERROR(SMALL(FILTER(M:M,B:B=B91,E:E=E91,J:J=9),1),100)+IFERROR(SMALL(FILTER(M:M,B:B=B91,E:E=E91,J:J=9),2),100),SMALL(FILTER(M:M,B:B=B91,E:E=E91,J:J=18),1)),
0"&amp;")
+IF(OR(N91=""R9"",N91=""M""),
MINIFS(M:M,B:B,B91,E:E,E91),
0)))"),"")</f>
        <v/>
      </c>
      <c r="W91" s="111" t="str">
        <f>if(len(M91)=0,"",SUM(V91,VLOOKUP(B91,Profile!J:L,3,FALSE)/1000))</f>
        <v/>
      </c>
      <c r="X91" s="111" t="str">
        <f>IFERROR(__xludf.DUMMYFUNCTION("if(len(M91)=0,"""",ROUND( IF(AND(N91=""C"",RANK(W91,UNIQUE(FILTER(W:W,E:E=E91)),1)=1), MAX(15,RANK(SUM(V91,VLOOKUP(B91,Profile!J:L,3,FALSE)/1000),UNIQUE(FILTER(W:W,E:E=E91)),0)*1.5),0) +IF(AND(N91=""C"",RANK(W91,UNIQUE(FILTER(W:W,E:E=E91)),1)=2), MAX(10,R"&amp;"ANK(SUM(V91,VLOOKUP(B91,Profile!J:L,3,FALSE)/1000),UNIQUE(FILTER(W:W,E:E=E91)),0)*1.5+1.5-5),0) +IF(AND(N91=""C"",RANK(W91,UNIQUE(FILTER(W:W,E:E=E91)),1)=3), MAX(7,RANK(SUM(V91,VLOOKUP(B91,Profile!J:L,3,FALSE)/1000),UNIQUE(FILTER(W:W,E:E=E91)),0)*1.5+3-8)"&amp;",0) +IF(AND(N91=""C"",RANK(W91,UNIQUE(FILTER(W:W,E:E=E91)),1)=4), MAX(5,RANK(SUM(V91,VLOOKUP(B91,Profile!J:L,3,FALSE)/1000),UNIQUE(FILTER(W:W,E:E=E91)),0)*1.5+4.5-10),0) +IF(AND(N91=""C"",RANK(W91,UNIQUE(FILTER(W:W,E:E=E91)),1)&gt;4), MAX(5-(RANK(W91,UNIQUE("&amp;"FILTER(W:W,E:E=E91)),1)-3),RANK(SUM(V91,VLOOKUP(B91,Profile!J:L,3,FALSE)/1000),UNIQUE(FILTER(W:W,E:E=E91)),0)*1.5+1.5*(RANK(W91,UNIQUE(FILTER(W:W,E:E=E91)),1)-1)-10-(RANK(W91,UNIQUE(FILTER(W:W,E:E=E91)),1)-4)),0) +IF(AND(N91=""M"",RANK(W91,UNIQUE(FILTER(W"&amp;":W,E:E=E91)),1)=1), MAX(10,RANK(SUM(V91,VLOOKUP(B91,Profile!J:L,3,FALSE)/1000),UNIQUE(FILTER(W:W,E:E=E91)),0)*1.33),0) +IF(AND(N91=""M"",RANK(W91,UNIQUE(FILTER(W:W,E:E=E91)),1)=2), MAX(7,RANK(SUM(V91,VLOOKUP(B91,Profile!J:L,3,FALSE)/1000),UNIQUE(FILTER(W:"&amp;"W,E:E=E91)),0)*1.33+1.33-3),0) +IF(AND(N91=""M"",RANK(W91,UNIQUE(FILTER(W:W,E:E=E91)),1)=3), MAX(5,RANK(SUM(V91,VLOOKUP(B91,Profile!J:L,3,FALSE)/1000),UNIQUE(FILTER(W:W,E:E=E91)),0)*1.33+2.66-5),0) +IF(AND(N91=""M"",RANK(W91,UNIQUE(FILTER(W:W,E:E=E91)),1)"&amp;"&gt;3), MAX(5-(RANK(W91,UNIQUE(FILTER(W:W,E:E=E91)),1)-3),RANK(SUM(V91,VLOOKUP(B91,Profile!J:L,3,FALSE)/1000),UNIQUE(FILTER(W:W,E:E=E91)),0)*1.33+1.33*(RANK(W91,UNIQUE(FILTER(W:W,E:E=E91)),1)-1)-5-(RANK(W91,UNIQUE(FILTER(W:W,E:E=E91)),1)-3)),0) +IF(OR(N91="""&amp;"R9"",N91=""R18""), RANK(SUM(V91,VLOOKUP(B91,Profile!J:L,3,FALSE)/1000),UNIQUE(FILTER(W:W,E:E=E91)),0),0) ,1))"),"")</f>
        <v/>
      </c>
      <c r="Y91" s="111" t="str">
        <f t="shared" si="2"/>
        <v/>
      </c>
      <c r="Z91" s="111" t="str">
        <f>IFERROR(__xludf.DUMMYFUNCTION("if(len(M91)=0,"""",IF(COUNTUNIQUEIFS(W:W,V:V,V91,E:E,E91)=1,Y91,ROUND(SUM(UNIQUE(FILTER(Y:Y,V:V=V91,E:E=E91)))/COUNTUNIQUEIFS(W:W,V:V,V91,E:E,E91),1)))"),"")</f>
        <v/>
      </c>
      <c r="AI91" s="8" t="s">
        <v>14</v>
      </c>
      <c r="AK91" s="8" t="s">
        <v>14</v>
      </c>
      <c r="AL91" s="8" t="s">
        <v>14</v>
      </c>
      <c r="AM91" s="8" t="s">
        <v>14</v>
      </c>
      <c r="AN91" s="8" t="str">
        <f>IFERROR(__xludf.DUMMYFUNCTION("""COMPUTED_VALUE"""),"")</f>
        <v/>
      </c>
      <c r="AO91" s="8" t="str">
        <f>IFERROR(__xludf.DUMMYFUNCTION("if(len(AI91:AI1001)=0,"""", COUNTA(filter(Chirps!$A$2:$Z$100,column(Chirps!$A$2:$Z$100)=AI91)))"),"")</f>
        <v/>
      </c>
    </row>
    <row r="92">
      <c r="Q92" s="111" t="str">
        <f>IFERROR(__xludf.DUMMYFUNCTION("if(len(L92)=0,"""",(IF(N92=""C"",
SMALL(FILTER(L:L,B:B=B92,E:E=E92),1)+IFERROR(SMALL(FILTER(L:L,B:B=B92,E:E=E92),2),0),
0)
+IF(N92=""R18"",
MIN(IFERROR(SMALL(FILTER(L:L,B:B=B92,E:E=E92,J:J=9),1),100)+IFERROR(SMALL(FILTER(L:L,B:B=B92,E:E=E92,J:J=9),2),100)"&amp;",SMALL(FILTER(L:L,B:B=B92,E:E=E92,J:J=18),1)),
0)
+IF(OR(N92=""R9"",N92=""M""),
MINIFS(L:L,B:B,B92,E:E,E92),
0)))"),"")</f>
        <v/>
      </c>
      <c r="R92" s="112" t="str">
        <f>if(len(L92)=0,"",SUM(Q92,VLOOKUP(B92,Profile!J:L,3,FALSE)/1000))</f>
        <v/>
      </c>
      <c r="S92" s="112" t="str">
        <f>IFERROR(__xludf.DUMMYFUNCTION("if(len(L92)=0,"""",ROUND( IF(AND(N92=""C"",RANK(R92,UNIQUE(FILTER(R:R,E:E=E92)),1)=1), MAX(15,RANK(SUM(Q92,VLOOKUP(B92,Profile!J:L,3,FALSE)/1000),UNIQUE(FILTER(R:R,E:E=E92)),0)*1.5),0) +IF(AND(N92=""C"",RANK(R92,UNIQUE(FILTER(R:R,E:E=E92)),1)=2), MAX(10,R"&amp;"ANK(SUM(Q92,VLOOKUP(B92,Profile!J:L,3,FALSE)/1000),UNIQUE(FILTER(R:R,E:E=E92)),0)*1.5+1.5-5),0) +IF(AND(N92=""C"",RANK(R92,UNIQUE(FILTER(R:R,E:E=E92)),1)=3), MAX(7,RANK(SUM(Q92,VLOOKUP(B92,Profile!J:L,3,FALSE)/1000),UNIQUE(FILTER(R:R,E:E=E92)),0)*1.5+3-8)"&amp;",0) +IF(AND(N92=""C"",RANK(R92,UNIQUE(FILTER(R:R,E:E=E92)),1)=4), MAX(5,RANK(SUM(Q92,VLOOKUP(B92,Profile!J:L,3,FALSE)/1000),UNIQUE(FILTER(R:R,E:E=E92)),0)*1.5+4.5-10),0) +IF(AND(N92=""C"",RANK(R92,UNIQUE(FILTER(R:R,E:E=E92)),1)&gt;4), MAX(5-(RANK(R92,UNIQUE("&amp;"FILTER(R:R,E:E=E92)),1)-3),RANK(SUM(Q92,VLOOKUP(B92,Profile!J:L,3,FALSE)/1000),UNIQUE(FILTER(R:R,E:E=E92)),0)*1.5+1.5*(RANK(R92,UNIQUE(FILTER(R:R,E:E=E92)),1)-1)-10-(RANK(R92,UNIQUE(FILTER(R:R,E:E=E92)),1)-4)),0) +IF(AND(N92=""M"",RANK(R92,UNIQUE(FILTER(R"&amp;":R,E:E=E92)),1)=1), MAX(10,RANK(SUM(Q92,VLOOKUP(B92,Profile!J:L,3,FALSE)/1000),UNIQUE(FILTER(R:R,E:E=E92)),0)*1.33),0) +IF(AND(N92=""M"",RANK(R92,UNIQUE(FILTER(R:R,E:E=E92)),1)=2), MAX(7,RANK(SUM(Q92,VLOOKUP(B92,Profile!J:L,3,FALSE)/1000),UNIQUE(FILTER(R:"&amp;"R,E:E=E92)),0)*1.33+1.33-3),0) +IF(AND(N92=""M"",RANK(R92,UNIQUE(FILTER(R:R,E:E=E92)),1)=3), MAX(5,RANK(SUM(Q92,VLOOKUP(B92,Profile!J:L,3,FALSE)/1000),UNIQUE(FILTER(R:R,E:E=E92)),0)*1.33+2.66-5),0) +IF(AND(N92=""M"",RANK(R92,UNIQUE(FILTER(R:R,E:E=E92)),1)"&amp;"&gt;3), MAX(5-(RANK(R92,UNIQUE(FILTER(R:R,E:E=E92)),1)-3),RANK(SUM(Q92,VLOOKUP(B92,Profile!J:L,3,FALSE)/1000),UNIQUE(FILTER(R:R,E:E=E92)),0)*1.33+1.33*(RANK(R92,UNIQUE(FILTER(R:R,E:E=E92)),1)-1)-5-(RANK(R92,UNIQUE(FILTER(R:R,E:E=E92)),1)-3)),0) +IF(OR(N92="""&amp;"R9"",N92=""R18""), RANK(SUM(Q92,VLOOKUP(B92,Profile!J:L,3,FALSE)/1000),UNIQUE(FILTER(R:R,E:E=E92)),0),0) ,1))"),"")</f>
        <v/>
      </c>
      <c r="T92" s="111" t="str">
        <f t="shared" si="1"/>
        <v/>
      </c>
      <c r="U92" s="111" t="str">
        <f>IFERROR(__xludf.DUMMYFUNCTION("if(len(L92)=0,"""",IF(COUNTUNIQUEIFS(R:R,Q:Q,Q92,E:E,E92)=1,T92,ROUND(SUM(UNIQUE(FILTER(T:T,Q:Q=Q92,E:E=E92)))/COUNTUNIQUEIFS(R:R,Q:Q,Q92,E:E,E92),1)))"),"")</f>
        <v/>
      </c>
      <c r="V92" s="109" t="str">
        <f>IFERROR(__xludf.DUMMYFUNCTION("if(len(M92)=0,"""",(IF(N92=""C"",
SMALL(FILTER(M:M,B:B=B92,E:E=E92),1),
0)
+IF(N92=""R18"",
MIN(IFERROR(SMALL(FILTER(M:M,B:B=B92,E:E=E92,J:J=9),1),100)+IFERROR(SMALL(FILTER(M:M,B:B=B92,E:E=E92,J:J=9),2),100),SMALL(FILTER(M:M,B:B=B92,E:E=E92,J:J=18),1)),
0"&amp;")
+IF(OR(N92=""R9"",N92=""M""),
MINIFS(M:M,B:B,B92,E:E,E92),
0)))"),"")</f>
        <v/>
      </c>
      <c r="W92" s="111" t="str">
        <f>if(len(M92)=0,"",SUM(V92,VLOOKUP(B92,Profile!J:L,3,FALSE)/1000))</f>
        <v/>
      </c>
      <c r="X92" s="111" t="str">
        <f>IFERROR(__xludf.DUMMYFUNCTION("if(len(M92)=0,"""",ROUND( IF(AND(N92=""C"",RANK(W92,UNIQUE(FILTER(W:W,E:E=E92)),1)=1), MAX(15,RANK(SUM(V92,VLOOKUP(B92,Profile!J:L,3,FALSE)/1000),UNIQUE(FILTER(W:W,E:E=E92)),0)*1.5),0) +IF(AND(N92=""C"",RANK(W92,UNIQUE(FILTER(W:W,E:E=E92)),1)=2), MAX(10,R"&amp;"ANK(SUM(V92,VLOOKUP(B92,Profile!J:L,3,FALSE)/1000),UNIQUE(FILTER(W:W,E:E=E92)),0)*1.5+1.5-5),0) +IF(AND(N92=""C"",RANK(W92,UNIQUE(FILTER(W:W,E:E=E92)),1)=3), MAX(7,RANK(SUM(V92,VLOOKUP(B92,Profile!J:L,3,FALSE)/1000),UNIQUE(FILTER(W:W,E:E=E92)),0)*1.5+3-8)"&amp;",0) +IF(AND(N92=""C"",RANK(W92,UNIQUE(FILTER(W:W,E:E=E92)),1)=4), MAX(5,RANK(SUM(V92,VLOOKUP(B92,Profile!J:L,3,FALSE)/1000),UNIQUE(FILTER(W:W,E:E=E92)),0)*1.5+4.5-10),0) +IF(AND(N92=""C"",RANK(W92,UNIQUE(FILTER(W:W,E:E=E92)),1)&gt;4), MAX(5-(RANK(W92,UNIQUE("&amp;"FILTER(W:W,E:E=E92)),1)-3),RANK(SUM(V92,VLOOKUP(B92,Profile!J:L,3,FALSE)/1000),UNIQUE(FILTER(W:W,E:E=E92)),0)*1.5+1.5*(RANK(W92,UNIQUE(FILTER(W:W,E:E=E92)),1)-1)-10-(RANK(W92,UNIQUE(FILTER(W:W,E:E=E92)),1)-4)),0) +IF(AND(N92=""M"",RANK(W92,UNIQUE(FILTER(W"&amp;":W,E:E=E92)),1)=1), MAX(10,RANK(SUM(V92,VLOOKUP(B92,Profile!J:L,3,FALSE)/1000),UNIQUE(FILTER(W:W,E:E=E92)),0)*1.33),0) +IF(AND(N92=""M"",RANK(W92,UNIQUE(FILTER(W:W,E:E=E92)),1)=2), MAX(7,RANK(SUM(V92,VLOOKUP(B92,Profile!J:L,3,FALSE)/1000),UNIQUE(FILTER(W:"&amp;"W,E:E=E92)),0)*1.33+1.33-3),0) +IF(AND(N92=""M"",RANK(W92,UNIQUE(FILTER(W:W,E:E=E92)),1)=3), MAX(5,RANK(SUM(V92,VLOOKUP(B92,Profile!J:L,3,FALSE)/1000),UNIQUE(FILTER(W:W,E:E=E92)),0)*1.33+2.66-5),0) +IF(AND(N92=""M"",RANK(W92,UNIQUE(FILTER(W:W,E:E=E92)),1)"&amp;"&gt;3), MAX(5-(RANK(W92,UNIQUE(FILTER(W:W,E:E=E92)),1)-3),RANK(SUM(V92,VLOOKUP(B92,Profile!J:L,3,FALSE)/1000),UNIQUE(FILTER(W:W,E:E=E92)),0)*1.33+1.33*(RANK(W92,UNIQUE(FILTER(W:W,E:E=E92)),1)-1)-5-(RANK(W92,UNIQUE(FILTER(W:W,E:E=E92)),1)-3)),0) +IF(OR(N92="""&amp;"R9"",N92=""R18""), RANK(SUM(V92,VLOOKUP(B92,Profile!J:L,3,FALSE)/1000),UNIQUE(FILTER(W:W,E:E=E92)),0),0) ,1))"),"")</f>
        <v/>
      </c>
      <c r="Y92" s="111" t="str">
        <f t="shared" si="2"/>
        <v/>
      </c>
      <c r="Z92" s="111" t="str">
        <f>IFERROR(__xludf.DUMMYFUNCTION("if(len(M92)=0,"""",IF(COUNTUNIQUEIFS(W:W,V:V,V92,E:E,E92)=1,Y92,ROUND(SUM(UNIQUE(FILTER(Y:Y,V:V=V92,E:E=E92)))/COUNTUNIQUEIFS(W:W,V:V,V92,E:E,E92),1)))"),"")</f>
        <v/>
      </c>
      <c r="AI92" s="8" t="s">
        <v>14</v>
      </c>
      <c r="AK92" s="8" t="s">
        <v>14</v>
      </c>
      <c r="AL92" s="8" t="s">
        <v>14</v>
      </c>
      <c r="AM92" s="8" t="s">
        <v>14</v>
      </c>
      <c r="AN92" s="8" t="str">
        <f>IFERROR(__xludf.DUMMYFUNCTION("""COMPUTED_VALUE"""),"")</f>
        <v/>
      </c>
      <c r="AO92" s="8" t="str">
        <f>IFERROR(__xludf.DUMMYFUNCTION("if(len(AI92:AI1001)=0,"""", COUNTA(filter(Chirps!$A$2:$Z$100,column(Chirps!$A$2:$Z$100)=AI92)))"),"")</f>
        <v/>
      </c>
    </row>
    <row r="93">
      <c r="Q93" s="111" t="str">
        <f>IFERROR(__xludf.DUMMYFUNCTION("if(len(L93)=0,"""",(IF(N93=""C"",
SMALL(FILTER(L:L,B:B=B93,E:E=E93),1)+IFERROR(SMALL(FILTER(L:L,B:B=B93,E:E=E93),2),0),
0)
+IF(N93=""R18"",
MIN(IFERROR(SMALL(FILTER(L:L,B:B=B93,E:E=E93,J:J=9),1),100)+IFERROR(SMALL(FILTER(L:L,B:B=B93,E:E=E93,J:J=9),2),100)"&amp;",SMALL(FILTER(L:L,B:B=B93,E:E=E93,J:J=18),1)),
0)
+IF(OR(N93=""R9"",N93=""M""),
MINIFS(L:L,B:B,B93,E:E,E93),
0)))"),"")</f>
        <v/>
      </c>
      <c r="R93" s="112" t="str">
        <f>if(len(L93)=0,"",SUM(Q93,VLOOKUP(B93,Profile!J:L,3,FALSE)/1000))</f>
        <v/>
      </c>
      <c r="S93" s="112" t="str">
        <f>IFERROR(__xludf.DUMMYFUNCTION("if(len(L93)=0,"""",ROUND( IF(AND(N93=""C"",RANK(R93,UNIQUE(FILTER(R:R,E:E=E93)),1)=1), MAX(15,RANK(SUM(Q93,VLOOKUP(B93,Profile!J:L,3,FALSE)/1000),UNIQUE(FILTER(R:R,E:E=E93)),0)*1.5),0) +IF(AND(N93=""C"",RANK(R93,UNIQUE(FILTER(R:R,E:E=E93)),1)=2), MAX(10,R"&amp;"ANK(SUM(Q93,VLOOKUP(B93,Profile!J:L,3,FALSE)/1000),UNIQUE(FILTER(R:R,E:E=E93)),0)*1.5+1.5-5),0) +IF(AND(N93=""C"",RANK(R93,UNIQUE(FILTER(R:R,E:E=E93)),1)=3), MAX(7,RANK(SUM(Q93,VLOOKUP(B93,Profile!J:L,3,FALSE)/1000),UNIQUE(FILTER(R:R,E:E=E93)),0)*1.5+3-8)"&amp;",0) +IF(AND(N93=""C"",RANK(R93,UNIQUE(FILTER(R:R,E:E=E93)),1)=4), MAX(5,RANK(SUM(Q93,VLOOKUP(B93,Profile!J:L,3,FALSE)/1000),UNIQUE(FILTER(R:R,E:E=E93)),0)*1.5+4.5-10),0) +IF(AND(N93=""C"",RANK(R93,UNIQUE(FILTER(R:R,E:E=E93)),1)&gt;4), MAX(5-(RANK(R93,UNIQUE("&amp;"FILTER(R:R,E:E=E93)),1)-3),RANK(SUM(Q93,VLOOKUP(B93,Profile!J:L,3,FALSE)/1000),UNIQUE(FILTER(R:R,E:E=E93)),0)*1.5+1.5*(RANK(R93,UNIQUE(FILTER(R:R,E:E=E93)),1)-1)-10-(RANK(R93,UNIQUE(FILTER(R:R,E:E=E93)),1)-4)),0) +IF(AND(N93=""M"",RANK(R93,UNIQUE(FILTER(R"&amp;":R,E:E=E93)),1)=1), MAX(10,RANK(SUM(Q93,VLOOKUP(B93,Profile!J:L,3,FALSE)/1000),UNIQUE(FILTER(R:R,E:E=E93)),0)*1.33),0) +IF(AND(N93=""M"",RANK(R93,UNIQUE(FILTER(R:R,E:E=E93)),1)=2), MAX(7,RANK(SUM(Q93,VLOOKUP(B93,Profile!J:L,3,FALSE)/1000),UNIQUE(FILTER(R:"&amp;"R,E:E=E93)),0)*1.33+1.33-3),0) +IF(AND(N93=""M"",RANK(R93,UNIQUE(FILTER(R:R,E:E=E93)),1)=3), MAX(5,RANK(SUM(Q93,VLOOKUP(B93,Profile!J:L,3,FALSE)/1000),UNIQUE(FILTER(R:R,E:E=E93)),0)*1.33+2.66-5),0) +IF(AND(N93=""M"",RANK(R93,UNIQUE(FILTER(R:R,E:E=E93)),1)"&amp;"&gt;3), MAX(5-(RANK(R93,UNIQUE(FILTER(R:R,E:E=E93)),1)-3),RANK(SUM(Q93,VLOOKUP(B93,Profile!J:L,3,FALSE)/1000),UNIQUE(FILTER(R:R,E:E=E93)),0)*1.33+1.33*(RANK(R93,UNIQUE(FILTER(R:R,E:E=E93)),1)-1)-5-(RANK(R93,UNIQUE(FILTER(R:R,E:E=E93)),1)-3)),0) +IF(OR(N93="""&amp;"R9"",N93=""R18""), RANK(SUM(Q93,VLOOKUP(B93,Profile!J:L,3,FALSE)/1000),UNIQUE(FILTER(R:R,E:E=E93)),0),0) ,1))"),"")</f>
        <v/>
      </c>
      <c r="T93" s="111" t="str">
        <f t="shared" si="1"/>
        <v/>
      </c>
      <c r="U93" s="111" t="str">
        <f>IFERROR(__xludf.DUMMYFUNCTION("if(len(L93)=0,"""",IF(COUNTUNIQUEIFS(R:R,Q:Q,Q93,E:E,E93)=1,T93,ROUND(SUM(UNIQUE(FILTER(T:T,Q:Q=Q93,E:E=E93)))/COUNTUNIQUEIFS(R:R,Q:Q,Q93,E:E,E93),1)))"),"")</f>
        <v/>
      </c>
      <c r="V93" s="109" t="str">
        <f>IFERROR(__xludf.DUMMYFUNCTION("if(len(M93)=0,"""",(IF(N93=""C"",
SMALL(FILTER(M:M,B:B=B93,E:E=E93),1),
0)
+IF(N93=""R18"",
MIN(IFERROR(SMALL(FILTER(M:M,B:B=B93,E:E=E93,J:J=9),1),100)+IFERROR(SMALL(FILTER(M:M,B:B=B93,E:E=E93,J:J=9),2),100),SMALL(FILTER(M:M,B:B=B93,E:E=E93,J:J=18),1)),
0"&amp;")
+IF(OR(N93=""R9"",N93=""M""),
MINIFS(M:M,B:B,B93,E:E,E93),
0)))"),"")</f>
        <v/>
      </c>
      <c r="W93" s="111" t="str">
        <f>if(len(M93)=0,"",SUM(V93,VLOOKUP(B93,Profile!J:L,3,FALSE)/1000))</f>
        <v/>
      </c>
      <c r="X93" s="111" t="str">
        <f>IFERROR(__xludf.DUMMYFUNCTION("if(len(M93)=0,"""",ROUND( IF(AND(N93=""C"",RANK(W93,UNIQUE(FILTER(W:W,E:E=E93)),1)=1), MAX(15,RANK(SUM(V93,VLOOKUP(B93,Profile!J:L,3,FALSE)/1000),UNIQUE(FILTER(W:W,E:E=E93)),0)*1.5),0) +IF(AND(N93=""C"",RANK(W93,UNIQUE(FILTER(W:W,E:E=E93)),1)=2), MAX(10,R"&amp;"ANK(SUM(V93,VLOOKUP(B93,Profile!J:L,3,FALSE)/1000),UNIQUE(FILTER(W:W,E:E=E93)),0)*1.5+1.5-5),0) +IF(AND(N93=""C"",RANK(W93,UNIQUE(FILTER(W:W,E:E=E93)),1)=3), MAX(7,RANK(SUM(V93,VLOOKUP(B93,Profile!J:L,3,FALSE)/1000),UNIQUE(FILTER(W:W,E:E=E93)),0)*1.5+3-8)"&amp;",0) +IF(AND(N93=""C"",RANK(W93,UNIQUE(FILTER(W:W,E:E=E93)),1)=4), MAX(5,RANK(SUM(V93,VLOOKUP(B93,Profile!J:L,3,FALSE)/1000),UNIQUE(FILTER(W:W,E:E=E93)),0)*1.5+4.5-10),0) +IF(AND(N93=""C"",RANK(W93,UNIQUE(FILTER(W:W,E:E=E93)),1)&gt;4), MAX(5-(RANK(W93,UNIQUE("&amp;"FILTER(W:W,E:E=E93)),1)-3),RANK(SUM(V93,VLOOKUP(B93,Profile!J:L,3,FALSE)/1000),UNIQUE(FILTER(W:W,E:E=E93)),0)*1.5+1.5*(RANK(W93,UNIQUE(FILTER(W:W,E:E=E93)),1)-1)-10-(RANK(W93,UNIQUE(FILTER(W:W,E:E=E93)),1)-4)),0) +IF(AND(N93=""M"",RANK(W93,UNIQUE(FILTER(W"&amp;":W,E:E=E93)),1)=1), MAX(10,RANK(SUM(V93,VLOOKUP(B93,Profile!J:L,3,FALSE)/1000),UNIQUE(FILTER(W:W,E:E=E93)),0)*1.33),0) +IF(AND(N93=""M"",RANK(W93,UNIQUE(FILTER(W:W,E:E=E93)),1)=2), MAX(7,RANK(SUM(V93,VLOOKUP(B93,Profile!J:L,3,FALSE)/1000),UNIQUE(FILTER(W:"&amp;"W,E:E=E93)),0)*1.33+1.33-3),0) +IF(AND(N93=""M"",RANK(W93,UNIQUE(FILTER(W:W,E:E=E93)),1)=3), MAX(5,RANK(SUM(V93,VLOOKUP(B93,Profile!J:L,3,FALSE)/1000),UNIQUE(FILTER(W:W,E:E=E93)),0)*1.33+2.66-5),0) +IF(AND(N93=""M"",RANK(W93,UNIQUE(FILTER(W:W,E:E=E93)),1)"&amp;"&gt;3), MAX(5-(RANK(W93,UNIQUE(FILTER(W:W,E:E=E93)),1)-3),RANK(SUM(V93,VLOOKUP(B93,Profile!J:L,3,FALSE)/1000),UNIQUE(FILTER(W:W,E:E=E93)),0)*1.33+1.33*(RANK(W93,UNIQUE(FILTER(W:W,E:E=E93)),1)-1)-5-(RANK(W93,UNIQUE(FILTER(W:W,E:E=E93)),1)-3)),0) +IF(OR(N93="""&amp;"R9"",N93=""R18""), RANK(SUM(V93,VLOOKUP(B93,Profile!J:L,3,FALSE)/1000),UNIQUE(FILTER(W:W,E:E=E93)),0),0) ,1))"),"")</f>
        <v/>
      </c>
      <c r="Y93" s="111" t="str">
        <f t="shared" si="2"/>
        <v/>
      </c>
      <c r="Z93" s="111" t="str">
        <f>IFERROR(__xludf.DUMMYFUNCTION("if(len(M93)=0,"""",IF(COUNTUNIQUEIFS(W:W,V:V,V93,E:E,E93)=1,Y93,ROUND(SUM(UNIQUE(FILTER(Y:Y,V:V=V93,E:E=E93)))/COUNTUNIQUEIFS(W:W,V:V,V93,E:E,E93),1)))"),"")</f>
        <v/>
      </c>
      <c r="AI93" s="8" t="s">
        <v>14</v>
      </c>
      <c r="AK93" s="8" t="s">
        <v>14</v>
      </c>
      <c r="AL93" s="8" t="s">
        <v>14</v>
      </c>
      <c r="AM93" s="8" t="s">
        <v>14</v>
      </c>
      <c r="AN93" s="8" t="str">
        <f>IFERROR(__xludf.DUMMYFUNCTION("""COMPUTED_VALUE"""),"")</f>
        <v/>
      </c>
      <c r="AO93" s="8" t="str">
        <f>IFERROR(__xludf.DUMMYFUNCTION("if(len(AI93:AI1001)=0,"""", COUNTA(filter(Chirps!$A$2:$Z$100,column(Chirps!$A$2:$Z$100)=AI93)))"),"")</f>
        <v/>
      </c>
    </row>
    <row r="94">
      <c r="Q94" s="111" t="str">
        <f>IFERROR(__xludf.DUMMYFUNCTION("if(len(L94)=0,"""",(IF(N94=""C"",
SMALL(FILTER(L:L,B:B=B94,E:E=E94),1)+IFERROR(SMALL(FILTER(L:L,B:B=B94,E:E=E94),2),0),
0)
+IF(N94=""R18"",
MIN(IFERROR(SMALL(FILTER(L:L,B:B=B94,E:E=E94,J:J=9),1),100)+IFERROR(SMALL(FILTER(L:L,B:B=B94,E:E=E94,J:J=9),2),100)"&amp;",SMALL(FILTER(L:L,B:B=B94,E:E=E94,J:J=18),1)),
0)
+IF(OR(N94=""R9"",N94=""M""),
MINIFS(L:L,B:B,B94,E:E,E94),
0)))"),"")</f>
        <v/>
      </c>
      <c r="R94" s="112" t="str">
        <f>if(len(L94)=0,"",SUM(Q94,VLOOKUP(B94,Profile!J:L,3,FALSE)/1000))</f>
        <v/>
      </c>
      <c r="S94" s="112" t="str">
        <f>IFERROR(__xludf.DUMMYFUNCTION("if(len(L94)=0,"""",ROUND( IF(AND(N94=""C"",RANK(R94,UNIQUE(FILTER(R:R,E:E=E94)),1)=1), MAX(15,RANK(SUM(Q94,VLOOKUP(B94,Profile!J:L,3,FALSE)/1000),UNIQUE(FILTER(R:R,E:E=E94)),0)*1.5),0) +IF(AND(N94=""C"",RANK(R94,UNIQUE(FILTER(R:R,E:E=E94)),1)=2), MAX(10,R"&amp;"ANK(SUM(Q94,VLOOKUP(B94,Profile!J:L,3,FALSE)/1000),UNIQUE(FILTER(R:R,E:E=E94)),0)*1.5+1.5-5),0) +IF(AND(N94=""C"",RANK(R94,UNIQUE(FILTER(R:R,E:E=E94)),1)=3), MAX(7,RANK(SUM(Q94,VLOOKUP(B94,Profile!J:L,3,FALSE)/1000),UNIQUE(FILTER(R:R,E:E=E94)),0)*1.5+3-8)"&amp;",0) +IF(AND(N94=""C"",RANK(R94,UNIQUE(FILTER(R:R,E:E=E94)),1)=4), MAX(5,RANK(SUM(Q94,VLOOKUP(B94,Profile!J:L,3,FALSE)/1000),UNIQUE(FILTER(R:R,E:E=E94)),0)*1.5+4.5-10),0) +IF(AND(N94=""C"",RANK(R94,UNIQUE(FILTER(R:R,E:E=E94)),1)&gt;4), MAX(5-(RANK(R94,UNIQUE("&amp;"FILTER(R:R,E:E=E94)),1)-3),RANK(SUM(Q94,VLOOKUP(B94,Profile!J:L,3,FALSE)/1000),UNIQUE(FILTER(R:R,E:E=E94)),0)*1.5+1.5*(RANK(R94,UNIQUE(FILTER(R:R,E:E=E94)),1)-1)-10-(RANK(R94,UNIQUE(FILTER(R:R,E:E=E94)),1)-4)),0) +IF(AND(N94=""M"",RANK(R94,UNIQUE(FILTER(R"&amp;":R,E:E=E94)),1)=1), MAX(10,RANK(SUM(Q94,VLOOKUP(B94,Profile!J:L,3,FALSE)/1000),UNIQUE(FILTER(R:R,E:E=E94)),0)*1.33),0) +IF(AND(N94=""M"",RANK(R94,UNIQUE(FILTER(R:R,E:E=E94)),1)=2), MAX(7,RANK(SUM(Q94,VLOOKUP(B94,Profile!J:L,3,FALSE)/1000),UNIQUE(FILTER(R:"&amp;"R,E:E=E94)),0)*1.33+1.33-3),0) +IF(AND(N94=""M"",RANK(R94,UNIQUE(FILTER(R:R,E:E=E94)),1)=3), MAX(5,RANK(SUM(Q94,VLOOKUP(B94,Profile!J:L,3,FALSE)/1000),UNIQUE(FILTER(R:R,E:E=E94)),0)*1.33+2.66-5),0) +IF(AND(N94=""M"",RANK(R94,UNIQUE(FILTER(R:R,E:E=E94)),1)"&amp;"&gt;3), MAX(5-(RANK(R94,UNIQUE(FILTER(R:R,E:E=E94)),1)-3),RANK(SUM(Q94,VLOOKUP(B94,Profile!J:L,3,FALSE)/1000),UNIQUE(FILTER(R:R,E:E=E94)),0)*1.33+1.33*(RANK(R94,UNIQUE(FILTER(R:R,E:E=E94)),1)-1)-5-(RANK(R94,UNIQUE(FILTER(R:R,E:E=E94)),1)-3)),0) +IF(OR(N94="""&amp;"R9"",N94=""R18""), RANK(SUM(Q94,VLOOKUP(B94,Profile!J:L,3,FALSE)/1000),UNIQUE(FILTER(R:R,E:E=E94)),0),0) ,1))"),"")</f>
        <v/>
      </c>
      <c r="T94" s="111" t="str">
        <f t="shared" si="1"/>
        <v/>
      </c>
      <c r="U94" s="111" t="str">
        <f>IFERROR(__xludf.DUMMYFUNCTION("if(len(L94)=0,"""",IF(COUNTUNIQUEIFS(R:R,Q:Q,Q94,E:E,E94)=1,T94,ROUND(SUM(UNIQUE(FILTER(T:T,Q:Q=Q94,E:E=E94)))/COUNTUNIQUEIFS(R:R,Q:Q,Q94,E:E,E94),1)))"),"")</f>
        <v/>
      </c>
      <c r="V94" s="109" t="str">
        <f>IFERROR(__xludf.DUMMYFUNCTION("if(len(M94)=0,"""",(IF(N94=""C"",
SMALL(FILTER(M:M,B:B=B94,E:E=E94),1),
0)
+IF(N94=""R18"",
MIN(IFERROR(SMALL(FILTER(M:M,B:B=B94,E:E=E94,J:J=9),1),100)+IFERROR(SMALL(FILTER(M:M,B:B=B94,E:E=E94,J:J=9),2),100),SMALL(FILTER(M:M,B:B=B94,E:E=E94,J:J=18),1)),
0"&amp;")
+IF(OR(N94=""R9"",N94=""M""),
MINIFS(M:M,B:B,B94,E:E,E94),
0)))"),"")</f>
        <v/>
      </c>
      <c r="W94" s="111" t="str">
        <f>if(len(M94)=0,"",SUM(V94,VLOOKUP(B94,Profile!J:L,3,FALSE)/1000))</f>
        <v/>
      </c>
      <c r="X94" s="111" t="str">
        <f>IFERROR(__xludf.DUMMYFUNCTION("if(len(M94)=0,"""",ROUND( IF(AND(N94=""C"",RANK(W94,UNIQUE(FILTER(W:W,E:E=E94)),1)=1), MAX(15,RANK(SUM(V94,VLOOKUP(B94,Profile!J:L,3,FALSE)/1000),UNIQUE(FILTER(W:W,E:E=E94)),0)*1.5),0) +IF(AND(N94=""C"",RANK(W94,UNIQUE(FILTER(W:W,E:E=E94)),1)=2), MAX(10,R"&amp;"ANK(SUM(V94,VLOOKUP(B94,Profile!J:L,3,FALSE)/1000),UNIQUE(FILTER(W:W,E:E=E94)),0)*1.5+1.5-5),0) +IF(AND(N94=""C"",RANK(W94,UNIQUE(FILTER(W:W,E:E=E94)),1)=3), MAX(7,RANK(SUM(V94,VLOOKUP(B94,Profile!J:L,3,FALSE)/1000),UNIQUE(FILTER(W:W,E:E=E94)),0)*1.5+3-8)"&amp;",0) +IF(AND(N94=""C"",RANK(W94,UNIQUE(FILTER(W:W,E:E=E94)),1)=4), MAX(5,RANK(SUM(V94,VLOOKUP(B94,Profile!J:L,3,FALSE)/1000),UNIQUE(FILTER(W:W,E:E=E94)),0)*1.5+4.5-10),0) +IF(AND(N94=""C"",RANK(W94,UNIQUE(FILTER(W:W,E:E=E94)),1)&gt;4), MAX(5-(RANK(W94,UNIQUE("&amp;"FILTER(W:W,E:E=E94)),1)-3),RANK(SUM(V94,VLOOKUP(B94,Profile!J:L,3,FALSE)/1000),UNIQUE(FILTER(W:W,E:E=E94)),0)*1.5+1.5*(RANK(W94,UNIQUE(FILTER(W:W,E:E=E94)),1)-1)-10-(RANK(W94,UNIQUE(FILTER(W:W,E:E=E94)),1)-4)),0) +IF(AND(N94=""M"",RANK(W94,UNIQUE(FILTER(W"&amp;":W,E:E=E94)),1)=1), MAX(10,RANK(SUM(V94,VLOOKUP(B94,Profile!J:L,3,FALSE)/1000),UNIQUE(FILTER(W:W,E:E=E94)),0)*1.33),0) +IF(AND(N94=""M"",RANK(W94,UNIQUE(FILTER(W:W,E:E=E94)),1)=2), MAX(7,RANK(SUM(V94,VLOOKUP(B94,Profile!J:L,3,FALSE)/1000),UNIQUE(FILTER(W:"&amp;"W,E:E=E94)),0)*1.33+1.33-3),0) +IF(AND(N94=""M"",RANK(W94,UNIQUE(FILTER(W:W,E:E=E94)),1)=3), MAX(5,RANK(SUM(V94,VLOOKUP(B94,Profile!J:L,3,FALSE)/1000),UNIQUE(FILTER(W:W,E:E=E94)),0)*1.33+2.66-5),0) +IF(AND(N94=""M"",RANK(W94,UNIQUE(FILTER(W:W,E:E=E94)),1)"&amp;"&gt;3), MAX(5-(RANK(W94,UNIQUE(FILTER(W:W,E:E=E94)),1)-3),RANK(SUM(V94,VLOOKUP(B94,Profile!J:L,3,FALSE)/1000),UNIQUE(FILTER(W:W,E:E=E94)),0)*1.33+1.33*(RANK(W94,UNIQUE(FILTER(W:W,E:E=E94)),1)-1)-5-(RANK(W94,UNIQUE(FILTER(W:W,E:E=E94)),1)-3)),0) +IF(OR(N94="""&amp;"R9"",N94=""R18""), RANK(SUM(V94,VLOOKUP(B94,Profile!J:L,3,FALSE)/1000),UNIQUE(FILTER(W:W,E:E=E94)),0),0) ,1))"),"")</f>
        <v/>
      </c>
      <c r="Y94" s="111" t="str">
        <f t="shared" si="2"/>
        <v/>
      </c>
      <c r="Z94" s="111" t="str">
        <f>IFERROR(__xludf.DUMMYFUNCTION("if(len(M94)=0,"""",IF(COUNTUNIQUEIFS(W:W,V:V,V94,E:E,E94)=1,Y94,ROUND(SUM(UNIQUE(FILTER(Y:Y,V:V=V94,E:E=E94)))/COUNTUNIQUEIFS(W:W,V:V,V94,E:E,E94),1)))"),"")</f>
        <v/>
      </c>
      <c r="AI94" s="8" t="s">
        <v>14</v>
      </c>
      <c r="AK94" s="8" t="s">
        <v>14</v>
      </c>
      <c r="AL94" s="8" t="s">
        <v>14</v>
      </c>
      <c r="AM94" s="8" t="s">
        <v>14</v>
      </c>
      <c r="AN94" s="8" t="str">
        <f>IFERROR(__xludf.DUMMYFUNCTION("""COMPUTED_VALUE"""),"")</f>
        <v/>
      </c>
      <c r="AO94" s="8" t="str">
        <f>IFERROR(__xludf.DUMMYFUNCTION("if(len(AI94:AI1001)=0,"""", COUNTA(filter(Chirps!$A$2:$Z$100,column(Chirps!$A$2:$Z$100)=AI94)))"),"")</f>
        <v/>
      </c>
    </row>
    <row r="95">
      <c r="Q95" s="111" t="str">
        <f>IFERROR(__xludf.DUMMYFUNCTION("if(len(L95)=0,"""",(IF(N95=""C"",
SMALL(FILTER(L:L,B:B=B95,E:E=E95),1)+IFERROR(SMALL(FILTER(L:L,B:B=B95,E:E=E95),2),0),
0)
+IF(N95=""R18"",
MIN(IFERROR(SMALL(FILTER(L:L,B:B=B95,E:E=E95,J:J=9),1),100)+IFERROR(SMALL(FILTER(L:L,B:B=B95,E:E=E95,J:J=9),2),100)"&amp;",SMALL(FILTER(L:L,B:B=B95,E:E=E95,J:J=18),1)),
0)
+IF(OR(N95=""R9"",N95=""M""),
MINIFS(L:L,B:B,B95,E:E,E95),
0)))"),"")</f>
        <v/>
      </c>
      <c r="R95" s="112" t="str">
        <f>if(len(L95)=0,"",SUM(Q95,VLOOKUP(B95,Profile!J:L,3,FALSE)/1000))</f>
        <v/>
      </c>
      <c r="S95" s="112" t="str">
        <f>IFERROR(__xludf.DUMMYFUNCTION("if(len(L95)=0,"""",ROUND( IF(AND(N95=""C"",RANK(R95,UNIQUE(FILTER(R:R,E:E=E95)),1)=1), MAX(15,RANK(SUM(Q95,VLOOKUP(B95,Profile!J:L,3,FALSE)/1000),UNIQUE(FILTER(R:R,E:E=E95)),0)*1.5),0) +IF(AND(N95=""C"",RANK(R95,UNIQUE(FILTER(R:R,E:E=E95)),1)=2), MAX(10,R"&amp;"ANK(SUM(Q95,VLOOKUP(B95,Profile!J:L,3,FALSE)/1000),UNIQUE(FILTER(R:R,E:E=E95)),0)*1.5+1.5-5),0) +IF(AND(N95=""C"",RANK(R95,UNIQUE(FILTER(R:R,E:E=E95)),1)=3), MAX(7,RANK(SUM(Q95,VLOOKUP(B95,Profile!J:L,3,FALSE)/1000),UNIQUE(FILTER(R:R,E:E=E95)),0)*1.5+3-8)"&amp;",0) +IF(AND(N95=""C"",RANK(R95,UNIQUE(FILTER(R:R,E:E=E95)),1)=4), MAX(5,RANK(SUM(Q95,VLOOKUP(B95,Profile!J:L,3,FALSE)/1000),UNIQUE(FILTER(R:R,E:E=E95)),0)*1.5+4.5-10),0) +IF(AND(N95=""C"",RANK(R95,UNIQUE(FILTER(R:R,E:E=E95)),1)&gt;4), MAX(5-(RANK(R95,UNIQUE("&amp;"FILTER(R:R,E:E=E95)),1)-3),RANK(SUM(Q95,VLOOKUP(B95,Profile!J:L,3,FALSE)/1000),UNIQUE(FILTER(R:R,E:E=E95)),0)*1.5+1.5*(RANK(R95,UNIQUE(FILTER(R:R,E:E=E95)),1)-1)-10-(RANK(R95,UNIQUE(FILTER(R:R,E:E=E95)),1)-4)),0) +IF(AND(N95=""M"",RANK(R95,UNIQUE(FILTER(R"&amp;":R,E:E=E95)),1)=1), MAX(10,RANK(SUM(Q95,VLOOKUP(B95,Profile!J:L,3,FALSE)/1000),UNIQUE(FILTER(R:R,E:E=E95)),0)*1.33),0) +IF(AND(N95=""M"",RANK(R95,UNIQUE(FILTER(R:R,E:E=E95)),1)=2), MAX(7,RANK(SUM(Q95,VLOOKUP(B95,Profile!J:L,3,FALSE)/1000),UNIQUE(FILTER(R:"&amp;"R,E:E=E95)),0)*1.33+1.33-3),0) +IF(AND(N95=""M"",RANK(R95,UNIQUE(FILTER(R:R,E:E=E95)),1)=3), MAX(5,RANK(SUM(Q95,VLOOKUP(B95,Profile!J:L,3,FALSE)/1000),UNIQUE(FILTER(R:R,E:E=E95)),0)*1.33+2.66-5),0) +IF(AND(N95=""M"",RANK(R95,UNIQUE(FILTER(R:R,E:E=E95)),1)"&amp;"&gt;3), MAX(5-(RANK(R95,UNIQUE(FILTER(R:R,E:E=E95)),1)-3),RANK(SUM(Q95,VLOOKUP(B95,Profile!J:L,3,FALSE)/1000),UNIQUE(FILTER(R:R,E:E=E95)),0)*1.33+1.33*(RANK(R95,UNIQUE(FILTER(R:R,E:E=E95)),1)-1)-5-(RANK(R95,UNIQUE(FILTER(R:R,E:E=E95)),1)-3)),0) +IF(OR(N95="""&amp;"R9"",N95=""R18""), RANK(SUM(Q95,VLOOKUP(B95,Profile!J:L,3,FALSE)/1000),UNIQUE(FILTER(R:R,E:E=E95)),0),0) ,1))"),"")</f>
        <v/>
      </c>
      <c r="T95" s="111" t="str">
        <f t="shared" si="1"/>
        <v/>
      </c>
      <c r="U95" s="111" t="str">
        <f>IFERROR(__xludf.DUMMYFUNCTION("if(len(L95)=0,"""",IF(COUNTUNIQUEIFS(R:R,Q:Q,Q95,E:E,E95)=1,T95,ROUND(SUM(UNIQUE(FILTER(T:T,Q:Q=Q95,E:E=E95)))/COUNTUNIQUEIFS(R:R,Q:Q,Q95,E:E,E95),1)))"),"")</f>
        <v/>
      </c>
      <c r="V95" s="109" t="str">
        <f>IFERROR(__xludf.DUMMYFUNCTION("if(len(M95)=0,"""",(IF(N95=""C"",
SMALL(FILTER(M:M,B:B=B95,E:E=E95),1),
0)
+IF(N95=""R18"",
MIN(IFERROR(SMALL(FILTER(M:M,B:B=B95,E:E=E95,J:J=9),1),100)+IFERROR(SMALL(FILTER(M:M,B:B=B95,E:E=E95,J:J=9),2),100),SMALL(FILTER(M:M,B:B=B95,E:E=E95,J:J=18),1)),
0"&amp;")
+IF(OR(N95=""R9"",N95=""M""),
MINIFS(M:M,B:B,B95,E:E,E95),
0)))"),"")</f>
        <v/>
      </c>
      <c r="W95" s="111" t="str">
        <f>if(len(M95)=0,"",SUM(V95,VLOOKUP(B95,Profile!J:L,3,FALSE)/1000))</f>
        <v/>
      </c>
      <c r="X95" s="111" t="str">
        <f>IFERROR(__xludf.DUMMYFUNCTION("if(len(M95)=0,"""",ROUND( IF(AND(N95=""C"",RANK(W95,UNIQUE(FILTER(W:W,E:E=E95)),1)=1), MAX(15,RANK(SUM(V95,VLOOKUP(B95,Profile!J:L,3,FALSE)/1000),UNIQUE(FILTER(W:W,E:E=E95)),0)*1.5),0) +IF(AND(N95=""C"",RANK(W95,UNIQUE(FILTER(W:W,E:E=E95)),1)=2), MAX(10,R"&amp;"ANK(SUM(V95,VLOOKUP(B95,Profile!J:L,3,FALSE)/1000),UNIQUE(FILTER(W:W,E:E=E95)),0)*1.5+1.5-5),0) +IF(AND(N95=""C"",RANK(W95,UNIQUE(FILTER(W:W,E:E=E95)),1)=3), MAX(7,RANK(SUM(V95,VLOOKUP(B95,Profile!J:L,3,FALSE)/1000),UNIQUE(FILTER(W:W,E:E=E95)),0)*1.5+3-8)"&amp;",0) +IF(AND(N95=""C"",RANK(W95,UNIQUE(FILTER(W:W,E:E=E95)),1)=4), MAX(5,RANK(SUM(V95,VLOOKUP(B95,Profile!J:L,3,FALSE)/1000),UNIQUE(FILTER(W:W,E:E=E95)),0)*1.5+4.5-10),0) +IF(AND(N95=""C"",RANK(W95,UNIQUE(FILTER(W:W,E:E=E95)),1)&gt;4), MAX(5-(RANK(W95,UNIQUE("&amp;"FILTER(W:W,E:E=E95)),1)-3),RANK(SUM(V95,VLOOKUP(B95,Profile!J:L,3,FALSE)/1000),UNIQUE(FILTER(W:W,E:E=E95)),0)*1.5+1.5*(RANK(W95,UNIQUE(FILTER(W:W,E:E=E95)),1)-1)-10-(RANK(W95,UNIQUE(FILTER(W:W,E:E=E95)),1)-4)),0) +IF(AND(N95=""M"",RANK(W95,UNIQUE(FILTER(W"&amp;":W,E:E=E95)),1)=1), MAX(10,RANK(SUM(V95,VLOOKUP(B95,Profile!J:L,3,FALSE)/1000),UNIQUE(FILTER(W:W,E:E=E95)),0)*1.33),0) +IF(AND(N95=""M"",RANK(W95,UNIQUE(FILTER(W:W,E:E=E95)),1)=2), MAX(7,RANK(SUM(V95,VLOOKUP(B95,Profile!J:L,3,FALSE)/1000),UNIQUE(FILTER(W:"&amp;"W,E:E=E95)),0)*1.33+1.33-3),0) +IF(AND(N95=""M"",RANK(W95,UNIQUE(FILTER(W:W,E:E=E95)),1)=3), MAX(5,RANK(SUM(V95,VLOOKUP(B95,Profile!J:L,3,FALSE)/1000),UNIQUE(FILTER(W:W,E:E=E95)),0)*1.33+2.66-5),0) +IF(AND(N95=""M"",RANK(W95,UNIQUE(FILTER(W:W,E:E=E95)),1)"&amp;"&gt;3), MAX(5-(RANK(W95,UNIQUE(FILTER(W:W,E:E=E95)),1)-3),RANK(SUM(V95,VLOOKUP(B95,Profile!J:L,3,FALSE)/1000),UNIQUE(FILTER(W:W,E:E=E95)),0)*1.33+1.33*(RANK(W95,UNIQUE(FILTER(W:W,E:E=E95)),1)-1)-5-(RANK(W95,UNIQUE(FILTER(W:W,E:E=E95)),1)-3)),0) +IF(OR(N95="""&amp;"R9"",N95=""R18""), RANK(SUM(V95,VLOOKUP(B95,Profile!J:L,3,FALSE)/1000),UNIQUE(FILTER(W:W,E:E=E95)),0),0) ,1))"),"")</f>
        <v/>
      </c>
      <c r="Y95" s="111" t="str">
        <f t="shared" si="2"/>
        <v/>
      </c>
      <c r="Z95" s="111" t="str">
        <f>IFERROR(__xludf.DUMMYFUNCTION("if(len(M95)=0,"""",IF(COUNTUNIQUEIFS(W:W,V:V,V95,E:E,E95)=1,Y95,ROUND(SUM(UNIQUE(FILTER(Y:Y,V:V=V95,E:E=E95)))/COUNTUNIQUEIFS(W:W,V:V,V95,E:E,E95),1)))"),"")</f>
        <v/>
      </c>
      <c r="AI95" s="8" t="s">
        <v>14</v>
      </c>
      <c r="AK95" s="8" t="s">
        <v>14</v>
      </c>
      <c r="AL95" s="8" t="s">
        <v>14</v>
      </c>
      <c r="AM95" s="8" t="s">
        <v>14</v>
      </c>
      <c r="AN95" s="8" t="str">
        <f>IFERROR(__xludf.DUMMYFUNCTION("""COMPUTED_VALUE"""),"")</f>
        <v/>
      </c>
      <c r="AO95" s="8" t="str">
        <f>IFERROR(__xludf.DUMMYFUNCTION("if(len(AI95:AI1001)=0,"""", COUNTA(filter(Chirps!$A$2:$Z$100,column(Chirps!$A$2:$Z$100)=AI95)))"),"")</f>
        <v/>
      </c>
    </row>
    <row r="96">
      <c r="Q96" s="111" t="str">
        <f>IFERROR(__xludf.DUMMYFUNCTION("if(len(L96)=0,"""",(IF(N96=""C"",
SMALL(FILTER(L:L,B:B=B96,E:E=E96),1)+IFERROR(SMALL(FILTER(L:L,B:B=B96,E:E=E96),2),0),
0)
+IF(N96=""R18"",
MIN(IFERROR(SMALL(FILTER(L:L,B:B=B96,E:E=E96,J:J=9),1),100)+IFERROR(SMALL(FILTER(L:L,B:B=B96,E:E=E96,J:J=9),2),100)"&amp;",SMALL(FILTER(L:L,B:B=B96,E:E=E96,J:J=18),1)),
0)
+IF(OR(N96=""R9"",N96=""M""),
MINIFS(L:L,B:B,B96,E:E,E96),
0)))"),"")</f>
        <v/>
      </c>
      <c r="R96" s="112" t="str">
        <f>if(len(L96)=0,"",SUM(Q96,VLOOKUP(B96,Profile!J:L,3,FALSE)/1000))</f>
        <v/>
      </c>
      <c r="S96" s="112" t="str">
        <f>IFERROR(__xludf.DUMMYFUNCTION("if(len(L96)=0,"""",ROUND( IF(AND(N96=""C"",RANK(R96,UNIQUE(FILTER(R:R,E:E=E96)),1)=1), MAX(15,RANK(SUM(Q96,VLOOKUP(B96,Profile!J:L,3,FALSE)/1000),UNIQUE(FILTER(R:R,E:E=E96)),0)*1.5),0) +IF(AND(N96=""C"",RANK(R96,UNIQUE(FILTER(R:R,E:E=E96)),1)=2), MAX(10,R"&amp;"ANK(SUM(Q96,VLOOKUP(B96,Profile!J:L,3,FALSE)/1000),UNIQUE(FILTER(R:R,E:E=E96)),0)*1.5+1.5-5),0) +IF(AND(N96=""C"",RANK(R96,UNIQUE(FILTER(R:R,E:E=E96)),1)=3), MAX(7,RANK(SUM(Q96,VLOOKUP(B96,Profile!J:L,3,FALSE)/1000),UNIQUE(FILTER(R:R,E:E=E96)),0)*1.5+3-8)"&amp;",0) +IF(AND(N96=""C"",RANK(R96,UNIQUE(FILTER(R:R,E:E=E96)),1)=4), MAX(5,RANK(SUM(Q96,VLOOKUP(B96,Profile!J:L,3,FALSE)/1000),UNIQUE(FILTER(R:R,E:E=E96)),0)*1.5+4.5-10),0) +IF(AND(N96=""C"",RANK(R96,UNIQUE(FILTER(R:R,E:E=E96)),1)&gt;4), MAX(5-(RANK(R96,UNIQUE("&amp;"FILTER(R:R,E:E=E96)),1)-3),RANK(SUM(Q96,VLOOKUP(B96,Profile!J:L,3,FALSE)/1000),UNIQUE(FILTER(R:R,E:E=E96)),0)*1.5+1.5*(RANK(R96,UNIQUE(FILTER(R:R,E:E=E96)),1)-1)-10-(RANK(R96,UNIQUE(FILTER(R:R,E:E=E96)),1)-4)),0) +IF(AND(N96=""M"",RANK(R96,UNIQUE(FILTER(R"&amp;":R,E:E=E96)),1)=1), MAX(10,RANK(SUM(Q96,VLOOKUP(B96,Profile!J:L,3,FALSE)/1000),UNIQUE(FILTER(R:R,E:E=E96)),0)*1.33),0) +IF(AND(N96=""M"",RANK(R96,UNIQUE(FILTER(R:R,E:E=E96)),1)=2), MAX(7,RANK(SUM(Q96,VLOOKUP(B96,Profile!J:L,3,FALSE)/1000),UNIQUE(FILTER(R:"&amp;"R,E:E=E96)),0)*1.33+1.33-3),0) +IF(AND(N96=""M"",RANK(R96,UNIQUE(FILTER(R:R,E:E=E96)),1)=3), MAX(5,RANK(SUM(Q96,VLOOKUP(B96,Profile!J:L,3,FALSE)/1000),UNIQUE(FILTER(R:R,E:E=E96)),0)*1.33+2.66-5),0) +IF(AND(N96=""M"",RANK(R96,UNIQUE(FILTER(R:R,E:E=E96)),1)"&amp;"&gt;3), MAX(5-(RANK(R96,UNIQUE(FILTER(R:R,E:E=E96)),1)-3),RANK(SUM(Q96,VLOOKUP(B96,Profile!J:L,3,FALSE)/1000),UNIQUE(FILTER(R:R,E:E=E96)),0)*1.33+1.33*(RANK(R96,UNIQUE(FILTER(R:R,E:E=E96)),1)-1)-5-(RANK(R96,UNIQUE(FILTER(R:R,E:E=E96)),1)-3)),0) +IF(OR(N96="""&amp;"R9"",N96=""R18""), RANK(SUM(Q96,VLOOKUP(B96,Profile!J:L,3,FALSE)/1000),UNIQUE(FILTER(R:R,E:E=E96)),0),0) ,1))"),"")</f>
        <v/>
      </c>
      <c r="T96" s="111" t="str">
        <f t="shared" si="1"/>
        <v/>
      </c>
      <c r="U96" s="111" t="str">
        <f>IFERROR(__xludf.DUMMYFUNCTION("if(len(L96)=0,"""",IF(COUNTUNIQUEIFS(R:R,Q:Q,Q96,E:E,E96)=1,T96,ROUND(SUM(UNIQUE(FILTER(T:T,Q:Q=Q96,E:E=E96)))/COUNTUNIQUEIFS(R:R,Q:Q,Q96,E:E,E96),1)))"),"")</f>
        <v/>
      </c>
      <c r="V96" s="109" t="str">
        <f>IFERROR(__xludf.DUMMYFUNCTION("if(len(M96)=0,"""",(IF(N96=""C"",
SMALL(FILTER(M:M,B:B=B96,E:E=E96),1),
0)
+IF(N96=""R18"",
MIN(IFERROR(SMALL(FILTER(M:M,B:B=B96,E:E=E96,J:J=9),1),100)+IFERROR(SMALL(FILTER(M:M,B:B=B96,E:E=E96,J:J=9),2),100),SMALL(FILTER(M:M,B:B=B96,E:E=E96,J:J=18),1)),
0"&amp;")
+IF(OR(N96=""R9"",N96=""M""),
MINIFS(M:M,B:B,B96,E:E,E96),
0)))"),"")</f>
        <v/>
      </c>
      <c r="W96" s="111" t="str">
        <f>if(len(M96)=0,"",SUM(V96,VLOOKUP(B96,Profile!J:L,3,FALSE)/1000))</f>
        <v/>
      </c>
      <c r="X96" s="111" t="str">
        <f>IFERROR(__xludf.DUMMYFUNCTION("if(len(M96)=0,"""",ROUND( IF(AND(N96=""C"",RANK(W96,UNIQUE(FILTER(W:W,E:E=E96)),1)=1), MAX(15,RANK(SUM(V96,VLOOKUP(B96,Profile!J:L,3,FALSE)/1000),UNIQUE(FILTER(W:W,E:E=E96)),0)*1.5),0) +IF(AND(N96=""C"",RANK(W96,UNIQUE(FILTER(W:W,E:E=E96)),1)=2), MAX(10,R"&amp;"ANK(SUM(V96,VLOOKUP(B96,Profile!J:L,3,FALSE)/1000),UNIQUE(FILTER(W:W,E:E=E96)),0)*1.5+1.5-5),0) +IF(AND(N96=""C"",RANK(W96,UNIQUE(FILTER(W:W,E:E=E96)),1)=3), MAX(7,RANK(SUM(V96,VLOOKUP(B96,Profile!J:L,3,FALSE)/1000),UNIQUE(FILTER(W:W,E:E=E96)),0)*1.5+3-8)"&amp;",0) +IF(AND(N96=""C"",RANK(W96,UNIQUE(FILTER(W:W,E:E=E96)),1)=4), MAX(5,RANK(SUM(V96,VLOOKUP(B96,Profile!J:L,3,FALSE)/1000),UNIQUE(FILTER(W:W,E:E=E96)),0)*1.5+4.5-10),0) +IF(AND(N96=""C"",RANK(W96,UNIQUE(FILTER(W:W,E:E=E96)),1)&gt;4), MAX(5-(RANK(W96,UNIQUE("&amp;"FILTER(W:W,E:E=E96)),1)-3),RANK(SUM(V96,VLOOKUP(B96,Profile!J:L,3,FALSE)/1000),UNIQUE(FILTER(W:W,E:E=E96)),0)*1.5+1.5*(RANK(W96,UNIQUE(FILTER(W:W,E:E=E96)),1)-1)-10-(RANK(W96,UNIQUE(FILTER(W:W,E:E=E96)),1)-4)),0) +IF(AND(N96=""M"",RANK(W96,UNIQUE(FILTER(W"&amp;":W,E:E=E96)),1)=1), MAX(10,RANK(SUM(V96,VLOOKUP(B96,Profile!J:L,3,FALSE)/1000),UNIQUE(FILTER(W:W,E:E=E96)),0)*1.33),0) +IF(AND(N96=""M"",RANK(W96,UNIQUE(FILTER(W:W,E:E=E96)),1)=2), MAX(7,RANK(SUM(V96,VLOOKUP(B96,Profile!J:L,3,FALSE)/1000),UNIQUE(FILTER(W:"&amp;"W,E:E=E96)),0)*1.33+1.33-3),0) +IF(AND(N96=""M"",RANK(W96,UNIQUE(FILTER(W:W,E:E=E96)),1)=3), MAX(5,RANK(SUM(V96,VLOOKUP(B96,Profile!J:L,3,FALSE)/1000),UNIQUE(FILTER(W:W,E:E=E96)),0)*1.33+2.66-5),0) +IF(AND(N96=""M"",RANK(W96,UNIQUE(FILTER(W:W,E:E=E96)),1)"&amp;"&gt;3), MAX(5-(RANK(W96,UNIQUE(FILTER(W:W,E:E=E96)),1)-3),RANK(SUM(V96,VLOOKUP(B96,Profile!J:L,3,FALSE)/1000),UNIQUE(FILTER(W:W,E:E=E96)),0)*1.33+1.33*(RANK(W96,UNIQUE(FILTER(W:W,E:E=E96)),1)-1)-5-(RANK(W96,UNIQUE(FILTER(W:W,E:E=E96)),1)-3)),0) +IF(OR(N96="""&amp;"R9"",N96=""R18""), RANK(SUM(V96,VLOOKUP(B96,Profile!J:L,3,FALSE)/1000),UNIQUE(FILTER(W:W,E:E=E96)),0),0) ,1))"),"")</f>
        <v/>
      </c>
      <c r="Y96" s="111" t="str">
        <f t="shared" si="2"/>
        <v/>
      </c>
      <c r="Z96" s="111" t="str">
        <f>IFERROR(__xludf.DUMMYFUNCTION("if(len(M96)=0,"""",IF(COUNTUNIQUEIFS(W:W,V:V,V96,E:E,E96)=1,Y96,ROUND(SUM(UNIQUE(FILTER(Y:Y,V:V=V96,E:E=E96)))/COUNTUNIQUEIFS(W:W,V:V,V96,E:E,E96),1)))"),"")</f>
        <v/>
      </c>
      <c r="AI96" s="8" t="s">
        <v>14</v>
      </c>
      <c r="AK96" s="8" t="s">
        <v>14</v>
      </c>
      <c r="AL96" s="8" t="s">
        <v>14</v>
      </c>
      <c r="AM96" s="8" t="s">
        <v>14</v>
      </c>
      <c r="AN96" s="8" t="str">
        <f>IFERROR(__xludf.DUMMYFUNCTION("""COMPUTED_VALUE"""),"")</f>
        <v/>
      </c>
      <c r="AO96" s="8" t="str">
        <f>IFERROR(__xludf.DUMMYFUNCTION("if(len(AI96:AI1001)=0,"""", COUNTA(filter(Chirps!$A$2:$Z$100,column(Chirps!$A$2:$Z$100)=AI96)))"),"")</f>
        <v/>
      </c>
    </row>
    <row r="97">
      <c r="Q97" s="111" t="str">
        <f>IFERROR(__xludf.DUMMYFUNCTION("if(len(L97)=0,"""",(IF(N97=""C"",
SMALL(FILTER(L:L,B:B=B97,E:E=E97),1)+IFERROR(SMALL(FILTER(L:L,B:B=B97,E:E=E97),2),0),
0)
+IF(N97=""R18"",
MIN(IFERROR(SMALL(FILTER(L:L,B:B=B97,E:E=E97,J:J=9),1),100)+IFERROR(SMALL(FILTER(L:L,B:B=B97,E:E=E97,J:J=9),2),100)"&amp;",SMALL(FILTER(L:L,B:B=B97,E:E=E97,J:J=18),1)),
0)
+IF(OR(N97=""R9"",N97=""M""),
MINIFS(L:L,B:B,B97,E:E,E97),
0)))"),"")</f>
        <v/>
      </c>
      <c r="R97" s="112" t="str">
        <f>if(len(L97)=0,"",SUM(Q97,VLOOKUP(B97,Profile!J:L,3,FALSE)/1000))</f>
        <v/>
      </c>
      <c r="S97" s="112" t="str">
        <f>IFERROR(__xludf.DUMMYFUNCTION("if(len(L97)=0,"""",ROUND( IF(AND(N97=""C"",RANK(R97,UNIQUE(FILTER(R:R,E:E=E97)),1)=1), MAX(15,RANK(SUM(Q97,VLOOKUP(B97,Profile!J:L,3,FALSE)/1000),UNIQUE(FILTER(R:R,E:E=E97)),0)*1.5),0) +IF(AND(N97=""C"",RANK(R97,UNIQUE(FILTER(R:R,E:E=E97)),1)=2), MAX(10,R"&amp;"ANK(SUM(Q97,VLOOKUP(B97,Profile!J:L,3,FALSE)/1000),UNIQUE(FILTER(R:R,E:E=E97)),0)*1.5+1.5-5),0) +IF(AND(N97=""C"",RANK(R97,UNIQUE(FILTER(R:R,E:E=E97)),1)=3), MAX(7,RANK(SUM(Q97,VLOOKUP(B97,Profile!J:L,3,FALSE)/1000),UNIQUE(FILTER(R:R,E:E=E97)),0)*1.5+3-8)"&amp;",0) +IF(AND(N97=""C"",RANK(R97,UNIQUE(FILTER(R:R,E:E=E97)),1)=4), MAX(5,RANK(SUM(Q97,VLOOKUP(B97,Profile!J:L,3,FALSE)/1000),UNIQUE(FILTER(R:R,E:E=E97)),0)*1.5+4.5-10),0) +IF(AND(N97=""C"",RANK(R97,UNIQUE(FILTER(R:R,E:E=E97)),1)&gt;4), MAX(5-(RANK(R97,UNIQUE("&amp;"FILTER(R:R,E:E=E97)),1)-3),RANK(SUM(Q97,VLOOKUP(B97,Profile!J:L,3,FALSE)/1000),UNIQUE(FILTER(R:R,E:E=E97)),0)*1.5+1.5*(RANK(R97,UNIQUE(FILTER(R:R,E:E=E97)),1)-1)-10-(RANK(R97,UNIQUE(FILTER(R:R,E:E=E97)),1)-4)),0) +IF(AND(N97=""M"",RANK(R97,UNIQUE(FILTER(R"&amp;":R,E:E=E97)),1)=1), MAX(10,RANK(SUM(Q97,VLOOKUP(B97,Profile!J:L,3,FALSE)/1000),UNIQUE(FILTER(R:R,E:E=E97)),0)*1.33),0) +IF(AND(N97=""M"",RANK(R97,UNIQUE(FILTER(R:R,E:E=E97)),1)=2), MAX(7,RANK(SUM(Q97,VLOOKUP(B97,Profile!J:L,3,FALSE)/1000),UNIQUE(FILTER(R:"&amp;"R,E:E=E97)),0)*1.33+1.33-3),0) +IF(AND(N97=""M"",RANK(R97,UNIQUE(FILTER(R:R,E:E=E97)),1)=3), MAX(5,RANK(SUM(Q97,VLOOKUP(B97,Profile!J:L,3,FALSE)/1000),UNIQUE(FILTER(R:R,E:E=E97)),0)*1.33+2.66-5),0) +IF(AND(N97=""M"",RANK(R97,UNIQUE(FILTER(R:R,E:E=E97)),1)"&amp;"&gt;3), MAX(5-(RANK(R97,UNIQUE(FILTER(R:R,E:E=E97)),1)-3),RANK(SUM(Q97,VLOOKUP(B97,Profile!J:L,3,FALSE)/1000),UNIQUE(FILTER(R:R,E:E=E97)),0)*1.33+1.33*(RANK(R97,UNIQUE(FILTER(R:R,E:E=E97)),1)-1)-5-(RANK(R97,UNIQUE(FILTER(R:R,E:E=E97)),1)-3)),0) +IF(OR(N97="""&amp;"R9"",N97=""R18""), RANK(SUM(Q97,VLOOKUP(B97,Profile!J:L,3,FALSE)/1000),UNIQUE(FILTER(R:R,E:E=E97)),0),0) ,1))"),"")</f>
        <v/>
      </c>
      <c r="T97" s="111" t="str">
        <f t="shared" si="1"/>
        <v/>
      </c>
      <c r="U97" s="111" t="str">
        <f>IFERROR(__xludf.DUMMYFUNCTION("if(len(L97)=0,"""",IF(COUNTUNIQUEIFS(R:R,Q:Q,Q97,E:E,E97)=1,T97,ROUND(SUM(UNIQUE(FILTER(T:T,Q:Q=Q97,E:E=E97)))/COUNTUNIQUEIFS(R:R,Q:Q,Q97,E:E,E97),1)))"),"")</f>
        <v/>
      </c>
      <c r="V97" s="109" t="str">
        <f>IFERROR(__xludf.DUMMYFUNCTION("if(len(M97)=0,"""",(IF(N97=""C"",
SMALL(FILTER(M:M,B:B=B97,E:E=E97),1),
0)
+IF(N97=""R18"",
MIN(IFERROR(SMALL(FILTER(M:M,B:B=B97,E:E=E97,J:J=9),1),100)+IFERROR(SMALL(FILTER(M:M,B:B=B97,E:E=E97,J:J=9),2),100),SMALL(FILTER(M:M,B:B=B97,E:E=E97,J:J=18),1)),
0"&amp;")
+IF(OR(N97=""R9"",N97=""M""),
MINIFS(M:M,B:B,B97,E:E,E97),
0)))"),"")</f>
        <v/>
      </c>
      <c r="W97" s="111" t="str">
        <f>if(len(M97)=0,"",SUM(V97,VLOOKUP(B97,Profile!J:L,3,FALSE)/1000))</f>
        <v/>
      </c>
      <c r="X97" s="111" t="str">
        <f>IFERROR(__xludf.DUMMYFUNCTION("if(len(M97)=0,"""",ROUND( IF(AND(N97=""C"",RANK(W97,UNIQUE(FILTER(W:W,E:E=E97)),1)=1), MAX(15,RANK(SUM(V97,VLOOKUP(B97,Profile!J:L,3,FALSE)/1000),UNIQUE(FILTER(W:W,E:E=E97)),0)*1.5),0) +IF(AND(N97=""C"",RANK(W97,UNIQUE(FILTER(W:W,E:E=E97)),1)=2), MAX(10,R"&amp;"ANK(SUM(V97,VLOOKUP(B97,Profile!J:L,3,FALSE)/1000),UNIQUE(FILTER(W:W,E:E=E97)),0)*1.5+1.5-5),0) +IF(AND(N97=""C"",RANK(W97,UNIQUE(FILTER(W:W,E:E=E97)),1)=3), MAX(7,RANK(SUM(V97,VLOOKUP(B97,Profile!J:L,3,FALSE)/1000),UNIQUE(FILTER(W:W,E:E=E97)),0)*1.5+3-8)"&amp;",0) +IF(AND(N97=""C"",RANK(W97,UNIQUE(FILTER(W:W,E:E=E97)),1)=4), MAX(5,RANK(SUM(V97,VLOOKUP(B97,Profile!J:L,3,FALSE)/1000),UNIQUE(FILTER(W:W,E:E=E97)),0)*1.5+4.5-10),0) +IF(AND(N97=""C"",RANK(W97,UNIQUE(FILTER(W:W,E:E=E97)),1)&gt;4), MAX(5-(RANK(W97,UNIQUE("&amp;"FILTER(W:W,E:E=E97)),1)-3),RANK(SUM(V97,VLOOKUP(B97,Profile!J:L,3,FALSE)/1000),UNIQUE(FILTER(W:W,E:E=E97)),0)*1.5+1.5*(RANK(W97,UNIQUE(FILTER(W:W,E:E=E97)),1)-1)-10-(RANK(W97,UNIQUE(FILTER(W:W,E:E=E97)),1)-4)),0) +IF(AND(N97=""M"",RANK(W97,UNIQUE(FILTER(W"&amp;":W,E:E=E97)),1)=1), MAX(10,RANK(SUM(V97,VLOOKUP(B97,Profile!J:L,3,FALSE)/1000),UNIQUE(FILTER(W:W,E:E=E97)),0)*1.33),0) +IF(AND(N97=""M"",RANK(W97,UNIQUE(FILTER(W:W,E:E=E97)),1)=2), MAX(7,RANK(SUM(V97,VLOOKUP(B97,Profile!J:L,3,FALSE)/1000),UNIQUE(FILTER(W:"&amp;"W,E:E=E97)),0)*1.33+1.33-3),0) +IF(AND(N97=""M"",RANK(W97,UNIQUE(FILTER(W:W,E:E=E97)),1)=3), MAX(5,RANK(SUM(V97,VLOOKUP(B97,Profile!J:L,3,FALSE)/1000),UNIQUE(FILTER(W:W,E:E=E97)),0)*1.33+2.66-5),0) +IF(AND(N97=""M"",RANK(W97,UNIQUE(FILTER(W:W,E:E=E97)),1)"&amp;"&gt;3), MAX(5-(RANK(W97,UNIQUE(FILTER(W:W,E:E=E97)),1)-3),RANK(SUM(V97,VLOOKUP(B97,Profile!J:L,3,FALSE)/1000),UNIQUE(FILTER(W:W,E:E=E97)),0)*1.33+1.33*(RANK(W97,UNIQUE(FILTER(W:W,E:E=E97)),1)-1)-5-(RANK(W97,UNIQUE(FILTER(W:W,E:E=E97)),1)-3)),0) +IF(OR(N97="""&amp;"R9"",N97=""R18""), RANK(SUM(V97,VLOOKUP(B97,Profile!J:L,3,FALSE)/1000),UNIQUE(FILTER(W:W,E:E=E97)),0),0) ,1))"),"")</f>
        <v/>
      </c>
      <c r="Y97" s="111" t="str">
        <f t="shared" si="2"/>
        <v/>
      </c>
      <c r="Z97" s="111" t="str">
        <f>IFERROR(__xludf.DUMMYFUNCTION("if(len(M97)=0,"""",IF(COUNTUNIQUEIFS(W:W,V:V,V97,E:E,E97)=1,Y97,ROUND(SUM(UNIQUE(FILTER(Y:Y,V:V=V97,E:E=E97)))/COUNTUNIQUEIFS(W:W,V:V,V97,E:E,E97),1)))"),"")</f>
        <v/>
      </c>
      <c r="AI97" s="8" t="s">
        <v>14</v>
      </c>
      <c r="AK97" s="8" t="s">
        <v>14</v>
      </c>
      <c r="AL97" s="8" t="s">
        <v>14</v>
      </c>
      <c r="AM97" s="8" t="s">
        <v>14</v>
      </c>
      <c r="AN97" s="8" t="str">
        <f>IFERROR(__xludf.DUMMYFUNCTION("""COMPUTED_VALUE"""),"")</f>
        <v/>
      </c>
      <c r="AO97" s="8" t="str">
        <f>IFERROR(__xludf.DUMMYFUNCTION("if(len(AI97:AI1001)=0,"""", COUNTA(filter(Chirps!$A$2:$Z$100,column(Chirps!$A$2:$Z$100)=AI97)))"),"")</f>
        <v/>
      </c>
    </row>
    <row r="98">
      <c r="Q98" s="111" t="str">
        <f>IFERROR(__xludf.DUMMYFUNCTION("if(len(L98)=0,"""",(IF(N98=""C"",
SMALL(FILTER(L:L,B:B=B98,E:E=E98),1)+IFERROR(SMALL(FILTER(L:L,B:B=B98,E:E=E98),2),0),
0)
+IF(N98=""R18"",
MIN(IFERROR(SMALL(FILTER(L:L,B:B=B98,E:E=E98,J:J=9),1),100)+IFERROR(SMALL(FILTER(L:L,B:B=B98,E:E=E98,J:J=9),2),100)"&amp;",SMALL(FILTER(L:L,B:B=B98,E:E=E98,J:J=18),1)),
0)
+IF(OR(N98=""R9"",N98=""M""),
MINIFS(L:L,B:B,B98,E:E,E98),
0)))"),"")</f>
        <v/>
      </c>
      <c r="R98" s="112" t="str">
        <f>if(len(L98)=0,"",SUM(Q98,VLOOKUP(B98,Profile!J:L,3,FALSE)/1000))</f>
        <v/>
      </c>
      <c r="S98" s="112" t="str">
        <f>IFERROR(__xludf.DUMMYFUNCTION("if(len(L98)=0,"""",ROUND( IF(AND(N98=""C"",RANK(R98,UNIQUE(FILTER(R:R,E:E=E98)),1)=1), MAX(15,RANK(SUM(Q98,VLOOKUP(B98,Profile!J:L,3,FALSE)/1000),UNIQUE(FILTER(R:R,E:E=E98)),0)*1.5),0) +IF(AND(N98=""C"",RANK(R98,UNIQUE(FILTER(R:R,E:E=E98)),1)=2), MAX(10,R"&amp;"ANK(SUM(Q98,VLOOKUP(B98,Profile!J:L,3,FALSE)/1000),UNIQUE(FILTER(R:R,E:E=E98)),0)*1.5+1.5-5),0) +IF(AND(N98=""C"",RANK(R98,UNIQUE(FILTER(R:R,E:E=E98)),1)=3), MAX(7,RANK(SUM(Q98,VLOOKUP(B98,Profile!J:L,3,FALSE)/1000),UNIQUE(FILTER(R:R,E:E=E98)),0)*1.5+3-8)"&amp;",0) +IF(AND(N98=""C"",RANK(R98,UNIQUE(FILTER(R:R,E:E=E98)),1)=4), MAX(5,RANK(SUM(Q98,VLOOKUP(B98,Profile!J:L,3,FALSE)/1000),UNIQUE(FILTER(R:R,E:E=E98)),0)*1.5+4.5-10),0) +IF(AND(N98=""C"",RANK(R98,UNIQUE(FILTER(R:R,E:E=E98)),1)&gt;4), MAX(5-(RANK(R98,UNIQUE("&amp;"FILTER(R:R,E:E=E98)),1)-3),RANK(SUM(Q98,VLOOKUP(B98,Profile!J:L,3,FALSE)/1000),UNIQUE(FILTER(R:R,E:E=E98)),0)*1.5+1.5*(RANK(R98,UNIQUE(FILTER(R:R,E:E=E98)),1)-1)-10-(RANK(R98,UNIQUE(FILTER(R:R,E:E=E98)),1)-4)),0) +IF(AND(N98=""M"",RANK(R98,UNIQUE(FILTER(R"&amp;":R,E:E=E98)),1)=1), MAX(10,RANK(SUM(Q98,VLOOKUP(B98,Profile!J:L,3,FALSE)/1000),UNIQUE(FILTER(R:R,E:E=E98)),0)*1.33),0) +IF(AND(N98=""M"",RANK(R98,UNIQUE(FILTER(R:R,E:E=E98)),1)=2), MAX(7,RANK(SUM(Q98,VLOOKUP(B98,Profile!J:L,3,FALSE)/1000),UNIQUE(FILTER(R:"&amp;"R,E:E=E98)),0)*1.33+1.33-3),0) +IF(AND(N98=""M"",RANK(R98,UNIQUE(FILTER(R:R,E:E=E98)),1)=3), MAX(5,RANK(SUM(Q98,VLOOKUP(B98,Profile!J:L,3,FALSE)/1000),UNIQUE(FILTER(R:R,E:E=E98)),0)*1.33+2.66-5),0) +IF(AND(N98=""M"",RANK(R98,UNIQUE(FILTER(R:R,E:E=E98)),1)"&amp;"&gt;3), MAX(5-(RANK(R98,UNIQUE(FILTER(R:R,E:E=E98)),1)-3),RANK(SUM(Q98,VLOOKUP(B98,Profile!J:L,3,FALSE)/1000),UNIQUE(FILTER(R:R,E:E=E98)),0)*1.33+1.33*(RANK(R98,UNIQUE(FILTER(R:R,E:E=E98)),1)-1)-5-(RANK(R98,UNIQUE(FILTER(R:R,E:E=E98)),1)-3)),0) +IF(OR(N98="""&amp;"R9"",N98=""R18""), RANK(SUM(Q98,VLOOKUP(B98,Profile!J:L,3,FALSE)/1000),UNIQUE(FILTER(R:R,E:E=E98)),0),0) ,1))"),"")</f>
        <v/>
      </c>
      <c r="T98" s="111" t="str">
        <f t="shared" si="1"/>
        <v/>
      </c>
      <c r="U98" s="111" t="str">
        <f>IFERROR(__xludf.DUMMYFUNCTION("if(len(L98)=0,"""",IF(COUNTUNIQUEIFS(R:R,Q:Q,Q98,E:E,E98)=1,T98,ROUND(SUM(UNIQUE(FILTER(T:T,Q:Q=Q98,E:E=E98)))/COUNTUNIQUEIFS(R:R,Q:Q,Q98,E:E,E98),1)))"),"")</f>
        <v/>
      </c>
      <c r="V98" s="109" t="str">
        <f>IFERROR(__xludf.DUMMYFUNCTION("if(len(M98)=0,"""",(IF(N98=""C"",
SMALL(FILTER(M:M,B:B=B98,E:E=E98),1),
0)
+IF(N98=""R18"",
MIN(IFERROR(SMALL(FILTER(M:M,B:B=B98,E:E=E98,J:J=9),1),100)+IFERROR(SMALL(FILTER(M:M,B:B=B98,E:E=E98,J:J=9),2),100),SMALL(FILTER(M:M,B:B=B98,E:E=E98,J:J=18),1)),
0"&amp;")
+IF(OR(N98=""R9"",N98=""M""),
MINIFS(M:M,B:B,B98,E:E,E98),
0)))"),"")</f>
        <v/>
      </c>
      <c r="W98" s="111" t="str">
        <f>if(len(M98)=0,"",SUM(V98,VLOOKUP(B98,Profile!J:L,3,FALSE)/1000))</f>
        <v/>
      </c>
      <c r="X98" s="111" t="str">
        <f>IFERROR(__xludf.DUMMYFUNCTION("if(len(M98)=0,"""",ROUND( IF(AND(N98=""C"",RANK(W98,UNIQUE(FILTER(W:W,E:E=E98)),1)=1), MAX(15,RANK(SUM(V98,VLOOKUP(B98,Profile!J:L,3,FALSE)/1000),UNIQUE(FILTER(W:W,E:E=E98)),0)*1.5),0) +IF(AND(N98=""C"",RANK(W98,UNIQUE(FILTER(W:W,E:E=E98)),1)=2), MAX(10,R"&amp;"ANK(SUM(V98,VLOOKUP(B98,Profile!J:L,3,FALSE)/1000),UNIQUE(FILTER(W:W,E:E=E98)),0)*1.5+1.5-5),0) +IF(AND(N98=""C"",RANK(W98,UNIQUE(FILTER(W:W,E:E=E98)),1)=3), MAX(7,RANK(SUM(V98,VLOOKUP(B98,Profile!J:L,3,FALSE)/1000),UNIQUE(FILTER(W:W,E:E=E98)),0)*1.5+3-8)"&amp;",0) +IF(AND(N98=""C"",RANK(W98,UNIQUE(FILTER(W:W,E:E=E98)),1)=4), MAX(5,RANK(SUM(V98,VLOOKUP(B98,Profile!J:L,3,FALSE)/1000),UNIQUE(FILTER(W:W,E:E=E98)),0)*1.5+4.5-10),0) +IF(AND(N98=""C"",RANK(W98,UNIQUE(FILTER(W:W,E:E=E98)),1)&gt;4), MAX(5-(RANK(W98,UNIQUE("&amp;"FILTER(W:W,E:E=E98)),1)-3),RANK(SUM(V98,VLOOKUP(B98,Profile!J:L,3,FALSE)/1000),UNIQUE(FILTER(W:W,E:E=E98)),0)*1.5+1.5*(RANK(W98,UNIQUE(FILTER(W:W,E:E=E98)),1)-1)-10-(RANK(W98,UNIQUE(FILTER(W:W,E:E=E98)),1)-4)),0) +IF(AND(N98=""M"",RANK(W98,UNIQUE(FILTER(W"&amp;":W,E:E=E98)),1)=1), MAX(10,RANK(SUM(V98,VLOOKUP(B98,Profile!J:L,3,FALSE)/1000),UNIQUE(FILTER(W:W,E:E=E98)),0)*1.33),0) +IF(AND(N98=""M"",RANK(W98,UNIQUE(FILTER(W:W,E:E=E98)),1)=2), MAX(7,RANK(SUM(V98,VLOOKUP(B98,Profile!J:L,3,FALSE)/1000),UNIQUE(FILTER(W:"&amp;"W,E:E=E98)),0)*1.33+1.33-3),0) +IF(AND(N98=""M"",RANK(W98,UNIQUE(FILTER(W:W,E:E=E98)),1)=3), MAX(5,RANK(SUM(V98,VLOOKUP(B98,Profile!J:L,3,FALSE)/1000),UNIQUE(FILTER(W:W,E:E=E98)),0)*1.33+2.66-5),0) +IF(AND(N98=""M"",RANK(W98,UNIQUE(FILTER(W:W,E:E=E98)),1)"&amp;"&gt;3), MAX(5-(RANK(W98,UNIQUE(FILTER(W:W,E:E=E98)),1)-3),RANK(SUM(V98,VLOOKUP(B98,Profile!J:L,3,FALSE)/1000),UNIQUE(FILTER(W:W,E:E=E98)),0)*1.33+1.33*(RANK(W98,UNIQUE(FILTER(W:W,E:E=E98)),1)-1)-5-(RANK(W98,UNIQUE(FILTER(W:W,E:E=E98)),1)-3)),0) +IF(OR(N98="""&amp;"R9"",N98=""R18""), RANK(SUM(V98,VLOOKUP(B98,Profile!J:L,3,FALSE)/1000),UNIQUE(FILTER(W:W,E:E=E98)),0),0) ,1))"),"")</f>
        <v/>
      </c>
      <c r="Y98" s="111" t="str">
        <f t="shared" si="2"/>
        <v/>
      </c>
      <c r="Z98" s="111" t="str">
        <f>IFERROR(__xludf.DUMMYFUNCTION("if(len(M98)=0,"""",IF(COUNTUNIQUEIFS(W:W,V:V,V98,E:E,E98)=1,Y98,ROUND(SUM(UNIQUE(FILTER(Y:Y,V:V=V98,E:E=E98)))/COUNTUNIQUEIFS(W:W,V:V,V98,E:E,E98),1)))"),"")</f>
        <v/>
      </c>
      <c r="AI98" s="8" t="s">
        <v>14</v>
      </c>
      <c r="AK98" s="8" t="s">
        <v>14</v>
      </c>
      <c r="AL98" s="8" t="s">
        <v>14</v>
      </c>
      <c r="AM98" s="8" t="s">
        <v>14</v>
      </c>
      <c r="AN98" s="8" t="str">
        <f>IFERROR(__xludf.DUMMYFUNCTION("""COMPUTED_VALUE"""),"")</f>
        <v/>
      </c>
      <c r="AO98" s="8" t="str">
        <f>IFERROR(__xludf.DUMMYFUNCTION("if(len(AI98:AI1001)=0,"""", COUNTA(filter(Chirps!$A$2:$Z$100,column(Chirps!$A$2:$Z$100)=AI98)))"),"")</f>
        <v/>
      </c>
    </row>
    <row r="99">
      <c r="R99" s="24"/>
      <c r="S99" s="24"/>
      <c r="V99" s="109" t="str">
        <f>IFERROR(__xludf.DUMMYFUNCTION("if(len(M99)=0,"""",(IF(N99=""C"",
SMALL(FILTER(M:M,B:B=B99,E:E=E99),1),
0)
+IF(N99=""R18"",
MIN(IFERROR(SMALL(FILTER(M:M,B:B=B99,E:E=E99,J:J=9),1),100)+IFERROR(SMALL(FILTER(M:M,B:B=B99,E:E=E99,J:J=9),2),100),SMALL(FILTER(M:M,B:B=B99,E:E=E99,J:J=18),1)),
0"&amp;")
+IF(OR(N99=""R9"",N99=""M""),
MINIFS(M:M,B:B,B99,E:E,E99),
0)))"),"")</f>
        <v/>
      </c>
      <c r="AI99" s="8" t="s">
        <v>14</v>
      </c>
      <c r="AK99" s="8" t="s">
        <v>14</v>
      </c>
      <c r="AL99" s="8" t="s">
        <v>14</v>
      </c>
      <c r="AM99" s="8" t="s">
        <v>14</v>
      </c>
      <c r="AN99" s="8" t="str">
        <f>IFERROR(__xludf.DUMMYFUNCTION("""COMPUTED_VALUE"""),"")</f>
        <v/>
      </c>
      <c r="AO99" s="8" t="str">
        <f>IFERROR(__xludf.DUMMYFUNCTION("if(len(AI99:AI1001)=0,"""", COUNTA(filter(Chirps!$A$2:$Z$100,column(Chirps!$A$2:$Z$100)=AI99)))"),"")</f>
        <v/>
      </c>
    </row>
    <row r="100">
      <c r="R100" s="24"/>
      <c r="S100" s="24"/>
      <c r="V100" s="109" t="str">
        <f>IFERROR(__xludf.DUMMYFUNCTION("if(len(M100)=0,"""",(IF(N100=""C"",
SMALL(FILTER(M:M,B:B=B100,E:E=E100),1),
0)
+IF(N100=""R18"",
MIN(IFERROR(SMALL(FILTER(M:M,B:B=B100,E:E=E100,J:J=9),1),100)+IFERROR(SMALL(FILTER(M:M,B:B=B100,E:E=E100,J:J=9),2),100),SMALL(FILTER(M:M,B:B=B100,E:E=E100,J:J"&amp;"=18),1)),
0)
+IF(OR(N100=""R9"",N100=""M""),
MINIFS(M:M,B:B,B100,E:E,E100),
0)))"),"")</f>
        <v/>
      </c>
      <c r="AI100" s="8" t="s">
        <v>14</v>
      </c>
      <c r="AK100" s="8" t="s">
        <v>14</v>
      </c>
      <c r="AL100" s="8" t="s">
        <v>14</v>
      </c>
      <c r="AM100" s="8" t="s">
        <v>14</v>
      </c>
      <c r="AN100" s="8" t="str">
        <f>IFERROR(__xludf.DUMMYFUNCTION("""COMPUTED_VALUE"""),"")</f>
        <v/>
      </c>
      <c r="AO100" s="8" t="str">
        <f>IFERROR(__xludf.DUMMYFUNCTION("if(len(AI100:AI1001)=0,"""", COUNTA(filter(Chirps!$A$2:$Z$100,column(Chirps!$A$2:$Z$100)=AI100)))"),"")</f>
        <v/>
      </c>
    </row>
    <row r="101">
      <c r="R101" s="24"/>
      <c r="S101" s="24"/>
      <c r="V101" s="109" t="str">
        <f>IFERROR(__xludf.DUMMYFUNCTION("if(len(M101)=0,"""",(IF(N101=""C"",
SMALL(FILTER(M:M,B:B=B101,E:E=E101),1),
0)
+IF(N101=""R18"",
MIN(IFERROR(SMALL(FILTER(M:M,B:B=B101,E:E=E101,J:J=9),1),100)+IFERROR(SMALL(FILTER(M:M,B:B=B101,E:E=E101,J:J=9),2),100),SMALL(FILTER(M:M,B:B=B101,E:E=E101,J:J"&amp;"=18),1)),
0)
+IF(OR(N101=""R9"",N101=""M""),
MINIFS(M:M,B:B,B101,E:E,E101),
0)))"),"")</f>
        <v/>
      </c>
      <c r="AI101" s="8" t="s">
        <v>14</v>
      </c>
      <c r="AK101" s="8" t="s">
        <v>14</v>
      </c>
      <c r="AL101" s="8" t="s">
        <v>14</v>
      </c>
      <c r="AM101" s="8" t="s">
        <v>14</v>
      </c>
      <c r="AN101" s="8" t="str">
        <f>IFERROR(__xludf.DUMMYFUNCTION("""COMPUTED_VALUE"""),"")</f>
        <v/>
      </c>
      <c r="AO101" s="8" t="str">
        <f>IFERROR(__xludf.DUMMYFUNCTION("if(len(AI101:AI1001)=0,"""", COUNTA(filter(Chirps!$A$2:$Z$100,column(Chirps!$A$2:$Z$100)=AI101)))"),"")</f>
        <v/>
      </c>
    </row>
    <row r="102">
      <c r="R102" s="24"/>
      <c r="S102" s="24"/>
      <c r="V102" s="109" t="str">
        <f>IFERROR(__xludf.DUMMYFUNCTION("if(len(M102)=0,"""",(IF(N102=""C"",
SMALL(FILTER(M:M,B:B=B102,E:E=E102),1),
0)
+IF(N102=""R18"",
MIN(IFERROR(SMALL(FILTER(M:M,B:B=B102,E:E=E102,J:J=9),1),100)+IFERROR(SMALL(FILTER(M:M,B:B=B102,E:E=E102,J:J=9),2),100),SMALL(FILTER(M:M,B:B=B102,E:E=E102,J:J"&amp;"=18),1)),
0)
+IF(OR(N102=""R9"",N102=""M""),
MINIFS(M:M,B:B,B102,E:E,E102),
0)))"),"")</f>
        <v/>
      </c>
      <c r="AI102" s="8" t="s">
        <v>14</v>
      </c>
      <c r="AK102" s="8" t="s">
        <v>14</v>
      </c>
      <c r="AL102" s="8" t="s">
        <v>14</v>
      </c>
      <c r="AM102" s="8" t="s">
        <v>14</v>
      </c>
      <c r="AN102" s="8" t="str">
        <f>IFERROR(__xludf.DUMMYFUNCTION("""COMPUTED_VALUE"""),"")</f>
        <v/>
      </c>
      <c r="AO102" s="8" t="str">
        <f>IFERROR(__xludf.DUMMYFUNCTION("if(len(AI102:AI1001)=0,"""", COUNTA(filter(Chirps!$A$2:$Z$100,column(Chirps!$A$2:$Z$100)=AI102)))"),"")</f>
        <v/>
      </c>
    </row>
    <row r="103">
      <c r="R103" s="24"/>
      <c r="S103" s="24"/>
      <c r="V103" s="109" t="str">
        <f>IFERROR(__xludf.DUMMYFUNCTION("if(len(M103)=0,"""",(IF(N103=""C"",
SMALL(FILTER(M:M,B:B=B103,E:E=E103),1),
0)
+IF(N103=""R18"",
MIN(IFERROR(SMALL(FILTER(M:M,B:B=B103,E:E=E103,J:J=9),1),100)+IFERROR(SMALL(FILTER(M:M,B:B=B103,E:E=E103,J:J=9),2),100),SMALL(FILTER(M:M,B:B=B103,E:E=E103,J:J"&amp;"=18),1)),
0)
+IF(OR(N103=""R9"",N103=""M""),
MINIFS(M:M,B:B,B103,E:E,E103),
0)))"),"")</f>
        <v/>
      </c>
      <c r="AI103" s="8" t="s">
        <v>14</v>
      </c>
      <c r="AK103" s="8" t="s">
        <v>14</v>
      </c>
      <c r="AL103" s="8" t="s">
        <v>14</v>
      </c>
      <c r="AM103" s="8" t="s">
        <v>14</v>
      </c>
      <c r="AN103" s="8" t="str">
        <f>IFERROR(__xludf.DUMMYFUNCTION("""COMPUTED_VALUE"""),"")</f>
        <v/>
      </c>
      <c r="AO103" s="8" t="str">
        <f>IFERROR(__xludf.DUMMYFUNCTION("if(len(AI103:AI1001)=0,"""", COUNTA(filter(Chirps!$A$2:$Z$100,column(Chirps!$A$2:$Z$100)=AI103)))"),"")</f>
        <v/>
      </c>
    </row>
    <row r="104">
      <c r="R104" s="24"/>
      <c r="S104" s="24"/>
      <c r="V104" s="109" t="str">
        <f>IFERROR(__xludf.DUMMYFUNCTION("if(len(M104)=0,"""",(IF(N104=""C"",
SMALL(FILTER(M:M,B:B=B104,E:E=E104),1),
0)
+IF(N104=""R18"",
MIN(IFERROR(SMALL(FILTER(M:M,B:B=B104,E:E=E104,J:J=9),1),100)+IFERROR(SMALL(FILTER(M:M,B:B=B104,E:E=E104,J:J=9),2),100),SMALL(FILTER(M:M,B:B=B104,E:E=E104,J:J"&amp;"=18),1)),
0)
+IF(OR(N104=""R9"",N104=""M""),
MINIFS(M:M,B:B,B104,E:E,E104),
0)))"),"")</f>
        <v/>
      </c>
      <c r="AI104" s="8" t="s">
        <v>14</v>
      </c>
      <c r="AK104" s="8" t="s">
        <v>14</v>
      </c>
      <c r="AL104" s="8" t="s">
        <v>14</v>
      </c>
      <c r="AM104" s="8" t="s">
        <v>14</v>
      </c>
      <c r="AN104" s="8" t="str">
        <f>IFERROR(__xludf.DUMMYFUNCTION("""COMPUTED_VALUE"""),"")</f>
        <v/>
      </c>
      <c r="AO104" s="8" t="str">
        <f>IFERROR(__xludf.DUMMYFUNCTION("if(len(AI104:AI1001)=0,"""", COUNTA(filter(Chirps!$A$2:$Z$100,column(Chirps!$A$2:$Z$100)=AI104)))"),"")</f>
        <v/>
      </c>
    </row>
    <row r="105">
      <c r="R105" s="24"/>
      <c r="S105" s="24"/>
      <c r="V105" s="109" t="str">
        <f>IFERROR(__xludf.DUMMYFUNCTION("if(len(M105)=0,"""",(IF(N105=""C"",
SMALL(FILTER(M:M,B:B=B105,E:E=E105),1),
0)
+IF(N105=""R18"",
MIN(IFERROR(SMALL(FILTER(M:M,B:B=B105,E:E=E105,J:J=9),1),100)+IFERROR(SMALL(FILTER(M:M,B:B=B105,E:E=E105,J:J=9),2),100),SMALL(FILTER(M:M,B:B=B105,E:E=E105,J:J"&amp;"=18),1)),
0)
+IF(OR(N105=""R9"",N105=""M""),
MINIFS(M:M,B:B,B105,E:E,E105),
0)))"),"")</f>
        <v/>
      </c>
      <c r="AI105" s="8" t="s">
        <v>14</v>
      </c>
      <c r="AK105" s="8" t="s">
        <v>14</v>
      </c>
      <c r="AL105" s="8" t="s">
        <v>14</v>
      </c>
      <c r="AM105" s="8" t="s">
        <v>14</v>
      </c>
      <c r="AN105" s="8" t="str">
        <f>IFERROR(__xludf.DUMMYFUNCTION("""COMPUTED_VALUE"""),"")</f>
        <v/>
      </c>
      <c r="AO105" s="8" t="str">
        <f>IFERROR(__xludf.DUMMYFUNCTION("if(len(AI105:AI1001)=0,"""", COUNTA(filter(Chirps!$A$2:$Z$100,column(Chirps!$A$2:$Z$100)=AI105)))"),"")</f>
        <v/>
      </c>
    </row>
    <row r="106">
      <c r="R106" s="24"/>
      <c r="S106" s="24"/>
      <c r="V106" s="109" t="str">
        <f>IFERROR(__xludf.DUMMYFUNCTION("if(len(M106)=0,"""",(IF(N106=""C"",
SMALL(FILTER(M:M,B:B=B106,E:E=E106),1),
0)
+IF(N106=""R18"",
MIN(IFERROR(SMALL(FILTER(M:M,B:B=B106,E:E=E106,J:J=9),1),100)+IFERROR(SMALL(FILTER(M:M,B:B=B106,E:E=E106,J:J=9),2),100),SMALL(FILTER(M:M,B:B=B106,E:E=E106,J:J"&amp;"=18),1)),
0)
+IF(OR(N106=""R9"",N106=""M""),
MINIFS(M:M,B:B,B106,E:E,E106),
0)))"),"")</f>
        <v/>
      </c>
      <c r="AI106" s="8" t="s">
        <v>14</v>
      </c>
      <c r="AK106" s="8" t="s">
        <v>14</v>
      </c>
      <c r="AL106" s="8" t="s">
        <v>14</v>
      </c>
      <c r="AM106" s="8" t="s">
        <v>14</v>
      </c>
      <c r="AN106" s="8" t="str">
        <f>IFERROR(__xludf.DUMMYFUNCTION("""COMPUTED_VALUE"""),"")</f>
        <v/>
      </c>
      <c r="AO106" s="8" t="str">
        <f>IFERROR(__xludf.DUMMYFUNCTION("if(len(AI106:AI1001)=0,"""", COUNTA(filter(Chirps!$A$2:$Z$100,column(Chirps!$A$2:$Z$100)=AI106)))"),"")</f>
        <v/>
      </c>
    </row>
    <row r="107">
      <c r="R107" s="24"/>
      <c r="S107" s="24"/>
      <c r="V107" s="109" t="str">
        <f>IFERROR(__xludf.DUMMYFUNCTION("if(len(M107)=0,"""",(IF(N107=""C"",
SMALL(FILTER(M:M,B:B=B107,E:E=E107),1),
0)
+IF(N107=""R18"",
MIN(IFERROR(SMALL(FILTER(M:M,B:B=B107,E:E=E107,J:J=9),1),100)+IFERROR(SMALL(FILTER(M:M,B:B=B107,E:E=E107,J:J=9),2),100),SMALL(FILTER(M:M,B:B=B107,E:E=E107,J:J"&amp;"=18),1)),
0)
+IF(OR(N107=""R9"",N107=""M""),
MINIFS(M:M,B:B,B107,E:E,E107),
0)))"),"")</f>
        <v/>
      </c>
      <c r="AI107" s="8" t="s">
        <v>14</v>
      </c>
      <c r="AK107" s="8" t="s">
        <v>14</v>
      </c>
      <c r="AL107" s="8" t="s">
        <v>14</v>
      </c>
      <c r="AM107" s="8" t="s">
        <v>14</v>
      </c>
      <c r="AN107" s="8" t="str">
        <f>IFERROR(__xludf.DUMMYFUNCTION("""COMPUTED_VALUE"""),"")</f>
        <v/>
      </c>
      <c r="AO107" s="8" t="str">
        <f>IFERROR(__xludf.DUMMYFUNCTION("if(len(AI107:AI1001)=0,"""", COUNTA(filter(Chirps!$A$2:$Z$100,column(Chirps!$A$2:$Z$100)=AI107)))"),"")</f>
        <v/>
      </c>
    </row>
    <row r="108">
      <c r="R108" s="24"/>
      <c r="S108" s="24"/>
      <c r="V108" s="109" t="str">
        <f>IFERROR(__xludf.DUMMYFUNCTION("if(len(M108)=0,"""",(IF(N108=""C"",
SMALL(FILTER(M:M,B:B=B108,E:E=E108),1),
0)
+IF(N108=""R18"",
MIN(IFERROR(SMALL(FILTER(M:M,B:B=B108,E:E=E108,J:J=9),1),100)+IFERROR(SMALL(FILTER(M:M,B:B=B108,E:E=E108,J:J=9),2),100),SMALL(FILTER(M:M,B:B=B108,E:E=E108,J:J"&amp;"=18),1)),
0)
+IF(OR(N108=""R9"",N108=""M""),
MINIFS(M:M,B:B,B108,E:E,E108),
0)))"),"")</f>
        <v/>
      </c>
      <c r="AI108" s="8" t="s">
        <v>14</v>
      </c>
      <c r="AK108" s="8" t="s">
        <v>14</v>
      </c>
      <c r="AL108" s="8" t="s">
        <v>14</v>
      </c>
      <c r="AM108" s="8" t="s">
        <v>14</v>
      </c>
      <c r="AN108" s="8" t="str">
        <f>IFERROR(__xludf.DUMMYFUNCTION("""COMPUTED_VALUE"""),"")</f>
        <v/>
      </c>
      <c r="AO108" s="8" t="str">
        <f>IFERROR(__xludf.DUMMYFUNCTION("if(len(AI108:AI1001)=0,"""", COUNTA(filter(Chirps!$A$2:$Z$100,column(Chirps!$A$2:$Z$100)=AI108)))"),"")</f>
        <v/>
      </c>
    </row>
    <row r="109">
      <c r="R109" s="24"/>
      <c r="S109" s="24"/>
      <c r="V109" s="109" t="str">
        <f>IFERROR(__xludf.DUMMYFUNCTION("if(len(M109)=0,"""",(IF(N109=""C"",
SMALL(FILTER(M:M,B:B=B109,E:E=E109),1),
0)
+IF(N109=""R18"",
MIN(IFERROR(SMALL(FILTER(M:M,B:B=B109,E:E=E109,J:J=9),1),100)+IFERROR(SMALL(FILTER(M:M,B:B=B109,E:E=E109,J:J=9),2),100),SMALL(FILTER(M:M,B:B=B109,E:E=E109,J:J"&amp;"=18),1)),
0)
+IF(OR(N109=""R9"",N109=""M""),
MINIFS(M:M,B:B,B109,E:E,E109),
0)))"),"")</f>
        <v/>
      </c>
      <c r="AI109" s="8" t="s">
        <v>14</v>
      </c>
      <c r="AK109" s="8" t="s">
        <v>14</v>
      </c>
      <c r="AL109" s="8" t="s">
        <v>14</v>
      </c>
      <c r="AM109" s="8" t="s">
        <v>14</v>
      </c>
      <c r="AN109" s="8" t="str">
        <f>IFERROR(__xludf.DUMMYFUNCTION("""COMPUTED_VALUE"""),"")</f>
        <v/>
      </c>
      <c r="AO109" s="8" t="str">
        <f>IFERROR(__xludf.DUMMYFUNCTION("if(len(AI109:AI1001)=0,"""", COUNTA(filter(Chirps!$A$2:$Z$100,column(Chirps!$A$2:$Z$100)=AI109)))"),"")</f>
        <v/>
      </c>
    </row>
    <row r="110">
      <c r="R110" s="24"/>
      <c r="S110" s="24"/>
      <c r="V110" s="109" t="str">
        <f>IFERROR(__xludf.DUMMYFUNCTION("if(len(M110)=0,"""",(IF(N110=""C"",
SMALL(FILTER(M:M,B:B=B110,E:E=E110),1),
0)
+IF(N110=""R18"",
MIN(IFERROR(SMALL(FILTER(M:M,B:B=B110,E:E=E110,J:J=9),1),100)+IFERROR(SMALL(FILTER(M:M,B:B=B110,E:E=E110,J:J=9),2),100),SMALL(FILTER(M:M,B:B=B110,E:E=E110,J:J"&amp;"=18),1)),
0)
+IF(OR(N110=""R9"",N110=""M""),
MINIFS(M:M,B:B,B110,E:E,E110),
0)))"),"")</f>
        <v/>
      </c>
      <c r="AI110" s="8" t="s">
        <v>14</v>
      </c>
      <c r="AK110" s="8" t="s">
        <v>14</v>
      </c>
      <c r="AL110" s="8" t="s">
        <v>14</v>
      </c>
      <c r="AM110" s="8" t="s">
        <v>14</v>
      </c>
      <c r="AN110" s="8" t="str">
        <f>IFERROR(__xludf.DUMMYFUNCTION("""COMPUTED_VALUE"""),"")</f>
        <v/>
      </c>
      <c r="AO110" s="8" t="str">
        <f>IFERROR(__xludf.DUMMYFUNCTION("if(len(AI110:AI1001)=0,"""", COUNTA(filter(Chirps!$A$2:$Z$100,column(Chirps!$A$2:$Z$100)=AI110)))"),"")</f>
        <v/>
      </c>
    </row>
    <row r="111">
      <c r="R111" s="24"/>
      <c r="S111" s="24"/>
      <c r="V111" s="109" t="str">
        <f>IFERROR(__xludf.DUMMYFUNCTION("if(len(M111)=0,"""",(IF(N111=""C"",
SMALL(FILTER(M:M,B:B=B111,E:E=E111),1),
0)
+IF(N111=""R18"",
MIN(IFERROR(SMALL(FILTER(M:M,B:B=B111,E:E=E111,J:J=9),1),100)+IFERROR(SMALL(FILTER(M:M,B:B=B111,E:E=E111,J:J=9),2),100),SMALL(FILTER(M:M,B:B=B111,E:E=E111,J:J"&amp;"=18),1)),
0)
+IF(OR(N111=""R9"",N111=""M""),
MINIFS(M:M,B:B,B111,E:E,E111),
0)))"),"")</f>
        <v/>
      </c>
      <c r="AI111" s="8" t="s">
        <v>14</v>
      </c>
      <c r="AK111" s="8" t="s">
        <v>14</v>
      </c>
      <c r="AL111" s="8" t="s">
        <v>14</v>
      </c>
      <c r="AM111" s="8" t="s">
        <v>14</v>
      </c>
      <c r="AN111" s="8" t="str">
        <f>IFERROR(__xludf.DUMMYFUNCTION("""COMPUTED_VALUE"""),"")</f>
        <v/>
      </c>
      <c r="AO111" s="8" t="str">
        <f>IFERROR(__xludf.DUMMYFUNCTION("if(len(AI111:AI1001)=0,"""", COUNTA(filter(Chirps!$A$2:$Z$100,column(Chirps!$A$2:$Z$100)=AI111)))"),"")</f>
        <v/>
      </c>
    </row>
    <row r="112">
      <c r="R112" s="24"/>
      <c r="S112" s="24"/>
      <c r="V112" s="109" t="str">
        <f>IFERROR(__xludf.DUMMYFUNCTION("if(len(M112)=0,"""",(IF(N112=""C"",
SMALL(FILTER(M:M,B:B=B112,E:E=E112),1),
0)
+IF(N112=""R18"",
MIN(IFERROR(SMALL(FILTER(M:M,B:B=B112,E:E=E112,J:J=9),1),100)+IFERROR(SMALL(FILTER(M:M,B:B=B112,E:E=E112,J:J=9),2),100),SMALL(FILTER(M:M,B:B=B112,E:E=E112,J:J"&amp;"=18),1)),
0)
+IF(OR(N112=""R9"",N112=""M""),
MINIFS(M:M,B:B,B112,E:E,E112),
0)))"),"")</f>
        <v/>
      </c>
      <c r="AI112" s="8" t="s">
        <v>14</v>
      </c>
      <c r="AK112" s="8" t="s">
        <v>14</v>
      </c>
      <c r="AL112" s="8" t="s">
        <v>14</v>
      </c>
      <c r="AM112" s="8" t="s">
        <v>14</v>
      </c>
      <c r="AN112" s="8" t="str">
        <f>IFERROR(__xludf.DUMMYFUNCTION("""COMPUTED_VALUE"""),"")</f>
        <v/>
      </c>
      <c r="AO112" s="8" t="str">
        <f>IFERROR(__xludf.DUMMYFUNCTION("if(len(AI112:AI1001)=0,"""", COUNTA(filter(Chirps!$A$2:$Z$100,column(Chirps!$A$2:$Z$100)=AI112)))"),"")</f>
        <v/>
      </c>
    </row>
    <row r="113">
      <c r="R113" s="24"/>
      <c r="S113" s="24"/>
      <c r="V113" s="109" t="str">
        <f>IFERROR(__xludf.DUMMYFUNCTION("if(len(M113)=0,"""",(IF(N113=""C"",
SMALL(FILTER(M:M,B:B=B113,E:E=E113),1),
0)
+IF(N113=""R18"",
MIN(IFERROR(SMALL(FILTER(M:M,B:B=B113,E:E=E113,J:J=9),1),100)+IFERROR(SMALL(FILTER(M:M,B:B=B113,E:E=E113,J:J=9),2),100),SMALL(FILTER(M:M,B:B=B113,E:E=E113,J:J"&amp;"=18),1)),
0)
+IF(OR(N113=""R9"",N113=""M""),
MINIFS(M:M,B:B,B113,E:E,E113),
0)))"),"")</f>
        <v/>
      </c>
      <c r="AI113" s="8" t="s">
        <v>14</v>
      </c>
      <c r="AK113" s="8" t="s">
        <v>14</v>
      </c>
      <c r="AL113" s="8" t="s">
        <v>14</v>
      </c>
      <c r="AM113" s="8" t="s">
        <v>14</v>
      </c>
      <c r="AN113" s="8" t="str">
        <f>IFERROR(__xludf.DUMMYFUNCTION("""COMPUTED_VALUE"""),"")</f>
        <v/>
      </c>
      <c r="AO113" s="8" t="str">
        <f>IFERROR(__xludf.DUMMYFUNCTION("if(len(AI113:AI1001)=0,"""", COUNTA(filter(Chirps!$A$2:$Z$100,column(Chirps!$A$2:$Z$100)=AI113)))"),"")</f>
        <v/>
      </c>
    </row>
    <row r="114">
      <c r="R114" s="24"/>
      <c r="S114" s="24"/>
      <c r="V114" s="109" t="str">
        <f>IFERROR(__xludf.DUMMYFUNCTION("if(len(M114)=0,"""",(IF(N114=""C"",
SMALL(FILTER(M:M,B:B=B114,E:E=E114),1),
0)
+IF(N114=""R18"",
MIN(IFERROR(SMALL(FILTER(M:M,B:B=B114,E:E=E114,J:J=9),1),100)+IFERROR(SMALL(FILTER(M:M,B:B=B114,E:E=E114,J:J=9),2),100),SMALL(FILTER(M:M,B:B=B114,E:E=E114,J:J"&amp;"=18),1)),
0)
+IF(OR(N114=""R9"",N114=""M""),
MINIFS(M:M,B:B,B114,E:E,E114),
0)))"),"")</f>
        <v/>
      </c>
      <c r="AI114" s="8" t="s">
        <v>14</v>
      </c>
      <c r="AK114" s="8" t="s">
        <v>14</v>
      </c>
      <c r="AL114" s="8" t="s">
        <v>14</v>
      </c>
      <c r="AM114" s="8" t="s">
        <v>14</v>
      </c>
      <c r="AN114" s="8" t="str">
        <f>IFERROR(__xludf.DUMMYFUNCTION("""COMPUTED_VALUE"""),"")</f>
        <v/>
      </c>
      <c r="AO114" s="8" t="str">
        <f>IFERROR(__xludf.DUMMYFUNCTION("if(len(AI114:AI1001)=0,"""", COUNTA(filter(Chirps!$A$2:$Z$100,column(Chirps!$A$2:$Z$100)=AI114)))"),"")</f>
        <v/>
      </c>
    </row>
    <row r="115">
      <c r="R115" s="24"/>
      <c r="S115" s="24"/>
      <c r="V115" s="109" t="str">
        <f>IFERROR(__xludf.DUMMYFUNCTION("if(len(M115)=0,"""",(IF(N115=""C"",
SMALL(FILTER(M:M,B:B=B115,E:E=E115),1),
0)
+IF(N115=""R18"",
MIN(IFERROR(SMALL(FILTER(M:M,B:B=B115,E:E=E115,J:J=9),1),100)+IFERROR(SMALL(FILTER(M:M,B:B=B115,E:E=E115,J:J=9),2),100),SMALL(FILTER(M:M,B:B=B115,E:E=E115,J:J"&amp;"=18),1)),
0)
+IF(OR(N115=""R9"",N115=""M""),
MINIFS(M:M,B:B,B115,E:E,E115),
0)))"),"")</f>
        <v/>
      </c>
      <c r="AI115" s="8" t="s">
        <v>14</v>
      </c>
      <c r="AK115" s="8" t="s">
        <v>14</v>
      </c>
      <c r="AL115" s="8" t="s">
        <v>14</v>
      </c>
      <c r="AM115" s="8" t="s">
        <v>14</v>
      </c>
      <c r="AN115" s="8" t="str">
        <f>IFERROR(__xludf.DUMMYFUNCTION("""COMPUTED_VALUE"""),"")</f>
        <v/>
      </c>
      <c r="AO115" s="8" t="str">
        <f>IFERROR(__xludf.DUMMYFUNCTION("if(len(AI115:AI1001)=0,"""", COUNTA(filter(Chirps!$A$2:$Z$100,column(Chirps!$A$2:$Z$100)=AI115)))"),"")</f>
        <v/>
      </c>
    </row>
    <row r="116">
      <c r="R116" s="24"/>
      <c r="S116" s="24"/>
      <c r="V116" s="109" t="str">
        <f>IFERROR(__xludf.DUMMYFUNCTION("if(len(M116)=0,"""",(IF(N116=""C"",
SMALL(FILTER(M:M,B:B=B116,E:E=E116),1),
0)
+IF(N116=""R18"",
MIN(IFERROR(SMALL(FILTER(M:M,B:B=B116,E:E=E116,J:J=9),1),100)+IFERROR(SMALL(FILTER(M:M,B:B=B116,E:E=E116,J:J=9),2),100),SMALL(FILTER(M:M,B:B=B116,E:E=E116,J:J"&amp;"=18),1)),
0)
+IF(OR(N116=""R9"",N116=""M""),
MINIFS(M:M,B:B,B116,E:E,E116),
0)))"),"")</f>
        <v/>
      </c>
      <c r="AI116" s="8" t="s">
        <v>14</v>
      </c>
      <c r="AK116" s="8" t="s">
        <v>14</v>
      </c>
      <c r="AL116" s="8" t="s">
        <v>14</v>
      </c>
      <c r="AM116" s="8" t="s">
        <v>14</v>
      </c>
      <c r="AN116" s="8" t="str">
        <f>IFERROR(__xludf.DUMMYFUNCTION("""COMPUTED_VALUE"""),"")</f>
        <v/>
      </c>
      <c r="AO116" s="8" t="str">
        <f>IFERROR(__xludf.DUMMYFUNCTION("if(len(AI116:AI1001)=0,"""", COUNTA(filter(Chirps!$A$2:$Z$100,column(Chirps!$A$2:$Z$100)=AI116)))"),"")</f>
        <v/>
      </c>
    </row>
    <row r="117">
      <c r="R117" s="24"/>
      <c r="S117" s="24"/>
      <c r="V117" s="109" t="str">
        <f>IFERROR(__xludf.DUMMYFUNCTION("if(len(M117)=0,"""",(IF(N117=""C"",
SMALL(FILTER(M:M,B:B=B117,E:E=E117),1),
0)
+IF(N117=""R18"",
MIN(IFERROR(SMALL(FILTER(M:M,B:B=B117,E:E=E117,J:J=9),1),100)+IFERROR(SMALL(FILTER(M:M,B:B=B117,E:E=E117,J:J=9),2),100),SMALL(FILTER(M:M,B:B=B117,E:E=E117,J:J"&amp;"=18),1)),
0)
+IF(OR(N117=""R9"",N117=""M""),
MINIFS(M:M,B:B,B117,E:E,E117),
0)))"),"")</f>
        <v/>
      </c>
      <c r="AI117" s="8" t="s">
        <v>14</v>
      </c>
      <c r="AK117" s="8" t="s">
        <v>14</v>
      </c>
      <c r="AL117" s="8" t="s">
        <v>14</v>
      </c>
      <c r="AM117" s="8" t="s">
        <v>14</v>
      </c>
      <c r="AN117" s="8" t="str">
        <f>IFERROR(__xludf.DUMMYFUNCTION("""COMPUTED_VALUE"""),"")</f>
        <v/>
      </c>
      <c r="AO117" s="8" t="str">
        <f>IFERROR(__xludf.DUMMYFUNCTION("if(len(AI117:AI1001)=0,"""", COUNTA(filter(Chirps!$A$2:$Z$100,column(Chirps!$A$2:$Z$100)=AI117)))"),"")</f>
        <v/>
      </c>
    </row>
    <row r="118">
      <c r="R118" s="24"/>
      <c r="S118" s="24"/>
      <c r="V118" s="109" t="str">
        <f>IFERROR(__xludf.DUMMYFUNCTION("if(len(M118)=0,"""",(IF(N118=""C"",
SMALL(FILTER(M:M,B:B=B118,E:E=E118),1),
0)
+IF(N118=""R18"",
MIN(IFERROR(SMALL(FILTER(M:M,B:B=B118,E:E=E118,J:J=9),1),100)+IFERROR(SMALL(FILTER(M:M,B:B=B118,E:E=E118,J:J=9),2),100),SMALL(FILTER(M:M,B:B=B118,E:E=E118,J:J"&amp;"=18),1)),
0)
+IF(OR(N118=""R9"",N118=""M""),
MINIFS(M:M,B:B,B118,E:E,E118),
0)))"),"")</f>
        <v/>
      </c>
      <c r="AI118" s="8" t="s">
        <v>14</v>
      </c>
      <c r="AK118" s="8" t="s">
        <v>14</v>
      </c>
      <c r="AL118" s="8" t="s">
        <v>14</v>
      </c>
      <c r="AM118" s="8" t="s">
        <v>14</v>
      </c>
      <c r="AN118" s="8" t="str">
        <f>IFERROR(__xludf.DUMMYFUNCTION("""COMPUTED_VALUE"""),"")</f>
        <v/>
      </c>
      <c r="AO118" s="8" t="str">
        <f>IFERROR(__xludf.DUMMYFUNCTION("if(len(AI118:AI1001)=0,"""", COUNTA(filter(Chirps!$A$2:$Z$100,column(Chirps!$A$2:$Z$100)=AI118)))"),"")</f>
        <v/>
      </c>
    </row>
    <row r="119">
      <c r="R119" s="24"/>
      <c r="S119" s="24"/>
      <c r="V119" s="109" t="str">
        <f>IFERROR(__xludf.DUMMYFUNCTION("if(len(M119)=0,"""",(IF(N119=""C"",
SMALL(FILTER(M:M,B:B=B119,E:E=E119),1),
0)
+IF(N119=""R18"",
MIN(IFERROR(SMALL(FILTER(M:M,B:B=B119,E:E=E119,J:J=9),1),100)+IFERROR(SMALL(FILTER(M:M,B:B=B119,E:E=E119,J:J=9),2),100),SMALL(FILTER(M:M,B:B=B119,E:E=E119,J:J"&amp;"=18),1)),
0)
+IF(OR(N119=""R9"",N119=""M""),
MINIFS(M:M,B:B,B119,E:E,E119),
0)))"),"")</f>
        <v/>
      </c>
      <c r="AI119" s="8" t="s">
        <v>14</v>
      </c>
      <c r="AK119" s="8" t="s">
        <v>14</v>
      </c>
      <c r="AL119" s="8" t="s">
        <v>14</v>
      </c>
      <c r="AM119" s="8" t="s">
        <v>14</v>
      </c>
      <c r="AN119" s="8" t="str">
        <f>IFERROR(__xludf.DUMMYFUNCTION("""COMPUTED_VALUE"""),"")</f>
        <v/>
      </c>
      <c r="AO119" s="8" t="str">
        <f>IFERROR(__xludf.DUMMYFUNCTION("if(len(AI119:AI1001)=0,"""", COUNTA(filter(Chirps!$A$2:$Z$100,column(Chirps!$A$2:$Z$100)=AI119)))"),"")</f>
        <v/>
      </c>
    </row>
    <row r="120">
      <c r="R120" s="24"/>
      <c r="S120" s="24"/>
      <c r="V120" s="109" t="str">
        <f>IFERROR(__xludf.DUMMYFUNCTION("if(len(M120)=0,"""",(IF(N120=""C"",
SMALL(FILTER(M:M,B:B=B120,E:E=E120),1),
0)
+IF(N120=""R18"",
MIN(IFERROR(SMALL(FILTER(M:M,B:B=B120,E:E=E120,J:J=9),1),100)+IFERROR(SMALL(FILTER(M:M,B:B=B120,E:E=E120,J:J=9),2),100),SMALL(FILTER(M:M,B:B=B120,E:E=E120,J:J"&amp;"=18),1)),
0)
+IF(OR(N120=""R9"",N120=""M""),
MINIFS(M:M,B:B,B120,E:E,E120),
0)))"),"")</f>
        <v/>
      </c>
      <c r="AI120" s="8" t="s">
        <v>14</v>
      </c>
      <c r="AK120" s="8" t="s">
        <v>14</v>
      </c>
      <c r="AL120" s="8" t="s">
        <v>14</v>
      </c>
      <c r="AM120" s="8" t="s">
        <v>14</v>
      </c>
      <c r="AN120" s="8" t="str">
        <f>IFERROR(__xludf.DUMMYFUNCTION("""COMPUTED_VALUE"""),"")</f>
        <v/>
      </c>
      <c r="AO120" s="8" t="str">
        <f>IFERROR(__xludf.DUMMYFUNCTION("if(len(AI120:AI1001)=0,"""", COUNTA(filter(Chirps!$A$2:$Z$100,column(Chirps!$A$2:$Z$100)=AI120)))"),"")</f>
        <v/>
      </c>
    </row>
    <row r="121">
      <c r="R121" s="24"/>
      <c r="S121" s="24"/>
      <c r="V121" s="109" t="str">
        <f>IFERROR(__xludf.DUMMYFUNCTION("if(len(M121)=0,"""",(IF(N121=""C"",
SMALL(FILTER(M:M,B:B=B121,E:E=E121),1),
0)
+IF(N121=""R18"",
MIN(IFERROR(SMALL(FILTER(M:M,B:B=B121,E:E=E121,J:J=9),1),100)+IFERROR(SMALL(FILTER(M:M,B:B=B121,E:E=E121,J:J=9),2),100),SMALL(FILTER(M:M,B:B=B121,E:E=E121,J:J"&amp;"=18),1)),
0)
+IF(OR(N121=""R9"",N121=""M""),
MINIFS(M:M,B:B,B121,E:E,E121),
0)))"),"")</f>
        <v/>
      </c>
      <c r="AI121" s="8" t="s">
        <v>14</v>
      </c>
      <c r="AK121" s="8" t="s">
        <v>14</v>
      </c>
      <c r="AL121" s="8" t="s">
        <v>14</v>
      </c>
      <c r="AM121" s="8" t="s">
        <v>14</v>
      </c>
      <c r="AN121" s="8" t="str">
        <f>IFERROR(__xludf.DUMMYFUNCTION("""COMPUTED_VALUE"""),"")</f>
        <v/>
      </c>
      <c r="AO121" s="8" t="str">
        <f>IFERROR(__xludf.DUMMYFUNCTION("if(len(AI121:AI1001)=0,"""", COUNTA(filter(Chirps!$A$2:$Z$100,column(Chirps!$A$2:$Z$100)=AI121)))"),"")</f>
        <v/>
      </c>
    </row>
    <row r="122">
      <c r="R122" s="24"/>
      <c r="S122" s="24"/>
      <c r="V122" s="109" t="str">
        <f>IFERROR(__xludf.DUMMYFUNCTION("if(len(M122)=0,"""",(IF(N122=""C"",
SMALL(FILTER(M:M,B:B=B122,E:E=E122),1),
0)
+IF(N122=""R18"",
MIN(IFERROR(SMALL(FILTER(M:M,B:B=B122,E:E=E122,J:J=9),1),100)+IFERROR(SMALL(FILTER(M:M,B:B=B122,E:E=E122,J:J=9),2),100),SMALL(FILTER(M:M,B:B=B122,E:E=E122,J:J"&amp;"=18),1)),
0)
+IF(OR(N122=""R9"",N122=""M""),
MINIFS(M:M,B:B,B122,E:E,E122),
0)))"),"")</f>
        <v/>
      </c>
      <c r="AI122" s="8" t="s">
        <v>14</v>
      </c>
      <c r="AK122" s="8" t="s">
        <v>14</v>
      </c>
      <c r="AL122" s="8" t="s">
        <v>14</v>
      </c>
      <c r="AM122" s="8" t="s">
        <v>14</v>
      </c>
      <c r="AN122" s="8" t="str">
        <f>IFERROR(__xludf.DUMMYFUNCTION("""COMPUTED_VALUE"""),"")</f>
        <v/>
      </c>
      <c r="AO122" s="8" t="str">
        <f>IFERROR(__xludf.DUMMYFUNCTION("if(len(AI122:AI1001)=0,"""", COUNTA(filter(Chirps!$A$2:$Z$100,column(Chirps!$A$2:$Z$100)=AI122)))"),"")</f>
        <v/>
      </c>
    </row>
    <row r="123">
      <c r="R123" s="24"/>
      <c r="S123" s="24"/>
      <c r="V123" s="109" t="str">
        <f>IFERROR(__xludf.DUMMYFUNCTION("if(len(M123)=0,"""",(IF(N123=""C"",
SMALL(FILTER(M:M,B:B=B123,E:E=E123),1),
0)
+IF(N123=""R18"",
MIN(IFERROR(SMALL(FILTER(M:M,B:B=B123,E:E=E123,J:J=9),1),100)+IFERROR(SMALL(FILTER(M:M,B:B=B123,E:E=E123,J:J=9),2),100),SMALL(FILTER(M:M,B:B=B123,E:E=E123,J:J"&amp;"=18),1)),
0)
+IF(OR(N123=""R9"",N123=""M""),
MINIFS(M:M,B:B,B123,E:E,E123),
0)))"),"")</f>
        <v/>
      </c>
      <c r="AI123" s="8" t="s">
        <v>14</v>
      </c>
      <c r="AK123" s="8" t="s">
        <v>14</v>
      </c>
      <c r="AL123" s="8" t="s">
        <v>14</v>
      </c>
      <c r="AM123" s="8" t="s">
        <v>14</v>
      </c>
      <c r="AN123" s="8" t="str">
        <f>IFERROR(__xludf.DUMMYFUNCTION("""COMPUTED_VALUE"""),"")</f>
        <v/>
      </c>
      <c r="AO123" s="8" t="str">
        <f>IFERROR(__xludf.DUMMYFUNCTION("if(len(AI123:AI1001)=0,"""", COUNTA(filter(Chirps!$A$2:$Z$100,column(Chirps!$A$2:$Z$100)=AI123)))"),"")</f>
        <v/>
      </c>
    </row>
    <row r="124">
      <c r="R124" s="24"/>
      <c r="S124" s="24"/>
      <c r="V124" s="109" t="str">
        <f>IFERROR(__xludf.DUMMYFUNCTION("if(len(M124)=0,"""",(IF(N124=""C"",
SMALL(FILTER(M:M,B:B=B124,E:E=E124),1),
0)
+IF(N124=""R18"",
MIN(IFERROR(SMALL(FILTER(M:M,B:B=B124,E:E=E124,J:J=9),1),100)+IFERROR(SMALL(FILTER(M:M,B:B=B124,E:E=E124,J:J=9),2),100),SMALL(FILTER(M:M,B:B=B124,E:E=E124,J:J"&amp;"=18),1)),
0)
+IF(OR(N124=""R9"",N124=""M""),
MINIFS(M:M,B:B,B124,E:E,E124),
0)))"),"")</f>
        <v/>
      </c>
      <c r="AI124" s="8" t="s">
        <v>14</v>
      </c>
      <c r="AK124" s="8" t="s">
        <v>14</v>
      </c>
      <c r="AL124" s="8" t="s">
        <v>14</v>
      </c>
      <c r="AM124" s="8" t="s">
        <v>14</v>
      </c>
      <c r="AN124" s="8" t="str">
        <f>IFERROR(__xludf.DUMMYFUNCTION("""COMPUTED_VALUE"""),"")</f>
        <v/>
      </c>
      <c r="AO124" s="8" t="str">
        <f>IFERROR(__xludf.DUMMYFUNCTION("if(len(AI124:AI1001)=0,"""", COUNTA(filter(Chirps!$A$2:$Z$100,column(Chirps!$A$2:$Z$100)=AI124)))"),"")</f>
        <v/>
      </c>
    </row>
    <row r="125">
      <c r="R125" s="24"/>
      <c r="S125" s="24"/>
      <c r="V125" s="109" t="str">
        <f>IFERROR(__xludf.DUMMYFUNCTION("if(len(M125)=0,"""",(IF(N125=""C"",
SMALL(FILTER(M:M,B:B=B125,E:E=E125),1),
0)
+IF(N125=""R18"",
MIN(IFERROR(SMALL(FILTER(M:M,B:B=B125,E:E=E125,J:J=9),1),100)+IFERROR(SMALL(FILTER(M:M,B:B=B125,E:E=E125,J:J=9),2),100),SMALL(FILTER(M:M,B:B=B125,E:E=E125,J:J"&amp;"=18),1)),
0)
+IF(OR(N125=""R9"",N125=""M""),
MINIFS(M:M,B:B,B125,E:E,E125),
0)))"),"")</f>
        <v/>
      </c>
      <c r="AI125" s="8" t="s">
        <v>14</v>
      </c>
      <c r="AK125" s="8" t="s">
        <v>14</v>
      </c>
      <c r="AL125" s="8" t="s">
        <v>14</v>
      </c>
      <c r="AM125" s="8" t="s">
        <v>14</v>
      </c>
      <c r="AN125" s="8" t="str">
        <f>IFERROR(__xludf.DUMMYFUNCTION("""COMPUTED_VALUE"""),"")</f>
        <v/>
      </c>
      <c r="AO125" s="8" t="str">
        <f>IFERROR(__xludf.DUMMYFUNCTION("if(len(AI125:AI1001)=0,"""", COUNTA(filter(Chirps!$A$2:$Z$100,column(Chirps!$A$2:$Z$100)=AI125)))"),"")</f>
        <v/>
      </c>
    </row>
    <row r="126">
      <c r="R126" s="24"/>
      <c r="S126" s="24"/>
      <c r="V126" s="109" t="str">
        <f>IFERROR(__xludf.DUMMYFUNCTION("if(len(M126)=0,"""",(IF(N126=""C"",
SMALL(FILTER(M:M,B:B=B126,E:E=E126),1),
0)
+IF(N126=""R18"",
MIN(IFERROR(SMALL(FILTER(M:M,B:B=B126,E:E=E126,J:J=9),1),100)+IFERROR(SMALL(FILTER(M:M,B:B=B126,E:E=E126,J:J=9),2),100),SMALL(FILTER(M:M,B:B=B126,E:E=E126,J:J"&amp;"=18),1)),
0)
+IF(OR(N126=""R9"",N126=""M""),
MINIFS(M:M,B:B,B126,E:E,E126),
0)))"),"")</f>
        <v/>
      </c>
      <c r="AI126" s="8" t="s">
        <v>14</v>
      </c>
      <c r="AK126" s="8" t="s">
        <v>14</v>
      </c>
      <c r="AL126" s="8" t="s">
        <v>14</v>
      </c>
      <c r="AM126" s="8" t="s">
        <v>14</v>
      </c>
      <c r="AN126" s="8" t="str">
        <f>IFERROR(__xludf.DUMMYFUNCTION("""COMPUTED_VALUE"""),"")</f>
        <v/>
      </c>
      <c r="AO126" s="8" t="str">
        <f>IFERROR(__xludf.DUMMYFUNCTION("if(len(AI126:AI1001)=0,"""", COUNTA(filter(Chirps!$A$2:$Z$100,column(Chirps!$A$2:$Z$100)=AI126)))"),"")</f>
        <v/>
      </c>
    </row>
    <row r="127">
      <c r="R127" s="24"/>
      <c r="S127" s="24"/>
      <c r="V127" s="109" t="str">
        <f>IFERROR(__xludf.DUMMYFUNCTION("if(len(M127)=0,"""",(IF(N127=""C"",
SMALL(FILTER(M:M,B:B=B127,E:E=E127),1),
0)
+IF(N127=""R18"",
MIN(IFERROR(SMALL(FILTER(M:M,B:B=B127,E:E=E127,J:J=9),1),100)+IFERROR(SMALL(FILTER(M:M,B:B=B127,E:E=E127,J:J=9),2),100),SMALL(FILTER(M:M,B:B=B127,E:E=E127,J:J"&amp;"=18),1)),
0)
+IF(OR(N127=""R9"",N127=""M""),
MINIFS(M:M,B:B,B127,E:E,E127),
0)))"),"")</f>
        <v/>
      </c>
      <c r="AI127" s="8" t="s">
        <v>14</v>
      </c>
      <c r="AK127" s="8" t="s">
        <v>14</v>
      </c>
      <c r="AL127" s="8" t="s">
        <v>14</v>
      </c>
      <c r="AM127" s="8" t="s">
        <v>14</v>
      </c>
      <c r="AN127" s="8" t="str">
        <f>IFERROR(__xludf.DUMMYFUNCTION("""COMPUTED_VALUE"""),"")</f>
        <v/>
      </c>
      <c r="AO127" s="8" t="str">
        <f>IFERROR(__xludf.DUMMYFUNCTION("if(len(AI127:AI1001)=0,"""", COUNTA(filter(Chirps!$A$2:$Z$100,column(Chirps!$A$2:$Z$100)=AI127)))"),"")</f>
        <v/>
      </c>
    </row>
    <row r="128">
      <c r="R128" s="24"/>
      <c r="S128" s="24"/>
      <c r="V128" s="109" t="str">
        <f>IFERROR(__xludf.DUMMYFUNCTION("if(len(M128)=0,"""",(IF(N128=""C"",
SMALL(FILTER(M:M,B:B=B128,E:E=E128),1),
0)
+IF(N128=""R18"",
MIN(IFERROR(SMALL(FILTER(M:M,B:B=B128,E:E=E128,J:J=9),1),100)+IFERROR(SMALL(FILTER(M:M,B:B=B128,E:E=E128,J:J=9),2),100),SMALL(FILTER(M:M,B:B=B128,E:E=E128,J:J"&amp;"=18),1)),
0)
+IF(OR(N128=""R9"",N128=""M""),
MINIFS(M:M,B:B,B128,E:E,E128),
0)))"),"")</f>
        <v/>
      </c>
      <c r="AI128" s="8" t="s">
        <v>14</v>
      </c>
      <c r="AK128" s="8" t="s">
        <v>14</v>
      </c>
      <c r="AL128" s="8" t="s">
        <v>14</v>
      </c>
      <c r="AM128" s="8" t="s">
        <v>14</v>
      </c>
      <c r="AN128" s="8" t="str">
        <f>IFERROR(__xludf.DUMMYFUNCTION("""COMPUTED_VALUE"""),"")</f>
        <v/>
      </c>
      <c r="AO128" s="8" t="str">
        <f>IFERROR(__xludf.DUMMYFUNCTION("if(len(AI128:AI1001)=0,"""", COUNTA(filter(Chirps!$A$2:$Z$100,column(Chirps!$A$2:$Z$100)=AI128)))"),"")</f>
        <v/>
      </c>
    </row>
    <row r="129">
      <c r="R129" s="24"/>
      <c r="S129" s="24"/>
      <c r="V129" s="109" t="str">
        <f>IFERROR(__xludf.DUMMYFUNCTION("if(len(M129)=0,"""",(IF(N129=""C"",
SMALL(FILTER(M:M,B:B=B129,E:E=E129),1),
0)
+IF(N129=""R18"",
MIN(IFERROR(SMALL(FILTER(M:M,B:B=B129,E:E=E129,J:J=9),1),100)+IFERROR(SMALL(FILTER(M:M,B:B=B129,E:E=E129,J:J=9),2),100),SMALL(FILTER(M:M,B:B=B129,E:E=E129,J:J"&amp;"=18),1)),
0)
+IF(OR(N129=""R9"",N129=""M""),
MINIFS(M:M,B:B,B129,E:E,E129),
0)))"),"")</f>
        <v/>
      </c>
      <c r="AI129" s="8" t="s">
        <v>14</v>
      </c>
      <c r="AK129" s="8" t="s">
        <v>14</v>
      </c>
      <c r="AL129" s="8" t="s">
        <v>14</v>
      </c>
      <c r="AM129" s="8" t="s">
        <v>14</v>
      </c>
      <c r="AN129" s="8" t="str">
        <f>IFERROR(__xludf.DUMMYFUNCTION("""COMPUTED_VALUE"""),"")</f>
        <v/>
      </c>
      <c r="AO129" s="8" t="str">
        <f>IFERROR(__xludf.DUMMYFUNCTION("if(len(AI129:AI1001)=0,"""", COUNTA(filter(Chirps!$A$2:$Z$100,column(Chirps!$A$2:$Z$100)=AI129)))"),"")</f>
        <v/>
      </c>
    </row>
    <row r="130">
      <c r="R130" s="24"/>
      <c r="S130" s="24"/>
      <c r="V130" s="109" t="str">
        <f>IFERROR(__xludf.DUMMYFUNCTION("if(len(M130)=0,"""",(IF(N130=""C"",
SMALL(FILTER(M:M,B:B=B130,E:E=E130),1),
0)
+IF(N130=""R18"",
MIN(IFERROR(SMALL(FILTER(M:M,B:B=B130,E:E=E130,J:J=9),1),100)+IFERROR(SMALL(FILTER(M:M,B:B=B130,E:E=E130,J:J=9),2),100),SMALL(FILTER(M:M,B:B=B130,E:E=E130,J:J"&amp;"=18),1)),
0)
+IF(OR(N130=""R9"",N130=""M""),
MINIFS(M:M,B:B,B130,E:E,E130),
0)))"),"")</f>
        <v/>
      </c>
      <c r="AI130" s="8" t="s">
        <v>14</v>
      </c>
      <c r="AK130" s="8" t="s">
        <v>14</v>
      </c>
      <c r="AL130" s="8" t="s">
        <v>14</v>
      </c>
      <c r="AM130" s="8" t="s">
        <v>14</v>
      </c>
      <c r="AN130" s="8" t="str">
        <f>IFERROR(__xludf.DUMMYFUNCTION("""COMPUTED_VALUE"""),"")</f>
        <v/>
      </c>
      <c r="AO130" s="8" t="str">
        <f>IFERROR(__xludf.DUMMYFUNCTION("if(len(AI130:AI1001)=0,"""", COUNTA(filter(Chirps!$A$2:$Z$100,column(Chirps!$A$2:$Z$100)=AI130)))"),"")</f>
        <v/>
      </c>
    </row>
    <row r="131">
      <c r="R131" s="24"/>
      <c r="S131" s="24"/>
      <c r="V131" s="109" t="str">
        <f>IFERROR(__xludf.DUMMYFUNCTION("if(len(M131)=0,"""",(IF(N131=""C"",
SMALL(FILTER(M:M,B:B=B131,E:E=E131),1),
0)
+IF(N131=""R18"",
MIN(IFERROR(SMALL(FILTER(M:M,B:B=B131,E:E=E131,J:J=9),1),100)+IFERROR(SMALL(FILTER(M:M,B:B=B131,E:E=E131,J:J=9),2),100),SMALL(FILTER(M:M,B:B=B131,E:E=E131,J:J"&amp;"=18),1)),
0)
+IF(OR(N131=""R9"",N131=""M""),
MINIFS(M:M,B:B,B131,E:E,E131),
0)))"),"")</f>
        <v/>
      </c>
      <c r="AI131" s="8" t="s">
        <v>14</v>
      </c>
      <c r="AK131" s="8" t="s">
        <v>14</v>
      </c>
      <c r="AL131" s="8" t="s">
        <v>14</v>
      </c>
      <c r="AM131" s="8" t="s">
        <v>14</v>
      </c>
      <c r="AN131" s="8" t="str">
        <f>IFERROR(__xludf.DUMMYFUNCTION("""COMPUTED_VALUE"""),"")</f>
        <v/>
      </c>
      <c r="AO131" s="8" t="str">
        <f>IFERROR(__xludf.DUMMYFUNCTION("if(len(AI131:AI1001)=0,"""", COUNTA(filter(Chirps!$A$2:$Z$100,column(Chirps!$A$2:$Z$100)=AI131)))"),"")</f>
        <v/>
      </c>
    </row>
    <row r="132">
      <c r="R132" s="24"/>
      <c r="S132" s="24"/>
      <c r="V132" s="109" t="str">
        <f>IFERROR(__xludf.DUMMYFUNCTION("if(len(M132)=0,"""",(IF(N132=""C"",
SMALL(FILTER(M:M,B:B=B132,E:E=E132),1),
0)
+IF(N132=""R18"",
MIN(IFERROR(SMALL(FILTER(M:M,B:B=B132,E:E=E132,J:J=9),1),100)+IFERROR(SMALL(FILTER(M:M,B:B=B132,E:E=E132,J:J=9),2),100),SMALL(FILTER(M:M,B:B=B132,E:E=E132,J:J"&amp;"=18),1)),
0)
+IF(OR(N132=""R9"",N132=""M""),
MINIFS(M:M,B:B,B132,E:E,E132),
0)))"),"")</f>
        <v/>
      </c>
      <c r="AI132" s="8" t="s">
        <v>14</v>
      </c>
      <c r="AK132" s="8" t="s">
        <v>14</v>
      </c>
      <c r="AL132" s="8" t="s">
        <v>14</v>
      </c>
      <c r="AM132" s="8" t="s">
        <v>14</v>
      </c>
      <c r="AN132" s="8" t="str">
        <f>IFERROR(__xludf.DUMMYFUNCTION("""COMPUTED_VALUE"""),"")</f>
        <v/>
      </c>
      <c r="AO132" s="8" t="str">
        <f>IFERROR(__xludf.DUMMYFUNCTION("if(len(AI132:AI1001)=0,"""", COUNTA(filter(Chirps!$A$2:$Z$100,column(Chirps!$A$2:$Z$100)=AI132)))"),"")</f>
        <v/>
      </c>
    </row>
    <row r="133">
      <c r="R133" s="24"/>
      <c r="S133" s="24"/>
      <c r="V133" s="109" t="str">
        <f>IFERROR(__xludf.DUMMYFUNCTION("if(len(M133)=0,"""",(IF(N133=""C"",
SMALL(FILTER(M:M,B:B=B133,E:E=E133),1),
0)
+IF(N133=""R18"",
MIN(IFERROR(SMALL(FILTER(M:M,B:B=B133,E:E=E133,J:J=9),1),100)+IFERROR(SMALL(FILTER(M:M,B:B=B133,E:E=E133,J:J=9),2),100),SMALL(FILTER(M:M,B:B=B133,E:E=E133,J:J"&amp;"=18),1)),
0)
+IF(OR(N133=""R9"",N133=""M""),
MINIFS(M:M,B:B,B133,E:E,E133),
0)))"),"")</f>
        <v/>
      </c>
      <c r="AI133" s="8" t="s">
        <v>14</v>
      </c>
      <c r="AK133" s="8" t="s">
        <v>14</v>
      </c>
      <c r="AL133" s="8" t="s">
        <v>14</v>
      </c>
      <c r="AM133" s="8" t="s">
        <v>14</v>
      </c>
      <c r="AN133" s="8" t="str">
        <f>IFERROR(__xludf.DUMMYFUNCTION("""COMPUTED_VALUE"""),"")</f>
        <v/>
      </c>
      <c r="AO133" s="8" t="str">
        <f>IFERROR(__xludf.DUMMYFUNCTION("if(len(AI133:AI1001)=0,"""", COUNTA(filter(Chirps!$A$2:$Z$100,column(Chirps!$A$2:$Z$100)=AI133)))"),"")</f>
        <v/>
      </c>
    </row>
    <row r="134">
      <c r="R134" s="24"/>
      <c r="S134" s="24"/>
      <c r="V134" s="109" t="str">
        <f>IFERROR(__xludf.DUMMYFUNCTION("if(len(M134)=0,"""",(IF(N134=""C"",
SMALL(FILTER(M:M,B:B=B134,E:E=E134),1),
0)
+IF(N134=""R18"",
MIN(IFERROR(SMALL(FILTER(M:M,B:B=B134,E:E=E134,J:J=9),1),100)+IFERROR(SMALL(FILTER(M:M,B:B=B134,E:E=E134,J:J=9),2),100),SMALL(FILTER(M:M,B:B=B134,E:E=E134,J:J"&amp;"=18),1)),
0)
+IF(OR(N134=""R9"",N134=""M""),
MINIFS(M:M,B:B,B134,E:E,E134),
0)))"),"")</f>
        <v/>
      </c>
      <c r="AI134" s="8" t="s">
        <v>14</v>
      </c>
      <c r="AK134" s="8" t="s">
        <v>14</v>
      </c>
      <c r="AL134" s="8" t="s">
        <v>14</v>
      </c>
      <c r="AM134" s="8" t="s">
        <v>14</v>
      </c>
      <c r="AN134" s="8" t="str">
        <f>IFERROR(__xludf.DUMMYFUNCTION("""COMPUTED_VALUE"""),"")</f>
        <v/>
      </c>
      <c r="AO134" s="8" t="str">
        <f>IFERROR(__xludf.DUMMYFUNCTION("if(len(AI134:AI1001)=0,"""", COUNTA(filter(Chirps!$A$2:$Z$100,column(Chirps!$A$2:$Z$100)=AI134)))"),"")</f>
        <v/>
      </c>
    </row>
    <row r="135">
      <c r="R135" s="24"/>
      <c r="S135" s="24"/>
      <c r="V135" s="109" t="str">
        <f>IFERROR(__xludf.DUMMYFUNCTION("if(len(M135)=0,"""",(IF(N135=""C"",
SMALL(FILTER(M:M,B:B=B135,E:E=E135),1),
0)
+IF(N135=""R18"",
MIN(IFERROR(SMALL(FILTER(M:M,B:B=B135,E:E=E135,J:J=9),1),100)+IFERROR(SMALL(FILTER(M:M,B:B=B135,E:E=E135,J:J=9),2),100),SMALL(FILTER(M:M,B:B=B135,E:E=E135,J:J"&amp;"=18),1)),
0)
+IF(OR(N135=""R9"",N135=""M""),
MINIFS(M:M,B:B,B135,E:E,E135),
0)))"),"")</f>
        <v/>
      </c>
      <c r="AI135" s="8" t="s">
        <v>14</v>
      </c>
      <c r="AK135" s="8" t="s">
        <v>14</v>
      </c>
      <c r="AL135" s="8" t="s">
        <v>14</v>
      </c>
      <c r="AM135" s="8" t="s">
        <v>14</v>
      </c>
      <c r="AN135" s="8" t="str">
        <f>IFERROR(__xludf.DUMMYFUNCTION("""COMPUTED_VALUE"""),"")</f>
        <v/>
      </c>
      <c r="AO135" s="8" t="str">
        <f>IFERROR(__xludf.DUMMYFUNCTION("if(len(AI135:AI1001)=0,"""", COUNTA(filter(Chirps!$A$2:$Z$100,column(Chirps!$A$2:$Z$100)=AI135)))"),"")</f>
        <v/>
      </c>
    </row>
    <row r="136">
      <c r="R136" s="24"/>
      <c r="S136" s="24"/>
      <c r="V136" s="109" t="str">
        <f>IFERROR(__xludf.DUMMYFUNCTION("if(len(M136)=0,"""",(IF(N136=""C"",
SMALL(FILTER(M:M,B:B=B136,E:E=E136),1),
0)
+IF(N136=""R18"",
MIN(IFERROR(SMALL(FILTER(M:M,B:B=B136,E:E=E136,J:J=9),1),100)+IFERROR(SMALL(FILTER(M:M,B:B=B136,E:E=E136,J:J=9),2),100),SMALL(FILTER(M:M,B:B=B136,E:E=E136,J:J"&amp;"=18),1)),
0)
+IF(OR(N136=""R9"",N136=""M""),
MINIFS(M:M,B:B,B136,E:E,E136),
0)))"),"")</f>
        <v/>
      </c>
      <c r="AI136" s="8" t="s">
        <v>14</v>
      </c>
      <c r="AK136" s="8" t="s">
        <v>14</v>
      </c>
      <c r="AL136" s="8" t="s">
        <v>14</v>
      </c>
      <c r="AM136" s="8" t="s">
        <v>14</v>
      </c>
      <c r="AN136" s="8" t="str">
        <f>IFERROR(__xludf.DUMMYFUNCTION("""COMPUTED_VALUE"""),"")</f>
        <v/>
      </c>
      <c r="AO136" s="8" t="str">
        <f>IFERROR(__xludf.DUMMYFUNCTION("if(len(AI136:AI1001)=0,"""", COUNTA(filter(Chirps!$A$2:$Z$100,column(Chirps!$A$2:$Z$100)=AI136)))"),"")</f>
        <v/>
      </c>
    </row>
    <row r="137">
      <c r="R137" s="24"/>
      <c r="S137" s="24"/>
      <c r="V137" s="109" t="str">
        <f>IFERROR(__xludf.DUMMYFUNCTION("if(len(M137)=0,"""",(IF(N137=""C"",
SMALL(FILTER(M:M,B:B=B137,E:E=E137),1),
0)
+IF(N137=""R18"",
MIN(IFERROR(SMALL(FILTER(M:M,B:B=B137,E:E=E137,J:J=9),1),100)+IFERROR(SMALL(FILTER(M:M,B:B=B137,E:E=E137,J:J=9),2),100),SMALL(FILTER(M:M,B:B=B137,E:E=E137,J:J"&amp;"=18),1)),
0)
+IF(OR(N137=""R9"",N137=""M""),
MINIFS(M:M,B:B,B137,E:E,E137),
0)))"),"")</f>
        <v/>
      </c>
      <c r="AI137" s="8" t="s">
        <v>14</v>
      </c>
      <c r="AK137" s="8" t="s">
        <v>14</v>
      </c>
      <c r="AL137" s="8" t="s">
        <v>14</v>
      </c>
      <c r="AM137" s="8" t="s">
        <v>14</v>
      </c>
      <c r="AN137" s="8" t="str">
        <f>IFERROR(__xludf.DUMMYFUNCTION("""COMPUTED_VALUE"""),"")</f>
        <v/>
      </c>
      <c r="AO137" s="8" t="str">
        <f>IFERROR(__xludf.DUMMYFUNCTION("if(len(AI137:AI1001)=0,"""", COUNTA(filter(Chirps!$A$2:$Z$100,column(Chirps!$A$2:$Z$100)=AI137)))"),"")</f>
        <v/>
      </c>
    </row>
    <row r="138">
      <c r="R138" s="24"/>
      <c r="S138" s="24"/>
      <c r="V138" s="109" t="str">
        <f>IFERROR(__xludf.DUMMYFUNCTION("if(len(M138)=0,"""",(IF(N138=""C"",
SMALL(FILTER(M:M,B:B=B138,E:E=E138),1),
0)
+IF(N138=""R18"",
MIN(IFERROR(SMALL(FILTER(M:M,B:B=B138,E:E=E138,J:J=9),1),100)+IFERROR(SMALL(FILTER(M:M,B:B=B138,E:E=E138,J:J=9),2),100),SMALL(FILTER(M:M,B:B=B138,E:E=E138,J:J"&amp;"=18),1)),
0)
+IF(OR(N138=""R9"",N138=""M""),
MINIFS(M:M,B:B,B138,E:E,E138),
0)))"),"")</f>
        <v/>
      </c>
      <c r="AI138" s="8" t="s">
        <v>14</v>
      </c>
      <c r="AK138" s="8" t="s">
        <v>14</v>
      </c>
      <c r="AL138" s="8" t="s">
        <v>14</v>
      </c>
      <c r="AM138" s="8" t="s">
        <v>14</v>
      </c>
      <c r="AN138" s="8" t="str">
        <f>IFERROR(__xludf.DUMMYFUNCTION("""COMPUTED_VALUE"""),"")</f>
        <v/>
      </c>
      <c r="AO138" s="8" t="str">
        <f>IFERROR(__xludf.DUMMYFUNCTION("if(len(AI138:AI1001)=0,"""", COUNTA(filter(Chirps!$A$2:$Z$100,column(Chirps!$A$2:$Z$100)=AI138)))"),"")</f>
        <v/>
      </c>
    </row>
    <row r="139">
      <c r="R139" s="24"/>
      <c r="S139" s="24"/>
      <c r="V139" s="109" t="str">
        <f>IFERROR(__xludf.DUMMYFUNCTION("if(len(M139)=0,"""",(IF(N139=""C"",
SMALL(FILTER(M:M,B:B=B139,E:E=E139),1),
0)
+IF(N139=""R18"",
MIN(IFERROR(SMALL(FILTER(M:M,B:B=B139,E:E=E139,J:J=9),1),100)+IFERROR(SMALL(FILTER(M:M,B:B=B139,E:E=E139,J:J=9),2),100),SMALL(FILTER(M:M,B:B=B139,E:E=E139,J:J"&amp;"=18),1)),
0)
+IF(OR(N139=""R9"",N139=""M""),
MINIFS(M:M,B:B,B139,E:E,E139),
0)))"),"")</f>
        <v/>
      </c>
      <c r="AI139" s="8" t="s">
        <v>14</v>
      </c>
      <c r="AK139" s="8" t="s">
        <v>14</v>
      </c>
      <c r="AL139" s="8" t="s">
        <v>14</v>
      </c>
      <c r="AM139" s="8" t="s">
        <v>14</v>
      </c>
      <c r="AN139" s="8" t="str">
        <f>IFERROR(__xludf.DUMMYFUNCTION("""COMPUTED_VALUE"""),"")</f>
        <v/>
      </c>
      <c r="AO139" s="8" t="str">
        <f>IFERROR(__xludf.DUMMYFUNCTION("if(len(AI139:AI1001)=0,"""", COUNTA(filter(Chirps!$A$2:$Z$100,column(Chirps!$A$2:$Z$100)=AI139)))"),"")</f>
        <v/>
      </c>
    </row>
    <row r="140">
      <c r="R140" s="24"/>
      <c r="S140" s="24"/>
      <c r="V140" s="109" t="str">
        <f>IFERROR(__xludf.DUMMYFUNCTION("if(len(M140)=0,"""",(IF(N140=""C"",
SMALL(FILTER(M:M,B:B=B140,E:E=E140),1),
0)
+IF(N140=""R18"",
MIN(IFERROR(SMALL(FILTER(M:M,B:B=B140,E:E=E140,J:J=9),1),100)+IFERROR(SMALL(FILTER(M:M,B:B=B140,E:E=E140,J:J=9),2),100),SMALL(FILTER(M:M,B:B=B140,E:E=E140,J:J"&amp;"=18),1)),
0)
+IF(OR(N140=""R9"",N140=""M""),
MINIFS(M:M,B:B,B140,E:E,E140),
0)))"),"")</f>
        <v/>
      </c>
      <c r="AI140" s="8" t="s">
        <v>14</v>
      </c>
      <c r="AK140" s="8" t="s">
        <v>14</v>
      </c>
      <c r="AL140" s="8" t="s">
        <v>14</v>
      </c>
      <c r="AM140" s="8" t="s">
        <v>14</v>
      </c>
      <c r="AN140" s="8" t="str">
        <f>IFERROR(__xludf.DUMMYFUNCTION("""COMPUTED_VALUE"""),"")</f>
        <v/>
      </c>
      <c r="AO140" s="8" t="str">
        <f>IFERROR(__xludf.DUMMYFUNCTION("if(len(AI140:AI1001)=0,"""", COUNTA(filter(Chirps!$A$2:$Z$100,column(Chirps!$A$2:$Z$100)=AI140)))"),"")</f>
        <v/>
      </c>
    </row>
    <row r="141">
      <c r="R141" s="24"/>
      <c r="S141" s="24"/>
      <c r="V141" s="109" t="str">
        <f>IFERROR(__xludf.DUMMYFUNCTION("if(len(M141)=0,"""",(IF(N141=""C"",
SMALL(FILTER(M:M,B:B=B141,E:E=E141),1),
0)
+IF(N141=""R18"",
MIN(IFERROR(SMALL(FILTER(M:M,B:B=B141,E:E=E141,J:J=9),1),100)+IFERROR(SMALL(FILTER(M:M,B:B=B141,E:E=E141,J:J=9),2),100),SMALL(FILTER(M:M,B:B=B141,E:E=E141,J:J"&amp;"=18),1)),
0)
+IF(OR(N141=""R9"",N141=""M""),
MINIFS(M:M,B:B,B141,E:E,E141),
0)))"),"")</f>
        <v/>
      </c>
      <c r="AI141" s="8" t="s">
        <v>14</v>
      </c>
      <c r="AK141" s="8" t="s">
        <v>14</v>
      </c>
      <c r="AL141" s="8" t="s">
        <v>14</v>
      </c>
      <c r="AM141" s="8" t="s">
        <v>14</v>
      </c>
      <c r="AN141" s="8" t="str">
        <f>IFERROR(__xludf.DUMMYFUNCTION("""COMPUTED_VALUE"""),"")</f>
        <v/>
      </c>
      <c r="AO141" s="8" t="str">
        <f>IFERROR(__xludf.DUMMYFUNCTION("if(len(AI141:AI1001)=0,"""", COUNTA(filter(Chirps!$A$2:$Z$100,column(Chirps!$A$2:$Z$100)=AI141)))"),"")</f>
        <v/>
      </c>
    </row>
    <row r="142">
      <c r="R142" s="24"/>
      <c r="S142" s="24"/>
      <c r="V142" s="109" t="str">
        <f>IFERROR(__xludf.DUMMYFUNCTION("if(len(M142)=0,"""",(IF(N142=""C"",
SMALL(FILTER(M:M,B:B=B142,E:E=E142),1),
0)
+IF(N142=""R18"",
MIN(IFERROR(SMALL(FILTER(M:M,B:B=B142,E:E=E142,J:J=9),1),100)+IFERROR(SMALL(FILTER(M:M,B:B=B142,E:E=E142,J:J=9),2),100),SMALL(FILTER(M:M,B:B=B142,E:E=E142,J:J"&amp;"=18),1)),
0)
+IF(OR(N142=""R9"",N142=""M""),
MINIFS(M:M,B:B,B142,E:E,E142),
0)))"),"")</f>
        <v/>
      </c>
      <c r="AI142" s="8" t="s">
        <v>14</v>
      </c>
      <c r="AK142" s="8" t="s">
        <v>14</v>
      </c>
      <c r="AL142" s="8" t="s">
        <v>14</v>
      </c>
      <c r="AM142" s="8" t="s">
        <v>14</v>
      </c>
      <c r="AN142" s="8" t="str">
        <f>IFERROR(__xludf.DUMMYFUNCTION("""COMPUTED_VALUE"""),"")</f>
        <v/>
      </c>
      <c r="AO142" s="8" t="str">
        <f>IFERROR(__xludf.DUMMYFUNCTION("if(len(AI142:AI1001)=0,"""", COUNTA(filter(Chirps!$A$2:$Z$100,column(Chirps!$A$2:$Z$100)=AI142)))"),"")</f>
        <v/>
      </c>
    </row>
    <row r="143">
      <c r="R143" s="24"/>
      <c r="S143" s="24"/>
      <c r="V143" s="109" t="str">
        <f>IFERROR(__xludf.DUMMYFUNCTION("if(len(M143)=0,"""",(IF(N143=""C"",
SMALL(FILTER(M:M,B:B=B143,E:E=E143),1),
0)
+IF(N143=""R18"",
MIN(IFERROR(SMALL(FILTER(M:M,B:B=B143,E:E=E143,J:J=9),1),100)+IFERROR(SMALL(FILTER(M:M,B:B=B143,E:E=E143,J:J=9),2),100),SMALL(FILTER(M:M,B:B=B143,E:E=E143,J:J"&amp;"=18),1)),
0)
+IF(OR(N143=""R9"",N143=""M""),
MINIFS(M:M,B:B,B143,E:E,E143),
0)))"),"")</f>
        <v/>
      </c>
      <c r="AI143" s="8" t="s">
        <v>14</v>
      </c>
      <c r="AK143" s="8" t="s">
        <v>14</v>
      </c>
      <c r="AL143" s="8" t="s">
        <v>14</v>
      </c>
      <c r="AM143" s="8" t="s">
        <v>14</v>
      </c>
      <c r="AN143" s="8" t="str">
        <f>IFERROR(__xludf.DUMMYFUNCTION("""COMPUTED_VALUE"""),"")</f>
        <v/>
      </c>
      <c r="AO143" s="8" t="str">
        <f>IFERROR(__xludf.DUMMYFUNCTION("if(len(AI143:AI1001)=0,"""", COUNTA(filter(Chirps!$A$2:$Z$100,column(Chirps!$A$2:$Z$100)=AI143)))"),"")</f>
        <v/>
      </c>
    </row>
    <row r="144">
      <c r="R144" s="24"/>
      <c r="S144" s="24"/>
      <c r="V144" s="109" t="str">
        <f>IFERROR(__xludf.DUMMYFUNCTION("if(len(M144)=0,"""",(IF(N144=""C"",
SMALL(FILTER(M:M,B:B=B144,E:E=E144),1),
0)
+IF(N144=""R18"",
MIN(IFERROR(SMALL(FILTER(M:M,B:B=B144,E:E=E144,J:J=9),1),100)+IFERROR(SMALL(FILTER(M:M,B:B=B144,E:E=E144,J:J=9),2),100),SMALL(FILTER(M:M,B:B=B144,E:E=E144,J:J"&amp;"=18),1)),
0)
+IF(OR(N144=""R9"",N144=""M""),
MINIFS(M:M,B:B,B144,E:E,E144),
0)))"),"")</f>
        <v/>
      </c>
      <c r="AI144" s="8" t="s">
        <v>14</v>
      </c>
      <c r="AK144" s="8" t="s">
        <v>14</v>
      </c>
      <c r="AL144" s="8" t="s">
        <v>14</v>
      </c>
      <c r="AM144" s="8" t="s">
        <v>14</v>
      </c>
      <c r="AN144" s="8" t="str">
        <f>IFERROR(__xludf.DUMMYFUNCTION("""COMPUTED_VALUE"""),"")</f>
        <v/>
      </c>
      <c r="AO144" s="8" t="str">
        <f>IFERROR(__xludf.DUMMYFUNCTION("if(len(AI144:AI1001)=0,"""", COUNTA(filter(Chirps!$A$2:$Z$100,column(Chirps!$A$2:$Z$100)=AI144)))"),"")</f>
        <v/>
      </c>
    </row>
    <row r="145">
      <c r="R145" s="24"/>
      <c r="S145" s="24"/>
      <c r="V145" s="109" t="str">
        <f>IFERROR(__xludf.DUMMYFUNCTION("if(len(M145)=0,"""",(IF(N145=""C"",
SMALL(FILTER(M:M,B:B=B145,E:E=E145),1),
0)
+IF(N145=""R18"",
MIN(IFERROR(SMALL(FILTER(M:M,B:B=B145,E:E=E145,J:J=9),1),100)+IFERROR(SMALL(FILTER(M:M,B:B=B145,E:E=E145,J:J=9),2),100),SMALL(FILTER(M:M,B:B=B145,E:E=E145,J:J"&amp;"=18),1)),
0)
+IF(OR(N145=""R9"",N145=""M""),
MINIFS(M:M,B:B,B145,E:E,E145),
0)))"),"")</f>
        <v/>
      </c>
      <c r="AI145" s="8" t="s">
        <v>14</v>
      </c>
      <c r="AK145" s="8" t="s">
        <v>14</v>
      </c>
      <c r="AL145" s="8" t="s">
        <v>14</v>
      </c>
      <c r="AM145" s="8" t="s">
        <v>14</v>
      </c>
      <c r="AN145" s="8" t="str">
        <f>IFERROR(__xludf.DUMMYFUNCTION("""COMPUTED_VALUE"""),"")</f>
        <v/>
      </c>
      <c r="AO145" s="8" t="str">
        <f>IFERROR(__xludf.DUMMYFUNCTION("if(len(AI145:AI1001)=0,"""", COUNTA(filter(Chirps!$A$2:$Z$100,column(Chirps!$A$2:$Z$100)=AI145)))"),"")</f>
        <v/>
      </c>
    </row>
    <row r="146">
      <c r="R146" s="24"/>
      <c r="S146" s="24"/>
      <c r="V146" s="109" t="str">
        <f>IFERROR(__xludf.DUMMYFUNCTION("if(len(M146)=0,"""",(IF(N146=""C"",
SMALL(FILTER(M:M,B:B=B146,E:E=E146),1),
0)
+IF(N146=""R18"",
MIN(IFERROR(SMALL(FILTER(M:M,B:B=B146,E:E=E146,J:J=9),1),100)+IFERROR(SMALL(FILTER(M:M,B:B=B146,E:E=E146,J:J=9),2),100),SMALL(FILTER(M:M,B:B=B146,E:E=E146,J:J"&amp;"=18),1)),
0)
+IF(OR(N146=""R9"",N146=""M""),
MINIFS(M:M,B:B,B146,E:E,E146),
0)))"),"")</f>
        <v/>
      </c>
      <c r="AI146" s="8" t="s">
        <v>14</v>
      </c>
      <c r="AK146" s="8" t="s">
        <v>14</v>
      </c>
      <c r="AL146" s="8" t="s">
        <v>14</v>
      </c>
      <c r="AM146" s="8" t="s">
        <v>14</v>
      </c>
      <c r="AN146" s="8" t="str">
        <f>IFERROR(__xludf.DUMMYFUNCTION("""COMPUTED_VALUE"""),"")</f>
        <v/>
      </c>
      <c r="AO146" s="8" t="str">
        <f>IFERROR(__xludf.DUMMYFUNCTION("if(len(AI146:AI1001)=0,"""", COUNTA(filter(Chirps!$A$2:$Z$100,column(Chirps!$A$2:$Z$100)=AI146)))"),"")</f>
        <v/>
      </c>
    </row>
    <row r="147">
      <c r="R147" s="24"/>
      <c r="S147" s="24"/>
      <c r="V147" s="109" t="str">
        <f>IFERROR(__xludf.DUMMYFUNCTION("if(len(M147)=0,"""",(IF(N147=""C"",
SMALL(FILTER(M:M,B:B=B147,E:E=E147),1),
0)
+IF(N147=""R18"",
MIN(IFERROR(SMALL(FILTER(M:M,B:B=B147,E:E=E147,J:J=9),1),100)+IFERROR(SMALL(FILTER(M:M,B:B=B147,E:E=E147,J:J=9),2),100),SMALL(FILTER(M:M,B:B=B147,E:E=E147,J:J"&amp;"=18),1)),
0)
+IF(OR(N147=""R9"",N147=""M""),
MINIFS(M:M,B:B,B147,E:E,E147),
0)))"),"")</f>
        <v/>
      </c>
      <c r="AI147" s="8" t="s">
        <v>14</v>
      </c>
      <c r="AK147" s="8" t="s">
        <v>14</v>
      </c>
      <c r="AL147" s="8" t="s">
        <v>14</v>
      </c>
      <c r="AM147" s="8" t="s">
        <v>14</v>
      </c>
      <c r="AN147" s="8" t="str">
        <f>IFERROR(__xludf.DUMMYFUNCTION("""COMPUTED_VALUE"""),"")</f>
        <v/>
      </c>
      <c r="AO147" s="8" t="str">
        <f>IFERROR(__xludf.DUMMYFUNCTION("if(len(AI147:AI1001)=0,"""", COUNTA(filter(Chirps!$A$2:$Z$100,column(Chirps!$A$2:$Z$100)=AI147)))"),"")</f>
        <v/>
      </c>
    </row>
    <row r="148">
      <c r="R148" s="24"/>
      <c r="S148" s="24"/>
      <c r="V148" s="109" t="str">
        <f>IFERROR(__xludf.DUMMYFUNCTION("if(len(M148)=0,"""",(IF(N148=""C"",
SMALL(FILTER(M:M,B:B=B148,E:E=E148),1),
0)
+IF(N148=""R18"",
MIN(IFERROR(SMALL(FILTER(M:M,B:B=B148,E:E=E148,J:J=9),1),100)+IFERROR(SMALL(FILTER(M:M,B:B=B148,E:E=E148,J:J=9),2),100),SMALL(FILTER(M:M,B:B=B148,E:E=E148,J:J"&amp;"=18),1)),
0)
+IF(OR(N148=""R9"",N148=""M""),
MINIFS(M:M,B:B,B148,E:E,E148),
0)))"),"")</f>
        <v/>
      </c>
      <c r="AI148" s="8" t="s">
        <v>14</v>
      </c>
      <c r="AK148" s="8" t="s">
        <v>14</v>
      </c>
      <c r="AL148" s="8" t="s">
        <v>14</v>
      </c>
      <c r="AM148" s="8" t="s">
        <v>14</v>
      </c>
      <c r="AN148" s="8" t="str">
        <f>IFERROR(__xludf.DUMMYFUNCTION("""COMPUTED_VALUE"""),"")</f>
        <v/>
      </c>
      <c r="AO148" s="8" t="str">
        <f>IFERROR(__xludf.DUMMYFUNCTION("if(len(AI148:AI1001)=0,"""", COUNTA(filter(Chirps!$A$2:$Z$100,column(Chirps!$A$2:$Z$100)=AI148)))"),"")</f>
        <v/>
      </c>
    </row>
    <row r="149">
      <c r="R149" s="24"/>
      <c r="S149" s="24"/>
      <c r="V149" s="109" t="str">
        <f>IFERROR(__xludf.DUMMYFUNCTION("if(len(M149)=0,"""",(IF(N149=""C"",
SMALL(FILTER(M:M,B:B=B149,E:E=E149),1),
0)
+IF(N149=""R18"",
MIN(IFERROR(SMALL(FILTER(M:M,B:B=B149,E:E=E149,J:J=9),1),100)+IFERROR(SMALL(FILTER(M:M,B:B=B149,E:E=E149,J:J=9),2),100),SMALL(FILTER(M:M,B:B=B149,E:E=E149,J:J"&amp;"=18),1)),
0)
+IF(OR(N149=""R9"",N149=""M""),
MINIFS(M:M,B:B,B149,E:E,E149),
0)))"),"")</f>
        <v/>
      </c>
      <c r="AI149" s="8" t="s">
        <v>14</v>
      </c>
      <c r="AK149" s="8" t="s">
        <v>14</v>
      </c>
      <c r="AL149" s="8" t="s">
        <v>14</v>
      </c>
      <c r="AM149" s="8" t="s">
        <v>14</v>
      </c>
      <c r="AN149" s="8" t="str">
        <f>IFERROR(__xludf.DUMMYFUNCTION("""COMPUTED_VALUE"""),"")</f>
        <v/>
      </c>
      <c r="AO149" s="8" t="str">
        <f>IFERROR(__xludf.DUMMYFUNCTION("if(len(AI149:AI1001)=0,"""", COUNTA(filter(Chirps!$A$2:$Z$100,column(Chirps!$A$2:$Z$100)=AI149)))"),"")</f>
        <v/>
      </c>
    </row>
    <row r="150">
      <c r="R150" s="24"/>
      <c r="S150" s="24"/>
      <c r="V150" s="109" t="str">
        <f>IFERROR(__xludf.DUMMYFUNCTION("if(len(M150)=0,"""",(IF(N150=""C"",
SMALL(FILTER(M:M,B:B=B150,E:E=E150),1),
0)
+IF(N150=""R18"",
MIN(IFERROR(SMALL(FILTER(M:M,B:B=B150,E:E=E150,J:J=9),1),100)+IFERROR(SMALL(FILTER(M:M,B:B=B150,E:E=E150,J:J=9),2),100),SMALL(FILTER(M:M,B:B=B150,E:E=E150,J:J"&amp;"=18),1)),
0)
+IF(OR(N150=""R9"",N150=""M""),
MINIFS(M:M,B:B,B150,E:E,E150),
0)))"),"")</f>
        <v/>
      </c>
      <c r="AI150" s="8" t="s">
        <v>14</v>
      </c>
      <c r="AK150" s="8" t="s">
        <v>14</v>
      </c>
      <c r="AL150" s="8" t="s">
        <v>14</v>
      </c>
      <c r="AM150" s="8" t="s">
        <v>14</v>
      </c>
      <c r="AN150" s="8" t="str">
        <f>IFERROR(__xludf.DUMMYFUNCTION("""COMPUTED_VALUE"""),"")</f>
        <v/>
      </c>
      <c r="AO150" s="8" t="str">
        <f>IFERROR(__xludf.DUMMYFUNCTION("if(len(AI150:AI1001)=0,"""", COUNTA(filter(Chirps!$A$2:$Z$100,column(Chirps!$A$2:$Z$100)=AI150)))"),"")</f>
        <v/>
      </c>
    </row>
    <row r="151">
      <c r="R151" s="24"/>
      <c r="S151" s="24"/>
      <c r="V151" s="109" t="str">
        <f>IFERROR(__xludf.DUMMYFUNCTION("if(len(M151)=0,"""",(IF(N151=""C"",
SMALL(FILTER(M:M,B:B=B151,E:E=E151),1),
0)
+IF(N151=""R18"",
MIN(IFERROR(SMALL(FILTER(M:M,B:B=B151,E:E=E151,J:J=9),1),100)+IFERROR(SMALL(FILTER(M:M,B:B=B151,E:E=E151,J:J=9),2),100),SMALL(FILTER(M:M,B:B=B151,E:E=E151,J:J"&amp;"=18),1)),
0)
+IF(OR(N151=""R9"",N151=""M""),
MINIFS(M:M,B:B,B151,E:E,E151),
0)))"),"")</f>
        <v/>
      </c>
      <c r="AI151" s="8" t="s">
        <v>14</v>
      </c>
      <c r="AK151" s="8" t="s">
        <v>14</v>
      </c>
      <c r="AL151" s="8" t="s">
        <v>14</v>
      </c>
      <c r="AM151" s="8" t="s">
        <v>14</v>
      </c>
      <c r="AN151" s="8" t="str">
        <f>IFERROR(__xludf.DUMMYFUNCTION("""COMPUTED_VALUE"""),"")</f>
        <v/>
      </c>
      <c r="AO151" s="8" t="str">
        <f>IFERROR(__xludf.DUMMYFUNCTION("if(len(AI151:AI1001)=0,"""", COUNTA(filter(Chirps!$A$2:$Z$100,column(Chirps!$A$2:$Z$100)=AI151)))"),"")</f>
        <v/>
      </c>
    </row>
    <row r="152">
      <c r="R152" s="24"/>
      <c r="S152" s="24"/>
      <c r="V152" s="109" t="str">
        <f>IFERROR(__xludf.DUMMYFUNCTION("if(len(M152)=0,"""",(IF(N152=""C"",
SMALL(FILTER(M:M,B:B=B152,E:E=E152),1),
0)
+IF(N152=""R18"",
MIN(IFERROR(SMALL(FILTER(M:M,B:B=B152,E:E=E152,J:J=9),1),100)+IFERROR(SMALL(FILTER(M:M,B:B=B152,E:E=E152,J:J=9),2),100),SMALL(FILTER(M:M,B:B=B152,E:E=E152,J:J"&amp;"=18),1)),
0)
+IF(OR(N152=""R9"",N152=""M""),
MINIFS(M:M,B:B,B152,E:E,E152),
0)))"),"")</f>
        <v/>
      </c>
      <c r="AI152" s="8" t="s">
        <v>14</v>
      </c>
      <c r="AK152" s="8" t="s">
        <v>14</v>
      </c>
      <c r="AL152" s="8" t="s">
        <v>14</v>
      </c>
      <c r="AM152" s="8" t="s">
        <v>14</v>
      </c>
      <c r="AN152" s="8" t="str">
        <f>IFERROR(__xludf.DUMMYFUNCTION("""COMPUTED_VALUE"""),"")</f>
        <v/>
      </c>
      <c r="AO152" s="8" t="str">
        <f>IFERROR(__xludf.DUMMYFUNCTION("if(len(AI152:AI1001)=0,"""", COUNTA(filter(Chirps!$A$2:$Z$100,column(Chirps!$A$2:$Z$100)=AI152)))"),"")</f>
        <v/>
      </c>
    </row>
    <row r="153">
      <c r="R153" s="24"/>
      <c r="S153" s="24"/>
      <c r="V153" s="109" t="str">
        <f>IFERROR(__xludf.DUMMYFUNCTION("if(len(M153)=0,"""",(IF(N153=""C"",
SMALL(FILTER(M:M,B:B=B153,E:E=E153),1),
0)
+IF(N153=""R18"",
MIN(IFERROR(SMALL(FILTER(M:M,B:B=B153,E:E=E153,J:J=9),1),100)+IFERROR(SMALL(FILTER(M:M,B:B=B153,E:E=E153,J:J=9),2),100),SMALL(FILTER(M:M,B:B=B153,E:E=E153,J:J"&amp;"=18),1)),
0)
+IF(OR(N153=""R9"",N153=""M""),
MINIFS(M:M,B:B,B153,E:E,E153),
0)))"),"")</f>
        <v/>
      </c>
      <c r="AI153" s="8" t="s">
        <v>14</v>
      </c>
      <c r="AK153" s="8" t="s">
        <v>14</v>
      </c>
      <c r="AL153" s="8" t="s">
        <v>14</v>
      </c>
      <c r="AM153" s="8" t="s">
        <v>14</v>
      </c>
      <c r="AN153" s="8" t="str">
        <f>IFERROR(__xludf.DUMMYFUNCTION("""COMPUTED_VALUE"""),"")</f>
        <v/>
      </c>
      <c r="AO153" s="8" t="str">
        <f>IFERROR(__xludf.DUMMYFUNCTION("if(len(AI153:AI1001)=0,"""", COUNTA(filter(Chirps!$A$2:$Z$100,column(Chirps!$A$2:$Z$100)=AI153)))"),"")</f>
        <v/>
      </c>
    </row>
    <row r="154">
      <c r="R154" s="24"/>
      <c r="S154" s="24"/>
      <c r="V154" s="109" t="str">
        <f>IFERROR(__xludf.DUMMYFUNCTION("if(len(M154)=0,"""",(IF(N154=""C"",
SMALL(FILTER(M:M,B:B=B154,E:E=E154),1),
0)
+IF(N154=""R18"",
MIN(IFERROR(SMALL(FILTER(M:M,B:B=B154,E:E=E154,J:J=9),1),100)+IFERROR(SMALL(FILTER(M:M,B:B=B154,E:E=E154,J:J=9),2),100),SMALL(FILTER(M:M,B:B=B154,E:E=E154,J:J"&amp;"=18),1)),
0)
+IF(OR(N154=""R9"",N154=""M""),
MINIFS(M:M,B:B,B154,E:E,E154),
0)))"),"")</f>
        <v/>
      </c>
      <c r="AI154" s="8" t="s">
        <v>14</v>
      </c>
      <c r="AK154" s="8" t="s">
        <v>14</v>
      </c>
      <c r="AL154" s="8" t="s">
        <v>14</v>
      </c>
      <c r="AM154" s="8" t="s">
        <v>14</v>
      </c>
      <c r="AN154" s="8" t="str">
        <f>IFERROR(__xludf.DUMMYFUNCTION("""COMPUTED_VALUE"""),"")</f>
        <v/>
      </c>
      <c r="AO154" s="8" t="str">
        <f>IFERROR(__xludf.DUMMYFUNCTION("if(len(AI154:AI1001)=0,"""", COUNTA(filter(Chirps!$A$2:$Z$100,column(Chirps!$A$2:$Z$100)=AI154)))"),"")</f>
        <v/>
      </c>
    </row>
    <row r="155">
      <c r="R155" s="24"/>
      <c r="S155" s="24"/>
      <c r="V155" s="109" t="str">
        <f>IFERROR(__xludf.DUMMYFUNCTION("if(len(M155)=0,"""",(IF(N155=""C"",
SMALL(FILTER(M:M,B:B=B155,E:E=E155),1),
0)
+IF(N155=""R18"",
MIN(IFERROR(SMALL(FILTER(M:M,B:B=B155,E:E=E155,J:J=9),1),100)+IFERROR(SMALL(FILTER(M:M,B:B=B155,E:E=E155,J:J=9),2),100),SMALL(FILTER(M:M,B:B=B155,E:E=E155,J:J"&amp;"=18),1)),
0)
+IF(OR(N155=""R9"",N155=""M""),
MINIFS(M:M,B:B,B155,E:E,E155),
0)))"),"")</f>
        <v/>
      </c>
      <c r="AI155" s="8" t="s">
        <v>14</v>
      </c>
      <c r="AK155" s="8" t="s">
        <v>14</v>
      </c>
      <c r="AL155" s="8" t="s">
        <v>14</v>
      </c>
      <c r="AM155" s="8" t="s">
        <v>14</v>
      </c>
      <c r="AN155" s="8" t="str">
        <f>IFERROR(__xludf.DUMMYFUNCTION("""COMPUTED_VALUE"""),"")</f>
        <v/>
      </c>
      <c r="AO155" s="8" t="str">
        <f>IFERROR(__xludf.DUMMYFUNCTION("if(len(AI155:AI1001)=0,"""", COUNTA(filter(Chirps!$A$2:$Z$100,column(Chirps!$A$2:$Z$100)=AI155)))"),"")</f>
        <v/>
      </c>
    </row>
    <row r="156">
      <c r="R156" s="24"/>
      <c r="S156" s="24"/>
      <c r="V156" s="109" t="str">
        <f>IFERROR(__xludf.DUMMYFUNCTION("if(len(M156)=0,"""",(IF(N156=""C"",
SMALL(FILTER(M:M,B:B=B156,E:E=E156),1),
0)
+IF(N156=""R18"",
MIN(IFERROR(SMALL(FILTER(M:M,B:B=B156,E:E=E156,J:J=9),1),100)+IFERROR(SMALL(FILTER(M:M,B:B=B156,E:E=E156,J:J=9),2),100),SMALL(FILTER(M:M,B:B=B156,E:E=E156,J:J"&amp;"=18),1)),
0)
+IF(OR(N156=""R9"",N156=""M""),
MINIFS(M:M,B:B,B156,E:E,E156),
0)))"),"")</f>
        <v/>
      </c>
      <c r="AI156" s="8" t="s">
        <v>14</v>
      </c>
      <c r="AK156" s="8" t="s">
        <v>14</v>
      </c>
      <c r="AL156" s="8" t="s">
        <v>14</v>
      </c>
      <c r="AM156" s="8" t="s">
        <v>14</v>
      </c>
      <c r="AN156" s="8" t="str">
        <f>IFERROR(__xludf.DUMMYFUNCTION("""COMPUTED_VALUE"""),"")</f>
        <v/>
      </c>
      <c r="AO156" s="8" t="str">
        <f>IFERROR(__xludf.DUMMYFUNCTION("if(len(AI156:AI1001)=0,"""", COUNTA(filter(Chirps!$A$2:$Z$100,column(Chirps!$A$2:$Z$100)=AI156)))"),"")</f>
        <v/>
      </c>
    </row>
    <row r="157">
      <c r="R157" s="24"/>
      <c r="S157" s="24"/>
      <c r="V157" s="109" t="str">
        <f>IFERROR(__xludf.DUMMYFUNCTION("if(len(M157)=0,"""",(IF(N157=""C"",
SMALL(FILTER(M:M,B:B=B157,E:E=E157),1),
0)
+IF(N157=""R18"",
MIN(IFERROR(SMALL(FILTER(M:M,B:B=B157,E:E=E157,J:J=9),1),100)+IFERROR(SMALL(FILTER(M:M,B:B=B157,E:E=E157,J:J=9),2),100),SMALL(FILTER(M:M,B:B=B157,E:E=E157,J:J"&amp;"=18),1)),
0)
+IF(OR(N157=""R9"",N157=""M""),
MINIFS(M:M,B:B,B157,E:E,E157),
0)))"),"")</f>
        <v/>
      </c>
      <c r="AI157" s="8" t="s">
        <v>14</v>
      </c>
      <c r="AK157" s="8" t="s">
        <v>14</v>
      </c>
      <c r="AL157" s="8" t="s">
        <v>14</v>
      </c>
      <c r="AM157" s="8" t="s">
        <v>14</v>
      </c>
      <c r="AN157" s="8" t="str">
        <f>IFERROR(__xludf.DUMMYFUNCTION("""COMPUTED_VALUE"""),"")</f>
        <v/>
      </c>
      <c r="AO157" s="8" t="str">
        <f>IFERROR(__xludf.DUMMYFUNCTION("if(len(AI157:AI1001)=0,"""", COUNTA(filter(Chirps!$A$2:$Z$100,column(Chirps!$A$2:$Z$100)=AI157)))"),"")</f>
        <v/>
      </c>
    </row>
    <row r="158">
      <c r="R158" s="24"/>
      <c r="S158" s="24"/>
      <c r="V158" s="109" t="str">
        <f>IFERROR(__xludf.DUMMYFUNCTION("if(len(M158)=0,"""",(IF(N158=""C"",
SMALL(FILTER(M:M,B:B=B158,E:E=E158),1),
0)
+IF(N158=""R18"",
MIN(IFERROR(SMALL(FILTER(M:M,B:B=B158,E:E=E158,J:J=9),1),100)+IFERROR(SMALL(FILTER(M:M,B:B=B158,E:E=E158,J:J=9),2),100),SMALL(FILTER(M:M,B:B=B158,E:E=E158,J:J"&amp;"=18),1)),
0)
+IF(OR(N158=""R9"",N158=""M""),
MINIFS(M:M,B:B,B158,E:E,E158),
0)))"),"")</f>
        <v/>
      </c>
      <c r="AI158" s="8" t="s">
        <v>14</v>
      </c>
      <c r="AK158" s="8" t="s">
        <v>14</v>
      </c>
      <c r="AL158" s="8" t="s">
        <v>14</v>
      </c>
      <c r="AM158" s="8" t="s">
        <v>14</v>
      </c>
      <c r="AN158" s="8" t="str">
        <f>IFERROR(__xludf.DUMMYFUNCTION("""COMPUTED_VALUE"""),"")</f>
        <v/>
      </c>
      <c r="AO158" s="8" t="str">
        <f>IFERROR(__xludf.DUMMYFUNCTION("if(len(AI158:AI1001)=0,"""", COUNTA(filter(Chirps!$A$2:$Z$100,column(Chirps!$A$2:$Z$100)=AI158)))"),"")</f>
        <v/>
      </c>
    </row>
    <row r="159">
      <c r="R159" s="24"/>
      <c r="S159" s="24"/>
      <c r="V159" s="109" t="str">
        <f>IFERROR(__xludf.DUMMYFUNCTION("if(len(M159)=0,"""",(IF(N159=""C"",
SMALL(FILTER(M:M,B:B=B159,E:E=E159),1),
0)
+IF(N159=""R18"",
MIN(IFERROR(SMALL(FILTER(M:M,B:B=B159,E:E=E159,J:J=9),1),100)+IFERROR(SMALL(FILTER(M:M,B:B=B159,E:E=E159,J:J=9),2),100),SMALL(FILTER(M:M,B:B=B159,E:E=E159,J:J"&amp;"=18),1)),
0)
+IF(OR(N159=""R9"",N159=""M""),
MINIFS(M:M,B:B,B159,E:E,E159),
0)))"),"")</f>
        <v/>
      </c>
      <c r="AI159" s="8" t="s">
        <v>14</v>
      </c>
      <c r="AK159" s="8" t="s">
        <v>14</v>
      </c>
      <c r="AL159" s="8" t="s">
        <v>14</v>
      </c>
      <c r="AM159" s="8" t="s">
        <v>14</v>
      </c>
      <c r="AN159" s="8" t="str">
        <f>IFERROR(__xludf.DUMMYFUNCTION("""COMPUTED_VALUE"""),"")</f>
        <v/>
      </c>
      <c r="AO159" s="8" t="str">
        <f>IFERROR(__xludf.DUMMYFUNCTION("if(len(AI159:AI1001)=0,"""", COUNTA(filter(Chirps!$A$2:$Z$100,column(Chirps!$A$2:$Z$100)=AI159)))"),"")</f>
        <v/>
      </c>
    </row>
    <row r="160">
      <c r="R160" s="24"/>
      <c r="S160" s="24"/>
      <c r="V160" s="109" t="str">
        <f>IFERROR(__xludf.DUMMYFUNCTION("if(len(M160)=0,"""",(IF(N160=""C"",
SMALL(FILTER(M:M,B:B=B160,E:E=E160),1),
0)
+IF(N160=""R18"",
MIN(IFERROR(SMALL(FILTER(M:M,B:B=B160,E:E=E160,J:J=9),1),100)+IFERROR(SMALL(FILTER(M:M,B:B=B160,E:E=E160,J:J=9),2),100),SMALL(FILTER(M:M,B:B=B160,E:E=E160,J:J"&amp;"=18),1)),
0)
+IF(OR(N160=""R9"",N160=""M""),
MINIFS(M:M,B:B,B160,E:E,E160),
0)))"),"")</f>
        <v/>
      </c>
      <c r="AI160" s="8" t="s">
        <v>14</v>
      </c>
      <c r="AK160" s="8" t="s">
        <v>14</v>
      </c>
      <c r="AL160" s="8" t="s">
        <v>14</v>
      </c>
      <c r="AM160" s="8" t="s">
        <v>14</v>
      </c>
      <c r="AN160" s="8" t="str">
        <f>IFERROR(__xludf.DUMMYFUNCTION("""COMPUTED_VALUE"""),"")</f>
        <v/>
      </c>
      <c r="AO160" s="8" t="str">
        <f>IFERROR(__xludf.DUMMYFUNCTION("if(len(AI160:AI1001)=0,"""", COUNTA(filter(Chirps!$A$2:$Z$100,column(Chirps!$A$2:$Z$100)=AI160)))"),"")</f>
        <v/>
      </c>
    </row>
    <row r="161">
      <c r="R161" s="24"/>
      <c r="S161" s="24"/>
      <c r="V161" s="109" t="str">
        <f>IFERROR(__xludf.DUMMYFUNCTION("if(len(M161)=0,"""",(IF(N161=""C"",
SMALL(FILTER(M:M,B:B=B161,E:E=E161),1),
0)
+IF(N161=""R18"",
MIN(IFERROR(SMALL(FILTER(M:M,B:B=B161,E:E=E161,J:J=9),1),100)+IFERROR(SMALL(FILTER(M:M,B:B=B161,E:E=E161,J:J=9),2),100),SMALL(FILTER(M:M,B:B=B161,E:E=E161,J:J"&amp;"=18),1)),
0)
+IF(OR(N161=""R9"",N161=""M""),
MINIFS(M:M,B:B,B161,E:E,E161),
0)))"),"")</f>
        <v/>
      </c>
      <c r="AI161" s="8" t="s">
        <v>14</v>
      </c>
      <c r="AK161" s="8" t="s">
        <v>14</v>
      </c>
      <c r="AL161" s="8" t="s">
        <v>14</v>
      </c>
      <c r="AM161" s="8" t="s">
        <v>14</v>
      </c>
      <c r="AN161" s="8" t="str">
        <f>IFERROR(__xludf.DUMMYFUNCTION("""COMPUTED_VALUE"""),"")</f>
        <v/>
      </c>
      <c r="AO161" s="8" t="str">
        <f>IFERROR(__xludf.DUMMYFUNCTION("if(len(AI161:AI1001)=0,"""", COUNTA(filter(Chirps!$A$2:$Z$100,column(Chirps!$A$2:$Z$100)=AI161)))"),"")</f>
        <v/>
      </c>
    </row>
    <row r="162">
      <c r="R162" s="24"/>
      <c r="S162" s="24"/>
      <c r="V162" s="109" t="str">
        <f>IFERROR(__xludf.DUMMYFUNCTION("if(len(M162)=0,"""",(IF(N162=""C"",
SMALL(FILTER(M:M,B:B=B162,E:E=E162),1),
0)
+IF(N162=""R18"",
MIN(IFERROR(SMALL(FILTER(M:M,B:B=B162,E:E=E162,J:J=9),1),100)+IFERROR(SMALL(FILTER(M:M,B:B=B162,E:E=E162,J:J=9),2),100),SMALL(FILTER(M:M,B:B=B162,E:E=E162,J:J"&amp;"=18),1)),
0)
+IF(OR(N162=""R9"",N162=""M""),
MINIFS(M:M,B:B,B162,E:E,E162),
0)))"),"")</f>
        <v/>
      </c>
      <c r="AI162" s="8" t="s">
        <v>14</v>
      </c>
      <c r="AK162" s="8" t="s">
        <v>14</v>
      </c>
      <c r="AL162" s="8" t="s">
        <v>14</v>
      </c>
      <c r="AM162" s="8" t="s">
        <v>14</v>
      </c>
      <c r="AN162" s="8" t="str">
        <f>IFERROR(__xludf.DUMMYFUNCTION("""COMPUTED_VALUE"""),"")</f>
        <v/>
      </c>
      <c r="AO162" s="8" t="str">
        <f>IFERROR(__xludf.DUMMYFUNCTION("if(len(AI162:AI1001)=0,"""", COUNTA(filter(Chirps!$A$2:$Z$100,column(Chirps!$A$2:$Z$100)=AI162)))"),"")</f>
        <v/>
      </c>
    </row>
    <row r="163">
      <c r="R163" s="24"/>
      <c r="S163" s="24"/>
      <c r="V163" s="109" t="str">
        <f>IFERROR(__xludf.DUMMYFUNCTION("if(len(M163)=0,"""",(IF(N163=""C"",
SMALL(FILTER(M:M,B:B=B163,E:E=E163),1),
0)
+IF(N163=""R18"",
MIN(IFERROR(SMALL(FILTER(M:M,B:B=B163,E:E=E163,J:J=9),1),100)+IFERROR(SMALL(FILTER(M:M,B:B=B163,E:E=E163,J:J=9),2),100),SMALL(FILTER(M:M,B:B=B163,E:E=E163,J:J"&amp;"=18),1)),
0)
+IF(OR(N163=""R9"",N163=""M""),
MINIFS(M:M,B:B,B163,E:E,E163),
0)))"),"")</f>
        <v/>
      </c>
      <c r="AI163" s="8" t="s">
        <v>14</v>
      </c>
      <c r="AK163" s="8" t="s">
        <v>14</v>
      </c>
      <c r="AL163" s="8" t="s">
        <v>14</v>
      </c>
      <c r="AM163" s="8" t="s">
        <v>14</v>
      </c>
      <c r="AN163" s="8" t="str">
        <f>IFERROR(__xludf.DUMMYFUNCTION("""COMPUTED_VALUE"""),"")</f>
        <v/>
      </c>
      <c r="AO163" s="8" t="str">
        <f>IFERROR(__xludf.DUMMYFUNCTION("if(len(AI163:AI1001)=0,"""", COUNTA(filter(Chirps!$A$2:$Z$100,column(Chirps!$A$2:$Z$100)=AI163)))"),"")</f>
        <v/>
      </c>
    </row>
    <row r="164">
      <c r="R164" s="24"/>
      <c r="S164" s="24"/>
      <c r="V164" s="109" t="str">
        <f>IFERROR(__xludf.DUMMYFUNCTION("if(len(M164)=0,"""",(IF(N164=""C"",
SMALL(FILTER(M:M,B:B=B164,E:E=E164),1),
0)
+IF(N164=""R18"",
MIN(IFERROR(SMALL(FILTER(M:M,B:B=B164,E:E=E164,J:J=9),1),100)+IFERROR(SMALL(FILTER(M:M,B:B=B164,E:E=E164,J:J=9),2),100),SMALL(FILTER(M:M,B:B=B164,E:E=E164,J:J"&amp;"=18),1)),
0)
+IF(OR(N164=""R9"",N164=""M""),
MINIFS(M:M,B:B,B164,E:E,E164),
0)))"),"")</f>
        <v/>
      </c>
      <c r="AI164" s="8" t="s">
        <v>14</v>
      </c>
      <c r="AK164" s="8" t="s">
        <v>14</v>
      </c>
      <c r="AL164" s="8" t="s">
        <v>14</v>
      </c>
      <c r="AM164" s="8" t="s">
        <v>14</v>
      </c>
      <c r="AN164" s="8" t="str">
        <f>IFERROR(__xludf.DUMMYFUNCTION("""COMPUTED_VALUE"""),"")</f>
        <v/>
      </c>
      <c r="AO164" s="8" t="str">
        <f>IFERROR(__xludf.DUMMYFUNCTION("if(len(AI164:AI1001)=0,"""", COUNTA(filter(Chirps!$A$2:$Z$100,column(Chirps!$A$2:$Z$100)=AI164)))"),"")</f>
        <v/>
      </c>
    </row>
    <row r="165">
      <c r="R165" s="24"/>
      <c r="S165" s="24"/>
      <c r="V165" s="109" t="str">
        <f>IFERROR(__xludf.DUMMYFUNCTION("if(len(M165)=0,"""",(IF(N165=""C"",
SMALL(FILTER(M:M,B:B=B165,E:E=E165),1),
0)
+IF(N165=""R18"",
MIN(IFERROR(SMALL(FILTER(M:M,B:B=B165,E:E=E165,J:J=9),1),100)+IFERROR(SMALL(FILTER(M:M,B:B=B165,E:E=E165,J:J=9),2),100),SMALL(FILTER(M:M,B:B=B165,E:E=E165,J:J"&amp;"=18),1)),
0)
+IF(OR(N165=""R9"",N165=""M""),
MINIFS(M:M,B:B,B165,E:E,E165),
0)))"),"")</f>
        <v/>
      </c>
      <c r="AI165" s="8" t="s">
        <v>14</v>
      </c>
      <c r="AK165" s="8" t="s">
        <v>14</v>
      </c>
      <c r="AL165" s="8" t="s">
        <v>14</v>
      </c>
      <c r="AM165" s="8" t="s">
        <v>14</v>
      </c>
      <c r="AN165" s="8" t="str">
        <f>IFERROR(__xludf.DUMMYFUNCTION("""COMPUTED_VALUE"""),"")</f>
        <v/>
      </c>
      <c r="AO165" s="8" t="str">
        <f>IFERROR(__xludf.DUMMYFUNCTION("if(len(AI165:AI1001)=0,"""", COUNTA(filter(Chirps!$A$2:$Z$100,column(Chirps!$A$2:$Z$100)=AI165)))"),"")</f>
        <v/>
      </c>
    </row>
    <row r="166">
      <c r="R166" s="24"/>
      <c r="S166" s="24"/>
      <c r="V166" s="109" t="str">
        <f>IFERROR(__xludf.DUMMYFUNCTION("if(len(M166)=0,"""",(IF(N166=""C"",
SMALL(FILTER(M:M,B:B=B166,E:E=E166),1),
0)
+IF(N166=""R18"",
MIN(IFERROR(SMALL(FILTER(M:M,B:B=B166,E:E=E166,J:J=9),1),100)+IFERROR(SMALL(FILTER(M:M,B:B=B166,E:E=E166,J:J=9),2),100),SMALL(FILTER(M:M,B:B=B166,E:E=E166,J:J"&amp;"=18),1)),
0)
+IF(OR(N166=""R9"",N166=""M""),
MINIFS(M:M,B:B,B166,E:E,E166),
0)))"),"")</f>
        <v/>
      </c>
      <c r="AI166" s="8" t="s">
        <v>14</v>
      </c>
      <c r="AK166" s="8" t="s">
        <v>14</v>
      </c>
      <c r="AL166" s="8" t="s">
        <v>14</v>
      </c>
      <c r="AM166" s="8" t="s">
        <v>14</v>
      </c>
      <c r="AN166" s="8" t="str">
        <f>IFERROR(__xludf.DUMMYFUNCTION("""COMPUTED_VALUE"""),"")</f>
        <v/>
      </c>
      <c r="AO166" s="8" t="str">
        <f>IFERROR(__xludf.DUMMYFUNCTION("if(len(AI166:AI1001)=0,"""", COUNTA(filter(Chirps!$A$2:$Z$100,column(Chirps!$A$2:$Z$100)=AI166)))"),"")</f>
        <v/>
      </c>
    </row>
    <row r="167">
      <c r="R167" s="24"/>
      <c r="S167" s="24"/>
      <c r="V167" s="109" t="str">
        <f>IFERROR(__xludf.DUMMYFUNCTION("if(len(M167)=0,"""",(IF(N167=""C"",
SMALL(FILTER(M:M,B:B=B167,E:E=E167),1),
0)
+IF(N167=""R18"",
MIN(IFERROR(SMALL(FILTER(M:M,B:B=B167,E:E=E167,J:J=9),1),100)+IFERROR(SMALL(FILTER(M:M,B:B=B167,E:E=E167,J:J=9),2),100),SMALL(FILTER(M:M,B:B=B167,E:E=E167,J:J"&amp;"=18),1)),
0)
+IF(OR(N167=""R9"",N167=""M""),
MINIFS(M:M,B:B,B167,E:E,E167),
0)))"),"")</f>
        <v/>
      </c>
      <c r="AI167" s="8" t="s">
        <v>14</v>
      </c>
      <c r="AK167" s="8" t="s">
        <v>14</v>
      </c>
      <c r="AL167" s="8" t="s">
        <v>14</v>
      </c>
      <c r="AM167" s="8" t="s">
        <v>14</v>
      </c>
      <c r="AN167" s="8" t="str">
        <f>IFERROR(__xludf.DUMMYFUNCTION("""COMPUTED_VALUE"""),"")</f>
        <v/>
      </c>
      <c r="AO167" s="8" t="str">
        <f>IFERROR(__xludf.DUMMYFUNCTION("if(len(AI167:AI1001)=0,"""", COUNTA(filter(Chirps!$A$2:$Z$100,column(Chirps!$A$2:$Z$100)=AI167)))"),"")</f>
        <v/>
      </c>
    </row>
    <row r="168">
      <c r="R168" s="24"/>
      <c r="S168" s="24"/>
      <c r="V168" s="109" t="str">
        <f>IFERROR(__xludf.DUMMYFUNCTION("if(len(M168)=0,"""",(IF(N168=""C"",
SMALL(FILTER(M:M,B:B=B168,E:E=E168),1),
0)
+IF(N168=""R18"",
MIN(IFERROR(SMALL(FILTER(M:M,B:B=B168,E:E=E168,J:J=9),1),100)+IFERROR(SMALL(FILTER(M:M,B:B=B168,E:E=E168,J:J=9),2),100),SMALL(FILTER(M:M,B:B=B168,E:E=E168,J:J"&amp;"=18),1)),
0)
+IF(OR(N168=""R9"",N168=""M""),
MINIFS(M:M,B:B,B168,E:E,E168),
0)))"),"")</f>
        <v/>
      </c>
      <c r="AI168" s="8" t="s">
        <v>14</v>
      </c>
      <c r="AK168" s="8" t="s">
        <v>14</v>
      </c>
      <c r="AL168" s="8" t="s">
        <v>14</v>
      </c>
      <c r="AM168" s="8" t="s">
        <v>14</v>
      </c>
      <c r="AN168" s="8" t="str">
        <f>IFERROR(__xludf.DUMMYFUNCTION("""COMPUTED_VALUE"""),"")</f>
        <v/>
      </c>
      <c r="AO168" s="8" t="str">
        <f>IFERROR(__xludf.DUMMYFUNCTION("if(len(AI168:AI1001)=0,"""", COUNTA(filter(Chirps!$A$2:$Z$100,column(Chirps!$A$2:$Z$100)=AI168)))"),"")</f>
        <v/>
      </c>
    </row>
    <row r="169">
      <c r="R169" s="24"/>
      <c r="S169" s="24"/>
      <c r="V169" s="109" t="str">
        <f>IFERROR(__xludf.DUMMYFUNCTION("if(len(M169)=0,"""",(IF(N169=""C"",
SMALL(FILTER(M:M,B:B=B169,E:E=E169),1),
0)
+IF(N169=""R18"",
MIN(IFERROR(SMALL(FILTER(M:M,B:B=B169,E:E=E169,J:J=9),1),100)+IFERROR(SMALL(FILTER(M:M,B:B=B169,E:E=E169,J:J=9),2),100),SMALL(FILTER(M:M,B:B=B169,E:E=E169,J:J"&amp;"=18),1)),
0)
+IF(OR(N169=""R9"",N169=""M""),
MINIFS(M:M,B:B,B169,E:E,E169),
0)))"),"")</f>
        <v/>
      </c>
      <c r="AI169" s="8" t="s">
        <v>14</v>
      </c>
      <c r="AK169" s="8" t="s">
        <v>14</v>
      </c>
      <c r="AL169" s="8" t="s">
        <v>14</v>
      </c>
      <c r="AM169" s="8" t="s">
        <v>14</v>
      </c>
      <c r="AN169" s="8" t="str">
        <f>IFERROR(__xludf.DUMMYFUNCTION("""COMPUTED_VALUE"""),"")</f>
        <v/>
      </c>
      <c r="AO169" s="8" t="str">
        <f>IFERROR(__xludf.DUMMYFUNCTION("if(len(AI169:AI1001)=0,"""", COUNTA(filter(Chirps!$A$2:$Z$100,column(Chirps!$A$2:$Z$100)=AI169)))"),"")</f>
        <v/>
      </c>
    </row>
    <row r="170">
      <c r="R170" s="24"/>
      <c r="S170" s="24"/>
      <c r="V170" s="109" t="str">
        <f>IFERROR(__xludf.DUMMYFUNCTION("if(len(M170)=0,"""",(IF(N170=""C"",
SMALL(FILTER(M:M,B:B=B170,E:E=E170),1),
0)
+IF(N170=""R18"",
MIN(IFERROR(SMALL(FILTER(M:M,B:B=B170,E:E=E170,J:J=9),1),100)+IFERROR(SMALL(FILTER(M:M,B:B=B170,E:E=E170,J:J=9),2),100),SMALL(FILTER(M:M,B:B=B170,E:E=E170,J:J"&amp;"=18),1)),
0)
+IF(OR(N170=""R9"",N170=""M""),
MINIFS(M:M,B:B,B170,E:E,E170),
0)))"),"")</f>
        <v/>
      </c>
      <c r="AI170" s="8" t="s">
        <v>14</v>
      </c>
      <c r="AK170" s="8" t="s">
        <v>14</v>
      </c>
      <c r="AL170" s="8" t="s">
        <v>14</v>
      </c>
      <c r="AM170" s="8" t="s">
        <v>14</v>
      </c>
      <c r="AN170" s="8" t="str">
        <f>IFERROR(__xludf.DUMMYFUNCTION("""COMPUTED_VALUE"""),"")</f>
        <v/>
      </c>
      <c r="AO170" s="8" t="str">
        <f>IFERROR(__xludf.DUMMYFUNCTION("if(len(AI170:AI1001)=0,"""", COUNTA(filter(Chirps!$A$2:$Z$100,column(Chirps!$A$2:$Z$100)=AI170)))"),"")</f>
        <v/>
      </c>
    </row>
    <row r="171">
      <c r="R171" s="24"/>
      <c r="S171" s="24"/>
      <c r="V171" s="109" t="str">
        <f>IFERROR(__xludf.DUMMYFUNCTION("if(len(M171)=0,"""",(IF(N171=""C"",
SMALL(FILTER(M:M,B:B=B171,E:E=E171),1),
0)
+IF(N171=""R18"",
MIN(IFERROR(SMALL(FILTER(M:M,B:B=B171,E:E=E171,J:J=9),1),100)+IFERROR(SMALL(FILTER(M:M,B:B=B171,E:E=E171,J:J=9),2),100),SMALL(FILTER(M:M,B:B=B171,E:E=E171,J:J"&amp;"=18),1)),
0)
+IF(OR(N171=""R9"",N171=""M""),
MINIFS(M:M,B:B,B171,E:E,E171),
0)))"),"")</f>
        <v/>
      </c>
      <c r="AI171" s="8" t="s">
        <v>14</v>
      </c>
      <c r="AK171" s="8" t="s">
        <v>14</v>
      </c>
      <c r="AL171" s="8" t="s">
        <v>14</v>
      </c>
      <c r="AM171" s="8" t="s">
        <v>14</v>
      </c>
      <c r="AN171" s="8" t="str">
        <f>IFERROR(__xludf.DUMMYFUNCTION("""COMPUTED_VALUE"""),"")</f>
        <v/>
      </c>
      <c r="AO171" s="8" t="str">
        <f>IFERROR(__xludf.DUMMYFUNCTION("if(len(AI171:AI1001)=0,"""", COUNTA(filter(Chirps!$A$2:$Z$100,column(Chirps!$A$2:$Z$100)=AI171)))"),"")</f>
        <v/>
      </c>
    </row>
    <row r="172">
      <c r="R172" s="24"/>
      <c r="S172" s="24"/>
      <c r="V172" s="109" t="str">
        <f>IFERROR(__xludf.DUMMYFUNCTION("if(len(M172)=0,"""",(IF(N172=""C"",
SMALL(FILTER(M:M,B:B=B172,E:E=E172),1),
0)
+IF(N172=""R18"",
MIN(IFERROR(SMALL(FILTER(M:M,B:B=B172,E:E=E172,J:J=9),1),100)+IFERROR(SMALL(FILTER(M:M,B:B=B172,E:E=E172,J:J=9),2),100),SMALL(FILTER(M:M,B:B=B172,E:E=E172,J:J"&amp;"=18),1)),
0)
+IF(OR(N172=""R9"",N172=""M""),
MINIFS(M:M,B:B,B172,E:E,E172),
0)))"),"")</f>
        <v/>
      </c>
      <c r="AI172" s="8" t="s">
        <v>14</v>
      </c>
      <c r="AK172" s="8" t="s">
        <v>14</v>
      </c>
      <c r="AL172" s="8" t="s">
        <v>14</v>
      </c>
      <c r="AM172" s="8" t="s">
        <v>14</v>
      </c>
      <c r="AN172" s="8" t="str">
        <f>IFERROR(__xludf.DUMMYFUNCTION("""COMPUTED_VALUE"""),"")</f>
        <v/>
      </c>
      <c r="AO172" s="8" t="str">
        <f>IFERROR(__xludf.DUMMYFUNCTION("if(len(AI172:AI1001)=0,"""", COUNTA(filter(Chirps!$A$2:$Z$100,column(Chirps!$A$2:$Z$100)=AI172)))"),"")</f>
        <v/>
      </c>
    </row>
    <row r="173">
      <c r="R173" s="24"/>
      <c r="S173" s="24"/>
      <c r="V173" s="109" t="str">
        <f>IFERROR(__xludf.DUMMYFUNCTION("if(len(M173)=0,"""",(IF(N173=""C"",
SMALL(FILTER(M:M,B:B=B173,E:E=E173),1),
0)
+IF(N173=""R18"",
MIN(IFERROR(SMALL(FILTER(M:M,B:B=B173,E:E=E173,J:J=9),1),100)+IFERROR(SMALL(FILTER(M:M,B:B=B173,E:E=E173,J:J=9),2),100),SMALL(FILTER(M:M,B:B=B173,E:E=E173,J:J"&amp;"=18),1)),
0)
+IF(OR(N173=""R9"",N173=""M""),
MINIFS(M:M,B:B,B173,E:E,E173),
0)))"),"")</f>
        <v/>
      </c>
      <c r="AI173" s="8" t="s">
        <v>14</v>
      </c>
      <c r="AK173" s="8" t="s">
        <v>14</v>
      </c>
      <c r="AL173" s="8" t="s">
        <v>14</v>
      </c>
      <c r="AM173" s="8" t="s">
        <v>14</v>
      </c>
      <c r="AN173" s="8" t="str">
        <f>IFERROR(__xludf.DUMMYFUNCTION("""COMPUTED_VALUE"""),"")</f>
        <v/>
      </c>
      <c r="AO173" s="8" t="str">
        <f>IFERROR(__xludf.DUMMYFUNCTION("if(len(AI173:AI1001)=0,"""", COUNTA(filter(Chirps!$A$2:$Z$100,column(Chirps!$A$2:$Z$100)=AI173)))"),"")</f>
        <v/>
      </c>
    </row>
    <row r="174">
      <c r="R174" s="24"/>
      <c r="S174" s="24"/>
      <c r="V174" s="109" t="str">
        <f>IFERROR(__xludf.DUMMYFUNCTION("if(len(M174)=0,"""",(IF(N174=""C"",
SMALL(FILTER(M:M,B:B=B174,E:E=E174),1),
0)
+IF(N174=""R18"",
MIN(IFERROR(SMALL(FILTER(M:M,B:B=B174,E:E=E174,J:J=9),1),100)+IFERROR(SMALL(FILTER(M:M,B:B=B174,E:E=E174,J:J=9),2),100),SMALL(FILTER(M:M,B:B=B174,E:E=E174,J:J"&amp;"=18),1)),
0)
+IF(OR(N174=""R9"",N174=""M""),
MINIFS(M:M,B:B,B174,E:E,E174),
0)))"),"")</f>
        <v/>
      </c>
      <c r="AI174" s="8" t="s">
        <v>14</v>
      </c>
      <c r="AK174" s="8" t="s">
        <v>14</v>
      </c>
      <c r="AL174" s="8" t="s">
        <v>14</v>
      </c>
      <c r="AM174" s="8" t="s">
        <v>14</v>
      </c>
      <c r="AN174" s="8" t="str">
        <f>IFERROR(__xludf.DUMMYFUNCTION("""COMPUTED_VALUE"""),"")</f>
        <v/>
      </c>
      <c r="AO174" s="8" t="str">
        <f>IFERROR(__xludf.DUMMYFUNCTION("if(len(AI174:AI1001)=0,"""", COUNTA(filter(Chirps!$A$2:$Z$100,column(Chirps!$A$2:$Z$100)=AI174)))"),"")</f>
        <v/>
      </c>
    </row>
    <row r="175">
      <c r="R175" s="24"/>
      <c r="S175" s="24"/>
      <c r="V175" s="109" t="str">
        <f>IFERROR(__xludf.DUMMYFUNCTION("if(len(M175)=0,"""",(IF(N175=""C"",
SMALL(FILTER(M:M,B:B=B175,E:E=E175),1),
0)
+IF(N175=""R18"",
MIN(IFERROR(SMALL(FILTER(M:M,B:B=B175,E:E=E175,J:J=9),1),100)+IFERROR(SMALL(FILTER(M:M,B:B=B175,E:E=E175,J:J=9),2),100),SMALL(FILTER(M:M,B:B=B175,E:E=E175,J:J"&amp;"=18),1)),
0)
+IF(OR(N175=""R9"",N175=""M""),
MINIFS(M:M,B:B,B175,E:E,E175),
0)))"),"")</f>
        <v/>
      </c>
      <c r="AI175" s="8" t="s">
        <v>14</v>
      </c>
      <c r="AK175" s="8" t="s">
        <v>14</v>
      </c>
      <c r="AL175" s="8" t="s">
        <v>14</v>
      </c>
      <c r="AM175" s="8" t="s">
        <v>14</v>
      </c>
      <c r="AN175" s="8" t="str">
        <f>IFERROR(__xludf.DUMMYFUNCTION("""COMPUTED_VALUE"""),"")</f>
        <v/>
      </c>
      <c r="AO175" s="8" t="str">
        <f>IFERROR(__xludf.DUMMYFUNCTION("if(len(AI175:AI1001)=0,"""", COUNTA(filter(Chirps!$A$2:$Z$100,column(Chirps!$A$2:$Z$100)=AI175)))"),"")</f>
        <v/>
      </c>
    </row>
    <row r="176">
      <c r="R176" s="24"/>
      <c r="S176" s="24"/>
      <c r="V176" s="109" t="str">
        <f>IFERROR(__xludf.DUMMYFUNCTION("if(len(M176)=0,"""",(IF(N176=""C"",
SMALL(FILTER(M:M,B:B=B176,E:E=E176),1),
0)
+IF(N176=""R18"",
MIN(IFERROR(SMALL(FILTER(M:M,B:B=B176,E:E=E176,J:J=9),1),100)+IFERROR(SMALL(FILTER(M:M,B:B=B176,E:E=E176,J:J=9),2),100),SMALL(FILTER(M:M,B:B=B176,E:E=E176,J:J"&amp;"=18),1)),
0)
+IF(OR(N176=""R9"",N176=""M""),
MINIFS(M:M,B:B,B176,E:E,E176),
0)))"),"")</f>
        <v/>
      </c>
      <c r="AI176" s="8" t="s">
        <v>14</v>
      </c>
      <c r="AK176" s="8" t="s">
        <v>14</v>
      </c>
      <c r="AL176" s="8" t="s">
        <v>14</v>
      </c>
      <c r="AM176" s="8" t="s">
        <v>14</v>
      </c>
      <c r="AN176" s="8" t="str">
        <f>IFERROR(__xludf.DUMMYFUNCTION("""COMPUTED_VALUE"""),"")</f>
        <v/>
      </c>
      <c r="AO176" s="8" t="str">
        <f>IFERROR(__xludf.DUMMYFUNCTION("if(len(AI176:AI1001)=0,"""", COUNTA(filter(Chirps!$A$2:$Z$100,column(Chirps!$A$2:$Z$100)=AI176)))"),"")</f>
        <v/>
      </c>
    </row>
    <row r="177">
      <c r="R177" s="24"/>
      <c r="S177" s="24"/>
      <c r="V177" s="109" t="str">
        <f>IFERROR(__xludf.DUMMYFUNCTION("if(len(M177)=0,"""",(IF(N177=""C"",
SMALL(FILTER(M:M,B:B=B177,E:E=E177),1),
0)
+IF(N177=""R18"",
MIN(IFERROR(SMALL(FILTER(M:M,B:B=B177,E:E=E177,J:J=9),1),100)+IFERROR(SMALL(FILTER(M:M,B:B=B177,E:E=E177,J:J=9),2),100),SMALL(FILTER(M:M,B:B=B177,E:E=E177,J:J"&amp;"=18),1)),
0)
+IF(OR(N177=""R9"",N177=""M""),
MINIFS(M:M,B:B,B177,E:E,E177),
0)))"),"")</f>
        <v/>
      </c>
      <c r="AI177" s="8" t="s">
        <v>14</v>
      </c>
      <c r="AK177" s="8" t="s">
        <v>14</v>
      </c>
      <c r="AL177" s="8" t="s">
        <v>14</v>
      </c>
      <c r="AM177" s="8" t="s">
        <v>14</v>
      </c>
      <c r="AN177" s="8" t="str">
        <f>IFERROR(__xludf.DUMMYFUNCTION("""COMPUTED_VALUE"""),"")</f>
        <v/>
      </c>
      <c r="AO177" s="8" t="str">
        <f>IFERROR(__xludf.DUMMYFUNCTION("if(len(AI177:AI1001)=0,"""", COUNTA(filter(Chirps!$A$2:$Z$100,column(Chirps!$A$2:$Z$100)=AI177)))"),"")</f>
        <v/>
      </c>
    </row>
    <row r="178">
      <c r="R178" s="24"/>
      <c r="S178" s="24"/>
      <c r="V178" s="109" t="str">
        <f>IFERROR(__xludf.DUMMYFUNCTION("if(len(M178)=0,"""",(IF(N178=""C"",
SMALL(FILTER(M:M,B:B=B178,E:E=E178),1),
0)
+IF(N178=""R18"",
MIN(IFERROR(SMALL(FILTER(M:M,B:B=B178,E:E=E178,J:J=9),1),100)+IFERROR(SMALL(FILTER(M:M,B:B=B178,E:E=E178,J:J=9),2),100),SMALL(FILTER(M:M,B:B=B178,E:E=E178,J:J"&amp;"=18),1)),
0)
+IF(OR(N178=""R9"",N178=""M""),
MINIFS(M:M,B:B,B178,E:E,E178),
0)))"),"")</f>
        <v/>
      </c>
      <c r="AI178" s="8" t="s">
        <v>14</v>
      </c>
      <c r="AK178" s="8" t="s">
        <v>14</v>
      </c>
      <c r="AL178" s="8" t="s">
        <v>14</v>
      </c>
      <c r="AM178" s="8" t="s">
        <v>14</v>
      </c>
      <c r="AN178" s="8" t="str">
        <f>IFERROR(__xludf.DUMMYFUNCTION("""COMPUTED_VALUE"""),"")</f>
        <v/>
      </c>
      <c r="AO178" s="8" t="str">
        <f>IFERROR(__xludf.DUMMYFUNCTION("if(len(AI178:AI1001)=0,"""", COUNTA(filter(Chirps!$A$2:$Z$100,column(Chirps!$A$2:$Z$100)=AI178)))"),"")</f>
        <v/>
      </c>
    </row>
    <row r="179">
      <c r="R179" s="24"/>
      <c r="S179" s="24"/>
      <c r="V179" s="109" t="str">
        <f>IFERROR(__xludf.DUMMYFUNCTION("if(len(M179)=0,"""",(IF(N179=""C"",
SMALL(FILTER(M:M,B:B=B179,E:E=E179),1),
0)
+IF(N179=""R18"",
MIN(IFERROR(SMALL(FILTER(M:M,B:B=B179,E:E=E179,J:J=9),1),100)+IFERROR(SMALL(FILTER(M:M,B:B=B179,E:E=E179,J:J=9),2),100),SMALL(FILTER(M:M,B:B=B179,E:E=E179,J:J"&amp;"=18),1)),
0)
+IF(OR(N179=""R9"",N179=""M""),
MINIFS(M:M,B:B,B179,E:E,E179),
0)))"),"")</f>
        <v/>
      </c>
      <c r="AI179" s="8" t="s">
        <v>14</v>
      </c>
      <c r="AK179" s="8" t="s">
        <v>14</v>
      </c>
      <c r="AL179" s="8" t="s">
        <v>14</v>
      </c>
      <c r="AM179" s="8" t="s">
        <v>14</v>
      </c>
      <c r="AN179" s="8" t="str">
        <f>IFERROR(__xludf.DUMMYFUNCTION("""COMPUTED_VALUE"""),"")</f>
        <v/>
      </c>
      <c r="AO179" s="8" t="str">
        <f>IFERROR(__xludf.DUMMYFUNCTION("if(len(AI179:AI1001)=0,"""", COUNTA(filter(Chirps!$A$2:$Z$100,column(Chirps!$A$2:$Z$100)=AI179)))"),"")</f>
        <v/>
      </c>
    </row>
    <row r="180">
      <c r="R180" s="24"/>
      <c r="S180" s="24"/>
      <c r="V180" s="109" t="str">
        <f>IFERROR(__xludf.DUMMYFUNCTION("if(len(M180)=0,"""",(IF(N180=""C"",
SMALL(FILTER(M:M,B:B=B180,E:E=E180),1),
0)
+IF(N180=""R18"",
MIN(IFERROR(SMALL(FILTER(M:M,B:B=B180,E:E=E180,J:J=9),1),100)+IFERROR(SMALL(FILTER(M:M,B:B=B180,E:E=E180,J:J=9),2),100),SMALL(FILTER(M:M,B:B=B180,E:E=E180,J:J"&amp;"=18),1)),
0)
+IF(OR(N180=""R9"",N180=""M""),
MINIFS(M:M,B:B,B180,E:E,E180),
0)))"),"")</f>
        <v/>
      </c>
      <c r="AI180" s="8" t="s">
        <v>14</v>
      </c>
      <c r="AK180" s="8" t="s">
        <v>14</v>
      </c>
      <c r="AL180" s="8" t="s">
        <v>14</v>
      </c>
      <c r="AM180" s="8" t="s">
        <v>14</v>
      </c>
      <c r="AN180" s="8" t="str">
        <f>IFERROR(__xludf.DUMMYFUNCTION("""COMPUTED_VALUE"""),"")</f>
        <v/>
      </c>
      <c r="AO180" s="8" t="str">
        <f>IFERROR(__xludf.DUMMYFUNCTION("if(len(AI180:AI1001)=0,"""", COUNTA(filter(Chirps!$A$2:$Z$100,column(Chirps!$A$2:$Z$100)=AI180)))"),"")</f>
        <v/>
      </c>
    </row>
    <row r="181">
      <c r="R181" s="24"/>
      <c r="S181" s="24"/>
      <c r="V181" s="109" t="str">
        <f>IFERROR(__xludf.DUMMYFUNCTION("if(len(M181)=0,"""",(IF(N181=""C"",
SMALL(FILTER(M:M,B:B=B181,E:E=E181),1),
0)
+IF(N181=""R18"",
MIN(IFERROR(SMALL(FILTER(M:M,B:B=B181,E:E=E181,J:J=9),1),100)+IFERROR(SMALL(FILTER(M:M,B:B=B181,E:E=E181,J:J=9),2),100),SMALL(FILTER(M:M,B:B=B181,E:E=E181,J:J"&amp;"=18),1)),
0)
+IF(OR(N181=""R9"",N181=""M""),
MINIFS(M:M,B:B,B181,E:E,E181),
0)))"),"")</f>
        <v/>
      </c>
      <c r="AI181" s="8" t="s">
        <v>14</v>
      </c>
      <c r="AK181" s="8" t="s">
        <v>14</v>
      </c>
      <c r="AL181" s="8" t="s">
        <v>14</v>
      </c>
      <c r="AM181" s="8" t="s">
        <v>14</v>
      </c>
      <c r="AN181" s="8" t="str">
        <f>IFERROR(__xludf.DUMMYFUNCTION("""COMPUTED_VALUE"""),"")</f>
        <v/>
      </c>
      <c r="AO181" s="8" t="str">
        <f>IFERROR(__xludf.DUMMYFUNCTION("if(len(AI181:AI1001)=0,"""", COUNTA(filter(Chirps!$A$2:$Z$100,column(Chirps!$A$2:$Z$100)=AI181)))"),"")</f>
        <v/>
      </c>
    </row>
    <row r="182">
      <c r="R182" s="24"/>
      <c r="S182" s="24"/>
      <c r="V182" s="109" t="str">
        <f>IFERROR(__xludf.DUMMYFUNCTION("if(len(M182)=0,"""",(IF(N182=""C"",
SMALL(FILTER(M:M,B:B=B182,E:E=E182),1),
0)
+IF(N182=""R18"",
MIN(IFERROR(SMALL(FILTER(M:M,B:B=B182,E:E=E182,J:J=9),1),100)+IFERROR(SMALL(FILTER(M:M,B:B=B182,E:E=E182,J:J=9),2),100),SMALL(FILTER(M:M,B:B=B182,E:E=E182,J:J"&amp;"=18),1)),
0)
+IF(OR(N182=""R9"",N182=""M""),
MINIFS(M:M,B:B,B182,E:E,E182),
0)))"),"")</f>
        <v/>
      </c>
      <c r="AI182" s="8" t="s">
        <v>14</v>
      </c>
      <c r="AK182" s="8" t="s">
        <v>14</v>
      </c>
      <c r="AL182" s="8" t="s">
        <v>14</v>
      </c>
      <c r="AM182" s="8" t="s">
        <v>14</v>
      </c>
      <c r="AN182" s="8" t="str">
        <f>IFERROR(__xludf.DUMMYFUNCTION("""COMPUTED_VALUE"""),"")</f>
        <v/>
      </c>
      <c r="AO182" s="8" t="str">
        <f>IFERROR(__xludf.DUMMYFUNCTION("if(len(AI182:AI1001)=0,"""", COUNTA(filter(Chirps!$A$2:$Z$100,column(Chirps!$A$2:$Z$100)=AI182)))"),"")</f>
        <v/>
      </c>
    </row>
    <row r="183">
      <c r="R183" s="24"/>
      <c r="S183" s="24"/>
      <c r="V183" s="109" t="str">
        <f>IFERROR(__xludf.DUMMYFUNCTION("if(len(M183)=0,"""",(IF(N183=""C"",
SMALL(FILTER(M:M,B:B=B183,E:E=E183),1),
0)
+IF(N183=""R18"",
MIN(IFERROR(SMALL(FILTER(M:M,B:B=B183,E:E=E183,J:J=9),1),100)+IFERROR(SMALL(FILTER(M:M,B:B=B183,E:E=E183,J:J=9),2),100),SMALL(FILTER(M:M,B:B=B183,E:E=E183,J:J"&amp;"=18),1)),
0)
+IF(OR(N183=""R9"",N183=""M""),
MINIFS(M:M,B:B,B183,E:E,E183),
0)))"),"")</f>
        <v/>
      </c>
      <c r="AI183" s="8" t="s">
        <v>14</v>
      </c>
      <c r="AK183" s="8" t="s">
        <v>14</v>
      </c>
      <c r="AL183" s="8" t="s">
        <v>14</v>
      </c>
      <c r="AM183" s="8" t="s">
        <v>14</v>
      </c>
      <c r="AN183" s="8" t="str">
        <f>IFERROR(__xludf.DUMMYFUNCTION("""COMPUTED_VALUE"""),"")</f>
        <v/>
      </c>
      <c r="AO183" s="8" t="str">
        <f>IFERROR(__xludf.DUMMYFUNCTION("if(len(AI183:AI1001)=0,"""", COUNTA(filter(Chirps!$A$2:$Z$100,column(Chirps!$A$2:$Z$100)=AI183)))"),"")</f>
        <v/>
      </c>
    </row>
    <row r="184">
      <c r="R184" s="24"/>
      <c r="S184" s="24"/>
      <c r="V184" s="109" t="str">
        <f>IFERROR(__xludf.DUMMYFUNCTION("if(len(M184)=0,"""",(IF(N184=""C"",
SMALL(FILTER(M:M,B:B=B184,E:E=E184),1),
0)
+IF(N184=""R18"",
MIN(IFERROR(SMALL(FILTER(M:M,B:B=B184,E:E=E184,J:J=9),1),100)+IFERROR(SMALL(FILTER(M:M,B:B=B184,E:E=E184,J:J=9),2),100),SMALL(FILTER(M:M,B:B=B184,E:E=E184,J:J"&amp;"=18),1)),
0)
+IF(OR(N184=""R9"",N184=""M""),
MINIFS(M:M,B:B,B184,E:E,E184),
0)))"),"")</f>
        <v/>
      </c>
      <c r="AI184" s="8" t="s">
        <v>14</v>
      </c>
      <c r="AK184" s="8" t="s">
        <v>14</v>
      </c>
      <c r="AL184" s="8" t="s">
        <v>14</v>
      </c>
      <c r="AM184" s="8" t="s">
        <v>14</v>
      </c>
      <c r="AN184" s="8" t="str">
        <f>IFERROR(__xludf.DUMMYFUNCTION("""COMPUTED_VALUE"""),"")</f>
        <v/>
      </c>
      <c r="AO184" s="8" t="str">
        <f>IFERROR(__xludf.DUMMYFUNCTION("if(len(AI184:AI1001)=0,"""", COUNTA(filter(Chirps!$A$2:$Z$100,column(Chirps!$A$2:$Z$100)=AI184)))"),"")</f>
        <v/>
      </c>
    </row>
    <row r="185">
      <c r="R185" s="24"/>
      <c r="S185" s="24"/>
      <c r="V185" s="109" t="str">
        <f>IFERROR(__xludf.DUMMYFUNCTION("if(len(M185)=0,"""",(IF(N185=""C"",
SMALL(FILTER(M:M,B:B=B185,E:E=E185),1),
0)
+IF(N185=""R18"",
MIN(IFERROR(SMALL(FILTER(M:M,B:B=B185,E:E=E185,J:J=9),1),100)+IFERROR(SMALL(FILTER(M:M,B:B=B185,E:E=E185,J:J=9),2),100),SMALL(FILTER(M:M,B:B=B185,E:E=E185,J:J"&amp;"=18),1)),
0)
+IF(OR(N185=""R9"",N185=""M""),
MINIFS(M:M,B:B,B185,E:E,E185),
0)))"),"")</f>
        <v/>
      </c>
      <c r="AI185" s="8" t="s">
        <v>14</v>
      </c>
      <c r="AK185" s="8" t="s">
        <v>14</v>
      </c>
      <c r="AL185" s="8" t="s">
        <v>14</v>
      </c>
      <c r="AM185" s="8" t="s">
        <v>14</v>
      </c>
      <c r="AN185" s="8" t="str">
        <f>IFERROR(__xludf.DUMMYFUNCTION("""COMPUTED_VALUE"""),"")</f>
        <v/>
      </c>
      <c r="AO185" s="8" t="str">
        <f>IFERROR(__xludf.DUMMYFUNCTION("if(len(AI185:AI1001)=0,"""", COUNTA(filter(Chirps!$A$2:$Z$100,column(Chirps!$A$2:$Z$100)=AI185)))"),"")</f>
        <v/>
      </c>
    </row>
    <row r="186">
      <c r="R186" s="24"/>
      <c r="S186" s="24"/>
      <c r="V186" s="109" t="str">
        <f>IFERROR(__xludf.DUMMYFUNCTION("if(len(M186)=0,"""",(IF(N186=""C"",
SMALL(FILTER(M:M,B:B=B186,E:E=E186),1),
0)
+IF(N186=""R18"",
MIN(IFERROR(SMALL(FILTER(M:M,B:B=B186,E:E=E186,J:J=9),1),100)+IFERROR(SMALL(FILTER(M:M,B:B=B186,E:E=E186,J:J=9),2),100),SMALL(FILTER(M:M,B:B=B186,E:E=E186,J:J"&amp;"=18),1)),
0)
+IF(OR(N186=""R9"",N186=""M""),
MINIFS(M:M,B:B,B186,E:E,E186),
0)))"),"")</f>
        <v/>
      </c>
      <c r="AI186" s="8" t="s">
        <v>14</v>
      </c>
      <c r="AK186" s="8" t="s">
        <v>14</v>
      </c>
      <c r="AL186" s="8" t="s">
        <v>14</v>
      </c>
      <c r="AM186" s="8" t="s">
        <v>14</v>
      </c>
      <c r="AN186" s="8" t="str">
        <f>IFERROR(__xludf.DUMMYFUNCTION("""COMPUTED_VALUE"""),"")</f>
        <v/>
      </c>
      <c r="AO186" s="8" t="str">
        <f>IFERROR(__xludf.DUMMYFUNCTION("if(len(AI186:AI1001)=0,"""", COUNTA(filter(Chirps!$A$2:$Z$100,column(Chirps!$A$2:$Z$100)=AI186)))"),"")</f>
        <v/>
      </c>
    </row>
    <row r="187">
      <c r="R187" s="24"/>
      <c r="S187" s="24"/>
      <c r="V187" s="109" t="str">
        <f>IFERROR(__xludf.DUMMYFUNCTION("if(len(M187)=0,"""",(IF(N187=""C"",
SMALL(FILTER(M:M,B:B=B187,E:E=E187),1),
0)
+IF(N187=""R18"",
MIN(IFERROR(SMALL(FILTER(M:M,B:B=B187,E:E=E187,J:J=9),1),100)+IFERROR(SMALL(FILTER(M:M,B:B=B187,E:E=E187,J:J=9),2),100),SMALL(FILTER(M:M,B:B=B187,E:E=E187,J:J"&amp;"=18),1)),
0)
+IF(OR(N187=""R9"",N187=""M""),
MINIFS(M:M,B:B,B187,E:E,E187),
0)))"),"")</f>
        <v/>
      </c>
      <c r="AI187" s="8" t="s">
        <v>14</v>
      </c>
      <c r="AK187" s="8" t="s">
        <v>14</v>
      </c>
      <c r="AL187" s="8" t="s">
        <v>14</v>
      </c>
      <c r="AM187" s="8" t="s">
        <v>14</v>
      </c>
      <c r="AN187" s="8" t="str">
        <f>IFERROR(__xludf.DUMMYFUNCTION("""COMPUTED_VALUE"""),"")</f>
        <v/>
      </c>
      <c r="AO187" s="8" t="str">
        <f>IFERROR(__xludf.DUMMYFUNCTION("if(len(AI187:AI1001)=0,"""", COUNTA(filter(Chirps!$A$2:$Z$100,column(Chirps!$A$2:$Z$100)=AI187)))"),"")</f>
        <v/>
      </c>
    </row>
    <row r="188">
      <c r="R188" s="24"/>
      <c r="S188" s="24"/>
      <c r="V188" s="109" t="str">
        <f>IFERROR(__xludf.DUMMYFUNCTION("if(len(M188)=0,"""",(IF(N188=""C"",
SMALL(FILTER(M:M,B:B=B188,E:E=E188),1),
0)
+IF(N188=""R18"",
MIN(IFERROR(SMALL(FILTER(M:M,B:B=B188,E:E=E188,J:J=9),1),100)+IFERROR(SMALL(FILTER(M:M,B:B=B188,E:E=E188,J:J=9),2),100),SMALL(FILTER(M:M,B:B=B188,E:E=E188,J:J"&amp;"=18),1)),
0)
+IF(OR(N188=""R9"",N188=""M""),
MINIFS(M:M,B:B,B188,E:E,E188),
0)))"),"")</f>
        <v/>
      </c>
      <c r="AI188" s="8" t="s">
        <v>14</v>
      </c>
      <c r="AK188" s="8" t="s">
        <v>14</v>
      </c>
      <c r="AL188" s="8" t="s">
        <v>14</v>
      </c>
      <c r="AM188" s="8" t="s">
        <v>14</v>
      </c>
      <c r="AN188" s="8" t="str">
        <f>IFERROR(__xludf.DUMMYFUNCTION("""COMPUTED_VALUE"""),"")</f>
        <v/>
      </c>
      <c r="AO188" s="8" t="str">
        <f>IFERROR(__xludf.DUMMYFUNCTION("if(len(AI188:AI1001)=0,"""", COUNTA(filter(Chirps!$A$2:$Z$100,column(Chirps!$A$2:$Z$100)=AI188)))"),"")</f>
        <v/>
      </c>
    </row>
    <row r="189">
      <c r="R189" s="24"/>
      <c r="S189" s="24"/>
      <c r="V189" s="109" t="str">
        <f>IFERROR(__xludf.DUMMYFUNCTION("if(len(M189)=0,"""",(IF(N189=""C"",
SMALL(FILTER(M:M,B:B=B189,E:E=E189),1),
0)
+IF(N189=""R18"",
MIN(IFERROR(SMALL(FILTER(M:M,B:B=B189,E:E=E189,J:J=9),1),100)+IFERROR(SMALL(FILTER(M:M,B:B=B189,E:E=E189,J:J=9),2),100),SMALL(FILTER(M:M,B:B=B189,E:E=E189,J:J"&amp;"=18),1)),
0)
+IF(OR(N189=""R9"",N189=""M""),
MINIFS(M:M,B:B,B189,E:E,E189),
0)))"),"")</f>
        <v/>
      </c>
      <c r="AI189" s="8" t="s">
        <v>14</v>
      </c>
      <c r="AK189" s="8" t="s">
        <v>14</v>
      </c>
      <c r="AL189" s="8" t="s">
        <v>14</v>
      </c>
      <c r="AM189" s="8" t="s">
        <v>14</v>
      </c>
      <c r="AN189" s="8" t="str">
        <f>IFERROR(__xludf.DUMMYFUNCTION("""COMPUTED_VALUE"""),"")</f>
        <v/>
      </c>
      <c r="AO189" s="8" t="str">
        <f>IFERROR(__xludf.DUMMYFUNCTION("if(len(AI189:AI1001)=0,"""", COUNTA(filter(Chirps!$A$2:$Z$100,column(Chirps!$A$2:$Z$100)=AI189)))"),"")</f>
        <v/>
      </c>
    </row>
    <row r="190">
      <c r="R190" s="24"/>
      <c r="S190" s="24"/>
      <c r="V190" s="109" t="str">
        <f>IFERROR(__xludf.DUMMYFUNCTION("if(len(M190)=0,"""",(IF(N190=""C"",
SMALL(FILTER(M:M,B:B=B190,E:E=E190),1),
0)
+IF(N190=""R18"",
MIN(IFERROR(SMALL(FILTER(M:M,B:B=B190,E:E=E190,J:J=9),1),100)+IFERROR(SMALL(FILTER(M:M,B:B=B190,E:E=E190,J:J=9),2),100),SMALL(FILTER(M:M,B:B=B190,E:E=E190,J:J"&amp;"=18),1)),
0)
+IF(OR(N190=""R9"",N190=""M""),
MINIFS(M:M,B:B,B190,E:E,E190),
0)))"),"")</f>
        <v/>
      </c>
      <c r="AI190" s="8" t="s">
        <v>14</v>
      </c>
      <c r="AK190" s="8" t="s">
        <v>14</v>
      </c>
      <c r="AL190" s="8" t="s">
        <v>14</v>
      </c>
      <c r="AM190" s="8" t="s">
        <v>14</v>
      </c>
      <c r="AN190" s="8" t="str">
        <f>IFERROR(__xludf.DUMMYFUNCTION("""COMPUTED_VALUE"""),"")</f>
        <v/>
      </c>
      <c r="AO190" s="8" t="str">
        <f>IFERROR(__xludf.DUMMYFUNCTION("if(len(AI190:AI1001)=0,"""", COUNTA(filter(Chirps!$A$2:$Z$100,column(Chirps!$A$2:$Z$100)=AI190)))"),"")</f>
        <v/>
      </c>
    </row>
    <row r="191">
      <c r="R191" s="24"/>
      <c r="S191" s="24"/>
      <c r="V191" s="109" t="str">
        <f>IFERROR(__xludf.DUMMYFUNCTION("if(len(M191)=0,"""",(IF(N191=""C"",
SMALL(FILTER(M:M,B:B=B191,E:E=E191),1),
0)
+IF(N191=""R18"",
MIN(IFERROR(SMALL(FILTER(M:M,B:B=B191,E:E=E191,J:J=9),1),100)+IFERROR(SMALL(FILTER(M:M,B:B=B191,E:E=E191,J:J=9),2),100),SMALL(FILTER(M:M,B:B=B191,E:E=E191,J:J"&amp;"=18),1)),
0)
+IF(OR(N191=""R9"",N191=""M""),
MINIFS(M:M,B:B,B191,E:E,E191),
0)))"),"")</f>
        <v/>
      </c>
      <c r="AI191" s="8" t="s">
        <v>14</v>
      </c>
      <c r="AK191" s="8" t="s">
        <v>14</v>
      </c>
      <c r="AL191" s="8" t="s">
        <v>14</v>
      </c>
      <c r="AM191" s="8" t="s">
        <v>14</v>
      </c>
      <c r="AN191" s="8" t="str">
        <f>IFERROR(__xludf.DUMMYFUNCTION("""COMPUTED_VALUE"""),"")</f>
        <v/>
      </c>
      <c r="AO191" s="8" t="str">
        <f>IFERROR(__xludf.DUMMYFUNCTION("if(len(AI191:AI1001)=0,"""", COUNTA(filter(Chirps!$A$2:$Z$100,column(Chirps!$A$2:$Z$100)=AI191)))"),"")</f>
        <v/>
      </c>
    </row>
    <row r="192">
      <c r="R192" s="24"/>
      <c r="S192" s="24"/>
      <c r="V192" s="109" t="str">
        <f>IFERROR(__xludf.DUMMYFUNCTION("if(len(M192)=0,"""",(IF(N192=""C"",
SMALL(FILTER(M:M,B:B=B192,E:E=E192),1),
0)
+IF(N192=""R18"",
MIN(IFERROR(SMALL(FILTER(M:M,B:B=B192,E:E=E192,J:J=9),1),100)+IFERROR(SMALL(FILTER(M:M,B:B=B192,E:E=E192,J:J=9),2),100),SMALL(FILTER(M:M,B:B=B192,E:E=E192,J:J"&amp;"=18),1)),
0)
+IF(OR(N192=""R9"",N192=""M""),
MINIFS(M:M,B:B,B192,E:E,E192),
0)))"),"")</f>
        <v/>
      </c>
      <c r="AI192" s="8" t="s">
        <v>14</v>
      </c>
      <c r="AK192" s="8" t="s">
        <v>14</v>
      </c>
      <c r="AL192" s="8" t="s">
        <v>14</v>
      </c>
      <c r="AM192" s="8" t="s">
        <v>14</v>
      </c>
      <c r="AN192" s="8" t="str">
        <f>IFERROR(__xludf.DUMMYFUNCTION("""COMPUTED_VALUE"""),"")</f>
        <v/>
      </c>
      <c r="AO192" s="8" t="str">
        <f>IFERROR(__xludf.DUMMYFUNCTION("if(len(AI192:AI1001)=0,"""", COUNTA(filter(Chirps!$A$2:$Z$100,column(Chirps!$A$2:$Z$100)=AI192)))"),"")</f>
        <v/>
      </c>
    </row>
    <row r="193">
      <c r="R193" s="24"/>
      <c r="S193" s="24"/>
      <c r="V193" s="109" t="str">
        <f>IFERROR(__xludf.DUMMYFUNCTION("if(len(M193)=0,"""",(IF(N193=""C"",
SMALL(FILTER(M:M,B:B=B193,E:E=E193),1),
0)
+IF(N193=""R18"",
MIN(IFERROR(SMALL(FILTER(M:M,B:B=B193,E:E=E193,J:J=9),1),100)+IFERROR(SMALL(FILTER(M:M,B:B=B193,E:E=E193,J:J=9),2),100),SMALL(FILTER(M:M,B:B=B193,E:E=E193,J:J"&amp;"=18),1)),
0)
+IF(OR(N193=""R9"",N193=""M""),
MINIFS(M:M,B:B,B193,E:E,E193),
0)))"),"")</f>
        <v/>
      </c>
      <c r="AI193" s="8" t="s">
        <v>14</v>
      </c>
      <c r="AK193" s="8" t="s">
        <v>14</v>
      </c>
      <c r="AL193" s="8" t="s">
        <v>14</v>
      </c>
      <c r="AM193" s="8" t="s">
        <v>14</v>
      </c>
      <c r="AN193" s="8" t="str">
        <f>IFERROR(__xludf.DUMMYFUNCTION("""COMPUTED_VALUE"""),"")</f>
        <v/>
      </c>
      <c r="AO193" s="8" t="str">
        <f>IFERROR(__xludf.DUMMYFUNCTION("if(len(AI193:AI1001)=0,"""", COUNTA(filter(Chirps!$A$2:$Z$100,column(Chirps!$A$2:$Z$100)=AI193)))"),"")</f>
        <v/>
      </c>
    </row>
    <row r="194">
      <c r="R194" s="24"/>
      <c r="S194" s="24"/>
      <c r="V194" s="109" t="str">
        <f>IFERROR(__xludf.DUMMYFUNCTION("if(len(M194)=0,"""",(IF(N194=""C"",
SMALL(FILTER(M:M,B:B=B194,E:E=E194),1),
0)
+IF(N194=""R18"",
MIN(IFERROR(SMALL(FILTER(M:M,B:B=B194,E:E=E194,J:J=9),1),100)+IFERROR(SMALL(FILTER(M:M,B:B=B194,E:E=E194,J:J=9),2),100),SMALL(FILTER(M:M,B:B=B194,E:E=E194,J:J"&amp;"=18),1)),
0)
+IF(OR(N194=""R9"",N194=""M""),
MINIFS(M:M,B:B,B194,E:E,E194),
0)))"),"")</f>
        <v/>
      </c>
      <c r="AI194" s="8" t="s">
        <v>14</v>
      </c>
      <c r="AK194" s="8" t="s">
        <v>14</v>
      </c>
      <c r="AL194" s="8" t="s">
        <v>14</v>
      </c>
      <c r="AM194" s="8" t="s">
        <v>14</v>
      </c>
      <c r="AN194" s="8" t="str">
        <f>IFERROR(__xludf.DUMMYFUNCTION("""COMPUTED_VALUE"""),"")</f>
        <v/>
      </c>
      <c r="AO194" s="8" t="str">
        <f>IFERROR(__xludf.DUMMYFUNCTION("if(len(AI194:AI1001)=0,"""", COUNTA(filter(Chirps!$A$2:$Z$100,column(Chirps!$A$2:$Z$100)=AI194)))"),"")</f>
        <v/>
      </c>
    </row>
    <row r="195">
      <c r="R195" s="24"/>
      <c r="S195" s="24"/>
      <c r="V195" s="109" t="str">
        <f>IFERROR(__xludf.DUMMYFUNCTION("if(len(M195)=0,"""",(IF(N195=""C"",
SMALL(FILTER(M:M,B:B=B195,E:E=E195),1),
0)
+IF(N195=""R18"",
MIN(IFERROR(SMALL(FILTER(M:M,B:B=B195,E:E=E195,J:J=9),1),100)+IFERROR(SMALL(FILTER(M:M,B:B=B195,E:E=E195,J:J=9),2),100),SMALL(FILTER(M:M,B:B=B195,E:E=E195,J:J"&amp;"=18),1)),
0)
+IF(OR(N195=""R9"",N195=""M""),
MINIFS(M:M,B:B,B195,E:E,E195),
0)))"),"")</f>
        <v/>
      </c>
      <c r="AI195" s="8" t="s">
        <v>14</v>
      </c>
      <c r="AK195" s="8" t="s">
        <v>14</v>
      </c>
      <c r="AL195" s="8" t="s">
        <v>14</v>
      </c>
      <c r="AM195" s="8" t="s">
        <v>14</v>
      </c>
      <c r="AN195" s="8" t="str">
        <f>IFERROR(__xludf.DUMMYFUNCTION("""COMPUTED_VALUE"""),"")</f>
        <v/>
      </c>
      <c r="AO195" s="8" t="str">
        <f>IFERROR(__xludf.DUMMYFUNCTION("if(len(AI195:AI1001)=0,"""", COUNTA(filter(Chirps!$A$2:$Z$100,column(Chirps!$A$2:$Z$100)=AI195)))"),"")</f>
        <v/>
      </c>
    </row>
    <row r="196">
      <c r="R196" s="24"/>
      <c r="S196" s="24"/>
      <c r="V196" s="109" t="str">
        <f>IFERROR(__xludf.DUMMYFUNCTION("if(len(M196)=0,"""",(IF(N196=""C"",
SMALL(FILTER(M:M,B:B=B196,E:E=E196),1),
0)
+IF(N196=""R18"",
MIN(IFERROR(SMALL(FILTER(M:M,B:B=B196,E:E=E196,J:J=9),1),100)+IFERROR(SMALL(FILTER(M:M,B:B=B196,E:E=E196,J:J=9),2),100),SMALL(FILTER(M:M,B:B=B196,E:E=E196,J:J"&amp;"=18),1)),
0)
+IF(OR(N196=""R9"",N196=""M""),
MINIFS(M:M,B:B,B196,E:E,E196),
0)))"),"")</f>
        <v/>
      </c>
      <c r="AI196" s="8" t="s">
        <v>14</v>
      </c>
      <c r="AK196" s="8" t="s">
        <v>14</v>
      </c>
      <c r="AL196" s="8" t="s">
        <v>14</v>
      </c>
      <c r="AM196" s="8" t="s">
        <v>14</v>
      </c>
      <c r="AN196" s="8" t="str">
        <f>IFERROR(__xludf.DUMMYFUNCTION("""COMPUTED_VALUE"""),"")</f>
        <v/>
      </c>
      <c r="AO196" s="8" t="str">
        <f>IFERROR(__xludf.DUMMYFUNCTION("if(len(AI196:AI1001)=0,"""", COUNTA(filter(Chirps!$A$2:$Z$100,column(Chirps!$A$2:$Z$100)=AI196)))"),"")</f>
        <v/>
      </c>
    </row>
    <row r="197">
      <c r="R197" s="24"/>
      <c r="S197" s="24"/>
      <c r="V197" s="109" t="str">
        <f>IFERROR(__xludf.DUMMYFUNCTION("if(len(M197)=0,"""",(IF(N197=""C"",
SMALL(FILTER(M:M,B:B=B197,E:E=E197),1),
0)
+IF(N197=""R18"",
MIN(IFERROR(SMALL(FILTER(M:M,B:B=B197,E:E=E197,J:J=9),1),100)+IFERROR(SMALL(FILTER(M:M,B:B=B197,E:E=E197,J:J=9),2),100),SMALL(FILTER(M:M,B:B=B197,E:E=E197,J:J"&amp;"=18),1)),
0)
+IF(OR(N197=""R9"",N197=""M""),
MINIFS(M:M,B:B,B197,E:E,E197),
0)))"),"")</f>
        <v/>
      </c>
      <c r="AI197" s="8" t="s">
        <v>14</v>
      </c>
      <c r="AK197" s="8" t="s">
        <v>14</v>
      </c>
      <c r="AL197" s="8" t="s">
        <v>14</v>
      </c>
      <c r="AM197" s="8" t="s">
        <v>14</v>
      </c>
      <c r="AN197" s="8" t="str">
        <f>IFERROR(__xludf.DUMMYFUNCTION("""COMPUTED_VALUE"""),"")</f>
        <v/>
      </c>
      <c r="AO197" s="8" t="str">
        <f>IFERROR(__xludf.DUMMYFUNCTION("if(len(AI197:AI1001)=0,"""", COUNTA(filter(Chirps!$A$2:$Z$100,column(Chirps!$A$2:$Z$100)=AI197)))"),"")</f>
        <v/>
      </c>
    </row>
    <row r="198">
      <c r="R198" s="24"/>
      <c r="S198" s="24"/>
      <c r="V198" s="109" t="str">
        <f>IFERROR(__xludf.DUMMYFUNCTION("if(len(M198)=0,"""",(IF(N198=""C"",
SMALL(FILTER(M:M,B:B=B198,E:E=E198),1),
0)
+IF(N198=""R18"",
MIN(IFERROR(SMALL(FILTER(M:M,B:B=B198,E:E=E198,J:J=9),1),100)+IFERROR(SMALL(FILTER(M:M,B:B=B198,E:E=E198,J:J=9),2),100),SMALL(FILTER(M:M,B:B=B198,E:E=E198,J:J"&amp;"=18),1)),
0)
+IF(OR(N198=""R9"",N198=""M""),
MINIFS(M:M,B:B,B198,E:E,E198),
0)))"),"")</f>
        <v/>
      </c>
      <c r="AI198" s="8" t="s">
        <v>14</v>
      </c>
      <c r="AK198" s="8" t="s">
        <v>14</v>
      </c>
      <c r="AL198" s="8" t="s">
        <v>14</v>
      </c>
      <c r="AM198" s="8" t="s">
        <v>14</v>
      </c>
      <c r="AN198" s="8" t="str">
        <f>IFERROR(__xludf.DUMMYFUNCTION("""COMPUTED_VALUE"""),"")</f>
        <v/>
      </c>
      <c r="AO198" s="8" t="str">
        <f>IFERROR(__xludf.DUMMYFUNCTION("if(len(AI198:AI1001)=0,"""", COUNTA(filter(Chirps!$A$2:$Z$100,column(Chirps!$A$2:$Z$100)=AI198)))"),"")</f>
        <v/>
      </c>
    </row>
    <row r="199">
      <c r="R199" s="24"/>
      <c r="S199" s="24"/>
      <c r="V199" s="109" t="str">
        <f>IFERROR(__xludf.DUMMYFUNCTION("if(len(M199)=0,"""",(IF(N199=""C"",
SMALL(FILTER(M:M,B:B=B199,E:E=E199),1),
0)
+IF(N199=""R18"",
MIN(IFERROR(SMALL(FILTER(M:M,B:B=B199,E:E=E199,J:J=9),1),100)+IFERROR(SMALL(FILTER(M:M,B:B=B199,E:E=E199,J:J=9),2),100),SMALL(FILTER(M:M,B:B=B199,E:E=E199,J:J"&amp;"=18),1)),
0)
+IF(OR(N199=""R9"",N199=""M""),
MINIFS(M:M,B:B,B199,E:E,E199),
0)))"),"")</f>
        <v/>
      </c>
      <c r="AI199" s="8" t="s">
        <v>14</v>
      </c>
      <c r="AK199" s="8" t="s">
        <v>14</v>
      </c>
      <c r="AL199" s="8" t="s">
        <v>14</v>
      </c>
      <c r="AM199" s="8" t="s">
        <v>14</v>
      </c>
      <c r="AN199" s="8" t="str">
        <f>IFERROR(__xludf.DUMMYFUNCTION("""COMPUTED_VALUE"""),"")</f>
        <v/>
      </c>
      <c r="AO199" s="8" t="str">
        <f>IFERROR(__xludf.DUMMYFUNCTION("if(len(AI199:AI1001)=0,"""", COUNTA(filter(Chirps!$A$2:$Z$100,column(Chirps!$A$2:$Z$100)=AI199)))"),"")</f>
        <v/>
      </c>
    </row>
    <row r="200">
      <c r="R200" s="24"/>
      <c r="S200" s="24"/>
      <c r="V200" s="109" t="str">
        <f>IFERROR(__xludf.DUMMYFUNCTION("if(len(M200)=0,"""",(IF(N200=""C"",
SMALL(FILTER(M:M,B:B=B200,E:E=E200),1),
0)
+IF(N200=""R18"",
MIN(IFERROR(SMALL(FILTER(M:M,B:B=B200,E:E=E200,J:J=9),1),100)+IFERROR(SMALL(FILTER(M:M,B:B=B200,E:E=E200,J:J=9),2),100),SMALL(FILTER(M:M,B:B=B200,E:E=E200,J:J"&amp;"=18),1)),
0)
+IF(OR(N200=""R9"",N200=""M""),
MINIFS(M:M,B:B,B200,E:E,E200),
0)))"),"")</f>
        <v/>
      </c>
      <c r="AI200" s="8" t="s">
        <v>14</v>
      </c>
      <c r="AK200" s="8" t="s">
        <v>14</v>
      </c>
      <c r="AL200" s="8" t="s">
        <v>14</v>
      </c>
      <c r="AM200" s="8" t="s">
        <v>14</v>
      </c>
      <c r="AN200" s="8" t="str">
        <f>IFERROR(__xludf.DUMMYFUNCTION("""COMPUTED_VALUE"""),"")</f>
        <v/>
      </c>
      <c r="AO200" s="8" t="str">
        <f>IFERROR(__xludf.DUMMYFUNCTION("if(len(AI200:AI1001)=0,"""", COUNTA(filter(Chirps!$A$2:$Z$100,column(Chirps!$A$2:$Z$100)=AI200)))"),"")</f>
        <v/>
      </c>
    </row>
    <row r="201">
      <c r="R201" s="24"/>
      <c r="S201" s="24"/>
      <c r="V201" s="109" t="str">
        <f>IFERROR(__xludf.DUMMYFUNCTION("if(len(M201)=0,"""",(IF(N201=""C"",
SMALL(FILTER(M:M,B:B=B201,E:E=E201),1),
0)
+IF(N201=""R18"",
MIN(IFERROR(SMALL(FILTER(M:M,B:B=B201,E:E=E201,J:J=9),1),100)+IFERROR(SMALL(FILTER(M:M,B:B=B201,E:E=E201,J:J=9),2),100),SMALL(FILTER(M:M,B:B=B201,E:E=E201,J:J"&amp;"=18),1)),
0)
+IF(OR(N201=""R9"",N201=""M""),
MINIFS(M:M,B:B,B201,E:E,E201),
0)))"),"")</f>
        <v/>
      </c>
      <c r="AI201" s="8" t="s">
        <v>14</v>
      </c>
      <c r="AK201" s="8" t="s">
        <v>14</v>
      </c>
      <c r="AL201" s="8" t="s">
        <v>14</v>
      </c>
      <c r="AM201" s="8" t="s">
        <v>14</v>
      </c>
      <c r="AN201" s="8" t="str">
        <f>IFERROR(__xludf.DUMMYFUNCTION("""COMPUTED_VALUE"""),"")</f>
        <v/>
      </c>
      <c r="AO201" s="8" t="str">
        <f>IFERROR(__xludf.DUMMYFUNCTION("if(len(AI201:AI1001)=0,"""", COUNTA(filter(Chirps!$A$2:$Z$100,column(Chirps!$A$2:$Z$100)=AI201)))"),"")</f>
        <v/>
      </c>
    </row>
    <row r="202">
      <c r="R202" s="24"/>
      <c r="S202" s="24"/>
      <c r="V202" s="109" t="str">
        <f>IFERROR(__xludf.DUMMYFUNCTION("if(len(M202)=0,"""",(IF(N202=""C"",
SMALL(FILTER(M:M,B:B=B202,E:E=E202),1),
0)
+IF(N202=""R18"",
MIN(IFERROR(SMALL(FILTER(M:M,B:B=B202,E:E=E202,J:J=9),1),100)+IFERROR(SMALL(FILTER(M:M,B:B=B202,E:E=E202,J:J=9),2),100),SMALL(FILTER(M:M,B:B=B202,E:E=E202,J:J"&amp;"=18),1)),
0)
+IF(OR(N202=""R9"",N202=""M""),
MINIFS(M:M,B:B,B202,E:E,E202),
0)))"),"")</f>
        <v/>
      </c>
      <c r="AI202" s="8" t="s">
        <v>14</v>
      </c>
      <c r="AK202" s="8" t="s">
        <v>14</v>
      </c>
      <c r="AL202" s="8" t="s">
        <v>14</v>
      </c>
      <c r="AM202" s="8" t="s">
        <v>14</v>
      </c>
      <c r="AN202" s="8" t="str">
        <f>IFERROR(__xludf.DUMMYFUNCTION("""COMPUTED_VALUE"""),"")</f>
        <v/>
      </c>
      <c r="AO202" s="8" t="str">
        <f>IFERROR(__xludf.DUMMYFUNCTION("if(len(AI202:AI1001)=0,"""", COUNTA(filter(Chirps!$A$2:$Z$100,column(Chirps!$A$2:$Z$100)=AI202)))"),"")</f>
        <v/>
      </c>
    </row>
    <row r="203">
      <c r="R203" s="24"/>
      <c r="S203" s="24"/>
      <c r="V203" s="109" t="str">
        <f>IFERROR(__xludf.DUMMYFUNCTION("if(len(M203)=0,"""",(IF(N203=""C"",
SMALL(FILTER(M:M,B:B=B203,E:E=E203),1),
0)
+IF(N203=""R18"",
MIN(IFERROR(SMALL(FILTER(M:M,B:B=B203,E:E=E203,J:J=9),1),100)+IFERROR(SMALL(FILTER(M:M,B:B=B203,E:E=E203,J:J=9),2),100),SMALL(FILTER(M:M,B:B=B203,E:E=E203,J:J"&amp;"=18),1)),
0)
+IF(OR(N203=""R9"",N203=""M""),
MINIFS(M:M,B:B,B203,E:E,E203),
0)))"),"")</f>
        <v/>
      </c>
      <c r="AI203" s="8" t="s">
        <v>14</v>
      </c>
      <c r="AK203" s="8" t="s">
        <v>14</v>
      </c>
      <c r="AL203" s="8" t="s">
        <v>14</v>
      </c>
      <c r="AM203" s="8" t="s">
        <v>14</v>
      </c>
      <c r="AN203" s="8" t="str">
        <f>IFERROR(__xludf.DUMMYFUNCTION("""COMPUTED_VALUE"""),"")</f>
        <v/>
      </c>
      <c r="AO203" s="8" t="str">
        <f>IFERROR(__xludf.DUMMYFUNCTION("if(len(AI203:AI1001)=0,"""", COUNTA(filter(Chirps!$A$2:$Z$100,column(Chirps!$A$2:$Z$100)=AI203)))"),"")</f>
        <v/>
      </c>
    </row>
    <row r="204">
      <c r="R204" s="24"/>
      <c r="S204" s="24"/>
      <c r="V204" s="109" t="str">
        <f>IFERROR(__xludf.DUMMYFUNCTION("if(len(M204)=0,"""",(IF(N204=""C"",
SMALL(FILTER(M:M,B:B=B204,E:E=E204),1),
0)
+IF(N204=""R18"",
MIN(IFERROR(SMALL(FILTER(M:M,B:B=B204,E:E=E204,J:J=9),1),100)+IFERROR(SMALL(FILTER(M:M,B:B=B204,E:E=E204,J:J=9),2),100),SMALL(FILTER(M:M,B:B=B204,E:E=E204,J:J"&amp;"=18),1)),
0)
+IF(OR(N204=""R9"",N204=""M""),
MINIFS(M:M,B:B,B204,E:E,E204),
0)))"),"")</f>
        <v/>
      </c>
      <c r="AI204" s="8" t="s">
        <v>14</v>
      </c>
      <c r="AK204" s="8" t="s">
        <v>14</v>
      </c>
      <c r="AL204" s="8" t="s">
        <v>14</v>
      </c>
      <c r="AM204" s="8" t="s">
        <v>14</v>
      </c>
      <c r="AN204" s="8" t="str">
        <f>IFERROR(__xludf.DUMMYFUNCTION("""COMPUTED_VALUE"""),"")</f>
        <v/>
      </c>
      <c r="AO204" s="8" t="str">
        <f>IFERROR(__xludf.DUMMYFUNCTION("if(len(AI204:AI1001)=0,"""", COUNTA(filter(Chirps!$A$2:$Z$100,column(Chirps!$A$2:$Z$100)=AI204)))"),"")</f>
        <v/>
      </c>
    </row>
    <row r="205">
      <c r="R205" s="24"/>
      <c r="S205" s="24"/>
      <c r="V205" s="109" t="str">
        <f>IFERROR(__xludf.DUMMYFUNCTION("if(len(M205)=0,"""",(IF(N205=""C"",
SMALL(FILTER(M:M,B:B=B205,E:E=E205),1),
0)
+IF(N205=""R18"",
MIN(IFERROR(SMALL(FILTER(M:M,B:B=B205,E:E=E205,J:J=9),1),100)+IFERROR(SMALL(FILTER(M:M,B:B=B205,E:E=E205,J:J=9),2),100),SMALL(FILTER(M:M,B:B=B205,E:E=E205,J:J"&amp;"=18),1)),
0)
+IF(OR(N205=""R9"",N205=""M""),
MINIFS(M:M,B:B,B205,E:E,E205),
0)))"),"")</f>
        <v/>
      </c>
      <c r="AI205" s="8" t="s">
        <v>14</v>
      </c>
      <c r="AK205" s="8" t="s">
        <v>14</v>
      </c>
      <c r="AL205" s="8" t="s">
        <v>14</v>
      </c>
      <c r="AM205" s="8" t="s">
        <v>14</v>
      </c>
      <c r="AN205" s="8" t="str">
        <f>IFERROR(__xludf.DUMMYFUNCTION("""COMPUTED_VALUE"""),"")</f>
        <v/>
      </c>
      <c r="AO205" s="8" t="str">
        <f>IFERROR(__xludf.DUMMYFUNCTION("if(len(AI205:AI1001)=0,"""", COUNTA(filter(Chirps!$A$2:$Z$100,column(Chirps!$A$2:$Z$100)=AI205)))"),"")</f>
        <v/>
      </c>
    </row>
    <row r="206">
      <c r="R206" s="24"/>
      <c r="S206" s="24"/>
      <c r="V206" s="109" t="str">
        <f>IFERROR(__xludf.DUMMYFUNCTION("if(len(M206)=0,"""",(IF(N206=""C"",
SMALL(FILTER(M:M,B:B=B206,E:E=E206),1),
0)
+IF(N206=""R18"",
MIN(IFERROR(SMALL(FILTER(M:M,B:B=B206,E:E=E206,J:J=9),1),100)+IFERROR(SMALL(FILTER(M:M,B:B=B206,E:E=E206,J:J=9),2),100),SMALL(FILTER(M:M,B:B=B206,E:E=E206,J:J"&amp;"=18),1)),
0)
+IF(OR(N206=""R9"",N206=""M""),
MINIFS(M:M,B:B,B206,E:E,E206),
0)))"),"")</f>
        <v/>
      </c>
      <c r="AI206" s="8" t="s">
        <v>14</v>
      </c>
      <c r="AK206" s="8" t="s">
        <v>14</v>
      </c>
      <c r="AL206" s="8" t="s">
        <v>14</v>
      </c>
      <c r="AM206" s="8" t="s">
        <v>14</v>
      </c>
      <c r="AN206" s="8" t="str">
        <f>IFERROR(__xludf.DUMMYFUNCTION("""COMPUTED_VALUE"""),"")</f>
        <v/>
      </c>
      <c r="AO206" s="8" t="str">
        <f>IFERROR(__xludf.DUMMYFUNCTION("if(len(AI206:AI1001)=0,"""", COUNTA(filter(Chirps!$A$2:$Z$100,column(Chirps!$A$2:$Z$100)=AI206)))"),"")</f>
        <v/>
      </c>
    </row>
    <row r="207">
      <c r="R207" s="24"/>
      <c r="S207" s="24"/>
      <c r="V207" s="109" t="str">
        <f>IFERROR(__xludf.DUMMYFUNCTION("if(len(M207)=0,"""",(IF(N207=""C"",
SMALL(FILTER(M:M,B:B=B207,E:E=E207),1),
0)
+IF(N207=""R18"",
MIN(IFERROR(SMALL(FILTER(M:M,B:B=B207,E:E=E207,J:J=9),1),100)+IFERROR(SMALL(FILTER(M:M,B:B=B207,E:E=E207,J:J=9),2),100),SMALL(FILTER(M:M,B:B=B207,E:E=E207,J:J"&amp;"=18),1)),
0)
+IF(OR(N207=""R9"",N207=""M""),
MINIFS(M:M,B:B,B207,E:E,E207),
0)))"),"")</f>
        <v/>
      </c>
      <c r="AI207" s="8" t="s">
        <v>14</v>
      </c>
      <c r="AK207" s="8" t="s">
        <v>14</v>
      </c>
      <c r="AL207" s="8" t="s">
        <v>14</v>
      </c>
      <c r="AM207" s="8" t="s">
        <v>14</v>
      </c>
      <c r="AN207" s="8" t="str">
        <f>IFERROR(__xludf.DUMMYFUNCTION("""COMPUTED_VALUE"""),"")</f>
        <v/>
      </c>
      <c r="AO207" s="8" t="str">
        <f>IFERROR(__xludf.DUMMYFUNCTION("if(len(AI207:AI1001)=0,"""", COUNTA(filter(Chirps!$A$2:$Z$100,column(Chirps!$A$2:$Z$100)=AI207)))"),"")</f>
        <v/>
      </c>
    </row>
    <row r="208">
      <c r="R208" s="24"/>
      <c r="S208" s="24"/>
      <c r="V208" s="109" t="str">
        <f>IFERROR(__xludf.DUMMYFUNCTION("if(len(M208)=0,"""",(IF(N208=""C"",
SMALL(FILTER(M:M,B:B=B208,E:E=E208),1),
0)
+IF(N208=""R18"",
MIN(IFERROR(SMALL(FILTER(M:M,B:B=B208,E:E=E208,J:J=9),1),100)+IFERROR(SMALL(FILTER(M:M,B:B=B208,E:E=E208,J:J=9),2),100),SMALL(FILTER(M:M,B:B=B208,E:E=E208,J:J"&amp;"=18),1)),
0)
+IF(OR(N208=""R9"",N208=""M""),
MINIFS(M:M,B:B,B208,E:E,E208),
0)))"),"")</f>
        <v/>
      </c>
      <c r="AI208" s="8" t="s">
        <v>14</v>
      </c>
      <c r="AK208" s="8" t="s">
        <v>14</v>
      </c>
      <c r="AL208" s="8" t="s">
        <v>14</v>
      </c>
      <c r="AM208" s="8" t="s">
        <v>14</v>
      </c>
      <c r="AN208" s="8" t="str">
        <f>IFERROR(__xludf.DUMMYFUNCTION("""COMPUTED_VALUE"""),"")</f>
        <v/>
      </c>
      <c r="AO208" s="8" t="str">
        <f>IFERROR(__xludf.DUMMYFUNCTION("if(len(AI208:AI1001)=0,"""", COUNTA(filter(Chirps!$A$2:$Z$100,column(Chirps!$A$2:$Z$100)=AI208)))"),"")</f>
        <v/>
      </c>
    </row>
    <row r="209">
      <c r="R209" s="24"/>
      <c r="S209" s="24"/>
      <c r="V209" s="109" t="str">
        <f>IFERROR(__xludf.DUMMYFUNCTION("if(len(M209)=0,"""",(IF(N209=""C"",
SMALL(FILTER(M:M,B:B=B209,E:E=E209),1),
0)
+IF(N209=""R18"",
MIN(IFERROR(SMALL(FILTER(M:M,B:B=B209,E:E=E209,J:J=9),1),100)+IFERROR(SMALL(FILTER(M:M,B:B=B209,E:E=E209,J:J=9),2),100),SMALL(FILTER(M:M,B:B=B209,E:E=E209,J:J"&amp;"=18),1)),
0)
+IF(OR(N209=""R9"",N209=""M""),
MINIFS(M:M,B:B,B209,E:E,E209),
0)))"),"")</f>
        <v/>
      </c>
      <c r="AI209" s="8" t="s">
        <v>14</v>
      </c>
      <c r="AK209" s="8" t="s">
        <v>14</v>
      </c>
      <c r="AL209" s="8" t="s">
        <v>14</v>
      </c>
      <c r="AM209" s="8" t="s">
        <v>14</v>
      </c>
      <c r="AN209" s="8" t="str">
        <f>IFERROR(__xludf.DUMMYFUNCTION("""COMPUTED_VALUE"""),"")</f>
        <v/>
      </c>
      <c r="AO209" s="8" t="str">
        <f>IFERROR(__xludf.DUMMYFUNCTION("if(len(AI209:AI1001)=0,"""", COUNTA(filter(Chirps!$A$2:$Z$100,column(Chirps!$A$2:$Z$100)=AI209)))"),"")</f>
        <v/>
      </c>
    </row>
    <row r="210">
      <c r="R210" s="24"/>
      <c r="S210" s="24"/>
      <c r="V210" s="109" t="str">
        <f>IFERROR(__xludf.DUMMYFUNCTION("if(len(M210)=0,"""",(IF(N210=""C"",
SMALL(FILTER(M:M,B:B=B210,E:E=E210),1),
0)
+IF(N210=""R18"",
MIN(IFERROR(SMALL(FILTER(M:M,B:B=B210,E:E=E210,J:J=9),1),100)+IFERROR(SMALL(FILTER(M:M,B:B=B210,E:E=E210,J:J=9),2),100),SMALL(FILTER(M:M,B:B=B210,E:E=E210,J:J"&amp;"=18),1)),
0)
+IF(OR(N210=""R9"",N210=""M""),
MINIFS(M:M,B:B,B210,E:E,E210),
0)))"),"")</f>
        <v/>
      </c>
      <c r="AI210" s="8" t="s">
        <v>14</v>
      </c>
      <c r="AK210" s="8" t="s">
        <v>14</v>
      </c>
      <c r="AL210" s="8" t="s">
        <v>14</v>
      </c>
      <c r="AM210" s="8" t="s">
        <v>14</v>
      </c>
      <c r="AN210" s="8" t="str">
        <f>IFERROR(__xludf.DUMMYFUNCTION("""COMPUTED_VALUE"""),"")</f>
        <v/>
      </c>
      <c r="AO210" s="8" t="str">
        <f>IFERROR(__xludf.DUMMYFUNCTION("if(len(AI210:AI1001)=0,"""", COUNTA(filter(Chirps!$A$2:$Z$100,column(Chirps!$A$2:$Z$100)=AI210)))"),"")</f>
        <v/>
      </c>
    </row>
    <row r="211">
      <c r="R211" s="24"/>
      <c r="S211" s="24"/>
      <c r="V211" s="109" t="str">
        <f>IFERROR(__xludf.DUMMYFUNCTION("if(len(M211)=0,"""",(IF(N211=""C"",
SMALL(FILTER(M:M,B:B=B211,E:E=E211),1),
0)
+IF(N211=""R18"",
MIN(IFERROR(SMALL(FILTER(M:M,B:B=B211,E:E=E211,J:J=9),1),100)+IFERROR(SMALL(FILTER(M:M,B:B=B211,E:E=E211,J:J=9),2),100),SMALL(FILTER(M:M,B:B=B211,E:E=E211,J:J"&amp;"=18),1)),
0)
+IF(OR(N211=""R9"",N211=""M""),
MINIFS(M:M,B:B,B211,E:E,E211),
0)))"),"")</f>
        <v/>
      </c>
      <c r="AI211" s="8" t="s">
        <v>14</v>
      </c>
      <c r="AK211" s="8" t="s">
        <v>14</v>
      </c>
      <c r="AL211" s="8" t="s">
        <v>14</v>
      </c>
      <c r="AM211" s="8" t="s">
        <v>14</v>
      </c>
      <c r="AN211" s="8" t="str">
        <f>IFERROR(__xludf.DUMMYFUNCTION("""COMPUTED_VALUE"""),"")</f>
        <v/>
      </c>
      <c r="AO211" s="8" t="str">
        <f>IFERROR(__xludf.DUMMYFUNCTION("if(len(AI211:AI1001)=0,"""", COUNTA(filter(Chirps!$A$2:$Z$100,column(Chirps!$A$2:$Z$100)=AI211)))"),"")</f>
        <v/>
      </c>
    </row>
    <row r="212">
      <c r="R212" s="24"/>
      <c r="S212" s="24"/>
      <c r="V212" s="109" t="str">
        <f>IFERROR(__xludf.DUMMYFUNCTION("if(len(M212)=0,"""",(IF(N212=""C"",
SMALL(FILTER(M:M,B:B=B212,E:E=E212),1),
0)
+IF(N212=""R18"",
MIN(IFERROR(SMALL(FILTER(M:M,B:B=B212,E:E=E212,J:J=9),1),100)+IFERROR(SMALL(FILTER(M:M,B:B=B212,E:E=E212,J:J=9),2),100),SMALL(FILTER(M:M,B:B=B212,E:E=E212,J:J"&amp;"=18),1)),
0)
+IF(OR(N212=""R9"",N212=""M""),
MINIFS(M:M,B:B,B212,E:E,E212),
0)))"),"")</f>
        <v/>
      </c>
      <c r="AI212" s="8" t="s">
        <v>14</v>
      </c>
      <c r="AK212" s="8" t="s">
        <v>14</v>
      </c>
      <c r="AL212" s="8" t="s">
        <v>14</v>
      </c>
      <c r="AM212" s="8" t="s">
        <v>14</v>
      </c>
      <c r="AN212" s="8" t="str">
        <f>IFERROR(__xludf.DUMMYFUNCTION("""COMPUTED_VALUE"""),"")</f>
        <v/>
      </c>
      <c r="AO212" s="8" t="str">
        <f>IFERROR(__xludf.DUMMYFUNCTION("if(len(AI212:AI1001)=0,"""", COUNTA(filter(Chirps!$A$2:$Z$100,column(Chirps!$A$2:$Z$100)=AI212)))"),"")</f>
        <v/>
      </c>
    </row>
    <row r="213">
      <c r="R213" s="24"/>
      <c r="S213" s="24"/>
      <c r="V213" s="109" t="str">
        <f>IFERROR(__xludf.DUMMYFUNCTION("if(len(M213)=0,"""",(IF(N213=""C"",
SMALL(FILTER(M:M,B:B=B213,E:E=E213),1),
0)
+IF(N213=""R18"",
MIN(IFERROR(SMALL(FILTER(M:M,B:B=B213,E:E=E213,J:J=9),1),100)+IFERROR(SMALL(FILTER(M:M,B:B=B213,E:E=E213,J:J=9),2),100),SMALL(FILTER(M:M,B:B=B213,E:E=E213,J:J"&amp;"=18),1)),
0)
+IF(OR(N213=""R9"",N213=""M""),
MINIFS(M:M,B:B,B213,E:E,E213),
0)))"),"")</f>
        <v/>
      </c>
      <c r="AI213" s="8" t="s">
        <v>14</v>
      </c>
      <c r="AK213" s="8" t="s">
        <v>14</v>
      </c>
      <c r="AL213" s="8" t="s">
        <v>14</v>
      </c>
      <c r="AM213" s="8" t="s">
        <v>14</v>
      </c>
      <c r="AN213" s="8" t="str">
        <f>IFERROR(__xludf.DUMMYFUNCTION("""COMPUTED_VALUE"""),"")</f>
        <v/>
      </c>
      <c r="AO213" s="8" t="str">
        <f>IFERROR(__xludf.DUMMYFUNCTION("if(len(AI213:AI1001)=0,"""", COUNTA(filter(Chirps!$A$2:$Z$100,column(Chirps!$A$2:$Z$100)=AI213)))"),"")</f>
        <v/>
      </c>
    </row>
    <row r="214">
      <c r="R214" s="24"/>
      <c r="S214" s="24"/>
      <c r="V214" s="109" t="str">
        <f>IFERROR(__xludf.DUMMYFUNCTION("if(len(M214)=0,"""",(IF(N214=""C"",
SMALL(FILTER(M:M,B:B=B214,E:E=E214),1),
0)
+IF(N214=""R18"",
MIN(IFERROR(SMALL(FILTER(M:M,B:B=B214,E:E=E214,J:J=9),1),100)+IFERROR(SMALL(FILTER(M:M,B:B=B214,E:E=E214,J:J=9),2),100),SMALL(FILTER(M:M,B:B=B214,E:E=E214,J:J"&amp;"=18),1)),
0)
+IF(OR(N214=""R9"",N214=""M""),
MINIFS(M:M,B:B,B214,E:E,E214),
0)))"),"")</f>
        <v/>
      </c>
      <c r="AI214" s="8" t="s">
        <v>14</v>
      </c>
      <c r="AK214" s="8" t="s">
        <v>14</v>
      </c>
      <c r="AL214" s="8" t="s">
        <v>14</v>
      </c>
      <c r="AM214" s="8" t="s">
        <v>14</v>
      </c>
      <c r="AN214" s="8" t="str">
        <f>IFERROR(__xludf.DUMMYFUNCTION("""COMPUTED_VALUE"""),"")</f>
        <v/>
      </c>
      <c r="AO214" s="8" t="str">
        <f>IFERROR(__xludf.DUMMYFUNCTION("if(len(AI214:AI1001)=0,"""", COUNTA(filter(Chirps!$A$2:$Z$100,column(Chirps!$A$2:$Z$100)=AI214)))"),"")</f>
        <v/>
      </c>
    </row>
    <row r="215">
      <c r="R215" s="24"/>
      <c r="S215" s="24"/>
      <c r="V215" s="109" t="str">
        <f>IFERROR(__xludf.DUMMYFUNCTION("if(len(M215)=0,"""",(IF(N215=""C"",
SMALL(FILTER(M:M,B:B=B215,E:E=E215),1),
0)
+IF(N215=""R18"",
MIN(IFERROR(SMALL(FILTER(M:M,B:B=B215,E:E=E215,J:J=9),1),100)+IFERROR(SMALL(FILTER(M:M,B:B=B215,E:E=E215,J:J=9),2),100),SMALL(FILTER(M:M,B:B=B215,E:E=E215,J:J"&amp;"=18),1)),
0)
+IF(OR(N215=""R9"",N215=""M""),
MINIFS(M:M,B:B,B215,E:E,E215),
0)))"),"")</f>
        <v/>
      </c>
      <c r="AI215" s="8" t="s">
        <v>14</v>
      </c>
      <c r="AK215" s="8" t="s">
        <v>14</v>
      </c>
      <c r="AL215" s="8" t="s">
        <v>14</v>
      </c>
      <c r="AM215" s="8" t="s">
        <v>14</v>
      </c>
      <c r="AN215" s="8" t="str">
        <f>IFERROR(__xludf.DUMMYFUNCTION("""COMPUTED_VALUE"""),"")</f>
        <v/>
      </c>
      <c r="AO215" s="8" t="str">
        <f>IFERROR(__xludf.DUMMYFUNCTION("if(len(AI215:AI1001)=0,"""", COUNTA(filter(Chirps!$A$2:$Z$100,column(Chirps!$A$2:$Z$100)=AI215)))"),"")</f>
        <v/>
      </c>
    </row>
    <row r="216">
      <c r="R216" s="24"/>
      <c r="S216" s="24"/>
      <c r="V216" s="109" t="str">
        <f>IFERROR(__xludf.DUMMYFUNCTION("if(len(M216)=0,"""",(IF(N216=""C"",
SMALL(FILTER(M:M,B:B=B216,E:E=E216),1),
0)
+IF(N216=""R18"",
MIN(IFERROR(SMALL(FILTER(M:M,B:B=B216,E:E=E216,J:J=9),1),100)+IFERROR(SMALL(FILTER(M:M,B:B=B216,E:E=E216,J:J=9),2),100),SMALL(FILTER(M:M,B:B=B216,E:E=E216,J:J"&amp;"=18),1)),
0)
+IF(OR(N216=""R9"",N216=""M""),
MINIFS(M:M,B:B,B216,E:E,E216),
0)))"),"")</f>
        <v/>
      </c>
      <c r="AI216" s="8" t="s">
        <v>14</v>
      </c>
      <c r="AK216" s="8" t="s">
        <v>14</v>
      </c>
      <c r="AL216" s="8" t="s">
        <v>14</v>
      </c>
      <c r="AM216" s="8" t="s">
        <v>14</v>
      </c>
      <c r="AN216" s="8" t="str">
        <f>IFERROR(__xludf.DUMMYFUNCTION("""COMPUTED_VALUE"""),"")</f>
        <v/>
      </c>
      <c r="AO216" s="8" t="str">
        <f>IFERROR(__xludf.DUMMYFUNCTION("if(len(AI216:AI1001)=0,"""", COUNTA(filter(Chirps!$A$2:$Z$100,column(Chirps!$A$2:$Z$100)=AI216)))"),"")</f>
        <v/>
      </c>
    </row>
    <row r="217">
      <c r="R217" s="24"/>
      <c r="S217" s="24"/>
      <c r="V217" s="109" t="str">
        <f>IFERROR(__xludf.DUMMYFUNCTION("if(len(M217)=0,"""",(IF(N217=""C"",
SMALL(FILTER(M:M,B:B=B217,E:E=E217),1),
0)
+IF(N217=""R18"",
MIN(IFERROR(SMALL(FILTER(M:M,B:B=B217,E:E=E217,J:J=9),1),100)+IFERROR(SMALL(FILTER(M:M,B:B=B217,E:E=E217,J:J=9),2),100),SMALL(FILTER(M:M,B:B=B217,E:E=E217,J:J"&amp;"=18),1)),
0)
+IF(OR(N217=""R9"",N217=""M""),
MINIFS(M:M,B:B,B217,E:E,E217),
0)))"),"")</f>
        <v/>
      </c>
      <c r="AI217" s="8" t="s">
        <v>14</v>
      </c>
      <c r="AK217" s="8" t="s">
        <v>14</v>
      </c>
      <c r="AL217" s="8" t="s">
        <v>14</v>
      </c>
      <c r="AM217" s="8" t="s">
        <v>14</v>
      </c>
      <c r="AN217" s="8" t="str">
        <f>IFERROR(__xludf.DUMMYFUNCTION("""COMPUTED_VALUE"""),"")</f>
        <v/>
      </c>
      <c r="AO217" s="8" t="str">
        <f>IFERROR(__xludf.DUMMYFUNCTION("if(len(AI217:AI1001)=0,"""", COUNTA(filter(Chirps!$A$2:$Z$100,column(Chirps!$A$2:$Z$100)=AI217)))"),"")</f>
        <v/>
      </c>
    </row>
    <row r="218">
      <c r="R218" s="24"/>
      <c r="S218" s="24"/>
      <c r="V218" s="109" t="str">
        <f>IFERROR(__xludf.DUMMYFUNCTION("if(len(M218)=0,"""",(IF(N218=""C"",
SMALL(FILTER(M:M,B:B=B218,E:E=E218),1),
0)
+IF(N218=""R18"",
MIN(IFERROR(SMALL(FILTER(M:M,B:B=B218,E:E=E218,J:J=9),1),100)+IFERROR(SMALL(FILTER(M:M,B:B=B218,E:E=E218,J:J=9),2),100),SMALL(FILTER(M:M,B:B=B218,E:E=E218,J:J"&amp;"=18),1)),
0)
+IF(OR(N218=""R9"",N218=""M""),
MINIFS(M:M,B:B,B218,E:E,E218),
0)))"),"")</f>
        <v/>
      </c>
      <c r="AI218" s="8" t="s">
        <v>14</v>
      </c>
      <c r="AK218" s="8" t="s">
        <v>14</v>
      </c>
      <c r="AL218" s="8" t="s">
        <v>14</v>
      </c>
      <c r="AM218" s="8" t="s">
        <v>14</v>
      </c>
      <c r="AN218" s="8" t="str">
        <f>IFERROR(__xludf.DUMMYFUNCTION("""COMPUTED_VALUE"""),"")</f>
        <v/>
      </c>
      <c r="AO218" s="8" t="str">
        <f>IFERROR(__xludf.DUMMYFUNCTION("if(len(AI218:AI1001)=0,"""", COUNTA(filter(Chirps!$A$2:$Z$100,column(Chirps!$A$2:$Z$100)=AI218)))"),"")</f>
        <v/>
      </c>
    </row>
    <row r="219">
      <c r="R219" s="24"/>
      <c r="S219" s="24"/>
      <c r="V219" s="109" t="str">
        <f>IFERROR(__xludf.DUMMYFUNCTION("if(len(M219)=0,"""",(IF(N219=""C"",
SMALL(FILTER(M:M,B:B=B219,E:E=E219),1),
0)
+IF(N219=""R18"",
MIN(IFERROR(SMALL(FILTER(M:M,B:B=B219,E:E=E219,J:J=9),1),100)+IFERROR(SMALL(FILTER(M:M,B:B=B219,E:E=E219,J:J=9),2),100),SMALL(FILTER(M:M,B:B=B219,E:E=E219,J:J"&amp;"=18),1)),
0)
+IF(OR(N219=""R9"",N219=""M""),
MINIFS(M:M,B:B,B219,E:E,E219),
0)))"),"")</f>
        <v/>
      </c>
      <c r="AI219" s="8" t="s">
        <v>14</v>
      </c>
      <c r="AK219" s="8" t="s">
        <v>14</v>
      </c>
      <c r="AL219" s="8" t="s">
        <v>14</v>
      </c>
      <c r="AM219" s="8" t="s">
        <v>14</v>
      </c>
      <c r="AN219" s="8" t="str">
        <f>IFERROR(__xludf.DUMMYFUNCTION("""COMPUTED_VALUE"""),"")</f>
        <v/>
      </c>
      <c r="AO219" s="8" t="str">
        <f>IFERROR(__xludf.DUMMYFUNCTION("if(len(AI219:AI1001)=0,"""", COUNTA(filter(Chirps!$A$2:$Z$100,column(Chirps!$A$2:$Z$100)=AI219)))"),"")</f>
        <v/>
      </c>
    </row>
    <row r="220">
      <c r="R220" s="24"/>
      <c r="S220" s="24"/>
      <c r="V220" s="109" t="str">
        <f>IFERROR(__xludf.DUMMYFUNCTION("if(len(M220)=0,"""",(IF(N220=""C"",
SMALL(FILTER(M:M,B:B=B220,E:E=E220),1),
0)
+IF(N220=""R18"",
MIN(IFERROR(SMALL(FILTER(M:M,B:B=B220,E:E=E220,J:J=9),1),100)+IFERROR(SMALL(FILTER(M:M,B:B=B220,E:E=E220,J:J=9),2),100),SMALL(FILTER(M:M,B:B=B220,E:E=E220,J:J"&amp;"=18),1)),
0)
+IF(OR(N220=""R9"",N220=""M""),
MINIFS(M:M,B:B,B220,E:E,E220),
0)))"),"")</f>
        <v/>
      </c>
      <c r="AI220" s="8" t="s">
        <v>14</v>
      </c>
      <c r="AK220" s="8" t="s">
        <v>14</v>
      </c>
      <c r="AL220" s="8" t="s">
        <v>14</v>
      </c>
      <c r="AM220" s="8" t="s">
        <v>14</v>
      </c>
      <c r="AN220" s="8" t="str">
        <f>IFERROR(__xludf.DUMMYFUNCTION("""COMPUTED_VALUE"""),"")</f>
        <v/>
      </c>
      <c r="AO220" s="8" t="str">
        <f>IFERROR(__xludf.DUMMYFUNCTION("if(len(AI220:AI1001)=0,"""", COUNTA(filter(Chirps!$A$2:$Z$100,column(Chirps!$A$2:$Z$100)=AI220)))"),"")</f>
        <v/>
      </c>
    </row>
    <row r="221">
      <c r="R221" s="24"/>
      <c r="S221" s="24"/>
      <c r="V221" s="109" t="str">
        <f>IFERROR(__xludf.DUMMYFUNCTION("if(len(M221)=0,"""",(IF(N221=""C"",
SMALL(FILTER(M:M,B:B=B221,E:E=E221),1),
0)
+IF(N221=""R18"",
MIN(IFERROR(SMALL(FILTER(M:M,B:B=B221,E:E=E221,J:J=9),1),100)+IFERROR(SMALL(FILTER(M:M,B:B=B221,E:E=E221,J:J=9),2),100),SMALL(FILTER(M:M,B:B=B221,E:E=E221,J:J"&amp;"=18),1)),
0)
+IF(OR(N221=""R9"",N221=""M""),
MINIFS(M:M,B:B,B221,E:E,E221),
0)))"),"")</f>
        <v/>
      </c>
      <c r="AI221" s="8" t="s">
        <v>14</v>
      </c>
      <c r="AK221" s="8" t="s">
        <v>14</v>
      </c>
      <c r="AL221" s="8" t="s">
        <v>14</v>
      </c>
      <c r="AM221" s="8" t="s">
        <v>14</v>
      </c>
      <c r="AN221" s="8" t="str">
        <f>IFERROR(__xludf.DUMMYFUNCTION("""COMPUTED_VALUE"""),"")</f>
        <v/>
      </c>
      <c r="AO221" s="8" t="str">
        <f>IFERROR(__xludf.DUMMYFUNCTION("if(len(AI221:AI1001)=0,"""", COUNTA(filter(Chirps!$A$2:$Z$100,column(Chirps!$A$2:$Z$100)=AI221)))"),"")</f>
        <v/>
      </c>
    </row>
    <row r="222">
      <c r="R222" s="24"/>
      <c r="S222" s="24"/>
      <c r="V222" s="109" t="str">
        <f>IFERROR(__xludf.DUMMYFUNCTION("if(len(M222)=0,"""",(IF(N222=""C"",
SMALL(FILTER(M:M,B:B=B222,E:E=E222),1),
0)
+IF(N222=""R18"",
MIN(IFERROR(SMALL(FILTER(M:M,B:B=B222,E:E=E222,J:J=9),1),100)+IFERROR(SMALL(FILTER(M:M,B:B=B222,E:E=E222,J:J=9),2),100),SMALL(FILTER(M:M,B:B=B222,E:E=E222,J:J"&amp;"=18),1)),
0)
+IF(OR(N222=""R9"",N222=""M""),
MINIFS(M:M,B:B,B222,E:E,E222),
0)))"),"")</f>
        <v/>
      </c>
      <c r="AI222" s="8" t="s">
        <v>14</v>
      </c>
      <c r="AK222" s="8" t="s">
        <v>14</v>
      </c>
      <c r="AL222" s="8" t="s">
        <v>14</v>
      </c>
      <c r="AM222" s="8" t="s">
        <v>14</v>
      </c>
      <c r="AN222" s="8" t="str">
        <f>IFERROR(__xludf.DUMMYFUNCTION("""COMPUTED_VALUE"""),"")</f>
        <v/>
      </c>
      <c r="AO222" s="8" t="str">
        <f>IFERROR(__xludf.DUMMYFUNCTION("if(len(AI222:AI1001)=0,"""", COUNTA(filter(Chirps!$A$2:$Z$100,column(Chirps!$A$2:$Z$100)=AI222)))"),"")</f>
        <v/>
      </c>
    </row>
    <row r="223">
      <c r="R223" s="24"/>
      <c r="S223" s="24"/>
      <c r="V223" s="109" t="str">
        <f>IFERROR(__xludf.DUMMYFUNCTION("if(len(M223)=0,"""",(IF(N223=""C"",
SMALL(FILTER(M:M,B:B=B223,E:E=E223),1),
0)
+IF(N223=""R18"",
MIN(IFERROR(SMALL(FILTER(M:M,B:B=B223,E:E=E223,J:J=9),1),100)+IFERROR(SMALL(FILTER(M:M,B:B=B223,E:E=E223,J:J=9),2),100),SMALL(FILTER(M:M,B:B=B223,E:E=E223,J:J"&amp;"=18),1)),
0)
+IF(OR(N223=""R9"",N223=""M""),
MINIFS(M:M,B:B,B223,E:E,E223),
0)))"),"")</f>
        <v/>
      </c>
      <c r="AI223" s="8" t="s">
        <v>14</v>
      </c>
      <c r="AK223" s="8" t="s">
        <v>14</v>
      </c>
      <c r="AL223" s="8" t="s">
        <v>14</v>
      </c>
      <c r="AM223" s="8" t="s">
        <v>14</v>
      </c>
      <c r="AN223" s="8" t="str">
        <f>IFERROR(__xludf.DUMMYFUNCTION("""COMPUTED_VALUE"""),"")</f>
        <v/>
      </c>
      <c r="AO223" s="8" t="str">
        <f>IFERROR(__xludf.DUMMYFUNCTION("if(len(AI223:AI1001)=0,"""", COUNTA(filter(Chirps!$A$2:$Z$100,column(Chirps!$A$2:$Z$100)=AI223)))"),"")</f>
        <v/>
      </c>
    </row>
    <row r="224">
      <c r="R224" s="24"/>
      <c r="S224" s="24"/>
      <c r="V224" s="109" t="str">
        <f>IFERROR(__xludf.DUMMYFUNCTION("if(len(M224)=0,"""",(IF(N224=""C"",
SMALL(FILTER(M:M,B:B=B224,E:E=E224),1),
0)
+IF(N224=""R18"",
MIN(IFERROR(SMALL(FILTER(M:M,B:B=B224,E:E=E224,J:J=9),1),100)+IFERROR(SMALL(FILTER(M:M,B:B=B224,E:E=E224,J:J=9),2),100),SMALL(FILTER(M:M,B:B=B224,E:E=E224,J:J"&amp;"=18),1)),
0)
+IF(OR(N224=""R9"",N224=""M""),
MINIFS(M:M,B:B,B224,E:E,E224),
0)))"),"")</f>
        <v/>
      </c>
      <c r="AI224" s="8" t="s">
        <v>14</v>
      </c>
      <c r="AK224" s="8" t="s">
        <v>14</v>
      </c>
      <c r="AL224" s="8" t="s">
        <v>14</v>
      </c>
      <c r="AM224" s="8" t="s">
        <v>14</v>
      </c>
      <c r="AN224" s="8" t="str">
        <f>IFERROR(__xludf.DUMMYFUNCTION("""COMPUTED_VALUE"""),"")</f>
        <v/>
      </c>
      <c r="AO224" s="8" t="str">
        <f>IFERROR(__xludf.DUMMYFUNCTION("if(len(AI224:AI1001)=0,"""", COUNTA(filter(Chirps!$A$2:$Z$100,column(Chirps!$A$2:$Z$100)=AI224)))"),"")</f>
        <v/>
      </c>
    </row>
    <row r="225">
      <c r="R225" s="24"/>
      <c r="S225" s="24"/>
      <c r="V225" s="109" t="str">
        <f>IFERROR(__xludf.DUMMYFUNCTION("if(len(M225)=0,"""",(IF(N225=""C"",
SMALL(FILTER(M:M,B:B=B225,E:E=E225),1),
0)
+IF(N225=""R18"",
MIN(IFERROR(SMALL(FILTER(M:M,B:B=B225,E:E=E225,J:J=9),1),100)+IFERROR(SMALL(FILTER(M:M,B:B=B225,E:E=E225,J:J=9),2),100),SMALL(FILTER(M:M,B:B=B225,E:E=E225,J:J"&amp;"=18),1)),
0)
+IF(OR(N225=""R9"",N225=""M""),
MINIFS(M:M,B:B,B225,E:E,E225),
0)))"),"")</f>
        <v/>
      </c>
      <c r="AI225" s="8" t="s">
        <v>14</v>
      </c>
      <c r="AK225" s="8" t="s">
        <v>14</v>
      </c>
      <c r="AL225" s="8" t="s">
        <v>14</v>
      </c>
      <c r="AM225" s="8" t="s">
        <v>14</v>
      </c>
      <c r="AN225" s="8" t="str">
        <f>IFERROR(__xludf.DUMMYFUNCTION("""COMPUTED_VALUE"""),"")</f>
        <v/>
      </c>
      <c r="AO225" s="8" t="str">
        <f>IFERROR(__xludf.DUMMYFUNCTION("if(len(AI225:AI1001)=0,"""", COUNTA(filter(Chirps!$A$2:$Z$100,column(Chirps!$A$2:$Z$100)=AI225)))"),"")</f>
        <v/>
      </c>
    </row>
    <row r="226">
      <c r="R226" s="24"/>
      <c r="S226" s="24"/>
      <c r="V226" s="109" t="str">
        <f>IFERROR(__xludf.DUMMYFUNCTION("if(len(M226)=0,"""",(IF(N226=""C"",
SMALL(FILTER(M:M,B:B=B226,E:E=E226),1),
0)
+IF(N226=""R18"",
MIN(IFERROR(SMALL(FILTER(M:M,B:B=B226,E:E=E226,J:J=9),1),100)+IFERROR(SMALL(FILTER(M:M,B:B=B226,E:E=E226,J:J=9),2),100),SMALL(FILTER(M:M,B:B=B226,E:E=E226,J:J"&amp;"=18),1)),
0)
+IF(OR(N226=""R9"",N226=""M""),
MINIFS(M:M,B:B,B226,E:E,E226),
0)))"),"")</f>
        <v/>
      </c>
      <c r="AI226" s="8" t="s">
        <v>14</v>
      </c>
      <c r="AK226" s="8" t="s">
        <v>14</v>
      </c>
      <c r="AL226" s="8" t="s">
        <v>14</v>
      </c>
      <c r="AM226" s="8" t="s">
        <v>14</v>
      </c>
      <c r="AN226" s="8" t="str">
        <f>IFERROR(__xludf.DUMMYFUNCTION("""COMPUTED_VALUE"""),"")</f>
        <v/>
      </c>
      <c r="AO226" s="8" t="str">
        <f>IFERROR(__xludf.DUMMYFUNCTION("if(len(AI226:AI1001)=0,"""", COUNTA(filter(Chirps!$A$2:$Z$100,column(Chirps!$A$2:$Z$100)=AI226)))"),"")</f>
        <v/>
      </c>
    </row>
    <row r="227">
      <c r="R227" s="24"/>
      <c r="S227" s="24"/>
      <c r="V227" s="109" t="str">
        <f>IFERROR(__xludf.DUMMYFUNCTION("if(len(M227)=0,"""",(IF(N227=""C"",
SMALL(FILTER(M:M,B:B=B227,E:E=E227),1),
0)
+IF(N227=""R18"",
MIN(IFERROR(SMALL(FILTER(M:M,B:B=B227,E:E=E227,J:J=9),1),100)+IFERROR(SMALL(FILTER(M:M,B:B=B227,E:E=E227,J:J=9),2),100),SMALL(FILTER(M:M,B:B=B227,E:E=E227,J:J"&amp;"=18),1)),
0)
+IF(OR(N227=""R9"",N227=""M""),
MINIFS(M:M,B:B,B227,E:E,E227),
0)))"),"")</f>
        <v/>
      </c>
      <c r="AI227" s="8" t="s">
        <v>14</v>
      </c>
      <c r="AK227" s="8" t="s">
        <v>14</v>
      </c>
      <c r="AL227" s="8" t="s">
        <v>14</v>
      </c>
      <c r="AM227" s="8" t="s">
        <v>14</v>
      </c>
      <c r="AN227" s="8" t="str">
        <f>IFERROR(__xludf.DUMMYFUNCTION("""COMPUTED_VALUE"""),"")</f>
        <v/>
      </c>
      <c r="AO227" s="8" t="str">
        <f>IFERROR(__xludf.DUMMYFUNCTION("if(len(AI227:AI1001)=0,"""", COUNTA(filter(Chirps!$A$2:$Z$100,column(Chirps!$A$2:$Z$100)=AI227)))"),"")</f>
        <v/>
      </c>
    </row>
    <row r="228">
      <c r="R228" s="24"/>
      <c r="S228" s="24"/>
      <c r="V228" s="109" t="str">
        <f>IFERROR(__xludf.DUMMYFUNCTION("if(len(M228)=0,"""",(IF(N228=""C"",
SMALL(FILTER(M:M,B:B=B228,E:E=E228),1),
0)
+IF(N228=""R18"",
MIN(IFERROR(SMALL(FILTER(M:M,B:B=B228,E:E=E228,J:J=9),1),100)+IFERROR(SMALL(FILTER(M:M,B:B=B228,E:E=E228,J:J=9),2),100),SMALL(FILTER(M:M,B:B=B228,E:E=E228,J:J"&amp;"=18),1)),
0)
+IF(OR(N228=""R9"",N228=""M""),
MINIFS(M:M,B:B,B228,E:E,E228),
0)))"),"")</f>
        <v/>
      </c>
      <c r="AI228" s="8" t="s">
        <v>14</v>
      </c>
      <c r="AK228" s="8" t="s">
        <v>14</v>
      </c>
      <c r="AL228" s="8" t="s">
        <v>14</v>
      </c>
      <c r="AM228" s="8" t="s">
        <v>14</v>
      </c>
      <c r="AN228" s="8" t="str">
        <f>IFERROR(__xludf.DUMMYFUNCTION("""COMPUTED_VALUE"""),"")</f>
        <v/>
      </c>
      <c r="AO228" s="8" t="str">
        <f>IFERROR(__xludf.DUMMYFUNCTION("if(len(AI228:AI1001)=0,"""", COUNTA(filter(Chirps!$A$2:$Z$100,column(Chirps!$A$2:$Z$100)=AI228)))"),"")</f>
        <v/>
      </c>
    </row>
    <row r="229">
      <c r="R229" s="24"/>
      <c r="S229" s="24"/>
      <c r="V229" s="109" t="str">
        <f>IFERROR(__xludf.DUMMYFUNCTION("if(len(M229)=0,"""",(IF(N229=""C"",
SMALL(FILTER(M:M,B:B=B229,E:E=E229),1),
0)
+IF(N229=""R18"",
MIN(IFERROR(SMALL(FILTER(M:M,B:B=B229,E:E=E229,J:J=9),1),100)+IFERROR(SMALL(FILTER(M:M,B:B=B229,E:E=E229,J:J=9),2),100),SMALL(FILTER(M:M,B:B=B229,E:E=E229,J:J"&amp;"=18),1)),
0)
+IF(OR(N229=""R9"",N229=""M""),
MINIFS(M:M,B:B,B229,E:E,E229),
0)))"),"")</f>
        <v/>
      </c>
      <c r="AI229" s="8" t="s">
        <v>14</v>
      </c>
      <c r="AK229" s="8" t="s">
        <v>14</v>
      </c>
      <c r="AL229" s="8" t="s">
        <v>14</v>
      </c>
      <c r="AM229" s="8" t="s">
        <v>14</v>
      </c>
      <c r="AN229" s="8" t="str">
        <f>IFERROR(__xludf.DUMMYFUNCTION("""COMPUTED_VALUE"""),"")</f>
        <v/>
      </c>
      <c r="AO229" s="8" t="str">
        <f>IFERROR(__xludf.DUMMYFUNCTION("if(len(AI229:AI1001)=0,"""", COUNTA(filter(Chirps!$A$2:$Z$100,column(Chirps!$A$2:$Z$100)=AI229)))"),"")</f>
        <v/>
      </c>
    </row>
    <row r="230">
      <c r="R230" s="24"/>
      <c r="S230" s="24"/>
      <c r="V230" s="109" t="str">
        <f>IFERROR(__xludf.DUMMYFUNCTION("if(len(M230)=0,"""",(IF(N230=""C"",
SMALL(FILTER(M:M,B:B=B230,E:E=E230),1),
0)
+IF(N230=""R18"",
MIN(IFERROR(SMALL(FILTER(M:M,B:B=B230,E:E=E230,J:J=9),1),100)+IFERROR(SMALL(FILTER(M:M,B:B=B230,E:E=E230,J:J=9),2),100),SMALL(FILTER(M:M,B:B=B230,E:E=E230,J:J"&amp;"=18),1)),
0)
+IF(OR(N230=""R9"",N230=""M""),
MINIFS(M:M,B:B,B230,E:E,E230),
0)))"),"")</f>
        <v/>
      </c>
      <c r="AI230" s="8" t="s">
        <v>14</v>
      </c>
      <c r="AK230" s="8" t="s">
        <v>14</v>
      </c>
      <c r="AL230" s="8" t="s">
        <v>14</v>
      </c>
      <c r="AM230" s="8" t="s">
        <v>14</v>
      </c>
      <c r="AN230" s="8" t="str">
        <f>IFERROR(__xludf.DUMMYFUNCTION("""COMPUTED_VALUE"""),"")</f>
        <v/>
      </c>
      <c r="AO230" s="8" t="str">
        <f>IFERROR(__xludf.DUMMYFUNCTION("if(len(AI230:AI1001)=0,"""", COUNTA(filter(Chirps!$A$2:$Z$100,column(Chirps!$A$2:$Z$100)=AI230)))"),"")</f>
        <v/>
      </c>
    </row>
    <row r="231">
      <c r="R231" s="24"/>
      <c r="S231" s="24"/>
      <c r="V231" s="109" t="str">
        <f>IFERROR(__xludf.DUMMYFUNCTION("if(len(M231)=0,"""",(IF(N231=""C"",
SMALL(FILTER(M:M,B:B=B231,E:E=E231),1),
0)
+IF(N231=""R18"",
MIN(IFERROR(SMALL(FILTER(M:M,B:B=B231,E:E=E231,J:J=9),1),100)+IFERROR(SMALL(FILTER(M:M,B:B=B231,E:E=E231,J:J=9),2),100),SMALL(FILTER(M:M,B:B=B231,E:E=E231,J:J"&amp;"=18),1)),
0)
+IF(OR(N231=""R9"",N231=""M""),
MINIFS(M:M,B:B,B231,E:E,E231),
0)))"),"")</f>
        <v/>
      </c>
      <c r="AI231" s="8" t="s">
        <v>14</v>
      </c>
      <c r="AK231" s="8" t="s">
        <v>14</v>
      </c>
      <c r="AL231" s="8" t="s">
        <v>14</v>
      </c>
      <c r="AM231" s="8" t="s">
        <v>14</v>
      </c>
      <c r="AN231" s="8" t="str">
        <f>IFERROR(__xludf.DUMMYFUNCTION("""COMPUTED_VALUE"""),"")</f>
        <v/>
      </c>
      <c r="AO231" s="8" t="str">
        <f>IFERROR(__xludf.DUMMYFUNCTION("if(len(AI231:AI1001)=0,"""", COUNTA(filter(Chirps!$A$2:$Z$100,column(Chirps!$A$2:$Z$100)=AI231)))"),"")</f>
        <v/>
      </c>
    </row>
    <row r="232">
      <c r="R232" s="24"/>
      <c r="S232" s="24"/>
      <c r="V232" s="109" t="str">
        <f>IFERROR(__xludf.DUMMYFUNCTION("if(len(M232)=0,"""",(IF(N232=""C"",
SMALL(FILTER(M:M,B:B=B232,E:E=E232),1),
0)
+IF(N232=""R18"",
MIN(IFERROR(SMALL(FILTER(M:M,B:B=B232,E:E=E232,J:J=9),1),100)+IFERROR(SMALL(FILTER(M:M,B:B=B232,E:E=E232,J:J=9),2),100),SMALL(FILTER(M:M,B:B=B232,E:E=E232,J:J"&amp;"=18),1)),
0)
+IF(OR(N232=""R9"",N232=""M""),
MINIFS(M:M,B:B,B232,E:E,E232),
0)))"),"")</f>
        <v/>
      </c>
      <c r="AI232" s="8" t="s">
        <v>14</v>
      </c>
      <c r="AK232" s="8" t="s">
        <v>14</v>
      </c>
      <c r="AL232" s="8" t="s">
        <v>14</v>
      </c>
      <c r="AM232" s="8" t="s">
        <v>14</v>
      </c>
      <c r="AN232" s="8" t="str">
        <f>IFERROR(__xludf.DUMMYFUNCTION("""COMPUTED_VALUE"""),"")</f>
        <v/>
      </c>
      <c r="AO232" s="8" t="str">
        <f>IFERROR(__xludf.DUMMYFUNCTION("if(len(AI232:AI1001)=0,"""", COUNTA(filter(Chirps!$A$2:$Z$100,column(Chirps!$A$2:$Z$100)=AI232)))"),"")</f>
        <v/>
      </c>
    </row>
    <row r="233">
      <c r="R233" s="24"/>
      <c r="S233" s="24"/>
      <c r="V233" s="109" t="str">
        <f>IFERROR(__xludf.DUMMYFUNCTION("if(len(M233)=0,"""",(IF(N233=""C"",
SMALL(FILTER(M:M,B:B=B233,E:E=E233),1),
0)
+IF(N233=""R18"",
MIN(IFERROR(SMALL(FILTER(M:M,B:B=B233,E:E=E233,J:J=9),1),100)+IFERROR(SMALL(FILTER(M:M,B:B=B233,E:E=E233,J:J=9),2),100),SMALL(FILTER(M:M,B:B=B233,E:E=E233,J:J"&amp;"=18),1)),
0)
+IF(OR(N233=""R9"",N233=""M""),
MINIFS(M:M,B:B,B233,E:E,E233),
0)))"),"")</f>
        <v/>
      </c>
      <c r="AI233" s="8" t="s">
        <v>14</v>
      </c>
      <c r="AK233" s="8" t="s">
        <v>14</v>
      </c>
      <c r="AL233" s="8" t="s">
        <v>14</v>
      </c>
      <c r="AM233" s="8" t="s">
        <v>14</v>
      </c>
      <c r="AN233" s="8" t="str">
        <f>IFERROR(__xludf.DUMMYFUNCTION("""COMPUTED_VALUE"""),"")</f>
        <v/>
      </c>
      <c r="AO233" s="8" t="str">
        <f>IFERROR(__xludf.DUMMYFUNCTION("if(len(AI233:AI1001)=0,"""", COUNTA(filter(Chirps!$A$2:$Z$100,column(Chirps!$A$2:$Z$100)=AI233)))"),"")</f>
        <v/>
      </c>
    </row>
    <row r="234">
      <c r="R234" s="24"/>
      <c r="S234" s="24"/>
      <c r="V234" s="109" t="str">
        <f>IFERROR(__xludf.DUMMYFUNCTION("if(len(M234)=0,"""",(IF(N234=""C"",
SMALL(FILTER(M:M,B:B=B234,E:E=E234),1),
0)
+IF(N234=""R18"",
MIN(IFERROR(SMALL(FILTER(M:M,B:B=B234,E:E=E234,J:J=9),1),100)+IFERROR(SMALL(FILTER(M:M,B:B=B234,E:E=E234,J:J=9),2),100),SMALL(FILTER(M:M,B:B=B234,E:E=E234,J:J"&amp;"=18),1)),
0)
+IF(OR(N234=""R9"",N234=""M""),
MINIFS(M:M,B:B,B234,E:E,E234),
0)))"),"")</f>
        <v/>
      </c>
      <c r="AI234" s="8" t="s">
        <v>14</v>
      </c>
      <c r="AK234" s="8" t="s">
        <v>14</v>
      </c>
      <c r="AL234" s="8" t="s">
        <v>14</v>
      </c>
      <c r="AM234" s="8" t="s">
        <v>14</v>
      </c>
      <c r="AN234" s="8" t="str">
        <f>IFERROR(__xludf.DUMMYFUNCTION("""COMPUTED_VALUE"""),"")</f>
        <v/>
      </c>
      <c r="AO234" s="8" t="str">
        <f>IFERROR(__xludf.DUMMYFUNCTION("if(len(AI234:AI1001)=0,"""", COUNTA(filter(Chirps!$A$2:$Z$100,column(Chirps!$A$2:$Z$100)=AI234)))"),"")</f>
        <v/>
      </c>
    </row>
    <row r="235">
      <c r="R235" s="24"/>
      <c r="S235" s="24"/>
      <c r="V235" s="109" t="str">
        <f>IFERROR(__xludf.DUMMYFUNCTION("if(len(M235)=0,"""",(IF(N235=""C"",
SMALL(FILTER(M:M,B:B=B235,E:E=E235),1),
0)
+IF(N235=""R18"",
MIN(IFERROR(SMALL(FILTER(M:M,B:B=B235,E:E=E235,J:J=9),1),100)+IFERROR(SMALL(FILTER(M:M,B:B=B235,E:E=E235,J:J=9),2),100),SMALL(FILTER(M:M,B:B=B235,E:E=E235,J:J"&amp;"=18),1)),
0)
+IF(OR(N235=""R9"",N235=""M""),
MINIFS(M:M,B:B,B235,E:E,E235),
0)))"),"")</f>
        <v/>
      </c>
      <c r="AI235" s="8" t="s">
        <v>14</v>
      </c>
      <c r="AK235" s="8" t="s">
        <v>14</v>
      </c>
      <c r="AL235" s="8" t="s">
        <v>14</v>
      </c>
      <c r="AM235" s="8" t="s">
        <v>14</v>
      </c>
      <c r="AN235" s="8" t="str">
        <f>IFERROR(__xludf.DUMMYFUNCTION("""COMPUTED_VALUE"""),"")</f>
        <v/>
      </c>
      <c r="AO235" s="8" t="str">
        <f>IFERROR(__xludf.DUMMYFUNCTION("if(len(AI235:AI1001)=0,"""", COUNTA(filter(Chirps!$A$2:$Z$100,column(Chirps!$A$2:$Z$100)=AI235)))"),"")</f>
        <v/>
      </c>
    </row>
    <row r="236">
      <c r="R236" s="24"/>
      <c r="S236" s="24"/>
      <c r="V236" s="109" t="str">
        <f>IFERROR(__xludf.DUMMYFUNCTION("if(len(M236)=0,"""",(IF(N236=""C"",
SMALL(FILTER(M:M,B:B=B236,E:E=E236),1),
0)
+IF(N236=""R18"",
MIN(IFERROR(SMALL(FILTER(M:M,B:B=B236,E:E=E236,J:J=9),1),100)+IFERROR(SMALL(FILTER(M:M,B:B=B236,E:E=E236,J:J=9),2),100),SMALL(FILTER(M:M,B:B=B236,E:E=E236,J:J"&amp;"=18),1)),
0)
+IF(OR(N236=""R9"",N236=""M""),
MINIFS(M:M,B:B,B236,E:E,E236),
0)))"),"")</f>
        <v/>
      </c>
      <c r="AI236" s="8" t="s">
        <v>14</v>
      </c>
      <c r="AK236" s="8" t="s">
        <v>14</v>
      </c>
      <c r="AL236" s="8" t="s">
        <v>14</v>
      </c>
      <c r="AM236" s="8" t="s">
        <v>14</v>
      </c>
      <c r="AN236" s="8" t="str">
        <f>IFERROR(__xludf.DUMMYFUNCTION("""COMPUTED_VALUE"""),"")</f>
        <v/>
      </c>
      <c r="AO236" s="8" t="str">
        <f>IFERROR(__xludf.DUMMYFUNCTION("if(len(AI236:AI1001)=0,"""", COUNTA(filter(Chirps!$A$2:$Z$100,column(Chirps!$A$2:$Z$100)=AI236)))"),"")</f>
        <v/>
      </c>
    </row>
    <row r="237">
      <c r="R237" s="24"/>
      <c r="S237" s="24"/>
      <c r="V237" s="109" t="str">
        <f>IFERROR(__xludf.DUMMYFUNCTION("if(len(M237)=0,"""",(IF(N237=""C"",
SMALL(FILTER(M:M,B:B=B237,E:E=E237),1),
0)
+IF(N237=""R18"",
MIN(IFERROR(SMALL(FILTER(M:M,B:B=B237,E:E=E237,J:J=9),1),100)+IFERROR(SMALL(FILTER(M:M,B:B=B237,E:E=E237,J:J=9),2),100),SMALL(FILTER(M:M,B:B=B237,E:E=E237,J:J"&amp;"=18),1)),
0)
+IF(OR(N237=""R9"",N237=""M""),
MINIFS(M:M,B:B,B237,E:E,E237),
0)))"),"")</f>
        <v/>
      </c>
      <c r="AI237" s="8" t="s">
        <v>14</v>
      </c>
      <c r="AK237" s="8" t="s">
        <v>14</v>
      </c>
      <c r="AL237" s="8" t="s">
        <v>14</v>
      </c>
      <c r="AM237" s="8" t="s">
        <v>14</v>
      </c>
      <c r="AN237" s="8" t="str">
        <f>IFERROR(__xludf.DUMMYFUNCTION("""COMPUTED_VALUE"""),"")</f>
        <v/>
      </c>
      <c r="AO237" s="8" t="str">
        <f>IFERROR(__xludf.DUMMYFUNCTION("if(len(AI237:AI1001)=0,"""", COUNTA(filter(Chirps!$A$2:$Z$100,column(Chirps!$A$2:$Z$100)=AI237)))"),"")</f>
        <v/>
      </c>
    </row>
    <row r="238">
      <c r="R238" s="24"/>
      <c r="S238" s="24"/>
      <c r="V238" s="109" t="str">
        <f>IFERROR(__xludf.DUMMYFUNCTION("if(len(M238)=0,"""",(IF(N238=""C"",
SMALL(FILTER(M:M,B:B=B238,E:E=E238),1),
0)
+IF(N238=""R18"",
MIN(IFERROR(SMALL(FILTER(M:M,B:B=B238,E:E=E238,J:J=9),1),100)+IFERROR(SMALL(FILTER(M:M,B:B=B238,E:E=E238,J:J=9),2),100),SMALL(FILTER(M:M,B:B=B238,E:E=E238,J:J"&amp;"=18),1)),
0)
+IF(OR(N238=""R9"",N238=""M""),
MINIFS(M:M,B:B,B238,E:E,E238),
0)))"),"")</f>
        <v/>
      </c>
      <c r="AI238" s="8" t="s">
        <v>14</v>
      </c>
      <c r="AK238" s="8" t="s">
        <v>14</v>
      </c>
      <c r="AL238" s="8" t="s">
        <v>14</v>
      </c>
      <c r="AM238" s="8" t="s">
        <v>14</v>
      </c>
      <c r="AN238" s="8" t="str">
        <f>IFERROR(__xludf.DUMMYFUNCTION("""COMPUTED_VALUE"""),"")</f>
        <v/>
      </c>
      <c r="AO238" s="8" t="str">
        <f>IFERROR(__xludf.DUMMYFUNCTION("if(len(AI238:AI1001)=0,"""", COUNTA(filter(Chirps!$A$2:$Z$100,column(Chirps!$A$2:$Z$100)=AI238)))"),"")</f>
        <v/>
      </c>
    </row>
    <row r="239">
      <c r="R239" s="24"/>
      <c r="S239" s="24"/>
      <c r="V239" s="109" t="str">
        <f>IFERROR(__xludf.DUMMYFUNCTION("if(len(M239)=0,"""",(IF(N239=""C"",
SMALL(FILTER(M:M,B:B=B239,E:E=E239),1),
0)
+IF(N239=""R18"",
MIN(IFERROR(SMALL(FILTER(M:M,B:B=B239,E:E=E239,J:J=9),1),100)+IFERROR(SMALL(FILTER(M:M,B:B=B239,E:E=E239,J:J=9),2),100),SMALL(FILTER(M:M,B:B=B239,E:E=E239,J:J"&amp;"=18),1)),
0)
+IF(OR(N239=""R9"",N239=""M""),
MINIFS(M:M,B:B,B239,E:E,E239),
0)))"),"")</f>
        <v/>
      </c>
      <c r="AI239" s="8" t="s">
        <v>14</v>
      </c>
      <c r="AK239" s="8" t="s">
        <v>14</v>
      </c>
      <c r="AL239" s="8" t="s">
        <v>14</v>
      </c>
      <c r="AM239" s="8" t="s">
        <v>14</v>
      </c>
      <c r="AN239" s="8" t="str">
        <f>IFERROR(__xludf.DUMMYFUNCTION("""COMPUTED_VALUE"""),"")</f>
        <v/>
      </c>
      <c r="AO239" s="8" t="str">
        <f>IFERROR(__xludf.DUMMYFUNCTION("if(len(AI239:AI1001)=0,"""", COUNTA(filter(Chirps!$A$2:$Z$100,column(Chirps!$A$2:$Z$100)=AI239)))"),"")</f>
        <v/>
      </c>
    </row>
    <row r="240">
      <c r="R240" s="24"/>
      <c r="S240" s="24"/>
      <c r="V240" s="109" t="str">
        <f>IFERROR(__xludf.DUMMYFUNCTION("if(len(M240)=0,"""",(IF(N240=""C"",
SMALL(FILTER(M:M,B:B=B240,E:E=E240),1),
0)
+IF(N240=""R18"",
MIN(IFERROR(SMALL(FILTER(M:M,B:B=B240,E:E=E240,J:J=9),1),100)+IFERROR(SMALL(FILTER(M:M,B:B=B240,E:E=E240,J:J=9),2),100),SMALL(FILTER(M:M,B:B=B240,E:E=E240,J:J"&amp;"=18),1)),
0)
+IF(OR(N240=""R9"",N240=""M""),
MINIFS(M:M,B:B,B240,E:E,E240),
0)))"),"")</f>
        <v/>
      </c>
      <c r="AI240" s="8" t="s">
        <v>14</v>
      </c>
      <c r="AK240" s="8" t="s">
        <v>14</v>
      </c>
      <c r="AL240" s="8" t="s">
        <v>14</v>
      </c>
      <c r="AM240" s="8" t="s">
        <v>14</v>
      </c>
      <c r="AN240" s="8" t="str">
        <f>IFERROR(__xludf.DUMMYFUNCTION("""COMPUTED_VALUE"""),"")</f>
        <v/>
      </c>
      <c r="AO240" s="8" t="str">
        <f>IFERROR(__xludf.DUMMYFUNCTION("if(len(AI240:AI1001)=0,"""", COUNTA(filter(Chirps!$A$2:$Z$100,column(Chirps!$A$2:$Z$100)=AI240)))"),"")</f>
        <v/>
      </c>
    </row>
    <row r="241">
      <c r="R241" s="24"/>
      <c r="S241" s="24"/>
      <c r="V241" s="109" t="str">
        <f>IFERROR(__xludf.DUMMYFUNCTION("if(len(M241)=0,"""",(IF(N241=""C"",
SMALL(FILTER(M:M,B:B=B241,E:E=E241),1),
0)
+IF(N241=""R18"",
MIN(IFERROR(SMALL(FILTER(M:M,B:B=B241,E:E=E241,J:J=9),1),100)+IFERROR(SMALL(FILTER(M:M,B:B=B241,E:E=E241,J:J=9),2),100),SMALL(FILTER(M:M,B:B=B241,E:E=E241,J:J"&amp;"=18),1)),
0)
+IF(OR(N241=""R9"",N241=""M""),
MINIFS(M:M,B:B,B241,E:E,E241),
0)))"),"")</f>
        <v/>
      </c>
      <c r="AI241" s="8" t="s">
        <v>14</v>
      </c>
      <c r="AK241" s="8" t="s">
        <v>14</v>
      </c>
      <c r="AL241" s="8" t="s">
        <v>14</v>
      </c>
      <c r="AM241" s="8" t="s">
        <v>14</v>
      </c>
      <c r="AN241" s="8" t="str">
        <f>IFERROR(__xludf.DUMMYFUNCTION("""COMPUTED_VALUE"""),"")</f>
        <v/>
      </c>
      <c r="AO241" s="8" t="str">
        <f>IFERROR(__xludf.DUMMYFUNCTION("if(len(AI241:AI1001)=0,"""", COUNTA(filter(Chirps!$A$2:$Z$100,column(Chirps!$A$2:$Z$100)=AI241)))"),"")</f>
        <v/>
      </c>
    </row>
    <row r="242">
      <c r="R242" s="24"/>
      <c r="S242" s="24"/>
      <c r="V242" s="109" t="str">
        <f>IFERROR(__xludf.DUMMYFUNCTION("if(len(M242)=0,"""",(IF(N242=""C"",
SMALL(FILTER(M:M,B:B=B242,E:E=E242),1),
0)
+IF(N242=""R18"",
MIN(IFERROR(SMALL(FILTER(M:M,B:B=B242,E:E=E242,J:J=9),1),100)+IFERROR(SMALL(FILTER(M:M,B:B=B242,E:E=E242,J:J=9),2),100),SMALL(FILTER(M:M,B:B=B242,E:E=E242,J:J"&amp;"=18),1)),
0)
+IF(OR(N242=""R9"",N242=""M""),
MINIFS(M:M,B:B,B242,E:E,E242),
0)))"),"")</f>
        <v/>
      </c>
      <c r="AI242" s="8" t="s">
        <v>14</v>
      </c>
      <c r="AK242" s="8" t="s">
        <v>14</v>
      </c>
      <c r="AL242" s="8" t="s">
        <v>14</v>
      </c>
      <c r="AM242" s="8" t="s">
        <v>14</v>
      </c>
      <c r="AN242" s="8" t="str">
        <f>IFERROR(__xludf.DUMMYFUNCTION("""COMPUTED_VALUE"""),"")</f>
        <v/>
      </c>
      <c r="AO242" s="8" t="str">
        <f>IFERROR(__xludf.DUMMYFUNCTION("if(len(AI242:AI1001)=0,"""", COUNTA(filter(Chirps!$A$2:$Z$100,column(Chirps!$A$2:$Z$100)=AI242)))"),"")</f>
        <v/>
      </c>
    </row>
    <row r="243">
      <c r="R243" s="24"/>
      <c r="S243" s="24"/>
      <c r="V243" s="109" t="str">
        <f>IFERROR(__xludf.DUMMYFUNCTION("if(len(M243)=0,"""",(IF(N243=""C"",
SMALL(FILTER(M:M,B:B=B243,E:E=E243),1),
0)
+IF(N243=""R18"",
MIN(IFERROR(SMALL(FILTER(M:M,B:B=B243,E:E=E243,J:J=9),1),100)+IFERROR(SMALL(FILTER(M:M,B:B=B243,E:E=E243,J:J=9),2),100),SMALL(FILTER(M:M,B:B=B243,E:E=E243,J:J"&amp;"=18),1)),
0)
+IF(OR(N243=""R9"",N243=""M""),
MINIFS(M:M,B:B,B243,E:E,E243),
0)))"),"")</f>
        <v/>
      </c>
      <c r="AI243" s="8" t="s">
        <v>14</v>
      </c>
      <c r="AK243" s="8" t="s">
        <v>14</v>
      </c>
      <c r="AL243" s="8" t="s">
        <v>14</v>
      </c>
      <c r="AM243" s="8" t="s">
        <v>14</v>
      </c>
      <c r="AN243" s="8" t="str">
        <f>IFERROR(__xludf.DUMMYFUNCTION("""COMPUTED_VALUE"""),"")</f>
        <v/>
      </c>
      <c r="AO243" s="8" t="str">
        <f>IFERROR(__xludf.DUMMYFUNCTION("if(len(AI243:AI1001)=0,"""", COUNTA(filter(Chirps!$A$2:$Z$100,column(Chirps!$A$2:$Z$100)=AI243)))"),"")</f>
        <v/>
      </c>
    </row>
    <row r="244">
      <c r="R244" s="24"/>
      <c r="S244" s="24"/>
      <c r="V244" s="109" t="str">
        <f>IFERROR(__xludf.DUMMYFUNCTION("if(len(M244)=0,"""",(IF(N244=""C"",
SMALL(FILTER(M:M,B:B=B244,E:E=E244),1),
0)
+IF(N244=""R18"",
MIN(IFERROR(SMALL(FILTER(M:M,B:B=B244,E:E=E244,J:J=9),1),100)+IFERROR(SMALL(FILTER(M:M,B:B=B244,E:E=E244,J:J=9),2),100),SMALL(FILTER(M:M,B:B=B244,E:E=E244,J:J"&amp;"=18),1)),
0)
+IF(OR(N244=""R9"",N244=""M""),
MINIFS(M:M,B:B,B244,E:E,E244),
0)))"),"")</f>
        <v/>
      </c>
      <c r="AI244" s="8" t="s">
        <v>14</v>
      </c>
      <c r="AK244" s="8" t="s">
        <v>14</v>
      </c>
      <c r="AL244" s="8" t="s">
        <v>14</v>
      </c>
      <c r="AM244" s="8" t="s">
        <v>14</v>
      </c>
      <c r="AN244" s="8" t="str">
        <f>IFERROR(__xludf.DUMMYFUNCTION("""COMPUTED_VALUE"""),"")</f>
        <v/>
      </c>
      <c r="AO244" s="8" t="str">
        <f>IFERROR(__xludf.DUMMYFUNCTION("if(len(AI244:AI1001)=0,"""", COUNTA(filter(Chirps!$A$2:$Z$100,column(Chirps!$A$2:$Z$100)=AI244)))"),"")</f>
        <v/>
      </c>
    </row>
    <row r="245">
      <c r="R245" s="24"/>
      <c r="S245" s="24"/>
      <c r="V245" s="109" t="str">
        <f>IFERROR(__xludf.DUMMYFUNCTION("if(len(M245)=0,"""",(IF(N245=""C"",
SMALL(FILTER(M:M,B:B=B245,E:E=E245),1),
0)
+IF(N245=""R18"",
MIN(IFERROR(SMALL(FILTER(M:M,B:B=B245,E:E=E245,J:J=9),1),100)+IFERROR(SMALL(FILTER(M:M,B:B=B245,E:E=E245,J:J=9),2),100),SMALL(FILTER(M:M,B:B=B245,E:E=E245,J:J"&amp;"=18),1)),
0)
+IF(OR(N245=""R9"",N245=""M""),
MINIFS(M:M,B:B,B245,E:E,E245),
0)))"),"")</f>
        <v/>
      </c>
      <c r="AI245" s="8" t="s">
        <v>14</v>
      </c>
      <c r="AK245" s="8" t="s">
        <v>14</v>
      </c>
      <c r="AL245" s="8" t="s">
        <v>14</v>
      </c>
      <c r="AM245" s="8" t="s">
        <v>14</v>
      </c>
      <c r="AN245" s="8" t="str">
        <f>IFERROR(__xludf.DUMMYFUNCTION("""COMPUTED_VALUE"""),"")</f>
        <v/>
      </c>
      <c r="AO245" s="8" t="str">
        <f>IFERROR(__xludf.DUMMYFUNCTION("if(len(AI245:AI1001)=0,"""", COUNTA(filter(Chirps!$A$2:$Z$100,column(Chirps!$A$2:$Z$100)=AI245)))"),"")</f>
        <v/>
      </c>
    </row>
    <row r="246">
      <c r="R246" s="24"/>
      <c r="S246" s="24"/>
      <c r="V246" s="109" t="str">
        <f>IFERROR(__xludf.DUMMYFUNCTION("if(len(M246)=0,"""",(IF(N246=""C"",
SMALL(FILTER(M:M,B:B=B246,E:E=E246),1),
0)
+IF(N246=""R18"",
MIN(IFERROR(SMALL(FILTER(M:M,B:B=B246,E:E=E246,J:J=9),1),100)+IFERROR(SMALL(FILTER(M:M,B:B=B246,E:E=E246,J:J=9),2),100),SMALL(FILTER(M:M,B:B=B246,E:E=E246,J:J"&amp;"=18),1)),
0)
+IF(OR(N246=""R9"",N246=""M""),
MINIFS(M:M,B:B,B246,E:E,E246),
0)))"),"")</f>
        <v/>
      </c>
      <c r="AI246" s="8" t="s">
        <v>14</v>
      </c>
      <c r="AK246" s="8" t="s">
        <v>14</v>
      </c>
      <c r="AL246" s="8" t="s">
        <v>14</v>
      </c>
      <c r="AM246" s="8" t="s">
        <v>14</v>
      </c>
      <c r="AN246" s="8" t="str">
        <f>IFERROR(__xludf.DUMMYFUNCTION("""COMPUTED_VALUE"""),"")</f>
        <v/>
      </c>
      <c r="AO246" s="8" t="str">
        <f>IFERROR(__xludf.DUMMYFUNCTION("if(len(AI246:AI1001)=0,"""", COUNTA(filter(Chirps!$A$2:$Z$100,column(Chirps!$A$2:$Z$100)=AI246)))"),"")</f>
        <v/>
      </c>
    </row>
    <row r="247">
      <c r="R247" s="24"/>
      <c r="S247" s="24"/>
      <c r="V247" s="109" t="str">
        <f>IFERROR(__xludf.DUMMYFUNCTION("if(len(M247)=0,"""",(IF(N247=""C"",
SMALL(FILTER(M:M,B:B=B247,E:E=E247),1),
0)
+IF(N247=""R18"",
MIN(IFERROR(SMALL(FILTER(M:M,B:B=B247,E:E=E247,J:J=9),1),100)+IFERROR(SMALL(FILTER(M:M,B:B=B247,E:E=E247,J:J=9),2),100),SMALL(FILTER(M:M,B:B=B247,E:E=E247,J:J"&amp;"=18),1)),
0)
+IF(OR(N247=""R9"",N247=""M""),
MINIFS(M:M,B:B,B247,E:E,E247),
0)))"),"")</f>
        <v/>
      </c>
      <c r="AI247" s="8" t="s">
        <v>14</v>
      </c>
      <c r="AK247" s="8" t="s">
        <v>14</v>
      </c>
      <c r="AL247" s="8" t="s">
        <v>14</v>
      </c>
      <c r="AM247" s="8" t="s">
        <v>14</v>
      </c>
      <c r="AN247" s="8" t="str">
        <f>IFERROR(__xludf.DUMMYFUNCTION("""COMPUTED_VALUE"""),"")</f>
        <v/>
      </c>
      <c r="AO247" s="8" t="str">
        <f>IFERROR(__xludf.DUMMYFUNCTION("if(len(AI247:AI1001)=0,"""", COUNTA(filter(Chirps!$A$2:$Z$100,column(Chirps!$A$2:$Z$100)=AI247)))"),"")</f>
        <v/>
      </c>
    </row>
    <row r="248">
      <c r="R248" s="24"/>
      <c r="S248" s="24"/>
      <c r="V248" s="109" t="str">
        <f>IFERROR(__xludf.DUMMYFUNCTION("if(len(M248)=0,"""",(IF(N248=""C"",
SMALL(FILTER(M:M,B:B=B248,E:E=E248),1),
0)
+IF(N248=""R18"",
MIN(IFERROR(SMALL(FILTER(M:M,B:B=B248,E:E=E248,J:J=9),1),100)+IFERROR(SMALL(FILTER(M:M,B:B=B248,E:E=E248,J:J=9),2),100),SMALL(FILTER(M:M,B:B=B248,E:E=E248,J:J"&amp;"=18),1)),
0)
+IF(OR(N248=""R9"",N248=""M""),
MINIFS(M:M,B:B,B248,E:E,E248),
0)))"),"")</f>
        <v/>
      </c>
      <c r="AI248" s="8" t="s">
        <v>14</v>
      </c>
      <c r="AK248" s="8" t="s">
        <v>14</v>
      </c>
      <c r="AL248" s="8" t="s">
        <v>14</v>
      </c>
      <c r="AM248" s="8" t="s">
        <v>14</v>
      </c>
      <c r="AN248" s="8" t="str">
        <f>IFERROR(__xludf.DUMMYFUNCTION("""COMPUTED_VALUE"""),"")</f>
        <v/>
      </c>
      <c r="AO248" s="8" t="str">
        <f>IFERROR(__xludf.DUMMYFUNCTION("if(len(AI248:AI1001)=0,"""", COUNTA(filter(Chirps!$A$2:$Z$100,column(Chirps!$A$2:$Z$100)=AI248)))"),"")</f>
        <v/>
      </c>
    </row>
    <row r="249">
      <c r="R249" s="24"/>
      <c r="S249" s="24"/>
      <c r="V249" s="109" t="str">
        <f>IFERROR(__xludf.DUMMYFUNCTION("if(len(M249)=0,"""",(IF(N249=""C"",
SMALL(FILTER(M:M,B:B=B249,E:E=E249),1),
0)
+IF(N249=""R18"",
MIN(IFERROR(SMALL(FILTER(M:M,B:B=B249,E:E=E249,J:J=9),1),100)+IFERROR(SMALL(FILTER(M:M,B:B=B249,E:E=E249,J:J=9),2),100),SMALL(FILTER(M:M,B:B=B249,E:E=E249,J:J"&amp;"=18),1)),
0)
+IF(OR(N249=""R9"",N249=""M""),
MINIFS(M:M,B:B,B249,E:E,E249),
0)))"),"")</f>
        <v/>
      </c>
      <c r="AI249" s="8" t="s">
        <v>14</v>
      </c>
      <c r="AK249" s="8" t="s">
        <v>14</v>
      </c>
      <c r="AL249" s="8" t="s">
        <v>14</v>
      </c>
      <c r="AM249" s="8" t="s">
        <v>14</v>
      </c>
      <c r="AN249" s="8" t="str">
        <f>IFERROR(__xludf.DUMMYFUNCTION("""COMPUTED_VALUE"""),"")</f>
        <v/>
      </c>
      <c r="AO249" s="8" t="str">
        <f>IFERROR(__xludf.DUMMYFUNCTION("if(len(AI249:AI1001)=0,"""", COUNTA(filter(Chirps!$A$2:$Z$100,column(Chirps!$A$2:$Z$100)=AI249)))"),"")</f>
        <v/>
      </c>
    </row>
    <row r="250">
      <c r="R250" s="24"/>
      <c r="S250" s="24"/>
      <c r="V250" s="109" t="str">
        <f>IFERROR(__xludf.DUMMYFUNCTION("if(len(M250)=0,"""",(IF(N250=""C"",
SMALL(FILTER(M:M,B:B=B250,E:E=E250),1),
0)
+IF(N250=""R18"",
MIN(IFERROR(SMALL(FILTER(M:M,B:B=B250,E:E=E250,J:J=9),1),100)+IFERROR(SMALL(FILTER(M:M,B:B=B250,E:E=E250,J:J=9),2),100),SMALL(FILTER(M:M,B:B=B250,E:E=E250,J:J"&amp;"=18),1)),
0)
+IF(OR(N250=""R9"",N250=""M""),
MINIFS(M:M,B:B,B250,E:E,E250),
0)))"),"")</f>
        <v/>
      </c>
      <c r="AI250" s="8" t="s">
        <v>14</v>
      </c>
      <c r="AK250" s="8" t="s">
        <v>14</v>
      </c>
      <c r="AL250" s="8" t="s">
        <v>14</v>
      </c>
      <c r="AM250" s="8" t="s">
        <v>14</v>
      </c>
      <c r="AN250" s="8" t="str">
        <f>IFERROR(__xludf.DUMMYFUNCTION("""COMPUTED_VALUE"""),"")</f>
        <v/>
      </c>
      <c r="AO250" s="8" t="str">
        <f>IFERROR(__xludf.DUMMYFUNCTION("if(len(AI250:AI1001)=0,"""", COUNTA(filter(Chirps!$A$2:$Z$100,column(Chirps!$A$2:$Z$100)=AI250)))"),"")</f>
        <v/>
      </c>
    </row>
    <row r="251">
      <c r="R251" s="24"/>
      <c r="S251" s="24"/>
      <c r="V251" s="109" t="str">
        <f>IFERROR(__xludf.DUMMYFUNCTION("if(len(M251)=0,"""",(IF(N251=""C"",
SMALL(FILTER(M:M,B:B=B251,E:E=E251),1),
0)
+IF(N251=""R18"",
MIN(IFERROR(SMALL(FILTER(M:M,B:B=B251,E:E=E251,J:J=9),1),100)+IFERROR(SMALL(FILTER(M:M,B:B=B251,E:E=E251,J:J=9),2),100),SMALL(FILTER(M:M,B:B=B251,E:E=E251,J:J"&amp;"=18),1)),
0)
+IF(OR(N251=""R9"",N251=""M""),
MINIFS(M:M,B:B,B251,E:E,E251),
0)))"),"")</f>
        <v/>
      </c>
      <c r="AI251" s="8" t="s">
        <v>14</v>
      </c>
      <c r="AK251" s="8" t="s">
        <v>14</v>
      </c>
      <c r="AL251" s="8" t="s">
        <v>14</v>
      </c>
      <c r="AM251" s="8" t="s">
        <v>14</v>
      </c>
      <c r="AN251" s="8" t="str">
        <f>IFERROR(__xludf.DUMMYFUNCTION("""COMPUTED_VALUE"""),"")</f>
        <v/>
      </c>
      <c r="AO251" s="8" t="str">
        <f>IFERROR(__xludf.DUMMYFUNCTION("if(len(AI251:AI1001)=0,"""", COUNTA(filter(Chirps!$A$2:$Z$100,column(Chirps!$A$2:$Z$100)=AI251)))"),"")</f>
        <v/>
      </c>
    </row>
    <row r="252">
      <c r="R252" s="24"/>
      <c r="S252" s="24"/>
      <c r="V252" s="109" t="str">
        <f>IFERROR(__xludf.DUMMYFUNCTION("if(len(M252)=0,"""",(IF(N252=""C"",
SMALL(FILTER(M:M,B:B=B252,E:E=E252),1),
0)
+IF(N252=""R18"",
MIN(IFERROR(SMALL(FILTER(M:M,B:B=B252,E:E=E252,J:J=9),1),100)+IFERROR(SMALL(FILTER(M:M,B:B=B252,E:E=E252,J:J=9),2),100),SMALL(FILTER(M:M,B:B=B252,E:E=E252,J:J"&amp;"=18),1)),
0)
+IF(OR(N252=""R9"",N252=""M""),
MINIFS(M:M,B:B,B252,E:E,E252),
0)))"),"")</f>
        <v/>
      </c>
      <c r="AI252" s="8" t="s">
        <v>14</v>
      </c>
      <c r="AK252" s="8" t="s">
        <v>14</v>
      </c>
      <c r="AL252" s="8" t="s">
        <v>14</v>
      </c>
      <c r="AM252" s="8" t="s">
        <v>14</v>
      </c>
      <c r="AN252" s="8" t="str">
        <f>IFERROR(__xludf.DUMMYFUNCTION("""COMPUTED_VALUE"""),"")</f>
        <v/>
      </c>
      <c r="AO252" s="8" t="str">
        <f>IFERROR(__xludf.DUMMYFUNCTION("if(len(AI252:AI1001)=0,"""", COUNTA(filter(Chirps!$A$2:$Z$100,column(Chirps!$A$2:$Z$100)=AI252)))"),"")</f>
        <v/>
      </c>
    </row>
    <row r="253">
      <c r="R253" s="24"/>
      <c r="S253" s="24"/>
      <c r="V253" s="109" t="str">
        <f>IFERROR(__xludf.DUMMYFUNCTION("if(len(M253)=0,"""",(IF(N253=""C"",
SMALL(FILTER(M:M,B:B=B253,E:E=E253),1),
0)
+IF(N253=""R18"",
MIN(IFERROR(SMALL(FILTER(M:M,B:B=B253,E:E=E253,J:J=9),1),100)+IFERROR(SMALL(FILTER(M:M,B:B=B253,E:E=E253,J:J=9),2),100),SMALL(FILTER(M:M,B:B=B253,E:E=E253,J:J"&amp;"=18),1)),
0)
+IF(OR(N253=""R9"",N253=""M""),
MINIFS(M:M,B:B,B253,E:E,E253),
0)))"),"")</f>
        <v/>
      </c>
      <c r="AI253" s="8" t="s">
        <v>14</v>
      </c>
      <c r="AK253" s="8" t="s">
        <v>14</v>
      </c>
      <c r="AL253" s="8" t="s">
        <v>14</v>
      </c>
      <c r="AM253" s="8" t="s">
        <v>14</v>
      </c>
      <c r="AN253" s="8" t="str">
        <f>IFERROR(__xludf.DUMMYFUNCTION("""COMPUTED_VALUE"""),"")</f>
        <v/>
      </c>
      <c r="AO253" s="8" t="str">
        <f>IFERROR(__xludf.DUMMYFUNCTION("if(len(AI253:AI1001)=0,"""", COUNTA(filter(Chirps!$A$2:$Z$100,column(Chirps!$A$2:$Z$100)=AI253)))"),"")</f>
        <v/>
      </c>
    </row>
    <row r="254">
      <c r="R254" s="24"/>
      <c r="S254" s="24"/>
      <c r="V254" s="109" t="str">
        <f>IFERROR(__xludf.DUMMYFUNCTION("if(len(M254)=0,"""",(IF(N254=""C"",
SMALL(FILTER(M:M,B:B=B254,E:E=E254),1),
0)
+IF(N254=""R18"",
MIN(IFERROR(SMALL(FILTER(M:M,B:B=B254,E:E=E254,J:J=9),1),100)+IFERROR(SMALL(FILTER(M:M,B:B=B254,E:E=E254,J:J=9),2),100),SMALL(FILTER(M:M,B:B=B254,E:E=E254,J:J"&amp;"=18),1)),
0)
+IF(OR(N254=""R9"",N254=""M""),
MINIFS(M:M,B:B,B254,E:E,E254),
0)))"),"")</f>
        <v/>
      </c>
      <c r="AI254" s="8" t="s">
        <v>14</v>
      </c>
      <c r="AK254" s="8" t="s">
        <v>14</v>
      </c>
      <c r="AL254" s="8" t="s">
        <v>14</v>
      </c>
      <c r="AM254" s="8" t="s">
        <v>14</v>
      </c>
      <c r="AN254" s="8" t="str">
        <f>IFERROR(__xludf.DUMMYFUNCTION("""COMPUTED_VALUE"""),"")</f>
        <v/>
      </c>
      <c r="AO254" s="8" t="str">
        <f>IFERROR(__xludf.DUMMYFUNCTION("if(len(AI254:AI1001)=0,"""", COUNTA(filter(Chirps!$A$2:$Z$100,column(Chirps!$A$2:$Z$100)=AI254)))"),"")</f>
        <v/>
      </c>
    </row>
    <row r="255">
      <c r="R255" s="24"/>
      <c r="S255" s="24"/>
      <c r="V255" s="109" t="str">
        <f>IFERROR(__xludf.DUMMYFUNCTION("if(len(M255)=0,"""",(IF(N255=""C"",
SMALL(FILTER(M:M,B:B=B255,E:E=E255),1),
0)
+IF(N255=""R18"",
MIN(IFERROR(SMALL(FILTER(M:M,B:B=B255,E:E=E255,J:J=9),1),100)+IFERROR(SMALL(FILTER(M:M,B:B=B255,E:E=E255,J:J=9),2),100),SMALL(FILTER(M:M,B:B=B255,E:E=E255,J:J"&amp;"=18),1)),
0)
+IF(OR(N255=""R9"",N255=""M""),
MINIFS(M:M,B:B,B255,E:E,E255),
0)))"),"")</f>
        <v/>
      </c>
      <c r="AI255" s="8" t="s">
        <v>14</v>
      </c>
      <c r="AK255" s="8" t="s">
        <v>14</v>
      </c>
      <c r="AL255" s="8" t="s">
        <v>14</v>
      </c>
      <c r="AM255" s="8" t="s">
        <v>14</v>
      </c>
      <c r="AN255" s="8" t="str">
        <f>IFERROR(__xludf.DUMMYFUNCTION("""COMPUTED_VALUE"""),"")</f>
        <v/>
      </c>
      <c r="AO255" s="8" t="str">
        <f>IFERROR(__xludf.DUMMYFUNCTION("if(len(AI255:AI1001)=0,"""", COUNTA(filter(Chirps!$A$2:$Z$100,column(Chirps!$A$2:$Z$100)=AI255)))"),"")</f>
        <v/>
      </c>
    </row>
    <row r="256">
      <c r="R256" s="24"/>
      <c r="S256" s="24"/>
      <c r="V256" s="109" t="str">
        <f>IFERROR(__xludf.DUMMYFUNCTION("if(len(M256)=0,"""",(IF(N256=""C"",
SMALL(FILTER(M:M,B:B=B256,E:E=E256),1),
0)
+IF(N256=""R18"",
MIN(IFERROR(SMALL(FILTER(M:M,B:B=B256,E:E=E256,J:J=9),1),100)+IFERROR(SMALL(FILTER(M:M,B:B=B256,E:E=E256,J:J=9),2),100),SMALL(FILTER(M:M,B:B=B256,E:E=E256,J:J"&amp;"=18),1)),
0)
+IF(OR(N256=""R9"",N256=""M""),
MINIFS(M:M,B:B,B256,E:E,E256),
0)))"),"")</f>
        <v/>
      </c>
      <c r="AI256" s="8" t="s">
        <v>14</v>
      </c>
      <c r="AK256" s="8" t="s">
        <v>14</v>
      </c>
      <c r="AL256" s="8" t="s">
        <v>14</v>
      </c>
      <c r="AM256" s="8" t="s">
        <v>14</v>
      </c>
      <c r="AN256" s="8" t="str">
        <f>IFERROR(__xludf.DUMMYFUNCTION("""COMPUTED_VALUE"""),"")</f>
        <v/>
      </c>
      <c r="AO256" s="8" t="str">
        <f>IFERROR(__xludf.DUMMYFUNCTION("if(len(AI256:AI1001)=0,"""", COUNTA(filter(Chirps!$A$2:$Z$100,column(Chirps!$A$2:$Z$100)=AI256)))"),"")</f>
        <v/>
      </c>
    </row>
    <row r="257">
      <c r="R257" s="24"/>
      <c r="S257" s="24"/>
      <c r="V257" s="109" t="str">
        <f>IFERROR(__xludf.DUMMYFUNCTION("if(len(M257)=0,"""",(IF(N257=""C"",
SMALL(FILTER(M:M,B:B=B257,E:E=E257),1),
0)
+IF(N257=""R18"",
MIN(IFERROR(SMALL(FILTER(M:M,B:B=B257,E:E=E257,J:J=9),1),100)+IFERROR(SMALL(FILTER(M:M,B:B=B257,E:E=E257,J:J=9),2),100),SMALL(FILTER(M:M,B:B=B257,E:E=E257,J:J"&amp;"=18),1)),
0)
+IF(OR(N257=""R9"",N257=""M""),
MINIFS(M:M,B:B,B257,E:E,E257),
0)))"),"")</f>
        <v/>
      </c>
      <c r="AI257" s="8" t="s">
        <v>14</v>
      </c>
      <c r="AK257" s="8" t="s">
        <v>14</v>
      </c>
      <c r="AL257" s="8" t="s">
        <v>14</v>
      </c>
      <c r="AM257" s="8" t="s">
        <v>14</v>
      </c>
      <c r="AN257" s="8" t="str">
        <f>IFERROR(__xludf.DUMMYFUNCTION("""COMPUTED_VALUE"""),"")</f>
        <v/>
      </c>
      <c r="AO257" s="8" t="str">
        <f>IFERROR(__xludf.DUMMYFUNCTION("if(len(AI257:AI1001)=0,"""", COUNTA(filter(Chirps!$A$2:$Z$100,column(Chirps!$A$2:$Z$100)=AI257)))"),"")</f>
        <v/>
      </c>
    </row>
    <row r="258">
      <c r="R258" s="24"/>
      <c r="S258" s="24"/>
      <c r="V258" s="109" t="str">
        <f>IFERROR(__xludf.DUMMYFUNCTION("if(len(M258)=0,"""",(IF(N258=""C"",
SMALL(FILTER(M:M,B:B=B258,E:E=E258),1),
0)
+IF(N258=""R18"",
MIN(IFERROR(SMALL(FILTER(M:M,B:B=B258,E:E=E258,J:J=9),1),100)+IFERROR(SMALL(FILTER(M:M,B:B=B258,E:E=E258,J:J=9),2),100),SMALL(FILTER(M:M,B:B=B258,E:E=E258,J:J"&amp;"=18),1)),
0)
+IF(OR(N258=""R9"",N258=""M""),
MINIFS(M:M,B:B,B258,E:E,E258),
0)))"),"")</f>
        <v/>
      </c>
      <c r="AI258" s="8" t="s">
        <v>14</v>
      </c>
      <c r="AK258" s="8" t="s">
        <v>14</v>
      </c>
      <c r="AL258" s="8" t="s">
        <v>14</v>
      </c>
      <c r="AM258" s="8" t="s">
        <v>14</v>
      </c>
      <c r="AN258" s="8" t="str">
        <f>IFERROR(__xludf.DUMMYFUNCTION("""COMPUTED_VALUE"""),"")</f>
        <v/>
      </c>
      <c r="AO258" s="8" t="str">
        <f>IFERROR(__xludf.DUMMYFUNCTION("if(len(AI258:AI1001)=0,"""", COUNTA(filter(Chirps!$A$2:$Z$100,column(Chirps!$A$2:$Z$100)=AI258)))"),"")</f>
        <v/>
      </c>
    </row>
    <row r="259">
      <c r="R259" s="24"/>
      <c r="S259" s="24"/>
      <c r="V259" s="109" t="str">
        <f>IFERROR(__xludf.DUMMYFUNCTION("if(len(M259)=0,"""",(IF(N259=""C"",
SMALL(FILTER(M:M,B:B=B259,E:E=E259),1),
0)
+IF(N259=""R18"",
MIN(IFERROR(SMALL(FILTER(M:M,B:B=B259,E:E=E259,J:J=9),1),100)+IFERROR(SMALL(FILTER(M:M,B:B=B259,E:E=E259,J:J=9),2),100),SMALL(FILTER(M:M,B:B=B259,E:E=E259,J:J"&amp;"=18),1)),
0)
+IF(OR(N259=""R9"",N259=""M""),
MINIFS(M:M,B:B,B259,E:E,E259),
0)))"),"")</f>
        <v/>
      </c>
      <c r="AI259" s="8" t="s">
        <v>14</v>
      </c>
      <c r="AK259" s="8" t="s">
        <v>14</v>
      </c>
      <c r="AL259" s="8" t="s">
        <v>14</v>
      </c>
      <c r="AM259" s="8" t="s">
        <v>14</v>
      </c>
      <c r="AN259" s="8" t="str">
        <f>IFERROR(__xludf.DUMMYFUNCTION("""COMPUTED_VALUE"""),"")</f>
        <v/>
      </c>
      <c r="AO259" s="8" t="str">
        <f>IFERROR(__xludf.DUMMYFUNCTION("if(len(AI259:AI1001)=0,"""", COUNTA(filter(Chirps!$A$2:$Z$100,column(Chirps!$A$2:$Z$100)=AI259)))"),"")</f>
        <v/>
      </c>
    </row>
    <row r="260">
      <c r="R260" s="24"/>
      <c r="S260" s="24"/>
      <c r="V260" s="109" t="str">
        <f>IFERROR(__xludf.DUMMYFUNCTION("if(len(M260)=0,"""",(IF(N260=""C"",
SMALL(FILTER(M:M,B:B=B260,E:E=E260),1),
0)
+IF(N260=""R18"",
MIN(IFERROR(SMALL(FILTER(M:M,B:B=B260,E:E=E260,J:J=9),1),100)+IFERROR(SMALL(FILTER(M:M,B:B=B260,E:E=E260,J:J=9),2),100),SMALL(FILTER(M:M,B:B=B260,E:E=E260,J:J"&amp;"=18),1)),
0)
+IF(OR(N260=""R9"",N260=""M""),
MINIFS(M:M,B:B,B260,E:E,E260),
0)))"),"")</f>
        <v/>
      </c>
      <c r="AI260" s="8" t="s">
        <v>14</v>
      </c>
      <c r="AK260" s="8" t="s">
        <v>14</v>
      </c>
      <c r="AL260" s="8" t="s">
        <v>14</v>
      </c>
      <c r="AM260" s="8" t="s">
        <v>14</v>
      </c>
      <c r="AN260" s="8" t="str">
        <f>IFERROR(__xludf.DUMMYFUNCTION("""COMPUTED_VALUE"""),"")</f>
        <v/>
      </c>
      <c r="AO260" s="8" t="str">
        <f>IFERROR(__xludf.DUMMYFUNCTION("if(len(AI260:AI1001)=0,"""", COUNTA(filter(Chirps!$A$2:$Z$100,column(Chirps!$A$2:$Z$100)=AI260)))"),"")</f>
        <v/>
      </c>
    </row>
    <row r="261">
      <c r="R261" s="24"/>
      <c r="S261" s="24"/>
      <c r="V261" s="109" t="str">
        <f>IFERROR(__xludf.DUMMYFUNCTION("if(len(M261)=0,"""",(IF(N261=""C"",
SMALL(FILTER(M:M,B:B=B261,E:E=E261),1),
0)
+IF(N261=""R18"",
MIN(IFERROR(SMALL(FILTER(M:M,B:B=B261,E:E=E261,J:J=9),1),100)+IFERROR(SMALL(FILTER(M:M,B:B=B261,E:E=E261,J:J=9),2),100),SMALL(FILTER(M:M,B:B=B261,E:E=E261,J:J"&amp;"=18),1)),
0)
+IF(OR(N261=""R9"",N261=""M""),
MINIFS(M:M,B:B,B261,E:E,E261),
0)))"),"")</f>
        <v/>
      </c>
      <c r="AI261" s="8" t="s">
        <v>14</v>
      </c>
      <c r="AK261" s="8" t="s">
        <v>14</v>
      </c>
      <c r="AL261" s="8" t="s">
        <v>14</v>
      </c>
      <c r="AM261" s="8" t="s">
        <v>14</v>
      </c>
      <c r="AN261" s="8" t="str">
        <f>IFERROR(__xludf.DUMMYFUNCTION("""COMPUTED_VALUE"""),"")</f>
        <v/>
      </c>
      <c r="AO261" s="8" t="str">
        <f>IFERROR(__xludf.DUMMYFUNCTION("if(len(AI261:AI1001)=0,"""", COUNTA(filter(Chirps!$A$2:$Z$100,column(Chirps!$A$2:$Z$100)=AI261)))"),"")</f>
        <v/>
      </c>
    </row>
    <row r="262">
      <c r="R262" s="24"/>
      <c r="S262" s="24"/>
      <c r="V262" s="109" t="str">
        <f>IFERROR(__xludf.DUMMYFUNCTION("if(len(M262)=0,"""",(IF(N262=""C"",
SMALL(FILTER(M:M,B:B=B262,E:E=E262),1),
0)
+IF(N262=""R18"",
MIN(IFERROR(SMALL(FILTER(M:M,B:B=B262,E:E=E262,J:J=9),1),100)+IFERROR(SMALL(FILTER(M:M,B:B=B262,E:E=E262,J:J=9),2),100),SMALL(FILTER(M:M,B:B=B262,E:E=E262,J:J"&amp;"=18),1)),
0)
+IF(OR(N262=""R9"",N262=""M""),
MINIFS(M:M,B:B,B262,E:E,E262),
0)))"),"")</f>
        <v/>
      </c>
      <c r="AI262" s="8" t="s">
        <v>14</v>
      </c>
      <c r="AK262" s="8" t="s">
        <v>14</v>
      </c>
      <c r="AL262" s="8" t="s">
        <v>14</v>
      </c>
      <c r="AM262" s="8" t="s">
        <v>14</v>
      </c>
      <c r="AN262" s="8" t="str">
        <f>IFERROR(__xludf.DUMMYFUNCTION("""COMPUTED_VALUE"""),"")</f>
        <v/>
      </c>
      <c r="AO262" s="8" t="str">
        <f>IFERROR(__xludf.DUMMYFUNCTION("if(len(AI262:AI1001)=0,"""", COUNTA(filter(Chirps!$A$2:$Z$100,column(Chirps!$A$2:$Z$100)=AI262)))"),"")</f>
        <v/>
      </c>
    </row>
    <row r="263">
      <c r="R263" s="24"/>
      <c r="S263" s="24"/>
      <c r="V263" s="109" t="str">
        <f>IFERROR(__xludf.DUMMYFUNCTION("if(len(M263)=0,"""",(IF(N263=""C"",
SMALL(FILTER(M:M,B:B=B263,E:E=E263),1),
0)
+IF(N263=""R18"",
MIN(IFERROR(SMALL(FILTER(M:M,B:B=B263,E:E=E263,J:J=9),1),100)+IFERROR(SMALL(FILTER(M:M,B:B=B263,E:E=E263,J:J=9),2),100),SMALL(FILTER(M:M,B:B=B263,E:E=E263,J:J"&amp;"=18),1)),
0)
+IF(OR(N263=""R9"",N263=""M""),
MINIFS(M:M,B:B,B263,E:E,E263),
0)))"),"")</f>
        <v/>
      </c>
      <c r="AI263" s="8" t="s">
        <v>14</v>
      </c>
      <c r="AK263" s="8" t="s">
        <v>14</v>
      </c>
      <c r="AL263" s="8" t="s">
        <v>14</v>
      </c>
      <c r="AM263" s="8" t="s">
        <v>14</v>
      </c>
      <c r="AN263" s="8" t="str">
        <f>IFERROR(__xludf.DUMMYFUNCTION("""COMPUTED_VALUE"""),"")</f>
        <v/>
      </c>
      <c r="AO263" s="8" t="str">
        <f>IFERROR(__xludf.DUMMYFUNCTION("if(len(AI263:AI1001)=0,"""", COUNTA(filter(Chirps!$A$2:$Z$100,column(Chirps!$A$2:$Z$100)=AI263)))"),"")</f>
        <v/>
      </c>
    </row>
    <row r="264">
      <c r="R264" s="24"/>
      <c r="S264" s="24"/>
      <c r="V264" s="109" t="str">
        <f>IFERROR(__xludf.DUMMYFUNCTION("if(len(M264)=0,"""",(IF(N264=""C"",
SMALL(FILTER(M:M,B:B=B264,E:E=E264),1),
0)
+IF(N264=""R18"",
MIN(IFERROR(SMALL(FILTER(M:M,B:B=B264,E:E=E264,J:J=9),1),100)+IFERROR(SMALL(FILTER(M:M,B:B=B264,E:E=E264,J:J=9),2),100),SMALL(FILTER(M:M,B:B=B264,E:E=E264,J:J"&amp;"=18),1)),
0)
+IF(OR(N264=""R9"",N264=""M""),
MINIFS(M:M,B:B,B264,E:E,E264),
0)))"),"")</f>
        <v/>
      </c>
      <c r="AI264" s="8" t="s">
        <v>14</v>
      </c>
      <c r="AK264" s="8" t="s">
        <v>14</v>
      </c>
      <c r="AL264" s="8" t="s">
        <v>14</v>
      </c>
      <c r="AM264" s="8" t="s">
        <v>14</v>
      </c>
      <c r="AN264" s="8" t="str">
        <f>IFERROR(__xludf.DUMMYFUNCTION("""COMPUTED_VALUE"""),"")</f>
        <v/>
      </c>
      <c r="AO264" s="8" t="str">
        <f>IFERROR(__xludf.DUMMYFUNCTION("if(len(AI264:AI1001)=0,"""", COUNTA(filter(Chirps!$A$2:$Z$100,column(Chirps!$A$2:$Z$100)=AI264)))"),"")</f>
        <v/>
      </c>
    </row>
    <row r="265">
      <c r="R265" s="24"/>
      <c r="S265" s="24"/>
      <c r="V265" s="109" t="str">
        <f>IFERROR(__xludf.DUMMYFUNCTION("if(len(M265)=0,"""",(IF(N265=""C"",
SMALL(FILTER(M:M,B:B=B265,E:E=E265),1),
0)
+IF(N265=""R18"",
MIN(IFERROR(SMALL(FILTER(M:M,B:B=B265,E:E=E265,J:J=9),1),100)+IFERROR(SMALL(FILTER(M:M,B:B=B265,E:E=E265,J:J=9),2),100),SMALL(FILTER(M:M,B:B=B265,E:E=E265,J:J"&amp;"=18),1)),
0)
+IF(OR(N265=""R9"",N265=""M""),
MINIFS(M:M,B:B,B265,E:E,E265),
0)))"),"")</f>
        <v/>
      </c>
      <c r="AI265" s="8" t="s">
        <v>14</v>
      </c>
      <c r="AK265" s="8" t="s">
        <v>14</v>
      </c>
      <c r="AL265" s="8" t="s">
        <v>14</v>
      </c>
      <c r="AM265" s="8" t="s">
        <v>14</v>
      </c>
      <c r="AN265" s="8" t="str">
        <f>IFERROR(__xludf.DUMMYFUNCTION("""COMPUTED_VALUE"""),"")</f>
        <v/>
      </c>
      <c r="AO265" s="8" t="str">
        <f>IFERROR(__xludf.DUMMYFUNCTION("if(len(AI265:AI1001)=0,"""", COUNTA(filter(Chirps!$A$2:$Z$100,column(Chirps!$A$2:$Z$100)=AI265)))"),"")</f>
        <v/>
      </c>
    </row>
    <row r="266">
      <c r="R266" s="24"/>
      <c r="S266" s="24"/>
      <c r="V266" s="109" t="str">
        <f>IFERROR(__xludf.DUMMYFUNCTION("if(len(M266)=0,"""",(IF(N266=""C"",
SMALL(FILTER(M:M,B:B=B266,E:E=E266),1),
0)
+IF(N266=""R18"",
MIN(IFERROR(SMALL(FILTER(M:M,B:B=B266,E:E=E266,J:J=9),1),100)+IFERROR(SMALL(FILTER(M:M,B:B=B266,E:E=E266,J:J=9),2),100),SMALL(FILTER(M:M,B:B=B266,E:E=E266,J:J"&amp;"=18),1)),
0)
+IF(OR(N266=""R9"",N266=""M""),
MINIFS(M:M,B:B,B266,E:E,E266),
0)))"),"")</f>
        <v/>
      </c>
      <c r="AI266" s="8" t="s">
        <v>14</v>
      </c>
      <c r="AK266" s="8" t="s">
        <v>14</v>
      </c>
      <c r="AL266" s="8" t="s">
        <v>14</v>
      </c>
      <c r="AM266" s="8" t="s">
        <v>14</v>
      </c>
      <c r="AN266" s="8" t="str">
        <f>IFERROR(__xludf.DUMMYFUNCTION("""COMPUTED_VALUE"""),"")</f>
        <v/>
      </c>
      <c r="AO266" s="8" t="str">
        <f>IFERROR(__xludf.DUMMYFUNCTION("if(len(AI266:AI1001)=0,"""", COUNTA(filter(Chirps!$A$2:$Z$100,column(Chirps!$A$2:$Z$100)=AI266)))"),"")</f>
        <v/>
      </c>
    </row>
    <row r="267">
      <c r="R267" s="24"/>
      <c r="S267" s="24"/>
      <c r="V267" s="109" t="str">
        <f>IFERROR(__xludf.DUMMYFUNCTION("if(len(M267)=0,"""",(IF(N267=""C"",
SMALL(FILTER(M:M,B:B=B267,E:E=E267),1),
0)
+IF(N267=""R18"",
MIN(IFERROR(SMALL(FILTER(M:M,B:B=B267,E:E=E267,J:J=9),1),100)+IFERROR(SMALL(FILTER(M:M,B:B=B267,E:E=E267,J:J=9),2),100),SMALL(FILTER(M:M,B:B=B267,E:E=E267,J:J"&amp;"=18),1)),
0)
+IF(OR(N267=""R9"",N267=""M""),
MINIFS(M:M,B:B,B267,E:E,E267),
0)))"),"")</f>
        <v/>
      </c>
      <c r="AI267" s="8" t="s">
        <v>14</v>
      </c>
      <c r="AK267" s="8" t="s">
        <v>14</v>
      </c>
      <c r="AL267" s="8" t="s">
        <v>14</v>
      </c>
      <c r="AM267" s="8" t="s">
        <v>14</v>
      </c>
      <c r="AN267" s="8" t="str">
        <f>IFERROR(__xludf.DUMMYFUNCTION("""COMPUTED_VALUE"""),"")</f>
        <v/>
      </c>
      <c r="AO267" s="8" t="str">
        <f>IFERROR(__xludf.DUMMYFUNCTION("if(len(AI267:AI1001)=0,"""", COUNTA(filter(Chirps!$A$2:$Z$100,column(Chirps!$A$2:$Z$100)=AI267)))"),"")</f>
        <v/>
      </c>
    </row>
    <row r="268">
      <c r="R268" s="24"/>
      <c r="S268" s="24"/>
      <c r="V268" s="109" t="str">
        <f>IFERROR(__xludf.DUMMYFUNCTION("if(len(M268)=0,"""",(IF(N268=""C"",
SMALL(FILTER(M:M,B:B=B268,E:E=E268),1),
0)
+IF(N268=""R18"",
MIN(IFERROR(SMALL(FILTER(M:M,B:B=B268,E:E=E268,J:J=9),1),100)+IFERROR(SMALL(FILTER(M:M,B:B=B268,E:E=E268,J:J=9),2),100),SMALL(FILTER(M:M,B:B=B268,E:E=E268,J:J"&amp;"=18),1)),
0)
+IF(OR(N268=""R9"",N268=""M""),
MINIFS(M:M,B:B,B268,E:E,E268),
0)))"),"")</f>
        <v/>
      </c>
      <c r="AI268" s="8" t="s">
        <v>14</v>
      </c>
      <c r="AK268" s="8" t="s">
        <v>14</v>
      </c>
      <c r="AL268" s="8" t="s">
        <v>14</v>
      </c>
      <c r="AM268" s="8" t="s">
        <v>14</v>
      </c>
      <c r="AN268" s="8" t="str">
        <f>IFERROR(__xludf.DUMMYFUNCTION("""COMPUTED_VALUE"""),"")</f>
        <v/>
      </c>
      <c r="AO268" s="8" t="str">
        <f>IFERROR(__xludf.DUMMYFUNCTION("if(len(AI268:AI1001)=0,"""", COUNTA(filter(Chirps!$A$2:$Z$100,column(Chirps!$A$2:$Z$100)=AI268)))"),"")</f>
        <v/>
      </c>
    </row>
    <row r="269">
      <c r="R269" s="24"/>
      <c r="S269" s="24"/>
      <c r="V269" s="109" t="str">
        <f>IFERROR(__xludf.DUMMYFUNCTION("if(len(M269)=0,"""",(IF(N269=""C"",
SMALL(FILTER(M:M,B:B=B269,E:E=E269),1),
0)
+IF(N269=""R18"",
MIN(IFERROR(SMALL(FILTER(M:M,B:B=B269,E:E=E269,J:J=9),1),100)+IFERROR(SMALL(FILTER(M:M,B:B=B269,E:E=E269,J:J=9),2),100),SMALL(FILTER(M:M,B:B=B269,E:E=E269,J:J"&amp;"=18),1)),
0)
+IF(OR(N269=""R9"",N269=""M""),
MINIFS(M:M,B:B,B269,E:E,E269),
0)))"),"")</f>
        <v/>
      </c>
      <c r="AI269" s="8" t="s">
        <v>14</v>
      </c>
      <c r="AK269" s="8" t="s">
        <v>14</v>
      </c>
      <c r="AL269" s="8" t="s">
        <v>14</v>
      </c>
      <c r="AM269" s="8" t="s">
        <v>14</v>
      </c>
      <c r="AN269" s="8" t="str">
        <f>IFERROR(__xludf.DUMMYFUNCTION("""COMPUTED_VALUE"""),"")</f>
        <v/>
      </c>
      <c r="AO269" s="8" t="str">
        <f>IFERROR(__xludf.DUMMYFUNCTION("if(len(AI269:AI1001)=0,"""", COUNTA(filter(Chirps!$A$2:$Z$100,column(Chirps!$A$2:$Z$100)=AI269)))"),"")</f>
        <v/>
      </c>
    </row>
    <row r="270">
      <c r="R270" s="24"/>
      <c r="S270" s="24"/>
      <c r="V270" s="109" t="str">
        <f>IFERROR(__xludf.DUMMYFUNCTION("if(len(M270)=0,"""",(IF(N270=""C"",
SMALL(FILTER(M:M,B:B=B270,E:E=E270),1),
0)
+IF(N270=""R18"",
MIN(IFERROR(SMALL(FILTER(M:M,B:B=B270,E:E=E270,J:J=9),1),100)+IFERROR(SMALL(FILTER(M:M,B:B=B270,E:E=E270,J:J=9),2),100),SMALL(FILTER(M:M,B:B=B270,E:E=E270,J:J"&amp;"=18),1)),
0)
+IF(OR(N270=""R9"",N270=""M""),
MINIFS(M:M,B:B,B270,E:E,E270),
0)))"),"")</f>
        <v/>
      </c>
      <c r="AI270" s="8" t="s">
        <v>14</v>
      </c>
      <c r="AK270" s="8" t="s">
        <v>14</v>
      </c>
      <c r="AL270" s="8" t="s">
        <v>14</v>
      </c>
      <c r="AM270" s="8" t="s">
        <v>14</v>
      </c>
      <c r="AN270" s="8" t="str">
        <f>IFERROR(__xludf.DUMMYFUNCTION("""COMPUTED_VALUE"""),"")</f>
        <v/>
      </c>
      <c r="AO270" s="8" t="str">
        <f>IFERROR(__xludf.DUMMYFUNCTION("if(len(AI270:AI1001)=0,"""", COUNTA(filter(Chirps!$A$2:$Z$100,column(Chirps!$A$2:$Z$100)=AI270)))"),"")</f>
        <v/>
      </c>
    </row>
    <row r="271">
      <c r="R271" s="24"/>
      <c r="S271" s="24"/>
      <c r="V271" s="109" t="str">
        <f>IFERROR(__xludf.DUMMYFUNCTION("if(len(M271)=0,"""",(IF(N271=""C"",
SMALL(FILTER(M:M,B:B=B271,E:E=E271),1),
0)
+IF(N271=""R18"",
MIN(IFERROR(SMALL(FILTER(M:M,B:B=B271,E:E=E271,J:J=9),1),100)+IFERROR(SMALL(FILTER(M:M,B:B=B271,E:E=E271,J:J=9),2),100),SMALL(FILTER(M:M,B:B=B271,E:E=E271,J:J"&amp;"=18),1)),
0)
+IF(OR(N271=""R9"",N271=""M""),
MINIFS(M:M,B:B,B271,E:E,E271),
0)))"),"")</f>
        <v/>
      </c>
      <c r="AI271" s="8" t="s">
        <v>14</v>
      </c>
      <c r="AK271" s="8" t="s">
        <v>14</v>
      </c>
      <c r="AL271" s="8" t="s">
        <v>14</v>
      </c>
      <c r="AM271" s="8" t="s">
        <v>14</v>
      </c>
      <c r="AN271" s="8" t="str">
        <f>IFERROR(__xludf.DUMMYFUNCTION("""COMPUTED_VALUE"""),"")</f>
        <v/>
      </c>
      <c r="AO271" s="8" t="str">
        <f>IFERROR(__xludf.DUMMYFUNCTION("if(len(AI271:AI1001)=0,"""", COUNTA(filter(Chirps!$A$2:$Z$100,column(Chirps!$A$2:$Z$100)=AI271)))"),"")</f>
        <v/>
      </c>
    </row>
    <row r="272">
      <c r="R272" s="24"/>
      <c r="S272" s="24"/>
      <c r="V272" s="109" t="str">
        <f>IFERROR(__xludf.DUMMYFUNCTION("if(len(M272)=0,"""",(IF(N272=""C"",
SMALL(FILTER(M:M,B:B=B272,E:E=E272),1),
0)
+IF(N272=""R18"",
MIN(IFERROR(SMALL(FILTER(M:M,B:B=B272,E:E=E272,J:J=9),1),100)+IFERROR(SMALL(FILTER(M:M,B:B=B272,E:E=E272,J:J=9),2),100),SMALL(FILTER(M:M,B:B=B272,E:E=E272,J:J"&amp;"=18),1)),
0)
+IF(OR(N272=""R9"",N272=""M""),
MINIFS(M:M,B:B,B272,E:E,E272),
0)))"),"")</f>
        <v/>
      </c>
      <c r="AI272" s="8" t="s">
        <v>14</v>
      </c>
      <c r="AK272" s="8" t="s">
        <v>14</v>
      </c>
      <c r="AL272" s="8" t="s">
        <v>14</v>
      </c>
      <c r="AM272" s="8" t="s">
        <v>14</v>
      </c>
      <c r="AN272" s="8" t="str">
        <f>IFERROR(__xludf.DUMMYFUNCTION("""COMPUTED_VALUE"""),"")</f>
        <v/>
      </c>
      <c r="AO272" s="8" t="str">
        <f>IFERROR(__xludf.DUMMYFUNCTION("if(len(AI272:AI1001)=0,"""", COUNTA(filter(Chirps!$A$2:$Z$100,column(Chirps!$A$2:$Z$100)=AI272)))"),"")</f>
        <v/>
      </c>
    </row>
    <row r="273">
      <c r="R273" s="24"/>
      <c r="S273" s="24"/>
      <c r="V273" s="109" t="str">
        <f>IFERROR(__xludf.DUMMYFUNCTION("if(len(M273)=0,"""",(IF(N273=""C"",
SMALL(FILTER(M:M,B:B=B273,E:E=E273),1),
0)
+IF(N273=""R18"",
MIN(IFERROR(SMALL(FILTER(M:M,B:B=B273,E:E=E273,J:J=9),1),100)+IFERROR(SMALL(FILTER(M:M,B:B=B273,E:E=E273,J:J=9),2),100),SMALL(FILTER(M:M,B:B=B273,E:E=E273,J:J"&amp;"=18),1)),
0)
+IF(OR(N273=""R9"",N273=""M""),
MINIFS(M:M,B:B,B273,E:E,E273),
0)))"),"")</f>
        <v/>
      </c>
      <c r="AI273" s="8" t="s">
        <v>14</v>
      </c>
      <c r="AK273" s="8" t="s">
        <v>14</v>
      </c>
      <c r="AL273" s="8" t="s">
        <v>14</v>
      </c>
      <c r="AM273" s="8" t="s">
        <v>14</v>
      </c>
      <c r="AN273" s="8" t="str">
        <f>IFERROR(__xludf.DUMMYFUNCTION("""COMPUTED_VALUE"""),"")</f>
        <v/>
      </c>
      <c r="AO273" s="8" t="str">
        <f>IFERROR(__xludf.DUMMYFUNCTION("if(len(AI273:AI1001)=0,"""", COUNTA(filter(Chirps!$A$2:$Z$100,column(Chirps!$A$2:$Z$100)=AI273)))"),"")</f>
        <v/>
      </c>
    </row>
    <row r="274">
      <c r="R274" s="24"/>
      <c r="S274" s="24"/>
      <c r="V274" s="109" t="str">
        <f>IFERROR(__xludf.DUMMYFUNCTION("if(len(M274)=0,"""",(IF(N274=""C"",
SMALL(FILTER(M:M,B:B=B274,E:E=E274),1),
0)
+IF(N274=""R18"",
MIN(IFERROR(SMALL(FILTER(M:M,B:B=B274,E:E=E274,J:J=9),1),100)+IFERROR(SMALL(FILTER(M:M,B:B=B274,E:E=E274,J:J=9),2),100),SMALL(FILTER(M:M,B:B=B274,E:E=E274,J:J"&amp;"=18),1)),
0)
+IF(OR(N274=""R9"",N274=""M""),
MINIFS(M:M,B:B,B274,E:E,E274),
0)))"),"")</f>
        <v/>
      </c>
      <c r="AI274" s="8" t="s">
        <v>14</v>
      </c>
      <c r="AK274" s="8" t="s">
        <v>14</v>
      </c>
      <c r="AL274" s="8" t="s">
        <v>14</v>
      </c>
      <c r="AM274" s="8" t="s">
        <v>14</v>
      </c>
      <c r="AN274" s="8" t="str">
        <f>IFERROR(__xludf.DUMMYFUNCTION("""COMPUTED_VALUE"""),"")</f>
        <v/>
      </c>
      <c r="AO274" s="8" t="str">
        <f>IFERROR(__xludf.DUMMYFUNCTION("if(len(AI274:AI1001)=0,"""", COUNTA(filter(Chirps!$A$2:$Z$100,column(Chirps!$A$2:$Z$100)=AI274)))"),"")</f>
        <v/>
      </c>
    </row>
    <row r="275">
      <c r="R275" s="24"/>
      <c r="S275" s="24"/>
      <c r="V275" s="109" t="str">
        <f>IFERROR(__xludf.DUMMYFUNCTION("if(len(M275)=0,"""",(IF(N275=""C"",
SMALL(FILTER(M:M,B:B=B275,E:E=E275),1),
0)
+IF(N275=""R18"",
MIN(IFERROR(SMALL(FILTER(M:M,B:B=B275,E:E=E275,J:J=9),1),100)+IFERROR(SMALL(FILTER(M:M,B:B=B275,E:E=E275,J:J=9),2),100),SMALL(FILTER(M:M,B:B=B275,E:E=E275,J:J"&amp;"=18),1)),
0)
+IF(OR(N275=""R9"",N275=""M""),
MINIFS(M:M,B:B,B275,E:E,E275),
0)))"),"")</f>
        <v/>
      </c>
      <c r="AI275" s="8" t="s">
        <v>14</v>
      </c>
      <c r="AK275" s="8" t="s">
        <v>14</v>
      </c>
      <c r="AL275" s="8" t="s">
        <v>14</v>
      </c>
      <c r="AM275" s="8" t="s">
        <v>14</v>
      </c>
      <c r="AN275" s="8" t="str">
        <f>IFERROR(__xludf.DUMMYFUNCTION("""COMPUTED_VALUE"""),"")</f>
        <v/>
      </c>
      <c r="AO275" s="8" t="str">
        <f>IFERROR(__xludf.DUMMYFUNCTION("if(len(AI275:AI1001)=0,"""", COUNTA(filter(Chirps!$A$2:$Z$100,column(Chirps!$A$2:$Z$100)=AI275)))"),"")</f>
        <v/>
      </c>
    </row>
    <row r="276">
      <c r="R276" s="24"/>
      <c r="S276" s="24"/>
      <c r="V276" s="109" t="str">
        <f>IFERROR(__xludf.DUMMYFUNCTION("if(len(M276)=0,"""",(IF(N276=""C"",
SMALL(FILTER(M:M,B:B=B276,E:E=E276),1),
0)
+IF(N276=""R18"",
MIN(IFERROR(SMALL(FILTER(M:M,B:B=B276,E:E=E276,J:J=9),1),100)+IFERROR(SMALL(FILTER(M:M,B:B=B276,E:E=E276,J:J=9),2),100),SMALL(FILTER(M:M,B:B=B276,E:E=E276,J:J"&amp;"=18),1)),
0)
+IF(OR(N276=""R9"",N276=""M""),
MINIFS(M:M,B:B,B276,E:E,E276),
0)))"),"")</f>
        <v/>
      </c>
      <c r="AI276" s="8" t="s">
        <v>14</v>
      </c>
      <c r="AK276" s="8" t="s">
        <v>14</v>
      </c>
      <c r="AL276" s="8" t="s">
        <v>14</v>
      </c>
      <c r="AM276" s="8" t="s">
        <v>14</v>
      </c>
      <c r="AN276" s="8" t="str">
        <f>IFERROR(__xludf.DUMMYFUNCTION("""COMPUTED_VALUE"""),"")</f>
        <v/>
      </c>
      <c r="AO276" s="8" t="str">
        <f>IFERROR(__xludf.DUMMYFUNCTION("if(len(AI276:AI1001)=0,"""", COUNTA(filter(Chirps!$A$2:$Z$100,column(Chirps!$A$2:$Z$100)=AI276)))"),"")</f>
        <v/>
      </c>
    </row>
    <row r="277">
      <c r="R277" s="24"/>
      <c r="S277" s="24"/>
      <c r="V277" s="109" t="str">
        <f>IFERROR(__xludf.DUMMYFUNCTION("if(len(M277)=0,"""",(IF(N277=""C"",
SMALL(FILTER(M:M,B:B=B277,E:E=E277),1),
0)
+IF(N277=""R18"",
MIN(IFERROR(SMALL(FILTER(M:M,B:B=B277,E:E=E277,J:J=9),1),100)+IFERROR(SMALL(FILTER(M:M,B:B=B277,E:E=E277,J:J=9),2),100),SMALL(FILTER(M:M,B:B=B277,E:E=E277,J:J"&amp;"=18),1)),
0)
+IF(OR(N277=""R9"",N277=""M""),
MINIFS(M:M,B:B,B277,E:E,E277),
0)))"),"")</f>
        <v/>
      </c>
      <c r="AI277" s="8" t="s">
        <v>14</v>
      </c>
      <c r="AK277" s="8" t="s">
        <v>14</v>
      </c>
      <c r="AL277" s="8" t="s">
        <v>14</v>
      </c>
      <c r="AM277" s="8" t="s">
        <v>14</v>
      </c>
      <c r="AN277" s="8" t="str">
        <f>IFERROR(__xludf.DUMMYFUNCTION("""COMPUTED_VALUE"""),"")</f>
        <v/>
      </c>
      <c r="AO277" s="8" t="str">
        <f>IFERROR(__xludf.DUMMYFUNCTION("if(len(AI277:AI1001)=0,"""", COUNTA(filter(Chirps!$A$2:$Z$100,column(Chirps!$A$2:$Z$100)=AI277)))"),"")</f>
        <v/>
      </c>
    </row>
    <row r="278">
      <c r="R278" s="24"/>
      <c r="S278" s="24"/>
      <c r="V278" s="109" t="str">
        <f>IFERROR(__xludf.DUMMYFUNCTION("if(len(M278)=0,"""",(IF(N278=""C"",
SMALL(FILTER(M:M,B:B=B278,E:E=E278),1),
0)
+IF(N278=""R18"",
MIN(IFERROR(SMALL(FILTER(M:M,B:B=B278,E:E=E278,J:J=9),1),100)+IFERROR(SMALL(FILTER(M:M,B:B=B278,E:E=E278,J:J=9),2),100),SMALL(FILTER(M:M,B:B=B278,E:E=E278,J:J"&amp;"=18),1)),
0)
+IF(OR(N278=""R9"",N278=""M""),
MINIFS(M:M,B:B,B278,E:E,E278),
0)))"),"")</f>
        <v/>
      </c>
      <c r="AI278" s="8" t="s">
        <v>14</v>
      </c>
      <c r="AK278" s="8" t="s">
        <v>14</v>
      </c>
      <c r="AL278" s="8" t="s">
        <v>14</v>
      </c>
      <c r="AM278" s="8" t="s">
        <v>14</v>
      </c>
      <c r="AN278" s="8" t="str">
        <f>IFERROR(__xludf.DUMMYFUNCTION("""COMPUTED_VALUE"""),"")</f>
        <v/>
      </c>
      <c r="AO278" s="8" t="str">
        <f>IFERROR(__xludf.DUMMYFUNCTION("if(len(AI278:AI1001)=0,"""", COUNTA(filter(Chirps!$A$2:$Z$100,column(Chirps!$A$2:$Z$100)=AI278)))"),"")</f>
        <v/>
      </c>
    </row>
    <row r="279">
      <c r="R279" s="24"/>
      <c r="S279" s="24"/>
      <c r="V279" s="109" t="str">
        <f>IFERROR(__xludf.DUMMYFUNCTION("if(len(M279)=0,"""",(IF(N279=""C"",
SMALL(FILTER(M:M,B:B=B279,E:E=E279),1),
0)
+IF(N279=""R18"",
MIN(IFERROR(SMALL(FILTER(M:M,B:B=B279,E:E=E279,J:J=9),1),100)+IFERROR(SMALL(FILTER(M:M,B:B=B279,E:E=E279,J:J=9),2),100),SMALL(FILTER(M:M,B:B=B279,E:E=E279,J:J"&amp;"=18),1)),
0)
+IF(OR(N279=""R9"",N279=""M""),
MINIFS(M:M,B:B,B279,E:E,E279),
0)))"),"")</f>
        <v/>
      </c>
      <c r="AI279" s="8" t="s">
        <v>14</v>
      </c>
      <c r="AK279" s="8" t="s">
        <v>14</v>
      </c>
      <c r="AL279" s="8" t="s">
        <v>14</v>
      </c>
      <c r="AM279" s="8" t="s">
        <v>14</v>
      </c>
      <c r="AN279" s="8" t="str">
        <f>IFERROR(__xludf.DUMMYFUNCTION("""COMPUTED_VALUE"""),"")</f>
        <v/>
      </c>
      <c r="AO279" s="8" t="str">
        <f>IFERROR(__xludf.DUMMYFUNCTION("if(len(AI279:AI1001)=0,"""", COUNTA(filter(Chirps!$A$2:$Z$100,column(Chirps!$A$2:$Z$100)=AI279)))"),"")</f>
        <v/>
      </c>
    </row>
    <row r="280">
      <c r="R280" s="24"/>
      <c r="S280" s="24"/>
      <c r="V280" s="109" t="str">
        <f>IFERROR(__xludf.DUMMYFUNCTION("if(len(M280)=0,"""",(IF(N280=""C"",
SMALL(FILTER(M:M,B:B=B280,E:E=E280),1),
0)
+IF(N280=""R18"",
MIN(IFERROR(SMALL(FILTER(M:M,B:B=B280,E:E=E280,J:J=9),1),100)+IFERROR(SMALL(FILTER(M:M,B:B=B280,E:E=E280,J:J=9),2),100),SMALL(FILTER(M:M,B:B=B280,E:E=E280,J:J"&amp;"=18),1)),
0)
+IF(OR(N280=""R9"",N280=""M""),
MINIFS(M:M,B:B,B280,E:E,E280),
0)))"),"")</f>
        <v/>
      </c>
      <c r="AI280" s="8" t="s">
        <v>14</v>
      </c>
      <c r="AK280" s="8" t="s">
        <v>14</v>
      </c>
      <c r="AL280" s="8" t="s">
        <v>14</v>
      </c>
      <c r="AM280" s="8" t="s">
        <v>14</v>
      </c>
      <c r="AN280" s="8" t="str">
        <f>IFERROR(__xludf.DUMMYFUNCTION("""COMPUTED_VALUE"""),"")</f>
        <v/>
      </c>
      <c r="AO280" s="8" t="str">
        <f>IFERROR(__xludf.DUMMYFUNCTION("if(len(AI280:AI1001)=0,"""", COUNTA(filter(Chirps!$A$2:$Z$100,column(Chirps!$A$2:$Z$100)=AI280)))"),"")</f>
        <v/>
      </c>
    </row>
    <row r="281">
      <c r="R281" s="24"/>
      <c r="S281" s="24"/>
      <c r="V281" s="109" t="str">
        <f>IFERROR(__xludf.DUMMYFUNCTION("if(len(M281)=0,"""",(IF(N281=""C"",
SMALL(FILTER(M:M,B:B=B281,E:E=E281),1),
0)
+IF(N281=""R18"",
MIN(IFERROR(SMALL(FILTER(M:M,B:B=B281,E:E=E281,J:J=9),1),100)+IFERROR(SMALL(FILTER(M:M,B:B=B281,E:E=E281,J:J=9),2),100),SMALL(FILTER(M:M,B:B=B281,E:E=E281,J:J"&amp;"=18),1)),
0)
+IF(OR(N281=""R9"",N281=""M""),
MINIFS(M:M,B:B,B281,E:E,E281),
0)))"),"")</f>
        <v/>
      </c>
      <c r="AI281" s="8" t="s">
        <v>14</v>
      </c>
      <c r="AK281" s="8" t="s">
        <v>14</v>
      </c>
      <c r="AL281" s="8" t="s">
        <v>14</v>
      </c>
      <c r="AM281" s="8" t="s">
        <v>14</v>
      </c>
      <c r="AN281" s="8" t="str">
        <f>IFERROR(__xludf.DUMMYFUNCTION("""COMPUTED_VALUE"""),"")</f>
        <v/>
      </c>
      <c r="AO281" s="8" t="str">
        <f>IFERROR(__xludf.DUMMYFUNCTION("if(len(AI281:AI1001)=0,"""", COUNTA(filter(Chirps!$A$2:$Z$100,column(Chirps!$A$2:$Z$100)=AI281)))"),"")</f>
        <v/>
      </c>
    </row>
    <row r="282">
      <c r="R282" s="24"/>
      <c r="S282" s="24"/>
      <c r="V282" s="109" t="str">
        <f>IFERROR(__xludf.DUMMYFUNCTION("if(len(M282)=0,"""",(IF(N282=""C"",
SMALL(FILTER(M:M,B:B=B282,E:E=E282),1),
0)
+IF(N282=""R18"",
MIN(IFERROR(SMALL(FILTER(M:M,B:B=B282,E:E=E282,J:J=9),1),100)+IFERROR(SMALL(FILTER(M:M,B:B=B282,E:E=E282,J:J=9),2),100),SMALL(FILTER(M:M,B:B=B282,E:E=E282,J:J"&amp;"=18),1)),
0)
+IF(OR(N282=""R9"",N282=""M""),
MINIFS(M:M,B:B,B282,E:E,E282),
0)))"),"")</f>
        <v/>
      </c>
      <c r="AI282" s="8" t="s">
        <v>14</v>
      </c>
      <c r="AK282" s="8" t="s">
        <v>14</v>
      </c>
      <c r="AL282" s="8" t="s">
        <v>14</v>
      </c>
      <c r="AM282" s="8" t="s">
        <v>14</v>
      </c>
      <c r="AN282" s="8" t="str">
        <f>IFERROR(__xludf.DUMMYFUNCTION("""COMPUTED_VALUE"""),"")</f>
        <v/>
      </c>
      <c r="AO282" s="8" t="str">
        <f>IFERROR(__xludf.DUMMYFUNCTION("if(len(AI282:AI1001)=0,"""", COUNTA(filter(Chirps!$A$2:$Z$100,column(Chirps!$A$2:$Z$100)=AI282)))"),"")</f>
        <v/>
      </c>
    </row>
    <row r="283">
      <c r="R283" s="24"/>
      <c r="S283" s="24"/>
      <c r="V283" s="109" t="str">
        <f>IFERROR(__xludf.DUMMYFUNCTION("if(len(M283)=0,"""",(IF(N283=""C"",
SMALL(FILTER(M:M,B:B=B283,E:E=E283),1),
0)
+IF(N283=""R18"",
MIN(IFERROR(SMALL(FILTER(M:M,B:B=B283,E:E=E283,J:J=9),1),100)+IFERROR(SMALL(FILTER(M:M,B:B=B283,E:E=E283,J:J=9),2),100),SMALL(FILTER(M:M,B:B=B283,E:E=E283,J:J"&amp;"=18),1)),
0)
+IF(OR(N283=""R9"",N283=""M""),
MINIFS(M:M,B:B,B283,E:E,E283),
0)))"),"")</f>
        <v/>
      </c>
      <c r="AI283" s="8" t="s">
        <v>14</v>
      </c>
      <c r="AK283" s="8" t="s">
        <v>14</v>
      </c>
      <c r="AL283" s="8" t="s">
        <v>14</v>
      </c>
      <c r="AM283" s="8" t="s">
        <v>14</v>
      </c>
      <c r="AN283" s="8" t="str">
        <f>IFERROR(__xludf.DUMMYFUNCTION("""COMPUTED_VALUE"""),"")</f>
        <v/>
      </c>
      <c r="AO283" s="8" t="str">
        <f>IFERROR(__xludf.DUMMYFUNCTION("if(len(AI283:AI1001)=0,"""", COUNTA(filter(Chirps!$A$2:$Z$100,column(Chirps!$A$2:$Z$100)=AI283)))"),"")</f>
        <v/>
      </c>
    </row>
    <row r="284">
      <c r="R284" s="24"/>
      <c r="S284" s="24"/>
      <c r="V284" s="109" t="str">
        <f>IFERROR(__xludf.DUMMYFUNCTION("if(len(M284)=0,"""",(IF(N284=""C"",
SMALL(FILTER(M:M,B:B=B284,E:E=E284),1),
0)
+IF(N284=""R18"",
MIN(IFERROR(SMALL(FILTER(M:M,B:B=B284,E:E=E284,J:J=9),1),100)+IFERROR(SMALL(FILTER(M:M,B:B=B284,E:E=E284,J:J=9),2),100),SMALL(FILTER(M:M,B:B=B284,E:E=E284,J:J"&amp;"=18),1)),
0)
+IF(OR(N284=""R9"",N284=""M""),
MINIFS(M:M,B:B,B284,E:E,E284),
0)))"),"")</f>
        <v/>
      </c>
      <c r="AI284" s="8" t="s">
        <v>14</v>
      </c>
      <c r="AK284" s="8" t="s">
        <v>14</v>
      </c>
      <c r="AL284" s="8" t="s">
        <v>14</v>
      </c>
      <c r="AM284" s="8" t="s">
        <v>14</v>
      </c>
      <c r="AN284" s="8" t="str">
        <f>IFERROR(__xludf.DUMMYFUNCTION("""COMPUTED_VALUE"""),"")</f>
        <v/>
      </c>
      <c r="AO284" s="8" t="str">
        <f>IFERROR(__xludf.DUMMYFUNCTION("if(len(AI284:AI1001)=0,"""", COUNTA(filter(Chirps!$A$2:$Z$100,column(Chirps!$A$2:$Z$100)=AI284)))"),"")</f>
        <v/>
      </c>
    </row>
    <row r="285">
      <c r="R285" s="24"/>
      <c r="S285" s="24"/>
      <c r="V285" s="109" t="str">
        <f>IFERROR(__xludf.DUMMYFUNCTION("if(len(M285)=0,"""",(IF(N285=""C"",
SMALL(FILTER(M:M,B:B=B285,E:E=E285),1),
0)
+IF(N285=""R18"",
MIN(IFERROR(SMALL(FILTER(M:M,B:B=B285,E:E=E285,J:J=9),1),100)+IFERROR(SMALL(FILTER(M:M,B:B=B285,E:E=E285,J:J=9),2),100),SMALL(FILTER(M:M,B:B=B285,E:E=E285,J:J"&amp;"=18),1)),
0)
+IF(OR(N285=""R9"",N285=""M""),
MINIFS(M:M,B:B,B285,E:E,E285),
0)))"),"")</f>
        <v/>
      </c>
      <c r="AI285" s="8" t="s">
        <v>14</v>
      </c>
      <c r="AK285" s="8" t="s">
        <v>14</v>
      </c>
      <c r="AL285" s="8" t="s">
        <v>14</v>
      </c>
      <c r="AM285" s="8" t="s">
        <v>14</v>
      </c>
      <c r="AN285" s="8" t="str">
        <f>IFERROR(__xludf.DUMMYFUNCTION("""COMPUTED_VALUE"""),"")</f>
        <v/>
      </c>
      <c r="AO285" s="8" t="str">
        <f>IFERROR(__xludf.DUMMYFUNCTION("if(len(AI285:AI1001)=0,"""", COUNTA(filter(Chirps!$A$2:$Z$100,column(Chirps!$A$2:$Z$100)=AI285)))"),"")</f>
        <v/>
      </c>
    </row>
    <row r="286">
      <c r="R286" s="24"/>
      <c r="S286" s="24"/>
      <c r="V286" s="109" t="str">
        <f>IFERROR(__xludf.DUMMYFUNCTION("if(len(M286)=0,"""",(IF(N286=""C"",
SMALL(FILTER(M:M,B:B=B286,E:E=E286),1),
0)
+IF(N286=""R18"",
MIN(IFERROR(SMALL(FILTER(M:M,B:B=B286,E:E=E286,J:J=9),1),100)+IFERROR(SMALL(FILTER(M:M,B:B=B286,E:E=E286,J:J=9),2),100),SMALL(FILTER(M:M,B:B=B286,E:E=E286,J:J"&amp;"=18),1)),
0)
+IF(OR(N286=""R9"",N286=""M""),
MINIFS(M:M,B:B,B286,E:E,E286),
0)))"),"")</f>
        <v/>
      </c>
      <c r="AI286" s="8" t="s">
        <v>14</v>
      </c>
      <c r="AK286" s="8" t="s">
        <v>14</v>
      </c>
      <c r="AL286" s="8" t="s">
        <v>14</v>
      </c>
      <c r="AM286" s="8" t="s">
        <v>14</v>
      </c>
      <c r="AN286" s="8" t="str">
        <f>IFERROR(__xludf.DUMMYFUNCTION("""COMPUTED_VALUE"""),"")</f>
        <v/>
      </c>
      <c r="AO286" s="8" t="str">
        <f>IFERROR(__xludf.DUMMYFUNCTION("if(len(AI286:AI1001)=0,"""", COUNTA(filter(Chirps!$A$2:$Z$100,column(Chirps!$A$2:$Z$100)=AI286)))"),"")</f>
        <v/>
      </c>
    </row>
    <row r="287">
      <c r="R287" s="24"/>
      <c r="S287" s="24"/>
      <c r="V287" s="109" t="str">
        <f>IFERROR(__xludf.DUMMYFUNCTION("if(len(M287)=0,"""",(IF(N287=""C"",
SMALL(FILTER(M:M,B:B=B287,E:E=E287),1),
0)
+IF(N287=""R18"",
MIN(IFERROR(SMALL(FILTER(M:M,B:B=B287,E:E=E287,J:J=9),1),100)+IFERROR(SMALL(FILTER(M:M,B:B=B287,E:E=E287,J:J=9),2),100),SMALL(FILTER(M:M,B:B=B287,E:E=E287,J:J"&amp;"=18),1)),
0)
+IF(OR(N287=""R9"",N287=""M""),
MINIFS(M:M,B:B,B287,E:E,E287),
0)))"),"")</f>
        <v/>
      </c>
      <c r="AI287" s="8" t="s">
        <v>14</v>
      </c>
      <c r="AK287" s="8" t="s">
        <v>14</v>
      </c>
      <c r="AL287" s="8" t="s">
        <v>14</v>
      </c>
      <c r="AM287" s="8" t="s">
        <v>14</v>
      </c>
      <c r="AN287" s="8" t="str">
        <f>IFERROR(__xludf.DUMMYFUNCTION("""COMPUTED_VALUE"""),"")</f>
        <v/>
      </c>
      <c r="AO287" s="8" t="str">
        <f>IFERROR(__xludf.DUMMYFUNCTION("if(len(AI287:AI1001)=0,"""", COUNTA(filter(Chirps!$A$2:$Z$100,column(Chirps!$A$2:$Z$100)=AI287)))"),"")</f>
        <v/>
      </c>
    </row>
    <row r="288">
      <c r="R288" s="24"/>
      <c r="S288" s="24"/>
      <c r="V288" s="109" t="str">
        <f>IFERROR(__xludf.DUMMYFUNCTION("if(len(M288)=0,"""",(IF(N288=""C"",
SMALL(FILTER(M:M,B:B=B288,E:E=E288),1),
0)
+IF(N288=""R18"",
MIN(IFERROR(SMALL(FILTER(M:M,B:B=B288,E:E=E288,J:J=9),1),100)+IFERROR(SMALL(FILTER(M:M,B:B=B288,E:E=E288,J:J=9),2),100),SMALL(FILTER(M:M,B:B=B288,E:E=E288,J:J"&amp;"=18),1)),
0)
+IF(OR(N288=""R9"",N288=""M""),
MINIFS(M:M,B:B,B288,E:E,E288),
0)))"),"")</f>
        <v/>
      </c>
      <c r="AI288" s="8" t="s">
        <v>14</v>
      </c>
      <c r="AK288" s="8" t="s">
        <v>14</v>
      </c>
      <c r="AL288" s="8" t="s">
        <v>14</v>
      </c>
      <c r="AM288" s="8" t="s">
        <v>14</v>
      </c>
      <c r="AN288" s="8" t="str">
        <f>IFERROR(__xludf.DUMMYFUNCTION("""COMPUTED_VALUE"""),"")</f>
        <v/>
      </c>
      <c r="AO288" s="8" t="str">
        <f>IFERROR(__xludf.DUMMYFUNCTION("if(len(AI288:AI1001)=0,"""", COUNTA(filter(Chirps!$A$2:$Z$100,column(Chirps!$A$2:$Z$100)=AI288)))"),"")</f>
        <v/>
      </c>
    </row>
    <row r="289">
      <c r="R289" s="24"/>
      <c r="S289" s="24"/>
      <c r="V289" s="109" t="str">
        <f>IFERROR(__xludf.DUMMYFUNCTION("if(len(M289)=0,"""",(IF(N289=""C"",
SMALL(FILTER(M:M,B:B=B289,E:E=E289),1),
0)
+IF(N289=""R18"",
MIN(IFERROR(SMALL(FILTER(M:M,B:B=B289,E:E=E289,J:J=9),1),100)+IFERROR(SMALL(FILTER(M:M,B:B=B289,E:E=E289,J:J=9),2),100),SMALL(FILTER(M:M,B:B=B289,E:E=E289,J:J"&amp;"=18),1)),
0)
+IF(OR(N289=""R9"",N289=""M""),
MINIFS(M:M,B:B,B289,E:E,E289),
0)))"),"")</f>
        <v/>
      </c>
      <c r="AI289" s="8" t="s">
        <v>14</v>
      </c>
      <c r="AK289" s="8" t="s">
        <v>14</v>
      </c>
      <c r="AL289" s="8" t="s">
        <v>14</v>
      </c>
      <c r="AM289" s="8" t="s">
        <v>14</v>
      </c>
      <c r="AN289" s="8" t="str">
        <f>IFERROR(__xludf.DUMMYFUNCTION("""COMPUTED_VALUE"""),"")</f>
        <v/>
      </c>
      <c r="AO289" s="8" t="str">
        <f>IFERROR(__xludf.DUMMYFUNCTION("if(len(AI289:AI1001)=0,"""", COUNTA(filter(Chirps!$A$2:$Z$100,column(Chirps!$A$2:$Z$100)=AI289)))"),"")</f>
        <v/>
      </c>
    </row>
    <row r="290">
      <c r="R290" s="24"/>
      <c r="S290" s="24"/>
      <c r="V290" s="109" t="str">
        <f>IFERROR(__xludf.DUMMYFUNCTION("if(len(M290)=0,"""",(IF(N290=""C"",
SMALL(FILTER(M:M,B:B=B290,E:E=E290),1),
0)
+IF(N290=""R18"",
MIN(IFERROR(SMALL(FILTER(M:M,B:B=B290,E:E=E290,J:J=9),1),100)+IFERROR(SMALL(FILTER(M:M,B:B=B290,E:E=E290,J:J=9),2),100),SMALL(FILTER(M:M,B:B=B290,E:E=E290,J:J"&amp;"=18),1)),
0)
+IF(OR(N290=""R9"",N290=""M""),
MINIFS(M:M,B:B,B290,E:E,E290),
0)))"),"")</f>
        <v/>
      </c>
      <c r="AI290" s="8" t="s">
        <v>14</v>
      </c>
      <c r="AK290" s="8" t="s">
        <v>14</v>
      </c>
      <c r="AL290" s="8" t="s">
        <v>14</v>
      </c>
      <c r="AM290" s="8" t="s">
        <v>14</v>
      </c>
      <c r="AN290" s="8" t="str">
        <f>IFERROR(__xludf.DUMMYFUNCTION("""COMPUTED_VALUE"""),"")</f>
        <v/>
      </c>
      <c r="AO290" s="8" t="str">
        <f>IFERROR(__xludf.DUMMYFUNCTION("if(len(AI290:AI1001)=0,"""", COUNTA(filter(Chirps!$A$2:$Z$100,column(Chirps!$A$2:$Z$100)=AI290)))"),"")</f>
        <v/>
      </c>
    </row>
    <row r="291">
      <c r="R291" s="24"/>
      <c r="S291" s="24"/>
      <c r="V291" s="109" t="str">
        <f>IFERROR(__xludf.DUMMYFUNCTION("if(len(M291)=0,"""",(IF(N291=""C"",
SMALL(FILTER(M:M,B:B=B291,E:E=E291),1),
0)
+IF(N291=""R18"",
MIN(IFERROR(SMALL(FILTER(M:M,B:B=B291,E:E=E291,J:J=9),1),100)+IFERROR(SMALL(FILTER(M:M,B:B=B291,E:E=E291,J:J=9),2),100),SMALL(FILTER(M:M,B:B=B291,E:E=E291,J:J"&amp;"=18),1)),
0)
+IF(OR(N291=""R9"",N291=""M""),
MINIFS(M:M,B:B,B291,E:E,E291),
0)))"),"")</f>
        <v/>
      </c>
      <c r="AI291" s="8" t="s">
        <v>14</v>
      </c>
      <c r="AK291" s="8" t="s">
        <v>14</v>
      </c>
      <c r="AL291" s="8" t="s">
        <v>14</v>
      </c>
      <c r="AM291" s="8" t="s">
        <v>14</v>
      </c>
      <c r="AN291" s="8" t="str">
        <f>IFERROR(__xludf.DUMMYFUNCTION("""COMPUTED_VALUE"""),"")</f>
        <v/>
      </c>
      <c r="AO291" s="8" t="str">
        <f>IFERROR(__xludf.DUMMYFUNCTION("if(len(AI291:AI1001)=0,"""", COUNTA(filter(Chirps!$A$2:$Z$100,column(Chirps!$A$2:$Z$100)=AI291)))"),"")</f>
        <v/>
      </c>
    </row>
    <row r="292">
      <c r="R292" s="24"/>
      <c r="S292" s="24"/>
      <c r="V292" s="109" t="str">
        <f>IFERROR(__xludf.DUMMYFUNCTION("if(len(M292)=0,"""",(IF(N292=""C"",
SMALL(FILTER(M:M,B:B=B292,E:E=E292),1),
0)
+IF(N292=""R18"",
MIN(IFERROR(SMALL(FILTER(M:M,B:B=B292,E:E=E292,J:J=9),1),100)+IFERROR(SMALL(FILTER(M:M,B:B=B292,E:E=E292,J:J=9),2),100),SMALL(FILTER(M:M,B:B=B292,E:E=E292,J:J"&amp;"=18),1)),
0)
+IF(OR(N292=""R9"",N292=""M""),
MINIFS(M:M,B:B,B292,E:E,E292),
0)))"),"")</f>
        <v/>
      </c>
      <c r="AI292" s="8" t="s">
        <v>14</v>
      </c>
      <c r="AK292" s="8" t="s">
        <v>14</v>
      </c>
      <c r="AL292" s="8" t="s">
        <v>14</v>
      </c>
      <c r="AM292" s="8" t="s">
        <v>14</v>
      </c>
      <c r="AN292" s="8" t="str">
        <f>IFERROR(__xludf.DUMMYFUNCTION("""COMPUTED_VALUE"""),"")</f>
        <v/>
      </c>
      <c r="AO292" s="8" t="str">
        <f>IFERROR(__xludf.DUMMYFUNCTION("if(len(AI292:AI1001)=0,"""", COUNTA(filter(Chirps!$A$2:$Z$100,column(Chirps!$A$2:$Z$100)=AI292)))"),"")</f>
        <v/>
      </c>
    </row>
    <row r="293">
      <c r="R293" s="24"/>
      <c r="S293" s="24"/>
      <c r="V293" s="109" t="str">
        <f>IFERROR(__xludf.DUMMYFUNCTION("if(len(M293)=0,"""",(IF(N293=""C"",
SMALL(FILTER(M:M,B:B=B293,E:E=E293),1),
0)
+IF(N293=""R18"",
MIN(IFERROR(SMALL(FILTER(M:M,B:B=B293,E:E=E293,J:J=9),1),100)+IFERROR(SMALL(FILTER(M:M,B:B=B293,E:E=E293,J:J=9),2),100),SMALL(FILTER(M:M,B:B=B293,E:E=E293,J:J"&amp;"=18),1)),
0)
+IF(OR(N293=""R9"",N293=""M""),
MINIFS(M:M,B:B,B293,E:E,E293),
0)))"),"")</f>
        <v/>
      </c>
      <c r="AI293" s="8" t="s">
        <v>14</v>
      </c>
      <c r="AK293" s="8" t="s">
        <v>14</v>
      </c>
      <c r="AL293" s="8" t="s">
        <v>14</v>
      </c>
      <c r="AM293" s="8" t="s">
        <v>14</v>
      </c>
      <c r="AN293" s="8" t="str">
        <f>IFERROR(__xludf.DUMMYFUNCTION("""COMPUTED_VALUE"""),"")</f>
        <v/>
      </c>
      <c r="AO293" s="8" t="str">
        <f>IFERROR(__xludf.DUMMYFUNCTION("if(len(AI293:AI1001)=0,"""", COUNTA(filter(Chirps!$A$2:$Z$100,column(Chirps!$A$2:$Z$100)=AI293)))"),"")</f>
        <v/>
      </c>
    </row>
    <row r="294">
      <c r="R294" s="24"/>
      <c r="S294" s="24"/>
      <c r="V294" s="109" t="str">
        <f>IFERROR(__xludf.DUMMYFUNCTION("if(len(M294)=0,"""",(IF(N294=""C"",
SMALL(FILTER(M:M,B:B=B294,E:E=E294),1),
0)
+IF(N294=""R18"",
MIN(IFERROR(SMALL(FILTER(M:M,B:B=B294,E:E=E294,J:J=9),1),100)+IFERROR(SMALL(FILTER(M:M,B:B=B294,E:E=E294,J:J=9),2),100),SMALL(FILTER(M:M,B:B=B294,E:E=E294,J:J"&amp;"=18),1)),
0)
+IF(OR(N294=""R9"",N294=""M""),
MINIFS(M:M,B:B,B294,E:E,E294),
0)))"),"")</f>
        <v/>
      </c>
      <c r="AI294" s="8" t="s">
        <v>14</v>
      </c>
      <c r="AK294" s="8" t="s">
        <v>14</v>
      </c>
      <c r="AL294" s="8" t="s">
        <v>14</v>
      </c>
      <c r="AM294" s="8" t="s">
        <v>14</v>
      </c>
      <c r="AN294" s="8" t="str">
        <f>IFERROR(__xludf.DUMMYFUNCTION("""COMPUTED_VALUE"""),"")</f>
        <v/>
      </c>
      <c r="AO294" s="8" t="str">
        <f>IFERROR(__xludf.DUMMYFUNCTION("if(len(AI294:AI1001)=0,"""", COUNTA(filter(Chirps!$A$2:$Z$100,column(Chirps!$A$2:$Z$100)=AI294)))"),"")</f>
        <v/>
      </c>
    </row>
    <row r="295">
      <c r="R295" s="24"/>
      <c r="S295" s="24"/>
      <c r="V295" s="109" t="str">
        <f>IFERROR(__xludf.DUMMYFUNCTION("if(len(M295)=0,"""",(IF(N295=""C"",
SMALL(FILTER(M:M,B:B=B295,E:E=E295),1),
0)
+IF(N295=""R18"",
MIN(IFERROR(SMALL(FILTER(M:M,B:B=B295,E:E=E295,J:J=9),1),100)+IFERROR(SMALL(FILTER(M:M,B:B=B295,E:E=E295,J:J=9),2),100),SMALL(FILTER(M:M,B:B=B295,E:E=E295,J:J"&amp;"=18),1)),
0)
+IF(OR(N295=""R9"",N295=""M""),
MINIFS(M:M,B:B,B295,E:E,E295),
0)))"),"")</f>
        <v/>
      </c>
      <c r="AI295" s="8" t="s">
        <v>14</v>
      </c>
      <c r="AK295" s="8" t="s">
        <v>14</v>
      </c>
      <c r="AL295" s="8" t="s">
        <v>14</v>
      </c>
      <c r="AM295" s="8" t="s">
        <v>14</v>
      </c>
      <c r="AN295" s="8" t="str">
        <f>IFERROR(__xludf.DUMMYFUNCTION("""COMPUTED_VALUE"""),"")</f>
        <v/>
      </c>
      <c r="AO295" s="8" t="str">
        <f>IFERROR(__xludf.DUMMYFUNCTION("if(len(AI295:AI1001)=0,"""", COUNTA(filter(Chirps!$A$2:$Z$100,column(Chirps!$A$2:$Z$100)=AI295)))"),"")</f>
        <v/>
      </c>
    </row>
    <row r="296">
      <c r="R296" s="24"/>
      <c r="S296" s="24"/>
      <c r="V296" s="109" t="str">
        <f>IFERROR(__xludf.DUMMYFUNCTION("if(len(M296)=0,"""",(IF(N296=""C"",
SMALL(FILTER(M:M,B:B=B296,E:E=E296),1),
0)
+IF(N296=""R18"",
MIN(IFERROR(SMALL(FILTER(M:M,B:B=B296,E:E=E296,J:J=9),1),100)+IFERROR(SMALL(FILTER(M:M,B:B=B296,E:E=E296,J:J=9),2),100),SMALL(FILTER(M:M,B:B=B296,E:E=E296,J:J"&amp;"=18),1)),
0)
+IF(OR(N296=""R9"",N296=""M""),
MINIFS(M:M,B:B,B296,E:E,E296),
0)))"),"")</f>
        <v/>
      </c>
      <c r="AI296" s="8" t="s">
        <v>14</v>
      </c>
      <c r="AK296" s="8" t="s">
        <v>14</v>
      </c>
      <c r="AL296" s="8" t="s">
        <v>14</v>
      </c>
      <c r="AM296" s="8" t="s">
        <v>14</v>
      </c>
      <c r="AN296" s="8" t="str">
        <f>IFERROR(__xludf.DUMMYFUNCTION("""COMPUTED_VALUE"""),"")</f>
        <v/>
      </c>
      <c r="AO296" s="8" t="str">
        <f>IFERROR(__xludf.DUMMYFUNCTION("if(len(AI296:AI1001)=0,"""", COUNTA(filter(Chirps!$A$2:$Z$100,column(Chirps!$A$2:$Z$100)=AI296)))"),"")</f>
        <v/>
      </c>
    </row>
    <row r="297">
      <c r="R297" s="24"/>
      <c r="S297" s="24"/>
      <c r="V297" s="109" t="str">
        <f>IFERROR(__xludf.DUMMYFUNCTION("if(len(M297)=0,"""",(IF(N297=""C"",
SMALL(FILTER(M:M,B:B=B297,E:E=E297),1),
0)
+IF(N297=""R18"",
MIN(IFERROR(SMALL(FILTER(M:M,B:B=B297,E:E=E297,J:J=9),1),100)+IFERROR(SMALL(FILTER(M:M,B:B=B297,E:E=E297,J:J=9),2),100),SMALL(FILTER(M:M,B:B=B297,E:E=E297,J:J"&amp;"=18),1)),
0)
+IF(OR(N297=""R9"",N297=""M""),
MINIFS(M:M,B:B,B297,E:E,E297),
0)))"),"")</f>
        <v/>
      </c>
      <c r="AI297" s="8" t="s">
        <v>14</v>
      </c>
      <c r="AK297" s="8" t="s">
        <v>14</v>
      </c>
      <c r="AL297" s="8" t="s">
        <v>14</v>
      </c>
      <c r="AM297" s="8" t="s">
        <v>14</v>
      </c>
      <c r="AN297" s="8" t="str">
        <f>IFERROR(__xludf.DUMMYFUNCTION("""COMPUTED_VALUE"""),"")</f>
        <v/>
      </c>
      <c r="AO297" s="8" t="str">
        <f>IFERROR(__xludf.DUMMYFUNCTION("if(len(AI297:AI1001)=0,"""", COUNTA(filter(Chirps!$A$2:$Z$100,column(Chirps!$A$2:$Z$100)=AI297)))"),"")</f>
        <v/>
      </c>
    </row>
    <row r="298">
      <c r="R298" s="24"/>
      <c r="S298" s="24"/>
      <c r="V298" s="109" t="str">
        <f>IFERROR(__xludf.DUMMYFUNCTION("if(len(M298)=0,"""",(IF(N298=""C"",
SMALL(FILTER(M:M,B:B=B298,E:E=E298),1),
0)
+IF(N298=""R18"",
MIN(IFERROR(SMALL(FILTER(M:M,B:B=B298,E:E=E298,J:J=9),1),100)+IFERROR(SMALL(FILTER(M:M,B:B=B298,E:E=E298,J:J=9),2),100),SMALL(FILTER(M:M,B:B=B298,E:E=E298,J:J"&amp;"=18),1)),
0)
+IF(OR(N298=""R9"",N298=""M""),
MINIFS(M:M,B:B,B298,E:E,E298),
0)))"),"")</f>
        <v/>
      </c>
      <c r="AI298" s="8" t="s">
        <v>14</v>
      </c>
      <c r="AK298" s="8" t="s">
        <v>14</v>
      </c>
      <c r="AL298" s="8" t="s">
        <v>14</v>
      </c>
      <c r="AM298" s="8" t="s">
        <v>14</v>
      </c>
      <c r="AN298" s="8" t="str">
        <f>IFERROR(__xludf.DUMMYFUNCTION("""COMPUTED_VALUE"""),"")</f>
        <v/>
      </c>
      <c r="AO298" s="8" t="str">
        <f>IFERROR(__xludf.DUMMYFUNCTION("if(len(AI298:AI1001)=0,"""", COUNTA(filter(Chirps!$A$2:$Z$100,column(Chirps!$A$2:$Z$100)=AI298)))"),"")</f>
        <v/>
      </c>
    </row>
    <row r="299">
      <c r="R299" s="24"/>
      <c r="S299" s="24"/>
      <c r="V299" s="109" t="str">
        <f>IFERROR(__xludf.DUMMYFUNCTION("if(len(M299)=0,"""",(IF(N299=""C"",
SMALL(FILTER(M:M,B:B=B299,E:E=E299),1),
0)
+IF(N299=""R18"",
MIN(IFERROR(SMALL(FILTER(M:M,B:B=B299,E:E=E299,J:J=9),1),100)+IFERROR(SMALL(FILTER(M:M,B:B=B299,E:E=E299,J:J=9),2),100),SMALL(FILTER(M:M,B:B=B299,E:E=E299,J:J"&amp;"=18),1)),
0)
+IF(OR(N299=""R9"",N299=""M""),
MINIFS(M:M,B:B,B299,E:E,E299),
0)))"),"")</f>
        <v/>
      </c>
      <c r="AI299" s="8" t="s">
        <v>14</v>
      </c>
      <c r="AK299" s="8" t="s">
        <v>14</v>
      </c>
      <c r="AL299" s="8" t="s">
        <v>14</v>
      </c>
      <c r="AM299" s="8" t="s">
        <v>14</v>
      </c>
      <c r="AN299" s="8" t="str">
        <f>IFERROR(__xludf.DUMMYFUNCTION("""COMPUTED_VALUE"""),"")</f>
        <v/>
      </c>
      <c r="AO299" s="8" t="str">
        <f>IFERROR(__xludf.DUMMYFUNCTION("if(len(AI299:AI1001)=0,"""", COUNTA(filter(Chirps!$A$2:$Z$100,column(Chirps!$A$2:$Z$100)=AI299)))"),"")</f>
        <v/>
      </c>
    </row>
    <row r="300">
      <c r="R300" s="24"/>
      <c r="S300" s="24"/>
      <c r="V300" s="109" t="str">
        <f>IFERROR(__xludf.DUMMYFUNCTION("if(len(M300)=0,"""",(IF(N300=""C"",
SMALL(FILTER(M:M,B:B=B300,E:E=E300),1),
0)
+IF(N300=""R18"",
MIN(IFERROR(SMALL(FILTER(M:M,B:B=B300,E:E=E300,J:J=9),1),100)+IFERROR(SMALL(FILTER(M:M,B:B=B300,E:E=E300,J:J=9),2),100),SMALL(FILTER(M:M,B:B=B300,E:E=E300,J:J"&amp;"=18),1)),
0)
+IF(OR(N300=""R9"",N300=""M""),
MINIFS(M:M,B:B,B300,E:E,E300),
0)))"),"")</f>
        <v/>
      </c>
      <c r="AI300" s="8" t="s">
        <v>14</v>
      </c>
      <c r="AK300" s="8" t="s">
        <v>14</v>
      </c>
      <c r="AL300" s="8" t="s">
        <v>14</v>
      </c>
      <c r="AM300" s="8" t="s">
        <v>14</v>
      </c>
      <c r="AN300" s="8" t="str">
        <f>IFERROR(__xludf.DUMMYFUNCTION("""COMPUTED_VALUE"""),"")</f>
        <v/>
      </c>
      <c r="AO300" s="8" t="str">
        <f>IFERROR(__xludf.DUMMYFUNCTION("if(len(AI300:AI1001)=0,"""", COUNTA(filter(Chirps!$A$2:$Z$100,column(Chirps!$A$2:$Z$100)=AI300)))"),"")</f>
        <v/>
      </c>
    </row>
    <row r="301">
      <c r="R301" s="24"/>
      <c r="S301" s="24"/>
      <c r="V301" s="109" t="str">
        <f>IFERROR(__xludf.DUMMYFUNCTION("if(len(M301)=0,"""",(IF(N301=""C"",
SMALL(FILTER(M:M,B:B=B301,E:E=E301),1),
0)
+IF(N301=""R18"",
MIN(IFERROR(SMALL(FILTER(M:M,B:B=B301,E:E=E301,J:J=9),1),100)+IFERROR(SMALL(FILTER(M:M,B:B=B301,E:E=E301,J:J=9),2),100),SMALL(FILTER(M:M,B:B=B301,E:E=E301,J:J"&amp;"=18),1)),
0)
+IF(OR(N301=""R9"",N301=""M""),
MINIFS(M:M,B:B,B301,E:E,E301),
0)))"),"")</f>
        <v/>
      </c>
      <c r="AI301" s="8" t="s">
        <v>14</v>
      </c>
      <c r="AK301" s="8" t="s">
        <v>14</v>
      </c>
      <c r="AL301" s="8" t="s">
        <v>14</v>
      </c>
      <c r="AM301" s="8" t="s">
        <v>14</v>
      </c>
      <c r="AN301" s="8" t="str">
        <f>IFERROR(__xludf.DUMMYFUNCTION("""COMPUTED_VALUE"""),"")</f>
        <v/>
      </c>
      <c r="AO301" s="8" t="str">
        <f>IFERROR(__xludf.DUMMYFUNCTION("if(len(AI301:AI1001)=0,"""", COUNTA(filter(Chirps!$A$2:$Z$100,column(Chirps!$A$2:$Z$100)=AI301)))"),"")</f>
        <v/>
      </c>
    </row>
    <row r="302">
      <c r="R302" s="24"/>
      <c r="S302" s="24"/>
      <c r="V302" s="109" t="str">
        <f>IFERROR(__xludf.DUMMYFUNCTION("if(len(M302)=0,"""",(IF(N302=""C"",
SMALL(FILTER(M:M,B:B=B302,E:E=E302),1),
0)
+IF(N302=""R18"",
MIN(IFERROR(SMALL(FILTER(M:M,B:B=B302,E:E=E302,J:J=9),1),100)+IFERROR(SMALL(FILTER(M:M,B:B=B302,E:E=E302,J:J=9),2),100),SMALL(FILTER(M:M,B:B=B302,E:E=E302,J:J"&amp;"=18),1)),
0)
+IF(OR(N302=""R9"",N302=""M""),
MINIFS(M:M,B:B,B302,E:E,E302),
0)))"),"")</f>
        <v/>
      </c>
      <c r="AI302" s="8" t="s">
        <v>14</v>
      </c>
      <c r="AK302" s="8" t="s">
        <v>14</v>
      </c>
      <c r="AL302" s="8" t="s">
        <v>14</v>
      </c>
      <c r="AM302" s="8" t="s">
        <v>14</v>
      </c>
      <c r="AN302" s="8" t="str">
        <f>IFERROR(__xludf.DUMMYFUNCTION("""COMPUTED_VALUE"""),"")</f>
        <v/>
      </c>
      <c r="AO302" s="8" t="str">
        <f>IFERROR(__xludf.DUMMYFUNCTION("if(len(AI302:AI1001)=0,"""", COUNTA(filter(Chirps!$A$2:$Z$100,column(Chirps!$A$2:$Z$100)=AI302)))"),"")</f>
        <v/>
      </c>
    </row>
    <row r="303">
      <c r="R303" s="24"/>
      <c r="S303" s="24"/>
      <c r="V303" s="109" t="str">
        <f>IFERROR(__xludf.DUMMYFUNCTION("if(len(M303)=0,"""",(IF(N303=""C"",
SMALL(FILTER(M:M,B:B=B303,E:E=E303),1),
0)
+IF(N303=""R18"",
MIN(IFERROR(SMALL(FILTER(M:M,B:B=B303,E:E=E303,J:J=9),1),100)+IFERROR(SMALL(FILTER(M:M,B:B=B303,E:E=E303,J:J=9),2),100),SMALL(FILTER(M:M,B:B=B303,E:E=E303,J:J"&amp;"=18),1)),
0)
+IF(OR(N303=""R9"",N303=""M""),
MINIFS(M:M,B:B,B303,E:E,E303),
0)))"),"")</f>
        <v/>
      </c>
      <c r="AI303" s="8" t="s">
        <v>14</v>
      </c>
      <c r="AK303" s="8" t="s">
        <v>14</v>
      </c>
      <c r="AL303" s="8" t="s">
        <v>14</v>
      </c>
      <c r="AM303" s="8" t="s">
        <v>14</v>
      </c>
      <c r="AN303" s="8" t="str">
        <f>IFERROR(__xludf.DUMMYFUNCTION("""COMPUTED_VALUE"""),"")</f>
        <v/>
      </c>
      <c r="AO303" s="8" t="str">
        <f>IFERROR(__xludf.DUMMYFUNCTION("if(len(AI303:AI1001)=0,"""", COUNTA(filter(Chirps!$A$2:$Z$100,column(Chirps!$A$2:$Z$100)=AI303)))"),"")</f>
        <v/>
      </c>
    </row>
    <row r="304">
      <c r="R304" s="24"/>
      <c r="S304" s="24"/>
      <c r="V304" s="109" t="str">
        <f>IFERROR(__xludf.DUMMYFUNCTION("if(len(M304)=0,"""",(IF(N304=""C"",
SMALL(FILTER(M:M,B:B=B304,E:E=E304),1),
0)
+IF(N304=""R18"",
MIN(IFERROR(SMALL(FILTER(M:M,B:B=B304,E:E=E304,J:J=9),1),100)+IFERROR(SMALL(FILTER(M:M,B:B=B304,E:E=E304,J:J=9),2),100),SMALL(FILTER(M:M,B:B=B304,E:E=E304,J:J"&amp;"=18),1)),
0)
+IF(OR(N304=""R9"",N304=""M""),
MINIFS(M:M,B:B,B304,E:E,E304),
0)))"),"")</f>
        <v/>
      </c>
      <c r="AI304" s="8" t="s">
        <v>14</v>
      </c>
      <c r="AK304" s="8" t="s">
        <v>14</v>
      </c>
      <c r="AL304" s="8" t="s">
        <v>14</v>
      </c>
      <c r="AM304" s="8" t="s">
        <v>14</v>
      </c>
      <c r="AN304" s="8" t="str">
        <f>IFERROR(__xludf.DUMMYFUNCTION("""COMPUTED_VALUE"""),"")</f>
        <v/>
      </c>
      <c r="AO304" s="8" t="str">
        <f>IFERROR(__xludf.DUMMYFUNCTION("if(len(AI304:AI1001)=0,"""", COUNTA(filter(Chirps!$A$2:$Z$100,column(Chirps!$A$2:$Z$100)=AI304)))"),"")</f>
        <v/>
      </c>
    </row>
    <row r="305">
      <c r="R305" s="24"/>
      <c r="S305" s="24"/>
      <c r="V305" s="109" t="str">
        <f>IFERROR(__xludf.DUMMYFUNCTION("if(len(M305)=0,"""",(IF(N305=""C"",
SMALL(FILTER(M:M,B:B=B305,E:E=E305),1),
0)
+IF(N305=""R18"",
MIN(IFERROR(SMALL(FILTER(M:M,B:B=B305,E:E=E305,J:J=9),1),100)+IFERROR(SMALL(FILTER(M:M,B:B=B305,E:E=E305,J:J=9),2),100),SMALL(FILTER(M:M,B:B=B305,E:E=E305,J:J"&amp;"=18),1)),
0)
+IF(OR(N305=""R9"",N305=""M""),
MINIFS(M:M,B:B,B305,E:E,E305),
0)))"),"")</f>
        <v/>
      </c>
      <c r="AI305" s="8" t="s">
        <v>14</v>
      </c>
      <c r="AK305" s="8" t="s">
        <v>14</v>
      </c>
      <c r="AL305" s="8" t="s">
        <v>14</v>
      </c>
      <c r="AM305" s="8" t="s">
        <v>14</v>
      </c>
      <c r="AN305" s="8" t="str">
        <f>IFERROR(__xludf.DUMMYFUNCTION("""COMPUTED_VALUE"""),"")</f>
        <v/>
      </c>
      <c r="AO305" s="8" t="str">
        <f>IFERROR(__xludf.DUMMYFUNCTION("if(len(AI305:AI1001)=0,"""", COUNTA(filter(Chirps!$A$2:$Z$100,column(Chirps!$A$2:$Z$100)=AI305)))"),"")</f>
        <v/>
      </c>
    </row>
    <row r="306">
      <c r="R306" s="24"/>
      <c r="S306" s="24"/>
      <c r="V306" s="109" t="str">
        <f>IFERROR(__xludf.DUMMYFUNCTION("if(len(M306)=0,"""",(IF(N306=""C"",
SMALL(FILTER(M:M,B:B=B306,E:E=E306),1),
0)
+IF(N306=""R18"",
MIN(IFERROR(SMALL(FILTER(M:M,B:B=B306,E:E=E306,J:J=9),1),100)+IFERROR(SMALL(FILTER(M:M,B:B=B306,E:E=E306,J:J=9),2),100),SMALL(FILTER(M:M,B:B=B306,E:E=E306,J:J"&amp;"=18),1)),
0)
+IF(OR(N306=""R9"",N306=""M""),
MINIFS(M:M,B:B,B306,E:E,E306),
0)))"),"")</f>
        <v/>
      </c>
      <c r="AI306" s="8" t="s">
        <v>14</v>
      </c>
      <c r="AK306" s="8" t="s">
        <v>14</v>
      </c>
      <c r="AL306" s="8" t="s">
        <v>14</v>
      </c>
      <c r="AM306" s="8" t="s">
        <v>14</v>
      </c>
      <c r="AN306" s="8" t="str">
        <f>IFERROR(__xludf.DUMMYFUNCTION("""COMPUTED_VALUE"""),"")</f>
        <v/>
      </c>
      <c r="AO306" s="8" t="str">
        <f>IFERROR(__xludf.DUMMYFUNCTION("if(len(AI306:AI1001)=0,"""", COUNTA(filter(Chirps!$A$2:$Z$100,column(Chirps!$A$2:$Z$100)=AI306)))"),"")</f>
        <v/>
      </c>
    </row>
    <row r="307">
      <c r="R307" s="24"/>
      <c r="S307" s="24"/>
      <c r="V307" s="109" t="str">
        <f>IFERROR(__xludf.DUMMYFUNCTION("if(len(M307)=0,"""",(IF(N307=""C"",
SMALL(FILTER(M:M,B:B=B307,E:E=E307),1),
0)
+IF(N307=""R18"",
MIN(IFERROR(SMALL(FILTER(M:M,B:B=B307,E:E=E307,J:J=9),1),100)+IFERROR(SMALL(FILTER(M:M,B:B=B307,E:E=E307,J:J=9),2),100),SMALL(FILTER(M:M,B:B=B307,E:E=E307,J:J"&amp;"=18),1)),
0)
+IF(OR(N307=""R9"",N307=""M""),
MINIFS(M:M,B:B,B307,E:E,E307),
0)))"),"")</f>
        <v/>
      </c>
      <c r="AI307" s="8" t="s">
        <v>14</v>
      </c>
      <c r="AK307" s="8" t="s">
        <v>14</v>
      </c>
      <c r="AL307" s="8" t="s">
        <v>14</v>
      </c>
      <c r="AM307" s="8" t="s">
        <v>14</v>
      </c>
      <c r="AN307" s="8" t="str">
        <f>IFERROR(__xludf.DUMMYFUNCTION("""COMPUTED_VALUE"""),"")</f>
        <v/>
      </c>
      <c r="AO307" s="8" t="str">
        <f>IFERROR(__xludf.DUMMYFUNCTION("if(len(AI307:AI1001)=0,"""", COUNTA(filter(Chirps!$A$2:$Z$100,column(Chirps!$A$2:$Z$100)=AI307)))"),"")</f>
        <v/>
      </c>
    </row>
    <row r="308">
      <c r="R308" s="24"/>
      <c r="S308" s="24"/>
      <c r="V308" s="109" t="str">
        <f>IFERROR(__xludf.DUMMYFUNCTION("if(len(M308)=0,"""",(IF(N308=""C"",
SMALL(FILTER(M:M,B:B=B308,E:E=E308),1),
0)
+IF(N308=""R18"",
MIN(IFERROR(SMALL(FILTER(M:M,B:B=B308,E:E=E308,J:J=9),1),100)+IFERROR(SMALL(FILTER(M:M,B:B=B308,E:E=E308,J:J=9),2),100),SMALL(FILTER(M:M,B:B=B308,E:E=E308,J:J"&amp;"=18),1)),
0)
+IF(OR(N308=""R9"",N308=""M""),
MINIFS(M:M,B:B,B308,E:E,E308),
0)))"),"")</f>
        <v/>
      </c>
      <c r="AI308" s="8" t="s">
        <v>14</v>
      </c>
      <c r="AK308" s="8" t="s">
        <v>14</v>
      </c>
      <c r="AL308" s="8" t="s">
        <v>14</v>
      </c>
      <c r="AM308" s="8" t="s">
        <v>14</v>
      </c>
      <c r="AN308" s="8" t="str">
        <f>IFERROR(__xludf.DUMMYFUNCTION("""COMPUTED_VALUE"""),"")</f>
        <v/>
      </c>
      <c r="AO308" s="8" t="str">
        <f>IFERROR(__xludf.DUMMYFUNCTION("if(len(AI308:AI1001)=0,"""", COUNTA(filter(Chirps!$A$2:$Z$100,column(Chirps!$A$2:$Z$100)=AI308)))"),"")</f>
        <v/>
      </c>
    </row>
    <row r="309">
      <c r="R309" s="24"/>
      <c r="S309" s="24"/>
      <c r="V309" s="109" t="str">
        <f>IFERROR(__xludf.DUMMYFUNCTION("if(len(M309)=0,"""",(IF(N309=""C"",
SMALL(FILTER(M:M,B:B=B309,E:E=E309),1),
0)
+IF(N309=""R18"",
MIN(IFERROR(SMALL(FILTER(M:M,B:B=B309,E:E=E309,J:J=9),1),100)+IFERROR(SMALL(FILTER(M:M,B:B=B309,E:E=E309,J:J=9),2),100),SMALL(FILTER(M:M,B:B=B309,E:E=E309,J:J"&amp;"=18),1)),
0)
+IF(OR(N309=""R9"",N309=""M""),
MINIFS(M:M,B:B,B309,E:E,E309),
0)))"),"")</f>
        <v/>
      </c>
      <c r="AI309" s="8" t="s">
        <v>14</v>
      </c>
      <c r="AK309" s="8" t="s">
        <v>14</v>
      </c>
      <c r="AL309" s="8" t="s">
        <v>14</v>
      </c>
      <c r="AM309" s="8" t="s">
        <v>14</v>
      </c>
      <c r="AN309" s="8" t="str">
        <f>IFERROR(__xludf.DUMMYFUNCTION("""COMPUTED_VALUE"""),"")</f>
        <v/>
      </c>
      <c r="AO309" s="8" t="str">
        <f>IFERROR(__xludf.DUMMYFUNCTION("if(len(AI309:AI1001)=0,"""", COUNTA(filter(Chirps!$A$2:$Z$100,column(Chirps!$A$2:$Z$100)=AI309)))"),"")</f>
        <v/>
      </c>
    </row>
    <row r="310">
      <c r="R310" s="24"/>
      <c r="S310" s="24"/>
      <c r="V310" s="109" t="str">
        <f>IFERROR(__xludf.DUMMYFUNCTION("if(len(M310)=0,"""",(IF(N310=""C"",
SMALL(FILTER(M:M,B:B=B310,E:E=E310),1),
0)
+IF(N310=""R18"",
MIN(IFERROR(SMALL(FILTER(M:M,B:B=B310,E:E=E310,J:J=9),1),100)+IFERROR(SMALL(FILTER(M:M,B:B=B310,E:E=E310,J:J=9),2),100),SMALL(FILTER(M:M,B:B=B310,E:E=E310,J:J"&amp;"=18),1)),
0)
+IF(OR(N310=""R9"",N310=""M""),
MINIFS(M:M,B:B,B310,E:E,E310),
0)))"),"")</f>
        <v/>
      </c>
      <c r="AI310" s="8" t="s">
        <v>14</v>
      </c>
      <c r="AK310" s="8" t="s">
        <v>14</v>
      </c>
      <c r="AL310" s="8" t="s">
        <v>14</v>
      </c>
      <c r="AM310" s="8" t="s">
        <v>14</v>
      </c>
      <c r="AN310" s="8" t="str">
        <f>IFERROR(__xludf.DUMMYFUNCTION("""COMPUTED_VALUE"""),"")</f>
        <v/>
      </c>
      <c r="AO310" s="8" t="str">
        <f>IFERROR(__xludf.DUMMYFUNCTION("if(len(AI310:AI1001)=0,"""", COUNTA(filter(Chirps!$A$2:$Z$100,column(Chirps!$A$2:$Z$100)=AI310)))"),"")</f>
        <v/>
      </c>
    </row>
    <row r="311">
      <c r="R311" s="24"/>
      <c r="S311" s="24"/>
      <c r="V311" s="109" t="str">
        <f>IFERROR(__xludf.DUMMYFUNCTION("if(len(M311)=0,"""",(IF(N311=""C"",
SMALL(FILTER(M:M,B:B=B311,E:E=E311),1),
0)
+IF(N311=""R18"",
MIN(IFERROR(SMALL(FILTER(M:M,B:B=B311,E:E=E311,J:J=9),1),100)+IFERROR(SMALL(FILTER(M:M,B:B=B311,E:E=E311,J:J=9),2),100),SMALL(FILTER(M:M,B:B=B311,E:E=E311,J:J"&amp;"=18),1)),
0)
+IF(OR(N311=""R9"",N311=""M""),
MINIFS(M:M,B:B,B311,E:E,E311),
0)))"),"")</f>
        <v/>
      </c>
      <c r="AI311" s="8" t="s">
        <v>14</v>
      </c>
      <c r="AK311" s="8" t="s">
        <v>14</v>
      </c>
      <c r="AL311" s="8" t="s">
        <v>14</v>
      </c>
      <c r="AM311" s="8" t="s">
        <v>14</v>
      </c>
      <c r="AN311" s="8" t="str">
        <f>IFERROR(__xludf.DUMMYFUNCTION("""COMPUTED_VALUE"""),"")</f>
        <v/>
      </c>
      <c r="AO311" s="8" t="str">
        <f>IFERROR(__xludf.DUMMYFUNCTION("if(len(AI311:AI1001)=0,"""", COUNTA(filter(Chirps!$A$2:$Z$100,column(Chirps!$A$2:$Z$100)=AI311)))"),"")</f>
        <v/>
      </c>
    </row>
    <row r="312">
      <c r="R312" s="24"/>
      <c r="S312" s="24"/>
      <c r="V312" s="109" t="str">
        <f>IFERROR(__xludf.DUMMYFUNCTION("if(len(M312)=0,"""",(IF(N312=""C"",
SMALL(FILTER(M:M,B:B=B312,E:E=E312),1),
0)
+IF(N312=""R18"",
MIN(IFERROR(SMALL(FILTER(M:M,B:B=B312,E:E=E312,J:J=9),1),100)+IFERROR(SMALL(FILTER(M:M,B:B=B312,E:E=E312,J:J=9),2),100),SMALL(FILTER(M:M,B:B=B312,E:E=E312,J:J"&amp;"=18),1)),
0)
+IF(OR(N312=""R9"",N312=""M""),
MINIFS(M:M,B:B,B312,E:E,E312),
0)))"),"")</f>
        <v/>
      </c>
      <c r="AI312" s="8" t="s">
        <v>14</v>
      </c>
      <c r="AK312" s="8" t="s">
        <v>14</v>
      </c>
      <c r="AL312" s="8" t="s">
        <v>14</v>
      </c>
      <c r="AM312" s="8" t="s">
        <v>14</v>
      </c>
      <c r="AN312" s="8" t="str">
        <f>IFERROR(__xludf.DUMMYFUNCTION("""COMPUTED_VALUE"""),"")</f>
        <v/>
      </c>
      <c r="AO312" s="8" t="str">
        <f>IFERROR(__xludf.DUMMYFUNCTION("if(len(AI312:AI1001)=0,"""", COUNTA(filter(Chirps!$A$2:$Z$100,column(Chirps!$A$2:$Z$100)=AI312)))"),"")</f>
        <v/>
      </c>
    </row>
    <row r="313">
      <c r="R313" s="24"/>
      <c r="S313" s="24"/>
      <c r="V313" s="109" t="str">
        <f>IFERROR(__xludf.DUMMYFUNCTION("if(len(M313)=0,"""",(IF(N313=""C"",
SMALL(FILTER(M:M,B:B=B313,E:E=E313),1),
0)
+IF(N313=""R18"",
MIN(IFERROR(SMALL(FILTER(M:M,B:B=B313,E:E=E313,J:J=9),1),100)+IFERROR(SMALL(FILTER(M:M,B:B=B313,E:E=E313,J:J=9),2),100),SMALL(FILTER(M:M,B:B=B313,E:E=E313,J:J"&amp;"=18),1)),
0)
+IF(OR(N313=""R9"",N313=""M""),
MINIFS(M:M,B:B,B313,E:E,E313),
0)))"),"")</f>
        <v/>
      </c>
      <c r="AI313" s="8" t="s">
        <v>14</v>
      </c>
      <c r="AK313" s="8" t="s">
        <v>14</v>
      </c>
      <c r="AL313" s="8" t="s">
        <v>14</v>
      </c>
      <c r="AM313" s="8" t="s">
        <v>14</v>
      </c>
      <c r="AN313" s="8" t="str">
        <f>IFERROR(__xludf.DUMMYFUNCTION("""COMPUTED_VALUE"""),"")</f>
        <v/>
      </c>
      <c r="AO313" s="8" t="str">
        <f>IFERROR(__xludf.DUMMYFUNCTION("if(len(AI313:AI1001)=0,"""", COUNTA(filter(Chirps!$A$2:$Z$100,column(Chirps!$A$2:$Z$100)=AI313)))"),"")</f>
        <v/>
      </c>
    </row>
    <row r="314">
      <c r="R314" s="24"/>
      <c r="S314" s="24"/>
      <c r="V314" s="109" t="str">
        <f>IFERROR(__xludf.DUMMYFUNCTION("if(len(M314)=0,"""",(IF(N314=""C"",
SMALL(FILTER(M:M,B:B=B314,E:E=E314),1),
0)
+IF(N314=""R18"",
MIN(IFERROR(SMALL(FILTER(M:M,B:B=B314,E:E=E314,J:J=9),1),100)+IFERROR(SMALL(FILTER(M:M,B:B=B314,E:E=E314,J:J=9),2),100),SMALL(FILTER(M:M,B:B=B314,E:E=E314,J:J"&amp;"=18),1)),
0)
+IF(OR(N314=""R9"",N314=""M""),
MINIFS(M:M,B:B,B314,E:E,E314),
0)))"),"")</f>
        <v/>
      </c>
      <c r="AI314" s="8" t="s">
        <v>14</v>
      </c>
      <c r="AK314" s="8" t="s">
        <v>14</v>
      </c>
      <c r="AL314" s="8" t="s">
        <v>14</v>
      </c>
      <c r="AM314" s="8" t="s">
        <v>14</v>
      </c>
      <c r="AN314" s="8" t="str">
        <f>IFERROR(__xludf.DUMMYFUNCTION("""COMPUTED_VALUE"""),"")</f>
        <v/>
      </c>
      <c r="AO314" s="8" t="str">
        <f>IFERROR(__xludf.DUMMYFUNCTION("if(len(AI314:AI1001)=0,"""", COUNTA(filter(Chirps!$A$2:$Z$100,column(Chirps!$A$2:$Z$100)=AI314)))"),"")</f>
        <v/>
      </c>
    </row>
    <row r="315">
      <c r="R315" s="24"/>
      <c r="S315" s="24"/>
      <c r="V315" s="109" t="str">
        <f>IFERROR(__xludf.DUMMYFUNCTION("if(len(M315)=0,"""",(IF(N315=""C"",
SMALL(FILTER(M:M,B:B=B315,E:E=E315),1),
0)
+IF(N315=""R18"",
MIN(IFERROR(SMALL(FILTER(M:M,B:B=B315,E:E=E315,J:J=9),1),100)+IFERROR(SMALL(FILTER(M:M,B:B=B315,E:E=E315,J:J=9),2),100),SMALL(FILTER(M:M,B:B=B315,E:E=E315,J:J"&amp;"=18),1)),
0)
+IF(OR(N315=""R9"",N315=""M""),
MINIFS(M:M,B:B,B315,E:E,E315),
0)))"),"")</f>
        <v/>
      </c>
      <c r="AI315" s="8" t="s">
        <v>14</v>
      </c>
      <c r="AK315" s="8" t="s">
        <v>14</v>
      </c>
      <c r="AL315" s="8" t="s">
        <v>14</v>
      </c>
      <c r="AM315" s="8" t="s">
        <v>14</v>
      </c>
      <c r="AN315" s="8" t="str">
        <f>IFERROR(__xludf.DUMMYFUNCTION("""COMPUTED_VALUE"""),"")</f>
        <v/>
      </c>
      <c r="AO315" s="8" t="str">
        <f>IFERROR(__xludf.DUMMYFUNCTION("if(len(AI315:AI1001)=0,"""", COUNTA(filter(Chirps!$A$2:$Z$100,column(Chirps!$A$2:$Z$100)=AI315)))"),"")</f>
        <v/>
      </c>
    </row>
    <row r="316">
      <c r="R316" s="24"/>
      <c r="S316" s="24"/>
      <c r="V316" s="109" t="str">
        <f>IFERROR(__xludf.DUMMYFUNCTION("if(len(M316)=0,"""",(IF(N316=""C"",
SMALL(FILTER(M:M,B:B=B316,E:E=E316),1),
0)
+IF(N316=""R18"",
MIN(IFERROR(SMALL(FILTER(M:M,B:B=B316,E:E=E316,J:J=9),1),100)+IFERROR(SMALL(FILTER(M:M,B:B=B316,E:E=E316,J:J=9),2),100),SMALL(FILTER(M:M,B:B=B316,E:E=E316,J:J"&amp;"=18),1)),
0)
+IF(OR(N316=""R9"",N316=""M""),
MINIFS(M:M,B:B,B316,E:E,E316),
0)))"),"")</f>
        <v/>
      </c>
      <c r="AI316" s="8" t="s">
        <v>14</v>
      </c>
      <c r="AK316" s="8" t="s">
        <v>14</v>
      </c>
      <c r="AL316" s="8" t="s">
        <v>14</v>
      </c>
      <c r="AM316" s="8" t="s">
        <v>14</v>
      </c>
      <c r="AN316" s="8" t="str">
        <f>IFERROR(__xludf.DUMMYFUNCTION("""COMPUTED_VALUE"""),"")</f>
        <v/>
      </c>
      <c r="AO316" s="8" t="str">
        <f>IFERROR(__xludf.DUMMYFUNCTION("if(len(AI316:AI1001)=0,"""", COUNTA(filter(Chirps!$A$2:$Z$100,column(Chirps!$A$2:$Z$100)=AI316)))"),"")</f>
        <v/>
      </c>
    </row>
    <row r="317">
      <c r="R317" s="24"/>
      <c r="S317" s="24"/>
      <c r="V317" s="109" t="str">
        <f>IFERROR(__xludf.DUMMYFUNCTION("if(len(M317)=0,"""",(IF(N317=""C"",
SMALL(FILTER(M:M,B:B=B317,E:E=E317),1),
0)
+IF(N317=""R18"",
MIN(IFERROR(SMALL(FILTER(M:M,B:B=B317,E:E=E317,J:J=9),1),100)+IFERROR(SMALL(FILTER(M:M,B:B=B317,E:E=E317,J:J=9),2),100),SMALL(FILTER(M:M,B:B=B317,E:E=E317,J:J"&amp;"=18),1)),
0)
+IF(OR(N317=""R9"",N317=""M""),
MINIFS(M:M,B:B,B317,E:E,E317),
0)))"),"")</f>
        <v/>
      </c>
      <c r="AI317" s="8" t="s">
        <v>14</v>
      </c>
      <c r="AK317" s="8" t="s">
        <v>14</v>
      </c>
      <c r="AL317" s="8" t="s">
        <v>14</v>
      </c>
      <c r="AM317" s="8" t="s">
        <v>14</v>
      </c>
      <c r="AN317" s="8" t="str">
        <f>IFERROR(__xludf.DUMMYFUNCTION("""COMPUTED_VALUE"""),"")</f>
        <v/>
      </c>
      <c r="AO317" s="8" t="str">
        <f>IFERROR(__xludf.DUMMYFUNCTION("if(len(AI317:AI1001)=0,"""", COUNTA(filter(Chirps!$A$2:$Z$100,column(Chirps!$A$2:$Z$100)=AI317)))"),"")</f>
        <v/>
      </c>
    </row>
    <row r="318">
      <c r="R318" s="24"/>
      <c r="S318" s="24"/>
      <c r="V318" s="109" t="str">
        <f>IFERROR(__xludf.DUMMYFUNCTION("if(len(M318)=0,"""",(IF(N318=""C"",
SMALL(FILTER(M:M,B:B=B318,E:E=E318),1),
0)
+IF(N318=""R18"",
MIN(IFERROR(SMALL(FILTER(M:M,B:B=B318,E:E=E318,J:J=9),1),100)+IFERROR(SMALL(FILTER(M:M,B:B=B318,E:E=E318,J:J=9),2),100),SMALL(FILTER(M:M,B:B=B318,E:E=E318,J:J"&amp;"=18),1)),
0)
+IF(OR(N318=""R9"",N318=""M""),
MINIFS(M:M,B:B,B318,E:E,E318),
0)))"),"")</f>
        <v/>
      </c>
      <c r="AI318" s="8" t="s">
        <v>14</v>
      </c>
      <c r="AK318" s="8" t="s">
        <v>14</v>
      </c>
      <c r="AL318" s="8" t="s">
        <v>14</v>
      </c>
      <c r="AM318" s="8" t="s">
        <v>14</v>
      </c>
      <c r="AN318" s="8" t="str">
        <f>IFERROR(__xludf.DUMMYFUNCTION("""COMPUTED_VALUE"""),"")</f>
        <v/>
      </c>
      <c r="AO318" s="8" t="str">
        <f>IFERROR(__xludf.DUMMYFUNCTION("if(len(AI318:AI1001)=0,"""", COUNTA(filter(Chirps!$A$2:$Z$100,column(Chirps!$A$2:$Z$100)=AI318)))"),"")</f>
        <v/>
      </c>
    </row>
    <row r="319">
      <c r="R319" s="24"/>
      <c r="S319" s="24"/>
      <c r="V319" s="109" t="str">
        <f>IFERROR(__xludf.DUMMYFUNCTION("if(len(M319)=0,"""",(IF(N319=""C"",
SMALL(FILTER(M:M,B:B=B319,E:E=E319),1),
0)
+IF(N319=""R18"",
MIN(IFERROR(SMALL(FILTER(M:M,B:B=B319,E:E=E319,J:J=9),1),100)+IFERROR(SMALL(FILTER(M:M,B:B=B319,E:E=E319,J:J=9),2),100),SMALL(FILTER(M:M,B:B=B319,E:E=E319,J:J"&amp;"=18),1)),
0)
+IF(OR(N319=""R9"",N319=""M""),
MINIFS(M:M,B:B,B319,E:E,E319),
0)))"),"")</f>
        <v/>
      </c>
      <c r="AI319" s="8" t="s">
        <v>14</v>
      </c>
      <c r="AK319" s="8" t="s">
        <v>14</v>
      </c>
      <c r="AL319" s="8" t="s">
        <v>14</v>
      </c>
      <c r="AM319" s="8" t="s">
        <v>14</v>
      </c>
      <c r="AN319" s="8" t="str">
        <f>IFERROR(__xludf.DUMMYFUNCTION("""COMPUTED_VALUE"""),"")</f>
        <v/>
      </c>
      <c r="AO319" s="8" t="str">
        <f>IFERROR(__xludf.DUMMYFUNCTION("if(len(AI319:AI1001)=0,"""", COUNTA(filter(Chirps!$A$2:$Z$100,column(Chirps!$A$2:$Z$100)=AI319)))"),"")</f>
        <v/>
      </c>
    </row>
    <row r="320">
      <c r="R320" s="24"/>
      <c r="S320" s="24"/>
      <c r="V320" s="109" t="str">
        <f>IFERROR(__xludf.DUMMYFUNCTION("if(len(M320)=0,"""",(IF(N320=""C"",
SMALL(FILTER(M:M,B:B=B320,E:E=E320),1),
0)
+IF(N320=""R18"",
MIN(IFERROR(SMALL(FILTER(M:M,B:B=B320,E:E=E320,J:J=9),1),100)+IFERROR(SMALL(FILTER(M:M,B:B=B320,E:E=E320,J:J=9),2),100),SMALL(FILTER(M:M,B:B=B320,E:E=E320,J:J"&amp;"=18),1)),
0)
+IF(OR(N320=""R9"",N320=""M""),
MINIFS(M:M,B:B,B320,E:E,E320),
0)))"),"")</f>
        <v/>
      </c>
      <c r="AI320" s="8" t="s">
        <v>14</v>
      </c>
      <c r="AK320" s="8" t="s">
        <v>14</v>
      </c>
      <c r="AL320" s="8" t="s">
        <v>14</v>
      </c>
      <c r="AM320" s="8" t="s">
        <v>14</v>
      </c>
      <c r="AN320" s="8" t="str">
        <f>IFERROR(__xludf.DUMMYFUNCTION("""COMPUTED_VALUE"""),"")</f>
        <v/>
      </c>
      <c r="AO320" s="8" t="str">
        <f>IFERROR(__xludf.DUMMYFUNCTION("if(len(AI320:AI1001)=0,"""", COUNTA(filter(Chirps!$A$2:$Z$100,column(Chirps!$A$2:$Z$100)=AI320)))"),"")</f>
        <v/>
      </c>
    </row>
    <row r="321">
      <c r="R321" s="24"/>
      <c r="S321" s="24"/>
      <c r="V321" s="109" t="str">
        <f>IFERROR(__xludf.DUMMYFUNCTION("if(len(M321)=0,"""",(IF(N321=""C"",
SMALL(FILTER(M:M,B:B=B321,E:E=E321),1),
0)
+IF(N321=""R18"",
MIN(IFERROR(SMALL(FILTER(M:M,B:B=B321,E:E=E321,J:J=9),1),100)+IFERROR(SMALL(FILTER(M:M,B:B=B321,E:E=E321,J:J=9),2),100),SMALL(FILTER(M:M,B:B=B321,E:E=E321,J:J"&amp;"=18),1)),
0)
+IF(OR(N321=""R9"",N321=""M""),
MINIFS(M:M,B:B,B321,E:E,E321),
0)))"),"")</f>
        <v/>
      </c>
      <c r="AI321" s="8" t="s">
        <v>14</v>
      </c>
      <c r="AK321" s="8" t="s">
        <v>14</v>
      </c>
      <c r="AL321" s="8" t="s">
        <v>14</v>
      </c>
      <c r="AM321" s="8" t="s">
        <v>14</v>
      </c>
      <c r="AN321" s="8" t="str">
        <f>IFERROR(__xludf.DUMMYFUNCTION("""COMPUTED_VALUE"""),"")</f>
        <v/>
      </c>
      <c r="AO321" s="8" t="str">
        <f>IFERROR(__xludf.DUMMYFUNCTION("if(len(AI321:AI1001)=0,"""", COUNTA(filter(Chirps!$A$2:$Z$100,column(Chirps!$A$2:$Z$100)=AI321)))"),"")</f>
        <v/>
      </c>
    </row>
    <row r="322">
      <c r="R322" s="24"/>
      <c r="S322" s="24"/>
      <c r="V322" s="109" t="str">
        <f>IFERROR(__xludf.DUMMYFUNCTION("if(len(M322)=0,"""",(IF(N322=""C"",
SMALL(FILTER(M:M,B:B=B322,E:E=E322),1),
0)
+IF(N322=""R18"",
MIN(IFERROR(SMALL(FILTER(M:M,B:B=B322,E:E=E322,J:J=9),1),100)+IFERROR(SMALL(FILTER(M:M,B:B=B322,E:E=E322,J:J=9),2),100),SMALL(FILTER(M:M,B:B=B322,E:E=E322,J:J"&amp;"=18),1)),
0)
+IF(OR(N322=""R9"",N322=""M""),
MINIFS(M:M,B:B,B322,E:E,E322),
0)))"),"")</f>
        <v/>
      </c>
      <c r="AI322" s="8" t="s">
        <v>14</v>
      </c>
      <c r="AK322" s="8" t="s">
        <v>14</v>
      </c>
      <c r="AL322" s="8" t="s">
        <v>14</v>
      </c>
      <c r="AM322" s="8" t="s">
        <v>14</v>
      </c>
      <c r="AN322" s="8" t="str">
        <f>IFERROR(__xludf.DUMMYFUNCTION("""COMPUTED_VALUE"""),"")</f>
        <v/>
      </c>
      <c r="AO322" s="8" t="str">
        <f>IFERROR(__xludf.DUMMYFUNCTION("if(len(AI322:AI1001)=0,"""", COUNTA(filter(Chirps!$A$2:$Z$100,column(Chirps!$A$2:$Z$100)=AI322)))"),"")</f>
        <v/>
      </c>
    </row>
    <row r="323">
      <c r="R323" s="24"/>
      <c r="S323" s="24"/>
      <c r="V323" s="109" t="str">
        <f>IFERROR(__xludf.DUMMYFUNCTION("if(len(M323)=0,"""",(IF(N323=""C"",
SMALL(FILTER(M:M,B:B=B323,E:E=E323),1),
0)
+IF(N323=""R18"",
MIN(IFERROR(SMALL(FILTER(M:M,B:B=B323,E:E=E323,J:J=9),1),100)+IFERROR(SMALL(FILTER(M:M,B:B=B323,E:E=E323,J:J=9),2),100),SMALL(FILTER(M:M,B:B=B323,E:E=E323,J:J"&amp;"=18),1)),
0)
+IF(OR(N323=""R9"",N323=""M""),
MINIFS(M:M,B:B,B323,E:E,E323),
0)))"),"")</f>
        <v/>
      </c>
      <c r="AI323" s="8" t="s">
        <v>14</v>
      </c>
      <c r="AK323" s="8" t="s">
        <v>14</v>
      </c>
      <c r="AL323" s="8" t="s">
        <v>14</v>
      </c>
      <c r="AM323" s="8" t="s">
        <v>14</v>
      </c>
      <c r="AN323" s="8" t="str">
        <f>IFERROR(__xludf.DUMMYFUNCTION("""COMPUTED_VALUE"""),"")</f>
        <v/>
      </c>
      <c r="AO323" s="8" t="str">
        <f>IFERROR(__xludf.DUMMYFUNCTION("if(len(AI323:AI1001)=0,"""", COUNTA(filter(Chirps!$A$2:$Z$100,column(Chirps!$A$2:$Z$100)=AI323)))"),"")</f>
        <v/>
      </c>
    </row>
    <row r="324">
      <c r="R324" s="24"/>
      <c r="S324" s="24"/>
      <c r="V324" s="109" t="str">
        <f>IFERROR(__xludf.DUMMYFUNCTION("if(len(M324)=0,"""",(IF(N324=""C"",
SMALL(FILTER(M:M,B:B=B324,E:E=E324),1),
0)
+IF(N324=""R18"",
MIN(IFERROR(SMALL(FILTER(M:M,B:B=B324,E:E=E324,J:J=9),1),100)+IFERROR(SMALL(FILTER(M:M,B:B=B324,E:E=E324,J:J=9),2),100),SMALL(FILTER(M:M,B:B=B324,E:E=E324,J:J"&amp;"=18),1)),
0)
+IF(OR(N324=""R9"",N324=""M""),
MINIFS(M:M,B:B,B324,E:E,E324),
0)))"),"")</f>
        <v/>
      </c>
      <c r="AI324" s="8" t="s">
        <v>14</v>
      </c>
      <c r="AK324" s="8" t="s">
        <v>14</v>
      </c>
      <c r="AL324" s="8" t="s">
        <v>14</v>
      </c>
      <c r="AM324" s="8" t="s">
        <v>14</v>
      </c>
      <c r="AN324" s="8" t="str">
        <f>IFERROR(__xludf.DUMMYFUNCTION("""COMPUTED_VALUE"""),"")</f>
        <v/>
      </c>
      <c r="AO324" s="8" t="str">
        <f>IFERROR(__xludf.DUMMYFUNCTION("if(len(AI324:AI1001)=0,"""", COUNTA(filter(Chirps!$A$2:$Z$100,column(Chirps!$A$2:$Z$100)=AI324)))"),"")</f>
        <v/>
      </c>
    </row>
    <row r="325">
      <c r="R325" s="24"/>
      <c r="S325" s="24"/>
      <c r="V325" s="109" t="str">
        <f>IFERROR(__xludf.DUMMYFUNCTION("if(len(M325)=0,"""",(IF(N325=""C"",
SMALL(FILTER(M:M,B:B=B325,E:E=E325),1),
0)
+IF(N325=""R18"",
MIN(IFERROR(SMALL(FILTER(M:M,B:B=B325,E:E=E325,J:J=9),1),100)+IFERROR(SMALL(FILTER(M:M,B:B=B325,E:E=E325,J:J=9),2),100),SMALL(FILTER(M:M,B:B=B325,E:E=E325,J:J"&amp;"=18),1)),
0)
+IF(OR(N325=""R9"",N325=""M""),
MINIFS(M:M,B:B,B325,E:E,E325),
0)))"),"")</f>
        <v/>
      </c>
      <c r="AI325" s="8" t="s">
        <v>14</v>
      </c>
      <c r="AK325" s="8" t="s">
        <v>14</v>
      </c>
      <c r="AL325" s="8" t="s">
        <v>14</v>
      </c>
      <c r="AM325" s="8" t="s">
        <v>14</v>
      </c>
      <c r="AN325" s="8" t="str">
        <f>IFERROR(__xludf.DUMMYFUNCTION("""COMPUTED_VALUE"""),"")</f>
        <v/>
      </c>
      <c r="AO325" s="8" t="str">
        <f>IFERROR(__xludf.DUMMYFUNCTION("if(len(AI325:AI1001)=0,"""", COUNTA(filter(Chirps!$A$2:$Z$100,column(Chirps!$A$2:$Z$100)=AI325)))"),"")</f>
        <v/>
      </c>
    </row>
    <row r="326">
      <c r="R326" s="24"/>
      <c r="S326" s="24"/>
      <c r="V326" s="109" t="str">
        <f>IFERROR(__xludf.DUMMYFUNCTION("if(len(M326)=0,"""",(IF(N326=""C"",
SMALL(FILTER(M:M,B:B=B326,E:E=E326),1),
0)
+IF(N326=""R18"",
MIN(IFERROR(SMALL(FILTER(M:M,B:B=B326,E:E=E326,J:J=9),1),100)+IFERROR(SMALL(FILTER(M:M,B:B=B326,E:E=E326,J:J=9),2),100),SMALL(FILTER(M:M,B:B=B326,E:E=E326,J:J"&amp;"=18),1)),
0)
+IF(OR(N326=""R9"",N326=""M""),
MINIFS(M:M,B:B,B326,E:E,E326),
0)))"),"")</f>
        <v/>
      </c>
      <c r="AI326" s="8" t="s">
        <v>14</v>
      </c>
      <c r="AK326" s="8" t="s">
        <v>14</v>
      </c>
      <c r="AL326" s="8" t="s">
        <v>14</v>
      </c>
      <c r="AM326" s="8" t="s">
        <v>14</v>
      </c>
      <c r="AN326" s="8" t="str">
        <f>IFERROR(__xludf.DUMMYFUNCTION("""COMPUTED_VALUE"""),"")</f>
        <v/>
      </c>
      <c r="AO326" s="8" t="str">
        <f>IFERROR(__xludf.DUMMYFUNCTION("if(len(AI326:AI1001)=0,"""", COUNTA(filter(Chirps!$A$2:$Z$100,column(Chirps!$A$2:$Z$100)=AI326)))"),"")</f>
        <v/>
      </c>
    </row>
    <row r="327">
      <c r="R327" s="24"/>
      <c r="S327" s="24"/>
      <c r="V327" s="109" t="str">
        <f>IFERROR(__xludf.DUMMYFUNCTION("if(len(M327)=0,"""",(IF(N327=""C"",
SMALL(FILTER(M:M,B:B=B327,E:E=E327),1),
0)
+IF(N327=""R18"",
MIN(IFERROR(SMALL(FILTER(M:M,B:B=B327,E:E=E327,J:J=9),1),100)+IFERROR(SMALL(FILTER(M:M,B:B=B327,E:E=E327,J:J=9),2),100),SMALL(FILTER(M:M,B:B=B327,E:E=E327,J:J"&amp;"=18),1)),
0)
+IF(OR(N327=""R9"",N327=""M""),
MINIFS(M:M,B:B,B327,E:E,E327),
0)))"),"")</f>
        <v/>
      </c>
      <c r="AI327" s="8" t="s">
        <v>14</v>
      </c>
      <c r="AK327" s="8" t="s">
        <v>14</v>
      </c>
      <c r="AL327" s="8" t="s">
        <v>14</v>
      </c>
      <c r="AM327" s="8" t="s">
        <v>14</v>
      </c>
      <c r="AN327" s="8" t="str">
        <f>IFERROR(__xludf.DUMMYFUNCTION("""COMPUTED_VALUE"""),"")</f>
        <v/>
      </c>
      <c r="AO327" s="8" t="str">
        <f>IFERROR(__xludf.DUMMYFUNCTION("if(len(AI327:AI1001)=0,"""", COUNTA(filter(Chirps!$A$2:$Z$100,column(Chirps!$A$2:$Z$100)=AI327)))"),"")</f>
        <v/>
      </c>
    </row>
    <row r="328">
      <c r="R328" s="24"/>
      <c r="S328" s="24"/>
      <c r="V328" s="109" t="str">
        <f>IFERROR(__xludf.DUMMYFUNCTION("if(len(M328)=0,"""",(IF(N328=""C"",
SMALL(FILTER(M:M,B:B=B328,E:E=E328),1),
0)
+IF(N328=""R18"",
MIN(IFERROR(SMALL(FILTER(M:M,B:B=B328,E:E=E328,J:J=9),1),100)+IFERROR(SMALL(FILTER(M:M,B:B=B328,E:E=E328,J:J=9),2),100),SMALL(FILTER(M:M,B:B=B328,E:E=E328,J:J"&amp;"=18),1)),
0)
+IF(OR(N328=""R9"",N328=""M""),
MINIFS(M:M,B:B,B328,E:E,E328),
0)))"),"")</f>
        <v/>
      </c>
      <c r="AI328" s="8" t="s">
        <v>14</v>
      </c>
      <c r="AK328" s="8" t="s">
        <v>14</v>
      </c>
      <c r="AL328" s="8" t="s">
        <v>14</v>
      </c>
      <c r="AM328" s="8" t="s">
        <v>14</v>
      </c>
      <c r="AN328" s="8" t="str">
        <f>IFERROR(__xludf.DUMMYFUNCTION("""COMPUTED_VALUE"""),"")</f>
        <v/>
      </c>
      <c r="AO328" s="8" t="str">
        <f>IFERROR(__xludf.DUMMYFUNCTION("if(len(AI328:AI1001)=0,"""", COUNTA(filter(Chirps!$A$2:$Z$100,column(Chirps!$A$2:$Z$100)=AI328)))"),"")</f>
        <v/>
      </c>
    </row>
    <row r="329">
      <c r="R329" s="24"/>
      <c r="S329" s="24"/>
      <c r="V329" s="109" t="str">
        <f>IFERROR(__xludf.DUMMYFUNCTION("if(len(M329)=0,"""",(IF(N329=""C"",
SMALL(FILTER(M:M,B:B=B329,E:E=E329),1),
0)
+IF(N329=""R18"",
MIN(IFERROR(SMALL(FILTER(M:M,B:B=B329,E:E=E329,J:J=9),1),100)+IFERROR(SMALL(FILTER(M:M,B:B=B329,E:E=E329,J:J=9),2),100),SMALL(FILTER(M:M,B:B=B329,E:E=E329,J:J"&amp;"=18),1)),
0)
+IF(OR(N329=""R9"",N329=""M""),
MINIFS(M:M,B:B,B329,E:E,E329),
0)))"),"")</f>
        <v/>
      </c>
      <c r="AI329" s="8" t="s">
        <v>14</v>
      </c>
      <c r="AK329" s="8" t="s">
        <v>14</v>
      </c>
      <c r="AL329" s="8" t="s">
        <v>14</v>
      </c>
      <c r="AM329" s="8" t="s">
        <v>14</v>
      </c>
      <c r="AN329" s="8" t="str">
        <f>IFERROR(__xludf.DUMMYFUNCTION("""COMPUTED_VALUE"""),"")</f>
        <v/>
      </c>
      <c r="AO329" s="8" t="str">
        <f>IFERROR(__xludf.DUMMYFUNCTION("if(len(AI329:AI1001)=0,"""", COUNTA(filter(Chirps!$A$2:$Z$100,column(Chirps!$A$2:$Z$100)=AI329)))"),"")</f>
        <v/>
      </c>
    </row>
    <row r="330">
      <c r="R330" s="24"/>
      <c r="S330" s="24"/>
      <c r="V330" s="109" t="str">
        <f>IFERROR(__xludf.DUMMYFUNCTION("if(len(M330)=0,"""",(IF(N330=""C"",
SMALL(FILTER(M:M,B:B=B330,E:E=E330),1),
0)
+IF(N330=""R18"",
MIN(IFERROR(SMALL(FILTER(M:M,B:B=B330,E:E=E330,J:J=9),1),100)+IFERROR(SMALL(FILTER(M:M,B:B=B330,E:E=E330,J:J=9),2),100),SMALL(FILTER(M:M,B:B=B330,E:E=E330,J:J"&amp;"=18),1)),
0)
+IF(OR(N330=""R9"",N330=""M""),
MINIFS(M:M,B:B,B330,E:E,E330),
0)))"),"")</f>
        <v/>
      </c>
      <c r="AI330" s="8" t="s">
        <v>14</v>
      </c>
      <c r="AK330" s="8" t="s">
        <v>14</v>
      </c>
      <c r="AL330" s="8" t="s">
        <v>14</v>
      </c>
      <c r="AM330" s="8" t="s">
        <v>14</v>
      </c>
      <c r="AN330" s="8" t="str">
        <f>IFERROR(__xludf.DUMMYFUNCTION("""COMPUTED_VALUE"""),"")</f>
        <v/>
      </c>
      <c r="AO330" s="8" t="str">
        <f>IFERROR(__xludf.DUMMYFUNCTION("if(len(AI330:AI1001)=0,"""", COUNTA(filter(Chirps!$A$2:$Z$100,column(Chirps!$A$2:$Z$100)=AI330)))"),"")</f>
        <v/>
      </c>
    </row>
    <row r="331">
      <c r="R331" s="24"/>
      <c r="S331" s="24"/>
      <c r="V331" s="109" t="str">
        <f>IFERROR(__xludf.DUMMYFUNCTION("if(len(M331)=0,"""",(IF(N331=""C"",
SMALL(FILTER(M:M,B:B=B331,E:E=E331),1),
0)
+IF(N331=""R18"",
MIN(IFERROR(SMALL(FILTER(M:M,B:B=B331,E:E=E331,J:J=9),1),100)+IFERROR(SMALL(FILTER(M:M,B:B=B331,E:E=E331,J:J=9),2),100),SMALL(FILTER(M:M,B:B=B331,E:E=E331,J:J"&amp;"=18),1)),
0)
+IF(OR(N331=""R9"",N331=""M""),
MINIFS(M:M,B:B,B331,E:E,E331),
0)))"),"")</f>
        <v/>
      </c>
      <c r="AI331" s="8" t="s">
        <v>14</v>
      </c>
      <c r="AK331" s="8" t="s">
        <v>14</v>
      </c>
      <c r="AL331" s="8" t="s">
        <v>14</v>
      </c>
      <c r="AM331" s="8" t="s">
        <v>14</v>
      </c>
      <c r="AN331" s="8" t="str">
        <f>IFERROR(__xludf.DUMMYFUNCTION("""COMPUTED_VALUE"""),"")</f>
        <v/>
      </c>
      <c r="AO331" s="8" t="str">
        <f>IFERROR(__xludf.DUMMYFUNCTION("if(len(AI331:AI1001)=0,"""", COUNTA(filter(Chirps!$A$2:$Z$100,column(Chirps!$A$2:$Z$100)=AI331)))"),"")</f>
        <v/>
      </c>
    </row>
    <row r="332">
      <c r="R332" s="24"/>
      <c r="S332" s="24"/>
      <c r="V332" s="109" t="str">
        <f>IFERROR(__xludf.DUMMYFUNCTION("if(len(M332)=0,"""",(IF(N332=""C"",
SMALL(FILTER(M:M,B:B=B332,E:E=E332),1),
0)
+IF(N332=""R18"",
MIN(IFERROR(SMALL(FILTER(M:M,B:B=B332,E:E=E332,J:J=9),1),100)+IFERROR(SMALL(FILTER(M:M,B:B=B332,E:E=E332,J:J=9),2),100),SMALL(FILTER(M:M,B:B=B332,E:E=E332,J:J"&amp;"=18),1)),
0)
+IF(OR(N332=""R9"",N332=""M""),
MINIFS(M:M,B:B,B332,E:E,E332),
0)))"),"")</f>
        <v/>
      </c>
      <c r="AI332" s="8" t="s">
        <v>14</v>
      </c>
      <c r="AK332" s="8" t="s">
        <v>14</v>
      </c>
      <c r="AL332" s="8" t="s">
        <v>14</v>
      </c>
      <c r="AM332" s="8" t="s">
        <v>14</v>
      </c>
      <c r="AN332" s="8" t="str">
        <f>IFERROR(__xludf.DUMMYFUNCTION("""COMPUTED_VALUE"""),"")</f>
        <v/>
      </c>
      <c r="AO332" s="8" t="str">
        <f>IFERROR(__xludf.DUMMYFUNCTION("if(len(AI332:AI1001)=0,"""", COUNTA(filter(Chirps!$A$2:$Z$100,column(Chirps!$A$2:$Z$100)=AI332)))"),"")</f>
        <v/>
      </c>
    </row>
    <row r="333">
      <c r="R333" s="24"/>
      <c r="S333" s="24"/>
      <c r="V333" s="109" t="str">
        <f>IFERROR(__xludf.DUMMYFUNCTION("if(len(M333)=0,"""",(IF(N333=""C"",
SMALL(FILTER(M:M,B:B=B333,E:E=E333),1),
0)
+IF(N333=""R18"",
MIN(IFERROR(SMALL(FILTER(M:M,B:B=B333,E:E=E333,J:J=9),1),100)+IFERROR(SMALL(FILTER(M:M,B:B=B333,E:E=E333,J:J=9),2),100),SMALL(FILTER(M:M,B:B=B333,E:E=E333,J:J"&amp;"=18),1)),
0)
+IF(OR(N333=""R9"",N333=""M""),
MINIFS(M:M,B:B,B333,E:E,E333),
0)))"),"")</f>
        <v/>
      </c>
      <c r="AI333" s="8" t="s">
        <v>14</v>
      </c>
      <c r="AK333" s="8" t="s">
        <v>14</v>
      </c>
      <c r="AL333" s="8" t="s">
        <v>14</v>
      </c>
      <c r="AM333" s="8" t="s">
        <v>14</v>
      </c>
      <c r="AN333" s="8" t="str">
        <f>IFERROR(__xludf.DUMMYFUNCTION("""COMPUTED_VALUE"""),"")</f>
        <v/>
      </c>
      <c r="AO333" s="8" t="str">
        <f>IFERROR(__xludf.DUMMYFUNCTION("if(len(AI333:AI1001)=0,"""", COUNTA(filter(Chirps!$A$2:$Z$100,column(Chirps!$A$2:$Z$100)=AI333)))"),"")</f>
        <v/>
      </c>
    </row>
    <row r="334">
      <c r="R334" s="24"/>
      <c r="S334" s="24"/>
      <c r="V334" s="109" t="str">
        <f>IFERROR(__xludf.DUMMYFUNCTION("if(len(M334)=0,"""",(IF(N334=""C"",
SMALL(FILTER(M:M,B:B=B334,E:E=E334),1),
0)
+IF(N334=""R18"",
MIN(IFERROR(SMALL(FILTER(M:M,B:B=B334,E:E=E334,J:J=9),1),100)+IFERROR(SMALL(FILTER(M:M,B:B=B334,E:E=E334,J:J=9),2),100),SMALL(FILTER(M:M,B:B=B334,E:E=E334,J:J"&amp;"=18),1)),
0)
+IF(OR(N334=""R9"",N334=""M""),
MINIFS(M:M,B:B,B334,E:E,E334),
0)))"),"")</f>
        <v/>
      </c>
      <c r="AI334" s="8" t="s">
        <v>14</v>
      </c>
      <c r="AK334" s="8" t="s">
        <v>14</v>
      </c>
      <c r="AL334" s="8" t="s">
        <v>14</v>
      </c>
      <c r="AM334" s="8" t="s">
        <v>14</v>
      </c>
      <c r="AN334" s="8" t="str">
        <f>IFERROR(__xludf.DUMMYFUNCTION("""COMPUTED_VALUE"""),"")</f>
        <v/>
      </c>
      <c r="AO334" s="8" t="str">
        <f>IFERROR(__xludf.DUMMYFUNCTION("if(len(AI334:AI1001)=0,"""", COUNTA(filter(Chirps!$A$2:$Z$100,column(Chirps!$A$2:$Z$100)=AI334)))"),"")</f>
        <v/>
      </c>
    </row>
    <row r="335">
      <c r="R335" s="24"/>
      <c r="S335" s="24"/>
      <c r="V335" s="109" t="str">
        <f>IFERROR(__xludf.DUMMYFUNCTION("if(len(M335)=0,"""",(IF(N335=""C"",
SMALL(FILTER(M:M,B:B=B335,E:E=E335),1),
0)
+IF(N335=""R18"",
MIN(IFERROR(SMALL(FILTER(M:M,B:B=B335,E:E=E335,J:J=9),1),100)+IFERROR(SMALL(FILTER(M:M,B:B=B335,E:E=E335,J:J=9),2),100),SMALL(FILTER(M:M,B:B=B335,E:E=E335,J:J"&amp;"=18),1)),
0)
+IF(OR(N335=""R9"",N335=""M""),
MINIFS(M:M,B:B,B335,E:E,E335),
0)))"),"")</f>
        <v/>
      </c>
      <c r="AI335" s="8" t="s">
        <v>14</v>
      </c>
      <c r="AK335" s="8" t="s">
        <v>14</v>
      </c>
      <c r="AL335" s="8" t="s">
        <v>14</v>
      </c>
      <c r="AM335" s="8" t="s">
        <v>14</v>
      </c>
      <c r="AN335" s="8" t="str">
        <f>IFERROR(__xludf.DUMMYFUNCTION("""COMPUTED_VALUE"""),"")</f>
        <v/>
      </c>
      <c r="AO335" s="8" t="str">
        <f>IFERROR(__xludf.DUMMYFUNCTION("if(len(AI335:AI1001)=0,"""", COUNTA(filter(Chirps!$A$2:$Z$100,column(Chirps!$A$2:$Z$100)=AI335)))"),"")</f>
        <v/>
      </c>
    </row>
    <row r="336">
      <c r="R336" s="24"/>
      <c r="S336" s="24"/>
      <c r="V336" s="109" t="str">
        <f>IFERROR(__xludf.DUMMYFUNCTION("if(len(M336)=0,"""",(IF(N336=""C"",
SMALL(FILTER(M:M,B:B=B336,E:E=E336),1),
0)
+IF(N336=""R18"",
MIN(IFERROR(SMALL(FILTER(M:M,B:B=B336,E:E=E336,J:J=9),1),100)+IFERROR(SMALL(FILTER(M:M,B:B=B336,E:E=E336,J:J=9),2),100),SMALL(FILTER(M:M,B:B=B336,E:E=E336,J:J"&amp;"=18),1)),
0)
+IF(OR(N336=""R9"",N336=""M""),
MINIFS(M:M,B:B,B336,E:E,E336),
0)))"),"")</f>
        <v/>
      </c>
      <c r="AI336" s="8" t="s">
        <v>14</v>
      </c>
      <c r="AK336" s="8" t="s">
        <v>14</v>
      </c>
      <c r="AL336" s="8" t="s">
        <v>14</v>
      </c>
      <c r="AM336" s="8" t="s">
        <v>14</v>
      </c>
      <c r="AN336" s="8" t="str">
        <f>IFERROR(__xludf.DUMMYFUNCTION("""COMPUTED_VALUE"""),"")</f>
        <v/>
      </c>
      <c r="AO336" s="8" t="str">
        <f>IFERROR(__xludf.DUMMYFUNCTION("if(len(AI336:AI1001)=0,"""", COUNTA(filter(Chirps!$A$2:$Z$100,column(Chirps!$A$2:$Z$100)=AI336)))"),"")</f>
        <v/>
      </c>
    </row>
    <row r="337">
      <c r="R337" s="24"/>
      <c r="S337" s="24"/>
      <c r="V337" s="109" t="str">
        <f>IFERROR(__xludf.DUMMYFUNCTION("if(len(M337)=0,"""",(IF(N337=""C"",
SMALL(FILTER(M:M,B:B=B337,E:E=E337),1),
0)
+IF(N337=""R18"",
MIN(IFERROR(SMALL(FILTER(M:M,B:B=B337,E:E=E337,J:J=9),1),100)+IFERROR(SMALL(FILTER(M:M,B:B=B337,E:E=E337,J:J=9),2),100),SMALL(FILTER(M:M,B:B=B337,E:E=E337,J:J"&amp;"=18),1)),
0)
+IF(OR(N337=""R9"",N337=""M""),
MINIFS(M:M,B:B,B337,E:E,E337),
0)))"),"")</f>
        <v/>
      </c>
      <c r="AI337" s="8" t="s">
        <v>14</v>
      </c>
      <c r="AK337" s="8" t="s">
        <v>14</v>
      </c>
      <c r="AL337" s="8" t="s">
        <v>14</v>
      </c>
      <c r="AM337" s="8" t="s">
        <v>14</v>
      </c>
      <c r="AN337" s="8" t="str">
        <f>IFERROR(__xludf.DUMMYFUNCTION("""COMPUTED_VALUE"""),"")</f>
        <v/>
      </c>
      <c r="AO337" s="8" t="str">
        <f>IFERROR(__xludf.DUMMYFUNCTION("if(len(AI337:AI1001)=0,"""", COUNTA(filter(Chirps!$A$2:$Z$100,column(Chirps!$A$2:$Z$100)=AI337)))"),"")</f>
        <v/>
      </c>
    </row>
    <row r="338">
      <c r="R338" s="24"/>
      <c r="S338" s="24"/>
      <c r="V338" s="109" t="str">
        <f>IFERROR(__xludf.DUMMYFUNCTION("if(len(M338)=0,"""",(IF(N338=""C"",
SMALL(FILTER(M:M,B:B=B338,E:E=E338),1),
0)
+IF(N338=""R18"",
MIN(IFERROR(SMALL(FILTER(M:M,B:B=B338,E:E=E338,J:J=9),1),100)+IFERROR(SMALL(FILTER(M:M,B:B=B338,E:E=E338,J:J=9),2),100),SMALL(FILTER(M:M,B:B=B338,E:E=E338,J:J"&amp;"=18),1)),
0)
+IF(OR(N338=""R9"",N338=""M""),
MINIFS(M:M,B:B,B338,E:E,E338),
0)))"),"")</f>
        <v/>
      </c>
      <c r="AI338" s="8" t="s">
        <v>14</v>
      </c>
      <c r="AK338" s="8" t="s">
        <v>14</v>
      </c>
      <c r="AL338" s="8" t="s">
        <v>14</v>
      </c>
      <c r="AM338" s="8" t="s">
        <v>14</v>
      </c>
      <c r="AN338" s="8" t="str">
        <f>IFERROR(__xludf.DUMMYFUNCTION("""COMPUTED_VALUE"""),"")</f>
        <v/>
      </c>
      <c r="AO338" s="8" t="str">
        <f>IFERROR(__xludf.DUMMYFUNCTION("if(len(AI338:AI1001)=0,"""", COUNTA(filter(Chirps!$A$2:$Z$100,column(Chirps!$A$2:$Z$100)=AI338)))"),"")</f>
        <v/>
      </c>
    </row>
    <row r="339">
      <c r="R339" s="24"/>
      <c r="S339" s="24"/>
      <c r="V339" s="109" t="str">
        <f>IFERROR(__xludf.DUMMYFUNCTION("if(len(M339)=0,"""",(IF(N339=""C"",
SMALL(FILTER(M:M,B:B=B339,E:E=E339),1),
0)
+IF(N339=""R18"",
MIN(IFERROR(SMALL(FILTER(M:M,B:B=B339,E:E=E339,J:J=9),1),100)+IFERROR(SMALL(FILTER(M:M,B:B=B339,E:E=E339,J:J=9),2),100),SMALL(FILTER(M:M,B:B=B339,E:E=E339,J:J"&amp;"=18),1)),
0)
+IF(OR(N339=""R9"",N339=""M""),
MINIFS(M:M,B:B,B339,E:E,E339),
0)))"),"")</f>
        <v/>
      </c>
      <c r="AI339" s="8" t="s">
        <v>14</v>
      </c>
      <c r="AK339" s="8" t="s">
        <v>14</v>
      </c>
      <c r="AL339" s="8" t="s">
        <v>14</v>
      </c>
      <c r="AM339" s="8" t="s">
        <v>14</v>
      </c>
      <c r="AN339" s="8" t="str">
        <f>IFERROR(__xludf.DUMMYFUNCTION("""COMPUTED_VALUE"""),"")</f>
        <v/>
      </c>
      <c r="AO339" s="8" t="str">
        <f>IFERROR(__xludf.DUMMYFUNCTION("if(len(AI339:AI1001)=0,"""", COUNTA(filter(Chirps!$A$2:$Z$100,column(Chirps!$A$2:$Z$100)=AI339)))"),"")</f>
        <v/>
      </c>
    </row>
    <row r="340">
      <c r="R340" s="24"/>
      <c r="S340" s="24"/>
      <c r="V340" s="109" t="str">
        <f>IFERROR(__xludf.DUMMYFUNCTION("if(len(M340)=0,"""",(IF(N340=""C"",
SMALL(FILTER(M:M,B:B=B340,E:E=E340),1),
0)
+IF(N340=""R18"",
MIN(IFERROR(SMALL(FILTER(M:M,B:B=B340,E:E=E340,J:J=9),1),100)+IFERROR(SMALL(FILTER(M:M,B:B=B340,E:E=E340,J:J=9),2),100),SMALL(FILTER(M:M,B:B=B340,E:E=E340,J:J"&amp;"=18),1)),
0)
+IF(OR(N340=""R9"",N340=""M""),
MINIFS(M:M,B:B,B340,E:E,E340),
0)))"),"")</f>
        <v/>
      </c>
      <c r="AI340" s="8" t="s">
        <v>14</v>
      </c>
      <c r="AK340" s="8" t="s">
        <v>14</v>
      </c>
      <c r="AL340" s="8" t="s">
        <v>14</v>
      </c>
      <c r="AM340" s="8" t="s">
        <v>14</v>
      </c>
      <c r="AN340" s="8" t="str">
        <f>IFERROR(__xludf.DUMMYFUNCTION("""COMPUTED_VALUE"""),"")</f>
        <v/>
      </c>
      <c r="AO340" s="8" t="str">
        <f>IFERROR(__xludf.DUMMYFUNCTION("if(len(AI340:AI1001)=0,"""", COUNTA(filter(Chirps!$A$2:$Z$100,column(Chirps!$A$2:$Z$100)=AI340)))"),"")</f>
        <v/>
      </c>
    </row>
    <row r="341">
      <c r="R341" s="24"/>
      <c r="S341" s="24"/>
      <c r="V341" s="109" t="str">
        <f>IFERROR(__xludf.DUMMYFUNCTION("if(len(M341)=0,"""",(IF(N341=""C"",
SMALL(FILTER(M:M,B:B=B341,E:E=E341),1),
0)
+IF(N341=""R18"",
MIN(IFERROR(SMALL(FILTER(M:M,B:B=B341,E:E=E341,J:J=9),1),100)+IFERROR(SMALL(FILTER(M:M,B:B=B341,E:E=E341,J:J=9),2),100),SMALL(FILTER(M:M,B:B=B341,E:E=E341,J:J"&amp;"=18),1)),
0)
+IF(OR(N341=""R9"",N341=""M""),
MINIFS(M:M,B:B,B341,E:E,E341),
0)))"),"")</f>
        <v/>
      </c>
      <c r="AI341" s="8" t="s">
        <v>14</v>
      </c>
      <c r="AK341" s="8" t="s">
        <v>14</v>
      </c>
      <c r="AL341" s="8" t="s">
        <v>14</v>
      </c>
      <c r="AM341" s="8" t="s">
        <v>14</v>
      </c>
      <c r="AN341" s="8" t="str">
        <f>IFERROR(__xludf.DUMMYFUNCTION("""COMPUTED_VALUE"""),"")</f>
        <v/>
      </c>
      <c r="AO341" s="8" t="str">
        <f>IFERROR(__xludf.DUMMYFUNCTION("if(len(AI341:AI1001)=0,"""", COUNTA(filter(Chirps!$A$2:$Z$100,column(Chirps!$A$2:$Z$100)=AI341)))"),"")</f>
        <v/>
      </c>
    </row>
    <row r="342">
      <c r="R342" s="24"/>
      <c r="S342" s="24"/>
      <c r="V342" s="109" t="str">
        <f>IFERROR(__xludf.DUMMYFUNCTION("if(len(M342)=0,"""",(IF(N342=""C"",
SMALL(FILTER(M:M,B:B=B342,E:E=E342),1),
0)
+IF(N342=""R18"",
MIN(IFERROR(SMALL(FILTER(M:M,B:B=B342,E:E=E342,J:J=9),1),100)+IFERROR(SMALL(FILTER(M:M,B:B=B342,E:E=E342,J:J=9),2),100),SMALL(FILTER(M:M,B:B=B342,E:E=E342,J:J"&amp;"=18),1)),
0)
+IF(OR(N342=""R9"",N342=""M""),
MINIFS(M:M,B:B,B342,E:E,E342),
0)))"),"")</f>
        <v/>
      </c>
      <c r="AI342" s="8" t="s">
        <v>14</v>
      </c>
      <c r="AK342" s="8" t="s">
        <v>14</v>
      </c>
      <c r="AL342" s="8" t="s">
        <v>14</v>
      </c>
      <c r="AM342" s="8" t="s">
        <v>14</v>
      </c>
      <c r="AN342" s="8" t="str">
        <f>IFERROR(__xludf.DUMMYFUNCTION("""COMPUTED_VALUE"""),"")</f>
        <v/>
      </c>
      <c r="AO342" s="8" t="str">
        <f>IFERROR(__xludf.DUMMYFUNCTION("if(len(AI342:AI1001)=0,"""", COUNTA(filter(Chirps!$A$2:$Z$100,column(Chirps!$A$2:$Z$100)=AI342)))"),"")</f>
        <v/>
      </c>
    </row>
    <row r="343">
      <c r="R343" s="24"/>
      <c r="S343" s="24"/>
      <c r="V343" s="109" t="str">
        <f>IFERROR(__xludf.DUMMYFUNCTION("if(len(M343)=0,"""",(IF(N343=""C"",
SMALL(FILTER(M:M,B:B=B343,E:E=E343),1),
0)
+IF(N343=""R18"",
MIN(IFERROR(SMALL(FILTER(M:M,B:B=B343,E:E=E343,J:J=9),1),100)+IFERROR(SMALL(FILTER(M:M,B:B=B343,E:E=E343,J:J=9),2),100),SMALL(FILTER(M:M,B:B=B343,E:E=E343,J:J"&amp;"=18),1)),
0)
+IF(OR(N343=""R9"",N343=""M""),
MINIFS(M:M,B:B,B343,E:E,E343),
0)))"),"")</f>
        <v/>
      </c>
      <c r="AI343" s="8" t="s">
        <v>14</v>
      </c>
      <c r="AK343" s="8" t="s">
        <v>14</v>
      </c>
      <c r="AL343" s="8" t="s">
        <v>14</v>
      </c>
      <c r="AM343" s="8" t="s">
        <v>14</v>
      </c>
      <c r="AN343" s="8" t="str">
        <f>IFERROR(__xludf.DUMMYFUNCTION("""COMPUTED_VALUE"""),"")</f>
        <v/>
      </c>
      <c r="AO343" s="8" t="str">
        <f>IFERROR(__xludf.DUMMYFUNCTION("if(len(AI343:AI1001)=0,"""", COUNTA(filter(Chirps!$A$2:$Z$100,column(Chirps!$A$2:$Z$100)=AI343)))"),"")</f>
        <v/>
      </c>
    </row>
    <row r="344">
      <c r="R344" s="24"/>
      <c r="S344" s="24"/>
      <c r="V344" s="109" t="str">
        <f>IFERROR(__xludf.DUMMYFUNCTION("if(len(M344)=0,"""",(IF(N344=""C"",
SMALL(FILTER(M:M,B:B=B344,E:E=E344),1),
0)
+IF(N344=""R18"",
MIN(IFERROR(SMALL(FILTER(M:M,B:B=B344,E:E=E344,J:J=9),1),100)+IFERROR(SMALL(FILTER(M:M,B:B=B344,E:E=E344,J:J=9),2),100),SMALL(FILTER(M:M,B:B=B344,E:E=E344,J:J"&amp;"=18),1)),
0)
+IF(OR(N344=""R9"",N344=""M""),
MINIFS(M:M,B:B,B344,E:E,E344),
0)))"),"")</f>
        <v/>
      </c>
      <c r="AI344" s="8" t="s">
        <v>14</v>
      </c>
      <c r="AK344" s="8" t="s">
        <v>14</v>
      </c>
      <c r="AL344" s="8" t="s">
        <v>14</v>
      </c>
      <c r="AM344" s="8" t="s">
        <v>14</v>
      </c>
      <c r="AN344" s="8" t="str">
        <f>IFERROR(__xludf.DUMMYFUNCTION("""COMPUTED_VALUE"""),"")</f>
        <v/>
      </c>
      <c r="AO344" s="8" t="str">
        <f>IFERROR(__xludf.DUMMYFUNCTION("if(len(AI344:AI1001)=0,"""", COUNTA(filter(Chirps!$A$2:$Z$100,column(Chirps!$A$2:$Z$100)=AI344)))"),"")</f>
        <v/>
      </c>
    </row>
    <row r="345">
      <c r="R345" s="24"/>
      <c r="S345" s="24"/>
      <c r="V345" s="109" t="str">
        <f>IFERROR(__xludf.DUMMYFUNCTION("if(len(M345)=0,"""",(IF(N345=""C"",
SMALL(FILTER(M:M,B:B=B345,E:E=E345),1),
0)
+IF(N345=""R18"",
MIN(IFERROR(SMALL(FILTER(M:M,B:B=B345,E:E=E345,J:J=9),1),100)+IFERROR(SMALL(FILTER(M:M,B:B=B345,E:E=E345,J:J=9),2),100),SMALL(FILTER(M:M,B:B=B345,E:E=E345,J:J"&amp;"=18),1)),
0)
+IF(OR(N345=""R9"",N345=""M""),
MINIFS(M:M,B:B,B345,E:E,E345),
0)))"),"")</f>
        <v/>
      </c>
      <c r="AI345" s="8" t="s">
        <v>14</v>
      </c>
      <c r="AK345" s="8" t="s">
        <v>14</v>
      </c>
      <c r="AL345" s="8" t="s">
        <v>14</v>
      </c>
      <c r="AM345" s="8" t="s">
        <v>14</v>
      </c>
      <c r="AN345" s="8" t="str">
        <f>IFERROR(__xludf.DUMMYFUNCTION("""COMPUTED_VALUE"""),"")</f>
        <v/>
      </c>
      <c r="AO345" s="8" t="str">
        <f>IFERROR(__xludf.DUMMYFUNCTION("if(len(AI345:AI1001)=0,"""", COUNTA(filter(Chirps!$A$2:$Z$100,column(Chirps!$A$2:$Z$100)=AI345)))"),"")</f>
        <v/>
      </c>
    </row>
    <row r="346">
      <c r="R346" s="24"/>
      <c r="S346" s="24"/>
      <c r="V346" s="109" t="str">
        <f>IFERROR(__xludf.DUMMYFUNCTION("if(len(M346)=0,"""",(IF(N346=""C"",
SMALL(FILTER(M:M,B:B=B346,E:E=E346),1),
0)
+IF(N346=""R18"",
MIN(IFERROR(SMALL(FILTER(M:M,B:B=B346,E:E=E346,J:J=9),1),100)+IFERROR(SMALL(FILTER(M:M,B:B=B346,E:E=E346,J:J=9),2),100),SMALL(FILTER(M:M,B:B=B346,E:E=E346,J:J"&amp;"=18),1)),
0)
+IF(OR(N346=""R9"",N346=""M""),
MINIFS(M:M,B:B,B346,E:E,E346),
0)))"),"")</f>
        <v/>
      </c>
      <c r="AI346" s="8" t="s">
        <v>14</v>
      </c>
      <c r="AK346" s="8" t="s">
        <v>14</v>
      </c>
      <c r="AL346" s="8" t="s">
        <v>14</v>
      </c>
      <c r="AM346" s="8" t="s">
        <v>14</v>
      </c>
      <c r="AN346" s="8" t="str">
        <f>IFERROR(__xludf.DUMMYFUNCTION("""COMPUTED_VALUE"""),"")</f>
        <v/>
      </c>
      <c r="AO346" s="8" t="str">
        <f>IFERROR(__xludf.DUMMYFUNCTION("if(len(AI346:AI1001)=0,"""", COUNTA(filter(Chirps!$A$2:$Z$100,column(Chirps!$A$2:$Z$100)=AI346)))"),"")</f>
        <v/>
      </c>
    </row>
    <row r="347">
      <c r="R347" s="24"/>
      <c r="S347" s="24"/>
      <c r="V347" s="109" t="str">
        <f>IFERROR(__xludf.DUMMYFUNCTION("if(len(M347)=0,"""",(IF(N347=""C"",
SMALL(FILTER(M:M,B:B=B347,E:E=E347),1),
0)
+IF(N347=""R18"",
MIN(IFERROR(SMALL(FILTER(M:M,B:B=B347,E:E=E347,J:J=9),1),100)+IFERROR(SMALL(FILTER(M:M,B:B=B347,E:E=E347,J:J=9),2),100),SMALL(FILTER(M:M,B:B=B347,E:E=E347,J:J"&amp;"=18),1)),
0)
+IF(OR(N347=""R9"",N347=""M""),
MINIFS(M:M,B:B,B347,E:E,E347),
0)))"),"")</f>
        <v/>
      </c>
      <c r="AI347" s="8" t="s">
        <v>14</v>
      </c>
      <c r="AK347" s="8" t="s">
        <v>14</v>
      </c>
      <c r="AL347" s="8" t="s">
        <v>14</v>
      </c>
      <c r="AM347" s="8" t="s">
        <v>14</v>
      </c>
      <c r="AN347" s="8" t="str">
        <f>IFERROR(__xludf.DUMMYFUNCTION("""COMPUTED_VALUE"""),"")</f>
        <v/>
      </c>
      <c r="AO347" s="8" t="str">
        <f>IFERROR(__xludf.DUMMYFUNCTION("if(len(AI347:AI1001)=0,"""", COUNTA(filter(Chirps!$A$2:$Z$100,column(Chirps!$A$2:$Z$100)=AI347)))"),"")</f>
        <v/>
      </c>
    </row>
    <row r="348">
      <c r="R348" s="24"/>
      <c r="S348" s="24"/>
      <c r="V348" s="109" t="str">
        <f>IFERROR(__xludf.DUMMYFUNCTION("if(len(M348)=0,"""",(IF(N348=""C"",
SMALL(FILTER(M:M,B:B=B348,E:E=E348),1),
0)
+IF(N348=""R18"",
MIN(IFERROR(SMALL(FILTER(M:M,B:B=B348,E:E=E348,J:J=9),1),100)+IFERROR(SMALL(FILTER(M:M,B:B=B348,E:E=E348,J:J=9),2),100),SMALL(FILTER(M:M,B:B=B348,E:E=E348,J:J"&amp;"=18),1)),
0)
+IF(OR(N348=""R9"",N348=""M""),
MINIFS(M:M,B:B,B348,E:E,E348),
0)))"),"")</f>
        <v/>
      </c>
      <c r="AI348" s="8" t="s">
        <v>14</v>
      </c>
      <c r="AK348" s="8" t="s">
        <v>14</v>
      </c>
      <c r="AL348" s="8" t="s">
        <v>14</v>
      </c>
      <c r="AM348" s="8" t="s">
        <v>14</v>
      </c>
      <c r="AN348" s="8" t="str">
        <f>IFERROR(__xludf.DUMMYFUNCTION("""COMPUTED_VALUE"""),"")</f>
        <v/>
      </c>
      <c r="AO348" s="8" t="str">
        <f>IFERROR(__xludf.DUMMYFUNCTION("if(len(AI348:AI1001)=0,"""", COUNTA(filter(Chirps!$A$2:$Z$100,column(Chirps!$A$2:$Z$100)=AI348)))"),"")</f>
        <v/>
      </c>
    </row>
    <row r="349">
      <c r="R349" s="24"/>
      <c r="S349" s="24"/>
      <c r="V349" s="109" t="str">
        <f>IFERROR(__xludf.DUMMYFUNCTION("if(len(M349)=0,"""",(IF(N349=""C"",
SMALL(FILTER(M:M,B:B=B349,E:E=E349),1),
0)
+IF(N349=""R18"",
MIN(IFERROR(SMALL(FILTER(M:M,B:B=B349,E:E=E349,J:J=9),1),100)+IFERROR(SMALL(FILTER(M:M,B:B=B349,E:E=E349,J:J=9),2),100),SMALL(FILTER(M:M,B:B=B349,E:E=E349,J:J"&amp;"=18),1)),
0)
+IF(OR(N349=""R9"",N349=""M""),
MINIFS(M:M,B:B,B349,E:E,E349),
0)))"),"")</f>
        <v/>
      </c>
      <c r="AI349" s="8" t="s">
        <v>14</v>
      </c>
      <c r="AK349" s="8" t="s">
        <v>14</v>
      </c>
      <c r="AL349" s="8" t="s">
        <v>14</v>
      </c>
      <c r="AM349" s="8" t="s">
        <v>14</v>
      </c>
      <c r="AN349" s="8" t="str">
        <f>IFERROR(__xludf.DUMMYFUNCTION("""COMPUTED_VALUE"""),"")</f>
        <v/>
      </c>
      <c r="AO349" s="8" t="str">
        <f>IFERROR(__xludf.DUMMYFUNCTION("if(len(AI349:AI1001)=0,"""", COUNTA(filter(Chirps!$A$2:$Z$100,column(Chirps!$A$2:$Z$100)=AI349)))"),"")</f>
        <v/>
      </c>
    </row>
    <row r="350">
      <c r="R350" s="24"/>
      <c r="S350" s="24"/>
      <c r="V350" s="109" t="str">
        <f>IFERROR(__xludf.DUMMYFUNCTION("if(len(M350)=0,"""",(IF(N350=""C"",
SMALL(FILTER(M:M,B:B=B350,E:E=E350),1),
0)
+IF(N350=""R18"",
MIN(IFERROR(SMALL(FILTER(M:M,B:B=B350,E:E=E350,J:J=9),1),100)+IFERROR(SMALL(FILTER(M:M,B:B=B350,E:E=E350,J:J=9),2),100),SMALL(FILTER(M:M,B:B=B350,E:E=E350,J:J"&amp;"=18),1)),
0)
+IF(OR(N350=""R9"",N350=""M""),
MINIFS(M:M,B:B,B350,E:E,E350),
0)))"),"")</f>
        <v/>
      </c>
      <c r="AI350" s="8" t="s">
        <v>14</v>
      </c>
      <c r="AK350" s="8" t="s">
        <v>14</v>
      </c>
      <c r="AL350" s="8" t="s">
        <v>14</v>
      </c>
      <c r="AM350" s="8" t="s">
        <v>14</v>
      </c>
      <c r="AN350" s="8" t="str">
        <f>IFERROR(__xludf.DUMMYFUNCTION("""COMPUTED_VALUE"""),"")</f>
        <v/>
      </c>
      <c r="AO350" s="8" t="str">
        <f>IFERROR(__xludf.DUMMYFUNCTION("if(len(AI350:AI1001)=0,"""", COUNTA(filter(Chirps!$A$2:$Z$100,column(Chirps!$A$2:$Z$100)=AI350)))"),"")</f>
        <v/>
      </c>
    </row>
    <row r="351">
      <c r="R351" s="24"/>
      <c r="S351" s="24"/>
      <c r="V351" s="109" t="str">
        <f>IFERROR(__xludf.DUMMYFUNCTION("if(len(M351)=0,"""",(IF(N351=""C"",
SMALL(FILTER(M:M,B:B=B351,E:E=E351),1),
0)
+IF(N351=""R18"",
MIN(IFERROR(SMALL(FILTER(M:M,B:B=B351,E:E=E351,J:J=9),1),100)+IFERROR(SMALL(FILTER(M:M,B:B=B351,E:E=E351,J:J=9),2),100),SMALL(FILTER(M:M,B:B=B351,E:E=E351,J:J"&amp;"=18),1)),
0)
+IF(OR(N351=""R9"",N351=""M""),
MINIFS(M:M,B:B,B351,E:E,E351),
0)))"),"")</f>
        <v/>
      </c>
      <c r="AI351" s="8" t="s">
        <v>14</v>
      </c>
      <c r="AK351" s="8" t="s">
        <v>14</v>
      </c>
      <c r="AL351" s="8" t="s">
        <v>14</v>
      </c>
      <c r="AM351" s="8" t="s">
        <v>14</v>
      </c>
      <c r="AN351" s="8" t="str">
        <f>IFERROR(__xludf.DUMMYFUNCTION("""COMPUTED_VALUE"""),"")</f>
        <v/>
      </c>
      <c r="AO351" s="8" t="str">
        <f>IFERROR(__xludf.DUMMYFUNCTION("if(len(AI351:AI1001)=0,"""", COUNTA(filter(Chirps!$A$2:$Z$100,column(Chirps!$A$2:$Z$100)=AI351)))"),"")</f>
        <v/>
      </c>
    </row>
    <row r="352">
      <c r="R352" s="24"/>
      <c r="S352" s="24"/>
      <c r="V352" s="109" t="str">
        <f>IFERROR(__xludf.DUMMYFUNCTION("if(len(M352)=0,"""",(IF(N352=""C"",
SMALL(FILTER(M:M,B:B=B352,E:E=E352),1),
0)
+IF(N352=""R18"",
MIN(IFERROR(SMALL(FILTER(M:M,B:B=B352,E:E=E352,J:J=9),1),100)+IFERROR(SMALL(FILTER(M:M,B:B=B352,E:E=E352,J:J=9),2),100),SMALL(FILTER(M:M,B:B=B352,E:E=E352,J:J"&amp;"=18),1)),
0)
+IF(OR(N352=""R9"",N352=""M""),
MINIFS(M:M,B:B,B352,E:E,E352),
0)))"),"")</f>
        <v/>
      </c>
      <c r="AI352" s="8" t="s">
        <v>14</v>
      </c>
      <c r="AK352" s="8" t="s">
        <v>14</v>
      </c>
      <c r="AL352" s="8" t="s">
        <v>14</v>
      </c>
      <c r="AM352" s="8" t="s">
        <v>14</v>
      </c>
      <c r="AN352" s="8" t="str">
        <f>IFERROR(__xludf.DUMMYFUNCTION("""COMPUTED_VALUE"""),"")</f>
        <v/>
      </c>
      <c r="AO352" s="8" t="str">
        <f>IFERROR(__xludf.DUMMYFUNCTION("if(len(AI352:AI1001)=0,"""", COUNTA(filter(Chirps!$A$2:$Z$100,column(Chirps!$A$2:$Z$100)=AI352)))"),"")</f>
        <v/>
      </c>
    </row>
    <row r="353">
      <c r="R353" s="24"/>
      <c r="S353" s="24"/>
      <c r="V353" s="109" t="str">
        <f>IFERROR(__xludf.DUMMYFUNCTION("if(len(M353)=0,"""",(IF(N353=""C"",
SMALL(FILTER(M:M,B:B=B353,E:E=E353),1),
0)
+IF(N353=""R18"",
MIN(IFERROR(SMALL(FILTER(M:M,B:B=B353,E:E=E353,J:J=9),1),100)+IFERROR(SMALL(FILTER(M:M,B:B=B353,E:E=E353,J:J=9),2),100),SMALL(FILTER(M:M,B:B=B353,E:E=E353,J:J"&amp;"=18),1)),
0)
+IF(OR(N353=""R9"",N353=""M""),
MINIFS(M:M,B:B,B353,E:E,E353),
0)))"),"")</f>
        <v/>
      </c>
      <c r="AI353" s="8" t="s">
        <v>14</v>
      </c>
      <c r="AK353" s="8" t="s">
        <v>14</v>
      </c>
      <c r="AL353" s="8" t="s">
        <v>14</v>
      </c>
      <c r="AM353" s="8" t="s">
        <v>14</v>
      </c>
      <c r="AN353" s="8" t="str">
        <f>IFERROR(__xludf.DUMMYFUNCTION("""COMPUTED_VALUE"""),"")</f>
        <v/>
      </c>
      <c r="AO353" s="8" t="str">
        <f>IFERROR(__xludf.DUMMYFUNCTION("if(len(AI353:AI1001)=0,"""", COUNTA(filter(Chirps!$A$2:$Z$100,column(Chirps!$A$2:$Z$100)=AI353)))"),"")</f>
        <v/>
      </c>
    </row>
    <row r="354">
      <c r="R354" s="24"/>
      <c r="S354" s="24"/>
      <c r="V354" s="109" t="str">
        <f>IFERROR(__xludf.DUMMYFUNCTION("if(len(M354)=0,"""",(IF(N354=""C"",
SMALL(FILTER(M:M,B:B=B354,E:E=E354),1),
0)
+IF(N354=""R18"",
MIN(IFERROR(SMALL(FILTER(M:M,B:B=B354,E:E=E354,J:J=9),1),100)+IFERROR(SMALL(FILTER(M:M,B:B=B354,E:E=E354,J:J=9),2),100),SMALL(FILTER(M:M,B:B=B354,E:E=E354,J:J"&amp;"=18),1)),
0)
+IF(OR(N354=""R9"",N354=""M""),
MINIFS(M:M,B:B,B354,E:E,E354),
0)))"),"")</f>
        <v/>
      </c>
      <c r="AI354" s="8" t="s">
        <v>14</v>
      </c>
      <c r="AK354" s="8" t="s">
        <v>14</v>
      </c>
      <c r="AL354" s="8" t="s">
        <v>14</v>
      </c>
      <c r="AM354" s="8" t="s">
        <v>14</v>
      </c>
      <c r="AN354" s="8" t="str">
        <f>IFERROR(__xludf.DUMMYFUNCTION("""COMPUTED_VALUE"""),"")</f>
        <v/>
      </c>
      <c r="AO354" s="8" t="str">
        <f>IFERROR(__xludf.DUMMYFUNCTION("if(len(AI354:AI1001)=0,"""", COUNTA(filter(Chirps!$A$2:$Z$100,column(Chirps!$A$2:$Z$100)=AI354)))"),"")</f>
        <v/>
      </c>
    </row>
    <row r="355">
      <c r="R355" s="24"/>
      <c r="S355" s="24"/>
      <c r="V355" s="109" t="str">
        <f>IFERROR(__xludf.DUMMYFUNCTION("if(len(M355)=0,"""",(IF(N355=""C"",
SMALL(FILTER(M:M,B:B=B355,E:E=E355),1),
0)
+IF(N355=""R18"",
MIN(IFERROR(SMALL(FILTER(M:M,B:B=B355,E:E=E355,J:J=9),1),100)+IFERROR(SMALL(FILTER(M:M,B:B=B355,E:E=E355,J:J=9),2),100),SMALL(FILTER(M:M,B:B=B355,E:E=E355,J:J"&amp;"=18),1)),
0)
+IF(OR(N355=""R9"",N355=""M""),
MINIFS(M:M,B:B,B355,E:E,E355),
0)))"),"")</f>
        <v/>
      </c>
      <c r="AI355" s="8" t="s">
        <v>14</v>
      </c>
      <c r="AK355" s="8" t="s">
        <v>14</v>
      </c>
      <c r="AL355" s="8" t="s">
        <v>14</v>
      </c>
      <c r="AM355" s="8" t="s">
        <v>14</v>
      </c>
      <c r="AN355" s="8" t="str">
        <f>IFERROR(__xludf.DUMMYFUNCTION("""COMPUTED_VALUE"""),"")</f>
        <v/>
      </c>
      <c r="AO355" s="8" t="str">
        <f>IFERROR(__xludf.DUMMYFUNCTION("if(len(AI355:AI1001)=0,"""", COUNTA(filter(Chirps!$A$2:$Z$100,column(Chirps!$A$2:$Z$100)=AI355)))"),"")</f>
        <v/>
      </c>
    </row>
    <row r="356">
      <c r="R356" s="24"/>
      <c r="S356" s="24"/>
      <c r="V356" s="109" t="str">
        <f>IFERROR(__xludf.DUMMYFUNCTION("if(len(M356)=0,"""",(IF(N356=""C"",
SMALL(FILTER(M:M,B:B=B356,E:E=E356),1),
0)
+IF(N356=""R18"",
MIN(IFERROR(SMALL(FILTER(M:M,B:B=B356,E:E=E356,J:J=9),1),100)+IFERROR(SMALL(FILTER(M:M,B:B=B356,E:E=E356,J:J=9),2),100),SMALL(FILTER(M:M,B:B=B356,E:E=E356,J:J"&amp;"=18),1)),
0)
+IF(OR(N356=""R9"",N356=""M""),
MINIFS(M:M,B:B,B356,E:E,E356),
0)))"),"")</f>
        <v/>
      </c>
      <c r="AI356" s="8" t="s">
        <v>14</v>
      </c>
      <c r="AK356" s="8" t="s">
        <v>14</v>
      </c>
      <c r="AL356" s="8" t="s">
        <v>14</v>
      </c>
      <c r="AM356" s="8" t="s">
        <v>14</v>
      </c>
      <c r="AN356" s="8" t="str">
        <f>IFERROR(__xludf.DUMMYFUNCTION("""COMPUTED_VALUE"""),"")</f>
        <v/>
      </c>
      <c r="AO356" s="8" t="str">
        <f>IFERROR(__xludf.DUMMYFUNCTION("if(len(AI356:AI1001)=0,"""", COUNTA(filter(Chirps!$A$2:$Z$100,column(Chirps!$A$2:$Z$100)=AI356)))"),"")</f>
        <v/>
      </c>
    </row>
    <row r="357">
      <c r="R357" s="24"/>
      <c r="S357" s="24"/>
      <c r="V357" s="109" t="str">
        <f>IFERROR(__xludf.DUMMYFUNCTION("if(len(M357)=0,"""",(IF(N357=""C"",
SMALL(FILTER(M:M,B:B=B357,E:E=E357),1),
0)
+IF(N357=""R18"",
MIN(IFERROR(SMALL(FILTER(M:M,B:B=B357,E:E=E357,J:J=9),1),100)+IFERROR(SMALL(FILTER(M:M,B:B=B357,E:E=E357,J:J=9),2),100),SMALL(FILTER(M:M,B:B=B357,E:E=E357,J:J"&amp;"=18),1)),
0)
+IF(OR(N357=""R9"",N357=""M""),
MINIFS(M:M,B:B,B357,E:E,E357),
0)))"),"")</f>
        <v/>
      </c>
      <c r="AI357" s="8" t="s">
        <v>14</v>
      </c>
      <c r="AK357" s="8" t="s">
        <v>14</v>
      </c>
      <c r="AL357" s="8" t="s">
        <v>14</v>
      </c>
      <c r="AM357" s="8" t="s">
        <v>14</v>
      </c>
      <c r="AN357" s="8" t="str">
        <f>IFERROR(__xludf.DUMMYFUNCTION("""COMPUTED_VALUE"""),"")</f>
        <v/>
      </c>
      <c r="AO357" s="8" t="str">
        <f>IFERROR(__xludf.DUMMYFUNCTION("if(len(AI357:AI1001)=0,"""", COUNTA(filter(Chirps!$A$2:$Z$100,column(Chirps!$A$2:$Z$100)=AI357)))"),"")</f>
        <v/>
      </c>
    </row>
    <row r="358">
      <c r="R358" s="24"/>
      <c r="S358" s="24"/>
      <c r="V358" s="109" t="str">
        <f>IFERROR(__xludf.DUMMYFUNCTION("if(len(M358)=0,"""",(IF(N358=""C"",
SMALL(FILTER(M:M,B:B=B358,E:E=E358),1),
0)
+IF(N358=""R18"",
MIN(IFERROR(SMALL(FILTER(M:M,B:B=B358,E:E=E358,J:J=9),1),100)+IFERROR(SMALL(FILTER(M:M,B:B=B358,E:E=E358,J:J=9),2),100),SMALL(FILTER(M:M,B:B=B358,E:E=E358,J:J"&amp;"=18),1)),
0)
+IF(OR(N358=""R9"",N358=""M""),
MINIFS(M:M,B:B,B358,E:E,E358),
0)))"),"")</f>
        <v/>
      </c>
      <c r="AI358" s="8" t="s">
        <v>14</v>
      </c>
      <c r="AK358" s="8" t="s">
        <v>14</v>
      </c>
      <c r="AL358" s="8" t="s">
        <v>14</v>
      </c>
      <c r="AM358" s="8" t="s">
        <v>14</v>
      </c>
      <c r="AN358" s="8" t="str">
        <f>IFERROR(__xludf.DUMMYFUNCTION("""COMPUTED_VALUE"""),"")</f>
        <v/>
      </c>
      <c r="AO358" s="8" t="str">
        <f>IFERROR(__xludf.DUMMYFUNCTION("if(len(AI358:AI1001)=0,"""", COUNTA(filter(Chirps!$A$2:$Z$100,column(Chirps!$A$2:$Z$100)=AI358)))"),"")</f>
        <v/>
      </c>
    </row>
    <row r="359">
      <c r="R359" s="24"/>
      <c r="S359" s="24"/>
      <c r="AI359" s="8" t="s">
        <v>14</v>
      </c>
      <c r="AK359" s="8" t="s">
        <v>14</v>
      </c>
      <c r="AL359" s="8" t="s">
        <v>14</v>
      </c>
      <c r="AM359" s="8" t="s">
        <v>14</v>
      </c>
      <c r="AN359" s="8" t="str">
        <f>IFERROR(__xludf.DUMMYFUNCTION("""COMPUTED_VALUE"""),"")</f>
        <v/>
      </c>
      <c r="AO359" s="8" t="str">
        <f>IFERROR(__xludf.DUMMYFUNCTION("if(len(AI359:AI1001)=0,"""", COUNTA(filter(Chirps!$A$2:$Z$100,column(Chirps!$A$2:$Z$100)=AI359)))"),"")</f>
        <v/>
      </c>
    </row>
    <row r="360">
      <c r="R360" s="24"/>
      <c r="S360" s="24"/>
      <c r="AI360" s="8" t="s">
        <v>14</v>
      </c>
      <c r="AK360" s="8" t="s">
        <v>14</v>
      </c>
      <c r="AL360" s="8" t="s">
        <v>14</v>
      </c>
      <c r="AM360" s="8" t="s">
        <v>14</v>
      </c>
      <c r="AN360" s="8" t="str">
        <f>IFERROR(__xludf.DUMMYFUNCTION("""COMPUTED_VALUE"""),"")</f>
        <v/>
      </c>
      <c r="AO360" s="8" t="str">
        <f>IFERROR(__xludf.DUMMYFUNCTION("if(len(AI360:AI1001)=0,"""", COUNTA(filter(Chirps!$A$2:$Z$100,column(Chirps!$A$2:$Z$100)=AI360)))"),"")</f>
        <v/>
      </c>
    </row>
    <row r="361">
      <c r="R361" s="24"/>
      <c r="S361" s="24"/>
      <c r="AI361" s="8" t="s">
        <v>14</v>
      </c>
      <c r="AK361" s="8" t="s">
        <v>14</v>
      </c>
      <c r="AL361" s="8" t="s">
        <v>14</v>
      </c>
      <c r="AM361" s="8" t="s">
        <v>14</v>
      </c>
      <c r="AN361" s="8" t="str">
        <f>IFERROR(__xludf.DUMMYFUNCTION("""COMPUTED_VALUE"""),"")</f>
        <v/>
      </c>
      <c r="AO361" s="8" t="str">
        <f>IFERROR(__xludf.DUMMYFUNCTION("if(len(AI361:AI1001)=0,"""", COUNTA(filter(Chirps!$A$2:$Z$100,column(Chirps!$A$2:$Z$100)=AI361)))"),"")</f>
        <v/>
      </c>
    </row>
    <row r="362">
      <c r="R362" s="24"/>
      <c r="S362" s="24"/>
      <c r="AI362" s="8" t="s">
        <v>14</v>
      </c>
      <c r="AK362" s="8" t="s">
        <v>14</v>
      </c>
      <c r="AL362" s="8" t="s">
        <v>14</v>
      </c>
      <c r="AM362" s="8" t="s">
        <v>14</v>
      </c>
      <c r="AN362" s="8" t="str">
        <f>IFERROR(__xludf.DUMMYFUNCTION("""COMPUTED_VALUE"""),"")</f>
        <v/>
      </c>
      <c r="AO362" s="8" t="str">
        <f>IFERROR(__xludf.DUMMYFUNCTION("if(len(AI362:AI1001)=0,"""", COUNTA(filter(Chirps!$A$2:$Z$100,column(Chirps!$A$2:$Z$100)=AI362)))"),"")</f>
        <v/>
      </c>
    </row>
    <row r="363">
      <c r="R363" s="24"/>
      <c r="S363" s="24"/>
      <c r="AI363" s="8" t="s">
        <v>14</v>
      </c>
      <c r="AK363" s="8" t="s">
        <v>14</v>
      </c>
      <c r="AL363" s="8" t="s">
        <v>14</v>
      </c>
      <c r="AM363" s="8" t="s">
        <v>14</v>
      </c>
      <c r="AN363" s="8" t="str">
        <f>IFERROR(__xludf.DUMMYFUNCTION("""COMPUTED_VALUE"""),"")</f>
        <v/>
      </c>
      <c r="AO363" s="8" t="str">
        <f>IFERROR(__xludf.DUMMYFUNCTION("if(len(AI363:AI1001)=0,"""", COUNTA(filter(Chirps!$A$2:$Z$100,column(Chirps!$A$2:$Z$100)=AI363)))"),"")</f>
        <v/>
      </c>
    </row>
    <row r="364">
      <c r="R364" s="24"/>
      <c r="S364" s="24"/>
      <c r="AI364" s="8" t="s">
        <v>14</v>
      </c>
      <c r="AK364" s="8" t="s">
        <v>14</v>
      </c>
      <c r="AL364" s="8" t="s">
        <v>14</v>
      </c>
      <c r="AM364" s="8" t="s">
        <v>14</v>
      </c>
      <c r="AN364" s="8" t="str">
        <f>IFERROR(__xludf.DUMMYFUNCTION("""COMPUTED_VALUE"""),"")</f>
        <v/>
      </c>
      <c r="AO364" s="8" t="str">
        <f>IFERROR(__xludf.DUMMYFUNCTION("if(len(AI364:AI1001)=0,"""", COUNTA(filter(Chirps!$A$2:$Z$100,column(Chirps!$A$2:$Z$100)=AI364)))"),"")</f>
        <v/>
      </c>
    </row>
    <row r="365">
      <c r="R365" s="24"/>
      <c r="S365" s="24"/>
      <c r="AI365" s="8" t="s">
        <v>14</v>
      </c>
      <c r="AK365" s="8" t="s">
        <v>14</v>
      </c>
      <c r="AL365" s="8" t="s">
        <v>14</v>
      </c>
      <c r="AM365" s="8" t="s">
        <v>14</v>
      </c>
      <c r="AN365" s="8" t="str">
        <f>IFERROR(__xludf.DUMMYFUNCTION("""COMPUTED_VALUE"""),"")</f>
        <v/>
      </c>
      <c r="AO365" s="8" t="str">
        <f>IFERROR(__xludf.DUMMYFUNCTION("if(len(AI365:AI1001)=0,"""", COUNTA(filter(Chirps!$A$2:$Z$100,column(Chirps!$A$2:$Z$100)=AI365)))"),"")</f>
        <v/>
      </c>
    </row>
    <row r="366">
      <c r="R366" s="24"/>
      <c r="S366" s="24"/>
      <c r="AI366" s="8" t="s">
        <v>14</v>
      </c>
      <c r="AK366" s="8" t="s">
        <v>14</v>
      </c>
      <c r="AL366" s="8" t="s">
        <v>14</v>
      </c>
      <c r="AM366" s="8" t="s">
        <v>14</v>
      </c>
      <c r="AN366" s="8" t="str">
        <f>IFERROR(__xludf.DUMMYFUNCTION("""COMPUTED_VALUE"""),"")</f>
        <v/>
      </c>
      <c r="AO366" s="8" t="str">
        <f>IFERROR(__xludf.DUMMYFUNCTION("if(len(AI366:AI1001)=0,"""", COUNTA(filter(Chirps!$A$2:$Z$100,column(Chirps!$A$2:$Z$100)=AI366)))"),"")</f>
        <v/>
      </c>
    </row>
    <row r="367">
      <c r="R367" s="24"/>
      <c r="S367" s="24"/>
      <c r="AI367" s="8" t="s">
        <v>14</v>
      </c>
      <c r="AK367" s="8" t="s">
        <v>14</v>
      </c>
      <c r="AL367" s="8" t="s">
        <v>14</v>
      </c>
      <c r="AM367" s="8" t="s">
        <v>14</v>
      </c>
      <c r="AN367" s="8" t="str">
        <f>IFERROR(__xludf.DUMMYFUNCTION("""COMPUTED_VALUE"""),"")</f>
        <v/>
      </c>
      <c r="AO367" s="8" t="str">
        <f>IFERROR(__xludf.DUMMYFUNCTION("if(len(AI367:AI1001)=0,"""", COUNTA(filter(Chirps!$A$2:$Z$100,column(Chirps!$A$2:$Z$100)=AI367)))"),"")</f>
        <v/>
      </c>
    </row>
    <row r="368">
      <c r="R368" s="24"/>
      <c r="S368" s="24"/>
      <c r="AI368" s="8" t="s">
        <v>14</v>
      </c>
      <c r="AK368" s="8" t="s">
        <v>14</v>
      </c>
      <c r="AL368" s="8" t="s">
        <v>14</v>
      </c>
      <c r="AM368" s="8" t="s">
        <v>14</v>
      </c>
      <c r="AN368" s="8" t="str">
        <f>IFERROR(__xludf.DUMMYFUNCTION("""COMPUTED_VALUE"""),"")</f>
        <v/>
      </c>
      <c r="AO368" s="8" t="str">
        <f>IFERROR(__xludf.DUMMYFUNCTION("if(len(AI368:AI1001)=0,"""", COUNTA(filter(Chirps!$A$2:$Z$100,column(Chirps!$A$2:$Z$100)=AI368)))"),"")</f>
        <v/>
      </c>
    </row>
    <row r="369">
      <c r="R369" s="24"/>
      <c r="S369" s="24"/>
      <c r="AI369" s="8" t="s">
        <v>14</v>
      </c>
      <c r="AK369" s="8" t="s">
        <v>14</v>
      </c>
      <c r="AL369" s="8" t="s">
        <v>14</v>
      </c>
      <c r="AM369" s="8" t="s">
        <v>14</v>
      </c>
      <c r="AN369" s="8" t="str">
        <f>IFERROR(__xludf.DUMMYFUNCTION("""COMPUTED_VALUE"""),"")</f>
        <v/>
      </c>
      <c r="AO369" s="8" t="str">
        <f>IFERROR(__xludf.DUMMYFUNCTION("if(len(AI369:AI1001)=0,"""", COUNTA(filter(Chirps!$A$2:$Z$100,column(Chirps!$A$2:$Z$100)=AI369)))"),"")</f>
        <v/>
      </c>
    </row>
    <row r="370">
      <c r="R370" s="24"/>
      <c r="S370" s="24"/>
      <c r="AI370" s="8" t="s">
        <v>14</v>
      </c>
      <c r="AK370" s="8" t="s">
        <v>14</v>
      </c>
      <c r="AL370" s="8" t="s">
        <v>14</v>
      </c>
      <c r="AM370" s="8" t="s">
        <v>14</v>
      </c>
      <c r="AN370" s="8" t="str">
        <f>IFERROR(__xludf.DUMMYFUNCTION("""COMPUTED_VALUE"""),"")</f>
        <v/>
      </c>
      <c r="AO370" s="8" t="str">
        <f>IFERROR(__xludf.DUMMYFUNCTION("if(len(AI370:AI1001)=0,"""", COUNTA(filter(Chirps!$A$2:$Z$100,column(Chirps!$A$2:$Z$100)=AI370)))"),"")</f>
        <v/>
      </c>
    </row>
    <row r="371">
      <c r="R371" s="24"/>
      <c r="S371" s="24"/>
      <c r="AI371" s="8" t="s">
        <v>14</v>
      </c>
      <c r="AK371" s="8" t="s">
        <v>14</v>
      </c>
      <c r="AL371" s="8" t="s">
        <v>14</v>
      </c>
      <c r="AM371" s="8" t="s">
        <v>14</v>
      </c>
      <c r="AN371" s="8" t="str">
        <f>IFERROR(__xludf.DUMMYFUNCTION("""COMPUTED_VALUE"""),"")</f>
        <v/>
      </c>
      <c r="AO371" s="8" t="str">
        <f>IFERROR(__xludf.DUMMYFUNCTION("if(len(AI371:AI1001)=0,"""", COUNTA(filter(Chirps!$A$2:$Z$100,column(Chirps!$A$2:$Z$100)=AI371)))"),"")</f>
        <v/>
      </c>
    </row>
    <row r="372">
      <c r="R372" s="24"/>
      <c r="S372" s="24"/>
      <c r="AI372" s="8" t="s">
        <v>14</v>
      </c>
      <c r="AK372" s="8" t="s">
        <v>14</v>
      </c>
      <c r="AL372" s="8" t="s">
        <v>14</v>
      </c>
      <c r="AM372" s="8" t="s">
        <v>14</v>
      </c>
      <c r="AN372" s="8" t="str">
        <f>IFERROR(__xludf.DUMMYFUNCTION("""COMPUTED_VALUE"""),"")</f>
        <v/>
      </c>
      <c r="AO372" s="8" t="str">
        <f>IFERROR(__xludf.DUMMYFUNCTION("if(len(AI372:AI1001)=0,"""", COUNTA(filter(Chirps!$A$2:$Z$100,column(Chirps!$A$2:$Z$100)=AI372)))"),"")</f>
        <v/>
      </c>
    </row>
    <row r="373">
      <c r="R373" s="24"/>
      <c r="S373" s="24"/>
      <c r="AI373" s="8" t="s">
        <v>14</v>
      </c>
      <c r="AK373" s="8" t="s">
        <v>14</v>
      </c>
      <c r="AL373" s="8" t="s">
        <v>14</v>
      </c>
      <c r="AM373" s="8" t="s">
        <v>14</v>
      </c>
      <c r="AN373" s="8" t="str">
        <f>IFERROR(__xludf.DUMMYFUNCTION("""COMPUTED_VALUE"""),"")</f>
        <v/>
      </c>
      <c r="AO373" s="8" t="str">
        <f>IFERROR(__xludf.DUMMYFUNCTION("if(len(AI373:AI1001)=0,"""", COUNTA(filter(Chirps!$A$2:$Z$100,column(Chirps!$A$2:$Z$100)=AI373)))"),"")</f>
        <v/>
      </c>
    </row>
    <row r="374">
      <c r="R374" s="24"/>
      <c r="S374" s="24"/>
      <c r="AI374" s="8" t="s">
        <v>14</v>
      </c>
      <c r="AK374" s="8" t="s">
        <v>14</v>
      </c>
      <c r="AL374" s="8" t="s">
        <v>14</v>
      </c>
      <c r="AM374" s="8" t="s">
        <v>14</v>
      </c>
      <c r="AN374" s="8" t="str">
        <f>IFERROR(__xludf.DUMMYFUNCTION("""COMPUTED_VALUE"""),"")</f>
        <v/>
      </c>
      <c r="AO374" s="8" t="str">
        <f>IFERROR(__xludf.DUMMYFUNCTION("if(len(AI374:AI1001)=0,"""", COUNTA(filter(Chirps!$A$2:$Z$100,column(Chirps!$A$2:$Z$100)=AI374)))"),"")</f>
        <v/>
      </c>
    </row>
    <row r="375">
      <c r="R375" s="24"/>
      <c r="S375" s="24"/>
      <c r="AI375" s="8" t="s">
        <v>14</v>
      </c>
      <c r="AK375" s="8" t="s">
        <v>14</v>
      </c>
      <c r="AL375" s="8" t="s">
        <v>14</v>
      </c>
      <c r="AM375" s="8" t="s">
        <v>14</v>
      </c>
      <c r="AN375" s="8" t="str">
        <f>IFERROR(__xludf.DUMMYFUNCTION("""COMPUTED_VALUE"""),"")</f>
        <v/>
      </c>
      <c r="AO375" s="8" t="str">
        <f>IFERROR(__xludf.DUMMYFUNCTION("if(len(AI375:AI1001)=0,"""", COUNTA(filter(Chirps!$A$2:$Z$100,column(Chirps!$A$2:$Z$100)=AI375)))"),"")</f>
        <v/>
      </c>
    </row>
    <row r="376">
      <c r="R376" s="24"/>
      <c r="S376" s="24"/>
      <c r="AI376" s="8" t="s">
        <v>14</v>
      </c>
      <c r="AK376" s="8" t="s">
        <v>14</v>
      </c>
      <c r="AL376" s="8" t="s">
        <v>14</v>
      </c>
      <c r="AM376" s="8" t="s">
        <v>14</v>
      </c>
      <c r="AN376" s="8" t="str">
        <f>IFERROR(__xludf.DUMMYFUNCTION("""COMPUTED_VALUE"""),"")</f>
        <v/>
      </c>
      <c r="AO376" s="8" t="str">
        <f>IFERROR(__xludf.DUMMYFUNCTION("if(len(AI376:AI1001)=0,"""", COUNTA(filter(Chirps!$A$2:$Z$100,column(Chirps!$A$2:$Z$100)=AI376)))"),"")</f>
        <v/>
      </c>
    </row>
    <row r="377">
      <c r="R377" s="24"/>
      <c r="S377" s="24"/>
      <c r="AI377" s="8" t="s">
        <v>14</v>
      </c>
      <c r="AK377" s="8" t="s">
        <v>14</v>
      </c>
      <c r="AL377" s="8" t="s">
        <v>14</v>
      </c>
      <c r="AM377" s="8" t="s">
        <v>14</v>
      </c>
      <c r="AN377" s="8" t="str">
        <f>IFERROR(__xludf.DUMMYFUNCTION("""COMPUTED_VALUE"""),"")</f>
        <v/>
      </c>
      <c r="AO377" s="8" t="str">
        <f>IFERROR(__xludf.DUMMYFUNCTION("if(len(AI377:AI1001)=0,"""", COUNTA(filter(Chirps!$A$2:$Z$100,column(Chirps!$A$2:$Z$100)=AI377)))"),"")</f>
        <v/>
      </c>
    </row>
    <row r="378">
      <c r="R378" s="24"/>
      <c r="S378" s="24"/>
      <c r="AI378" s="8" t="s">
        <v>14</v>
      </c>
      <c r="AK378" s="8" t="s">
        <v>14</v>
      </c>
      <c r="AL378" s="8" t="s">
        <v>14</v>
      </c>
      <c r="AM378" s="8" t="s">
        <v>14</v>
      </c>
      <c r="AN378" s="8" t="str">
        <f>IFERROR(__xludf.DUMMYFUNCTION("""COMPUTED_VALUE"""),"")</f>
        <v/>
      </c>
      <c r="AO378" s="8" t="str">
        <f>IFERROR(__xludf.DUMMYFUNCTION("if(len(AI378:AI1001)=0,"""", COUNTA(filter(Chirps!$A$2:$Z$100,column(Chirps!$A$2:$Z$100)=AI378)))"),"")</f>
        <v/>
      </c>
    </row>
    <row r="379">
      <c r="R379" s="24"/>
      <c r="S379" s="24"/>
      <c r="AI379" s="8" t="s">
        <v>14</v>
      </c>
      <c r="AK379" s="8" t="s">
        <v>14</v>
      </c>
      <c r="AL379" s="8" t="s">
        <v>14</v>
      </c>
      <c r="AM379" s="8" t="s">
        <v>14</v>
      </c>
      <c r="AN379" s="8" t="str">
        <f>IFERROR(__xludf.DUMMYFUNCTION("""COMPUTED_VALUE"""),"")</f>
        <v/>
      </c>
      <c r="AO379" s="8" t="str">
        <f>IFERROR(__xludf.DUMMYFUNCTION("if(len(AI379:AI1001)=0,"""", COUNTA(filter(Chirps!$A$2:$Z$100,column(Chirps!$A$2:$Z$100)=AI379)))"),"")</f>
        <v/>
      </c>
    </row>
    <row r="380">
      <c r="R380" s="24"/>
      <c r="S380" s="24"/>
      <c r="AI380" s="8" t="s">
        <v>14</v>
      </c>
      <c r="AK380" s="8" t="s">
        <v>14</v>
      </c>
      <c r="AL380" s="8" t="s">
        <v>14</v>
      </c>
      <c r="AM380" s="8" t="s">
        <v>14</v>
      </c>
      <c r="AN380" s="8" t="str">
        <f>IFERROR(__xludf.DUMMYFUNCTION("""COMPUTED_VALUE"""),"")</f>
        <v/>
      </c>
      <c r="AO380" s="8" t="str">
        <f>IFERROR(__xludf.DUMMYFUNCTION("if(len(AI380:AI1001)=0,"""", COUNTA(filter(Chirps!$A$2:$Z$100,column(Chirps!$A$2:$Z$100)=AI380)))"),"")</f>
        <v/>
      </c>
    </row>
    <row r="381">
      <c r="R381" s="24"/>
      <c r="S381" s="24"/>
      <c r="AI381" s="8" t="s">
        <v>14</v>
      </c>
      <c r="AK381" s="8" t="s">
        <v>14</v>
      </c>
      <c r="AL381" s="8" t="s">
        <v>14</v>
      </c>
      <c r="AM381" s="8" t="s">
        <v>14</v>
      </c>
      <c r="AN381" s="8" t="str">
        <f>IFERROR(__xludf.DUMMYFUNCTION("""COMPUTED_VALUE"""),"")</f>
        <v/>
      </c>
      <c r="AO381" s="8" t="str">
        <f>IFERROR(__xludf.DUMMYFUNCTION("if(len(AI381:AI1001)=0,"""", COUNTA(filter(Chirps!$A$2:$Z$100,column(Chirps!$A$2:$Z$100)=AI381)))"),"")</f>
        <v/>
      </c>
    </row>
    <row r="382">
      <c r="R382" s="24"/>
      <c r="S382" s="24"/>
      <c r="AI382" s="8" t="s">
        <v>14</v>
      </c>
      <c r="AK382" s="8" t="s">
        <v>14</v>
      </c>
      <c r="AL382" s="8" t="s">
        <v>14</v>
      </c>
      <c r="AM382" s="8" t="s">
        <v>14</v>
      </c>
      <c r="AN382" s="8" t="str">
        <f>IFERROR(__xludf.DUMMYFUNCTION("""COMPUTED_VALUE"""),"")</f>
        <v/>
      </c>
      <c r="AO382" s="8" t="str">
        <f>IFERROR(__xludf.DUMMYFUNCTION("if(len(AI382:AI1001)=0,"""", COUNTA(filter(Chirps!$A$2:$Z$100,column(Chirps!$A$2:$Z$100)=AI382)))"),"")</f>
        <v/>
      </c>
    </row>
    <row r="383">
      <c r="R383" s="24"/>
      <c r="S383" s="24"/>
      <c r="AI383" s="8" t="s">
        <v>14</v>
      </c>
      <c r="AK383" s="8" t="s">
        <v>14</v>
      </c>
      <c r="AL383" s="8" t="s">
        <v>14</v>
      </c>
      <c r="AM383" s="8" t="s">
        <v>14</v>
      </c>
      <c r="AN383" s="8" t="str">
        <f>IFERROR(__xludf.DUMMYFUNCTION("""COMPUTED_VALUE"""),"")</f>
        <v/>
      </c>
      <c r="AO383" s="8" t="str">
        <f>IFERROR(__xludf.DUMMYFUNCTION("if(len(AI383:AI1001)=0,"""", COUNTA(filter(Chirps!$A$2:$Z$100,column(Chirps!$A$2:$Z$100)=AI383)))"),"")</f>
        <v/>
      </c>
    </row>
    <row r="384">
      <c r="R384" s="24"/>
      <c r="S384" s="24"/>
      <c r="AI384" s="8" t="s">
        <v>14</v>
      </c>
      <c r="AK384" s="8" t="s">
        <v>14</v>
      </c>
      <c r="AL384" s="8" t="s">
        <v>14</v>
      </c>
      <c r="AM384" s="8" t="s">
        <v>14</v>
      </c>
      <c r="AN384" s="8" t="str">
        <f>IFERROR(__xludf.DUMMYFUNCTION("""COMPUTED_VALUE"""),"")</f>
        <v/>
      </c>
      <c r="AO384" s="8" t="str">
        <f>IFERROR(__xludf.DUMMYFUNCTION("if(len(AI384:AI1001)=0,"""", COUNTA(filter(Chirps!$A$2:$Z$100,column(Chirps!$A$2:$Z$100)=AI384)))"),"")</f>
        <v/>
      </c>
    </row>
    <row r="385">
      <c r="R385" s="24"/>
      <c r="S385" s="24"/>
      <c r="AI385" s="8" t="s">
        <v>14</v>
      </c>
      <c r="AK385" s="8" t="s">
        <v>14</v>
      </c>
      <c r="AL385" s="8" t="s">
        <v>14</v>
      </c>
      <c r="AM385" s="8" t="s">
        <v>14</v>
      </c>
      <c r="AN385" s="8" t="str">
        <f>IFERROR(__xludf.DUMMYFUNCTION("""COMPUTED_VALUE"""),"")</f>
        <v/>
      </c>
      <c r="AO385" s="8" t="str">
        <f>IFERROR(__xludf.DUMMYFUNCTION("if(len(AI385:AI1001)=0,"""", COUNTA(filter(Chirps!$A$2:$Z$100,column(Chirps!$A$2:$Z$100)=AI385)))"),"")</f>
        <v/>
      </c>
    </row>
    <row r="386">
      <c r="R386" s="24"/>
      <c r="S386" s="24"/>
      <c r="AI386" s="8" t="s">
        <v>14</v>
      </c>
      <c r="AK386" s="8" t="s">
        <v>14</v>
      </c>
      <c r="AL386" s="8" t="s">
        <v>14</v>
      </c>
      <c r="AM386" s="8" t="s">
        <v>14</v>
      </c>
      <c r="AN386" s="8" t="str">
        <f>IFERROR(__xludf.DUMMYFUNCTION("""COMPUTED_VALUE"""),"")</f>
        <v/>
      </c>
      <c r="AO386" s="8" t="str">
        <f>IFERROR(__xludf.DUMMYFUNCTION("if(len(AI386:AI1001)=0,"""", COUNTA(filter(Chirps!$A$2:$Z$100,column(Chirps!$A$2:$Z$100)=AI386)))"),"")</f>
        <v/>
      </c>
    </row>
    <row r="387">
      <c r="R387" s="24"/>
      <c r="S387" s="24"/>
      <c r="AI387" s="8" t="s">
        <v>14</v>
      </c>
      <c r="AK387" s="8" t="s">
        <v>14</v>
      </c>
      <c r="AL387" s="8" t="s">
        <v>14</v>
      </c>
      <c r="AM387" s="8" t="s">
        <v>14</v>
      </c>
      <c r="AN387" s="8" t="str">
        <f>IFERROR(__xludf.DUMMYFUNCTION("""COMPUTED_VALUE"""),"")</f>
        <v/>
      </c>
      <c r="AO387" s="8" t="str">
        <f>IFERROR(__xludf.DUMMYFUNCTION("if(len(AI387:AI1001)=0,"""", COUNTA(filter(Chirps!$A$2:$Z$100,column(Chirps!$A$2:$Z$100)=AI387)))"),"")</f>
        <v/>
      </c>
    </row>
    <row r="388">
      <c r="R388" s="24"/>
      <c r="S388" s="24"/>
      <c r="AI388" s="8" t="s">
        <v>14</v>
      </c>
      <c r="AK388" s="8" t="s">
        <v>14</v>
      </c>
      <c r="AL388" s="8" t="s">
        <v>14</v>
      </c>
      <c r="AM388" s="8" t="s">
        <v>14</v>
      </c>
      <c r="AN388" s="8" t="str">
        <f>IFERROR(__xludf.DUMMYFUNCTION("""COMPUTED_VALUE"""),"")</f>
        <v/>
      </c>
      <c r="AO388" s="8" t="str">
        <f>IFERROR(__xludf.DUMMYFUNCTION("if(len(AI388:AI1001)=0,"""", COUNTA(filter(Chirps!$A$2:$Z$100,column(Chirps!$A$2:$Z$100)=AI388)))"),"")</f>
        <v/>
      </c>
    </row>
    <row r="389">
      <c r="R389" s="24"/>
      <c r="S389" s="24"/>
      <c r="AI389" s="8" t="s">
        <v>14</v>
      </c>
      <c r="AK389" s="8" t="s">
        <v>14</v>
      </c>
      <c r="AL389" s="8" t="s">
        <v>14</v>
      </c>
      <c r="AM389" s="8" t="s">
        <v>14</v>
      </c>
      <c r="AN389" s="8" t="str">
        <f>IFERROR(__xludf.DUMMYFUNCTION("""COMPUTED_VALUE"""),"")</f>
        <v/>
      </c>
      <c r="AO389" s="8" t="str">
        <f>IFERROR(__xludf.DUMMYFUNCTION("if(len(AI389:AI1001)=0,"""", COUNTA(filter(Chirps!$A$2:$Z$100,column(Chirps!$A$2:$Z$100)=AI389)))"),"")</f>
        <v/>
      </c>
    </row>
    <row r="390">
      <c r="R390" s="24"/>
      <c r="S390" s="24"/>
      <c r="AI390" s="8" t="s">
        <v>14</v>
      </c>
      <c r="AK390" s="8" t="s">
        <v>14</v>
      </c>
      <c r="AL390" s="8" t="s">
        <v>14</v>
      </c>
      <c r="AM390" s="8" t="s">
        <v>14</v>
      </c>
      <c r="AN390" s="8" t="str">
        <f>IFERROR(__xludf.DUMMYFUNCTION("""COMPUTED_VALUE"""),"")</f>
        <v/>
      </c>
      <c r="AO390" s="8" t="str">
        <f>IFERROR(__xludf.DUMMYFUNCTION("if(len(AI390:AI1001)=0,"""", COUNTA(filter(Chirps!$A$2:$Z$100,column(Chirps!$A$2:$Z$100)=AI390)))"),"")</f>
        <v/>
      </c>
    </row>
    <row r="391">
      <c r="R391" s="24"/>
      <c r="S391" s="24"/>
      <c r="AI391" s="8" t="s">
        <v>14</v>
      </c>
      <c r="AK391" s="8" t="s">
        <v>14</v>
      </c>
      <c r="AL391" s="8" t="s">
        <v>14</v>
      </c>
      <c r="AM391" s="8" t="s">
        <v>14</v>
      </c>
      <c r="AN391" s="8" t="str">
        <f>IFERROR(__xludf.DUMMYFUNCTION("""COMPUTED_VALUE"""),"")</f>
        <v/>
      </c>
      <c r="AO391" s="8" t="str">
        <f>IFERROR(__xludf.DUMMYFUNCTION("if(len(AI391:AI1001)=0,"""", COUNTA(filter(Chirps!$A$2:$Z$100,column(Chirps!$A$2:$Z$100)=AI391)))"),"")</f>
        <v/>
      </c>
    </row>
    <row r="392">
      <c r="R392" s="24"/>
      <c r="S392" s="24"/>
      <c r="AI392" s="8" t="s">
        <v>14</v>
      </c>
      <c r="AK392" s="8" t="s">
        <v>14</v>
      </c>
      <c r="AL392" s="8" t="s">
        <v>14</v>
      </c>
      <c r="AM392" s="8" t="s">
        <v>14</v>
      </c>
      <c r="AN392" s="8" t="str">
        <f>IFERROR(__xludf.DUMMYFUNCTION("""COMPUTED_VALUE"""),"")</f>
        <v/>
      </c>
      <c r="AO392" s="8" t="str">
        <f>IFERROR(__xludf.DUMMYFUNCTION("if(len(AI392:AI1001)=0,"""", COUNTA(filter(Chirps!$A$2:$Z$100,column(Chirps!$A$2:$Z$100)=AI392)))"),"")</f>
        <v/>
      </c>
    </row>
    <row r="393">
      <c r="R393" s="24"/>
      <c r="S393" s="24"/>
      <c r="AI393" s="8" t="s">
        <v>14</v>
      </c>
      <c r="AK393" s="8" t="s">
        <v>14</v>
      </c>
      <c r="AL393" s="8" t="s">
        <v>14</v>
      </c>
      <c r="AM393" s="8" t="s">
        <v>14</v>
      </c>
      <c r="AN393" s="8" t="str">
        <f>IFERROR(__xludf.DUMMYFUNCTION("""COMPUTED_VALUE"""),"")</f>
        <v/>
      </c>
      <c r="AO393" s="8" t="str">
        <f>IFERROR(__xludf.DUMMYFUNCTION("if(len(AI393:AI1001)=0,"""", COUNTA(filter(Chirps!$A$2:$Z$100,column(Chirps!$A$2:$Z$100)=AI393)))"),"")</f>
        <v/>
      </c>
    </row>
    <row r="394">
      <c r="R394" s="24"/>
      <c r="S394" s="24"/>
      <c r="AI394" s="8" t="s">
        <v>14</v>
      </c>
      <c r="AK394" s="8" t="s">
        <v>14</v>
      </c>
      <c r="AL394" s="8" t="s">
        <v>14</v>
      </c>
      <c r="AM394" s="8" t="s">
        <v>14</v>
      </c>
      <c r="AN394" s="8" t="str">
        <f>IFERROR(__xludf.DUMMYFUNCTION("""COMPUTED_VALUE"""),"")</f>
        <v/>
      </c>
      <c r="AO394" s="8" t="str">
        <f>IFERROR(__xludf.DUMMYFUNCTION("if(len(AI394:AI1001)=0,"""", COUNTA(filter(Chirps!$A$2:$Z$100,column(Chirps!$A$2:$Z$100)=AI394)))"),"")</f>
        <v/>
      </c>
    </row>
    <row r="395">
      <c r="R395" s="24"/>
      <c r="S395" s="24"/>
      <c r="AI395" s="8" t="s">
        <v>14</v>
      </c>
      <c r="AK395" s="8" t="s">
        <v>14</v>
      </c>
      <c r="AL395" s="8" t="s">
        <v>14</v>
      </c>
      <c r="AM395" s="8" t="s">
        <v>14</v>
      </c>
      <c r="AN395" s="8" t="str">
        <f>IFERROR(__xludf.DUMMYFUNCTION("""COMPUTED_VALUE"""),"")</f>
        <v/>
      </c>
      <c r="AO395" s="8" t="str">
        <f>IFERROR(__xludf.DUMMYFUNCTION("if(len(AI395:AI1001)=0,"""", COUNTA(filter(Chirps!$A$2:$Z$100,column(Chirps!$A$2:$Z$100)=AI395)))"),"")</f>
        <v/>
      </c>
    </row>
    <row r="396">
      <c r="R396" s="24"/>
      <c r="S396" s="24"/>
      <c r="AI396" s="8" t="s">
        <v>14</v>
      </c>
      <c r="AK396" s="8" t="s">
        <v>14</v>
      </c>
      <c r="AL396" s="8" t="s">
        <v>14</v>
      </c>
      <c r="AM396" s="8" t="s">
        <v>14</v>
      </c>
      <c r="AN396" s="8" t="str">
        <f>IFERROR(__xludf.DUMMYFUNCTION("""COMPUTED_VALUE"""),"")</f>
        <v/>
      </c>
      <c r="AO396" s="8" t="str">
        <f>IFERROR(__xludf.DUMMYFUNCTION("if(len(AI396:AI1001)=0,"""", COUNTA(filter(Chirps!$A$2:$Z$100,column(Chirps!$A$2:$Z$100)=AI396)))"),"")</f>
        <v/>
      </c>
    </row>
    <row r="397">
      <c r="R397" s="24"/>
      <c r="S397" s="24"/>
      <c r="AI397" s="8" t="s">
        <v>14</v>
      </c>
      <c r="AK397" s="8" t="s">
        <v>14</v>
      </c>
      <c r="AL397" s="8" t="s">
        <v>14</v>
      </c>
      <c r="AM397" s="8" t="s">
        <v>14</v>
      </c>
      <c r="AN397" s="8" t="str">
        <f>IFERROR(__xludf.DUMMYFUNCTION("""COMPUTED_VALUE"""),"")</f>
        <v/>
      </c>
      <c r="AO397" s="8" t="str">
        <f>IFERROR(__xludf.DUMMYFUNCTION("if(len(AI397:AI1001)=0,"""", COUNTA(filter(Chirps!$A$2:$Z$100,column(Chirps!$A$2:$Z$100)=AI397)))"),"")</f>
        <v/>
      </c>
    </row>
    <row r="398">
      <c r="R398" s="24"/>
      <c r="S398" s="24"/>
      <c r="AI398" s="8" t="s">
        <v>14</v>
      </c>
      <c r="AK398" s="8" t="s">
        <v>14</v>
      </c>
      <c r="AL398" s="8" t="s">
        <v>14</v>
      </c>
      <c r="AM398" s="8" t="s">
        <v>14</v>
      </c>
      <c r="AN398" s="8" t="str">
        <f>IFERROR(__xludf.DUMMYFUNCTION("""COMPUTED_VALUE"""),"")</f>
        <v/>
      </c>
      <c r="AO398" s="8" t="str">
        <f>IFERROR(__xludf.DUMMYFUNCTION("if(len(AI398:AI1001)=0,"""", COUNTA(filter(Chirps!$A$2:$Z$100,column(Chirps!$A$2:$Z$100)=AI398)))"),"")</f>
        <v/>
      </c>
    </row>
    <row r="399">
      <c r="R399" s="24"/>
      <c r="S399" s="24"/>
      <c r="AI399" s="8" t="s">
        <v>14</v>
      </c>
      <c r="AK399" s="8" t="s">
        <v>14</v>
      </c>
      <c r="AL399" s="8" t="s">
        <v>14</v>
      </c>
      <c r="AM399" s="8" t="s">
        <v>14</v>
      </c>
      <c r="AN399" s="8" t="str">
        <f>IFERROR(__xludf.DUMMYFUNCTION("""COMPUTED_VALUE"""),"")</f>
        <v/>
      </c>
      <c r="AO399" s="8" t="str">
        <f>IFERROR(__xludf.DUMMYFUNCTION("if(len(AI399:AI1001)=0,"""", COUNTA(filter(Chirps!$A$2:$Z$100,column(Chirps!$A$2:$Z$100)=AI399)))"),"")</f>
        <v/>
      </c>
    </row>
    <row r="400">
      <c r="R400" s="24"/>
      <c r="S400" s="24"/>
      <c r="AI400" s="8" t="s">
        <v>14</v>
      </c>
      <c r="AK400" s="8" t="s">
        <v>14</v>
      </c>
      <c r="AL400" s="8" t="s">
        <v>14</v>
      </c>
      <c r="AM400" s="8" t="s">
        <v>14</v>
      </c>
      <c r="AN400" s="8" t="str">
        <f>IFERROR(__xludf.DUMMYFUNCTION("""COMPUTED_VALUE"""),"")</f>
        <v/>
      </c>
      <c r="AO400" s="8" t="str">
        <f>IFERROR(__xludf.DUMMYFUNCTION("if(len(AI400:AI1001)=0,"""", COUNTA(filter(Chirps!$A$2:$Z$100,column(Chirps!$A$2:$Z$100)=AI400)))"),"")</f>
        <v/>
      </c>
    </row>
    <row r="401">
      <c r="R401" s="24"/>
      <c r="S401" s="24"/>
      <c r="AI401" s="8" t="s">
        <v>14</v>
      </c>
      <c r="AK401" s="8" t="s">
        <v>14</v>
      </c>
      <c r="AL401" s="8" t="s">
        <v>14</v>
      </c>
      <c r="AM401" s="8" t="s">
        <v>14</v>
      </c>
      <c r="AN401" s="8" t="str">
        <f>IFERROR(__xludf.DUMMYFUNCTION("""COMPUTED_VALUE"""),"")</f>
        <v/>
      </c>
      <c r="AO401" s="8" t="str">
        <f>IFERROR(__xludf.DUMMYFUNCTION("if(len(AI401:AI1001)=0,"""", COUNTA(filter(Chirps!$A$2:$Z$100,column(Chirps!$A$2:$Z$100)=AI401)))"),"")</f>
        <v/>
      </c>
    </row>
    <row r="402">
      <c r="R402" s="24"/>
      <c r="S402" s="24"/>
      <c r="AI402" s="8" t="s">
        <v>14</v>
      </c>
      <c r="AK402" s="8" t="s">
        <v>14</v>
      </c>
      <c r="AL402" s="8" t="s">
        <v>14</v>
      </c>
      <c r="AM402" s="8" t="s">
        <v>14</v>
      </c>
      <c r="AN402" s="8" t="str">
        <f>IFERROR(__xludf.DUMMYFUNCTION("""COMPUTED_VALUE"""),"")</f>
        <v/>
      </c>
      <c r="AO402" s="8" t="str">
        <f>IFERROR(__xludf.DUMMYFUNCTION("if(len(AI402:AI1001)=0,"""", COUNTA(filter(Chirps!$A$2:$Z$100,column(Chirps!$A$2:$Z$100)=AI402)))"),"")</f>
        <v/>
      </c>
    </row>
    <row r="403">
      <c r="R403" s="24"/>
      <c r="S403" s="24"/>
      <c r="AI403" s="8" t="s">
        <v>14</v>
      </c>
      <c r="AK403" s="8" t="s">
        <v>14</v>
      </c>
      <c r="AL403" s="8" t="s">
        <v>14</v>
      </c>
      <c r="AM403" s="8" t="s">
        <v>14</v>
      </c>
      <c r="AN403" s="8" t="str">
        <f>IFERROR(__xludf.DUMMYFUNCTION("""COMPUTED_VALUE"""),"")</f>
        <v/>
      </c>
      <c r="AO403" s="8" t="str">
        <f>IFERROR(__xludf.DUMMYFUNCTION("if(len(AI403:AI1001)=0,"""", COUNTA(filter(Chirps!$A$2:$Z$100,column(Chirps!$A$2:$Z$100)=AI403)))"),"")</f>
        <v/>
      </c>
    </row>
    <row r="404">
      <c r="R404" s="24"/>
      <c r="S404" s="24"/>
      <c r="AI404" s="8" t="s">
        <v>14</v>
      </c>
      <c r="AK404" s="8" t="s">
        <v>14</v>
      </c>
      <c r="AL404" s="8" t="s">
        <v>14</v>
      </c>
      <c r="AM404" s="8" t="s">
        <v>14</v>
      </c>
      <c r="AN404" s="8" t="str">
        <f>IFERROR(__xludf.DUMMYFUNCTION("""COMPUTED_VALUE"""),"")</f>
        <v/>
      </c>
      <c r="AO404" s="8" t="str">
        <f>IFERROR(__xludf.DUMMYFUNCTION("if(len(AI404:AI1001)=0,"""", COUNTA(filter(Chirps!$A$2:$Z$100,column(Chirps!$A$2:$Z$100)=AI404)))"),"")</f>
        <v/>
      </c>
    </row>
    <row r="405">
      <c r="R405" s="24"/>
      <c r="S405" s="24"/>
      <c r="AI405" s="8" t="s">
        <v>14</v>
      </c>
      <c r="AK405" s="8" t="s">
        <v>14</v>
      </c>
      <c r="AL405" s="8" t="s">
        <v>14</v>
      </c>
      <c r="AM405" s="8" t="s">
        <v>14</v>
      </c>
      <c r="AN405" s="8" t="str">
        <f>IFERROR(__xludf.DUMMYFUNCTION("""COMPUTED_VALUE"""),"")</f>
        <v/>
      </c>
      <c r="AO405" s="8" t="str">
        <f>IFERROR(__xludf.DUMMYFUNCTION("if(len(AI405:AI1001)=0,"""", COUNTA(filter(Chirps!$A$2:$Z$100,column(Chirps!$A$2:$Z$100)=AI405)))"),"")</f>
        <v/>
      </c>
    </row>
    <row r="406">
      <c r="R406" s="24"/>
      <c r="S406" s="24"/>
      <c r="AI406" s="8" t="s">
        <v>14</v>
      </c>
      <c r="AK406" s="8" t="s">
        <v>14</v>
      </c>
      <c r="AL406" s="8" t="s">
        <v>14</v>
      </c>
      <c r="AM406" s="8" t="s">
        <v>14</v>
      </c>
      <c r="AN406" s="8" t="str">
        <f>IFERROR(__xludf.DUMMYFUNCTION("""COMPUTED_VALUE"""),"")</f>
        <v/>
      </c>
      <c r="AO406" s="8" t="str">
        <f>IFERROR(__xludf.DUMMYFUNCTION("if(len(AI406:AI1001)=0,"""", COUNTA(filter(Chirps!$A$2:$Z$100,column(Chirps!$A$2:$Z$100)=AI406)))"),"")</f>
        <v/>
      </c>
    </row>
    <row r="407">
      <c r="R407" s="24"/>
      <c r="S407" s="24"/>
      <c r="AI407" s="8" t="s">
        <v>14</v>
      </c>
      <c r="AK407" s="8" t="s">
        <v>14</v>
      </c>
      <c r="AL407" s="8" t="s">
        <v>14</v>
      </c>
      <c r="AM407" s="8" t="s">
        <v>14</v>
      </c>
      <c r="AN407" s="8" t="str">
        <f>IFERROR(__xludf.DUMMYFUNCTION("""COMPUTED_VALUE"""),"")</f>
        <v/>
      </c>
      <c r="AO407" s="8" t="str">
        <f>IFERROR(__xludf.DUMMYFUNCTION("if(len(AI407:AI1001)=0,"""", COUNTA(filter(Chirps!$A$2:$Z$100,column(Chirps!$A$2:$Z$100)=AI407)))"),"")</f>
        <v/>
      </c>
    </row>
    <row r="408">
      <c r="R408" s="24"/>
      <c r="S408" s="24"/>
      <c r="AI408" s="8" t="s">
        <v>14</v>
      </c>
      <c r="AK408" s="8" t="s">
        <v>14</v>
      </c>
      <c r="AL408" s="8" t="s">
        <v>14</v>
      </c>
      <c r="AM408" s="8" t="s">
        <v>14</v>
      </c>
      <c r="AN408" s="8" t="str">
        <f>IFERROR(__xludf.DUMMYFUNCTION("""COMPUTED_VALUE"""),"")</f>
        <v/>
      </c>
      <c r="AO408" s="8" t="str">
        <f>IFERROR(__xludf.DUMMYFUNCTION("if(len(AI408:AI1001)=0,"""", COUNTA(filter(Chirps!$A$2:$Z$100,column(Chirps!$A$2:$Z$100)=AI408)))"),"")</f>
        <v/>
      </c>
    </row>
    <row r="409">
      <c r="R409" s="24"/>
      <c r="S409" s="24"/>
      <c r="AI409" s="8" t="s">
        <v>14</v>
      </c>
      <c r="AK409" s="8" t="s">
        <v>14</v>
      </c>
      <c r="AL409" s="8" t="s">
        <v>14</v>
      </c>
      <c r="AM409" s="8" t="s">
        <v>14</v>
      </c>
      <c r="AN409" s="8" t="str">
        <f>IFERROR(__xludf.DUMMYFUNCTION("""COMPUTED_VALUE"""),"")</f>
        <v/>
      </c>
      <c r="AO409" s="8" t="str">
        <f>IFERROR(__xludf.DUMMYFUNCTION("if(len(AI409:AI1001)=0,"""", COUNTA(filter(Chirps!$A$2:$Z$100,column(Chirps!$A$2:$Z$100)=AI409)))"),"")</f>
        <v/>
      </c>
    </row>
    <row r="410">
      <c r="R410" s="24"/>
      <c r="S410" s="24"/>
      <c r="AI410" s="8" t="s">
        <v>14</v>
      </c>
      <c r="AK410" s="8" t="s">
        <v>14</v>
      </c>
      <c r="AL410" s="8" t="s">
        <v>14</v>
      </c>
      <c r="AM410" s="8" t="s">
        <v>14</v>
      </c>
      <c r="AN410" s="8" t="str">
        <f>IFERROR(__xludf.DUMMYFUNCTION("""COMPUTED_VALUE"""),"")</f>
        <v/>
      </c>
      <c r="AO410" s="8" t="str">
        <f>IFERROR(__xludf.DUMMYFUNCTION("if(len(AI410:AI1001)=0,"""", COUNTA(filter(Chirps!$A$2:$Z$100,column(Chirps!$A$2:$Z$100)=AI410)))"),"")</f>
        <v/>
      </c>
    </row>
    <row r="411">
      <c r="R411" s="24"/>
      <c r="S411" s="24"/>
      <c r="AI411" s="8" t="s">
        <v>14</v>
      </c>
      <c r="AK411" s="8" t="s">
        <v>14</v>
      </c>
      <c r="AL411" s="8" t="s">
        <v>14</v>
      </c>
      <c r="AM411" s="8" t="s">
        <v>14</v>
      </c>
      <c r="AN411" s="8" t="str">
        <f>IFERROR(__xludf.DUMMYFUNCTION("""COMPUTED_VALUE"""),"")</f>
        <v/>
      </c>
      <c r="AO411" s="8" t="str">
        <f>IFERROR(__xludf.DUMMYFUNCTION("if(len(AI411:AI1001)=0,"""", COUNTA(filter(Chirps!$A$2:$Z$100,column(Chirps!$A$2:$Z$100)=AI411)))"),"")</f>
        <v/>
      </c>
    </row>
    <row r="412">
      <c r="R412" s="24"/>
      <c r="S412" s="24"/>
      <c r="AI412" s="8" t="s">
        <v>14</v>
      </c>
      <c r="AK412" s="8" t="s">
        <v>14</v>
      </c>
      <c r="AL412" s="8" t="s">
        <v>14</v>
      </c>
      <c r="AM412" s="8" t="s">
        <v>14</v>
      </c>
      <c r="AN412" s="8" t="str">
        <f>IFERROR(__xludf.DUMMYFUNCTION("""COMPUTED_VALUE"""),"")</f>
        <v/>
      </c>
      <c r="AO412" s="8" t="str">
        <f>IFERROR(__xludf.DUMMYFUNCTION("if(len(AI412:AI1001)=0,"""", COUNTA(filter(Chirps!$A$2:$Z$100,column(Chirps!$A$2:$Z$100)=AI412)))"),"")</f>
        <v/>
      </c>
    </row>
    <row r="413">
      <c r="R413" s="24"/>
      <c r="S413" s="24"/>
      <c r="AI413" s="8" t="s">
        <v>14</v>
      </c>
      <c r="AK413" s="8" t="s">
        <v>14</v>
      </c>
      <c r="AL413" s="8" t="s">
        <v>14</v>
      </c>
      <c r="AM413" s="8" t="s">
        <v>14</v>
      </c>
      <c r="AN413" s="8" t="str">
        <f>IFERROR(__xludf.DUMMYFUNCTION("""COMPUTED_VALUE"""),"")</f>
        <v/>
      </c>
      <c r="AO413" s="8" t="str">
        <f>IFERROR(__xludf.DUMMYFUNCTION("if(len(AI413:AI1001)=0,"""", COUNTA(filter(Chirps!$A$2:$Z$100,column(Chirps!$A$2:$Z$100)=AI413)))"),"")</f>
        <v/>
      </c>
    </row>
    <row r="414">
      <c r="R414" s="24"/>
      <c r="S414" s="24"/>
      <c r="AI414" s="8" t="s">
        <v>14</v>
      </c>
      <c r="AK414" s="8" t="s">
        <v>14</v>
      </c>
      <c r="AL414" s="8" t="s">
        <v>14</v>
      </c>
      <c r="AM414" s="8" t="s">
        <v>14</v>
      </c>
      <c r="AN414" s="8" t="str">
        <f>IFERROR(__xludf.DUMMYFUNCTION("""COMPUTED_VALUE"""),"")</f>
        <v/>
      </c>
      <c r="AO414" s="8" t="str">
        <f>IFERROR(__xludf.DUMMYFUNCTION("if(len(AI414:AI1001)=0,"""", COUNTA(filter(Chirps!$A$2:$Z$100,column(Chirps!$A$2:$Z$100)=AI414)))"),"")</f>
        <v/>
      </c>
    </row>
    <row r="415">
      <c r="R415" s="24"/>
      <c r="S415" s="24"/>
      <c r="AI415" s="8" t="s">
        <v>14</v>
      </c>
      <c r="AK415" s="8" t="s">
        <v>14</v>
      </c>
      <c r="AL415" s="8" t="s">
        <v>14</v>
      </c>
      <c r="AM415" s="8" t="s">
        <v>14</v>
      </c>
      <c r="AN415" s="8" t="str">
        <f>IFERROR(__xludf.DUMMYFUNCTION("""COMPUTED_VALUE"""),"")</f>
        <v/>
      </c>
      <c r="AO415" s="8" t="str">
        <f>IFERROR(__xludf.DUMMYFUNCTION("if(len(AI415:AI1001)=0,"""", COUNTA(filter(Chirps!$A$2:$Z$100,column(Chirps!$A$2:$Z$100)=AI415)))"),"")</f>
        <v/>
      </c>
    </row>
    <row r="416">
      <c r="R416" s="24"/>
      <c r="S416" s="24"/>
      <c r="AI416" s="8" t="s">
        <v>14</v>
      </c>
      <c r="AK416" s="8" t="s">
        <v>14</v>
      </c>
      <c r="AL416" s="8" t="s">
        <v>14</v>
      </c>
      <c r="AM416" s="8" t="s">
        <v>14</v>
      </c>
      <c r="AN416" s="8" t="str">
        <f>IFERROR(__xludf.DUMMYFUNCTION("""COMPUTED_VALUE"""),"")</f>
        <v/>
      </c>
      <c r="AO416" s="8" t="str">
        <f>IFERROR(__xludf.DUMMYFUNCTION("if(len(AI416:AI1001)=0,"""", COUNTA(filter(Chirps!$A$2:$Z$100,column(Chirps!$A$2:$Z$100)=AI416)))"),"")</f>
        <v/>
      </c>
    </row>
    <row r="417">
      <c r="R417" s="24"/>
      <c r="S417" s="24"/>
      <c r="AI417" s="8" t="s">
        <v>14</v>
      </c>
      <c r="AK417" s="8" t="s">
        <v>14</v>
      </c>
      <c r="AL417" s="8" t="s">
        <v>14</v>
      </c>
      <c r="AM417" s="8" t="s">
        <v>14</v>
      </c>
      <c r="AN417" s="8" t="str">
        <f>IFERROR(__xludf.DUMMYFUNCTION("""COMPUTED_VALUE"""),"")</f>
        <v/>
      </c>
      <c r="AO417" s="8" t="str">
        <f>IFERROR(__xludf.DUMMYFUNCTION("if(len(AI417:AI1001)=0,"""", COUNTA(filter(Chirps!$A$2:$Z$100,column(Chirps!$A$2:$Z$100)=AI417)))"),"")</f>
        <v/>
      </c>
    </row>
    <row r="418">
      <c r="R418" s="24"/>
      <c r="S418" s="24"/>
      <c r="AI418" s="8" t="s">
        <v>14</v>
      </c>
      <c r="AK418" s="8" t="s">
        <v>14</v>
      </c>
      <c r="AL418" s="8" t="s">
        <v>14</v>
      </c>
      <c r="AM418" s="8" t="s">
        <v>14</v>
      </c>
      <c r="AN418" s="8" t="str">
        <f>IFERROR(__xludf.DUMMYFUNCTION("""COMPUTED_VALUE"""),"")</f>
        <v/>
      </c>
      <c r="AO418" s="8" t="str">
        <f>IFERROR(__xludf.DUMMYFUNCTION("if(len(AI418:AI1001)=0,"""", COUNTA(filter(Chirps!$A$2:$Z$100,column(Chirps!$A$2:$Z$100)=AI418)))"),"")</f>
        <v/>
      </c>
    </row>
    <row r="419">
      <c r="R419" s="24"/>
      <c r="S419" s="24"/>
      <c r="AI419" s="8" t="s">
        <v>14</v>
      </c>
      <c r="AK419" s="8" t="s">
        <v>14</v>
      </c>
      <c r="AL419" s="8" t="s">
        <v>14</v>
      </c>
      <c r="AM419" s="8" t="s">
        <v>14</v>
      </c>
      <c r="AN419" s="8" t="str">
        <f>IFERROR(__xludf.DUMMYFUNCTION("""COMPUTED_VALUE"""),"")</f>
        <v/>
      </c>
      <c r="AO419" s="8" t="str">
        <f>IFERROR(__xludf.DUMMYFUNCTION("if(len(AI419:AI1001)=0,"""", COUNTA(filter(Chirps!$A$2:$Z$100,column(Chirps!$A$2:$Z$100)=AI419)))"),"")</f>
        <v/>
      </c>
    </row>
    <row r="420">
      <c r="R420" s="24"/>
      <c r="S420" s="24"/>
      <c r="AI420" s="8" t="s">
        <v>14</v>
      </c>
      <c r="AK420" s="8" t="s">
        <v>14</v>
      </c>
      <c r="AL420" s="8" t="s">
        <v>14</v>
      </c>
      <c r="AM420" s="8" t="s">
        <v>14</v>
      </c>
      <c r="AN420" s="8" t="str">
        <f>IFERROR(__xludf.DUMMYFUNCTION("""COMPUTED_VALUE"""),"")</f>
        <v/>
      </c>
      <c r="AO420" s="8" t="str">
        <f>IFERROR(__xludf.DUMMYFUNCTION("if(len(AI420:AI1001)=0,"""", COUNTA(filter(Chirps!$A$2:$Z$100,column(Chirps!$A$2:$Z$100)=AI420)))"),"")</f>
        <v/>
      </c>
    </row>
    <row r="421">
      <c r="R421" s="24"/>
      <c r="S421" s="24"/>
      <c r="AI421" s="8" t="s">
        <v>14</v>
      </c>
      <c r="AK421" s="8" t="s">
        <v>14</v>
      </c>
      <c r="AL421" s="8" t="s">
        <v>14</v>
      </c>
      <c r="AM421" s="8" t="s">
        <v>14</v>
      </c>
      <c r="AN421" s="8" t="str">
        <f>IFERROR(__xludf.DUMMYFUNCTION("""COMPUTED_VALUE"""),"")</f>
        <v/>
      </c>
      <c r="AO421" s="8" t="str">
        <f>IFERROR(__xludf.DUMMYFUNCTION("if(len(AI421:AI1001)=0,"""", COUNTA(filter(Chirps!$A$2:$Z$100,column(Chirps!$A$2:$Z$100)=AI421)))"),"")</f>
        <v/>
      </c>
    </row>
    <row r="422">
      <c r="R422" s="24"/>
      <c r="S422" s="24"/>
      <c r="AI422" s="8" t="s">
        <v>14</v>
      </c>
      <c r="AK422" s="8" t="s">
        <v>14</v>
      </c>
      <c r="AL422" s="8" t="s">
        <v>14</v>
      </c>
      <c r="AM422" s="8" t="s">
        <v>14</v>
      </c>
      <c r="AN422" s="8" t="str">
        <f>IFERROR(__xludf.DUMMYFUNCTION("""COMPUTED_VALUE"""),"")</f>
        <v/>
      </c>
      <c r="AO422" s="8" t="str">
        <f>IFERROR(__xludf.DUMMYFUNCTION("if(len(AI422:AI1001)=0,"""", COUNTA(filter(Chirps!$A$2:$Z$100,column(Chirps!$A$2:$Z$100)=AI422)))"),"")</f>
        <v/>
      </c>
    </row>
    <row r="423">
      <c r="R423" s="24"/>
      <c r="S423" s="24"/>
      <c r="AI423" s="8" t="s">
        <v>14</v>
      </c>
      <c r="AK423" s="8" t="s">
        <v>14</v>
      </c>
      <c r="AL423" s="8" t="s">
        <v>14</v>
      </c>
      <c r="AM423" s="8" t="s">
        <v>14</v>
      </c>
      <c r="AN423" s="8" t="str">
        <f>IFERROR(__xludf.DUMMYFUNCTION("""COMPUTED_VALUE"""),"")</f>
        <v/>
      </c>
      <c r="AO423" s="8" t="str">
        <f>IFERROR(__xludf.DUMMYFUNCTION("if(len(AI423:AI1001)=0,"""", COUNTA(filter(Chirps!$A$2:$Z$100,column(Chirps!$A$2:$Z$100)=AI423)))"),"")</f>
        <v/>
      </c>
    </row>
    <row r="424">
      <c r="R424" s="24"/>
      <c r="S424" s="24"/>
      <c r="AI424" s="8" t="s">
        <v>14</v>
      </c>
      <c r="AK424" s="8" t="s">
        <v>14</v>
      </c>
      <c r="AL424" s="8" t="s">
        <v>14</v>
      </c>
      <c r="AM424" s="8" t="s">
        <v>14</v>
      </c>
      <c r="AN424" s="8" t="str">
        <f>IFERROR(__xludf.DUMMYFUNCTION("""COMPUTED_VALUE"""),"")</f>
        <v/>
      </c>
      <c r="AO424" s="8" t="str">
        <f>IFERROR(__xludf.DUMMYFUNCTION("if(len(AI424:AI1001)=0,"""", COUNTA(filter(Chirps!$A$2:$Z$100,column(Chirps!$A$2:$Z$100)=AI424)))"),"")</f>
        <v/>
      </c>
    </row>
    <row r="425">
      <c r="R425" s="24"/>
      <c r="S425" s="24"/>
      <c r="AI425" s="8" t="s">
        <v>14</v>
      </c>
      <c r="AK425" s="8" t="s">
        <v>14</v>
      </c>
      <c r="AL425" s="8" t="s">
        <v>14</v>
      </c>
      <c r="AM425" s="8" t="s">
        <v>14</v>
      </c>
      <c r="AN425" s="8" t="str">
        <f>IFERROR(__xludf.DUMMYFUNCTION("""COMPUTED_VALUE"""),"")</f>
        <v/>
      </c>
      <c r="AO425" s="8" t="str">
        <f>IFERROR(__xludf.DUMMYFUNCTION("if(len(AI425:AI1001)=0,"""", COUNTA(filter(Chirps!$A$2:$Z$100,column(Chirps!$A$2:$Z$100)=AI425)))"),"")</f>
        <v/>
      </c>
    </row>
    <row r="426">
      <c r="R426" s="24"/>
      <c r="S426" s="24"/>
      <c r="AI426" s="8" t="s">
        <v>14</v>
      </c>
      <c r="AK426" s="8" t="s">
        <v>14</v>
      </c>
      <c r="AL426" s="8" t="s">
        <v>14</v>
      </c>
      <c r="AM426" s="8" t="s">
        <v>14</v>
      </c>
      <c r="AN426" s="8" t="str">
        <f>IFERROR(__xludf.DUMMYFUNCTION("""COMPUTED_VALUE"""),"")</f>
        <v/>
      </c>
      <c r="AO426" s="8" t="str">
        <f>IFERROR(__xludf.DUMMYFUNCTION("if(len(AI426:AI1001)=0,"""", COUNTA(filter(Chirps!$A$2:$Z$100,column(Chirps!$A$2:$Z$100)=AI426)))"),"")</f>
        <v/>
      </c>
    </row>
    <row r="427">
      <c r="R427" s="24"/>
      <c r="S427" s="24"/>
      <c r="AI427" s="8" t="s">
        <v>14</v>
      </c>
      <c r="AK427" s="8" t="s">
        <v>14</v>
      </c>
      <c r="AL427" s="8" t="s">
        <v>14</v>
      </c>
      <c r="AM427" s="8" t="s">
        <v>14</v>
      </c>
      <c r="AN427" s="8" t="str">
        <f>IFERROR(__xludf.DUMMYFUNCTION("""COMPUTED_VALUE"""),"")</f>
        <v/>
      </c>
      <c r="AO427" s="8" t="str">
        <f>IFERROR(__xludf.DUMMYFUNCTION("if(len(AI427:AI1001)=0,"""", COUNTA(filter(Chirps!$A$2:$Z$100,column(Chirps!$A$2:$Z$100)=AI427)))"),"")</f>
        <v/>
      </c>
    </row>
    <row r="428">
      <c r="R428" s="24"/>
      <c r="S428" s="24"/>
      <c r="AI428" s="8" t="s">
        <v>14</v>
      </c>
      <c r="AK428" s="8" t="s">
        <v>14</v>
      </c>
      <c r="AL428" s="8" t="s">
        <v>14</v>
      </c>
      <c r="AM428" s="8" t="s">
        <v>14</v>
      </c>
      <c r="AN428" s="8" t="str">
        <f>IFERROR(__xludf.DUMMYFUNCTION("""COMPUTED_VALUE"""),"")</f>
        <v/>
      </c>
      <c r="AO428" s="8" t="str">
        <f>IFERROR(__xludf.DUMMYFUNCTION("if(len(AI428:AI1001)=0,"""", COUNTA(filter(Chirps!$A$2:$Z$100,column(Chirps!$A$2:$Z$100)=AI428)))"),"")</f>
        <v/>
      </c>
    </row>
    <row r="429">
      <c r="R429" s="24"/>
      <c r="S429" s="24"/>
      <c r="AI429" s="8" t="s">
        <v>14</v>
      </c>
      <c r="AK429" s="8" t="s">
        <v>14</v>
      </c>
      <c r="AL429" s="8" t="s">
        <v>14</v>
      </c>
      <c r="AM429" s="8" t="s">
        <v>14</v>
      </c>
      <c r="AN429" s="8" t="str">
        <f>IFERROR(__xludf.DUMMYFUNCTION("""COMPUTED_VALUE"""),"")</f>
        <v/>
      </c>
      <c r="AO429" s="8" t="str">
        <f>IFERROR(__xludf.DUMMYFUNCTION("if(len(AI429:AI1001)=0,"""", COUNTA(filter(Chirps!$A$2:$Z$100,column(Chirps!$A$2:$Z$100)=AI429)))"),"")</f>
        <v/>
      </c>
    </row>
    <row r="430">
      <c r="R430" s="24"/>
      <c r="S430" s="24"/>
      <c r="AI430" s="8" t="s">
        <v>14</v>
      </c>
      <c r="AK430" s="8" t="s">
        <v>14</v>
      </c>
      <c r="AL430" s="8" t="s">
        <v>14</v>
      </c>
      <c r="AM430" s="8" t="s">
        <v>14</v>
      </c>
      <c r="AN430" s="8" t="str">
        <f>IFERROR(__xludf.DUMMYFUNCTION("""COMPUTED_VALUE"""),"")</f>
        <v/>
      </c>
      <c r="AO430" s="8" t="str">
        <f>IFERROR(__xludf.DUMMYFUNCTION("if(len(AI430:AI1001)=0,"""", COUNTA(filter(Chirps!$A$2:$Z$100,column(Chirps!$A$2:$Z$100)=AI430)))"),"")</f>
        <v/>
      </c>
    </row>
    <row r="431">
      <c r="R431" s="24"/>
      <c r="S431" s="24"/>
      <c r="AI431" s="8" t="s">
        <v>14</v>
      </c>
      <c r="AK431" s="8" t="s">
        <v>14</v>
      </c>
      <c r="AL431" s="8" t="s">
        <v>14</v>
      </c>
      <c r="AM431" s="8" t="s">
        <v>14</v>
      </c>
      <c r="AN431" s="8" t="str">
        <f>IFERROR(__xludf.DUMMYFUNCTION("""COMPUTED_VALUE"""),"")</f>
        <v/>
      </c>
      <c r="AO431" s="8" t="str">
        <f>IFERROR(__xludf.DUMMYFUNCTION("if(len(AI431:AI1001)=0,"""", COUNTA(filter(Chirps!$A$2:$Z$100,column(Chirps!$A$2:$Z$100)=AI431)))"),"")</f>
        <v/>
      </c>
    </row>
    <row r="432">
      <c r="R432" s="24"/>
      <c r="S432" s="24"/>
      <c r="AI432" s="8" t="s">
        <v>14</v>
      </c>
      <c r="AK432" s="8" t="s">
        <v>14</v>
      </c>
      <c r="AL432" s="8" t="s">
        <v>14</v>
      </c>
      <c r="AM432" s="8" t="s">
        <v>14</v>
      </c>
      <c r="AN432" s="8" t="str">
        <f>IFERROR(__xludf.DUMMYFUNCTION("""COMPUTED_VALUE"""),"")</f>
        <v/>
      </c>
      <c r="AO432" s="8" t="str">
        <f>IFERROR(__xludf.DUMMYFUNCTION("if(len(AI432:AI1001)=0,"""", COUNTA(filter(Chirps!$A$2:$Z$100,column(Chirps!$A$2:$Z$100)=AI432)))"),"")</f>
        <v/>
      </c>
    </row>
    <row r="433">
      <c r="R433" s="24"/>
      <c r="S433" s="24"/>
      <c r="AI433" s="8" t="s">
        <v>14</v>
      </c>
      <c r="AK433" s="8" t="s">
        <v>14</v>
      </c>
      <c r="AL433" s="8" t="s">
        <v>14</v>
      </c>
      <c r="AM433" s="8" t="s">
        <v>14</v>
      </c>
      <c r="AN433" s="8" t="str">
        <f>IFERROR(__xludf.DUMMYFUNCTION("""COMPUTED_VALUE"""),"")</f>
        <v/>
      </c>
      <c r="AO433" s="8" t="str">
        <f>IFERROR(__xludf.DUMMYFUNCTION("if(len(AI433:AI1001)=0,"""", COUNTA(filter(Chirps!$A$2:$Z$100,column(Chirps!$A$2:$Z$100)=AI433)))"),"")</f>
        <v/>
      </c>
    </row>
    <row r="434">
      <c r="R434" s="24"/>
      <c r="S434" s="24"/>
      <c r="AI434" s="8" t="s">
        <v>14</v>
      </c>
      <c r="AK434" s="8" t="s">
        <v>14</v>
      </c>
      <c r="AL434" s="8" t="s">
        <v>14</v>
      </c>
      <c r="AM434" s="8" t="s">
        <v>14</v>
      </c>
      <c r="AN434" s="8" t="str">
        <f>IFERROR(__xludf.DUMMYFUNCTION("""COMPUTED_VALUE"""),"")</f>
        <v/>
      </c>
      <c r="AO434" s="8" t="str">
        <f>IFERROR(__xludf.DUMMYFUNCTION("if(len(AI434:AI1001)=0,"""", COUNTA(filter(Chirps!$A$2:$Z$100,column(Chirps!$A$2:$Z$100)=AI434)))"),"")</f>
        <v/>
      </c>
    </row>
    <row r="435">
      <c r="R435" s="24"/>
      <c r="S435" s="24"/>
      <c r="AI435" s="8" t="s">
        <v>14</v>
      </c>
      <c r="AK435" s="8" t="s">
        <v>14</v>
      </c>
      <c r="AL435" s="8" t="s">
        <v>14</v>
      </c>
      <c r="AM435" s="8" t="s">
        <v>14</v>
      </c>
      <c r="AN435" s="8" t="str">
        <f>IFERROR(__xludf.DUMMYFUNCTION("""COMPUTED_VALUE"""),"")</f>
        <v/>
      </c>
      <c r="AO435" s="8" t="str">
        <f>IFERROR(__xludf.DUMMYFUNCTION("if(len(AI435:AI1001)=0,"""", COUNTA(filter(Chirps!$A$2:$Z$100,column(Chirps!$A$2:$Z$100)=AI435)))"),"")</f>
        <v/>
      </c>
    </row>
    <row r="436">
      <c r="R436" s="24"/>
      <c r="S436" s="24"/>
      <c r="AI436" s="8" t="s">
        <v>14</v>
      </c>
      <c r="AK436" s="8" t="s">
        <v>14</v>
      </c>
      <c r="AL436" s="8" t="s">
        <v>14</v>
      </c>
      <c r="AM436" s="8" t="s">
        <v>14</v>
      </c>
      <c r="AN436" s="8" t="str">
        <f>IFERROR(__xludf.DUMMYFUNCTION("""COMPUTED_VALUE"""),"")</f>
        <v/>
      </c>
      <c r="AO436" s="8" t="str">
        <f>IFERROR(__xludf.DUMMYFUNCTION("if(len(AI436:AI1001)=0,"""", COUNTA(filter(Chirps!$A$2:$Z$100,column(Chirps!$A$2:$Z$100)=AI436)))"),"")</f>
        <v/>
      </c>
    </row>
    <row r="437">
      <c r="R437" s="24"/>
      <c r="S437" s="24"/>
      <c r="AI437" s="8" t="s">
        <v>14</v>
      </c>
      <c r="AK437" s="8" t="s">
        <v>14</v>
      </c>
      <c r="AL437" s="8" t="s">
        <v>14</v>
      </c>
      <c r="AM437" s="8" t="s">
        <v>14</v>
      </c>
      <c r="AN437" s="8" t="str">
        <f>IFERROR(__xludf.DUMMYFUNCTION("""COMPUTED_VALUE"""),"")</f>
        <v/>
      </c>
      <c r="AO437" s="8" t="str">
        <f>IFERROR(__xludf.DUMMYFUNCTION("if(len(AI437:AI1001)=0,"""", COUNTA(filter(Chirps!$A$2:$Z$100,column(Chirps!$A$2:$Z$100)=AI437)))"),"")</f>
        <v/>
      </c>
    </row>
    <row r="438">
      <c r="R438" s="24"/>
      <c r="S438" s="24"/>
      <c r="AI438" s="8" t="s">
        <v>14</v>
      </c>
      <c r="AK438" s="8" t="s">
        <v>14</v>
      </c>
      <c r="AL438" s="8" t="s">
        <v>14</v>
      </c>
      <c r="AM438" s="8" t="s">
        <v>14</v>
      </c>
      <c r="AN438" s="8" t="str">
        <f>IFERROR(__xludf.DUMMYFUNCTION("""COMPUTED_VALUE"""),"")</f>
        <v/>
      </c>
      <c r="AO438" s="8" t="str">
        <f>IFERROR(__xludf.DUMMYFUNCTION("if(len(AI438:AI1001)=0,"""", COUNTA(filter(Chirps!$A$2:$Z$100,column(Chirps!$A$2:$Z$100)=AI438)))"),"")</f>
        <v/>
      </c>
    </row>
    <row r="439">
      <c r="R439" s="24"/>
      <c r="S439" s="24"/>
      <c r="AI439" s="8" t="s">
        <v>14</v>
      </c>
      <c r="AK439" s="8" t="s">
        <v>14</v>
      </c>
      <c r="AL439" s="8" t="s">
        <v>14</v>
      </c>
      <c r="AM439" s="8" t="s">
        <v>14</v>
      </c>
      <c r="AN439" s="8" t="str">
        <f>IFERROR(__xludf.DUMMYFUNCTION("""COMPUTED_VALUE"""),"")</f>
        <v/>
      </c>
      <c r="AO439" s="8" t="str">
        <f>IFERROR(__xludf.DUMMYFUNCTION("if(len(AI439:AI1001)=0,"""", COUNTA(filter(Chirps!$A$2:$Z$100,column(Chirps!$A$2:$Z$100)=AI439)))"),"")</f>
        <v/>
      </c>
    </row>
    <row r="440">
      <c r="R440" s="24"/>
      <c r="S440" s="24"/>
      <c r="AI440" s="8" t="s">
        <v>14</v>
      </c>
      <c r="AK440" s="8" t="s">
        <v>14</v>
      </c>
      <c r="AL440" s="8" t="s">
        <v>14</v>
      </c>
      <c r="AM440" s="8" t="s">
        <v>14</v>
      </c>
      <c r="AN440" s="8" t="str">
        <f>IFERROR(__xludf.DUMMYFUNCTION("""COMPUTED_VALUE"""),"")</f>
        <v/>
      </c>
      <c r="AO440" s="8" t="str">
        <f>IFERROR(__xludf.DUMMYFUNCTION("if(len(AI440:AI1001)=0,"""", COUNTA(filter(Chirps!$A$2:$Z$100,column(Chirps!$A$2:$Z$100)=AI440)))"),"")</f>
        <v/>
      </c>
    </row>
    <row r="441">
      <c r="R441" s="24"/>
      <c r="S441" s="24"/>
      <c r="AI441" s="8" t="s">
        <v>14</v>
      </c>
      <c r="AK441" s="8" t="s">
        <v>14</v>
      </c>
      <c r="AL441" s="8" t="s">
        <v>14</v>
      </c>
      <c r="AM441" s="8" t="s">
        <v>14</v>
      </c>
      <c r="AN441" s="8" t="str">
        <f>IFERROR(__xludf.DUMMYFUNCTION("""COMPUTED_VALUE"""),"")</f>
        <v/>
      </c>
      <c r="AO441" s="8" t="str">
        <f>IFERROR(__xludf.DUMMYFUNCTION("if(len(AI441:AI1001)=0,"""", COUNTA(filter(Chirps!$A$2:$Z$100,column(Chirps!$A$2:$Z$100)=AI441)))"),"")</f>
        <v/>
      </c>
    </row>
    <row r="442">
      <c r="R442" s="24"/>
      <c r="S442" s="24"/>
      <c r="AI442" s="8" t="s">
        <v>14</v>
      </c>
      <c r="AK442" s="8" t="s">
        <v>14</v>
      </c>
      <c r="AL442" s="8" t="s">
        <v>14</v>
      </c>
      <c r="AM442" s="8" t="s">
        <v>14</v>
      </c>
      <c r="AN442" s="8" t="str">
        <f>IFERROR(__xludf.DUMMYFUNCTION("""COMPUTED_VALUE"""),"")</f>
        <v/>
      </c>
      <c r="AO442" s="8" t="str">
        <f>IFERROR(__xludf.DUMMYFUNCTION("if(len(AI442:AI1001)=0,"""", COUNTA(filter(Chirps!$A$2:$Z$100,column(Chirps!$A$2:$Z$100)=AI442)))"),"")</f>
        <v/>
      </c>
    </row>
    <row r="443">
      <c r="R443" s="24"/>
      <c r="S443" s="24"/>
      <c r="AI443" s="8" t="s">
        <v>14</v>
      </c>
      <c r="AK443" s="8" t="s">
        <v>14</v>
      </c>
      <c r="AL443" s="8" t="s">
        <v>14</v>
      </c>
      <c r="AM443" s="8" t="s">
        <v>14</v>
      </c>
      <c r="AN443" s="8" t="str">
        <f>IFERROR(__xludf.DUMMYFUNCTION("""COMPUTED_VALUE"""),"")</f>
        <v/>
      </c>
      <c r="AO443" s="8" t="str">
        <f>IFERROR(__xludf.DUMMYFUNCTION("if(len(AI443:AI1001)=0,"""", COUNTA(filter(Chirps!$A$2:$Z$100,column(Chirps!$A$2:$Z$100)=AI443)))"),"")</f>
        <v/>
      </c>
    </row>
    <row r="444">
      <c r="R444" s="24"/>
      <c r="S444" s="24"/>
      <c r="AI444" s="8" t="s">
        <v>14</v>
      </c>
      <c r="AK444" s="8" t="s">
        <v>14</v>
      </c>
      <c r="AL444" s="8" t="s">
        <v>14</v>
      </c>
      <c r="AM444" s="8" t="s">
        <v>14</v>
      </c>
      <c r="AN444" s="8" t="str">
        <f>IFERROR(__xludf.DUMMYFUNCTION("""COMPUTED_VALUE"""),"")</f>
        <v/>
      </c>
      <c r="AO444" s="8" t="str">
        <f>IFERROR(__xludf.DUMMYFUNCTION("if(len(AI444:AI1001)=0,"""", COUNTA(filter(Chirps!$A$2:$Z$100,column(Chirps!$A$2:$Z$100)=AI444)))"),"")</f>
        <v/>
      </c>
    </row>
    <row r="445">
      <c r="R445" s="24"/>
      <c r="S445" s="24"/>
      <c r="AI445" s="8" t="s">
        <v>14</v>
      </c>
      <c r="AK445" s="8" t="s">
        <v>14</v>
      </c>
      <c r="AL445" s="8" t="s">
        <v>14</v>
      </c>
      <c r="AM445" s="8" t="s">
        <v>14</v>
      </c>
      <c r="AN445" s="8" t="str">
        <f>IFERROR(__xludf.DUMMYFUNCTION("""COMPUTED_VALUE"""),"")</f>
        <v/>
      </c>
      <c r="AO445" s="8" t="str">
        <f>IFERROR(__xludf.DUMMYFUNCTION("if(len(AI445:AI1001)=0,"""", COUNTA(filter(Chirps!$A$2:$Z$100,column(Chirps!$A$2:$Z$100)=AI445)))"),"")</f>
        <v/>
      </c>
    </row>
    <row r="446">
      <c r="R446" s="24"/>
      <c r="S446" s="24"/>
      <c r="AI446" s="8" t="s">
        <v>14</v>
      </c>
      <c r="AK446" s="8" t="s">
        <v>14</v>
      </c>
      <c r="AL446" s="8" t="s">
        <v>14</v>
      </c>
      <c r="AM446" s="8" t="s">
        <v>14</v>
      </c>
      <c r="AN446" s="8" t="str">
        <f>IFERROR(__xludf.DUMMYFUNCTION("""COMPUTED_VALUE"""),"")</f>
        <v/>
      </c>
      <c r="AO446" s="8" t="str">
        <f>IFERROR(__xludf.DUMMYFUNCTION("if(len(AI446:AI1001)=0,"""", COUNTA(filter(Chirps!$A$2:$Z$100,column(Chirps!$A$2:$Z$100)=AI446)))"),"")</f>
        <v/>
      </c>
    </row>
    <row r="447">
      <c r="R447" s="24"/>
      <c r="S447" s="24"/>
      <c r="AI447" s="8" t="s">
        <v>14</v>
      </c>
      <c r="AK447" s="8" t="s">
        <v>14</v>
      </c>
      <c r="AL447" s="8" t="s">
        <v>14</v>
      </c>
      <c r="AM447" s="8" t="s">
        <v>14</v>
      </c>
      <c r="AN447" s="8" t="str">
        <f>IFERROR(__xludf.DUMMYFUNCTION("""COMPUTED_VALUE"""),"")</f>
        <v/>
      </c>
      <c r="AO447" s="8" t="str">
        <f>IFERROR(__xludf.DUMMYFUNCTION("if(len(AI447:AI1001)=0,"""", COUNTA(filter(Chirps!$A$2:$Z$100,column(Chirps!$A$2:$Z$100)=AI447)))"),"")</f>
        <v/>
      </c>
    </row>
    <row r="448">
      <c r="R448" s="24"/>
      <c r="S448" s="24"/>
      <c r="AI448" s="8" t="s">
        <v>14</v>
      </c>
      <c r="AK448" s="8" t="s">
        <v>14</v>
      </c>
      <c r="AL448" s="8" t="s">
        <v>14</v>
      </c>
      <c r="AM448" s="8" t="s">
        <v>14</v>
      </c>
      <c r="AN448" s="8" t="str">
        <f>IFERROR(__xludf.DUMMYFUNCTION("""COMPUTED_VALUE"""),"")</f>
        <v/>
      </c>
      <c r="AO448" s="8" t="str">
        <f>IFERROR(__xludf.DUMMYFUNCTION("if(len(AI448:AI1001)=0,"""", COUNTA(filter(Chirps!$A$2:$Z$100,column(Chirps!$A$2:$Z$100)=AI448)))"),"")</f>
        <v/>
      </c>
    </row>
    <row r="449">
      <c r="R449" s="24"/>
      <c r="S449" s="24"/>
      <c r="AI449" s="8" t="s">
        <v>14</v>
      </c>
      <c r="AK449" s="8" t="s">
        <v>14</v>
      </c>
      <c r="AL449" s="8" t="s">
        <v>14</v>
      </c>
      <c r="AM449" s="8" t="s">
        <v>14</v>
      </c>
      <c r="AN449" s="8" t="str">
        <f>IFERROR(__xludf.DUMMYFUNCTION("""COMPUTED_VALUE"""),"")</f>
        <v/>
      </c>
      <c r="AO449" s="8" t="str">
        <f>IFERROR(__xludf.DUMMYFUNCTION("if(len(AI449:AI1001)=0,"""", COUNTA(filter(Chirps!$A$2:$Z$100,column(Chirps!$A$2:$Z$100)=AI449)))"),"")</f>
        <v/>
      </c>
    </row>
    <row r="450">
      <c r="R450" s="24"/>
      <c r="S450" s="24"/>
      <c r="AI450" s="8" t="s">
        <v>14</v>
      </c>
      <c r="AK450" s="8" t="s">
        <v>14</v>
      </c>
      <c r="AL450" s="8" t="s">
        <v>14</v>
      </c>
      <c r="AM450" s="8" t="s">
        <v>14</v>
      </c>
      <c r="AN450" s="8" t="str">
        <f>IFERROR(__xludf.DUMMYFUNCTION("""COMPUTED_VALUE"""),"")</f>
        <v/>
      </c>
      <c r="AO450" s="8" t="str">
        <f>IFERROR(__xludf.DUMMYFUNCTION("if(len(AI450:AI1001)=0,"""", COUNTA(filter(Chirps!$A$2:$Z$100,column(Chirps!$A$2:$Z$100)=AI450)))"),"")</f>
        <v/>
      </c>
    </row>
    <row r="451">
      <c r="R451" s="24"/>
      <c r="S451" s="24"/>
      <c r="AI451" s="8" t="s">
        <v>14</v>
      </c>
      <c r="AK451" s="8" t="s">
        <v>14</v>
      </c>
      <c r="AL451" s="8" t="s">
        <v>14</v>
      </c>
      <c r="AM451" s="8" t="s">
        <v>14</v>
      </c>
      <c r="AN451" s="8" t="str">
        <f>IFERROR(__xludf.DUMMYFUNCTION("""COMPUTED_VALUE"""),"")</f>
        <v/>
      </c>
      <c r="AO451" s="8" t="str">
        <f>IFERROR(__xludf.DUMMYFUNCTION("if(len(AI451:AI1001)=0,"""", COUNTA(filter(Chirps!$A$2:$Z$100,column(Chirps!$A$2:$Z$100)=AI451)))"),"")</f>
        <v/>
      </c>
    </row>
    <row r="452">
      <c r="R452" s="24"/>
      <c r="S452" s="24"/>
      <c r="AI452" s="8" t="s">
        <v>14</v>
      </c>
      <c r="AK452" s="8" t="s">
        <v>14</v>
      </c>
      <c r="AL452" s="8" t="s">
        <v>14</v>
      </c>
      <c r="AM452" s="8" t="s">
        <v>14</v>
      </c>
      <c r="AN452" s="8" t="str">
        <f>IFERROR(__xludf.DUMMYFUNCTION("""COMPUTED_VALUE"""),"")</f>
        <v/>
      </c>
      <c r="AO452" s="8" t="str">
        <f>IFERROR(__xludf.DUMMYFUNCTION("if(len(AI452:AI1001)=0,"""", COUNTA(filter(Chirps!$A$2:$Z$100,column(Chirps!$A$2:$Z$100)=AI452)))"),"")</f>
        <v/>
      </c>
    </row>
    <row r="453">
      <c r="R453" s="24"/>
      <c r="S453" s="24"/>
      <c r="AI453" s="8" t="s">
        <v>14</v>
      </c>
      <c r="AK453" s="8" t="s">
        <v>14</v>
      </c>
      <c r="AL453" s="8" t="s">
        <v>14</v>
      </c>
      <c r="AM453" s="8" t="s">
        <v>14</v>
      </c>
      <c r="AN453" s="8" t="str">
        <f>IFERROR(__xludf.DUMMYFUNCTION("""COMPUTED_VALUE"""),"")</f>
        <v/>
      </c>
      <c r="AO453" s="8" t="str">
        <f>IFERROR(__xludf.DUMMYFUNCTION("if(len(AI453:AI1001)=0,"""", COUNTA(filter(Chirps!$A$2:$Z$100,column(Chirps!$A$2:$Z$100)=AI453)))"),"")</f>
        <v/>
      </c>
    </row>
    <row r="454">
      <c r="R454" s="24"/>
      <c r="S454" s="24"/>
      <c r="AI454" s="8" t="s">
        <v>14</v>
      </c>
      <c r="AK454" s="8" t="s">
        <v>14</v>
      </c>
      <c r="AL454" s="8" t="s">
        <v>14</v>
      </c>
      <c r="AM454" s="8" t="s">
        <v>14</v>
      </c>
      <c r="AN454" s="8" t="str">
        <f>IFERROR(__xludf.DUMMYFUNCTION("""COMPUTED_VALUE"""),"")</f>
        <v/>
      </c>
      <c r="AO454" s="8" t="str">
        <f>IFERROR(__xludf.DUMMYFUNCTION("if(len(AI454:AI1001)=0,"""", COUNTA(filter(Chirps!$A$2:$Z$100,column(Chirps!$A$2:$Z$100)=AI454)))"),"")</f>
        <v/>
      </c>
    </row>
    <row r="455">
      <c r="R455" s="24"/>
      <c r="S455" s="24"/>
      <c r="AI455" s="8" t="s">
        <v>14</v>
      </c>
      <c r="AK455" s="8" t="s">
        <v>14</v>
      </c>
      <c r="AL455" s="8" t="s">
        <v>14</v>
      </c>
      <c r="AM455" s="8" t="s">
        <v>14</v>
      </c>
      <c r="AN455" s="8" t="str">
        <f>IFERROR(__xludf.DUMMYFUNCTION("""COMPUTED_VALUE"""),"")</f>
        <v/>
      </c>
      <c r="AO455" s="8" t="str">
        <f>IFERROR(__xludf.DUMMYFUNCTION("if(len(AI455:AI1001)=0,"""", COUNTA(filter(Chirps!$A$2:$Z$100,column(Chirps!$A$2:$Z$100)=AI455)))"),"")</f>
        <v/>
      </c>
    </row>
    <row r="456">
      <c r="R456" s="24"/>
      <c r="S456" s="24"/>
      <c r="AI456" s="8" t="s">
        <v>14</v>
      </c>
      <c r="AK456" s="8" t="s">
        <v>14</v>
      </c>
      <c r="AL456" s="8" t="s">
        <v>14</v>
      </c>
      <c r="AM456" s="8" t="s">
        <v>14</v>
      </c>
      <c r="AN456" s="8" t="str">
        <f>IFERROR(__xludf.DUMMYFUNCTION("""COMPUTED_VALUE"""),"")</f>
        <v/>
      </c>
      <c r="AO456" s="8" t="str">
        <f>IFERROR(__xludf.DUMMYFUNCTION("if(len(AI456:AI1001)=0,"""", COUNTA(filter(Chirps!$A$2:$Z$100,column(Chirps!$A$2:$Z$100)=AI456)))"),"")</f>
        <v/>
      </c>
    </row>
    <row r="457">
      <c r="R457" s="24"/>
      <c r="S457" s="24"/>
      <c r="AI457" s="8" t="s">
        <v>14</v>
      </c>
      <c r="AK457" s="8" t="s">
        <v>14</v>
      </c>
      <c r="AL457" s="8" t="s">
        <v>14</v>
      </c>
      <c r="AM457" s="8" t="s">
        <v>14</v>
      </c>
      <c r="AN457" s="8" t="str">
        <f>IFERROR(__xludf.DUMMYFUNCTION("""COMPUTED_VALUE"""),"")</f>
        <v/>
      </c>
      <c r="AO457" s="8" t="str">
        <f>IFERROR(__xludf.DUMMYFUNCTION("if(len(AI457:AI1001)=0,"""", COUNTA(filter(Chirps!$A$2:$Z$100,column(Chirps!$A$2:$Z$100)=AI457)))"),"")</f>
        <v/>
      </c>
    </row>
    <row r="458">
      <c r="R458" s="24"/>
      <c r="S458" s="24"/>
      <c r="AI458" s="8" t="s">
        <v>14</v>
      </c>
      <c r="AK458" s="8" t="s">
        <v>14</v>
      </c>
      <c r="AL458" s="8" t="s">
        <v>14</v>
      </c>
      <c r="AM458" s="8" t="s">
        <v>14</v>
      </c>
      <c r="AN458" s="8" t="str">
        <f>IFERROR(__xludf.DUMMYFUNCTION("""COMPUTED_VALUE"""),"")</f>
        <v/>
      </c>
      <c r="AO458" s="8" t="str">
        <f>IFERROR(__xludf.DUMMYFUNCTION("if(len(AI458:AI1001)=0,"""", COUNTA(filter(Chirps!$A$2:$Z$100,column(Chirps!$A$2:$Z$100)=AI458)))"),"")</f>
        <v/>
      </c>
    </row>
    <row r="459">
      <c r="R459" s="24"/>
      <c r="S459" s="24"/>
      <c r="AI459" s="8" t="s">
        <v>14</v>
      </c>
      <c r="AK459" s="8" t="s">
        <v>14</v>
      </c>
      <c r="AL459" s="8" t="s">
        <v>14</v>
      </c>
      <c r="AM459" s="8" t="s">
        <v>14</v>
      </c>
      <c r="AN459" s="8" t="str">
        <f>IFERROR(__xludf.DUMMYFUNCTION("""COMPUTED_VALUE"""),"")</f>
        <v/>
      </c>
      <c r="AO459" s="8" t="str">
        <f>IFERROR(__xludf.DUMMYFUNCTION("if(len(AI459:AI1001)=0,"""", COUNTA(filter(Chirps!$A$2:$Z$100,column(Chirps!$A$2:$Z$100)=AI459)))"),"")</f>
        <v/>
      </c>
    </row>
    <row r="460">
      <c r="R460" s="24"/>
      <c r="S460" s="24"/>
      <c r="AI460" s="8" t="s">
        <v>14</v>
      </c>
      <c r="AK460" s="8" t="s">
        <v>14</v>
      </c>
      <c r="AL460" s="8" t="s">
        <v>14</v>
      </c>
      <c r="AM460" s="8" t="s">
        <v>14</v>
      </c>
      <c r="AN460" s="8" t="str">
        <f>IFERROR(__xludf.DUMMYFUNCTION("""COMPUTED_VALUE"""),"")</f>
        <v/>
      </c>
      <c r="AO460" s="8" t="str">
        <f>IFERROR(__xludf.DUMMYFUNCTION("if(len(AI460:AI1001)=0,"""", COUNTA(filter(Chirps!$A$2:$Z$100,column(Chirps!$A$2:$Z$100)=AI460)))"),"")</f>
        <v/>
      </c>
    </row>
    <row r="461">
      <c r="R461" s="24"/>
      <c r="S461" s="24"/>
      <c r="AI461" s="8" t="s">
        <v>14</v>
      </c>
      <c r="AK461" s="8" t="s">
        <v>14</v>
      </c>
      <c r="AL461" s="8" t="s">
        <v>14</v>
      </c>
      <c r="AM461" s="8" t="s">
        <v>14</v>
      </c>
      <c r="AN461" s="8" t="str">
        <f>IFERROR(__xludf.DUMMYFUNCTION("""COMPUTED_VALUE"""),"")</f>
        <v/>
      </c>
      <c r="AO461" s="8" t="str">
        <f>IFERROR(__xludf.DUMMYFUNCTION("if(len(AI461:AI1001)=0,"""", COUNTA(filter(Chirps!$A$2:$Z$100,column(Chirps!$A$2:$Z$100)=AI461)))"),"")</f>
        <v/>
      </c>
    </row>
    <row r="462">
      <c r="R462" s="24"/>
      <c r="S462" s="24"/>
      <c r="AI462" s="8" t="s">
        <v>14</v>
      </c>
      <c r="AK462" s="8" t="s">
        <v>14</v>
      </c>
      <c r="AL462" s="8" t="s">
        <v>14</v>
      </c>
      <c r="AM462" s="8" t="s">
        <v>14</v>
      </c>
      <c r="AN462" s="8" t="str">
        <f>IFERROR(__xludf.DUMMYFUNCTION("""COMPUTED_VALUE"""),"")</f>
        <v/>
      </c>
      <c r="AO462" s="8" t="str">
        <f>IFERROR(__xludf.DUMMYFUNCTION("if(len(AI462:AI1001)=0,"""", COUNTA(filter(Chirps!$A$2:$Z$100,column(Chirps!$A$2:$Z$100)=AI462)))"),"")</f>
        <v/>
      </c>
    </row>
    <row r="463">
      <c r="R463" s="24"/>
      <c r="S463" s="24"/>
      <c r="AI463" s="8" t="s">
        <v>14</v>
      </c>
      <c r="AK463" s="8" t="s">
        <v>14</v>
      </c>
      <c r="AL463" s="8" t="s">
        <v>14</v>
      </c>
      <c r="AM463" s="8" t="s">
        <v>14</v>
      </c>
      <c r="AN463" s="8" t="str">
        <f>IFERROR(__xludf.DUMMYFUNCTION("""COMPUTED_VALUE"""),"")</f>
        <v/>
      </c>
      <c r="AO463" s="8" t="str">
        <f>IFERROR(__xludf.DUMMYFUNCTION("if(len(AI463:AI1001)=0,"""", COUNTA(filter(Chirps!$A$2:$Z$100,column(Chirps!$A$2:$Z$100)=AI463)))"),"")</f>
        <v/>
      </c>
    </row>
    <row r="464">
      <c r="R464" s="24"/>
      <c r="S464" s="24"/>
      <c r="AI464" s="8" t="s">
        <v>14</v>
      </c>
      <c r="AK464" s="8" t="s">
        <v>14</v>
      </c>
      <c r="AL464" s="8" t="s">
        <v>14</v>
      </c>
      <c r="AM464" s="8" t="s">
        <v>14</v>
      </c>
      <c r="AN464" s="8" t="str">
        <f>IFERROR(__xludf.DUMMYFUNCTION("""COMPUTED_VALUE"""),"")</f>
        <v/>
      </c>
      <c r="AO464" s="8" t="str">
        <f>IFERROR(__xludf.DUMMYFUNCTION("if(len(AI464:AI1001)=0,"""", COUNTA(filter(Chirps!$A$2:$Z$100,column(Chirps!$A$2:$Z$100)=AI464)))"),"")</f>
        <v/>
      </c>
    </row>
    <row r="465">
      <c r="R465" s="24"/>
      <c r="S465" s="24"/>
      <c r="AI465" s="8" t="s">
        <v>14</v>
      </c>
      <c r="AK465" s="8" t="s">
        <v>14</v>
      </c>
      <c r="AL465" s="8" t="s">
        <v>14</v>
      </c>
      <c r="AM465" s="8" t="s">
        <v>14</v>
      </c>
      <c r="AN465" s="8" t="str">
        <f>IFERROR(__xludf.DUMMYFUNCTION("""COMPUTED_VALUE"""),"")</f>
        <v/>
      </c>
      <c r="AO465" s="8" t="str">
        <f>IFERROR(__xludf.DUMMYFUNCTION("if(len(AI465:AI1001)=0,"""", COUNTA(filter(Chirps!$A$2:$Z$100,column(Chirps!$A$2:$Z$100)=AI465)))"),"")</f>
        <v/>
      </c>
    </row>
    <row r="466">
      <c r="R466" s="24"/>
      <c r="S466" s="24"/>
      <c r="AI466" s="8" t="s">
        <v>14</v>
      </c>
      <c r="AK466" s="8" t="s">
        <v>14</v>
      </c>
      <c r="AL466" s="8" t="s">
        <v>14</v>
      </c>
      <c r="AM466" s="8" t="s">
        <v>14</v>
      </c>
      <c r="AN466" s="8" t="str">
        <f>IFERROR(__xludf.DUMMYFUNCTION("""COMPUTED_VALUE"""),"")</f>
        <v/>
      </c>
      <c r="AO466" s="8" t="str">
        <f>IFERROR(__xludf.DUMMYFUNCTION("if(len(AI466:AI1001)=0,"""", COUNTA(filter(Chirps!$A$2:$Z$100,column(Chirps!$A$2:$Z$100)=AI466)))"),"")</f>
        <v/>
      </c>
    </row>
    <row r="467">
      <c r="R467" s="24"/>
      <c r="S467" s="24"/>
      <c r="AI467" s="8" t="s">
        <v>14</v>
      </c>
      <c r="AK467" s="8" t="s">
        <v>14</v>
      </c>
      <c r="AL467" s="8" t="s">
        <v>14</v>
      </c>
      <c r="AM467" s="8" t="s">
        <v>14</v>
      </c>
      <c r="AN467" s="8" t="str">
        <f>IFERROR(__xludf.DUMMYFUNCTION("""COMPUTED_VALUE"""),"")</f>
        <v/>
      </c>
      <c r="AO467" s="8" t="str">
        <f>IFERROR(__xludf.DUMMYFUNCTION("if(len(AI467:AI1001)=0,"""", COUNTA(filter(Chirps!$A$2:$Z$100,column(Chirps!$A$2:$Z$100)=AI467)))"),"")</f>
        <v/>
      </c>
    </row>
    <row r="468">
      <c r="R468" s="24"/>
      <c r="S468" s="24"/>
      <c r="AI468" s="8" t="s">
        <v>14</v>
      </c>
      <c r="AK468" s="8" t="s">
        <v>14</v>
      </c>
      <c r="AL468" s="8" t="s">
        <v>14</v>
      </c>
      <c r="AM468" s="8" t="s">
        <v>14</v>
      </c>
      <c r="AN468" s="8" t="str">
        <f>IFERROR(__xludf.DUMMYFUNCTION("""COMPUTED_VALUE"""),"")</f>
        <v/>
      </c>
      <c r="AO468" s="8" t="str">
        <f>IFERROR(__xludf.DUMMYFUNCTION("if(len(AI468:AI1001)=0,"""", COUNTA(filter(Chirps!$A$2:$Z$100,column(Chirps!$A$2:$Z$100)=AI468)))"),"")</f>
        <v/>
      </c>
    </row>
    <row r="469">
      <c r="R469" s="24"/>
      <c r="S469" s="24"/>
      <c r="AI469" s="8" t="s">
        <v>14</v>
      </c>
      <c r="AK469" s="8" t="s">
        <v>14</v>
      </c>
      <c r="AL469" s="8" t="s">
        <v>14</v>
      </c>
      <c r="AM469" s="8" t="s">
        <v>14</v>
      </c>
      <c r="AN469" s="8" t="str">
        <f>IFERROR(__xludf.DUMMYFUNCTION("""COMPUTED_VALUE"""),"")</f>
        <v/>
      </c>
      <c r="AO469" s="8" t="str">
        <f>IFERROR(__xludf.DUMMYFUNCTION("if(len(AI469:AI1001)=0,"""", COUNTA(filter(Chirps!$A$2:$Z$100,column(Chirps!$A$2:$Z$100)=AI469)))"),"")</f>
        <v/>
      </c>
    </row>
    <row r="470">
      <c r="R470" s="24"/>
      <c r="S470" s="24"/>
      <c r="AI470" s="8" t="s">
        <v>14</v>
      </c>
      <c r="AK470" s="8" t="s">
        <v>14</v>
      </c>
      <c r="AL470" s="8" t="s">
        <v>14</v>
      </c>
      <c r="AM470" s="8" t="s">
        <v>14</v>
      </c>
      <c r="AN470" s="8" t="str">
        <f>IFERROR(__xludf.DUMMYFUNCTION("""COMPUTED_VALUE"""),"")</f>
        <v/>
      </c>
      <c r="AO470" s="8" t="str">
        <f>IFERROR(__xludf.DUMMYFUNCTION("if(len(AI470:AI1001)=0,"""", COUNTA(filter(Chirps!$A$2:$Z$100,column(Chirps!$A$2:$Z$100)=AI470)))"),"")</f>
        <v/>
      </c>
    </row>
    <row r="471">
      <c r="R471" s="24"/>
      <c r="S471" s="24"/>
      <c r="AI471" s="8" t="s">
        <v>14</v>
      </c>
      <c r="AK471" s="8" t="s">
        <v>14</v>
      </c>
      <c r="AL471" s="8" t="s">
        <v>14</v>
      </c>
      <c r="AM471" s="8" t="s">
        <v>14</v>
      </c>
      <c r="AN471" s="8" t="str">
        <f>IFERROR(__xludf.DUMMYFUNCTION("""COMPUTED_VALUE"""),"")</f>
        <v/>
      </c>
      <c r="AO471" s="8" t="str">
        <f>IFERROR(__xludf.DUMMYFUNCTION("if(len(AI471:AI1001)=0,"""", COUNTA(filter(Chirps!$A$2:$Z$100,column(Chirps!$A$2:$Z$100)=AI471)))"),"")</f>
        <v/>
      </c>
    </row>
    <row r="472">
      <c r="R472" s="24"/>
      <c r="S472" s="24"/>
      <c r="AI472" s="8" t="s">
        <v>14</v>
      </c>
      <c r="AK472" s="8" t="s">
        <v>14</v>
      </c>
      <c r="AL472" s="8" t="s">
        <v>14</v>
      </c>
      <c r="AM472" s="8" t="s">
        <v>14</v>
      </c>
      <c r="AN472" s="8" t="str">
        <f>IFERROR(__xludf.DUMMYFUNCTION("""COMPUTED_VALUE"""),"")</f>
        <v/>
      </c>
      <c r="AO472" s="8" t="str">
        <f>IFERROR(__xludf.DUMMYFUNCTION("if(len(AI472:AI1001)=0,"""", COUNTA(filter(Chirps!$A$2:$Z$100,column(Chirps!$A$2:$Z$100)=AI472)))"),"")</f>
        <v/>
      </c>
    </row>
    <row r="473">
      <c r="R473" s="24"/>
      <c r="S473" s="24"/>
      <c r="AI473" s="8" t="s">
        <v>14</v>
      </c>
      <c r="AK473" s="8" t="s">
        <v>14</v>
      </c>
      <c r="AL473" s="8" t="s">
        <v>14</v>
      </c>
      <c r="AM473" s="8" t="s">
        <v>14</v>
      </c>
      <c r="AN473" s="8" t="str">
        <f>IFERROR(__xludf.DUMMYFUNCTION("""COMPUTED_VALUE"""),"")</f>
        <v/>
      </c>
      <c r="AO473" s="8" t="str">
        <f>IFERROR(__xludf.DUMMYFUNCTION("if(len(AI473:AI1001)=0,"""", COUNTA(filter(Chirps!$A$2:$Z$100,column(Chirps!$A$2:$Z$100)=AI473)))"),"")</f>
        <v/>
      </c>
    </row>
    <row r="474">
      <c r="R474" s="24"/>
      <c r="S474" s="24"/>
      <c r="AI474" s="8" t="s">
        <v>14</v>
      </c>
      <c r="AK474" s="8" t="s">
        <v>14</v>
      </c>
      <c r="AL474" s="8" t="s">
        <v>14</v>
      </c>
      <c r="AM474" s="8" t="s">
        <v>14</v>
      </c>
      <c r="AN474" s="8" t="str">
        <f>IFERROR(__xludf.DUMMYFUNCTION("""COMPUTED_VALUE"""),"")</f>
        <v/>
      </c>
      <c r="AO474" s="8" t="str">
        <f>IFERROR(__xludf.DUMMYFUNCTION("if(len(AI474:AI1001)=0,"""", COUNTA(filter(Chirps!$A$2:$Z$100,column(Chirps!$A$2:$Z$100)=AI474)))"),"")</f>
        <v/>
      </c>
    </row>
    <row r="475">
      <c r="R475" s="24"/>
      <c r="S475" s="24"/>
      <c r="AI475" s="8" t="s">
        <v>14</v>
      </c>
      <c r="AK475" s="8" t="s">
        <v>14</v>
      </c>
      <c r="AL475" s="8" t="s">
        <v>14</v>
      </c>
      <c r="AM475" s="8" t="s">
        <v>14</v>
      </c>
      <c r="AN475" s="8" t="str">
        <f>IFERROR(__xludf.DUMMYFUNCTION("""COMPUTED_VALUE"""),"")</f>
        <v/>
      </c>
      <c r="AO475" s="8" t="str">
        <f>IFERROR(__xludf.DUMMYFUNCTION("if(len(AI475:AI1001)=0,"""", COUNTA(filter(Chirps!$A$2:$Z$100,column(Chirps!$A$2:$Z$100)=AI475)))"),"")</f>
        <v/>
      </c>
    </row>
    <row r="476">
      <c r="R476" s="24"/>
      <c r="S476" s="24"/>
      <c r="AI476" s="8" t="s">
        <v>14</v>
      </c>
      <c r="AK476" s="8" t="s">
        <v>14</v>
      </c>
      <c r="AL476" s="8" t="s">
        <v>14</v>
      </c>
      <c r="AM476" s="8" t="s">
        <v>14</v>
      </c>
      <c r="AN476" s="8" t="str">
        <f>IFERROR(__xludf.DUMMYFUNCTION("""COMPUTED_VALUE"""),"")</f>
        <v/>
      </c>
      <c r="AO476" s="8" t="str">
        <f>IFERROR(__xludf.DUMMYFUNCTION("if(len(AI476:AI1001)=0,"""", COUNTA(filter(Chirps!$A$2:$Z$100,column(Chirps!$A$2:$Z$100)=AI476)))"),"")</f>
        <v/>
      </c>
    </row>
    <row r="477">
      <c r="R477" s="24"/>
      <c r="S477" s="24"/>
      <c r="AI477" s="8" t="s">
        <v>14</v>
      </c>
      <c r="AK477" s="8" t="s">
        <v>14</v>
      </c>
      <c r="AL477" s="8" t="s">
        <v>14</v>
      </c>
      <c r="AM477" s="8" t="s">
        <v>14</v>
      </c>
      <c r="AN477" s="8" t="str">
        <f>IFERROR(__xludf.DUMMYFUNCTION("""COMPUTED_VALUE"""),"")</f>
        <v/>
      </c>
      <c r="AO477" s="8" t="str">
        <f>IFERROR(__xludf.DUMMYFUNCTION("if(len(AI477:AI1001)=0,"""", COUNTA(filter(Chirps!$A$2:$Z$100,column(Chirps!$A$2:$Z$100)=AI477)))"),"")</f>
        <v/>
      </c>
    </row>
    <row r="478">
      <c r="R478" s="24"/>
      <c r="S478" s="24"/>
      <c r="AI478" s="8" t="s">
        <v>14</v>
      </c>
      <c r="AK478" s="8" t="s">
        <v>14</v>
      </c>
      <c r="AL478" s="8" t="s">
        <v>14</v>
      </c>
      <c r="AM478" s="8" t="s">
        <v>14</v>
      </c>
      <c r="AN478" s="8" t="str">
        <f>IFERROR(__xludf.DUMMYFUNCTION("""COMPUTED_VALUE"""),"")</f>
        <v/>
      </c>
      <c r="AO478" s="8" t="str">
        <f>IFERROR(__xludf.DUMMYFUNCTION("if(len(AI478:AI1001)=0,"""", COUNTA(filter(Chirps!$A$2:$Z$100,column(Chirps!$A$2:$Z$100)=AI478)))"),"")</f>
        <v/>
      </c>
    </row>
    <row r="479">
      <c r="R479" s="24"/>
      <c r="S479" s="24"/>
      <c r="AI479" s="8" t="s">
        <v>14</v>
      </c>
      <c r="AK479" s="8" t="s">
        <v>14</v>
      </c>
      <c r="AL479" s="8" t="s">
        <v>14</v>
      </c>
      <c r="AM479" s="8" t="s">
        <v>14</v>
      </c>
      <c r="AN479" s="8" t="str">
        <f>IFERROR(__xludf.DUMMYFUNCTION("""COMPUTED_VALUE"""),"")</f>
        <v/>
      </c>
      <c r="AO479" s="8" t="str">
        <f>IFERROR(__xludf.DUMMYFUNCTION("if(len(AI479:AI1001)=0,"""", COUNTA(filter(Chirps!$A$2:$Z$100,column(Chirps!$A$2:$Z$100)=AI479)))"),"")</f>
        <v/>
      </c>
    </row>
    <row r="480">
      <c r="R480" s="24"/>
      <c r="S480" s="24"/>
      <c r="AI480" s="8" t="s">
        <v>14</v>
      </c>
      <c r="AK480" s="8" t="s">
        <v>14</v>
      </c>
      <c r="AL480" s="8" t="s">
        <v>14</v>
      </c>
      <c r="AM480" s="8" t="s">
        <v>14</v>
      </c>
      <c r="AN480" s="8" t="str">
        <f>IFERROR(__xludf.DUMMYFUNCTION("""COMPUTED_VALUE"""),"")</f>
        <v/>
      </c>
      <c r="AO480" s="8" t="str">
        <f>IFERROR(__xludf.DUMMYFUNCTION("if(len(AI480:AI1001)=0,"""", COUNTA(filter(Chirps!$A$2:$Z$100,column(Chirps!$A$2:$Z$100)=AI480)))"),"")</f>
        <v/>
      </c>
    </row>
    <row r="481">
      <c r="R481" s="24"/>
      <c r="S481" s="24"/>
      <c r="AI481" s="8" t="s">
        <v>14</v>
      </c>
      <c r="AK481" s="8" t="s">
        <v>14</v>
      </c>
      <c r="AL481" s="8" t="s">
        <v>14</v>
      </c>
      <c r="AM481" s="8" t="s">
        <v>14</v>
      </c>
      <c r="AN481" s="8" t="str">
        <f>IFERROR(__xludf.DUMMYFUNCTION("""COMPUTED_VALUE"""),"")</f>
        <v/>
      </c>
      <c r="AO481" s="8" t="str">
        <f>IFERROR(__xludf.DUMMYFUNCTION("if(len(AI481:AI1001)=0,"""", COUNTA(filter(Chirps!$A$2:$Z$100,column(Chirps!$A$2:$Z$100)=AI481)))"),"")</f>
        <v/>
      </c>
    </row>
    <row r="482">
      <c r="R482" s="24"/>
      <c r="S482" s="24"/>
      <c r="AI482" s="8" t="s">
        <v>14</v>
      </c>
      <c r="AK482" s="8" t="s">
        <v>14</v>
      </c>
      <c r="AL482" s="8" t="s">
        <v>14</v>
      </c>
      <c r="AM482" s="8" t="s">
        <v>14</v>
      </c>
      <c r="AN482" s="8" t="str">
        <f>IFERROR(__xludf.DUMMYFUNCTION("""COMPUTED_VALUE"""),"")</f>
        <v/>
      </c>
      <c r="AO482" s="8" t="str">
        <f>IFERROR(__xludf.DUMMYFUNCTION("if(len(AI482:AI1001)=0,"""", COUNTA(filter(Chirps!$A$2:$Z$100,column(Chirps!$A$2:$Z$100)=AI482)))"),"")</f>
        <v/>
      </c>
    </row>
    <row r="483">
      <c r="R483" s="24"/>
      <c r="S483" s="24"/>
      <c r="AI483" s="8" t="s">
        <v>14</v>
      </c>
      <c r="AK483" s="8" t="s">
        <v>14</v>
      </c>
      <c r="AL483" s="8" t="s">
        <v>14</v>
      </c>
      <c r="AM483" s="8" t="s">
        <v>14</v>
      </c>
      <c r="AN483" s="8" t="str">
        <f>IFERROR(__xludf.DUMMYFUNCTION("""COMPUTED_VALUE"""),"")</f>
        <v/>
      </c>
      <c r="AO483" s="8" t="str">
        <f>IFERROR(__xludf.DUMMYFUNCTION("if(len(AI483:AI1001)=0,"""", COUNTA(filter(Chirps!$A$2:$Z$100,column(Chirps!$A$2:$Z$100)=AI483)))"),"")</f>
        <v/>
      </c>
    </row>
    <row r="484">
      <c r="R484" s="24"/>
      <c r="S484" s="24"/>
      <c r="AI484" s="8" t="s">
        <v>14</v>
      </c>
      <c r="AK484" s="8" t="s">
        <v>14</v>
      </c>
      <c r="AL484" s="8" t="s">
        <v>14</v>
      </c>
      <c r="AM484" s="8" t="s">
        <v>14</v>
      </c>
      <c r="AN484" s="8" t="str">
        <f>IFERROR(__xludf.DUMMYFUNCTION("""COMPUTED_VALUE"""),"")</f>
        <v/>
      </c>
      <c r="AO484" s="8" t="str">
        <f>IFERROR(__xludf.DUMMYFUNCTION("if(len(AI484:AI1001)=0,"""", COUNTA(filter(Chirps!$A$2:$Z$100,column(Chirps!$A$2:$Z$100)=AI484)))"),"")</f>
        <v/>
      </c>
    </row>
    <row r="485">
      <c r="R485" s="24"/>
      <c r="S485" s="24"/>
      <c r="AI485" s="8" t="s">
        <v>14</v>
      </c>
      <c r="AK485" s="8" t="s">
        <v>14</v>
      </c>
      <c r="AL485" s="8" t="s">
        <v>14</v>
      </c>
      <c r="AM485" s="8" t="s">
        <v>14</v>
      </c>
      <c r="AN485" s="8" t="str">
        <f>IFERROR(__xludf.DUMMYFUNCTION("""COMPUTED_VALUE"""),"")</f>
        <v/>
      </c>
      <c r="AO485" s="8" t="str">
        <f>IFERROR(__xludf.DUMMYFUNCTION("if(len(AI485:AI1001)=0,"""", COUNTA(filter(Chirps!$A$2:$Z$100,column(Chirps!$A$2:$Z$100)=AI485)))"),"")</f>
        <v/>
      </c>
    </row>
    <row r="486">
      <c r="R486" s="24"/>
      <c r="S486" s="24"/>
      <c r="AI486" s="8" t="s">
        <v>14</v>
      </c>
      <c r="AK486" s="8" t="s">
        <v>14</v>
      </c>
      <c r="AL486" s="8" t="s">
        <v>14</v>
      </c>
      <c r="AM486" s="8" t="s">
        <v>14</v>
      </c>
      <c r="AN486" s="8" t="str">
        <f>IFERROR(__xludf.DUMMYFUNCTION("""COMPUTED_VALUE"""),"")</f>
        <v/>
      </c>
      <c r="AO486" s="8" t="str">
        <f>IFERROR(__xludf.DUMMYFUNCTION("if(len(AI486:AI1001)=0,"""", COUNTA(filter(Chirps!$A$2:$Z$100,column(Chirps!$A$2:$Z$100)=AI486)))"),"")</f>
        <v/>
      </c>
    </row>
    <row r="487">
      <c r="R487" s="24"/>
      <c r="S487" s="24"/>
      <c r="AI487" s="8" t="s">
        <v>14</v>
      </c>
      <c r="AK487" s="8" t="s">
        <v>14</v>
      </c>
      <c r="AL487" s="8" t="s">
        <v>14</v>
      </c>
      <c r="AM487" s="8" t="s">
        <v>14</v>
      </c>
      <c r="AN487" s="8" t="str">
        <f>IFERROR(__xludf.DUMMYFUNCTION("""COMPUTED_VALUE"""),"")</f>
        <v/>
      </c>
      <c r="AO487" s="8" t="str">
        <f>IFERROR(__xludf.DUMMYFUNCTION("if(len(AI487:AI1001)=0,"""", COUNTA(filter(Chirps!$A$2:$Z$100,column(Chirps!$A$2:$Z$100)=AI487)))"),"")</f>
        <v/>
      </c>
    </row>
    <row r="488">
      <c r="R488" s="24"/>
      <c r="S488" s="24"/>
      <c r="AI488" s="8" t="s">
        <v>14</v>
      </c>
      <c r="AK488" s="8" t="s">
        <v>14</v>
      </c>
      <c r="AL488" s="8" t="s">
        <v>14</v>
      </c>
      <c r="AM488" s="8" t="s">
        <v>14</v>
      </c>
      <c r="AN488" s="8" t="str">
        <f>IFERROR(__xludf.DUMMYFUNCTION("""COMPUTED_VALUE"""),"")</f>
        <v/>
      </c>
      <c r="AO488" s="8" t="str">
        <f>IFERROR(__xludf.DUMMYFUNCTION("if(len(AI488:AI1001)=0,"""", COUNTA(filter(Chirps!$A$2:$Z$100,column(Chirps!$A$2:$Z$100)=AI488)))"),"")</f>
        <v/>
      </c>
    </row>
    <row r="489">
      <c r="R489" s="24"/>
      <c r="S489" s="24"/>
      <c r="AI489" s="8" t="s">
        <v>14</v>
      </c>
      <c r="AK489" s="8" t="s">
        <v>14</v>
      </c>
      <c r="AL489" s="8" t="s">
        <v>14</v>
      </c>
      <c r="AM489" s="8" t="s">
        <v>14</v>
      </c>
      <c r="AN489" s="8" t="str">
        <f>IFERROR(__xludf.DUMMYFUNCTION("""COMPUTED_VALUE"""),"")</f>
        <v/>
      </c>
      <c r="AO489" s="8" t="str">
        <f>IFERROR(__xludf.DUMMYFUNCTION("if(len(AI489:AI1001)=0,"""", COUNTA(filter(Chirps!$A$2:$Z$100,column(Chirps!$A$2:$Z$100)=AI489)))"),"")</f>
        <v/>
      </c>
    </row>
    <row r="490">
      <c r="R490" s="24"/>
      <c r="S490" s="24"/>
      <c r="AI490" s="8" t="s">
        <v>14</v>
      </c>
      <c r="AK490" s="8" t="s">
        <v>14</v>
      </c>
      <c r="AL490" s="8" t="s">
        <v>14</v>
      </c>
      <c r="AM490" s="8" t="s">
        <v>14</v>
      </c>
      <c r="AN490" s="8" t="str">
        <f>IFERROR(__xludf.DUMMYFUNCTION("""COMPUTED_VALUE"""),"")</f>
        <v/>
      </c>
      <c r="AO490" s="8" t="str">
        <f>IFERROR(__xludf.DUMMYFUNCTION("if(len(AI490:AI1001)=0,"""", COUNTA(filter(Chirps!$A$2:$Z$100,column(Chirps!$A$2:$Z$100)=AI490)))"),"")</f>
        <v/>
      </c>
    </row>
    <row r="491">
      <c r="R491" s="24"/>
      <c r="S491" s="24"/>
      <c r="AI491" s="8" t="s">
        <v>14</v>
      </c>
      <c r="AK491" s="8" t="s">
        <v>14</v>
      </c>
      <c r="AL491" s="8" t="s">
        <v>14</v>
      </c>
      <c r="AM491" s="8" t="s">
        <v>14</v>
      </c>
      <c r="AN491" s="8" t="str">
        <f>IFERROR(__xludf.DUMMYFUNCTION("""COMPUTED_VALUE"""),"")</f>
        <v/>
      </c>
      <c r="AO491" s="8" t="str">
        <f>IFERROR(__xludf.DUMMYFUNCTION("if(len(AI491:AI1001)=0,"""", COUNTA(filter(Chirps!$A$2:$Z$100,column(Chirps!$A$2:$Z$100)=AI491)))"),"")</f>
        <v/>
      </c>
    </row>
    <row r="492">
      <c r="R492" s="24"/>
      <c r="S492" s="24"/>
      <c r="AI492" s="8" t="s">
        <v>14</v>
      </c>
      <c r="AK492" s="8" t="s">
        <v>14</v>
      </c>
      <c r="AL492" s="8" t="s">
        <v>14</v>
      </c>
      <c r="AM492" s="8" t="s">
        <v>14</v>
      </c>
      <c r="AN492" s="8" t="str">
        <f>IFERROR(__xludf.DUMMYFUNCTION("""COMPUTED_VALUE"""),"")</f>
        <v/>
      </c>
      <c r="AO492" s="8" t="str">
        <f>IFERROR(__xludf.DUMMYFUNCTION("if(len(AI492:AI1001)=0,"""", COUNTA(filter(Chirps!$A$2:$Z$100,column(Chirps!$A$2:$Z$100)=AI492)))"),"")</f>
        <v/>
      </c>
    </row>
    <row r="493">
      <c r="R493" s="24"/>
      <c r="S493" s="24"/>
      <c r="AI493" s="8" t="s">
        <v>14</v>
      </c>
      <c r="AK493" s="8" t="s">
        <v>14</v>
      </c>
      <c r="AL493" s="8" t="s">
        <v>14</v>
      </c>
      <c r="AM493" s="8" t="s">
        <v>14</v>
      </c>
      <c r="AN493" s="8" t="str">
        <f>IFERROR(__xludf.DUMMYFUNCTION("""COMPUTED_VALUE"""),"")</f>
        <v/>
      </c>
      <c r="AO493" s="8" t="str">
        <f>IFERROR(__xludf.DUMMYFUNCTION("if(len(AI493:AI1001)=0,"""", COUNTA(filter(Chirps!$A$2:$Z$100,column(Chirps!$A$2:$Z$100)=AI493)))"),"")</f>
        <v/>
      </c>
    </row>
    <row r="494">
      <c r="R494" s="24"/>
      <c r="S494" s="24"/>
      <c r="AI494" s="8" t="s">
        <v>14</v>
      </c>
      <c r="AK494" s="8" t="s">
        <v>14</v>
      </c>
      <c r="AL494" s="8" t="s">
        <v>14</v>
      </c>
      <c r="AM494" s="8" t="s">
        <v>14</v>
      </c>
      <c r="AN494" s="8" t="str">
        <f>IFERROR(__xludf.DUMMYFUNCTION("""COMPUTED_VALUE"""),"")</f>
        <v/>
      </c>
      <c r="AO494" s="8" t="str">
        <f>IFERROR(__xludf.DUMMYFUNCTION("if(len(AI494:AI1001)=0,"""", COUNTA(filter(Chirps!$A$2:$Z$100,column(Chirps!$A$2:$Z$100)=AI494)))"),"")</f>
        <v/>
      </c>
    </row>
    <row r="495">
      <c r="R495" s="24"/>
      <c r="S495" s="24"/>
      <c r="AI495" s="8" t="s">
        <v>14</v>
      </c>
      <c r="AK495" s="8" t="s">
        <v>14</v>
      </c>
      <c r="AL495" s="8" t="s">
        <v>14</v>
      </c>
      <c r="AM495" s="8" t="s">
        <v>14</v>
      </c>
      <c r="AN495" s="8" t="str">
        <f>IFERROR(__xludf.DUMMYFUNCTION("""COMPUTED_VALUE"""),"")</f>
        <v/>
      </c>
      <c r="AO495" s="8" t="str">
        <f>IFERROR(__xludf.DUMMYFUNCTION("if(len(AI495:AI1001)=0,"""", COUNTA(filter(Chirps!$A$2:$Z$100,column(Chirps!$A$2:$Z$100)=AI495)))"),"")</f>
        <v/>
      </c>
    </row>
    <row r="496">
      <c r="R496" s="24"/>
      <c r="S496" s="24"/>
      <c r="AI496" s="8" t="s">
        <v>14</v>
      </c>
      <c r="AK496" s="8" t="s">
        <v>14</v>
      </c>
      <c r="AL496" s="8" t="s">
        <v>14</v>
      </c>
      <c r="AM496" s="8" t="s">
        <v>14</v>
      </c>
      <c r="AN496" s="8" t="str">
        <f>IFERROR(__xludf.DUMMYFUNCTION("""COMPUTED_VALUE"""),"")</f>
        <v/>
      </c>
      <c r="AO496" s="8" t="str">
        <f>IFERROR(__xludf.DUMMYFUNCTION("if(len(AI496:AI1001)=0,"""", COUNTA(filter(Chirps!$A$2:$Z$100,column(Chirps!$A$2:$Z$100)=AI496)))"),"")</f>
        <v/>
      </c>
    </row>
    <row r="497">
      <c r="R497" s="24"/>
      <c r="S497" s="24"/>
      <c r="AI497" s="8" t="s">
        <v>14</v>
      </c>
      <c r="AK497" s="8" t="s">
        <v>14</v>
      </c>
      <c r="AL497" s="8" t="s">
        <v>14</v>
      </c>
      <c r="AM497" s="8" t="s">
        <v>14</v>
      </c>
      <c r="AN497" s="8" t="str">
        <f>IFERROR(__xludf.DUMMYFUNCTION("""COMPUTED_VALUE"""),"")</f>
        <v/>
      </c>
      <c r="AO497" s="8" t="str">
        <f>IFERROR(__xludf.DUMMYFUNCTION("if(len(AI497:AI1001)=0,"""", COUNTA(filter(Chirps!$A$2:$Z$100,column(Chirps!$A$2:$Z$100)=AI497)))"),"")</f>
        <v/>
      </c>
    </row>
    <row r="498">
      <c r="R498" s="24"/>
      <c r="S498" s="24"/>
      <c r="AI498" s="8" t="s">
        <v>14</v>
      </c>
      <c r="AK498" s="8" t="s">
        <v>14</v>
      </c>
      <c r="AL498" s="8" t="s">
        <v>14</v>
      </c>
      <c r="AM498" s="8" t="s">
        <v>14</v>
      </c>
      <c r="AN498" s="8" t="str">
        <f>IFERROR(__xludf.DUMMYFUNCTION("""COMPUTED_VALUE"""),"")</f>
        <v/>
      </c>
      <c r="AO498" s="8" t="str">
        <f>IFERROR(__xludf.DUMMYFUNCTION("if(len(AI498:AI1001)=0,"""", COUNTA(filter(Chirps!$A$2:$Z$100,column(Chirps!$A$2:$Z$100)=AI498)))"),"")</f>
        <v/>
      </c>
    </row>
    <row r="499">
      <c r="R499" s="24"/>
      <c r="S499" s="24"/>
      <c r="AI499" s="8" t="s">
        <v>14</v>
      </c>
      <c r="AK499" s="8" t="s">
        <v>14</v>
      </c>
      <c r="AL499" s="8" t="s">
        <v>14</v>
      </c>
      <c r="AM499" s="8" t="s">
        <v>14</v>
      </c>
      <c r="AN499" s="8" t="str">
        <f>IFERROR(__xludf.DUMMYFUNCTION("""COMPUTED_VALUE"""),"")</f>
        <v/>
      </c>
      <c r="AO499" s="8" t="str">
        <f>IFERROR(__xludf.DUMMYFUNCTION("if(len(AI499:AI1001)=0,"""", COUNTA(filter(Chirps!$A$2:$Z$100,column(Chirps!$A$2:$Z$100)=AI499)))"),"")</f>
        <v/>
      </c>
    </row>
    <row r="500">
      <c r="R500" s="24"/>
      <c r="S500" s="24"/>
      <c r="AI500" s="8" t="s">
        <v>14</v>
      </c>
      <c r="AK500" s="8" t="s">
        <v>14</v>
      </c>
      <c r="AL500" s="8" t="s">
        <v>14</v>
      </c>
      <c r="AM500" s="8" t="s">
        <v>14</v>
      </c>
      <c r="AN500" s="8" t="str">
        <f>IFERROR(__xludf.DUMMYFUNCTION("""COMPUTED_VALUE"""),"")</f>
        <v/>
      </c>
      <c r="AO500" s="8" t="str">
        <f>IFERROR(__xludf.DUMMYFUNCTION("if(len(AI500:AI1001)=0,"""", COUNTA(filter(Chirps!$A$2:$Z$100,column(Chirps!$A$2:$Z$100)=AI500)))"),"")</f>
        <v/>
      </c>
    </row>
    <row r="501">
      <c r="R501" s="24"/>
      <c r="S501" s="24"/>
      <c r="AI501" s="8" t="s">
        <v>14</v>
      </c>
      <c r="AK501" s="8" t="s">
        <v>14</v>
      </c>
      <c r="AL501" s="8" t="s">
        <v>14</v>
      </c>
      <c r="AM501" s="8" t="s">
        <v>14</v>
      </c>
      <c r="AN501" s="8" t="str">
        <f>IFERROR(__xludf.DUMMYFUNCTION("""COMPUTED_VALUE"""),"")</f>
        <v/>
      </c>
      <c r="AO501" s="8" t="str">
        <f>IFERROR(__xludf.DUMMYFUNCTION("if(len(AI501:AI1001)=0,"""", COUNTA(filter(Chirps!$A$2:$Z$100,column(Chirps!$A$2:$Z$100)=AI501)))"),"")</f>
        <v/>
      </c>
    </row>
    <row r="502">
      <c r="R502" s="24"/>
      <c r="S502" s="24"/>
      <c r="AI502" s="8" t="s">
        <v>14</v>
      </c>
      <c r="AK502" s="8" t="s">
        <v>14</v>
      </c>
      <c r="AL502" s="8" t="s">
        <v>14</v>
      </c>
      <c r="AM502" s="8" t="s">
        <v>14</v>
      </c>
      <c r="AN502" s="8" t="str">
        <f>IFERROR(__xludf.DUMMYFUNCTION("""COMPUTED_VALUE"""),"")</f>
        <v/>
      </c>
      <c r="AO502" s="8" t="str">
        <f>IFERROR(__xludf.DUMMYFUNCTION("if(len(AI502:AI1001)=0,"""", COUNTA(filter(Chirps!$A$2:$Z$100,column(Chirps!$A$2:$Z$100)=AI502)))"),"")</f>
        <v/>
      </c>
    </row>
    <row r="503">
      <c r="R503" s="24"/>
      <c r="S503" s="24"/>
      <c r="AI503" s="8" t="s">
        <v>14</v>
      </c>
      <c r="AK503" s="8" t="s">
        <v>14</v>
      </c>
      <c r="AL503" s="8" t="s">
        <v>14</v>
      </c>
      <c r="AM503" s="8" t="s">
        <v>14</v>
      </c>
      <c r="AN503" s="8" t="str">
        <f>IFERROR(__xludf.DUMMYFUNCTION("""COMPUTED_VALUE"""),"")</f>
        <v/>
      </c>
      <c r="AO503" s="8" t="str">
        <f>IFERROR(__xludf.DUMMYFUNCTION("if(len(AI503:AI1001)=0,"""", COUNTA(filter(Chirps!$A$2:$Z$100,column(Chirps!$A$2:$Z$100)=AI503)))"),"")</f>
        <v/>
      </c>
    </row>
    <row r="504">
      <c r="R504" s="24"/>
      <c r="S504" s="24"/>
      <c r="AI504" s="8" t="s">
        <v>14</v>
      </c>
      <c r="AK504" s="8" t="s">
        <v>14</v>
      </c>
      <c r="AL504" s="8" t="s">
        <v>14</v>
      </c>
      <c r="AM504" s="8" t="s">
        <v>14</v>
      </c>
      <c r="AN504" s="8" t="str">
        <f>IFERROR(__xludf.DUMMYFUNCTION("""COMPUTED_VALUE"""),"")</f>
        <v/>
      </c>
      <c r="AO504" s="8" t="str">
        <f>IFERROR(__xludf.DUMMYFUNCTION("if(len(AI504:AI1001)=0,"""", COUNTA(filter(Chirps!$A$2:$Z$100,column(Chirps!$A$2:$Z$100)=AI504)))"),"")</f>
        <v/>
      </c>
    </row>
    <row r="505">
      <c r="R505" s="24"/>
      <c r="S505" s="24"/>
      <c r="AI505" s="8" t="s">
        <v>14</v>
      </c>
      <c r="AK505" s="8" t="s">
        <v>14</v>
      </c>
      <c r="AL505" s="8" t="s">
        <v>14</v>
      </c>
      <c r="AM505" s="8" t="s">
        <v>14</v>
      </c>
      <c r="AN505" s="8" t="str">
        <f>IFERROR(__xludf.DUMMYFUNCTION("""COMPUTED_VALUE"""),"")</f>
        <v/>
      </c>
      <c r="AO505" s="8" t="str">
        <f>IFERROR(__xludf.DUMMYFUNCTION("if(len(AI505:AI1001)=0,"""", COUNTA(filter(Chirps!$A$2:$Z$100,column(Chirps!$A$2:$Z$100)=AI505)))"),"")</f>
        <v/>
      </c>
    </row>
    <row r="506">
      <c r="R506" s="24"/>
      <c r="S506" s="24"/>
      <c r="AI506" s="8" t="s">
        <v>14</v>
      </c>
      <c r="AK506" s="8" t="s">
        <v>14</v>
      </c>
      <c r="AL506" s="8" t="s">
        <v>14</v>
      </c>
      <c r="AM506" s="8" t="s">
        <v>14</v>
      </c>
      <c r="AN506" s="8" t="str">
        <f>IFERROR(__xludf.DUMMYFUNCTION("""COMPUTED_VALUE"""),"")</f>
        <v/>
      </c>
      <c r="AO506" s="8" t="str">
        <f>IFERROR(__xludf.DUMMYFUNCTION("if(len(AI506:AI1001)=0,"""", COUNTA(filter(Chirps!$A$2:$Z$100,column(Chirps!$A$2:$Z$100)=AI506)))"),"")</f>
        <v/>
      </c>
    </row>
    <row r="507">
      <c r="R507" s="24"/>
      <c r="S507" s="24"/>
      <c r="AI507" s="8" t="s">
        <v>14</v>
      </c>
      <c r="AK507" s="8" t="s">
        <v>14</v>
      </c>
      <c r="AL507" s="8" t="s">
        <v>14</v>
      </c>
      <c r="AM507" s="8" t="s">
        <v>14</v>
      </c>
      <c r="AN507" s="8" t="str">
        <f>IFERROR(__xludf.DUMMYFUNCTION("""COMPUTED_VALUE"""),"")</f>
        <v/>
      </c>
      <c r="AO507" s="8" t="str">
        <f>IFERROR(__xludf.DUMMYFUNCTION("if(len(AI507:AI1001)=0,"""", COUNTA(filter(Chirps!$A$2:$Z$100,column(Chirps!$A$2:$Z$100)=AI507)))"),"")</f>
        <v/>
      </c>
    </row>
    <row r="508">
      <c r="R508" s="24"/>
      <c r="S508" s="24"/>
      <c r="AI508" s="8" t="s">
        <v>14</v>
      </c>
      <c r="AK508" s="8" t="s">
        <v>14</v>
      </c>
      <c r="AL508" s="8" t="s">
        <v>14</v>
      </c>
      <c r="AM508" s="8" t="s">
        <v>14</v>
      </c>
      <c r="AN508" s="8" t="str">
        <f>IFERROR(__xludf.DUMMYFUNCTION("""COMPUTED_VALUE"""),"")</f>
        <v/>
      </c>
      <c r="AO508" s="8" t="str">
        <f>IFERROR(__xludf.DUMMYFUNCTION("if(len(AI508:AI1001)=0,"""", COUNTA(filter(Chirps!$A$2:$Z$100,column(Chirps!$A$2:$Z$100)=AI508)))"),"")</f>
        <v/>
      </c>
    </row>
    <row r="509">
      <c r="R509" s="24"/>
      <c r="S509" s="24"/>
      <c r="AI509" s="8" t="s">
        <v>14</v>
      </c>
      <c r="AK509" s="8" t="s">
        <v>14</v>
      </c>
      <c r="AL509" s="8" t="s">
        <v>14</v>
      </c>
      <c r="AM509" s="8" t="s">
        <v>14</v>
      </c>
      <c r="AN509" s="8" t="str">
        <f>IFERROR(__xludf.DUMMYFUNCTION("""COMPUTED_VALUE"""),"")</f>
        <v/>
      </c>
      <c r="AO509" s="8" t="str">
        <f>IFERROR(__xludf.DUMMYFUNCTION("if(len(AI509:AI1001)=0,"""", COUNTA(filter(Chirps!$A$2:$Z$100,column(Chirps!$A$2:$Z$100)=AI509)))"),"")</f>
        <v/>
      </c>
    </row>
    <row r="510">
      <c r="R510" s="24"/>
      <c r="S510" s="24"/>
      <c r="AI510" s="8" t="s">
        <v>14</v>
      </c>
      <c r="AK510" s="8" t="s">
        <v>14</v>
      </c>
      <c r="AL510" s="8" t="s">
        <v>14</v>
      </c>
      <c r="AM510" s="8" t="s">
        <v>14</v>
      </c>
      <c r="AN510" s="8" t="str">
        <f>IFERROR(__xludf.DUMMYFUNCTION("""COMPUTED_VALUE"""),"")</f>
        <v/>
      </c>
      <c r="AO510" s="8" t="str">
        <f>IFERROR(__xludf.DUMMYFUNCTION("if(len(AI510:AI1001)=0,"""", COUNTA(filter(Chirps!$A$2:$Z$100,column(Chirps!$A$2:$Z$100)=AI510)))"),"")</f>
        <v/>
      </c>
    </row>
    <row r="511">
      <c r="R511" s="24"/>
      <c r="S511" s="24"/>
      <c r="AI511" s="8" t="s">
        <v>14</v>
      </c>
      <c r="AK511" s="8" t="s">
        <v>14</v>
      </c>
      <c r="AL511" s="8" t="s">
        <v>14</v>
      </c>
      <c r="AM511" s="8" t="s">
        <v>14</v>
      </c>
      <c r="AN511" s="8" t="str">
        <f>IFERROR(__xludf.DUMMYFUNCTION("""COMPUTED_VALUE"""),"")</f>
        <v/>
      </c>
      <c r="AO511" s="8" t="str">
        <f>IFERROR(__xludf.DUMMYFUNCTION("if(len(AI511:AI1001)=0,"""", COUNTA(filter(Chirps!$A$2:$Z$100,column(Chirps!$A$2:$Z$100)=AI511)))"),"")</f>
        <v/>
      </c>
    </row>
    <row r="512">
      <c r="R512" s="24"/>
      <c r="S512" s="24"/>
      <c r="AI512" s="8" t="s">
        <v>14</v>
      </c>
      <c r="AK512" s="8" t="s">
        <v>14</v>
      </c>
      <c r="AL512" s="8" t="s">
        <v>14</v>
      </c>
      <c r="AM512" s="8" t="s">
        <v>14</v>
      </c>
      <c r="AN512" s="8" t="str">
        <f>IFERROR(__xludf.DUMMYFUNCTION("""COMPUTED_VALUE"""),"")</f>
        <v/>
      </c>
      <c r="AO512" s="8" t="str">
        <f>IFERROR(__xludf.DUMMYFUNCTION("if(len(AI512:AI1001)=0,"""", COUNTA(filter(Chirps!$A$2:$Z$100,column(Chirps!$A$2:$Z$100)=AI512)))"),"")</f>
        <v/>
      </c>
    </row>
    <row r="513">
      <c r="R513" s="24"/>
      <c r="S513" s="24"/>
      <c r="AI513" s="8" t="s">
        <v>14</v>
      </c>
      <c r="AK513" s="8" t="s">
        <v>14</v>
      </c>
      <c r="AL513" s="8" t="s">
        <v>14</v>
      </c>
      <c r="AM513" s="8" t="s">
        <v>14</v>
      </c>
      <c r="AN513" s="8" t="str">
        <f>IFERROR(__xludf.DUMMYFUNCTION("""COMPUTED_VALUE"""),"")</f>
        <v/>
      </c>
      <c r="AO513" s="8" t="str">
        <f>IFERROR(__xludf.DUMMYFUNCTION("if(len(AI513:AI1001)=0,"""", COUNTA(filter(Chirps!$A$2:$Z$100,column(Chirps!$A$2:$Z$100)=AI513)))"),"")</f>
        <v/>
      </c>
    </row>
    <row r="514">
      <c r="R514" s="24"/>
      <c r="S514" s="24"/>
      <c r="AI514" s="8" t="s">
        <v>14</v>
      </c>
      <c r="AK514" s="8" t="s">
        <v>14</v>
      </c>
      <c r="AL514" s="8" t="s">
        <v>14</v>
      </c>
      <c r="AM514" s="8" t="s">
        <v>14</v>
      </c>
      <c r="AN514" s="8" t="str">
        <f>IFERROR(__xludf.DUMMYFUNCTION("""COMPUTED_VALUE"""),"")</f>
        <v/>
      </c>
      <c r="AO514" s="8" t="str">
        <f>IFERROR(__xludf.DUMMYFUNCTION("if(len(AI514:AI1001)=0,"""", COUNTA(filter(Chirps!$A$2:$Z$100,column(Chirps!$A$2:$Z$100)=AI514)))"),"")</f>
        <v/>
      </c>
    </row>
    <row r="515">
      <c r="R515" s="24"/>
      <c r="S515" s="24"/>
      <c r="AI515" s="8" t="s">
        <v>14</v>
      </c>
      <c r="AK515" s="8" t="s">
        <v>14</v>
      </c>
      <c r="AL515" s="8" t="s">
        <v>14</v>
      </c>
      <c r="AM515" s="8" t="s">
        <v>14</v>
      </c>
      <c r="AN515" s="8" t="str">
        <f>IFERROR(__xludf.DUMMYFUNCTION("""COMPUTED_VALUE"""),"")</f>
        <v/>
      </c>
      <c r="AO515" s="8" t="str">
        <f>IFERROR(__xludf.DUMMYFUNCTION("if(len(AI515:AI1001)=0,"""", COUNTA(filter(Chirps!$A$2:$Z$100,column(Chirps!$A$2:$Z$100)=AI515)))"),"")</f>
        <v/>
      </c>
    </row>
    <row r="516">
      <c r="R516" s="24"/>
      <c r="S516" s="24"/>
      <c r="AI516" s="8" t="s">
        <v>14</v>
      </c>
      <c r="AK516" s="8" t="s">
        <v>14</v>
      </c>
      <c r="AL516" s="8" t="s">
        <v>14</v>
      </c>
      <c r="AM516" s="8" t="s">
        <v>14</v>
      </c>
      <c r="AN516" s="8" t="str">
        <f>IFERROR(__xludf.DUMMYFUNCTION("""COMPUTED_VALUE"""),"")</f>
        <v/>
      </c>
      <c r="AO516" s="8" t="str">
        <f>IFERROR(__xludf.DUMMYFUNCTION("if(len(AI516:AI1001)=0,"""", COUNTA(filter(Chirps!$A$2:$Z$100,column(Chirps!$A$2:$Z$100)=AI516)))"),"")</f>
        <v/>
      </c>
    </row>
    <row r="517">
      <c r="R517" s="24"/>
      <c r="S517" s="24"/>
      <c r="AI517" s="8" t="s">
        <v>14</v>
      </c>
      <c r="AK517" s="8" t="s">
        <v>14</v>
      </c>
      <c r="AL517" s="8" t="s">
        <v>14</v>
      </c>
      <c r="AM517" s="8" t="s">
        <v>14</v>
      </c>
      <c r="AN517" s="8" t="str">
        <f>IFERROR(__xludf.DUMMYFUNCTION("""COMPUTED_VALUE"""),"")</f>
        <v/>
      </c>
      <c r="AO517" s="8" t="str">
        <f>IFERROR(__xludf.DUMMYFUNCTION("if(len(AI517:AI1001)=0,"""", COUNTA(filter(Chirps!$A$2:$Z$100,column(Chirps!$A$2:$Z$100)=AI517)))"),"")</f>
        <v/>
      </c>
    </row>
    <row r="518">
      <c r="R518" s="24"/>
      <c r="S518" s="24"/>
      <c r="AI518" s="8" t="s">
        <v>14</v>
      </c>
      <c r="AK518" s="8" t="s">
        <v>14</v>
      </c>
      <c r="AL518" s="8" t="s">
        <v>14</v>
      </c>
      <c r="AM518" s="8" t="s">
        <v>14</v>
      </c>
      <c r="AN518" s="8" t="str">
        <f>IFERROR(__xludf.DUMMYFUNCTION("""COMPUTED_VALUE"""),"")</f>
        <v/>
      </c>
      <c r="AO518" s="8" t="str">
        <f>IFERROR(__xludf.DUMMYFUNCTION("if(len(AI518:AI1001)=0,"""", COUNTA(filter(Chirps!$A$2:$Z$100,column(Chirps!$A$2:$Z$100)=AI518)))"),"")</f>
        <v/>
      </c>
    </row>
    <row r="519">
      <c r="R519" s="24"/>
      <c r="S519" s="24"/>
      <c r="AI519" s="8" t="s">
        <v>14</v>
      </c>
      <c r="AK519" s="8" t="s">
        <v>14</v>
      </c>
      <c r="AL519" s="8" t="s">
        <v>14</v>
      </c>
      <c r="AM519" s="8" t="s">
        <v>14</v>
      </c>
      <c r="AN519" s="8" t="str">
        <f>IFERROR(__xludf.DUMMYFUNCTION("""COMPUTED_VALUE"""),"")</f>
        <v/>
      </c>
      <c r="AO519" s="8" t="str">
        <f>IFERROR(__xludf.DUMMYFUNCTION("if(len(AI519:AI1001)=0,"""", COUNTA(filter(Chirps!$A$2:$Z$100,column(Chirps!$A$2:$Z$100)=AI519)))"),"")</f>
        <v/>
      </c>
    </row>
    <row r="520">
      <c r="R520" s="24"/>
      <c r="S520" s="24"/>
      <c r="AI520" s="8" t="s">
        <v>14</v>
      </c>
      <c r="AK520" s="8" t="s">
        <v>14</v>
      </c>
      <c r="AL520" s="8" t="s">
        <v>14</v>
      </c>
      <c r="AM520" s="8" t="s">
        <v>14</v>
      </c>
      <c r="AN520" s="8" t="str">
        <f>IFERROR(__xludf.DUMMYFUNCTION("""COMPUTED_VALUE"""),"")</f>
        <v/>
      </c>
      <c r="AO520" s="8" t="str">
        <f>IFERROR(__xludf.DUMMYFUNCTION("if(len(AI520:AI1001)=0,"""", COUNTA(filter(Chirps!$A$2:$Z$100,column(Chirps!$A$2:$Z$100)=AI520)))"),"")</f>
        <v/>
      </c>
    </row>
    <row r="521">
      <c r="R521" s="24"/>
      <c r="S521" s="24"/>
      <c r="AI521" s="8" t="s">
        <v>14</v>
      </c>
      <c r="AK521" s="8" t="s">
        <v>14</v>
      </c>
      <c r="AL521" s="8" t="s">
        <v>14</v>
      </c>
      <c r="AM521" s="8" t="s">
        <v>14</v>
      </c>
      <c r="AN521" s="8" t="str">
        <f>IFERROR(__xludf.DUMMYFUNCTION("""COMPUTED_VALUE"""),"")</f>
        <v/>
      </c>
      <c r="AO521" s="8" t="str">
        <f>IFERROR(__xludf.DUMMYFUNCTION("if(len(AI521:AI1001)=0,"""", COUNTA(filter(Chirps!$A$2:$Z$100,column(Chirps!$A$2:$Z$100)=AI521)))"),"")</f>
        <v/>
      </c>
    </row>
    <row r="522">
      <c r="R522" s="24"/>
      <c r="S522" s="24"/>
      <c r="AI522" s="8" t="s">
        <v>14</v>
      </c>
      <c r="AK522" s="8" t="s">
        <v>14</v>
      </c>
      <c r="AL522" s="8" t="s">
        <v>14</v>
      </c>
      <c r="AM522" s="8" t="s">
        <v>14</v>
      </c>
      <c r="AN522" s="8" t="str">
        <f>IFERROR(__xludf.DUMMYFUNCTION("""COMPUTED_VALUE"""),"")</f>
        <v/>
      </c>
      <c r="AO522" s="8" t="str">
        <f>IFERROR(__xludf.DUMMYFUNCTION("if(len(AI522:AI1001)=0,"""", COUNTA(filter(Chirps!$A$2:$Z$100,column(Chirps!$A$2:$Z$100)=AI522)))"),"")</f>
        <v/>
      </c>
    </row>
    <row r="523">
      <c r="R523" s="24"/>
      <c r="S523" s="24"/>
      <c r="AI523" s="8" t="s">
        <v>14</v>
      </c>
      <c r="AK523" s="8" t="s">
        <v>14</v>
      </c>
      <c r="AL523" s="8" t="s">
        <v>14</v>
      </c>
      <c r="AM523" s="8" t="s">
        <v>14</v>
      </c>
      <c r="AN523" s="8" t="str">
        <f>IFERROR(__xludf.DUMMYFUNCTION("""COMPUTED_VALUE"""),"")</f>
        <v/>
      </c>
      <c r="AO523" s="8" t="str">
        <f>IFERROR(__xludf.DUMMYFUNCTION("if(len(AI523:AI1001)=0,"""", COUNTA(filter(Chirps!$A$2:$Z$100,column(Chirps!$A$2:$Z$100)=AI523)))"),"")</f>
        <v/>
      </c>
    </row>
    <row r="524">
      <c r="R524" s="24"/>
      <c r="S524" s="24"/>
      <c r="AI524" s="8" t="s">
        <v>14</v>
      </c>
      <c r="AK524" s="8" t="s">
        <v>14</v>
      </c>
      <c r="AL524" s="8" t="s">
        <v>14</v>
      </c>
      <c r="AM524" s="8" t="s">
        <v>14</v>
      </c>
      <c r="AN524" s="8" t="str">
        <f>IFERROR(__xludf.DUMMYFUNCTION("""COMPUTED_VALUE"""),"")</f>
        <v/>
      </c>
      <c r="AO524" s="8" t="str">
        <f>IFERROR(__xludf.DUMMYFUNCTION("if(len(AI524:AI1001)=0,"""", COUNTA(filter(Chirps!$A$2:$Z$100,column(Chirps!$A$2:$Z$100)=AI524)))"),"")</f>
        <v/>
      </c>
    </row>
    <row r="525">
      <c r="R525" s="24"/>
      <c r="S525" s="24"/>
      <c r="AI525" s="8" t="s">
        <v>14</v>
      </c>
      <c r="AK525" s="8" t="s">
        <v>14</v>
      </c>
      <c r="AL525" s="8" t="s">
        <v>14</v>
      </c>
      <c r="AM525" s="8" t="s">
        <v>14</v>
      </c>
      <c r="AN525" s="8" t="str">
        <f>IFERROR(__xludf.DUMMYFUNCTION("""COMPUTED_VALUE"""),"")</f>
        <v/>
      </c>
      <c r="AO525" s="8" t="str">
        <f>IFERROR(__xludf.DUMMYFUNCTION("if(len(AI525:AI1001)=0,"""", COUNTA(filter(Chirps!$A$2:$Z$100,column(Chirps!$A$2:$Z$100)=AI525)))"),"")</f>
        <v/>
      </c>
    </row>
    <row r="526">
      <c r="R526" s="24"/>
      <c r="S526" s="24"/>
      <c r="AI526" s="8" t="s">
        <v>14</v>
      </c>
      <c r="AK526" s="8" t="s">
        <v>14</v>
      </c>
      <c r="AL526" s="8" t="s">
        <v>14</v>
      </c>
      <c r="AM526" s="8" t="s">
        <v>14</v>
      </c>
      <c r="AN526" s="8" t="str">
        <f>IFERROR(__xludf.DUMMYFUNCTION("""COMPUTED_VALUE"""),"")</f>
        <v/>
      </c>
      <c r="AO526" s="8" t="str">
        <f>IFERROR(__xludf.DUMMYFUNCTION("if(len(AI526:AI1001)=0,"""", COUNTA(filter(Chirps!$A$2:$Z$100,column(Chirps!$A$2:$Z$100)=AI526)))"),"")</f>
        <v/>
      </c>
    </row>
    <row r="527">
      <c r="R527" s="24"/>
      <c r="S527" s="24"/>
      <c r="AI527" s="8" t="s">
        <v>14</v>
      </c>
      <c r="AK527" s="8" t="s">
        <v>14</v>
      </c>
      <c r="AL527" s="8" t="s">
        <v>14</v>
      </c>
      <c r="AM527" s="8" t="s">
        <v>14</v>
      </c>
      <c r="AN527" s="8" t="str">
        <f>IFERROR(__xludf.DUMMYFUNCTION("""COMPUTED_VALUE"""),"")</f>
        <v/>
      </c>
      <c r="AO527" s="8" t="str">
        <f>IFERROR(__xludf.DUMMYFUNCTION("if(len(AI527:AI1001)=0,"""", COUNTA(filter(Chirps!$A$2:$Z$100,column(Chirps!$A$2:$Z$100)=AI527)))"),"")</f>
        <v/>
      </c>
    </row>
    <row r="528">
      <c r="R528" s="24"/>
      <c r="S528" s="24"/>
      <c r="AI528" s="8" t="s">
        <v>14</v>
      </c>
      <c r="AK528" s="8" t="s">
        <v>14</v>
      </c>
      <c r="AL528" s="8" t="s">
        <v>14</v>
      </c>
      <c r="AM528" s="8" t="s">
        <v>14</v>
      </c>
      <c r="AN528" s="8" t="str">
        <f>IFERROR(__xludf.DUMMYFUNCTION("""COMPUTED_VALUE"""),"")</f>
        <v/>
      </c>
      <c r="AO528" s="8" t="str">
        <f>IFERROR(__xludf.DUMMYFUNCTION("if(len(AI528:AI1001)=0,"""", COUNTA(filter(Chirps!$A$2:$Z$100,column(Chirps!$A$2:$Z$100)=AI528)))"),"")</f>
        <v/>
      </c>
    </row>
    <row r="529">
      <c r="R529" s="24"/>
      <c r="S529" s="24"/>
      <c r="AI529" s="8" t="s">
        <v>14</v>
      </c>
      <c r="AK529" s="8" t="s">
        <v>14</v>
      </c>
      <c r="AL529" s="8" t="s">
        <v>14</v>
      </c>
      <c r="AM529" s="8" t="s">
        <v>14</v>
      </c>
      <c r="AN529" s="8" t="str">
        <f>IFERROR(__xludf.DUMMYFUNCTION("""COMPUTED_VALUE"""),"")</f>
        <v/>
      </c>
      <c r="AO529" s="8" t="str">
        <f>IFERROR(__xludf.DUMMYFUNCTION("if(len(AI529:AI1001)=0,"""", COUNTA(filter(Chirps!$A$2:$Z$100,column(Chirps!$A$2:$Z$100)=AI529)))"),"")</f>
        <v/>
      </c>
    </row>
    <row r="530">
      <c r="R530" s="24"/>
      <c r="S530" s="24"/>
      <c r="AI530" s="8" t="s">
        <v>14</v>
      </c>
      <c r="AK530" s="8" t="s">
        <v>14</v>
      </c>
      <c r="AL530" s="8" t="s">
        <v>14</v>
      </c>
      <c r="AM530" s="8" t="s">
        <v>14</v>
      </c>
      <c r="AN530" s="8" t="str">
        <f>IFERROR(__xludf.DUMMYFUNCTION("""COMPUTED_VALUE"""),"")</f>
        <v/>
      </c>
      <c r="AO530" s="8" t="str">
        <f>IFERROR(__xludf.DUMMYFUNCTION("if(len(AI530:AI1001)=0,"""", COUNTA(filter(Chirps!$A$2:$Z$100,column(Chirps!$A$2:$Z$100)=AI530)))"),"")</f>
        <v/>
      </c>
    </row>
    <row r="531">
      <c r="R531" s="24"/>
      <c r="S531" s="24"/>
      <c r="AI531" s="8" t="s">
        <v>14</v>
      </c>
      <c r="AK531" s="8" t="s">
        <v>14</v>
      </c>
      <c r="AL531" s="8" t="s">
        <v>14</v>
      </c>
      <c r="AM531" s="8" t="s">
        <v>14</v>
      </c>
      <c r="AN531" s="8" t="str">
        <f>IFERROR(__xludf.DUMMYFUNCTION("""COMPUTED_VALUE"""),"")</f>
        <v/>
      </c>
      <c r="AO531" s="8" t="str">
        <f>IFERROR(__xludf.DUMMYFUNCTION("if(len(AI531:AI1001)=0,"""", COUNTA(filter(Chirps!$A$2:$Z$100,column(Chirps!$A$2:$Z$100)=AI531)))"),"")</f>
        <v/>
      </c>
    </row>
    <row r="532">
      <c r="R532" s="24"/>
      <c r="S532" s="24"/>
      <c r="AI532" s="8" t="s">
        <v>14</v>
      </c>
      <c r="AK532" s="8" t="s">
        <v>14</v>
      </c>
      <c r="AL532" s="8" t="s">
        <v>14</v>
      </c>
      <c r="AM532" s="8" t="s">
        <v>14</v>
      </c>
      <c r="AN532" s="8" t="str">
        <f>IFERROR(__xludf.DUMMYFUNCTION("""COMPUTED_VALUE"""),"")</f>
        <v/>
      </c>
      <c r="AO532" s="8" t="str">
        <f>IFERROR(__xludf.DUMMYFUNCTION("if(len(AI532:AI1001)=0,"""", COUNTA(filter(Chirps!$A$2:$Z$100,column(Chirps!$A$2:$Z$100)=AI532)))"),"")</f>
        <v/>
      </c>
    </row>
    <row r="533">
      <c r="R533" s="24"/>
      <c r="S533" s="24"/>
      <c r="AI533" s="8" t="s">
        <v>14</v>
      </c>
      <c r="AK533" s="8" t="s">
        <v>14</v>
      </c>
      <c r="AL533" s="8" t="s">
        <v>14</v>
      </c>
      <c r="AM533" s="8" t="s">
        <v>14</v>
      </c>
      <c r="AN533" s="8" t="str">
        <f>IFERROR(__xludf.DUMMYFUNCTION("""COMPUTED_VALUE"""),"")</f>
        <v/>
      </c>
      <c r="AO533" s="8" t="str">
        <f>IFERROR(__xludf.DUMMYFUNCTION("if(len(AI533:AI1001)=0,"""", COUNTA(filter(Chirps!$A$2:$Z$100,column(Chirps!$A$2:$Z$100)=AI533)))"),"")</f>
        <v/>
      </c>
    </row>
    <row r="534">
      <c r="R534" s="24"/>
      <c r="S534" s="24"/>
      <c r="AI534" s="8" t="s">
        <v>14</v>
      </c>
      <c r="AK534" s="8" t="s">
        <v>14</v>
      </c>
      <c r="AL534" s="8" t="s">
        <v>14</v>
      </c>
      <c r="AM534" s="8" t="s">
        <v>14</v>
      </c>
      <c r="AN534" s="8" t="str">
        <f>IFERROR(__xludf.DUMMYFUNCTION("""COMPUTED_VALUE"""),"")</f>
        <v/>
      </c>
      <c r="AO534" s="8" t="str">
        <f>IFERROR(__xludf.DUMMYFUNCTION("if(len(AI534:AI1001)=0,"""", COUNTA(filter(Chirps!$A$2:$Z$100,column(Chirps!$A$2:$Z$100)=AI534)))"),"")</f>
        <v/>
      </c>
    </row>
    <row r="535">
      <c r="R535" s="24"/>
      <c r="S535" s="24"/>
      <c r="AI535" s="8" t="s">
        <v>14</v>
      </c>
      <c r="AK535" s="8" t="s">
        <v>14</v>
      </c>
      <c r="AL535" s="8" t="s">
        <v>14</v>
      </c>
      <c r="AM535" s="8" t="s">
        <v>14</v>
      </c>
      <c r="AN535" s="8" t="str">
        <f>IFERROR(__xludf.DUMMYFUNCTION("""COMPUTED_VALUE"""),"")</f>
        <v/>
      </c>
      <c r="AO535" s="8" t="str">
        <f>IFERROR(__xludf.DUMMYFUNCTION("if(len(AI535:AI1001)=0,"""", COUNTA(filter(Chirps!$A$2:$Z$100,column(Chirps!$A$2:$Z$100)=AI535)))"),"")</f>
        <v/>
      </c>
    </row>
    <row r="536">
      <c r="R536" s="24"/>
      <c r="S536" s="24"/>
      <c r="AI536" s="8" t="s">
        <v>14</v>
      </c>
      <c r="AK536" s="8" t="s">
        <v>14</v>
      </c>
      <c r="AL536" s="8" t="s">
        <v>14</v>
      </c>
      <c r="AM536" s="8" t="s">
        <v>14</v>
      </c>
      <c r="AN536" s="8" t="str">
        <f>IFERROR(__xludf.DUMMYFUNCTION("""COMPUTED_VALUE"""),"")</f>
        <v/>
      </c>
      <c r="AO536" s="8" t="str">
        <f>IFERROR(__xludf.DUMMYFUNCTION("if(len(AI536:AI1001)=0,"""", COUNTA(filter(Chirps!$A$2:$Z$100,column(Chirps!$A$2:$Z$100)=AI536)))"),"")</f>
        <v/>
      </c>
    </row>
    <row r="537">
      <c r="R537" s="24"/>
      <c r="S537" s="24"/>
      <c r="AI537" s="8" t="s">
        <v>14</v>
      </c>
      <c r="AK537" s="8" t="s">
        <v>14</v>
      </c>
      <c r="AL537" s="8" t="s">
        <v>14</v>
      </c>
      <c r="AM537" s="8" t="s">
        <v>14</v>
      </c>
      <c r="AN537" s="8" t="str">
        <f>IFERROR(__xludf.DUMMYFUNCTION("""COMPUTED_VALUE"""),"")</f>
        <v/>
      </c>
      <c r="AO537" s="8" t="str">
        <f>IFERROR(__xludf.DUMMYFUNCTION("if(len(AI537:AI1001)=0,"""", COUNTA(filter(Chirps!$A$2:$Z$100,column(Chirps!$A$2:$Z$100)=AI537)))"),"")</f>
        <v/>
      </c>
    </row>
    <row r="538">
      <c r="R538" s="24"/>
      <c r="S538" s="24"/>
      <c r="AI538" s="8" t="s">
        <v>14</v>
      </c>
      <c r="AK538" s="8" t="s">
        <v>14</v>
      </c>
      <c r="AL538" s="8" t="s">
        <v>14</v>
      </c>
      <c r="AM538" s="8" t="s">
        <v>14</v>
      </c>
      <c r="AN538" s="8" t="str">
        <f>IFERROR(__xludf.DUMMYFUNCTION("""COMPUTED_VALUE"""),"")</f>
        <v/>
      </c>
      <c r="AO538" s="8" t="str">
        <f>IFERROR(__xludf.DUMMYFUNCTION("if(len(AI538:AI1001)=0,"""", COUNTA(filter(Chirps!$A$2:$Z$100,column(Chirps!$A$2:$Z$100)=AI538)))"),"")</f>
        <v/>
      </c>
    </row>
    <row r="539">
      <c r="R539" s="24"/>
      <c r="S539" s="24"/>
      <c r="AI539" s="8" t="s">
        <v>14</v>
      </c>
      <c r="AK539" s="8" t="s">
        <v>14</v>
      </c>
      <c r="AL539" s="8" t="s">
        <v>14</v>
      </c>
      <c r="AM539" s="8" t="s">
        <v>14</v>
      </c>
      <c r="AN539" s="8" t="str">
        <f>IFERROR(__xludf.DUMMYFUNCTION("""COMPUTED_VALUE"""),"")</f>
        <v/>
      </c>
      <c r="AO539" s="8" t="str">
        <f>IFERROR(__xludf.DUMMYFUNCTION("if(len(AI539:AI1001)=0,"""", COUNTA(filter(Chirps!$A$2:$Z$100,column(Chirps!$A$2:$Z$100)=AI539)))"),"")</f>
        <v/>
      </c>
    </row>
    <row r="540">
      <c r="R540" s="24"/>
      <c r="S540" s="24"/>
      <c r="AI540" s="8" t="s">
        <v>14</v>
      </c>
      <c r="AK540" s="8" t="s">
        <v>14</v>
      </c>
      <c r="AL540" s="8" t="s">
        <v>14</v>
      </c>
      <c r="AM540" s="8" t="s">
        <v>14</v>
      </c>
      <c r="AN540" s="8" t="str">
        <f>IFERROR(__xludf.DUMMYFUNCTION("""COMPUTED_VALUE"""),"")</f>
        <v/>
      </c>
      <c r="AO540" s="8" t="str">
        <f>IFERROR(__xludf.DUMMYFUNCTION("if(len(AI540:AI1001)=0,"""", COUNTA(filter(Chirps!$A$2:$Z$100,column(Chirps!$A$2:$Z$100)=AI540)))"),"")</f>
        <v/>
      </c>
    </row>
    <row r="541">
      <c r="R541" s="24"/>
      <c r="S541" s="24"/>
      <c r="AI541" s="8" t="s">
        <v>14</v>
      </c>
      <c r="AK541" s="8" t="s">
        <v>14</v>
      </c>
      <c r="AL541" s="8" t="s">
        <v>14</v>
      </c>
      <c r="AM541" s="8" t="s">
        <v>14</v>
      </c>
      <c r="AN541" s="8" t="str">
        <f>IFERROR(__xludf.DUMMYFUNCTION("""COMPUTED_VALUE"""),"")</f>
        <v/>
      </c>
      <c r="AO541" s="8" t="str">
        <f>IFERROR(__xludf.DUMMYFUNCTION("if(len(AI541:AI1001)=0,"""", COUNTA(filter(Chirps!$A$2:$Z$100,column(Chirps!$A$2:$Z$100)=AI541)))"),"")</f>
        <v/>
      </c>
    </row>
    <row r="542">
      <c r="R542" s="24"/>
      <c r="S542" s="24"/>
      <c r="AI542" s="8" t="s">
        <v>14</v>
      </c>
      <c r="AK542" s="8" t="s">
        <v>14</v>
      </c>
      <c r="AL542" s="8" t="s">
        <v>14</v>
      </c>
      <c r="AM542" s="8" t="s">
        <v>14</v>
      </c>
      <c r="AN542" s="8" t="str">
        <f>IFERROR(__xludf.DUMMYFUNCTION("""COMPUTED_VALUE"""),"")</f>
        <v/>
      </c>
      <c r="AO542" s="8" t="str">
        <f>IFERROR(__xludf.DUMMYFUNCTION("if(len(AI542:AI1001)=0,"""", COUNTA(filter(Chirps!$A$2:$Z$100,column(Chirps!$A$2:$Z$100)=AI542)))"),"")</f>
        <v/>
      </c>
    </row>
    <row r="543">
      <c r="R543" s="24"/>
      <c r="S543" s="24"/>
      <c r="AI543" s="8" t="s">
        <v>14</v>
      </c>
      <c r="AK543" s="8" t="s">
        <v>14</v>
      </c>
      <c r="AL543" s="8" t="s">
        <v>14</v>
      </c>
      <c r="AM543" s="8" t="s">
        <v>14</v>
      </c>
      <c r="AN543" s="8" t="str">
        <f>IFERROR(__xludf.DUMMYFUNCTION("""COMPUTED_VALUE"""),"")</f>
        <v/>
      </c>
      <c r="AO543" s="8" t="str">
        <f>IFERROR(__xludf.DUMMYFUNCTION("if(len(AI543:AI1001)=0,"""", COUNTA(filter(Chirps!$A$2:$Z$100,column(Chirps!$A$2:$Z$100)=AI543)))"),"")</f>
        <v/>
      </c>
    </row>
    <row r="544">
      <c r="R544" s="24"/>
      <c r="S544" s="24"/>
      <c r="AI544" s="8" t="s">
        <v>14</v>
      </c>
      <c r="AK544" s="8" t="s">
        <v>14</v>
      </c>
      <c r="AL544" s="8" t="s">
        <v>14</v>
      </c>
      <c r="AM544" s="8" t="s">
        <v>14</v>
      </c>
      <c r="AN544" s="8" t="str">
        <f>IFERROR(__xludf.DUMMYFUNCTION("""COMPUTED_VALUE"""),"")</f>
        <v/>
      </c>
      <c r="AO544" s="8" t="str">
        <f>IFERROR(__xludf.DUMMYFUNCTION("if(len(AI544:AI1001)=0,"""", COUNTA(filter(Chirps!$A$2:$Z$100,column(Chirps!$A$2:$Z$100)=AI544)))"),"")</f>
        <v/>
      </c>
    </row>
    <row r="545">
      <c r="R545" s="24"/>
      <c r="S545" s="24"/>
      <c r="AI545" s="8" t="s">
        <v>14</v>
      </c>
      <c r="AK545" s="8" t="s">
        <v>14</v>
      </c>
      <c r="AL545" s="8" t="s">
        <v>14</v>
      </c>
      <c r="AM545" s="8" t="s">
        <v>14</v>
      </c>
      <c r="AN545" s="8" t="str">
        <f>IFERROR(__xludf.DUMMYFUNCTION("""COMPUTED_VALUE"""),"")</f>
        <v/>
      </c>
      <c r="AO545" s="8" t="str">
        <f>IFERROR(__xludf.DUMMYFUNCTION("if(len(AI545:AI1001)=0,"""", COUNTA(filter(Chirps!$A$2:$Z$100,column(Chirps!$A$2:$Z$100)=AI545)))"),"")</f>
        <v/>
      </c>
    </row>
    <row r="546">
      <c r="R546" s="24"/>
      <c r="S546" s="24"/>
      <c r="AI546" s="8" t="s">
        <v>14</v>
      </c>
      <c r="AK546" s="8" t="s">
        <v>14</v>
      </c>
      <c r="AL546" s="8" t="s">
        <v>14</v>
      </c>
      <c r="AM546" s="8" t="s">
        <v>14</v>
      </c>
      <c r="AN546" s="8" t="str">
        <f>IFERROR(__xludf.DUMMYFUNCTION("""COMPUTED_VALUE"""),"")</f>
        <v/>
      </c>
      <c r="AO546" s="8" t="str">
        <f>IFERROR(__xludf.DUMMYFUNCTION("if(len(AI546:AI1001)=0,"""", COUNTA(filter(Chirps!$A$2:$Z$100,column(Chirps!$A$2:$Z$100)=AI546)))"),"")</f>
        <v/>
      </c>
    </row>
    <row r="547">
      <c r="R547" s="24"/>
      <c r="S547" s="24"/>
      <c r="AI547" s="8" t="s">
        <v>14</v>
      </c>
      <c r="AK547" s="8" t="s">
        <v>14</v>
      </c>
      <c r="AL547" s="8" t="s">
        <v>14</v>
      </c>
      <c r="AM547" s="8" t="s">
        <v>14</v>
      </c>
      <c r="AN547" s="8" t="str">
        <f>IFERROR(__xludf.DUMMYFUNCTION("""COMPUTED_VALUE"""),"")</f>
        <v/>
      </c>
      <c r="AO547" s="8" t="str">
        <f>IFERROR(__xludf.DUMMYFUNCTION("if(len(AI547:AI1001)=0,"""", COUNTA(filter(Chirps!$A$2:$Z$100,column(Chirps!$A$2:$Z$100)=AI547)))"),"")</f>
        <v/>
      </c>
    </row>
    <row r="548">
      <c r="R548" s="24"/>
      <c r="S548" s="24"/>
      <c r="AI548" s="8" t="s">
        <v>14</v>
      </c>
      <c r="AK548" s="8" t="s">
        <v>14</v>
      </c>
      <c r="AL548" s="8" t="s">
        <v>14</v>
      </c>
      <c r="AM548" s="8" t="s">
        <v>14</v>
      </c>
      <c r="AN548" s="8" t="str">
        <f>IFERROR(__xludf.DUMMYFUNCTION("""COMPUTED_VALUE"""),"")</f>
        <v/>
      </c>
      <c r="AO548" s="8" t="str">
        <f>IFERROR(__xludf.DUMMYFUNCTION("if(len(AI548:AI1001)=0,"""", COUNTA(filter(Chirps!$A$2:$Z$100,column(Chirps!$A$2:$Z$100)=AI548)))"),"")</f>
        <v/>
      </c>
    </row>
    <row r="549">
      <c r="R549" s="24"/>
      <c r="S549" s="24"/>
      <c r="AI549" s="8" t="s">
        <v>14</v>
      </c>
      <c r="AK549" s="8" t="s">
        <v>14</v>
      </c>
      <c r="AL549" s="8" t="s">
        <v>14</v>
      </c>
      <c r="AM549" s="8" t="s">
        <v>14</v>
      </c>
      <c r="AN549" s="8" t="str">
        <f>IFERROR(__xludf.DUMMYFUNCTION("""COMPUTED_VALUE"""),"")</f>
        <v/>
      </c>
      <c r="AO549" s="8" t="str">
        <f>IFERROR(__xludf.DUMMYFUNCTION("if(len(AI549:AI1001)=0,"""", COUNTA(filter(Chirps!$A$2:$Z$100,column(Chirps!$A$2:$Z$100)=AI549)))"),"")</f>
        <v/>
      </c>
    </row>
    <row r="550">
      <c r="R550" s="24"/>
      <c r="S550" s="24"/>
      <c r="AI550" s="8" t="s">
        <v>14</v>
      </c>
      <c r="AK550" s="8" t="s">
        <v>14</v>
      </c>
      <c r="AL550" s="8" t="s">
        <v>14</v>
      </c>
      <c r="AM550" s="8" t="s">
        <v>14</v>
      </c>
      <c r="AN550" s="8" t="str">
        <f>IFERROR(__xludf.DUMMYFUNCTION("""COMPUTED_VALUE"""),"")</f>
        <v/>
      </c>
      <c r="AO550" s="8" t="str">
        <f>IFERROR(__xludf.DUMMYFUNCTION("if(len(AI550:AI1001)=0,"""", COUNTA(filter(Chirps!$A$2:$Z$100,column(Chirps!$A$2:$Z$100)=AI550)))"),"")</f>
        <v/>
      </c>
    </row>
    <row r="551">
      <c r="R551" s="24"/>
      <c r="S551" s="24"/>
      <c r="AI551" s="8" t="s">
        <v>14</v>
      </c>
      <c r="AK551" s="8" t="s">
        <v>14</v>
      </c>
      <c r="AL551" s="8" t="s">
        <v>14</v>
      </c>
      <c r="AM551" s="8" t="s">
        <v>14</v>
      </c>
      <c r="AN551" s="8" t="str">
        <f>IFERROR(__xludf.DUMMYFUNCTION("""COMPUTED_VALUE"""),"")</f>
        <v/>
      </c>
      <c r="AO551" s="8" t="str">
        <f>IFERROR(__xludf.DUMMYFUNCTION("if(len(AI551:AI1001)=0,"""", COUNTA(filter(Chirps!$A$2:$Z$100,column(Chirps!$A$2:$Z$100)=AI551)))"),"")</f>
        <v/>
      </c>
    </row>
    <row r="552">
      <c r="R552" s="24"/>
      <c r="S552" s="24"/>
      <c r="AI552" s="8" t="s">
        <v>14</v>
      </c>
      <c r="AK552" s="8" t="s">
        <v>14</v>
      </c>
      <c r="AL552" s="8" t="s">
        <v>14</v>
      </c>
      <c r="AM552" s="8" t="s">
        <v>14</v>
      </c>
      <c r="AN552" s="8" t="str">
        <f>IFERROR(__xludf.DUMMYFUNCTION("""COMPUTED_VALUE"""),"")</f>
        <v/>
      </c>
      <c r="AO552" s="8" t="str">
        <f>IFERROR(__xludf.DUMMYFUNCTION("if(len(AI552:AI1001)=0,"""", COUNTA(filter(Chirps!$A$2:$Z$100,column(Chirps!$A$2:$Z$100)=AI552)))"),"")</f>
        <v/>
      </c>
    </row>
    <row r="553">
      <c r="R553" s="24"/>
      <c r="S553" s="24"/>
      <c r="AI553" s="8" t="s">
        <v>14</v>
      </c>
      <c r="AK553" s="8" t="s">
        <v>14</v>
      </c>
      <c r="AL553" s="8" t="s">
        <v>14</v>
      </c>
      <c r="AM553" s="8" t="s">
        <v>14</v>
      </c>
      <c r="AN553" s="8" t="str">
        <f>IFERROR(__xludf.DUMMYFUNCTION("""COMPUTED_VALUE"""),"")</f>
        <v/>
      </c>
      <c r="AO553" s="8" t="str">
        <f>IFERROR(__xludf.DUMMYFUNCTION("if(len(AI553:AI1001)=0,"""", COUNTA(filter(Chirps!$A$2:$Z$100,column(Chirps!$A$2:$Z$100)=AI553)))"),"")</f>
        <v/>
      </c>
    </row>
    <row r="554">
      <c r="R554" s="24"/>
      <c r="S554" s="24"/>
      <c r="AI554" s="8" t="s">
        <v>14</v>
      </c>
      <c r="AK554" s="8" t="s">
        <v>14</v>
      </c>
      <c r="AL554" s="8" t="s">
        <v>14</v>
      </c>
      <c r="AM554" s="8" t="s">
        <v>14</v>
      </c>
      <c r="AN554" s="8" t="str">
        <f>IFERROR(__xludf.DUMMYFUNCTION("""COMPUTED_VALUE"""),"")</f>
        <v/>
      </c>
      <c r="AO554" s="8" t="str">
        <f>IFERROR(__xludf.DUMMYFUNCTION("if(len(AI554:AI1001)=0,"""", COUNTA(filter(Chirps!$A$2:$Z$100,column(Chirps!$A$2:$Z$100)=AI554)))"),"")</f>
        <v/>
      </c>
    </row>
    <row r="555">
      <c r="R555" s="24"/>
      <c r="S555" s="24"/>
      <c r="AI555" s="8" t="s">
        <v>14</v>
      </c>
      <c r="AK555" s="8" t="s">
        <v>14</v>
      </c>
      <c r="AL555" s="8" t="s">
        <v>14</v>
      </c>
      <c r="AM555" s="8" t="s">
        <v>14</v>
      </c>
      <c r="AN555" s="8" t="str">
        <f>IFERROR(__xludf.DUMMYFUNCTION("""COMPUTED_VALUE"""),"")</f>
        <v/>
      </c>
      <c r="AO555" s="8" t="str">
        <f>IFERROR(__xludf.DUMMYFUNCTION("if(len(AI555:AI1001)=0,"""", COUNTA(filter(Chirps!$A$2:$Z$100,column(Chirps!$A$2:$Z$100)=AI555)))"),"")</f>
        <v/>
      </c>
    </row>
    <row r="556">
      <c r="R556" s="24"/>
      <c r="S556" s="24"/>
      <c r="AI556" s="8" t="s">
        <v>14</v>
      </c>
      <c r="AK556" s="8" t="s">
        <v>14</v>
      </c>
      <c r="AL556" s="8" t="s">
        <v>14</v>
      </c>
      <c r="AM556" s="8" t="s">
        <v>14</v>
      </c>
      <c r="AN556" s="8" t="str">
        <f>IFERROR(__xludf.DUMMYFUNCTION("""COMPUTED_VALUE"""),"")</f>
        <v/>
      </c>
      <c r="AO556" s="8" t="str">
        <f>IFERROR(__xludf.DUMMYFUNCTION("if(len(AI556:AI1001)=0,"""", COUNTA(filter(Chirps!$A$2:$Z$100,column(Chirps!$A$2:$Z$100)=AI556)))"),"")</f>
        <v/>
      </c>
    </row>
    <row r="557">
      <c r="R557" s="24"/>
      <c r="S557" s="24"/>
      <c r="AI557" s="8" t="s">
        <v>14</v>
      </c>
      <c r="AK557" s="8" t="s">
        <v>14</v>
      </c>
      <c r="AL557" s="8" t="s">
        <v>14</v>
      </c>
      <c r="AM557" s="8" t="s">
        <v>14</v>
      </c>
      <c r="AN557" s="8" t="str">
        <f>IFERROR(__xludf.DUMMYFUNCTION("""COMPUTED_VALUE"""),"")</f>
        <v/>
      </c>
      <c r="AO557" s="8" t="str">
        <f>IFERROR(__xludf.DUMMYFUNCTION("if(len(AI557:AI1001)=0,"""", COUNTA(filter(Chirps!$A$2:$Z$100,column(Chirps!$A$2:$Z$100)=AI557)))"),"")</f>
        <v/>
      </c>
    </row>
    <row r="558">
      <c r="R558" s="24"/>
      <c r="S558" s="24"/>
      <c r="AI558" s="8" t="s">
        <v>14</v>
      </c>
      <c r="AK558" s="8" t="s">
        <v>14</v>
      </c>
      <c r="AL558" s="8" t="s">
        <v>14</v>
      </c>
      <c r="AM558" s="8" t="s">
        <v>14</v>
      </c>
      <c r="AN558" s="8" t="str">
        <f>IFERROR(__xludf.DUMMYFUNCTION("""COMPUTED_VALUE"""),"")</f>
        <v/>
      </c>
      <c r="AO558" s="8" t="str">
        <f>IFERROR(__xludf.DUMMYFUNCTION("if(len(AI558:AI1001)=0,"""", COUNTA(filter(Chirps!$A$2:$Z$100,column(Chirps!$A$2:$Z$100)=AI558)))"),"")</f>
        <v/>
      </c>
    </row>
    <row r="559">
      <c r="R559" s="24"/>
      <c r="S559" s="24"/>
      <c r="AI559" s="8" t="s">
        <v>14</v>
      </c>
      <c r="AK559" s="8" t="s">
        <v>14</v>
      </c>
      <c r="AL559" s="8" t="s">
        <v>14</v>
      </c>
      <c r="AM559" s="8" t="s">
        <v>14</v>
      </c>
      <c r="AN559" s="8" t="str">
        <f>IFERROR(__xludf.DUMMYFUNCTION("""COMPUTED_VALUE"""),"")</f>
        <v/>
      </c>
      <c r="AO559" s="8" t="str">
        <f>IFERROR(__xludf.DUMMYFUNCTION("if(len(AI559:AI1001)=0,"""", COUNTA(filter(Chirps!$A$2:$Z$100,column(Chirps!$A$2:$Z$100)=AI559)))"),"")</f>
        <v/>
      </c>
    </row>
    <row r="560">
      <c r="R560" s="24"/>
      <c r="S560" s="24"/>
      <c r="AI560" s="8" t="s">
        <v>14</v>
      </c>
      <c r="AK560" s="8" t="s">
        <v>14</v>
      </c>
      <c r="AL560" s="8" t="s">
        <v>14</v>
      </c>
      <c r="AM560" s="8" t="s">
        <v>14</v>
      </c>
      <c r="AN560" s="8" t="str">
        <f>IFERROR(__xludf.DUMMYFUNCTION("""COMPUTED_VALUE"""),"")</f>
        <v/>
      </c>
      <c r="AO560" s="8" t="str">
        <f>IFERROR(__xludf.DUMMYFUNCTION("if(len(AI560:AI1001)=0,"""", COUNTA(filter(Chirps!$A$2:$Z$100,column(Chirps!$A$2:$Z$100)=AI560)))"),"")</f>
        <v/>
      </c>
    </row>
    <row r="561">
      <c r="R561" s="24"/>
      <c r="S561" s="24"/>
      <c r="AI561" s="8" t="s">
        <v>14</v>
      </c>
      <c r="AK561" s="8" t="s">
        <v>14</v>
      </c>
      <c r="AL561" s="8" t="s">
        <v>14</v>
      </c>
      <c r="AM561" s="8" t="s">
        <v>14</v>
      </c>
      <c r="AN561" s="8" t="str">
        <f>IFERROR(__xludf.DUMMYFUNCTION("""COMPUTED_VALUE"""),"")</f>
        <v/>
      </c>
      <c r="AO561" s="8" t="str">
        <f>IFERROR(__xludf.DUMMYFUNCTION("if(len(AI561:AI1001)=0,"""", COUNTA(filter(Chirps!$A$2:$Z$100,column(Chirps!$A$2:$Z$100)=AI561)))"),"")</f>
        <v/>
      </c>
    </row>
    <row r="562">
      <c r="R562" s="24"/>
      <c r="S562" s="24"/>
      <c r="AI562" s="8" t="s">
        <v>14</v>
      </c>
      <c r="AK562" s="8" t="s">
        <v>14</v>
      </c>
      <c r="AL562" s="8" t="s">
        <v>14</v>
      </c>
      <c r="AM562" s="8" t="s">
        <v>14</v>
      </c>
      <c r="AN562" s="8" t="str">
        <f>IFERROR(__xludf.DUMMYFUNCTION("""COMPUTED_VALUE"""),"")</f>
        <v/>
      </c>
      <c r="AO562" s="8" t="str">
        <f>IFERROR(__xludf.DUMMYFUNCTION("if(len(AI562:AI1001)=0,"""", COUNTA(filter(Chirps!$A$2:$Z$100,column(Chirps!$A$2:$Z$100)=AI562)))"),"")</f>
        <v/>
      </c>
    </row>
    <row r="563">
      <c r="R563" s="24"/>
      <c r="S563" s="24"/>
      <c r="AI563" s="8" t="s">
        <v>14</v>
      </c>
      <c r="AK563" s="8" t="s">
        <v>14</v>
      </c>
      <c r="AL563" s="8" t="s">
        <v>14</v>
      </c>
      <c r="AM563" s="8" t="s">
        <v>14</v>
      </c>
      <c r="AN563" s="8" t="str">
        <f>IFERROR(__xludf.DUMMYFUNCTION("""COMPUTED_VALUE"""),"")</f>
        <v/>
      </c>
      <c r="AO563" s="8" t="str">
        <f>IFERROR(__xludf.DUMMYFUNCTION("if(len(AI563:AI1001)=0,"""", COUNTA(filter(Chirps!$A$2:$Z$100,column(Chirps!$A$2:$Z$100)=AI563)))"),"")</f>
        <v/>
      </c>
    </row>
    <row r="564">
      <c r="R564" s="24"/>
      <c r="S564" s="24"/>
      <c r="AI564" s="8" t="s">
        <v>14</v>
      </c>
      <c r="AK564" s="8" t="s">
        <v>14</v>
      </c>
      <c r="AL564" s="8" t="s">
        <v>14</v>
      </c>
      <c r="AM564" s="8" t="s">
        <v>14</v>
      </c>
      <c r="AN564" s="8" t="str">
        <f>IFERROR(__xludf.DUMMYFUNCTION("""COMPUTED_VALUE"""),"")</f>
        <v/>
      </c>
      <c r="AO564" s="8" t="str">
        <f>IFERROR(__xludf.DUMMYFUNCTION("if(len(AI564:AI1001)=0,"""", COUNTA(filter(Chirps!$A$2:$Z$100,column(Chirps!$A$2:$Z$100)=AI564)))"),"")</f>
        <v/>
      </c>
    </row>
    <row r="565">
      <c r="R565" s="24"/>
      <c r="S565" s="24"/>
      <c r="AI565" s="8" t="s">
        <v>14</v>
      </c>
      <c r="AK565" s="8" t="s">
        <v>14</v>
      </c>
      <c r="AL565" s="8" t="s">
        <v>14</v>
      </c>
      <c r="AM565" s="8" t="s">
        <v>14</v>
      </c>
      <c r="AN565" s="8" t="str">
        <f>IFERROR(__xludf.DUMMYFUNCTION("""COMPUTED_VALUE"""),"")</f>
        <v/>
      </c>
      <c r="AO565" s="8" t="str">
        <f>IFERROR(__xludf.DUMMYFUNCTION("if(len(AI565:AI1001)=0,"""", COUNTA(filter(Chirps!$A$2:$Z$100,column(Chirps!$A$2:$Z$100)=AI565)))"),"")</f>
        <v/>
      </c>
    </row>
    <row r="566">
      <c r="R566" s="24"/>
      <c r="S566" s="24"/>
      <c r="AI566" s="8" t="s">
        <v>14</v>
      </c>
      <c r="AK566" s="8" t="s">
        <v>14</v>
      </c>
      <c r="AL566" s="8" t="s">
        <v>14</v>
      </c>
      <c r="AM566" s="8" t="s">
        <v>14</v>
      </c>
      <c r="AN566" s="8" t="str">
        <f>IFERROR(__xludf.DUMMYFUNCTION("""COMPUTED_VALUE"""),"")</f>
        <v/>
      </c>
      <c r="AO566" s="8" t="str">
        <f>IFERROR(__xludf.DUMMYFUNCTION("if(len(AI566:AI1001)=0,"""", COUNTA(filter(Chirps!$A$2:$Z$100,column(Chirps!$A$2:$Z$100)=AI566)))"),"")</f>
        <v/>
      </c>
    </row>
    <row r="567">
      <c r="R567" s="24"/>
      <c r="S567" s="24"/>
      <c r="AI567" s="8" t="s">
        <v>14</v>
      </c>
      <c r="AK567" s="8" t="s">
        <v>14</v>
      </c>
      <c r="AL567" s="8" t="s">
        <v>14</v>
      </c>
      <c r="AM567" s="8" t="s">
        <v>14</v>
      </c>
      <c r="AN567" s="8" t="str">
        <f>IFERROR(__xludf.DUMMYFUNCTION("""COMPUTED_VALUE"""),"")</f>
        <v/>
      </c>
      <c r="AO567" s="8" t="str">
        <f>IFERROR(__xludf.DUMMYFUNCTION("if(len(AI567:AI1001)=0,"""", COUNTA(filter(Chirps!$A$2:$Z$100,column(Chirps!$A$2:$Z$100)=AI567)))"),"")</f>
        <v/>
      </c>
    </row>
    <row r="568">
      <c r="R568" s="24"/>
      <c r="S568" s="24"/>
      <c r="AI568" s="8" t="s">
        <v>14</v>
      </c>
      <c r="AK568" s="8" t="s">
        <v>14</v>
      </c>
      <c r="AL568" s="8" t="s">
        <v>14</v>
      </c>
      <c r="AM568" s="8" t="s">
        <v>14</v>
      </c>
      <c r="AN568" s="8" t="str">
        <f>IFERROR(__xludf.DUMMYFUNCTION("""COMPUTED_VALUE"""),"")</f>
        <v/>
      </c>
      <c r="AO568" s="8" t="str">
        <f>IFERROR(__xludf.DUMMYFUNCTION("if(len(AI568:AI1001)=0,"""", COUNTA(filter(Chirps!$A$2:$Z$100,column(Chirps!$A$2:$Z$100)=AI568)))"),"")</f>
        <v/>
      </c>
    </row>
    <row r="569">
      <c r="R569" s="24"/>
      <c r="S569" s="24"/>
      <c r="AI569" s="8" t="s">
        <v>14</v>
      </c>
      <c r="AK569" s="8" t="s">
        <v>14</v>
      </c>
      <c r="AL569" s="8" t="s">
        <v>14</v>
      </c>
      <c r="AM569" s="8" t="s">
        <v>14</v>
      </c>
      <c r="AN569" s="8" t="str">
        <f>IFERROR(__xludf.DUMMYFUNCTION("""COMPUTED_VALUE"""),"")</f>
        <v/>
      </c>
      <c r="AO569" s="8" t="str">
        <f>IFERROR(__xludf.DUMMYFUNCTION("if(len(AI569:AI1001)=0,"""", COUNTA(filter(Chirps!$A$2:$Z$100,column(Chirps!$A$2:$Z$100)=AI569)))"),"")</f>
        <v/>
      </c>
    </row>
    <row r="570">
      <c r="R570" s="24"/>
      <c r="S570" s="24"/>
      <c r="AI570" s="8" t="s">
        <v>14</v>
      </c>
      <c r="AK570" s="8" t="s">
        <v>14</v>
      </c>
      <c r="AL570" s="8" t="s">
        <v>14</v>
      </c>
      <c r="AM570" s="8" t="s">
        <v>14</v>
      </c>
      <c r="AN570" s="8" t="str">
        <f>IFERROR(__xludf.DUMMYFUNCTION("""COMPUTED_VALUE"""),"")</f>
        <v/>
      </c>
      <c r="AO570" s="8" t="str">
        <f>IFERROR(__xludf.DUMMYFUNCTION("if(len(AI570:AI1001)=0,"""", COUNTA(filter(Chirps!$A$2:$Z$100,column(Chirps!$A$2:$Z$100)=AI570)))"),"")</f>
        <v/>
      </c>
    </row>
    <row r="571">
      <c r="R571" s="24"/>
      <c r="S571" s="24"/>
      <c r="AI571" s="8" t="s">
        <v>14</v>
      </c>
      <c r="AK571" s="8" t="s">
        <v>14</v>
      </c>
      <c r="AL571" s="8" t="s">
        <v>14</v>
      </c>
      <c r="AM571" s="8" t="s">
        <v>14</v>
      </c>
      <c r="AN571" s="8" t="str">
        <f>IFERROR(__xludf.DUMMYFUNCTION("""COMPUTED_VALUE"""),"")</f>
        <v/>
      </c>
      <c r="AO571" s="8" t="str">
        <f>IFERROR(__xludf.DUMMYFUNCTION("if(len(AI571:AI1001)=0,"""", COUNTA(filter(Chirps!$A$2:$Z$100,column(Chirps!$A$2:$Z$100)=AI571)))"),"")</f>
        <v/>
      </c>
    </row>
    <row r="572">
      <c r="R572" s="24"/>
      <c r="S572" s="24"/>
      <c r="AI572" s="8" t="s">
        <v>14</v>
      </c>
      <c r="AK572" s="8" t="s">
        <v>14</v>
      </c>
      <c r="AL572" s="8" t="s">
        <v>14</v>
      </c>
      <c r="AM572" s="8" t="s">
        <v>14</v>
      </c>
      <c r="AN572" s="8" t="str">
        <f>IFERROR(__xludf.DUMMYFUNCTION("""COMPUTED_VALUE"""),"")</f>
        <v/>
      </c>
      <c r="AO572" s="8" t="str">
        <f>IFERROR(__xludf.DUMMYFUNCTION("if(len(AI572:AI1001)=0,"""", COUNTA(filter(Chirps!$A$2:$Z$100,column(Chirps!$A$2:$Z$100)=AI572)))"),"")</f>
        <v/>
      </c>
    </row>
    <row r="573">
      <c r="R573" s="24"/>
      <c r="S573" s="24"/>
      <c r="AI573" s="8" t="s">
        <v>14</v>
      </c>
      <c r="AK573" s="8" t="s">
        <v>14</v>
      </c>
      <c r="AL573" s="8" t="s">
        <v>14</v>
      </c>
      <c r="AM573" s="8" t="s">
        <v>14</v>
      </c>
      <c r="AN573" s="8" t="str">
        <f>IFERROR(__xludf.DUMMYFUNCTION("""COMPUTED_VALUE"""),"")</f>
        <v/>
      </c>
      <c r="AO573" s="8" t="str">
        <f>IFERROR(__xludf.DUMMYFUNCTION("if(len(AI573:AI1001)=0,"""", COUNTA(filter(Chirps!$A$2:$Z$100,column(Chirps!$A$2:$Z$100)=AI573)))"),"")</f>
        <v/>
      </c>
    </row>
    <row r="574">
      <c r="R574" s="24"/>
      <c r="S574" s="24"/>
      <c r="AI574" s="8" t="s">
        <v>14</v>
      </c>
      <c r="AK574" s="8" t="s">
        <v>14</v>
      </c>
      <c r="AL574" s="8" t="s">
        <v>14</v>
      </c>
      <c r="AM574" s="8" t="s">
        <v>14</v>
      </c>
      <c r="AN574" s="8" t="str">
        <f>IFERROR(__xludf.DUMMYFUNCTION("""COMPUTED_VALUE"""),"")</f>
        <v/>
      </c>
      <c r="AO574" s="8" t="str">
        <f>IFERROR(__xludf.DUMMYFUNCTION("if(len(AI574:AI1001)=0,"""", COUNTA(filter(Chirps!$A$2:$Z$100,column(Chirps!$A$2:$Z$100)=AI574)))"),"")</f>
        <v/>
      </c>
    </row>
    <row r="575">
      <c r="R575" s="24"/>
      <c r="S575" s="24"/>
      <c r="AI575" s="8" t="s">
        <v>14</v>
      </c>
      <c r="AK575" s="8" t="s">
        <v>14</v>
      </c>
      <c r="AL575" s="8" t="s">
        <v>14</v>
      </c>
      <c r="AM575" s="8" t="s">
        <v>14</v>
      </c>
      <c r="AN575" s="8" t="str">
        <f>IFERROR(__xludf.DUMMYFUNCTION("""COMPUTED_VALUE"""),"")</f>
        <v/>
      </c>
      <c r="AO575" s="8" t="str">
        <f>IFERROR(__xludf.DUMMYFUNCTION("if(len(AI575:AI1001)=0,"""", COUNTA(filter(Chirps!$A$2:$Z$100,column(Chirps!$A$2:$Z$100)=AI575)))"),"")</f>
        <v/>
      </c>
    </row>
    <row r="576">
      <c r="R576" s="24"/>
      <c r="S576" s="24"/>
      <c r="AI576" s="8" t="s">
        <v>14</v>
      </c>
      <c r="AK576" s="8" t="s">
        <v>14</v>
      </c>
      <c r="AL576" s="8" t="s">
        <v>14</v>
      </c>
      <c r="AM576" s="8" t="s">
        <v>14</v>
      </c>
      <c r="AN576" s="8" t="str">
        <f>IFERROR(__xludf.DUMMYFUNCTION("""COMPUTED_VALUE"""),"")</f>
        <v/>
      </c>
      <c r="AO576" s="8" t="str">
        <f>IFERROR(__xludf.DUMMYFUNCTION("if(len(AI576:AI1001)=0,"""", COUNTA(filter(Chirps!$A$2:$Z$100,column(Chirps!$A$2:$Z$100)=AI576)))"),"")</f>
        <v/>
      </c>
    </row>
    <row r="577">
      <c r="R577" s="24"/>
      <c r="S577" s="24"/>
      <c r="AI577" s="8" t="s">
        <v>14</v>
      </c>
      <c r="AK577" s="8" t="s">
        <v>14</v>
      </c>
      <c r="AL577" s="8" t="s">
        <v>14</v>
      </c>
      <c r="AM577" s="8" t="s">
        <v>14</v>
      </c>
      <c r="AN577" s="8" t="str">
        <f>IFERROR(__xludf.DUMMYFUNCTION("""COMPUTED_VALUE"""),"")</f>
        <v/>
      </c>
      <c r="AO577" s="8" t="str">
        <f>IFERROR(__xludf.DUMMYFUNCTION("if(len(AI577:AI1001)=0,"""", COUNTA(filter(Chirps!$A$2:$Z$100,column(Chirps!$A$2:$Z$100)=AI577)))"),"")</f>
        <v/>
      </c>
    </row>
    <row r="578">
      <c r="R578" s="24"/>
      <c r="S578" s="24"/>
      <c r="AI578" s="8" t="s">
        <v>14</v>
      </c>
      <c r="AK578" s="8" t="s">
        <v>14</v>
      </c>
      <c r="AL578" s="8" t="s">
        <v>14</v>
      </c>
      <c r="AM578" s="8" t="s">
        <v>14</v>
      </c>
      <c r="AN578" s="8" t="str">
        <f>IFERROR(__xludf.DUMMYFUNCTION("""COMPUTED_VALUE"""),"")</f>
        <v/>
      </c>
      <c r="AO578" s="8" t="str">
        <f>IFERROR(__xludf.DUMMYFUNCTION("if(len(AI578:AI1001)=0,"""", COUNTA(filter(Chirps!$A$2:$Z$100,column(Chirps!$A$2:$Z$100)=AI578)))"),"")</f>
        <v/>
      </c>
    </row>
    <row r="579">
      <c r="R579" s="24"/>
      <c r="S579" s="24"/>
      <c r="AI579" s="8" t="s">
        <v>14</v>
      </c>
      <c r="AK579" s="8" t="s">
        <v>14</v>
      </c>
      <c r="AL579" s="8" t="s">
        <v>14</v>
      </c>
      <c r="AM579" s="8" t="s">
        <v>14</v>
      </c>
      <c r="AN579" s="8" t="str">
        <f>IFERROR(__xludf.DUMMYFUNCTION("""COMPUTED_VALUE"""),"")</f>
        <v/>
      </c>
      <c r="AO579" s="8" t="str">
        <f>IFERROR(__xludf.DUMMYFUNCTION("if(len(AI579:AI1001)=0,"""", COUNTA(filter(Chirps!$A$2:$Z$100,column(Chirps!$A$2:$Z$100)=AI579)))"),"")</f>
        <v/>
      </c>
    </row>
    <row r="580">
      <c r="R580" s="24"/>
      <c r="S580" s="24"/>
      <c r="AI580" s="8" t="s">
        <v>14</v>
      </c>
      <c r="AK580" s="8" t="s">
        <v>14</v>
      </c>
      <c r="AL580" s="8" t="s">
        <v>14</v>
      </c>
      <c r="AM580" s="8" t="s">
        <v>14</v>
      </c>
      <c r="AN580" s="8" t="str">
        <f>IFERROR(__xludf.DUMMYFUNCTION("""COMPUTED_VALUE"""),"")</f>
        <v/>
      </c>
      <c r="AO580" s="8" t="str">
        <f>IFERROR(__xludf.DUMMYFUNCTION("if(len(AI580:AI1001)=0,"""", COUNTA(filter(Chirps!$A$2:$Z$100,column(Chirps!$A$2:$Z$100)=AI580)))"),"")</f>
        <v/>
      </c>
    </row>
    <row r="581">
      <c r="R581" s="24"/>
      <c r="S581" s="24"/>
      <c r="AI581" s="8" t="s">
        <v>14</v>
      </c>
      <c r="AK581" s="8" t="s">
        <v>14</v>
      </c>
      <c r="AL581" s="8" t="s">
        <v>14</v>
      </c>
      <c r="AM581" s="8" t="s">
        <v>14</v>
      </c>
      <c r="AN581" s="8" t="str">
        <f>IFERROR(__xludf.DUMMYFUNCTION("""COMPUTED_VALUE"""),"")</f>
        <v/>
      </c>
      <c r="AO581" s="8" t="str">
        <f>IFERROR(__xludf.DUMMYFUNCTION("if(len(AI581:AI1001)=0,"""", COUNTA(filter(Chirps!$A$2:$Z$100,column(Chirps!$A$2:$Z$100)=AI581)))"),"")</f>
        <v/>
      </c>
    </row>
    <row r="582">
      <c r="R582" s="24"/>
      <c r="S582" s="24"/>
      <c r="AI582" s="8" t="s">
        <v>14</v>
      </c>
      <c r="AK582" s="8" t="s">
        <v>14</v>
      </c>
      <c r="AL582" s="8" t="s">
        <v>14</v>
      </c>
      <c r="AM582" s="8" t="s">
        <v>14</v>
      </c>
      <c r="AN582" s="8" t="str">
        <f>IFERROR(__xludf.DUMMYFUNCTION("""COMPUTED_VALUE"""),"")</f>
        <v/>
      </c>
      <c r="AO582" s="8" t="str">
        <f>IFERROR(__xludf.DUMMYFUNCTION("if(len(AI582:AI1001)=0,"""", COUNTA(filter(Chirps!$A$2:$Z$100,column(Chirps!$A$2:$Z$100)=AI582)))"),"")</f>
        <v/>
      </c>
    </row>
    <row r="583">
      <c r="R583" s="24"/>
      <c r="S583" s="24"/>
      <c r="AI583" s="8" t="s">
        <v>14</v>
      </c>
      <c r="AK583" s="8" t="s">
        <v>14</v>
      </c>
      <c r="AL583" s="8" t="s">
        <v>14</v>
      </c>
      <c r="AM583" s="8" t="s">
        <v>14</v>
      </c>
      <c r="AN583" s="8" t="str">
        <f>IFERROR(__xludf.DUMMYFUNCTION("""COMPUTED_VALUE"""),"")</f>
        <v/>
      </c>
      <c r="AO583" s="8" t="str">
        <f>IFERROR(__xludf.DUMMYFUNCTION("if(len(AI583:AI1001)=0,"""", COUNTA(filter(Chirps!$A$2:$Z$100,column(Chirps!$A$2:$Z$100)=AI583)))"),"")</f>
        <v/>
      </c>
    </row>
    <row r="584">
      <c r="R584" s="24"/>
      <c r="S584" s="24"/>
      <c r="AI584" s="8" t="s">
        <v>14</v>
      </c>
      <c r="AK584" s="8" t="s">
        <v>14</v>
      </c>
      <c r="AL584" s="8" t="s">
        <v>14</v>
      </c>
      <c r="AM584" s="8" t="s">
        <v>14</v>
      </c>
      <c r="AN584" s="8" t="str">
        <f>IFERROR(__xludf.DUMMYFUNCTION("""COMPUTED_VALUE"""),"")</f>
        <v/>
      </c>
      <c r="AO584" s="8" t="str">
        <f>IFERROR(__xludf.DUMMYFUNCTION("if(len(AI584:AI1001)=0,"""", COUNTA(filter(Chirps!$A$2:$Z$100,column(Chirps!$A$2:$Z$100)=AI584)))"),"")</f>
        <v/>
      </c>
    </row>
    <row r="585">
      <c r="R585" s="24"/>
      <c r="S585" s="24"/>
      <c r="AI585" s="8" t="s">
        <v>14</v>
      </c>
      <c r="AK585" s="8" t="s">
        <v>14</v>
      </c>
      <c r="AL585" s="8" t="s">
        <v>14</v>
      </c>
      <c r="AM585" s="8" t="s">
        <v>14</v>
      </c>
      <c r="AN585" s="8" t="str">
        <f>IFERROR(__xludf.DUMMYFUNCTION("""COMPUTED_VALUE"""),"")</f>
        <v/>
      </c>
      <c r="AO585" s="8" t="str">
        <f>IFERROR(__xludf.DUMMYFUNCTION("if(len(AI585:AI1001)=0,"""", COUNTA(filter(Chirps!$A$2:$Z$100,column(Chirps!$A$2:$Z$100)=AI585)))"),"")</f>
        <v/>
      </c>
    </row>
    <row r="586">
      <c r="R586" s="24"/>
      <c r="S586" s="24"/>
      <c r="AI586" s="8" t="s">
        <v>14</v>
      </c>
      <c r="AK586" s="8" t="s">
        <v>14</v>
      </c>
      <c r="AL586" s="8" t="s">
        <v>14</v>
      </c>
      <c r="AM586" s="8" t="s">
        <v>14</v>
      </c>
      <c r="AN586" s="8" t="str">
        <f>IFERROR(__xludf.DUMMYFUNCTION("""COMPUTED_VALUE"""),"")</f>
        <v/>
      </c>
      <c r="AO586" s="8" t="str">
        <f>IFERROR(__xludf.DUMMYFUNCTION("if(len(AI586:AI1001)=0,"""", COUNTA(filter(Chirps!$A$2:$Z$100,column(Chirps!$A$2:$Z$100)=AI586)))"),"")</f>
        <v/>
      </c>
    </row>
    <row r="587">
      <c r="R587" s="24"/>
      <c r="S587" s="24"/>
      <c r="AI587" s="8" t="s">
        <v>14</v>
      </c>
      <c r="AK587" s="8" t="s">
        <v>14</v>
      </c>
      <c r="AL587" s="8" t="s">
        <v>14</v>
      </c>
      <c r="AM587" s="8" t="s">
        <v>14</v>
      </c>
      <c r="AN587" s="8" t="str">
        <f>IFERROR(__xludf.DUMMYFUNCTION("""COMPUTED_VALUE"""),"")</f>
        <v/>
      </c>
      <c r="AO587" s="8" t="str">
        <f>IFERROR(__xludf.DUMMYFUNCTION("if(len(AI587:AI1001)=0,"""", COUNTA(filter(Chirps!$A$2:$Z$100,column(Chirps!$A$2:$Z$100)=AI587)))"),"")</f>
        <v/>
      </c>
    </row>
    <row r="588">
      <c r="R588" s="24"/>
      <c r="S588" s="24"/>
      <c r="AI588" s="8" t="s">
        <v>14</v>
      </c>
      <c r="AK588" s="8" t="s">
        <v>14</v>
      </c>
      <c r="AL588" s="8" t="s">
        <v>14</v>
      </c>
      <c r="AM588" s="8" t="s">
        <v>14</v>
      </c>
      <c r="AN588" s="8" t="str">
        <f>IFERROR(__xludf.DUMMYFUNCTION("""COMPUTED_VALUE"""),"")</f>
        <v/>
      </c>
      <c r="AO588" s="8" t="str">
        <f>IFERROR(__xludf.DUMMYFUNCTION("if(len(AI588:AI1001)=0,"""", COUNTA(filter(Chirps!$A$2:$Z$100,column(Chirps!$A$2:$Z$100)=AI588)))"),"")</f>
        <v/>
      </c>
    </row>
    <row r="589">
      <c r="R589" s="24"/>
      <c r="S589" s="24"/>
      <c r="AI589" s="8" t="s">
        <v>14</v>
      </c>
      <c r="AK589" s="8" t="s">
        <v>14</v>
      </c>
      <c r="AL589" s="8" t="s">
        <v>14</v>
      </c>
      <c r="AM589" s="8" t="s">
        <v>14</v>
      </c>
      <c r="AN589" s="8" t="str">
        <f>IFERROR(__xludf.DUMMYFUNCTION("""COMPUTED_VALUE"""),"")</f>
        <v/>
      </c>
      <c r="AO589" s="8" t="str">
        <f>IFERROR(__xludf.DUMMYFUNCTION("if(len(AI589:AI1001)=0,"""", COUNTA(filter(Chirps!$A$2:$Z$100,column(Chirps!$A$2:$Z$100)=AI589)))"),"")</f>
        <v/>
      </c>
    </row>
    <row r="590">
      <c r="R590" s="24"/>
      <c r="S590" s="24"/>
      <c r="AI590" s="8" t="s">
        <v>14</v>
      </c>
      <c r="AK590" s="8" t="s">
        <v>14</v>
      </c>
      <c r="AL590" s="8" t="s">
        <v>14</v>
      </c>
      <c r="AM590" s="8" t="s">
        <v>14</v>
      </c>
      <c r="AN590" s="8" t="str">
        <f>IFERROR(__xludf.DUMMYFUNCTION("""COMPUTED_VALUE"""),"")</f>
        <v/>
      </c>
      <c r="AO590" s="8" t="str">
        <f>IFERROR(__xludf.DUMMYFUNCTION("if(len(AI590:AI1001)=0,"""", COUNTA(filter(Chirps!$A$2:$Z$100,column(Chirps!$A$2:$Z$100)=AI590)))"),"")</f>
        <v/>
      </c>
    </row>
    <row r="591">
      <c r="R591" s="24"/>
      <c r="S591" s="24"/>
      <c r="AI591" s="8" t="s">
        <v>14</v>
      </c>
      <c r="AK591" s="8" t="s">
        <v>14</v>
      </c>
      <c r="AL591" s="8" t="s">
        <v>14</v>
      </c>
      <c r="AM591" s="8" t="s">
        <v>14</v>
      </c>
      <c r="AN591" s="8" t="str">
        <f>IFERROR(__xludf.DUMMYFUNCTION("""COMPUTED_VALUE"""),"")</f>
        <v/>
      </c>
      <c r="AO591" s="8" t="str">
        <f>IFERROR(__xludf.DUMMYFUNCTION("if(len(AI591:AI1001)=0,"""", COUNTA(filter(Chirps!$A$2:$Z$100,column(Chirps!$A$2:$Z$100)=AI591)))"),"")</f>
        <v/>
      </c>
    </row>
    <row r="592">
      <c r="R592" s="24"/>
      <c r="S592" s="24"/>
      <c r="AI592" s="8" t="s">
        <v>14</v>
      </c>
      <c r="AK592" s="8" t="s">
        <v>14</v>
      </c>
      <c r="AL592" s="8" t="s">
        <v>14</v>
      </c>
      <c r="AM592" s="8" t="s">
        <v>14</v>
      </c>
      <c r="AN592" s="8" t="str">
        <f>IFERROR(__xludf.DUMMYFUNCTION("""COMPUTED_VALUE"""),"")</f>
        <v/>
      </c>
      <c r="AO592" s="8" t="str">
        <f>IFERROR(__xludf.DUMMYFUNCTION("if(len(AI592:AI1001)=0,"""", COUNTA(filter(Chirps!$A$2:$Z$100,column(Chirps!$A$2:$Z$100)=AI592)))"),"")</f>
        <v/>
      </c>
    </row>
    <row r="593">
      <c r="R593" s="24"/>
      <c r="S593" s="24"/>
      <c r="AI593" s="8" t="s">
        <v>14</v>
      </c>
      <c r="AK593" s="8" t="s">
        <v>14</v>
      </c>
      <c r="AL593" s="8" t="s">
        <v>14</v>
      </c>
      <c r="AM593" s="8" t="s">
        <v>14</v>
      </c>
      <c r="AN593" s="8" t="str">
        <f>IFERROR(__xludf.DUMMYFUNCTION("""COMPUTED_VALUE"""),"")</f>
        <v/>
      </c>
      <c r="AO593" s="8" t="str">
        <f>IFERROR(__xludf.DUMMYFUNCTION("if(len(AI593:AI1001)=0,"""", COUNTA(filter(Chirps!$A$2:$Z$100,column(Chirps!$A$2:$Z$100)=AI593)))"),"")</f>
        <v/>
      </c>
    </row>
    <row r="594">
      <c r="R594" s="24"/>
      <c r="S594" s="24"/>
      <c r="AI594" s="8" t="s">
        <v>14</v>
      </c>
      <c r="AK594" s="8" t="s">
        <v>14</v>
      </c>
      <c r="AL594" s="8" t="s">
        <v>14</v>
      </c>
      <c r="AM594" s="8" t="s">
        <v>14</v>
      </c>
      <c r="AN594" s="8" t="str">
        <f>IFERROR(__xludf.DUMMYFUNCTION("""COMPUTED_VALUE"""),"")</f>
        <v/>
      </c>
      <c r="AO594" s="8" t="str">
        <f>IFERROR(__xludf.DUMMYFUNCTION("if(len(AI594:AI1001)=0,"""", COUNTA(filter(Chirps!$A$2:$Z$100,column(Chirps!$A$2:$Z$100)=AI594)))"),"")</f>
        <v/>
      </c>
    </row>
    <row r="595">
      <c r="R595" s="24"/>
      <c r="S595" s="24"/>
      <c r="AI595" s="8" t="s">
        <v>14</v>
      </c>
      <c r="AK595" s="8" t="s">
        <v>14</v>
      </c>
      <c r="AL595" s="8" t="s">
        <v>14</v>
      </c>
      <c r="AM595" s="8" t="s">
        <v>14</v>
      </c>
      <c r="AN595" s="8" t="str">
        <f>IFERROR(__xludf.DUMMYFUNCTION("""COMPUTED_VALUE"""),"")</f>
        <v/>
      </c>
      <c r="AO595" s="8" t="str">
        <f>IFERROR(__xludf.DUMMYFUNCTION("if(len(AI595:AI1001)=0,"""", COUNTA(filter(Chirps!$A$2:$Z$100,column(Chirps!$A$2:$Z$100)=AI595)))"),"")</f>
        <v/>
      </c>
    </row>
    <row r="596">
      <c r="R596" s="24"/>
      <c r="S596" s="24"/>
      <c r="AI596" s="8" t="s">
        <v>14</v>
      </c>
      <c r="AK596" s="8" t="s">
        <v>14</v>
      </c>
      <c r="AL596" s="8" t="s">
        <v>14</v>
      </c>
      <c r="AM596" s="8" t="s">
        <v>14</v>
      </c>
      <c r="AN596" s="8" t="str">
        <f>IFERROR(__xludf.DUMMYFUNCTION("""COMPUTED_VALUE"""),"")</f>
        <v/>
      </c>
      <c r="AO596" s="8" t="str">
        <f>IFERROR(__xludf.DUMMYFUNCTION("if(len(AI596:AI1001)=0,"""", COUNTA(filter(Chirps!$A$2:$Z$100,column(Chirps!$A$2:$Z$100)=AI596)))"),"")</f>
        <v/>
      </c>
    </row>
    <row r="597">
      <c r="R597" s="24"/>
      <c r="S597" s="24"/>
      <c r="AI597" s="8" t="s">
        <v>14</v>
      </c>
      <c r="AK597" s="8" t="s">
        <v>14</v>
      </c>
      <c r="AL597" s="8" t="s">
        <v>14</v>
      </c>
      <c r="AM597" s="8" t="s">
        <v>14</v>
      </c>
      <c r="AN597" s="8" t="str">
        <f>IFERROR(__xludf.DUMMYFUNCTION("""COMPUTED_VALUE"""),"")</f>
        <v/>
      </c>
      <c r="AO597" s="8" t="str">
        <f>IFERROR(__xludf.DUMMYFUNCTION("if(len(AI597:AI1001)=0,"""", COUNTA(filter(Chirps!$A$2:$Z$100,column(Chirps!$A$2:$Z$100)=AI597)))"),"")</f>
        <v/>
      </c>
    </row>
    <row r="598">
      <c r="R598" s="24"/>
      <c r="S598" s="24"/>
      <c r="AI598" s="8" t="s">
        <v>14</v>
      </c>
      <c r="AK598" s="8" t="s">
        <v>14</v>
      </c>
      <c r="AL598" s="8" t="s">
        <v>14</v>
      </c>
      <c r="AM598" s="8" t="s">
        <v>14</v>
      </c>
      <c r="AN598" s="8" t="str">
        <f>IFERROR(__xludf.DUMMYFUNCTION("""COMPUTED_VALUE"""),"")</f>
        <v/>
      </c>
      <c r="AO598" s="8" t="str">
        <f>IFERROR(__xludf.DUMMYFUNCTION("if(len(AI598:AI1001)=0,"""", COUNTA(filter(Chirps!$A$2:$Z$100,column(Chirps!$A$2:$Z$100)=AI598)))"),"")</f>
        <v/>
      </c>
    </row>
    <row r="599">
      <c r="R599" s="24"/>
      <c r="S599" s="24"/>
      <c r="AI599" s="8" t="s">
        <v>14</v>
      </c>
      <c r="AK599" s="8" t="s">
        <v>14</v>
      </c>
      <c r="AL599" s="8" t="s">
        <v>14</v>
      </c>
      <c r="AM599" s="8" t="s">
        <v>14</v>
      </c>
      <c r="AN599" s="8" t="str">
        <f>IFERROR(__xludf.DUMMYFUNCTION("""COMPUTED_VALUE"""),"")</f>
        <v/>
      </c>
      <c r="AO599" s="8" t="str">
        <f>IFERROR(__xludf.DUMMYFUNCTION("if(len(AI599:AI1001)=0,"""", COUNTA(filter(Chirps!$A$2:$Z$100,column(Chirps!$A$2:$Z$100)=AI599)))"),"")</f>
        <v/>
      </c>
    </row>
    <row r="600">
      <c r="R600" s="24"/>
      <c r="S600" s="24"/>
      <c r="AI600" s="8" t="s">
        <v>14</v>
      </c>
      <c r="AK600" s="8" t="s">
        <v>14</v>
      </c>
      <c r="AL600" s="8" t="s">
        <v>14</v>
      </c>
      <c r="AM600" s="8" t="s">
        <v>14</v>
      </c>
      <c r="AN600" s="8" t="str">
        <f>IFERROR(__xludf.DUMMYFUNCTION("""COMPUTED_VALUE"""),"")</f>
        <v/>
      </c>
      <c r="AO600" s="8" t="str">
        <f>IFERROR(__xludf.DUMMYFUNCTION("if(len(AI600:AI1001)=0,"""", COUNTA(filter(Chirps!$A$2:$Z$100,column(Chirps!$A$2:$Z$100)=AI600)))"),"")</f>
        <v/>
      </c>
    </row>
    <row r="601">
      <c r="R601" s="24"/>
      <c r="S601" s="24"/>
      <c r="AI601" s="8" t="s">
        <v>14</v>
      </c>
      <c r="AK601" s="8" t="s">
        <v>14</v>
      </c>
      <c r="AL601" s="8" t="s">
        <v>14</v>
      </c>
      <c r="AM601" s="8" t="s">
        <v>14</v>
      </c>
      <c r="AN601" s="8" t="str">
        <f>IFERROR(__xludf.DUMMYFUNCTION("""COMPUTED_VALUE"""),"")</f>
        <v/>
      </c>
      <c r="AO601" s="8" t="str">
        <f>IFERROR(__xludf.DUMMYFUNCTION("if(len(AI601:AI1001)=0,"""", COUNTA(filter(Chirps!$A$2:$Z$100,column(Chirps!$A$2:$Z$100)=AI601)))"),"")</f>
        <v/>
      </c>
    </row>
    <row r="602">
      <c r="R602" s="24"/>
      <c r="S602" s="24"/>
      <c r="AI602" s="8" t="s">
        <v>14</v>
      </c>
      <c r="AK602" s="8" t="s">
        <v>14</v>
      </c>
      <c r="AL602" s="8" t="s">
        <v>14</v>
      </c>
      <c r="AM602" s="8" t="s">
        <v>14</v>
      </c>
      <c r="AN602" s="8" t="str">
        <f>IFERROR(__xludf.DUMMYFUNCTION("""COMPUTED_VALUE"""),"")</f>
        <v/>
      </c>
      <c r="AO602" s="8" t="str">
        <f>IFERROR(__xludf.DUMMYFUNCTION("if(len(AI602:AI1001)=0,"""", COUNTA(filter(Chirps!$A$2:$Z$100,column(Chirps!$A$2:$Z$100)=AI602)))"),"")</f>
        <v/>
      </c>
    </row>
    <row r="603">
      <c r="R603" s="24"/>
      <c r="S603" s="24"/>
      <c r="AI603" s="8" t="s">
        <v>14</v>
      </c>
      <c r="AK603" s="8" t="s">
        <v>14</v>
      </c>
      <c r="AL603" s="8" t="s">
        <v>14</v>
      </c>
      <c r="AM603" s="8" t="s">
        <v>14</v>
      </c>
      <c r="AN603" s="8" t="str">
        <f>IFERROR(__xludf.DUMMYFUNCTION("""COMPUTED_VALUE"""),"")</f>
        <v/>
      </c>
      <c r="AO603" s="8" t="str">
        <f>IFERROR(__xludf.DUMMYFUNCTION("if(len(AI603:AI1001)=0,"""", COUNTA(filter(Chirps!$A$2:$Z$100,column(Chirps!$A$2:$Z$100)=AI603)))"),"")</f>
        <v/>
      </c>
    </row>
    <row r="604">
      <c r="R604" s="24"/>
      <c r="S604" s="24"/>
      <c r="AI604" s="8" t="s">
        <v>14</v>
      </c>
      <c r="AK604" s="8" t="s">
        <v>14</v>
      </c>
      <c r="AL604" s="8" t="s">
        <v>14</v>
      </c>
      <c r="AM604" s="8" t="s">
        <v>14</v>
      </c>
      <c r="AN604" s="8" t="str">
        <f>IFERROR(__xludf.DUMMYFUNCTION("""COMPUTED_VALUE"""),"")</f>
        <v/>
      </c>
      <c r="AO604" s="8" t="str">
        <f>IFERROR(__xludf.DUMMYFUNCTION("if(len(AI604:AI1001)=0,"""", COUNTA(filter(Chirps!$A$2:$Z$100,column(Chirps!$A$2:$Z$100)=AI604)))"),"")</f>
        <v/>
      </c>
    </row>
    <row r="605">
      <c r="R605" s="24"/>
      <c r="S605" s="24"/>
      <c r="AI605" s="8" t="s">
        <v>14</v>
      </c>
      <c r="AK605" s="8" t="s">
        <v>14</v>
      </c>
      <c r="AL605" s="8" t="s">
        <v>14</v>
      </c>
      <c r="AM605" s="8" t="s">
        <v>14</v>
      </c>
      <c r="AN605" s="8" t="str">
        <f>IFERROR(__xludf.DUMMYFUNCTION("""COMPUTED_VALUE"""),"")</f>
        <v/>
      </c>
      <c r="AO605" s="8" t="str">
        <f>IFERROR(__xludf.DUMMYFUNCTION("if(len(AI605:AI1001)=0,"""", COUNTA(filter(Chirps!$A$2:$Z$100,column(Chirps!$A$2:$Z$100)=AI605)))"),"")</f>
        <v/>
      </c>
    </row>
    <row r="606">
      <c r="R606" s="24"/>
      <c r="S606" s="24"/>
      <c r="AI606" s="8" t="s">
        <v>14</v>
      </c>
      <c r="AK606" s="8" t="s">
        <v>14</v>
      </c>
      <c r="AL606" s="8" t="s">
        <v>14</v>
      </c>
      <c r="AM606" s="8" t="s">
        <v>14</v>
      </c>
      <c r="AN606" s="8" t="str">
        <f>IFERROR(__xludf.DUMMYFUNCTION("""COMPUTED_VALUE"""),"")</f>
        <v/>
      </c>
      <c r="AO606" s="8" t="str">
        <f>IFERROR(__xludf.DUMMYFUNCTION("if(len(AI606:AI1001)=0,"""", COUNTA(filter(Chirps!$A$2:$Z$100,column(Chirps!$A$2:$Z$100)=AI606)))"),"")</f>
        <v/>
      </c>
    </row>
    <row r="607">
      <c r="R607" s="24"/>
      <c r="S607" s="24"/>
      <c r="AI607" s="8" t="s">
        <v>14</v>
      </c>
      <c r="AK607" s="8" t="s">
        <v>14</v>
      </c>
      <c r="AL607" s="8" t="s">
        <v>14</v>
      </c>
      <c r="AM607" s="8" t="s">
        <v>14</v>
      </c>
      <c r="AN607" s="8" t="str">
        <f>IFERROR(__xludf.DUMMYFUNCTION("""COMPUTED_VALUE"""),"")</f>
        <v/>
      </c>
      <c r="AO607" s="8" t="str">
        <f>IFERROR(__xludf.DUMMYFUNCTION("if(len(AI607:AI1001)=0,"""", COUNTA(filter(Chirps!$A$2:$Z$100,column(Chirps!$A$2:$Z$100)=AI607)))"),"")</f>
        <v/>
      </c>
    </row>
    <row r="608">
      <c r="R608" s="24"/>
      <c r="S608" s="24"/>
      <c r="AI608" s="8" t="s">
        <v>14</v>
      </c>
      <c r="AK608" s="8" t="s">
        <v>14</v>
      </c>
      <c r="AL608" s="8" t="s">
        <v>14</v>
      </c>
      <c r="AM608" s="8" t="s">
        <v>14</v>
      </c>
      <c r="AN608" s="8" t="str">
        <f>IFERROR(__xludf.DUMMYFUNCTION("""COMPUTED_VALUE"""),"")</f>
        <v/>
      </c>
      <c r="AO608" s="8" t="str">
        <f>IFERROR(__xludf.DUMMYFUNCTION("if(len(AI608:AI1001)=0,"""", COUNTA(filter(Chirps!$A$2:$Z$100,column(Chirps!$A$2:$Z$100)=AI608)))"),"")</f>
        <v/>
      </c>
    </row>
    <row r="609">
      <c r="R609" s="24"/>
      <c r="S609" s="24"/>
      <c r="AI609" s="8" t="s">
        <v>14</v>
      </c>
      <c r="AK609" s="8" t="s">
        <v>14</v>
      </c>
      <c r="AL609" s="8" t="s">
        <v>14</v>
      </c>
      <c r="AM609" s="8" t="s">
        <v>14</v>
      </c>
      <c r="AN609" s="8" t="str">
        <f>IFERROR(__xludf.DUMMYFUNCTION("""COMPUTED_VALUE"""),"")</f>
        <v/>
      </c>
      <c r="AO609" s="8" t="str">
        <f>IFERROR(__xludf.DUMMYFUNCTION("if(len(AI609:AI1001)=0,"""", COUNTA(filter(Chirps!$A$2:$Z$100,column(Chirps!$A$2:$Z$100)=AI609)))"),"")</f>
        <v/>
      </c>
    </row>
    <row r="610">
      <c r="R610" s="24"/>
      <c r="S610" s="24"/>
      <c r="AI610" s="8" t="s">
        <v>14</v>
      </c>
      <c r="AK610" s="8" t="s">
        <v>14</v>
      </c>
      <c r="AL610" s="8" t="s">
        <v>14</v>
      </c>
      <c r="AM610" s="8" t="s">
        <v>14</v>
      </c>
      <c r="AN610" s="8" t="str">
        <f>IFERROR(__xludf.DUMMYFUNCTION("""COMPUTED_VALUE"""),"")</f>
        <v/>
      </c>
      <c r="AO610" s="8" t="str">
        <f>IFERROR(__xludf.DUMMYFUNCTION("if(len(AI610:AI1001)=0,"""", COUNTA(filter(Chirps!$A$2:$Z$100,column(Chirps!$A$2:$Z$100)=AI610)))"),"")</f>
        <v/>
      </c>
    </row>
    <row r="611">
      <c r="R611" s="24"/>
      <c r="S611" s="24"/>
      <c r="AI611" s="8" t="s">
        <v>14</v>
      </c>
      <c r="AK611" s="8" t="s">
        <v>14</v>
      </c>
      <c r="AL611" s="8" t="s">
        <v>14</v>
      </c>
      <c r="AM611" s="8" t="s">
        <v>14</v>
      </c>
      <c r="AN611" s="8" t="str">
        <f>IFERROR(__xludf.DUMMYFUNCTION("""COMPUTED_VALUE"""),"")</f>
        <v/>
      </c>
      <c r="AO611" s="8" t="str">
        <f>IFERROR(__xludf.DUMMYFUNCTION("if(len(AI611:AI1001)=0,"""", COUNTA(filter(Chirps!$A$2:$Z$100,column(Chirps!$A$2:$Z$100)=AI611)))"),"")</f>
        <v/>
      </c>
    </row>
    <row r="612">
      <c r="R612" s="24"/>
      <c r="S612" s="24"/>
      <c r="AI612" s="8" t="s">
        <v>14</v>
      </c>
      <c r="AK612" s="8" t="s">
        <v>14</v>
      </c>
      <c r="AL612" s="8" t="s">
        <v>14</v>
      </c>
      <c r="AM612" s="8" t="s">
        <v>14</v>
      </c>
      <c r="AN612" s="8" t="str">
        <f>IFERROR(__xludf.DUMMYFUNCTION("""COMPUTED_VALUE"""),"")</f>
        <v/>
      </c>
      <c r="AO612" s="8" t="str">
        <f>IFERROR(__xludf.DUMMYFUNCTION("if(len(AI612:AI1001)=0,"""", COUNTA(filter(Chirps!$A$2:$Z$100,column(Chirps!$A$2:$Z$100)=AI612)))"),"")</f>
        <v/>
      </c>
    </row>
    <row r="613">
      <c r="R613" s="24"/>
      <c r="S613" s="24"/>
      <c r="AI613" s="8" t="s">
        <v>14</v>
      </c>
      <c r="AK613" s="8" t="s">
        <v>14</v>
      </c>
      <c r="AL613" s="8" t="s">
        <v>14</v>
      </c>
      <c r="AM613" s="8" t="s">
        <v>14</v>
      </c>
      <c r="AN613" s="8" t="str">
        <f>IFERROR(__xludf.DUMMYFUNCTION("""COMPUTED_VALUE"""),"")</f>
        <v/>
      </c>
      <c r="AO613" s="8" t="str">
        <f>IFERROR(__xludf.DUMMYFUNCTION("if(len(AI613:AI1001)=0,"""", COUNTA(filter(Chirps!$A$2:$Z$100,column(Chirps!$A$2:$Z$100)=AI613)))"),"")</f>
        <v/>
      </c>
    </row>
    <row r="614">
      <c r="R614" s="24"/>
      <c r="S614" s="24"/>
      <c r="AI614" s="8" t="s">
        <v>14</v>
      </c>
      <c r="AK614" s="8" t="s">
        <v>14</v>
      </c>
      <c r="AL614" s="8" t="s">
        <v>14</v>
      </c>
      <c r="AM614" s="8" t="s">
        <v>14</v>
      </c>
      <c r="AN614" s="8" t="str">
        <f>IFERROR(__xludf.DUMMYFUNCTION("""COMPUTED_VALUE"""),"")</f>
        <v/>
      </c>
      <c r="AO614" s="8" t="str">
        <f>IFERROR(__xludf.DUMMYFUNCTION("if(len(AI614:AI1001)=0,"""", COUNTA(filter(Chirps!$A$2:$Z$100,column(Chirps!$A$2:$Z$100)=AI614)))"),"")</f>
        <v/>
      </c>
    </row>
    <row r="615">
      <c r="R615" s="24"/>
      <c r="S615" s="24"/>
      <c r="AI615" s="8" t="s">
        <v>14</v>
      </c>
      <c r="AK615" s="8" t="s">
        <v>14</v>
      </c>
      <c r="AL615" s="8" t="s">
        <v>14</v>
      </c>
      <c r="AM615" s="8" t="s">
        <v>14</v>
      </c>
      <c r="AN615" s="8" t="str">
        <f>IFERROR(__xludf.DUMMYFUNCTION("""COMPUTED_VALUE"""),"")</f>
        <v/>
      </c>
      <c r="AO615" s="8" t="str">
        <f>IFERROR(__xludf.DUMMYFUNCTION("if(len(AI615:AI1001)=0,"""", COUNTA(filter(Chirps!$A$2:$Z$100,column(Chirps!$A$2:$Z$100)=AI615)))"),"")</f>
        <v/>
      </c>
    </row>
    <row r="616">
      <c r="R616" s="24"/>
      <c r="S616" s="24"/>
      <c r="AI616" s="8" t="s">
        <v>14</v>
      </c>
      <c r="AK616" s="8" t="s">
        <v>14</v>
      </c>
      <c r="AL616" s="8" t="s">
        <v>14</v>
      </c>
      <c r="AM616" s="8" t="s">
        <v>14</v>
      </c>
      <c r="AN616" s="8" t="str">
        <f>IFERROR(__xludf.DUMMYFUNCTION("""COMPUTED_VALUE"""),"")</f>
        <v/>
      </c>
      <c r="AO616" s="8" t="str">
        <f>IFERROR(__xludf.DUMMYFUNCTION("if(len(AI616:AI1001)=0,"""", COUNTA(filter(Chirps!$A$2:$Z$100,column(Chirps!$A$2:$Z$100)=AI616)))"),"")</f>
        <v/>
      </c>
    </row>
    <row r="617">
      <c r="R617" s="24"/>
      <c r="S617" s="24"/>
      <c r="AI617" s="8" t="s">
        <v>14</v>
      </c>
      <c r="AK617" s="8" t="s">
        <v>14</v>
      </c>
      <c r="AL617" s="8" t="s">
        <v>14</v>
      </c>
      <c r="AM617" s="8" t="s">
        <v>14</v>
      </c>
      <c r="AN617" s="8" t="str">
        <f>IFERROR(__xludf.DUMMYFUNCTION("""COMPUTED_VALUE"""),"")</f>
        <v/>
      </c>
      <c r="AO617" s="8" t="str">
        <f>IFERROR(__xludf.DUMMYFUNCTION("if(len(AI617:AI1001)=0,"""", COUNTA(filter(Chirps!$A$2:$Z$100,column(Chirps!$A$2:$Z$100)=AI617)))"),"")</f>
        <v/>
      </c>
    </row>
    <row r="618">
      <c r="R618" s="24"/>
      <c r="S618" s="24"/>
      <c r="AI618" s="8" t="s">
        <v>14</v>
      </c>
      <c r="AK618" s="8" t="s">
        <v>14</v>
      </c>
      <c r="AL618" s="8" t="s">
        <v>14</v>
      </c>
      <c r="AM618" s="8" t="s">
        <v>14</v>
      </c>
      <c r="AN618" s="8" t="str">
        <f>IFERROR(__xludf.DUMMYFUNCTION("""COMPUTED_VALUE"""),"")</f>
        <v/>
      </c>
      <c r="AO618" s="8" t="str">
        <f>IFERROR(__xludf.DUMMYFUNCTION("if(len(AI618:AI1001)=0,"""", COUNTA(filter(Chirps!$A$2:$Z$100,column(Chirps!$A$2:$Z$100)=AI618)))"),"")</f>
        <v/>
      </c>
    </row>
    <row r="619">
      <c r="R619" s="24"/>
      <c r="S619" s="24"/>
      <c r="AI619" s="8" t="s">
        <v>14</v>
      </c>
      <c r="AK619" s="8" t="s">
        <v>14</v>
      </c>
      <c r="AL619" s="8" t="s">
        <v>14</v>
      </c>
      <c r="AM619" s="8" t="s">
        <v>14</v>
      </c>
      <c r="AN619" s="8" t="str">
        <f>IFERROR(__xludf.DUMMYFUNCTION("""COMPUTED_VALUE"""),"")</f>
        <v/>
      </c>
      <c r="AO619" s="8" t="str">
        <f>IFERROR(__xludf.DUMMYFUNCTION("if(len(AI619:AI1001)=0,"""", COUNTA(filter(Chirps!$A$2:$Z$100,column(Chirps!$A$2:$Z$100)=AI619)))"),"")</f>
        <v/>
      </c>
    </row>
    <row r="620">
      <c r="R620" s="24"/>
      <c r="S620" s="24"/>
      <c r="AI620" s="8" t="s">
        <v>14</v>
      </c>
      <c r="AK620" s="8" t="s">
        <v>14</v>
      </c>
      <c r="AL620" s="8" t="s">
        <v>14</v>
      </c>
      <c r="AM620" s="8" t="s">
        <v>14</v>
      </c>
      <c r="AN620" s="8" t="str">
        <f>IFERROR(__xludf.DUMMYFUNCTION("""COMPUTED_VALUE"""),"")</f>
        <v/>
      </c>
      <c r="AO620" s="8" t="str">
        <f>IFERROR(__xludf.DUMMYFUNCTION("if(len(AI620:AI1001)=0,"""", COUNTA(filter(Chirps!$A$2:$Z$100,column(Chirps!$A$2:$Z$100)=AI620)))"),"")</f>
        <v/>
      </c>
    </row>
    <row r="621">
      <c r="R621" s="24"/>
      <c r="S621" s="24"/>
      <c r="AI621" s="8" t="s">
        <v>14</v>
      </c>
      <c r="AK621" s="8" t="s">
        <v>14</v>
      </c>
      <c r="AL621" s="8" t="s">
        <v>14</v>
      </c>
      <c r="AM621" s="8" t="s">
        <v>14</v>
      </c>
      <c r="AN621" s="8" t="str">
        <f>IFERROR(__xludf.DUMMYFUNCTION("""COMPUTED_VALUE"""),"")</f>
        <v/>
      </c>
      <c r="AO621" s="8" t="str">
        <f>IFERROR(__xludf.DUMMYFUNCTION("if(len(AI621:AI1001)=0,"""", COUNTA(filter(Chirps!$A$2:$Z$100,column(Chirps!$A$2:$Z$100)=AI621)))"),"")</f>
        <v/>
      </c>
    </row>
    <row r="622">
      <c r="R622" s="24"/>
      <c r="S622" s="24"/>
      <c r="AI622" s="8" t="s">
        <v>14</v>
      </c>
      <c r="AK622" s="8" t="s">
        <v>14</v>
      </c>
      <c r="AL622" s="8" t="s">
        <v>14</v>
      </c>
      <c r="AM622" s="8" t="s">
        <v>14</v>
      </c>
      <c r="AN622" s="8" t="str">
        <f>IFERROR(__xludf.DUMMYFUNCTION("""COMPUTED_VALUE"""),"")</f>
        <v/>
      </c>
      <c r="AO622" s="8" t="str">
        <f>IFERROR(__xludf.DUMMYFUNCTION("if(len(AI622:AI1001)=0,"""", COUNTA(filter(Chirps!$A$2:$Z$100,column(Chirps!$A$2:$Z$100)=AI622)))"),"")</f>
        <v/>
      </c>
    </row>
    <row r="623">
      <c r="R623" s="24"/>
      <c r="S623" s="24"/>
      <c r="AI623" s="8" t="s">
        <v>14</v>
      </c>
      <c r="AK623" s="8" t="s">
        <v>14</v>
      </c>
      <c r="AL623" s="8" t="s">
        <v>14</v>
      </c>
      <c r="AM623" s="8" t="s">
        <v>14</v>
      </c>
      <c r="AN623" s="8" t="str">
        <f>IFERROR(__xludf.DUMMYFUNCTION("""COMPUTED_VALUE"""),"")</f>
        <v/>
      </c>
      <c r="AO623" s="8" t="str">
        <f>IFERROR(__xludf.DUMMYFUNCTION("if(len(AI623:AI1001)=0,"""", COUNTA(filter(Chirps!$A$2:$Z$100,column(Chirps!$A$2:$Z$100)=AI623)))"),"")</f>
        <v/>
      </c>
    </row>
    <row r="624">
      <c r="R624" s="24"/>
      <c r="S624" s="24"/>
      <c r="AI624" s="8" t="s">
        <v>14</v>
      </c>
      <c r="AK624" s="8" t="s">
        <v>14</v>
      </c>
      <c r="AL624" s="8" t="s">
        <v>14</v>
      </c>
      <c r="AM624" s="8" t="s">
        <v>14</v>
      </c>
      <c r="AN624" s="8" t="str">
        <f>IFERROR(__xludf.DUMMYFUNCTION("""COMPUTED_VALUE"""),"")</f>
        <v/>
      </c>
      <c r="AO624" s="8" t="str">
        <f>IFERROR(__xludf.DUMMYFUNCTION("if(len(AI624:AI1001)=0,"""", COUNTA(filter(Chirps!$A$2:$Z$100,column(Chirps!$A$2:$Z$100)=AI624)))"),"")</f>
        <v/>
      </c>
    </row>
    <row r="625">
      <c r="R625" s="24"/>
      <c r="S625" s="24"/>
      <c r="AI625" s="8" t="s">
        <v>14</v>
      </c>
      <c r="AK625" s="8" t="s">
        <v>14</v>
      </c>
      <c r="AL625" s="8" t="s">
        <v>14</v>
      </c>
      <c r="AM625" s="8" t="s">
        <v>14</v>
      </c>
      <c r="AN625" s="8" t="str">
        <f>IFERROR(__xludf.DUMMYFUNCTION("""COMPUTED_VALUE"""),"")</f>
        <v/>
      </c>
      <c r="AO625" s="8" t="str">
        <f>IFERROR(__xludf.DUMMYFUNCTION("if(len(AI625:AI1001)=0,"""", COUNTA(filter(Chirps!$A$2:$Z$100,column(Chirps!$A$2:$Z$100)=AI625)))"),"")</f>
        <v/>
      </c>
    </row>
    <row r="626">
      <c r="R626" s="24"/>
      <c r="S626" s="24"/>
      <c r="AI626" s="8" t="s">
        <v>14</v>
      </c>
      <c r="AK626" s="8" t="s">
        <v>14</v>
      </c>
      <c r="AL626" s="8" t="s">
        <v>14</v>
      </c>
      <c r="AM626" s="8" t="s">
        <v>14</v>
      </c>
      <c r="AN626" s="8" t="str">
        <f>IFERROR(__xludf.DUMMYFUNCTION("""COMPUTED_VALUE"""),"")</f>
        <v/>
      </c>
      <c r="AO626" s="8" t="str">
        <f>IFERROR(__xludf.DUMMYFUNCTION("if(len(AI626:AI1001)=0,"""", COUNTA(filter(Chirps!$A$2:$Z$100,column(Chirps!$A$2:$Z$100)=AI626)))"),"")</f>
        <v/>
      </c>
    </row>
    <row r="627">
      <c r="R627" s="24"/>
      <c r="S627" s="24"/>
      <c r="AI627" s="8" t="s">
        <v>14</v>
      </c>
      <c r="AK627" s="8" t="s">
        <v>14</v>
      </c>
      <c r="AL627" s="8" t="s">
        <v>14</v>
      </c>
      <c r="AM627" s="8" t="s">
        <v>14</v>
      </c>
      <c r="AN627" s="8" t="str">
        <f>IFERROR(__xludf.DUMMYFUNCTION("""COMPUTED_VALUE"""),"")</f>
        <v/>
      </c>
      <c r="AO627" s="8" t="str">
        <f>IFERROR(__xludf.DUMMYFUNCTION("if(len(AI627:AI1001)=0,"""", COUNTA(filter(Chirps!$A$2:$Z$100,column(Chirps!$A$2:$Z$100)=AI627)))"),"")</f>
        <v/>
      </c>
    </row>
    <row r="628">
      <c r="R628" s="24"/>
      <c r="S628" s="24"/>
      <c r="AI628" s="8" t="s">
        <v>14</v>
      </c>
      <c r="AK628" s="8" t="s">
        <v>14</v>
      </c>
      <c r="AL628" s="8" t="s">
        <v>14</v>
      </c>
      <c r="AM628" s="8" t="s">
        <v>14</v>
      </c>
      <c r="AN628" s="8" t="str">
        <f>IFERROR(__xludf.DUMMYFUNCTION("""COMPUTED_VALUE"""),"")</f>
        <v/>
      </c>
      <c r="AO628" s="8" t="str">
        <f>IFERROR(__xludf.DUMMYFUNCTION("if(len(AI628:AI1001)=0,"""", COUNTA(filter(Chirps!$A$2:$Z$100,column(Chirps!$A$2:$Z$100)=AI628)))"),"")</f>
        <v/>
      </c>
    </row>
    <row r="629">
      <c r="R629" s="24"/>
      <c r="S629" s="24"/>
      <c r="AI629" s="8" t="s">
        <v>14</v>
      </c>
      <c r="AK629" s="8" t="s">
        <v>14</v>
      </c>
      <c r="AL629" s="8" t="s">
        <v>14</v>
      </c>
      <c r="AM629" s="8" t="s">
        <v>14</v>
      </c>
      <c r="AN629" s="8" t="str">
        <f>IFERROR(__xludf.DUMMYFUNCTION("""COMPUTED_VALUE"""),"")</f>
        <v/>
      </c>
      <c r="AO629" s="8" t="str">
        <f>IFERROR(__xludf.DUMMYFUNCTION("if(len(AI629:AI1001)=0,"""", COUNTA(filter(Chirps!$A$2:$Z$100,column(Chirps!$A$2:$Z$100)=AI629)))"),"")</f>
        <v/>
      </c>
    </row>
    <row r="630">
      <c r="R630" s="24"/>
      <c r="S630" s="24"/>
      <c r="AI630" s="8" t="s">
        <v>14</v>
      </c>
      <c r="AK630" s="8" t="s">
        <v>14</v>
      </c>
      <c r="AL630" s="8" t="s">
        <v>14</v>
      </c>
      <c r="AM630" s="8" t="s">
        <v>14</v>
      </c>
      <c r="AN630" s="8" t="str">
        <f>IFERROR(__xludf.DUMMYFUNCTION("""COMPUTED_VALUE"""),"")</f>
        <v/>
      </c>
      <c r="AO630" s="8" t="str">
        <f>IFERROR(__xludf.DUMMYFUNCTION("if(len(AI630:AI1001)=0,"""", COUNTA(filter(Chirps!$A$2:$Z$100,column(Chirps!$A$2:$Z$100)=AI630)))"),"")</f>
        <v/>
      </c>
    </row>
    <row r="631">
      <c r="R631" s="24"/>
      <c r="S631" s="24"/>
      <c r="AI631" s="8" t="s">
        <v>14</v>
      </c>
      <c r="AK631" s="8" t="s">
        <v>14</v>
      </c>
      <c r="AL631" s="8" t="s">
        <v>14</v>
      </c>
      <c r="AM631" s="8" t="s">
        <v>14</v>
      </c>
      <c r="AN631" s="8" t="str">
        <f>IFERROR(__xludf.DUMMYFUNCTION("""COMPUTED_VALUE"""),"")</f>
        <v/>
      </c>
      <c r="AO631" s="8" t="str">
        <f>IFERROR(__xludf.DUMMYFUNCTION("if(len(AI631:AI1001)=0,"""", COUNTA(filter(Chirps!$A$2:$Z$100,column(Chirps!$A$2:$Z$100)=AI631)))"),"")</f>
        <v/>
      </c>
    </row>
    <row r="632">
      <c r="R632" s="24"/>
      <c r="S632" s="24"/>
      <c r="AI632" s="8" t="s">
        <v>14</v>
      </c>
      <c r="AK632" s="8" t="s">
        <v>14</v>
      </c>
      <c r="AL632" s="8" t="s">
        <v>14</v>
      </c>
      <c r="AM632" s="8" t="s">
        <v>14</v>
      </c>
      <c r="AN632" s="8" t="str">
        <f>IFERROR(__xludf.DUMMYFUNCTION("""COMPUTED_VALUE"""),"")</f>
        <v/>
      </c>
      <c r="AO632" s="8" t="str">
        <f>IFERROR(__xludf.DUMMYFUNCTION("if(len(AI632:AI1001)=0,"""", COUNTA(filter(Chirps!$A$2:$Z$100,column(Chirps!$A$2:$Z$100)=AI632)))"),"")</f>
        <v/>
      </c>
    </row>
    <row r="633">
      <c r="R633" s="24"/>
      <c r="S633" s="24"/>
      <c r="AI633" s="8" t="s">
        <v>14</v>
      </c>
      <c r="AK633" s="8" t="s">
        <v>14</v>
      </c>
      <c r="AL633" s="8" t="s">
        <v>14</v>
      </c>
      <c r="AM633" s="8" t="s">
        <v>14</v>
      </c>
      <c r="AN633" s="8" t="str">
        <f>IFERROR(__xludf.DUMMYFUNCTION("""COMPUTED_VALUE"""),"")</f>
        <v/>
      </c>
      <c r="AO633" s="8" t="str">
        <f>IFERROR(__xludf.DUMMYFUNCTION("if(len(AI633:AI1001)=0,"""", COUNTA(filter(Chirps!$A$2:$Z$100,column(Chirps!$A$2:$Z$100)=AI633)))"),"")</f>
        <v/>
      </c>
    </row>
    <row r="634">
      <c r="R634" s="24"/>
      <c r="S634" s="24"/>
      <c r="AI634" s="8" t="s">
        <v>14</v>
      </c>
      <c r="AK634" s="8" t="s">
        <v>14</v>
      </c>
      <c r="AL634" s="8" t="s">
        <v>14</v>
      </c>
      <c r="AM634" s="8" t="s">
        <v>14</v>
      </c>
      <c r="AN634" s="8" t="str">
        <f>IFERROR(__xludf.DUMMYFUNCTION("""COMPUTED_VALUE"""),"")</f>
        <v/>
      </c>
      <c r="AO634" s="8" t="str">
        <f>IFERROR(__xludf.DUMMYFUNCTION("if(len(AI634:AI1001)=0,"""", COUNTA(filter(Chirps!$A$2:$Z$100,column(Chirps!$A$2:$Z$100)=AI634)))"),"")</f>
        <v/>
      </c>
    </row>
    <row r="635">
      <c r="R635" s="24"/>
      <c r="S635" s="24"/>
      <c r="AI635" s="8" t="s">
        <v>14</v>
      </c>
      <c r="AK635" s="8" t="s">
        <v>14</v>
      </c>
      <c r="AL635" s="8" t="s">
        <v>14</v>
      </c>
      <c r="AM635" s="8" t="s">
        <v>14</v>
      </c>
      <c r="AN635" s="8" t="str">
        <f>IFERROR(__xludf.DUMMYFUNCTION("""COMPUTED_VALUE"""),"")</f>
        <v/>
      </c>
      <c r="AO635" s="8" t="str">
        <f>IFERROR(__xludf.DUMMYFUNCTION("if(len(AI635:AI1001)=0,"""", COUNTA(filter(Chirps!$A$2:$Z$100,column(Chirps!$A$2:$Z$100)=AI635)))"),"")</f>
        <v/>
      </c>
    </row>
    <row r="636">
      <c r="R636" s="24"/>
      <c r="S636" s="24"/>
      <c r="AI636" s="8" t="s">
        <v>14</v>
      </c>
      <c r="AK636" s="8" t="s">
        <v>14</v>
      </c>
      <c r="AL636" s="8" t="s">
        <v>14</v>
      </c>
      <c r="AM636" s="8" t="s">
        <v>14</v>
      </c>
      <c r="AN636" s="8" t="str">
        <f>IFERROR(__xludf.DUMMYFUNCTION("""COMPUTED_VALUE"""),"")</f>
        <v/>
      </c>
      <c r="AO636" s="8" t="str">
        <f>IFERROR(__xludf.DUMMYFUNCTION("if(len(AI636:AI1001)=0,"""", COUNTA(filter(Chirps!$A$2:$Z$100,column(Chirps!$A$2:$Z$100)=AI636)))"),"")</f>
        <v/>
      </c>
    </row>
    <row r="637">
      <c r="R637" s="24"/>
      <c r="S637" s="24"/>
      <c r="AI637" s="8" t="s">
        <v>14</v>
      </c>
      <c r="AK637" s="8" t="s">
        <v>14</v>
      </c>
      <c r="AL637" s="8" t="s">
        <v>14</v>
      </c>
      <c r="AM637" s="8" t="s">
        <v>14</v>
      </c>
      <c r="AN637" s="8" t="str">
        <f>IFERROR(__xludf.DUMMYFUNCTION("""COMPUTED_VALUE"""),"")</f>
        <v/>
      </c>
      <c r="AO637" s="8" t="str">
        <f>IFERROR(__xludf.DUMMYFUNCTION("if(len(AI637:AI1001)=0,"""", COUNTA(filter(Chirps!$A$2:$Z$100,column(Chirps!$A$2:$Z$100)=AI637)))"),"")</f>
        <v/>
      </c>
    </row>
    <row r="638">
      <c r="R638" s="24"/>
      <c r="S638" s="24"/>
      <c r="AI638" s="8" t="s">
        <v>14</v>
      </c>
      <c r="AK638" s="8" t="s">
        <v>14</v>
      </c>
      <c r="AL638" s="8" t="s">
        <v>14</v>
      </c>
      <c r="AM638" s="8" t="s">
        <v>14</v>
      </c>
      <c r="AN638" s="8" t="str">
        <f>IFERROR(__xludf.DUMMYFUNCTION("""COMPUTED_VALUE"""),"")</f>
        <v/>
      </c>
      <c r="AO638" s="8" t="str">
        <f>IFERROR(__xludf.DUMMYFUNCTION("if(len(AI638:AI1001)=0,"""", COUNTA(filter(Chirps!$A$2:$Z$100,column(Chirps!$A$2:$Z$100)=AI638)))"),"")</f>
        <v/>
      </c>
    </row>
    <row r="639">
      <c r="R639" s="24"/>
      <c r="S639" s="24"/>
      <c r="AI639" s="8" t="s">
        <v>14</v>
      </c>
      <c r="AK639" s="8" t="s">
        <v>14</v>
      </c>
      <c r="AL639" s="8" t="s">
        <v>14</v>
      </c>
      <c r="AM639" s="8" t="s">
        <v>14</v>
      </c>
      <c r="AN639" s="8" t="str">
        <f>IFERROR(__xludf.DUMMYFUNCTION("""COMPUTED_VALUE"""),"")</f>
        <v/>
      </c>
      <c r="AO639" s="8" t="str">
        <f>IFERROR(__xludf.DUMMYFUNCTION("if(len(AI639:AI1001)=0,"""", COUNTA(filter(Chirps!$A$2:$Z$100,column(Chirps!$A$2:$Z$100)=AI639)))"),"")</f>
        <v/>
      </c>
    </row>
    <row r="640">
      <c r="R640" s="24"/>
      <c r="S640" s="24"/>
      <c r="AI640" s="8" t="s">
        <v>14</v>
      </c>
      <c r="AK640" s="8" t="s">
        <v>14</v>
      </c>
      <c r="AL640" s="8" t="s">
        <v>14</v>
      </c>
      <c r="AM640" s="8" t="s">
        <v>14</v>
      </c>
      <c r="AN640" s="8" t="str">
        <f>IFERROR(__xludf.DUMMYFUNCTION("""COMPUTED_VALUE"""),"")</f>
        <v/>
      </c>
      <c r="AO640" s="8" t="str">
        <f>IFERROR(__xludf.DUMMYFUNCTION("if(len(AI640:AI1001)=0,"""", COUNTA(filter(Chirps!$A$2:$Z$100,column(Chirps!$A$2:$Z$100)=AI640)))"),"")</f>
        <v/>
      </c>
    </row>
    <row r="641">
      <c r="R641" s="24"/>
      <c r="S641" s="24"/>
      <c r="AI641" s="8" t="s">
        <v>14</v>
      </c>
      <c r="AK641" s="8" t="s">
        <v>14</v>
      </c>
      <c r="AL641" s="8" t="s">
        <v>14</v>
      </c>
      <c r="AM641" s="8" t="s">
        <v>14</v>
      </c>
      <c r="AN641" s="8" t="str">
        <f>IFERROR(__xludf.DUMMYFUNCTION("""COMPUTED_VALUE"""),"")</f>
        <v/>
      </c>
      <c r="AO641" s="8" t="str">
        <f>IFERROR(__xludf.DUMMYFUNCTION("if(len(AI641:AI1001)=0,"""", COUNTA(filter(Chirps!$A$2:$Z$100,column(Chirps!$A$2:$Z$100)=AI641)))"),"")</f>
        <v/>
      </c>
    </row>
    <row r="642">
      <c r="R642" s="24"/>
      <c r="S642" s="24"/>
      <c r="AI642" s="8" t="s">
        <v>14</v>
      </c>
      <c r="AK642" s="8" t="s">
        <v>14</v>
      </c>
      <c r="AL642" s="8" t="s">
        <v>14</v>
      </c>
      <c r="AM642" s="8" t="s">
        <v>14</v>
      </c>
      <c r="AN642" s="8" t="str">
        <f>IFERROR(__xludf.DUMMYFUNCTION("""COMPUTED_VALUE"""),"")</f>
        <v/>
      </c>
      <c r="AO642" s="8" t="str">
        <f>IFERROR(__xludf.DUMMYFUNCTION("if(len(AI642:AI1001)=0,"""", COUNTA(filter(Chirps!$A$2:$Z$100,column(Chirps!$A$2:$Z$100)=AI642)))"),"")</f>
        <v/>
      </c>
    </row>
    <row r="643">
      <c r="R643" s="24"/>
      <c r="S643" s="24"/>
      <c r="AI643" s="8" t="s">
        <v>14</v>
      </c>
      <c r="AK643" s="8" t="s">
        <v>14</v>
      </c>
      <c r="AL643" s="8" t="s">
        <v>14</v>
      </c>
      <c r="AM643" s="8" t="s">
        <v>14</v>
      </c>
      <c r="AN643" s="8" t="str">
        <f>IFERROR(__xludf.DUMMYFUNCTION("""COMPUTED_VALUE"""),"")</f>
        <v/>
      </c>
      <c r="AO643" s="8" t="str">
        <f>IFERROR(__xludf.DUMMYFUNCTION("if(len(AI643:AI1001)=0,"""", COUNTA(filter(Chirps!$A$2:$Z$100,column(Chirps!$A$2:$Z$100)=AI643)))"),"")</f>
        <v/>
      </c>
    </row>
    <row r="644">
      <c r="R644" s="24"/>
      <c r="S644" s="24"/>
      <c r="AI644" s="8" t="s">
        <v>14</v>
      </c>
      <c r="AK644" s="8" t="s">
        <v>14</v>
      </c>
      <c r="AL644" s="8" t="s">
        <v>14</v>
      </c>
      <c r="AM644" s="8" t="s">
        <v>14</v>
      </c>
      <c r="AN644" s="8" t="str">
        <f>IFERROR(__xludf.DUMMYFUNCTION("""COMPUTED_VALUE"""),"")</f>
        <v/>
      </c>
      <c r="AO644" s="8" t="str">
        <f>IFERROR(__xludf.DUMMYFUNCTION("if(len(AI644:AI1001)=0,"""", COUNTA(filter(Chirps!$A$2:$Z$100,column(Chirps!$A$2:$Z$100)=AI644)))"),"")</f>
        <v/>
      </c>
    </row>
    <row r="645">
      <c r="R645" s="24"/>
      <c r="S645" s="24"/>
      <c r="AI645" s="8" t="s">
        <v>14</v>
      </c>
      <c r="AK645" s="8" t="s">
        <v>14</v>
      </c>
      <c r="AL645" s="8" t="s">
        <v>14</v>
      </c>
      <c r="AM645" s="8" t="s">
        <v>14</v>
      </c>
      <c r="AN645" s="8" t="str">
        <f>IFERROR(__xludf.DUMMYFUNCTION("""COMPUTED_VALUE"""),"")</f>
        <v/>
      </c>
      <c r="AO645" s="8" t="str">
        <f>IFERROR(__xludf.DUMMYFUNCTION("if(len(AI645:AI1001)=0,"""", COUNTA(filter(Chirps!$A$2:$Z$100,column(Chirps!$A$2:$Z$100)=AI645)))"),"")</f>
        <v/>
      </c>
    </row>
    <row r="646">
      <c r="R646" s="24"/>
      <c r="S646" s="24"/>
      <c r="AI646" s="8" t="s">
        <v>14</v>
      </c>
      <c r="AK646" s="8" t="s">
        <v>14</v>
      </c>
      <c r="AL646" s="8" t="s">
        <v>14</v>
      </c>
      <c r="AM646" s="8" t="s">
        <v>14</v>
      </c>
      <c r="AN646" s="8" t="str">
        <f>IFERROR(__xludf.DUMMYFUNCTION("""COMPUTED_VALUE"""),"")</f>
        <v/>
      </c>
      <c r="AO646" s="8" t="str">
        <f>IFERROR(__xludf.DUMMYFUNCTION("if(len(AI646:AI1001)=0,"""", COUNTA(filter(Chirps!$A$2:$Z$100,column(Chirps!$A$2:$Z$100)=AI646)))"),"")</f>
        <v/>
      </c>
    </row>
    <row r="647">
      <c r="R647" s="24"/>
      <c r="S647" s="24"/>
      <c r="AI647" s="8" t="s">
        <v>14</v>
      </c>
      <c r="AK647" s="8" t="s">
        <v>14</v>
      </c>
      <c r="AL647" s="8" t="s">
        <v>14</v>
      </c>
      <c r="AM647" s="8" t="s">
        <v>14</v>
      </c>
      <c r="AN647" s="8" t="str">
        <f>IFERROR(__xludf.DUMMYFUNCTION("""COMPUTED_VALUE"""),"")</f>
        <v/>
      </c>
      <c r="AO647" s="8" t="str">
        <f>IFERROR(__xludf.DUMMYFUNCTION("if(len(AI647:AI1001)=0,"""", COUNTA(filter(Chirps!$A$2:$Z$100,column(Chirps!$A$2:$Z$100)=AI647)))"),"")</f>
        <v/>
      </c>
    </row>
    <row r="648">
      <c r="R648" s="24"/>
      <c r="S648" s="24"/>
      <c r="AI648" s="8" t="s">
        <v>14</v>
      </c>
      <c r="AK648" s="8" t="s">
        <v>14</v>
      </c>
      <c r="AL648" s="8" t="s">
        <v>14</v>
      </c>
      <c r="AM648" s="8" t="s">
        <v>14</v>
      </c>
      <c r="AN648" s="8" t="str">
        <f>IFERROR(__xludf.DUMMYFUNCTION("""COMPUTED_VALUE"""),"")</f>
        <v/>
      </c>
      <c r="AO648" s="8" t="str">
        <f>IFERROR(__xludf.DUMMYFUNCTION("if(len(AI648:AI1001)=0,"""", COUNTA(filter(Chirps!$A$2:$Z$100,column(Chirps!$A$2:$Z$100)=AI648)))"),"")</f>
        <v/>
      </c>
    </row>
    <row r="649">
      <c r="R649" s="24"/>
      <c r="S649" s="24"/>
      <c r="AI649" s="8" t="s">
        <v>14</v>
      </c>
      <c r="AK649" s="8" t="s">
        <v>14</v>
      </c>
      <c r="AL649" s="8" t="s">
        <v>14</v>
      </c>
      <c r="AM649" s="8" t="s">
        <v>14</v>
      </c>
      <c r="AN649" s="8" t="str">
        <f>IFERROR(__xludf.DUMMYFUNCTION("""COMPUTED_VALUE"""),"")</f>
        <v/>
      </c>
      <c r="AO649" s="8" t="str">
        <f>IFERROR(__xludf.DUMMYFUNCTION("if(len(AI649:AI1001)=0,"""", COUNTA(filter(Chirps!$A$2:$Z$100,column(Chirps!$A$2:$Z$100)=AI649)))"),"")</f>
        <v/>
      </c>
    </row>
    <row r="650">
      <c r="R650" s="24"/>
      <c r="S650" s="24"/>
      <c r="AI650" s="8" t="s">
        <v>14</v>
      </c>
      <c r="AK650" s="8" t="s">
        <v>14</v>
      </c>
      <c r="AL650" s="8" t="s">
        <v>14</v>
      </c>
      <c r="AM650" s="8" t="s">
        <v>14</v>
      </c>
      <c r="AN650" s="8" t="str">
        <f>IFERROR(__xludf.DUMMYFUNCTION("""COMPUTED_VALUE"""),"")</f>
        <v/>
      </c>
      <c r="AO650" s="8" t="str">
        <f>IFERROR(__xludf.DUMMYFUNCTION("if(len(AI650:AI1001)=0,"""", COUNTA(filter(Chirps!$A$2:$Z$100,column(Chirps!$A$2:$Z$100)=AI650)))"),"")</f>
        <v/>
      </c>
    </row>
    <row r="651">
      <c r="R651" s="24"/>
      <c r="S651" s="24"/>
      <c r="AI651" s="8" t="s">
        <v>14</v>
      </c>
      <c r="AK651" s="8" t="s">
        <v>14</v>
      </c>
      <c r="AL651" s="8" t="s">
        <v>14</v>
      </c>
      <c r="AM651" s="8" t="s">
        <v>14</v>
      </c>
      <c r="AN651" s="8" t="str">
        <f>IFERROR(__xludf.DUMMYFUNCTION("""COMPUTED_VALUE"""),"")</f>
        <v/>
      </c>
      <c r="AO651" s="8" t="str">
        <f>IFERROR(__xludf.DUMMYFUNCTION("if(len(AI651:AI1001)=0,"""", COUNTA(filter(Chirps!$A$2:$Z$100,column(Chirps!$A$2:$Z$100)=AI651)))"),"")</f>
        <v/>
      </c>
    </row>
    <row r="652">
      <c r="R652" s="24"/>
      <c r="S652" s="24"/>
      <c r="AI652" s="8" t="s">
        <v>14</v>
      </c>
      <c r="AK652" s="8" t="s">
        <v>14</v>
      </c>
      <c r="AL652" s="8" t="s">
        <v>14</v>
      </c>
      <c r="AM652" s="8" t="s">
        <v>14</v>
      </c>
      <c r="AN652" s="8" t="str">
        <f>IFERROR(__xludf.DUMMYFUNCTION("""COMPUTED_VALUE"""),"")</f>
        <v/>
      </c>
      <c r="AO652" s="8" t="str">
        <f>IFERROR(__xludf.DUMMYFUNCTION("if(len(AI652:AI1001)=0,"""", COUNTA(filter(Chirps!$A$2:$Z$100,column(Chirps!$A$2:$Z$100)=AI652)))"),"")</f>
        <v/>
      </c>
    </row>
    <row r="653">
      <c r="R653" s="24"/>
      <c r="S653" s="24"/>
      <c r="AI653" s="8" t="s">
        <v>14</v>
      </c>
      <c r="AK653" s="8" t="s">
        <v>14</v>
      </c>
      <c r="AL653" s="8" t="s">
        <v>14</v>
      </c>
      <c r="AM653" s="8" t="s">
        <v>14</v>
      </c>
      <c r="AN653" s="8" t="str">
        <f>IFERROR(__xludf.DUMMYFUNCTION("""COMPUTED_VALUE"""),"")</f>
        <v/>
      </c>
      <c r="AO653" s="8" t="str">
        <f>IFERROR(__xludf.DUMMYFUNCTION("if(len(AI653:AI1001)=0,"""", COUNTA(filter(Chirps!$A$2:$Z$100,column(Chirps!$A$2:$Z$100)=AI653)))"),"")</f>
        <v/>
      </c>
    </row>
    <row r="654">
      <c r="R654" s="24"/>
      <c r="S654" s="24"/>
      <c r="AI654" s="8" t="s">
        <v>14</v>
      </c>
      <c r="AK654" s="8" t="s">
        <v>14</v>
      </c>
      <c r="AL654" s="8" t="s">
        <v>14</v>
      </c>
      <c r="AM654" s="8" t="s">
        <v>14</v>
      </c>
      <c r="AN654" s="8" t="str">
        <f>IFERROR(__xludf.DUMMYFUNCTION("""COMPUTED_VALUE"""),"")</f>
        <v/>
      </c>
      <c r="AO654" s="8" t="str">
        <f>IFERROR(__xludf.DUMMYFUNCTION("if(len(AI654:AI1001)=0,"""", COUNTA(filter(Chirps!$A$2:$Z$100,column(Chirps!$A$2:$Z$100)=AI654)))"),"")</f>
        <v/>
      </c>
    </row>
    <row r="655">
      <c r="R655" s="24"/>
      <c r="S655" s="24"/>
      <c r="AI655" s="8" t="s">
        <v>14</v>
      </c>
      <c r="AK655" s="8" t="s">
        <v>14</v>
      </c>
      <c r="AL655" s="8" t="s">
        <v>14</v>
      </c>
      <c r="AM655" s="8" t="s">
        <v>14</v>
      </c>
      <c r="AN655" s="8" t="str">
        <f>IFERROR(__xludf.DUMMYFUNCTION("""COMPUTED_VALUE"""),"")</f>
        <v/>
      </c>
      <c r="AO655" s="8" t="str">
        <f>IFERROR(__xludf.DUMMYFUNCTION("if(len(AI655:AI1001)=0,"""", COUNTA(filter(Chirps!$A$2:$Z$100,column(Chirps!$A$2:$Z$100)=AI655)))"),"")</f>
        <v/>
      </c>
    </row>
    <row r="656">
      <c r="R656" s="24"/>
      <c r="S656" s="24"/>
      <c r="AI656" s="8" t="s">
        <v>14</v>
      </c>
      <c r="AK656" s="8" t="s">
        <v>14</v>
      </c>
      <c r="AL656" s="8" t="s">
        <v>14</v>
      </c>
      <c r="AM656" s="8" t="s">
        <v>14</v>
      </c>
      <c r="AN656" s="8" t="str">
        <f>IFERROR(__xludf.DUMMYFUNCTION("""COMPUTED_VALUE"""),"")</f>
        <v/>
      </c>
      <c r="AO656" s="8" t="str">
        <f>IFERROR(__xludf.DUMMYFUNCTION("if(len(AI656:AI1001)=0,"""", COUNTA(filter(Chirps!$A$2:$Z$100,column(Chirps!$A$2:$Z$100)=AI656)))"),"")</f>
        <v/>
      </c>
    </row>
    <row r="657">
      <c r="R657" s="24"/>
      <c r="S657" s="24"/>
      <c r="AI657" s="8" t="s">
        <v>14</v>
      </c>
      <c r="AK657" s="8" t="s">
        <v>14</v>
      </c>
      <c r="AL657" s="8" t="s">
        <v>14</v>
      </c>
      <c r="AM657" s="8" t="s">
        <v>14</v>
      </c>
      <c r="AN657" s="8" t="str">
        <f>IFERROR(__xludf.DUMMYFUNCTION("""COMPUTED_VALUE"""),"")</f>
        <v/>
      </c>
      <c r="AO657" s="8" t="str">
        <f>IFERROR(__xludf.DUMMYFUNCTION("if(len(AI657:AI1001)=0,"""", COUNTA(filter(Chirps!$A$2:$Z$100,column(Chirps!$A$2:$Z$100)=AI657)))"),"")</f>
        <v/>
      </c>
    </row>
    <row r="658">
      <c r="R658" s="24"/>
      <c r="S658" s="24"/>
      <c r="AI658" s="8" t="s">
        <v>14</v>
      </c>
      <c r="AK658" s="8" t="s">
        <v>14</v>
      </c>
      <c r="AL658" s="8" t="s">
        <v>14</v>
      </c>
      <c r="AM658" s="8" t="s">
        <v>14</v>
      </c>
      <c r="AN658" s="8" t="str">
        <f>IFERROR(__xludf.DUMMYFUNCTION("""COMPUTED_VALUE"""),"")</f>
        <v/>
      </c>
      <c r="AO658" s="8" t="str">
        <f>IFERROR(__xludf.DUMMYFUNCTION("if(len(AI658:AI1001)=0,"""", COUNTA(filter(Chirps!$A$2:$Z$100,column(Chirps!$A$2:$Z$100)=AI658)))"),"")</f>
        <v/>
      </c>
    </row>
    <row r="659">
      <c r="R659" s="24"/>
      <c r="S659" s="24"/>
      <c r="AI659" s="8" t="s">
        <v>14</v>
      </c>
      <c r="AK659" s="8" t="s">
        <v>14</v>
      </c>
      <c r="AL659" s="8" t="s">
        <v>14</v>
      </c>
      <c r="AM659" s="8" t="s">
        <v>14</v>
      </c>
      <c r="AN659" s="8" t="str">
        <f>IFERROR(__xludf.DUMMYFUNCTION("""COMPUTED_VALUE"""),"")</f>
        <v/>
      </c>
      <c r="AO659" s="8" t="str">
        <f>IFERROR(__xludf.DUMMYFUNCTION("if(len(AI659:AI1001)=0,"""", COUNTA(filter(Chirps!$A$2:$Z$100,column(Chirps!$A$2:$Z$100)=AI659)))"),"")</f>
        <v/>
      </c>
    </row>
    <row r="660">
      <c r="R660" s="24"/>
      <c r="S660" s="24"/>
      <c r="AI660" s="8" t="s">
        <v>14</v>
      </c>
      <c r="AK660" s="8" t="s">
        <v>14</v>
      </c>
      <c r="AL660" s="8" t="s">
        <v>14</v>
      </c>
      <c r="AM660" s="8" t="s">
        <v>14</v>
      </c>
      <c r="AN660" s="8" t="str">
        <f>IFERROR(__xludf.DUMMYFUNCTION("""COMPUTED_VALUE"""),"")</f>
        <v/>
      </c>
      <c r="AO660" s="8" t="str">
        <f>IFERROR(__xludf.DUMMYFUNCTION("if(len(AI660:AI1001)=0,"""", COUNTA(filter(Chirps!$A$2:$Z$100,column(Chirps!$A$2:$Z$100)=AI660)))"),"")</f>
        <v/>
      </c>
    </row>
    <row r="661">
      <c r="R661" s="24"/>
      <c r="S661" s="24"/>
      <c r="AI661" s="8" t="s">
        <v>14</v>
      </c>
      <c r="AK661" s="8" t="s">
        <v>14</v>
      </c>
      <c r="AL661" s="8" t="s">
        <v>14</v>
      </c>
      <c r="AM661" s="8" t="s">
        <v>14</v>
      </c>
      <c r="AN661" s="8" t="str">
        <f>IFERROR(__xludf.DUMMYFUNCTION("""COMPUTED_VALUE"""),"")</f>
        <v/>
      </c>
      <c r="AO661" s="8" t="str">
        <f>IFERROR(__xludf.DUMMYFUNCTION("if(len(AI661:AI1001)=0,"""", COUNTA(filter(Chirps!$A$2:$Z$100,column(Chirps!$A$2:$Z$100)=AI661)))"),"")</f>
        <v/>
      </c>
    </row>
    <row r="662">
      <c r="R662" s="24"/>
      <c r="S662" s="24"/>
      <c r="AI662" s="8" t="s">
        <v>14</v>
      </c>
      <c r="AK662" s="8" t="s">
        <v>14</v>
      </c>
      <c r="AL662" s="8" t="s">
        <v>14</v>
      </c>
      <c r="AM662" s="8" t="s">
        <v>14</v>
      </c>
      <c r="AN662" s="8" t="str">
        <f>IFERROR(__xludf.DUMMYFUNCTION("""COMPUTED_VALUE"""),"")</f>
        <v/>
      </c>
      <c r="AO662" s="8" t="str">
        <f>IFERROR(__xludf.DUMMYFUNCTION("if(len(AI662:AI1001)=0,"""", COUNTA(filter(Chirps!$A$2:$Z$100,column(Chirps!$A$2:$Z$100)=AI662)))"),"")</f>
        <v/>
      </c>
    </row>
    <row r="663">
      <c r="R663" s="24"/>
      <c r="S663" s="24"/>
      <c r="AI663" s="8" t="s">
        <v>14</v>
      </c>
      <c r="AK663" s="8" t="s">
        <v>14</v>
      </c>
      <c r="AL663" s="8" t="s">
        <v>14</v>
      </c>
      <c r="AM663" s="8" t="s">
        <v>14</v>
      </c>
      <c r="AN663" s="8" t="str">
        <f>IFERROR(__xludf.DUMMYFUNCTION("""COMPUTED_VALUE"""),"")</f>
        <v/>
      </c>
      <c r="AO663" s="8" t="str">
        <f>IFERROR(__xludf.DUMMYFUNCTION("if(len(AI663:AI1001)=0,"""", COUNTA(filter(Chirps!$A$2:$Z$100,column(Chirps!$A$2:$Z$100)=AI663)))"),"")</f>
        <v/>
      </c>
    </row>
    <row r="664">
      <c r="R664" s="24"/>
      <c r="S664" s="24"/>
      <c r="AI664" s="8" t="s">
        <v>14</v>
      </c>
      <c r="AK664" s="8" t="s">
        <v>14</v>
      </c>
      <c r="AL664" s="8" t="s">
        <v>14</v>
      </c>
      <c r="AM664" s="8" t="s">
        <v>14</v>
      </c>
      <c r="AN664" s="8" t="str">
        <f>IFERROR(__xludf.DUMMYFUNCTION("""COMPUTED_VALUE"""),"")</f>
        <v/>
      </c>
      <c r="AO664" s="8" t="str">
        <f>IFERROR(__xludf.DUMMYFUNCTION("if(len(AI664:AI1001)=0,"""", COUNTA(filter(Chirps!$A$2:$Z$100,column(Chirps!$A$2:$Z$100)=AI664)))"),"")</f>
        <v/>
      </c>
    </row>
    <row r="665">
      <c r="R665" s="24"/>
      <c r="S665" s="24"/>
      <c r="AI665" s="8" t="s">
        <v>14</v>
      </c>
      <c r="AK665" s="8" t="s">
        <v>14</v>
      </c>
      <c r="AL665" s="8" t="s">
        <v>14</v>
      </c>
      <c r="AM665" s="8" t="s">
        <v>14</v>
      </c>
      <c r="AN665" s="8" t="str">
        <f>IFERROR(__xludf.DUMMYFUNCTION("""COMPUTED_VALUE"""),"")</f>
        <v/>
      </c>
      <c r="AO665" s="8" t="str">
        <f>IFERROR(__xludf.DUMMYFUNCTION("if(len(AI665:AI1001)=0,"""", COUNTA(filter(Chirps!$A$2:$Z$100,column(Chirps!$A$2:$Z$100)=AI665)))"),"")</f>
        <v/>
      </c>
    </row>
    <row r="666">
      <c r="R666" s="24"/>
      <c r="S666" s="24"/>
      <c r="AI666" s="8" t="s">
        <v>14</v>
      </c>
      <c r="AK666" s="8" t="s">
        <v>14</v>
      </c>
      <c r="AL666" s="8" t="s">
        <v>14</v>
      </c>
      <c r="AM666" s="8" t="s">
        <v>14</v>
      </c>
      <c r="AN666" s="8" t="str">
        <f>IFERROR(__xludf.DUMMYFUNCTION("""COMPUTED_VALUE"""),"")</f>
        <v/>
      </c>
      <c r="AO666" s="8" t="str">
        <f>IFERROR(__xludf.DUMMYFUNCTION("if(len(AI666:AI1001)=0,"""", COUNTA(filter(Chirps!$A$2:$Z$100,column(Chirps!$A$2:$Z$100)=AI666)))"),"")</f>
        <v/>
      </c>
    </row>
    <row r="667">
      <c r="R667" s="24"/>
      <c r="S667" s="24"/>
      <c r="AI667" s="8" t="s">
        <v>14</v>
      </c>
      <c r="AK667" s="8" t="s">
        <v>14</v>
      </c>
      <c r="AL667" s="8" t="s">
        <v>14</v>
      </c>
      <c r="AM667" s="8" t="s">
        <v>14</v>
      </c>
      <c r="AN667" s="8" t="str">
        <f>IFERROR(__xludf.DUMMYFUNCTION("""COMPUTED_VALUE"""),"")</f>
        <v/>
      </c>
      <c r="AO667" s="8" t="str">
        <f>IFERROR(__xludf.DUMMYFUNCTION("if(len(AI667:AI1001)=0,"""", COUNTA(filter(Chirps!$A$2:$Z$100,column(Chirps!$A$2:$Z$100)=AI667)))"),"")</f>
        <v/>
      </c>
    </row>
    <row r="668">
      <c r="R668" s="24"/>
      <c r="S668" s="24"/>
      <c r="AI668" s="8" t="s">
        <v>14</v>
      </c>
      <c r="AK668" s="8" t="s">
        <v>14</v>
      </c>
      <c r="AL668" s="8" t="s">
        <v>14</v>
      </c>
      <c r="AM668" s="8" t="s">
        <v>14</v>
      </c>
      <c r="AN668" s="8" t="str">
        <f>IFERROR(__xludf.DUMMYFUNCTION("""COMPUTED_VALUE"""),"")</f>
        <v/>
      </c>
      <c r="AO668" s="8" t="str">
        <f>IFERROR(__xludf.DUMMYFUNCTION("if(len(AI668:AI1001)=0,"""", COUNTA(filter(Chirps!$A$2:$Z$100,column(Chirps!$A$2:$Z$100)=AI668)))"),"")</f>
        <v/>
      </c>
    </row>
    <row r="669">
      <c r="R669" s="24"/>
      <c r="S669" s="24"/>
      <c r="AI669" s="8" t="s">
        <v>14</v>
      </c>
      <c r="AK669" s="8" t="s">
        <v>14</v>
      </c>
      <c r="AL669" s="8" t="s">
        <v>14</v>
      </c>
      <c r="AM669" s="8" t="s">
        <v>14</v>
      </c>
      <c r="AN669" s="8" t="str">
        <f>IFERROR(__xludf.DUMMYFUNCTION("""COMPUTED_VALUE"""),"")</f>
        <v/>
      </c>
      <c r="AO669" s="8" t="str">
        <f>IFERROR(__xludf.DUMMYFUNCTION("if(len(AI669:AI1001)=0,"""", COUNTA(filter(Chirps!$A$2:$Z$100,column(Chirps!$A$2:$Z$100)=AI669)))"),"")</f>
        <v/>
      </c>
    </row>
    <row r="670">
      <c r="R670" s="24"/>
      <c r="S670" s="24"/>
      <c r="AI670" s="8" t="s">
        <v>14</v>
      </c>
      <c r="AK670" s="8" t="s">
        <v>14</v>
      </c>
      <c r="AL670" s="8" t="s">
        <v>14</v>
      </c>
      <c r="AM670" s="8" t="s">
        <v>14</v>
      </c>
      <c r="AN670" s="8" t="str">
        <f>IFERROR(__xludf.DUMMYFUNCTION("""COMPUTED_VALUE"""),"")</f>
        <v/>
      </c>
      <c r="AO670" s="8" t="str">
        <f>IFERROR(__xludf.DUMMYFUNCTION("if(len(AI670:AI1001)=0,"""", COUNTA(filter(Chirps!$A$2:$Z$100,column(Chirps!$A$2:$Z$100)=AI670)))"),"")</f>
        <v/>
      </c>
    </row>
    <row r="671">
      <c r="R671" s="24"/>
      <c r="S671" s="24"/>
      <c r="AI671" s="8" t="s">
        <v>14</v>
      </c>
      <c r="AK671" s="8" t="s">
        <v>14</v>
      </c>
      <c r="AL671" s="8" t="s">
        <v>14</v>
      </c>
      <c r="AM671" s="8" t="s">
        <v>14</v>
      </c>
      <c r="AN671" s="8" t="str">
        <f>IFERROR(__xludf.DUMMYFUNCTION("""COMPUTED_VALUE"""),"")</f>
        <v/>
      </c>
      <c r="AO671" s="8" t="str">
        <f>IFERROR(__xludf.DUMMYFUNCTION("if(len(AI671:AI1001)=0,"""", COUNTA(filter(Chirps!$A$2:$Z$100,column(Chirps!$A$2:$Z$100)=AI671)))"),"")</f>
        <v/>
      </c>
    </row>
    <row r="672">
      <c r="R672" s="24"/>
      <c r="S672" s="24"/>
      <c r="AI672" s="8" t="s">
        <v>14</v>
      </c>
      <c r="AK672" s="8" t="s">
        <v>14</v>
      </c>
      <c r="AL672" s="8" t="s">
        <v>14</v>
      </c>
      <c r="AM672" s="8" t="s">
        <v>14</v>
      </c>
      <c r="AN672" s="8" t="str">
        <f>IFERROR(__xludf.DUMMYFUNCTION("""COMPUTED_VALUE"""),"")</f>
        <v/>
      </c>
      <c r="AO672" s="8" t="str">
        <f>IFERROR(__xludf.DUMMYFUNCTION("if(len(AI672:AI1001)=0,"""", COUNTA(filter(Chirps!$A$2:$Z$100,column(Chirps!$A$2:$Z$100)=AI672)))"),"")</f>
        <v/>
      </c>
    </row>
    <row r="673">
      <c r="R673" s="24"/>
      <c r="S673" s="24"/>
      <c r="AI673" s="8" t="s">
        <v>14</v>
      </c>
      <c r="AK673" s="8" t="s">
        <v>14</v>
      </c>
      <c r="AL673" s="8" t="s">
        <v>14</v>
      </c>
      <c r="AM673" s="8" t="s">
        <v>14</v>
      </c>
      <c r="AN673" s="8" t="str">
        <f>IFERROR(__xludf.DUMMYFUNCTION("""COMPUTED_VALUE"""),"")</f>
        <v/>
      </c>
      <c r="AO673" s="8" t="str">
        <f>IFERROR(__xludf.DUMMYFUNCTION("if(len(AI673:AI1001)=0,"""", COUNTA(filter(Chirps!$A$2:$Z$100,column(Chirps!$A$2:$Z$100)=AI673)))"),"")</f>
        <v/>
      </c>
    </row>
    <row r="674">
      <c r="R674" s="24"/>
      <c r="S674" s="24"/>
      <c r="AI674" s="8" t="s">
        <v>14</v>
      </c>
      <c r="AK674" s="8" t="s">
        <v>14</v>
      </c>
      <c r="AL674" s="8" t="s">
        <v>14</v>
      </c>
      <c r="AM674" s="8" t="s">
        <v>14</v>
      </c>
      <c r="AN674" s="8" t="str">
        <f>IFERROR(__xludf.DUMMYFUNCTION("""COMPUTED_VALUE"""),"")</f>
        <v/>
      </c>
      <c r="AO674" s="8" t="str">
        <f>IFERROR(__xludf.DUMMYFUNCTION("if(len(AI674:AI1001)=0,"""", COUNTA(filter(Chirps!$A$2:$Z$100,column(Chirps!$A$2:$Z$100)=AI674)))"),"")</f>
        <v/>
      </c>
    </row>
    <row r="675">
      <c r="R675" s="24"/>
      <c r="S675" s="24"/>
      <c r="AI675" s="8" t="s">
        <v>14</v>
      </c>
      <c r="AK675" s="8" t="s">
        <v>14</v>
      </c>
      <c r="AL675" s="8" t="s">
        <v>14</v>
      </c>
      <c r="AM675" s="8" t="s">
        <v>14</v>
      </c>
      <c r="AN675" s="8" t="str">
        <f>IFERROR(__xludf.DUMMYFUNCTION("""COMPUTED_VALUE"""),"")</f>
        <v/>
      </c>
      <c r="AO675" s="8" t="str">
        <f>IFERROR(__xludf.DUMMYFUNCTION("if(len(AI675:AI1001)=0,"""", COUNTA(filter(Chirps!$A$2:$Z$100,column(Chirps!$A$2:$Z$100)=AI675)))"),"")</f>
        <v/>
      </c>
    </row>
    <row r="676">
      <c r="R676" s="24"/>
      <c r="S676" s="24"/>
      <c r="AI676" s="8" t="s">
        <v>14</v>
      </c>
      <c r="AK676" s="8" t="s">
        <v>14</v>
      </c>
      <c r="AL676" s="8" t="s">
        <v>14</v>
      </c>
      <c r="AM676" s="8" t="s">
        <v>14</v>
      </c>
      <c r="AN676" s="8" t="str">
        <f>IFERROR(__xludf.DUMMYFUNCTION("""COMPUTED_VALUE"""),"")</f>
        <v/>
      </c>
      <c r="AO676" s="8" t="str">
        <f>IFERROR(__xludf.DUMMYFUNCTION("if(len(AI676:AI1001)=0,"""", COUNTA(filter(Chirps!$A$2:$Z$100,column(Chirps!$A$2:$Z$100)=AI676)))"),"")</f>
        <v/>
      </c>
    </row>
    <row r="677">
      <c r="R677" s="24"/>
      <c r="S677" s="24"/>
      <c r="AI677" s="8" t="s">
        <v>14</v>
      </c>
      <c r="AK677" s="8" t="s">
        <v>14</v>
      </c>
      <c r="AL677" s="8" t="s">
        <v>14</v>
      </c>
      <c r="AM677" s="8" t="s">
        <v>14</v>
      </c>
      <c r="AN677" s="8" t="str">
        <f>IFERROR(__xludf.DUMMYFUNCTION("""COMPUTED_VALUE"""),"")</f>
        <v/>
      </c>
      <c r="AO677" s="8" t="str">
        <f>IFERROR(__xludf.DUMMYFUNCTION("if(len(AI677:AI1001)=0,"""", COUNTA(filter(Chirps!$A$2:$Z$100,column(Chirps!$A$2:$Z$100)=AI677)))"),"")</f>
        <v/>
      </c>
    </row>
    <row r="678">
      <c r="R678" s="24"/>
      <c r="S678" s="24"/>
      <c r="AI678" s="8" t="s">
        <v>14</v>
      </c>
      <c r="AK678" s="8" t="s">
        <v>14</v>
      </c>
      <c r="AL678" s="8" t="s">
        <v>14</v>
      </c>
      <c r="AM678" s="8" t="s">
        <v>14</v>
      </c>
      <c r="AN678" s="8" t="str">
        <f>IFERROR(__xludf.DUMMYFUNCTION("""COMPUTED_VALUE"""),"")</f>
        <v/>
      </c>
      <c r="AO678" s="8" t="str">
        <f>IFERROR(__xludf.DUMMYFUNCTION("if(len(AI678:AI1001)=0,"""", COUNTA(filter(Chirps!$A$2:$Z$100,column(Chirps!$A$2:$Z$100)=AI678)))"),"")</f>
        <v/>
      </c>
    </row>
    <row r="679">
      <c r="R679" s="24"/>
      <c r="S679" s="24"/>
      <c r="AI679" s="8" t="s">
        <v>14</v>
      </c>
      <c r="AK679" s="8" t="s">
        <v>14</v>
      </c>
      <c r="AL679" s="8" t="s">
        <v>14</v>
      </c>
      <c r="AM679" s="8" t="s">
        <v>14</v>
      </c>
      <c r="AN679" s="8" t="str">
        <f>IFERROR(__xludf.DUMMYFUNCTION("""COMPUTED_VALUE"""),"")</f>
        <v/>
      </c>
      <c r="AO679" s="8" t="str">
        <f>IFERROR(__xludf.DUMMYFUNCTION("if(len(AI679:AI1001)=0,"""", COUNTA(filter(Chirps!$A$2:$Z$100,column(Chirps!$A$2:$Z$100)=AI679)))"),"")</f>
        <v/>
      </c>
    </row>
    <row r="680">
      <c r="R680" s="24"/>
      <c r="S680" s="24"/>
      <c r="AI680" s="8" t="s">
        <v>14</v>
      </c>
      <c r="AK680" s="8" t="s">
        <v>14</v>
      </c>
      <c r="AL680" s="8" t="s">
        <v>14</v>
      </c>
      <c r="AM680" s="8" t="s">
        <v>14</v>
      </c>
      <c r="AN680" s="8" t="str">
        <f>IFERROR(__xludf.DUMMYFUNCTION("""COMPUTED_VALUE"""),"")</f>
        <v/>
      </c>
      <c r="AO680" s="8" t="str">
        <f>IFERROR(__xludf.DUMMYFUNCTION("if(len(AI680:AI1001)=0,"""", COUNTA(filter(Chirps!$A$2:$Z$100,column(Chirps!$A$2:$Z$100)=AI680)))"),"")</f>
        <v/>
      </c>
    </row>
    <row r="681">
      <c r="R681" s="24"/>
      <c r="S681" s="24"/>
      <c r="AI681" s="8" t="s">
        <v>14</v>
      </c>
      <c r="AK681" s="8" t="s">
        <v>14</v>
      </c>
      <c r="AL681" s="8" t="s">
        <v>14</v>
      </c>
      <c r="AM681" s="8" t="s">
        <v>14</v>
      </c>
      <c r="AN681" s="8" t="str">
        <f>IFERROR(__xludf.DUMMYFUNCTION("""COMPUTED_VALUE"""),"")</f>
        <v/>
      </c>
      <c r="AO681" s="8" t="str">
        <f>IFERROR(__xludf.DUMMYFUNCTION("if(len(AI681:AI1001)=0,"""", COUNTA(filter(Chirps!$A$2:$Z$100,column(Chirps!$A$2:$Z$100)=AI681)))"),"")</f>
        <v/>
      </c>
    </row>
    <row r="682">
      <c r="R682" s="24"/>
      <c r="S682" s="24"/>
      <c r="AI682" s="8" t="s">
        <v>14</v>
      </c>
      <c r="AK682" s="8" t="s">
        <v>14</v>
      </c>
      <c r="AL682" s="8" t="s">
        <v>14</v>
      </c>
      <c r="AM682" s="8" t="s">
        <v>14</v>
      </c>
      <c r="AN682" s="8" t="str">
        <f>IFERROR(__xludf.DUMMYFUNCTION("""COMPUTED_VALUE"""),"")</f>
        <v/>
      </c>
      <c r="AO682" s="8" t="str">
        <f>IFERROR(__xludf.DUMMYFUNCTION("if(len(AI682:AI1001)=0,"""", COUNTA(filter(Chirps!$A$2:$Z$100,column(Chirps!$A$2:$Z$100)=AI682)))"),"")</f>
        <v/>
      </c>
    </row>
    <row r="683">
      <c r="R683" s="24"/>
      <c r="S683" s="24"/>
      <c r="AI683" s="8" t="s">
        <v>14</v>
      </c>
      <c r="AK683" s="8" t="s">
        <v>14</v>
      </c>
      <c r="AL683" s="8" t="s">
        <v>14</v>
      </c>
      <c r="AM683" s="8" t="s">
        <v>14</v>
      </c>
      <c r="AN683" s="8" t="str">
        <f>IFERROR(__xludf.DUMMYFUNCTION("""COMPUTED_VALUE"""),"")</f>
        <v/>
      </c>
      <c r="AO683" s="8" t="str">
        <f>IFERROR(__xludf.DUMMYFUNCTION("if(len(AI683:AI1001)=0,"""", COUNTA(filter(Chirps!$A$2:$Z$100,column(Chirps!$A$2:$Z$100)=AI683)))"),"")</f>
        <v/>
      </c>
    </row>
    <row r="684">
      <c r="R684" s="24"/>
      <c r="S684" s="24"/>
      <c r="AI684" s="8" t="s">
        <v>14</v>
      </c>
      <c r="AK684" s="8" t="s">
        <v>14</v>
      </c>
      <c r="AL684" s="8" t="s">
        <v>14</v>
      </c>
      <c r="AM684" s="8" t="s">
        <v>14</v>
      </c>
      <c r="AN684" s="8" t="str">
        <f>IFERROR(__xludf.DUMMYFUNCTION("""COMPUTED_VALUE"""),"")</f>
        <v/>
      </c>
      <c r="AO684" s="8" t="str">
        <f>IFERROR(__xludf.DUMMYFUNCTION("if(len(AI684:AI1001)=0,"""", COUNTA(filter(Chirps!$A$2:$Z$100,column(Chirps!$A$2:$Z$100)=AI684)))"),"")</f>
        <v/>
      </c>
    </row>
    <row r="685">
      <c r="R685" s="24"/>
      <c r="S685" s="24"/>
      <c r="AI685" s="8" t="s">
        <v>14</v>
      </c>
      <c r="AK685" s="8" t="s">
        <v>14</v>
      </c>
      <c r="AL685" s="8" t="s">
        <v>14</v>
      </c>
      <c r="AM685" s="8" t="s">
        <v>14</v>
      </c>
      <c r="AN685" s="8" t="str">
        <f>IFERROR(__xludf.DUMMYFUNCTION("""COMPUTED_VALUE"""),"")</f>
        <v/>
      </c>
      <c r="AO685" s="8" t="str">
        <f>IFERROR(__xludf.DUMMYFUNCTION("if(len(AI685:AI1001)=0,"""", COUNTA(filter(Chirps!$A$2:$Z$100,column(Chirps!$A$2:$Z$100)=AI685)))"),"")</f>
        <v/>
      </c>
    </row>
    <row r="686">
      <c r="R686" s="24"/>
      <c r="S686" s="24"/>
      <c r="AI686" s="8" t="s">
        <v>14</v>
      </c>
      <c r="AK686" s="8" t="s">
        <v>14</v>
      </c>
      <c r="AL686" s="8" t="s">
        <v>14</v>
      </c>
      <c r="AM686" s="8" t="s">
        <v>14</v>
      </c>
      <c r="AN686" s="8" t="str">
        <f>IFERROR(__xludf.DUMMYFUNCTION("""COMPUTED_VALUE"""),"")</f>
        <v/>
      </c>
      <c r="AO686" s="8" t="str">
        <f>IFERROR(__xludf.DUMMYFUNCTION("if(len(AI686:AI1001)=0,"""", COUNTA(filter(Chirps!$A$2:$Z$100,column(Chirps!$A$2:$Z$100)=AI686)))"),"")</f>
        <v/>
      </c>
    </row>
    <row r="687">
      <c r="R687" s="24"/>
      <c r="S687" s="24"/>
      <c r="AI687" s="8" t="s">
        <v>14</v>
      </c>
      <c r="AK687" s="8" t="s">
        <v>14</v>
      </c>
      <c r="AL687" s="8" t="s">
        <v>14</v>
      </c>
      <c r="AM687" s="8" t="s">
        <v>14</v>
      </c>
      <c r="AN687" s="8" t="str">
        <f>IFERROR(__xludf.DUMMYFUNCTION("""COMPUTED_VALUE"""),"")</f>
        <v/>
      </c>
      <c r="AO687" s="8" t="str">
        <f>IFERROR(__xludf.DUMMYFUNCTION("if(len(AI687:AI1001)=0,"""", COUNTA(filter(Chirps!$A$2:$Z$100,column(Chirps!$A$2:$Z$100)=AI687)))"),"")</f>
        <v/>
      </c>
    </row>
    <row r="688">
      <c r="R688" s="24"/>
      <c r="S688" s="24"/>
      <c r="AI688" s="8" t="s">
        <v>14</v>
      </c>
      <c r="AK688" s="8" t="s">
        <v>14</v>
      </c>
      <c r="AL688" s="8" t="s">
        <v>14</v>
      </c>
      <c r="AM688" s="8" t="s">
        <v>14</v>
      </c>
      <c r="AN688" s="8" t="str">
        <f>IFERROR(__xludf.DUMMYFUNCTION("""COMPUTED_VALUE"""),"")</f>
        <v/>
      </c>
      <c r="AO688" s="8" t="str">
        <f>IFERROR(__xludf.DUMMYFUNCTION("if(len(AI688:AI1001)=0,"""", COUNTA(filter(Chirps!$A$2:$Z$100,column(Chirps!$A$2:$Z$100)=AI688)))"),"")</f>
        <v/>
      </c>
    </row>
    <row r="689">
      <c r="R689" s="24"/>
      <c r="S689" s="24"/>
      <c r="AI689" s="8" t="s">
        <v>14</v>
      </c>
      <c r="AK689" s="8" t="s">
        <v>14</v>
      </c>
      <c r="AL689" s="8" t="s">
        <v>14</v>
      </c>
      <c r="AM689" s="8" t="s">
        <v>14</v>
      </c>
      <c r="AN689" s="8" t="str">
        <f>IFERROR(__xludf.DUMMYFUNCTION("""COMPUTED_VALUE"""),"")</f>
        <v/>
      </c>
      <c r="AO689" s="8" t="str">
        <f>IFERROR(__xludf.DUMMYFUNCTION("if(len(AI689:AI1001)=0,"""", COUNTA(filter(Chirps!$A$2:$Z$100,column(Chirps!$A$2:$Z$100)=AI689)))"),"")</f>
        <v/>
      </c>
    </row>
    <row r="690">
      <c r="R690" s="24"/>
      <c r="S690" s="24"/>
      <c r="AI690" s="8" t="s">
        <v>14</v>
      </c>
      <c r="AK690" s="8" t="s">
        <v>14</v>
      </c>
      <c r="AL690" s="8" t="s">
        <v>14</v>
      </c>
      <c r="AM690" s="8" t="s">
        <v>14</v>
      </c>
      <c r="AN690" s="8" t="str">
        <f>IFERROR(__xludf.DUMMYFUNCTION("""COMPUTED_VALUE"""),"")</f>
        <v/>
      </c>
      <c r="AO690" s="8" t="str">
        <f>IFERROR(__xludf.DUMMYFUNCTION("if(len(AI690:AI1001)=0,"""", COUNTA(filter(Chirps!$A$2:$Z$100,column(Chirps!$A$2:$Z$100)=AI690)))"),"")</f>
        <v/>
      </c>
    </row>
    <row r="691">
      <c r="R691" s="24"/>
      <c r="S691" s="24"/>
      <c r="AI691" s="8" t="s">
        <v>14</v>
      </c>
      <c r="AK691" s="8" t="s">
        <v>14</v>
      </c>
      <c r="AL691" s="8" t="s">
        <v>14</v>
      </c>
      <c r="AM691" s="8" t="s">
        <v>14</v>
      </c>
      <c r="AN691" s="8" t="str">
        <f>IFERROR(__xludf.DUMMYFUNCTION("""COMPUTED_VALUE"""),"")</f>
        <v/>
      </c>
      <c r="AO691" s="8" t="str">
        <f>IFERROR(__xludf.DUMMYFUNCTION("if(len(AI691:AI1001)=0,"""", COUNTA(filter(Chirps!$A$2:$Z$100,column(Chirps!$A$2:$Z$100)=AI691)))"),"")</f>
        <v/>
      </c>
    </row>
    <row r="692">
      <c r="R692" s="24"/>
      <c r="S692" s="24"/>
      <c r="AI692" s="8" t="s">
        <v>14</v>
      </c>
      <c r="AK692" s="8" t="s">
        <v>14</v>
      </c>
      <c r="AL692" s="8" t="s">
        <v>14</v>
      </c>
      <c r="AM692" s="8" t="s">
        <v>14</v>
      </c>
      <c r="AN692" s="8" t="str">
        <f>IFERROR(__xludf.DUMMYFUNCTION("""COMPUTED_VALUE"""),"")</f>
        <v/>
      </c>
      <c r="AO692" s="8" t="str">
        <f>IFERROR(__xludf.DUMMYFUNCTION("if(len(AI692:AI1001)=0,"""", COUNTA(filter(Chirps!$A$2:$Z$100,column(Chirps!$A$2:$Z$100)=AI692)))"),"")</f>
        <v/>
      </c>
    </row>
    <row r="693">
      <c r="R693" s="24"/>
      <c r="S693" s="24"/>
      <c r="AI693" s="8" t="s">
        <v>14</v>
      </c>
      <c r="AK693" s="8" t="s">
        <v>14</v>
      </c>
      <c r="AL693" s="8" t="s">
        <v>14</v>
      </c>
      <c r="AM693" s="8" t="s">
        <v>14</v>
      </c>
      <c r="AN693" s="8" t="str">
        <f>IFERROR(__xludf.DUMMYFUNCTION("""COMPUTED_VALUE"""),"")</f>
        <v/>
      </c>
      <c r="AO693" s="8" t="str">
        <f>IFERROR(__xludf.DUMMYFUNCTION("if(len(AI693:AI1001)=0,"""", COUNTA(filter(Chirps!$A$2:$Z$100,column(Chirps!$A$2:$Z$100)=AI693)))"),"")</f>
        <v/>
      </c>
    </row>
    <row r="694">
      <c r="R694" s="24"/>
      <c r="S694" s="24"/>
      <c r="AI694" s="8" t="s">
        <v>14</v>
      </c>
      <c r="AK694" s="8" t="s">
        <v>14</v>
      </c>
      <c r="AL694" s="8" t="s">
        <v>14</v>
      </c>
      <c r="AM694" s="8" t="s">
        <v>14</v>
      </c>
      <c r="AN694" s="8" t="str">
        <f>IFERROR(__xludf.DUMMYFUNCTION("""COMPUTED_VALUE"""),"")</f>
        <v/>
      </c>
      <c r="AO694" s="8" t="str">
        <f>IFERROR(__xludf.DUMMYFUNCTION("if(len(AI694:AI1001)=0,"""", COUNTA(filter(Chirps!$A$2:$Z$100,column(Chirps!$A$2:$Z$100)=AI694)))"),"")</f>
        <v/>
      </c>
    </row>
    <row r="695">
      <c r="R695" s="24"/>
      <c r="S695" s="24"/>
      <c r="AI695" s="8" t="s">
        <v>14</v>
      </c>
      <c r="AK695" s="8" t="s">
        <v>14</v>
      </c>
      <c r="AL695" s="8" t="s">
        <v>14</v>
      </c>
      <c r="AM695" s="8" t="s">
        <v>14</v>
      </c>
      <c r="AN695" s="8" t="str">
        <f>IFERROR(__xludf.DUMMYFUNCTION("""COMPUTED_VALUE"""),"")</f>
        <v/>
      </c>
      <c r="AO695" s="8" t="str">
        <f>IFERROR(__xludf.DUMMYFUNCTION("if(len(AI695:AI1001)=0,"""", COUNTA(filter(Chirps!$A$2:$Z$100,column(Chirps!$A$2:$Z$100)=AI695)))"),"")</f>
        <v/>
      </c>
    </row>
    <row r="696">
      <c r="R696" s="24"/>
      <c r="S696" s="24"/>
      <c r="AI696" s="8" t="s">
        <v>14</v>
      </c>
      <c r="AK696" s="8" t="s">
        <v>14</v>
      </c>
      <c r="AL696" s="8" t="s">
        <v>14</v>
      </c>
      <c r="AM696" s="8" t="s">
        <v>14</v>
      </c>
      <c r="AN696" s="8" t="str">
        <f>IFERROR(__xludf.DUMMYFUNCTION("""COMPUTED_VALUE"""),"")</f>
        <v/>
      </c>
      <c r="AO696" s="8" t="str">
        <f>IFERROR(__xludf.DUMMYFUNCTION("if(len(AI696:AI1001)=0,"""", COUNTA(filter(Chirps!$A$2:$Z$100,column(Chirps!$A$2:$Z$100)=AI696)))"),"")</f>
        <v/>
      </c>
    </row>
    <row r="697">
      <c r="R697" s="24"/>
      <c r="S697" s="24"/>
      <c r="AI697" s="8" t="s">
        <v>14</v>
      </c>
      <c r="AK697" s="8" t="s">
        <v>14</v>
      </c>
      <c r="AL697" s="8" t="s">
        <v>14</v>
      </c>
      <c r="AM697" s="8" t="s">
        <v>14</v>
      </c>
      <c r="AN697" s="8" t="str">
        <f>IFERROR(__xludf.DUMMYFUNCTION("""COMPUTED_VALUE"""),"")</f>
        <v/>
      </c>
      <c r="AO697" s="8" t="str">
        <f>IFERROR(__xludf.DUMMYFUNCTION("if(len(AI697:AI1001)=0,"""", COUNTA(filter(Chirps!$A$2:$Z$100,column(Chirps!$A$2:$Z$100)=AI697)))"),"")</f>
        <v/>
      </c>
    </row>
    <row r="698">
      <c r="R698" s="24"/>
      <c r="S698" s="24"/>
      <c r="AI698" s="8" t="s">
        <v>14</v>
      </c>
      <c r="AK698" s="8" t="s">
        <v>14</v>
      </c>
      <c r="AL698" s="8" t="s">
        <v>14</v>
      </c>
      <c r="AM698" s="8" t="s">
        <v>14</v>
      </c>
      <c r="AN698" s="8" t="str">
        <f>IFERROR(__xludf.DUMMYFUNCTION("""COMPUTED_VALUE"""),"")</f>
        <v/>
      </c>
      <c r="AO698" s="8" t="str">
        <f>IFERROR(__xludf.DUMMYFUNCTION("if(len(AI698:AI1001)=0,"""", COUNTA(filter(Chirps!$A$2:$Z$100,column(Chirps!$A$2:$Z$100)=AI698)))"),"")</f>
        <v/>
      </c>
    </row>
    <row r="699">
      <c r="R699" s="24"/>
      <c r="S699" s="24"/>
      <c r="AI699" s="8" t="s">
        <v>14</v>
      </c>
      <c r="AK699" s="8" t="s">
        <v>14</v>
      </c>
      <c r="AL699" s="8" t="s">
        <v>14</v>
      </c>
      <c r="AM699" s="8" t="s">
        <v>14</v>
      </c>
      <c r="AN699" s="8" t="str">
        <f>IFERROR(__xludf.DUMMYFUNCTION("""COMPUTED_VALUE"""),"")</f>
        <v/>
      </c>
      <c r="AO699" s="8" t="str">
        <f>IFERROR(__xludf.DUMMYFUNCTION("if(len(AI699:AI1001)=0,"""", COUNTA(filter(Chirps!$A$2:$Z$100,column(Chirps!$A$2:$Z$100)=AI699)))"),"")</f>
        <v/>
      </c>
    </row>
    <row r="700">
      <c r="R700" s="24"/>
      <c r="S700" s="24"/>
      <c r="AI700" s="8" t="s">
        <v>14</v>
      </c>
      <c r="AK700" s="8" t="s">
        <v>14</v>
      </c>
      <c r="AL700" s="8" t="s">
        <v>14</v>
      </c>
      <c r="AM700" s="8" t="s">
        <v>14</v>
      </c>
      <c r="AN700" s="8" t="str">
        <f>IFERROR(__xludf.DUMMYFUNCTION("""COMPUTED_VALUE"""),"")</f>
        <v/>
      </c>
      <c r="AO700" s="8" t="str">
        <f>IFERROR(__xludf.DUMMYFUNCTION("if(len(AI700:AI1001)=0,"""", COUNTA(filter(Chirps!$A$2:$Z$100,column(Chirps!$A$2:$Z$100)=AI700)))"),"")</f>
        <v/>
      </c>
    </row>
    <row r="701">
      <c r="R701" s="24"/>
      <c r="S701" s="24"/>
      <c r="AI701" s="8" t="s">
        <v>14</v>
      </c>
      <c r="AK701" s="8" t="s">
        <v>14</v>
      </c>
      <c r="AL701" s="8" t="s">
        <v>14</v>
      </c>
      <c r="AM701" s="8" t="s">
        <v>14</v>
      </c>
      <c r="AN701" s="8" t="str">
        <f>IFERROR(__xludf.DUMMYFUNCTION("""COMPUTED_VALUE"""),"")</f>
        <v/>
      </c>
      <c r="AO701" s="8" t="str">
        <f>IFERROR(__xludf.DUMMYFUNCTION("if(len(AI701:AI1001)=0,"""", COUNTA(filter(Chirps!$A$2:$Z$100,column(Chirps!$A$2:$Z$100)=AI701)))"),"")</f>
        <v/>
      </c>
    </row>
    <row r="702">
      <c r="R702" s="24"/>
      <c r="S702" s="24"/>
      <c r="AI702" s="8" t="s">
        <v>14</v>
      </c>
      <c r="AK702" s="8" t="s">
        <v>14</v>
      </c>
      <c r="AL702" s="8" t="s">
        <v>14</v>
      </c>
      <c r="AM702" s="8" t="s">
        <v>14</v>
      </c>
      <c r="AN702" s="8" t="str">
        <f>IFERROR(__xludf.DUMMYFUNCTION("""COMPUTED_VALUE"""),"")</f>
        <v/>
      </c>
      <c r="AO702" s="8" t="str">
        <f>IFERROR(__xludf.DUMMYFUNCTION("if(len(AI702:AI1001)=0,"""", COUNTA(filter(Chirps!$A$2:$Z$100,column(Chirps!$A$2:$Z$100)=AI702)))"),"")</f>
        <v/>
      </c>
    </row>
    <row r="703">
      <c r="R703" s="24"/>
      <c r="S703" s="24"/>
      <c r="AI703" s="8" t="s">
        <v>14</v>
      </c>
      <c r="AK703" s="8" t="s">
        <v>14</v>
      </c>
      <c r="AL703" s="8" t="s">
        <v>14</v>
      </c>
      <c r="AM703" s="8" t="s">
        <v>14</v>
      </c>
      <c r="AN703" s="8" t="str">
        <f>IFERROR(__xludf.DUMMYFUNCTION("""COMPUTED_VALUE"""),"")</f>
        <v/>
      </c>
      <c r="AO703" s="8" t="str">
        <f>IFERROR(__xludf.DUMMYFUNCTION("if(len(AI703:AI1001)=0,"""", COUNTA(filter(Chirps!$A$2:$Z$100,column(Chirps!$A$2:$Z$100)=AI703)))"),"")</f>
        <v/>
      </c>
    </row>
    <row r="704">
      <c r="R704" s="24"/>
      <c r="S704" s="24"/>
      <c r="AI704" s="8" t="s">
        <v>14</v>
      </c>
      <c r="AK704" s="8" t="s">
        <v>14</v>
      </c>
      <c r="AL704" s="8" t="s">
        <v>14</v>
      </c>
      <c r="AM704" s="8" t="s">
        <v>14</v>
      </c>
      <c r="AN704" s="8" t="str">
        <f>IFERROR(__xludf.DUMMYFUNCTION("""COMPUTED_VALUE"""),"")</f>
        <v/>
      </c>
      <c r="AO704" s="8" t="str">
        <f>IFERROR(__xludf.DUMMYFUNCTION("if(len(AI704:AI1001)=0,"""", COUNTA(filter(Chirps!$A$2:$Z$100,column(Chirps!$A$2:$Z$100)=AI704)))"),"")</f>
        <v/>
      </c>
    </row>
    <row r="705">
      <c r="R705" s="24"/>
      <c r="S705" s="24"/>
      <c r="AI705" s="8" t="s">
        <v>14</v>
      </c>
      <c r="AK705" s="8" t="s">
        <v>14</v>
      </c>
      <c r="AL705" s="8" t="s">
        <v>14</v>
      </c>
      <c r="AM705" s="8" t="s">
        <v>14</v>
      </c>
      <c r="AN705" s="8" t="str">
        <f>IFERROR(__xludf.DUMMYFUNCTION("""COMPUTED_VALUE"""),"")</f>
        <v/>
      </c>
      <c r="AO705" s="8" t="str">
        <f>IFERROR(__xludf.DUMMYFUNCTION("if(len(AI705:AI1001)=0,"""", COUNTA(filter(Chirps!$A$2:$Z$100,column(Chirps!$A$2:$Z$100)=AI705)))"),"")</f>
        <v/>
      </c>
    </row>
    <row r="706">
      <c r="R706" s="24"/>
      <c r="S706" s="24"/>
      <c r="AI706" s="8" t="s">
        <v>14</v>
      </c>
      <c r="AK706" s="8" t="s">
        <v>14</v>
      </c>
      <c r="AL706" s="8" t="s">
        <v>14</v>
      </c>
      <c r="AM706" s="8" t="s">
        <v>14</v>
      </c>
      <c r="AN706" s="8" t="str">
        <f>IFERROR(__xludf.DUMMYFUNCTION("""COMPUTED_VALUE"""),"")</f>
        <v/>
      </c>
      <c r="AO706" s="8" t="str">
        <f>IFERROR(__xludf.DUMMYFUNCTION("if(len(AI706:AI1001)=0,"""", COUNTA(filter(Chirps!$A$2:$Z$100,column(Chirps!$A$2:$Z$100)=AI706)))"),"")</f>
        <v/>
      </c>
    </row>
    <row r="707">
      <c r="R707" s="24"/>
      <c r="S707" s="24"/>
      <c r="AI707" s="8" t="s">
        <v>14</v>
      </c>
      <c r="AK707" s="8" t="s">
        <v>14</v>
      </c>
      <c r="AL707" s="8" t="s">
        <v>14</v>
      </c>
      <c r="AM707" s="8" t="s">
        <v>14</v>
      </c>
      <c r="AN707" s="8" t="str">
        <f>IFERROR(__xludf.DUMMYFUNCTION("""COMPUTED_VALUE"""),"")</f>
        <v/>
      </c>
      <c r="AO707" s="8" t="str">
        <f>IFERROR(__xludf.DUMMYFUNCTION("if(len(AI707:AI1001)=0,"""", COUNTA(filter(Chirps!$A$2:$Z$100,column(Chirps!$A$2:$Z$100)=AI707)))"),"")</f>
        <v/>
      </c>
    </row>
    <row r="708">
      <c r="R708" s="24"/>
      <c r="S708" s="24"/>
      <c r="AI708" s="8" t="s">
        <v>14</v>
      </c>
      <c r="AK708" s="8" t="s">
        <v>14</v>
      </c>
      <c r="AL708" s="8" t="s">
        <v>14</v>
      </c>
      <c r="AM708" s="8" t="s">
        <v>14</v>
      </c>
      <c r="AN708" s="8" t="str">
        <f>IFERROR(__xludf.DUMMYFUNCTION("""COMPUTED_VALUE"""),"")</f>
        <v/>
      </c>
      <c r="AO708" s="8" t="str">
        <f>IFERROR(__xludf.DUMMYFUNCTION("if(len(AI708:AI1001)=0,"""", COUNTA(filter(Chirps!$A$2:$Z$100,column(Chirps!$A$2:$Z$100)=AI708)))"),"")</f>
        <v/>
      </c>
    </row>
    <row r="709">
      <c r="R709" s="24"/>
      <c r="S709" s="24"/>
      <c r="AI709" s="8" t="s">
        <v>14</v>
      </c>
      <c r="AK709" s="8" t="s">
        <v>14</v>
      </c>
      <c r="AL709" s="8" t="s">
        <v>14</v>
      </c>
      <c r="AM709" s="8" t="s">
        <v>14</v>
      </c>
      <c r="AN709" s="8" t="str">
        <f>IFERROR(__xludf.DUMMYFUNCTION("""COMPUTED_VALUE"""),"")</f>
        <v/>
      </c>
      <c r="AO709" s="8" t="str">
        <f>IFERROR(__xludf.DUMMYFUNCTION("if(len(AI709:AI1001)=0,"""", COUNTA(filter(Chirps!$A$2:$Z$100,column(Chirps!$A$2:$Z$100)=AI709)))"),"")</f>
        <v/>
      </c>
    </row>
    <row r="710">
      <c r="R710" s="24"/>
      <c r="S710" s="24"/>
      <c r="AI710" s="8" t="s">
        <v>14</v>
      </c>
      <c r="AK710" s="8" t="s">
        <v>14</v>
      </c>
      <c r="AL710" s="8" t="s">
        <v>14</v>
      </c>
      <c r="AM710" s="8" t="s">
        <v>14</v>
      </c>
      <c r="AN710" s="8" t="str">
        <f>IFERROR(__xludf.DUMMYFUNCTION("""COMPUTED_VALUE"""),"")</f>
        <v/>
      </c>
      <c r="AO710" s="8" t="str">
        <f>IFERROR(__xludf.DUMMYFUNCTION("if(len(AI710:AI1001)=0,"""", COUNTA(filter(Chirps!$A$2:$Z$100,column(Chirps!$A$2:$Z$100)=AI710)))"),"")</f>
        <v/>
      </c>
    </row>
    <row r="711">
      <c r="R711" s="24"/>
      <c r="S711" s="24"/>
      <c r="AI711" s="8" t="s">
        <v>14</v>
      </c>
      <c r="AK711" s="8" t="s">
        <v>14</v>
      </c>
      <c r="AL711" s="8" t="s">
        <v>14</v>
      </c>
      <c r="AM711" s="8" t="s">
        <v>14</v>
      </c>
      <c r="AN711" s="8" t="str">
        <f>IFERROR(__xludf.DUMMYFUNCTION("""COMPUTED_VALUE"""),"")</f>
        <v/>
      </c>
      <c r="AO711" s="8" t="str">
        <f>IFERROR(__xludf.DUMMYFUNCTION("if(len(AI711:AI1001)=0,"""", COUNTA(filter(Chirps!$A$2:$Z$100,column(Chirps!$A$2:$Z$100)=AI711)))"),"")</f>
        <v/>
      </c>
    </row>
    <row r="712">
      <c r="R712" s="24"/>
      <c r="S712" s="24"/>
      <c r="AI712" s="8" t="s">
        <v>14</v>
      </c>
      <c r="AK712" s="8" t="s">
        <v>14</v>
      </c>
      <c r="AL712" s="8" t="s">
        <v>14</v>
      </c>
      <c r="AM712" s="8" t="s">
        <v>14</v>
      </c>
      <c r="AN712" s="8" t="str">
        <f>IFERROR(__xludf.DUMMYFUNCTION("""COMPUTED_VALUE"""),"")</f>
        <v/>
      </c>
      <c r="AO712" s="8" t="str">
        <f>IFERROR(__xludf.DUMMYFUNCTION("if(len(AI712:AI1001)=0,"""", COUNTA(filter(Chirps!$A$2:$Z$100,column(Chirps!$A$2:$Z$100)=AI712)))"),"")</f>
        <v/>
      </c>
    </row>
    <row r="713">
      <c r="R713" s="24"/>
      <c r="S713" s="24"/>
      <c r="AI713" s="8" t="s">
        <v>14</v>
      </c>
      <c r="AK713" s="8" t="s">
        <v>14</v>
      </c>
      <c r="AL713" s="8" t="s">
        <v>14</v>
      </c>
      <c r="AM713" s="8" t="s">
        <v>14</v>
      </c>
      <c r="AN713" s="8" t="str">
        <f>IFERROR(__xludf.DUMMYFUNCTION("""COMPUTED_VALUE"""),"")</f>
        <v/>
      </c>
      <c r="AO713" s="8" t="str">
        <f>IFERROR(__xludf.DUMMYFUNCTION("if(len(AI713:AI1001)=0,"""", COUNTA(filter(Chirps!$A$2:$Z$100,column(Chirps!$A$2:$Z$100)=AI713)))"),"")</f>
        <v/>
      </c>
    </row>
    <row r="714">
      <c r="R714" s="24"/>
      <c r="S714" s="24"/>
      <c r="AI714" s="8" t="s">
        <v>14</v>
      </c>
      <c r="AK714" s="8" t="s">
        <v>14</v>
      </c>
      <c r="AL714" s="8" t="s">
        <v>14</v>
      </c>
      <c r="AM714" s="8" t="s">
        <v>14</v>
      </c>
      <c r="AN714" s="8" t="str">
        <f>IFERROR(__xludf.DUMMYFUNCTION("""COMPUTED_VALUE"""),"")</f>
        <v/>
      </c>
      <c r="AO714" s="8" t="str">
        <f>IFERROR(__xludf.DUMMYFUNCTION("if(len(AI714:AI1001)=0,"""", COUNTA(filter(Chirps!$A$2:$Z$100,column(Chirps!$A$2:$Z$100)=AI714)))"),"")</f>
        <v/>
      </c>
    </row>
    <row r="715">
      <c r="R715" s="24"/>
      <c r="S715" s="24"/>
      <c r="AI715" s="8" t="s">
        <v>14</v>
      </c>
      <c r="AK715" s="8" t="s">
        <v>14</v>
      </c>
      <c r="AL715" s="8" t="s">
        <v>14</v>
      </c>
      <c r="AM715" s="8" t="s">
        <v>14</v>
      </c>
      <c r="AN715" s="8" t="str">
        <f>IFERROR(__xludf.DUMMYFUNCTION("""COMPUTED_VALUE"""),"")</f>
        <v/>
      </c>
      <c r="AO715" s="8" t="str">
        <f>IFERROR(__xludf.DUMMYFUNCTION("if(len(AI715:AI1001)=0,"""", COUNTA(filter(Chirps!$A$2:$Z$100,column(Chirps!$A$2:$Z$100)=AI715)))"),"")</f>
        <v/>
      </c>
    </row>
    <row r="716">
      <c r="R716" s="24"/>
      <c r="S716" s="24"/>
      <c r="AI716" s="8" t="s">
        <v>14</v>
      </c>
      <c r="AK716" s="8" t="s">
        <v>14</v>
      </c>
      <c r="AL716" s="8" t="s">
        <v>14</v>
      </c>
      <c r="AM716" s="8" t="s">
        <v>14</v>
      </c>
      <c r="AN716" s="8" t="str">
        <f>IFERROR(__xludf.DUMMYFUNCTION("""COMPUTED_VALUE"""),"")</f>
        <v/>
      </c>
      <c r="AO716" s="8" t="str">
        <f>IFERROR(__xludf.DUMMYFUNCTION("if(len(AI716:AI1001)=0,"""", COUNTA(filter(Chirps!$A$2:$Z$100,column(Chirps!$A$2:$Z$100)=AI716)))"),"")</f>
        <v/>
      </c>
    </row>
    <row r="717">
      <c r="R717" s="24"/>
      <c r="S717" s="24"/>
      <c r="AI717" s="8" t="s">
        <v>14</v>
      </c>
      <c r="AK717" s="8" t="s">
        <v>14</v>
      </c>
      <c r="AL717" s="8" t="s">
        <v>14</v>
      </c>
      <c r="AM717" s="8" t="s">
        <v>14</v>
      </c>
      <c r="AN717" s="8" t="str">
        <f>IFERROR(__xludf.DUMMYFUNCTION("""COMPUTED_VALUE"""),"")</f>
        <v/>
      </c>
      <c r="AO717" s="8" t="str">
        <f>IFERROR(__xludf.DUMMYFUNCTION("if(len(AI717:AI1001)=0,"""", COUNTA(filter(Chirps!$A$2:$Z$100,column(Chirps!$A$2:$Z$100)=AI717)))"),"")</f>
        <v/>
      </c>
    </row>
    <row r="718">
      <c r="R718" s="24"/>
      <c r="S718" s="24"/>
      <c r="AI718" s="8" t="s">
        <v>14</v>
      </c>
      <c r="AK718" s="8" t="s">
        <v>14</v>
      </c>
      <c r="AL718" s="8" t="s">
        <v>14</v>
      </c>
      <c r="AM718" s="8" t="s">
        <v>14</v>
      </c>
      <c r="AN718" s="8" t="str">
        <f>IFERROR(__xludf.DUMMYFUNCTION("""COMPUTED_VALUE"""),"")</f>
        <v/>
      </c>
      <c r="AO718" s="8" t="str">
        <f>IFERROR(__xludf.DUMMYFUNCTION("if(len(AI718:AI1001)=0,"""", COUNTA(filter(Chirps!$A$2:$Z$100,column(Chirps!$A$2:$Z$100)=AI718)))"),"")</f>
        <v/>
      </c>
    </row>
    <row r="719">
      <c r="R719" s="24"/>
      <c r="S719" s="24"/>
      <c r="AI719" s="8" t="s">
        <v>14</v>
      </c>
      <c r="AK719" s="8" t="s">
        <v>14</v>
      </c>
      <c r="AL719" s="8" t="s">
        <v>14</v>
      </c>
      <c r="AM719" s="8" t="s">
        <v>14</v>
      </c>
      <c r="AN719" s="8" t="str">
        <f>IFERROR(__xludf.DUMMYFUNCTION("""COMPUTED_VALUE"""),"")</f>
        <v/>
      </c>
      <c r="AO719" s="8" t="str">
        <f>IFERROR(__xludf.DUMMYFUNCTION("if(len(AI719:AI1001)=0,"""", COUNTA(filter(Chirps!$A$2:$Z$100,column(Chirps!$A$2:$Z$100)=AI719)))"),"")</f>
        <v/>
      </c>
    </row>
    <row r="720">
      <c r="R720" s="24"/>
      <c r="S720" s="24"/>
      <c r="AI720" s="8" t="s">
        <v>14</v>
      </c>
      <c r="AK720" s="8" t="s">
        <v>14</v>
      </c>
      <c r="AL720" s="8" t="s">
        <v>14</v>
      </c>
      <c r="AM720" s="8" t="s">
        <v>14</v>
      </c>
      <c r="AN720" s="8" t="str">
        <f>IFERROR(__xludf.DUMMYFUNCTION("""COMPUTED_VALUE"""),"")</f>
        <v/>
      </c>
      <c r="AO720" s="8" t="str">
        <f>IFERROR(__xludf.DUMMYFUNCTION("if(len(AI720:AI1001)=0,"""", COUNTA(filter(Chirps!$A$2:$Z$100,column(Chirps!$A$2:$Z$100)=AI720)))"),"")</f>
        <v/>
      </c>
    </row>
    <row r="721">
      <c r="R721" s="24"/>
      <c r="S721" s="24"/>
      <c r="AI721" s="8" t="s">
        <v>14</v>
      </c>
      <c r="AK721" s="8" t="s">
        <v>14</v>
      </c>
      <c r="AL721" s="8" t="s">
        <v>14</v>
      </c>
      <c r="AM721" s="8" t="s">
        <v>14</v>
      </c>
      <c r="AN721" s="8" t="str">
        <f>IFERROR(__xludf.DUMMYFUNCTION("""COMPUTED_VALUE"""),"")</f>
        <v/>
      </c>
      <c r="AO721" s="8" t="str">
        <f>IFERROR(__xludf.DUMMYFUNCTION("if(len(AI721:AI1001)=0,"""", COUNTA(filter(Chirps!$A$2:$Z$100,column(Chirps!$A$2:$Z$100)=AI721)))"),"")</f>
        <v/>
      </c>
    </row>
    <row r="722">
      <c r="R722" s="24"/>
      <c r="S722" s="24"/>
      <c r="AI722" s="8" t="s">
        <v>14</v>
      </c>
      <c r="AK722" s="8" t="s">
        <v>14</v>
      </c>
      <c r="AL722" s="8" t="s">
        <v>14</v>
      </c>
      <c r="AM722" s="8" t="s">
        <v>14</v>
      </c>
      <c r="AN722" s="8" t="str">
        <f>IFERROR(__xludf.DUMMYFUNCTION("""COMPUTED_VALUE"""),"")</f>
        <v/>
      </c>
      <c r="AO722" s="8" t="str">
        <f>IFERROR(__xludf.DUMMYFUNCTION("if(len(AI722:AI1001)=0,"""", COUNTA(filter(Chirps!$A$2:$Z$100,column(Chirps!$A$2:$Z$100)=AI722)))"),"")</f>
        <v/>
      </c>
    </row>
    <row r="723">
      <c r="R723" s="24"/>
      <c r="S723" s="24"/>
      <c r="AI723" s="8" t="s">
        <v>14</v>
      </c>
      <c r="AK723" s="8" t="s">
        <v>14</v>
      </c>
      <c r="AL723" s="8" t="s">
        <v>14</v>
      </c>
      <c r="AM723" s="8" t="s">
        <v>14</v>
      </c>
      <c r="AN723" s="8" t="str">
        <f>IFERROR(__xludf.DUMMYFUNCTION("""COMPUTED_VALUE"""),"")</f>
        <v/>
      </c>
      <c r="AO723" s="8" t="str">
        <f>IFERROR(__xludf.DUMMYFUNCTION("if(len(AI723:AI1001)=0,"""", COUNTA(filter(Chirps!$A$2:$Z$100,column(Chirps!$A$2:$Z$100)=AI723)))"),"")</f>
        <v/>
      </c>
    </row>
    <row r="724">
      <c r="R724" s="24"/>
      <c r="S724" s="24"/>
      <c r="AI724" s="8" t="s">
        <v>14</v>
      </c>
      <c r="AK724" s="8" t="s">
        <v>14</v>
      </c>
      <c r="AL724" s="8" t="s">
        <v>14</v>
      </c>
      <c r="AM724" s="8" t="s">
        <v>14</v>
      </c>
      <c r="AN724" s="8" t="str">
        <f>IFERROR(__xludf.DUMMYFUNCTION("""COMPUTED_VALUE"""),"")</f>
        <v/>
      </c>
      <c r="AO724" s="8" t="str">
        <f>IFERROR(__xludf.DUMMYFUNCTION("if(len(AI724:AI1001)=0,"""", COUNTA(filter(Chirps!$A$2:$Z$100,column(Chirps!$A$2:$Z$100)=AI724)))"),"")</f>
        <v/>
      </c>
    </row>
    <row r="725">
      <c r="R725" s="24"/>
      <c r="S725" s="24"/>
      <c r="AI725" s="8" t="s">
        <v>14</v>
      </c>
      <c r="AK725" s="8" t="s">
        <v>14</v>
      </c>
      <c r="AL725" s="8" t="s">
        <v>14</v>
      </c>
      <c r="AM725" s="8" t="s">
        <v>14</v>
      </c>
      <c r="AN725" s="8" t="str">
        <f>IFERROR(__xludf.DUMMYFUNCTION("""COMPUTED_VALUE"""),"")</f>
        <v/>
      </c>
      <c r="AO725" s="8" t="str">
        <f>IFERROR(__xludf.DUMMYFUNCTION("if(len(AI725:AI1001)=0,"""", COUNTA(filter(Chirps!$A$2:$Z$100,column(Chirps!$A$2:$Z$100)=AI725)))"),"")</f>
        <v/>
      </c>
    </row>
    <row r="726">
      <c r="R726" s="24"/>
      <c r="S726" s="24"/>
      <c r="AI726" s="8" t="s">
        <v>14</v>
      </c>
      <c r="AK726" s="8" t="s">
        <v>14</v>
      </c>
      <c r="AL726" s="8" t="s">
        <v>14</v>
      </c>
      <c r="AM726" s="8" t="s">
        <v>14</v>
      </c>
      <c r="AN726" s="8" t="str">
        <f>IFERROR(__xludf.DUMMYFUNCTION("""COMPUTED_VALUE"""),"")</f>
        <v/>
      </c>
      <c r="AO726" s="8" t="str">
        <f>IFERROR(__xludf.DUMMYFUNCTION("if(len(AI726:AI1001)=0,"""", COUNTA(filter(Chirps!$A$2:$Z$100,column(Chirps!$A$2:$Z$100)=AI726)))"),"")</f>
        <v/>
      </c>
    </row>
    <row r="727">
      <c r="R727" s="24"/>
      <c r="S727" s="24"/>
      <c r="AI727" s="8" t="s">
        <v>14</v>
      </c>
      <c r="AK727" s="8" t="s">
        <v>14</v>
      </c>
      <c r="AL727" s="8" t="s">
        <v>14</v>
      </c>
      <c r="AM727" s="8" t="s">
        <v>14</v>
      </c>
      <c r="AN727" s="8" t="str">
        <f>IFERROR(__xludf.DUMMYFUNCTION("""COMPUTED_VALUE"""),"")</f>
        <v/>
      </c>
      <c r="AO727" s="8" t="str">
        <f>IFERROR(__xludf.DUMMYFUNCTION("if(len(AI727:AI1001)=0,"""", COUNTA(filter(Chirps!$A$2:$Z$100,column(Chirps!$A$2:$Z$100)=AI727)))"),"")</f>
        <v/>
      </c>
    </row>
    <row r="728">
      <c r="R728" s="24"/>
      <c r="S728" s="24"/>
      <c r="AI728" s="8" t="s">
        <v>14</v>
      </c>
      <c r="AK728" s="8" t="s">
        <v>14</v>
      </c>
      <c r="AL728" s="8" t="s">
        <v>14</v>
      </c>
      <c r="AM728" s="8" t="s">
        <v>14</v>
      </c>
      <c r="AN728" s="8" t="str">
        <f>IFERROR(__xludf.DUMMYFUNCTION("""COMPUTED_VALUE"""),"")</f>
        <v/>
      </c>
      <c r="AO728" s="8" t="str">
        <f>IFERROR(__xludf.DUMMYFUNCTION("if(len(AI728:AI1001)=0,"""", COUNTA(filter(Chirps!$A$2:$Z$100,column(Chirps!$A$2:$Z$100)=AI728)))"),"")</f>
        <v/>
      </c>
    </row>
    <row r="729">
      <c r="R729" s="24"/>
      <c r="S729" s="24"/>
      <c r="AI729" s="8" t="s">
        <v>14</v>
      </c>
      <c r="AK729" s="8" t="s">
        <v>14</v>
      </c>
      <c r="AL729" s="8" t="s">
        <v>14</v>
      </c>
      <c r="AM729" s="8" t="s">
        <v>14</v>
      </c>
      <c r="AN729" s="8" t="str">
        <f>IFERROR(__xludf.DUMMYFUNCTION("""COMPUTED_VALUE"""),"")</f>
        <v/>
      </c>
      <c r="AO729" s="8" t="str">
        <f>IFERROR(__xludf.DUMMYFUNCTION("if(len(AI729:AI1001)=0,"""", COUNTA(filter(Chirps!$A$2:$Z$100,column(Chirps!$A$2:$Z$100)=AI729)))"),"")</f>
        <v/>
      </c>
    </row>
    <row r="730">
      <c r="R730" s="24"/>
      <c r="S730" s="24"/>
      <c r="AI730" s="8" t="s">
        <v>14</v>
      </c>
      <c r="AK730" s="8" t="s">
        <v>14</v>
      </c>
      <c r="AL730" s="8" t="s">
        <v>14</v>
      </c>
      <c r="AM730" s="8" t="s">
        <v>14</v>
      </c>
      <c r="AN730" s="8" t="str">
        <f>IFERROR(__xludf.DUMMYFUNCTION("""COMPUTED_VALUE"""),"")</f>
        <v/>
      </c>
      <c r="AO730" s="8" t="str">
        <f>IFERROR(__xludf.DUMMYFUNCTION("if(len(AI730:AI1001)=0,"""", COUNTA(filter(Chirps!$A$2:$Z$100,column(Chirps!$A$2:$Z$100)=AI730)))"),"")</f>
        <v/>
      </c>
    </row>
    <row r="731">
      <c r="R731" s="24"/>
      <c r="S731" s="24"/>
      <c r="AI731" s="8" t="s">
        <v>14</v>
      </c>
      <c r="AK731" s="8" t="s">
        <v>14</v>
      </c>
      <c r="AL731" s="8" t="s">
        <v>14</v>
      </c>
      <c r="AM731" s="8" t="s">
        <v>14</v>
      </c>
      <c r="AN731" s="8" t="str">
        <f>IFERROR(__xludf.DUMMYFUNCTION("""COMPUTED_VALUE"""),"")</f>
        <v/>
      </c>
      <c r="AO731" s="8" t="str">
        <f>IFERROR(__xludf.DUMMYFUNCTION("if(len(AI731:AI1001)=0,"""", COUNTA(filter(Chirps!$A$2:$Z$100,column(Chirps!$A$2:$Z$100)=AI731)))"),"")</f>
        <v/>
      </c>
    </row>
    <row r="732">
      <c r="R732" s="24"/>
      <c r="S732" s="24"/>
      <c r="AI732" s="8" t="s">
        <v>14</v>
      </c>
      <c r="AK732" s="8" t="s">
        <v>14</v>
      </c>
      <c r="AL732" s="8" t="s">
        <v>14</v>
      </c>
      <c r="AM732" s="8" t="s">
        <v>14</v>
      </c>
      <c r="AN732" s="8" t="str">
        <f>IFERROR(__xludf.DUMMYFUNCTION("""COMPUTED_VALUE"""),"")</f>
        <v/>
      </c>
      <c r="AO732" s="8" t="str">
        <f>IFERROR(__xludf.DUMMYFUNCTION("if(len(AI732:AI1001)=0,"""", COUNTA(filter(Chirps!$A$2:$Z$100,column(Chirps!$A$2:$Z$100)=AI732)))"),"")</f>
        <v/>
      </c>
    </row>
    <row r="733">
      <c r="R733" s="24"/>
      <c r="S733" s="24"/>
      <c r="AI733" s="8" t="s">
        <v>14</v>
      </c>
      <c r="AK733" s="8" t="s">
        <v>14</v>
      </c>
      <c r="AL733" s="8" t="s">
        <v>14</v>
      </c>
      <c r="AM733" s="8" t="s">
        <v>14</v>
      </c>
      <c r="AN733" s="8" t="str">
        <f>IFERROR(__xludf.DUMMYFUNCTION("""COMPUTED_VALUE"""),"")</f>
        <v/>
      </c>
      <c r="AO733" s="8" t="str">
        <f>IFERROR(__xludf.DUMMYFUNCTION("if(len(AI733:AI1001)=0,"""", COUNTA(filter(Chirps!$A$2:$Z$100,column(Chirps!$A$2:$Z$100)=AI733)))"),"")</f>
        <v/>
      </c>
    </row>
    <row r="734">
      <c r="R734" s="24"/>
      <c r="S734" s="24"/>
      <c r="AI734" s="8" t="s">
        <v>14</v>
      </c>
      <c r="AK734" s="8" t="s">
        <v>14</v>
      </c>
      <c r="AL734" s="8" t="s">
        <v>14</v>
      </c>
      <c r="AM734" s="8" t="s">
        <v>14</v>
      </c>
      <c r="AN734" s="8" t="str">
        <f>IFERROR(__xludf.DUMMYFUNCTION("""COMPUTED_VALUE"""),"")</f>
        <v/>
      </c>
      <c r="AO734" s="8" t="str">
        <f>IFERROR(__xludf.DUMMYFUNCTION("if(len(AI734:AI1001)=0,"""", COUNTA(filter(Chirps!$A$2:$Z$100,column(Chirps!$A$2:$Z$100)=AI734)))"),"")</f>
        <v/>
      </c>
    </row>
    <row r="735">
      <c r="R735" s="24"/>
      <c r="S735" s="24"/>
      <c r="AI735" s="8" t="s">
        <v>14</v>
      </c>
      <c r="AK735" s="8" t="s">
        <v>14</v>
      </c>
      <c r="AL735" s="8" t="s">
        <v>14</v>
      </c>
      <c r="AM735" s="8" t="s">
        <v>14</v>
      </c>
      <c r="AN735" s="8" t="str">
        <f>IFERROR(__xludf.DUMMYFUNCTION("""COMPUTED_VALUE"""),"")</f>
        <v/>
      </c>
      <c r="AO735" s="8" t="str">
        <f>IFERROR(__xludf.DUMMYFUNCTION("if(len(AI735:AI1001)=0,"""", COUNTA(filter(Chirps!$A$2:$Z$100,column(Chirps!$A$2:$Z$100)=AI735)))"),"")</f>
        <v/>
      </c>
    </row>
    <row r="736">
      <c r="R736" s="24"/>
      <c r="S736" s="24"/>
      <c r="AI736" s="8" t="s">
        <v>14</v>
      </c>
      <c r="AK736" s="8" t="s">
        <v>14</v>
      </c>
      <c r="AL736" s="8" t="s">
        <v>14</v>
      </c>
      <c r="AM736" s="8" t="s">
        <v>14</v>
      </c>
      <c r="AN736" s="8" t="str">
        <f>IFERROR(__xludf.DUMMYFUNCTION("""COMPUTED_VALUE"""),"")</f>
        <v/>
      </c>
      <c r="AO736" s="8" t="str">
        <f>IFERROR(__xludf.DUMMYFUNCTION("if(len(AI736:AI1001)=0,"""", COUNTA(filter(Chirps!$A$2:$Z$100,column(Chirps!$A$2:$Z$100)=AI736)))"),"")</f>
        <v/>
      </c>
    </row>
    <row r="737">
      <c r="R737" s="24"/>
      <c r="S737" s="24"/>
      <c r="AI737" s="8" t="s">
        <v>14</v>
      </c>
      <c r="AK737" s="8" t="s">
        <v>14</v>
      </c>
      <c r="AL737" s="8" t="s">
        <v>14</v>
      </c>
      <c r="AM737" s="8" t="s">
        <v>14</v>
      </c>
      <c r="AN737" s="8" t="str">
        <f>IFERROR(__xludf.DUMMYFUNCTION("""COMPUTED_VALUE"""),"")</f>
        <v/>
      </c>
      <c r="AO737" s="8" t="str">
        <f>IFERROR(__xludf.DUMMYFUNCTION("if(len(AI737:AI1001)=0,"""", COUNTA(filter(Chirps!$A$2:$Z$100,column(Chirps!$A$2:$Z$100)=AI737)))"),"")</f>
        <v/>
      </c>
    </row>
    <row r="738">
      <c r="R738" s="24"/>
      <c r="S738" s="24"/>
      <c r="AI738" s="8" t="s">
        <v>14</v>
      </c>
      <c r="AK738" s="8" t="s">
        <v>14</v>
      </c>
      <c r="AL738" s="8" t="s">
        <v>14</v>
      </c>
      <c r="AM738" s="8" t="s">
        <v>14</v>
      </c>
      <c r="AN738" s="8" t="str">
        <f>IFERROR(__xludf.DUMMYFUNCTION("""COMPUTED_VALUE"""),"")</f>
        <v/>
      </c>
      <c r="AO738" s="8" t="str">
        <f>IFERROR(__xludf.DUMMYFUNCTION("if(len(AI738:AI1001)=0,"""", COUNTA(filter(Chirps!$A$2:$Z$100,column(Chirps!$A$2:$Z$100)=AI738)))"),"")</f>
        <v/>
      </c>
    </row>
    <row r="739">
      <c r="R739" s="24"/>
      <c r="S739" s="24"/>
      <c r="AI739" s="8" t="s">
        <v>14</v>
      </c>
      <c r="AK739" s="8" t="s">
        <v>14</v>
      </c>
      <c r="AL739" s="8" t="s">
        <v>14</v>
      </c>
      <c r="AM739" s="8" t="s">
        <v>14</v>
      </c>
      <c r="AN739" s="8" t="str">
        <f>IFERROR(__xludf.DUMMYFUNCTION("""COMPUTED_VALUE"""),"")</f>
        <v/>
      </c>
      <c r="AO739" s="8" t="str">
        <f>IFERROR(__xludf.DUMMYFUNCTION("if(len(AI739:AI1001)=0,"""", COUNTA(filter(Chirps!$A$2:$Z$100,column(Chirps!$A$2:$Z$100)=AI739)))"),"")</f>
        <v/>
      </c>
    </row>
    <row r="740">
      <c r="R740" s="24"/>
      <c r="S740" s="24"/>
      <c r="AI740" s="8" t="s">
        <v>14</v>
      </c>
      <c r="AK740" s="8" t="s">
        <v>14</v>
      </c>
      <c r="AL740" s="8" t="s">
        <v>14</v>
      </c>
      <c r="AM740" s="8" t="s">
        <v>14</v>
      </c>
      <c r="AN740" s="8" t="str">
        <f>IFERROR(__xludf.DUMMYFUNCTION("""COMPUTED_VALUE"""),"")</f>
        <v/>
      </c>
      <c r="AO740" s="8" t="str">
        <f>IFERROR(__xludf.DUMMYFUNCTION("if(len(AI740:AI1001)=0,"""", COUNTA(filter(Chirps!$A$2:$Z$100,column(Chirps!$A$2:$Z$100)=AI740)))"),"")</f>
        <v/>
      </c>
    </row>
    <row r="741">
      <c r="R741" s="24"/>
      <c r="S741" s="24"/>
      <c r="AI741" s="8" t="s">
        <v>14</v>
      </c>
      <c r="AK741" s="8" t="s">
        <v>14</v>
      </c>
      <c r="AL741" s="8" t="s">
        <v>14</v>
      </c>
      <c r="AM741" s="8" t="s">
        <v>14</v>
      </c>
      <c r="AN741" s="8" t="str">
        <f>IFERROR(__xludf.DUMMYFUNCTION("""COMPUTED_VALUE"""),"")</f>
        <v/>
      </c>
      <c r="AO741" s="8" t="str">
        <f>IFERROR(__xludf.DUMMYFUNCTION("if(len(AI741:AI1001)=0,"""", COUNTA(filter(Chirps!$A$2:$Z$100,column(Chirps!$A$2:$Z$100)=AI741)))"),"")</f>
        <v/>
      </c>
    </row>
    <row r="742">
      <c r="R742" s="24"/>
      <c r="S742" s="24"/>
      <c r="AI742" s="8" t="s">
        <v>14</v>
      </c>
      <c r="AK742" s="8" t="s">
        <v>14</v>
      </c>
      <c r="AL742" s="8" t="s">
        <v>14</v>
      </c>
      <c r="AM742" s="8" t="s">
        <v>14</v>
      </c>
      <c r="AN742" s="8" t="str">
        <f>IFERROR(__xludf.DUMMYFUNCTION("""COMPUTED_VALUE"""),"")</f>
        <v/>
      </c>
      <c r="AO742" s="8" t="str">
        <f>IFERROR(__xludf.DUMMYFUNCTION("if(len(AI742:AI1001)=0,"""", COUNTA(filter(Chirps!$A$2:$Z$100,column(Chirps!$A$2:$Z$100)=AI742)))"),"")</f>
        <v/>
      </c>
    </row>
    <row r="743">
      <c r="R743" s="24"/>
      <c r="S743" s="24"/>
      <c r="AI743" s="8" t="s">
        <v>14</v>
      </c>
      <c r="AK743" s="8" t="s">
        <v>14</v>
      </c>
      <c r="AL743" s="8" t="s">
        <v>14</v>
      </c>
      <c r="AM743" s="8" t="s">
        <v>14</v>
      </c>
      <c r="AN743" s="8" t="str">
        <f>IFERROR(__xludf.DUMMYFUNCTION("""COMPUTED_VALUE"""),"")</f>
        <v/>
      </c>
      <c r="AO743" s="8" t="str">
        <f>IFERROR(__xludf.DUMMYFUNCTION("if(len(AI743:AI1001)=0,"""", COUNTA(filter(Chirps!$A$2:$Z$100,column(Chirps!$A$2:$Z$100)=AI743)))"),"")</f>
        <v/>
      </c>
    </row>
    <row r="744">
      <c r="R744" s="24"/>
      <c r="S744" s="24"/>
      <c r="AI744" s="8" t="s">
        <v>14</v>
      </c>
      <c r="AK744" s="8" t="s">
        <v>14</v>
      </c>
      <c r="AL744" s="8" t="s">
        <v>14</v>
      </c>
      <c r="AM744" s="8" t="s">
        <v>14</v>
      </c>
      <c r="AN744" s="8" t="str">
        <f>IFERROR(__xludf.DUMMYFUNCTION("""COMPUTED_VALUE"""),"")</f>
        <v/>
      </c>
      <c r="AO744" s="8" t="str">
        <f>IFERROR(__xludf.DUMMYFUNCTION("if(len(AI744:AI1001)=0,"""", COUNTA(filter(Chirps!$A$2:$Z$100,column(Chirps!$A$2:$Z$100)=AI744)))"),"")</f>
        <v/>
      </c>
    </row>
    <row r="745">
      <c r="R745" s="24"/>
      <c r="S745" s="24"/>
      <c r="AI745" s="8" t="s">
        <v>14</v>
      </c>
      <c r="AK745" s="8" t="s">
        <v>14</v>
      </c>
      <c r="AL745" s="8" t="s">
        <v>14</v>
      </c>
      <c r="AM745" s="8" t="s">
        <v>14</v>
      </c>
      <c r="AN745" s="8" t="str">
        <f>IFERROR(__xludf.DUMMYFUNCTION("""COMPUTED_VALUE"""),"")</f>
        <v/>
      </c>
      <c r="AO745" s="8" t="str">
        <f>IFERROR(__xludf.DUMMYFUNCTION("if(len(AI745:AI1001)=0,"""", COUNTA(filter(Chirps!$A$2:$Z$100,column(Chirps!$A$2:$Z$100)=AI745)))"),"")</f>
        <v/>
      </c>
    </row>
    <row r="746">
      <c r="R746" s="24"/>
      <c r="S746" s="24"/>
      <c r="AI746" s="8" t="s">
        <v>14</v>
      </c>
      <c r="AK746" s="8" t="s">
        <v>14</v>
      </c>
      <c r="AL746" s="8" t="s">
        <v>14</v>
      </c>
      <c r="AM746" s="8" t="s">
        <v>14</v>
      </c>
      <c r="AN746" s="8" t="str">
        <f>IFERROR(__xludf.DUMMYFUNCTION("""COMPUTED_VALUE"""),"")</f>
        <v/>
      </c>
      <c r="AO746" s="8" t="str">
        <f>IFERROR(__xludf.DUMMYFUNCTION("if(len(AI746:AI1001)=0,"""", COUNTA(filter(Chirps!$A$2:$Z$100,column(Chirps!$A$2:$Z$100)=AI746)))"),"")</f>
        <v/>
      </c>
    </row>
    <row r="747">
      <c r="R747" s="24"/>
      <c r="S747" s="24"/>
      <c r="AI747" s="8" t="s">
        <v>14</v>
      </c>
      <c r="AK747" s="8" t="s">
        <v>14</v>
      </c>
      <c r="AL747" s="8" t="s">
        <v>14</v>
      </c>
      <c r="AM747" s="8" t="s">
        <v>14</v>
      </c>
      <c r="AN747" s="8" t="str">
        <f>IFERROR(__xludf.DUMMYFUNCTION("""COMPUTED_VALUE"""),"")</f>
        <v/>
      </c>
      <c r="AO747" s="8" t="str">
        <f>IFERROR(__xludf.DUMMYFUNCTION("if(len(AI747:AI1001)=0,"""", COUNTA(filter(Chirps!$A$2:$Z$100,column(Chirps!$A$2:$Z$100)=AI747)))"),"")</f>
        <v/>
      </c>
    </row>
    <row r="748">
      <c r="R748" s="24"/>
      <c r="S748" s="24"/>
      <c r="AI748" s="8" t="s">
        <v>14</v>
      </c>
      <c r="AK748" s="8" t="s">
        <v>14</v>
      </c>
      <c r="AL748" s="8" t="s">
        <v>14</v>
      </c>
      <c r="AM748" s="8" t="s">
        <v>14</v>
      </c>
      <c r="AN748" s="8" t="str">
        <f>IFERROR(__xludf.DUMMYFUNCTION("""COMPUTED_VALUE"""),"")</f>
        <v/>
      </c>
      <c r="AO748" s="8" t="str">
        <f>IFERROR(__xludf.DUMMYFUNCTION("if(len(AI748:AI1001)=0,"""", COUNTA(filter(Chirps!$A$2:$Z$100,column(Chirps!$A$2:$Z$100)=AI748)))"),"")</f>
        <v/>
      </c>
    </row>
    <row r="749">
      <c r="R749" s="24"/>
      <c r="S749" s="24"/>
      <c r="AI749" s="8" t="s">
        <v>14</v>
      </c>
      <c r="AK749" s="8" t="s">
        <v>14</v>
      </c>
      <c r="AL749" s="8" t="s">
        <v>14</v>
      </c>
      <c r="AM749" s="8" t="s">
        <v>14</v>
      </c>
      <c r="AN749" s="8" t="str">
        <f>IFERROR(__xludf.DUMMYFUNCTION("""COMPUTED_VALUE"""),"")</f>
        <v/>
      </c>
      <c r="AO749" s="8" t="str">
        <f>IFERROR(__xludf.DUMMYFUNCTION("if(len(AI749:AI1001)=0,"""", COUNTA(filter(Chirps!$A$2:$Z$100,column(Chirps!$A$2:$Z$100)=AI749)))"),"")</f>
        <v/>
      </c>
    </row>
    <row r="750">
      <c r="R750" s="24"/>
      <c r="S750" s="24"/>
      <c r="AI750" s="8" t="s">
        <v>14</v>
      </c>
      <c r="AK750" s="8" t="s">
        <v>14</v>
      </c>
      <c r="AL750" s="8" t="s">
        <v>14</v>
      </c>
      <c r="AM750" s="8" t="s">
        <v>14</v>
      </c>
      <c r="AN750" s="8" t="str">
        <f>IFERROR(__xludf.DUMMYFUNCTION("""COMPUTED_VALUE"""),"")</f>
        <v/>
      </c>
      <c r="AO750" s="8" t="str">
        <f>IFERROR(__xludf.DUMMYFUNCTION("if(len(AI750:AI1001)=0,"""", COUNTA(filter(Chirps!$A$2:$Z$100,column(Chirps!$A$2:$Z$100)=AI750)))"),"")</f>
        <v/>
      </c>
    </row>
    <row r="751">
      <c r="R751" s="24"/>
      <c r="S751" s="24"/>
      <c r="AI751" s="8" t="s">
        <v>14</v>
      </c>
      <c r="AK751" s="8" t="s">
        <v>14</v>
      </c>
      <c r="AL751" s="8" t="s">
        <v>14</v>
      </c>
      <c r="AM751" s="8" t="s">
        <v>14</v>
      </c>
      <c r="AN751" s="8" t="str">
        <f>IFERROR(__xludf.DUMMYFUNCTION("""COMPUTED_VALUE"""),"")</f>
        <v/>
      </c>
      <c r="AO751" s="8" t="str">
        <f>IFERROR(__xludf.DUMMYFUNCTION("if(len(AI751:AI1001)=0,"""", COUNTA(filter(Chirps!$A$2:$Z$100,column(Chirps!$A$2:$Z$100)=AI751)))"),"")</f>
        <v/>
      </c>
    </row>
    <row r="752">
      <c r="R752" s="24"/>
      <c r="S752" s="24"/>
      <c r="AI752" s="8" t="s">
        <v>14</v>
      </c>
      <c r="AK752" s="8" t="s">
        <v>14</v>
      </c>
      <c r="AL752" s="8" t="s">
        <v>14</v>
      </c>
      <c r="AM752" s="8" t="s">
        <v>14</v>
      </c>
      <c r="AN752" s="8" t="str">
        <f>IFERROR(__xludf.DUMMYFUNCTION("""COMPUTED_VALUE"""),"")</f>
        <v/>
      </c>
      <c r="AO752" s="8" t="str">
        <f>IFERROR(__xludf.DUMMYFUNCTION("if(len(AI752:AI1001)=0,"""", COUNTA(filter(Chirps!$A$2:$Z$100,column(Chirps!$A$2:$Z$100)=AI752)))"),"")</f>
        <v/>
      </c>
    </row>
    <row r="753">
      <c r="R753" s="24"/>
      <c r="S753" s="24"/>
      <c r="AI753" s="8" t="s">
        <v>14</v>
      </c>
      <c r="AK753" s="8" t="s">
        <v>14</v>
      </c>
      <c r="AL753" s="8" t="s">
        <v>14</v>
      </c>
      <c r="AM753" s="8" t="s">
        <v>14</v>
      </c>
      <c r="AN753" s="8" t="str">
        <f>IFERROR(__xludf.DUMMYFUNCTION("""COMPUTED_VALUE"""),"")</f>
        <v/>
      </c>
      <c r="AO753" s="8" t="str">
        <f>IFERROR(__xludf.DUMMYFUNCTION("if(len(AI753:AI1001)=0,"""", COUNTA(filter(Chirps!$A$2:$Z$100,column(Chirps!$A$2:$Z$100)=AI753)))"),"")</f>
        <v/>
      </c>
    </row>
    <row r="754">
      <c r="R754" s="24"/>
      <c r="S754" s="24"/>
      <c r="AI754" s="8" t="s">
        <v>14</v>
      </c>
      <c r="AK754" s="8" t="s">
        <v>14</v>
      </c>
      <c r="AL754" s="8" t="s">
        <v>14</v>
      </c>
      <c r="AM754" s="8" t="s">
        <v>14</v>
      </c>
      <c r="AN754" s="8" t="str">
        <f>IFERROR(__xludf.DUMMYFUNCTION("""COMPUTED_VALUE"""),"")</f>
        <v/>
      </c>
      <c r="AO754" s="8" t="str">
        <f>IFERROR(__xludf.DUMMYFUNCTION("if(len(AI754:AI1001)=0,"""", COUNTA(filter(Chirps!$A$2:$Z$100,column(Chirps!$A$2:$Z$100)=AI754)))"),"")</f>
        <v/>
      </c>
    </row>
    <row r="755">
      <c r="R755" s="24"/>
      <c r="S755" s="24"/>
      <c r="AI755" s="8" t="s">
        <v>14</v>
      </c>
      <c r="AK755" s="8" t="s">
        <v>14</v>
      </c>
      <c r="AL755" s="8" t="s">
        <v>14</v>
      </c>
      <c r="AM755" s="8" t="s">
        <v>14</v>
      </c>
      <c r="AN755" s="8" t="str">
        <f>IFERROR(__xludf.DUMMYFUNCTION("""COMPUTED_VALUE"""),"")</f>
        <v/>
      </c>
      <c r="AO755" s="8" t="str">
        <f>IFERROR(__xludf.DUMMYFUNCTION("if(len(AI755:AI1001)=0,"""", COUNTA(filter(Chirps!$A$2:$Z$100,column(Chirps!$A$2:$Z$100)=AI755)))"),"")</f>
        <v/>
      </c>
    </row>
    <row r="756">
      <c r="R756" s="24"/>
      <c r="S756" s="24"/>
      <c r="AI756" s="8" t="s">
        <v>14</v>
      </c>
      <c r="AK756" s="8" t="s">
        <v>14</v>
      </c>
      <c r="AL756" s="8" t="s">
        <v>14</v>
      </c>
      <c r="AM756" s="8" t="s">
        <v>14</v>
      </c>
      <c r="AN756" s="8" t="str">
        <f>IFERROR(__xludf.DUMMYFUNCTION("""COMPUTED_VALUE"""),"")</f>
        <v/>
      </c>
      <c r="AO756" s="8" t="str">
        <f>IFERROR(__xludf.DUMMYFUNCTION("if(len(AI756:AI1001)=0,"""", COUNTA(filter(Chirps!$A$2:$Z$100,column(Chirps!$A$2:$Z$100)=AI756)))"),"")</f>
        <v/>
      </c>
    </row>
    <row r="757">
      <c r="R757" s="24"/>
      <c r="S757" s="24"/>
      <c r="AI757" s="8" t="s">
        <v>14</v>
      </c>
      <c r="AK757" s="8" t="s">
        <v>14</v>
      </c>
      <c r="AL757" s="8" t="s">
        <v>14</v>
      </c>
      <c r="AM757" s="8" t="s">
        <v>14</v>
      </c>
      <c r="AN757" s="8" t="str">
        <f>IFERROR(__xludf.DUMMYFUNCTION("""COMPUTED_VALUE"""),"")</f>
        <v/>
      </c>
      <c r="AO757" s="8" t="str">
        <f>IFERROR(__xludf.DUMMYFUNCTION("if(len(AI757:AI1001)=0,"""", COUNTA(filter(Chirps!$A$2:$Z$100,column(Chirps!$A$2:$Z$100)=AI757)))"),"")</f>
        <v/>
      </c>
    </row>
    <row r="758">
      <c r="R758" s="24"/>
      <c r="S758" s="24"/>
      <c r="AI758" s="8" t="s">
        <v>14</v>
      </c>
      <c r="AK758" s="8" t="s">
        <v>14</v>
      </c>
      <c r="AL758" s="8" t="s">
        <v>14</v>
      </c>
      <c r="AM758" s="8" t="s">
        <v>14</v>
      </c>
      <c r="AN758" s="8" t="str">
        <f>IFERROR(__xludf.DUMMYFUNCTION("""COMPUTED_VALUE"""),"")</f>
        <v/>
      </c>
      <c r="AO758" s="8" t="str">
        <f>IFERROR(__xludf.DUMMYFUNCTION("if(len(AI758:AI1001)=0,"""", COUNTA(filter(Chirps!$A$2:$Z$100,column(Chirps!$A$2:$Z$100)=AI758)))"),"")</f>
        <v/>
      </c>
    </row>
    <row r="759">
      <c r="R759" s="24"/>
      <c r="S759" s="24"/>
      <c r="AI759" s="8" t="s">
        <v>14</v>
      </c>
      <c r="AK759" s="8" t="s">
        <v>14</v>
      </c>
      <c r="AL759" s="8" t="s">
        <v>14</v>
      </c>
      <c r="AM759" s="8" t="s">
        <v>14</v>
      </c>
      <c r="AN759" s="8" t="str">
        <f>IFERROR(__xludf.DUMMYFUNCTION("""COMPUTED_VALUE"""),"")</f>
        <v/>
      </c>
      <c r="AO759" s="8" t="str">
        <f>IFERROR(__xludf.DUMMYFUNCTION("if(len(AI759:AI1001)=0,"""", COUNTA(filter(Chirps!$A$2:$Z$100,column(Chirps!$A$2:$Z$100)=AI759)))"),"")</f>
        <v/>
      </c>
    </row>
    <row r="760">
      <c r="R760" s="24"/>
      <c r="S760" s="24"/>
      <c r="AI760" s="8" t="s">
        <v>14</v>
      </c>
      <c r="AK760" s="8" t="s">
        <v>14</v>
      </c>
      <c r="AL760" s="8" t="s">
        <v>14</v>
      </c>
      <c r="AM760" s="8" t="s">
        <v>14</v>
      </c>
      <c r="AN760" s="8" t="str">
        <f>IFERROR(__xludf.DUMMYFUNCTION("""COMPUTED_VALUE"""),"")</f>
        <v/>
      </c>
      <c r="AO760" s="8" t="str">
        <f>IFERROR(__xludf.DUMMYFUNCTION("if(len(AI760:AI1001)=0,"""", COUNTA(filter(Chirps!$A$2:$Z$100,column(Chirps!$A$2:$Z$100)=AI760)))"),"")</f>
        <v/>
      </c>
    </row>
    <row r="761">
      <c r="R761" s="24"/>
      <c r="S761" s="24"/>
      <c r="AI761" s="8" t="s">
        <v>14</v>
      </c>
      <c r="AK761" s="8" t="s">
        <v>14</v>
      </c>
      <c r="AL761" s="8" t="s">
        <v>14</v>
      </c>
      <c r="AM761" s="8" t="s">
        <v>14</v>
      </c>
      <c r="AN761" s="8" t="str">
        <f>IFERROR(__xludf.DUMMYFUNCTION("""COMPUTED_VALUE"""),"")</f>
        <v/>
      </c>
      <c r="AO761" s="8" t="str">
        <f>IFERROR(__xludf.DUMMYFUNCTION("if(len(AI761:AI1001)=0,"""", COUNTA(filter(Chirps!$A$2:$Z$100,column(Chirps!$A$2:$Z$100)=AI761)))"),"")</f>
        <v/>
      </c>
    </row>
    <row r="762">
      <c r="R762" s="24"/>
      <c r="S762" s="24"/>
      <c r="AI762" s="8" t="s">
        <v>14</v>
      </c>
      <c r="AK762" s="8" t="s">
        <v>14</v>
      </c>
      <c r="AL762" s="8" t="s">
        <v>14</v>
      </c>
      <c r="AM762" s="8" t="s">
        <v>14</v>
      </c>
      <c r="AN762" s="8" t="str">
        <f>IFERROR(__xludf.DUMMYFUNCTION("""COMPUTED_VALUE"""),"")</f>
        <v/>
      </c>
      <c r="AO762" s="8" t="str">
        <f>IFERROR(__xludf.DUMMYFUNCTION("if(len(AI762:AI1001)=0,"""", COUNTA(filter(Chirps!$A$2:$Z$100,column(Chirps!$A$2:$Z$100)=AI762)))"),"")</f>
        <v/>
      </c>
    </row>
    <row r="763">
      <c r="R763" s="24"/>
      <c r="S763" s="24"/>
      <c r="AI763" s="8" t="s">
        <v>14</v>
      </c>
      <c r="AK763" s="8" t="s">
        <v>14</v>
      </c>
      <c r="AL763" s="8" t="s">
        <v>14</v>
      </c>
      <c r="AM763" s="8" t="s">
        <v>14</v>
      </c>
      <c r="AN763" s="8" t="str">
        <f>IFERROR(__xludf.DUMMYFUNCTION("""COMPUTED_VALUE"""),"")</f>
        <v/>
      </c>
      <c r="AO763" s="8" t="str">
        <f>IFERROR(__xludf.DUMMYFUNCTION("if(len(AI763:AI1001)=0,"""", COUNTA(filter(Chirps!$A$2:$Z$100,column(Chirps!$A$2:$Z$100)=AI763)))"),"")</f>
        <v/>
      </c>
    </row>
    <row r="764">
      <c r="R764" s="24"/>
      <c r="S764" s="24"/>
      <c r="AI764" s="8" t="s">
        <v>14</v>
      </c>
      <c r="AK764" s="8" t="s">
        <v>14</v>
      </c>
      <c r="AL764" s="8" t="s">
        <v>14</v>
      </c>
      <c r="AM764" s="8" t="s">
        <v>14</v>
      </c>
      <c r="AN764" s="8" t="str">
        <f>IFERROR(__xludf.DUMMYFUNCTION("""COMPUTED_VALUE"""),"")</f>
        <v/>
      </c>
      <c r="AO764" s="8" t="str">
        <f>IFERROR(__xludf.DUMMYFUNCTION("if(len(AI764:AI1001)=0,"""", COUNTA(filter(Chirps!$A$2:$Z$100,column(Chirps!$A$2:$Z$100)=AI764)))"),"")</f>
        <v/>
      </c>
    </row>
    <row r="765">
      <c r="R765" s="24"/>
      <c r="S765" s="24"/>
      <c r="AI765" s="8" t="s">
        <v>14</v>
      </c>
      <c r="AK765" s="8" t="s">
        <v>14</v>
      </c>
      <c r="AL765" s="8" t="s">
        <v>14</v>
      </c>
      <c r="AM765" s="8" t="s">
        <v>14</v>
      </c>
      <c r="AN765" s="8" t="str">
        <f>IFERROR(__xludf.DUMMYFUNCTION("""COMPUTED_VALUE"""),"")</f>
        <v/>
      </c>
      <c r="AO765" s="8" t="str">
        <f>IFERROR(__xludf.DUMMYFUNCTION("if(len(AI765:AI1001)=0,"""", COUNTA(filter(Chirps!$A$2:$Z$100,column(Chirps!$A$2:$Z$100)=AI765)))"),"")</f>
        <v/>
      </c>
    </row>
    <row r="766">
      <c r="R766" s="24"/>
      <c r="S766" s="24"/>
      <c r="AI766" s="8" t="s">
        <v>14</v>
      </c>
      <c r="AK766" s="8" t="s">
        <v>14</v>
      </c>
      <c r="AL766" s="8" t="s">
        <v>14</v>
      </c>
      <c r="AM766" s="8" t="s">
        <v>14</v>
      </c>
      <c r="AN766" s="8" t="str">
        <f>IFERROR(__xludf.DUMMYFUNCTION("""COMPUTED_VALUE"""),"")</f>
        <v/>
      </c>
      <c r="AO766" s="8" t="str">
        <f>IFERROR(__xludf.DUMMYFUNCTION("if(len(AI766:AI1001)=0,"""", COUNTA(filter(Chirps!$A$2:$Z$100,column(Chirps!$A$2:$Z$100)=AI766)))"),"")</f>
        <v/>
      </c>
    </row>
    <row r="767">
      <c r="R767" s="24"/>
      <c r="S767" s="24"/>
      <c r="AI767" s="8" t="s">
        <v>14</v>
      </c>
      <c r="AK767" s="8" t="s">
        <v>14</v>
      </c>
      <c r="AL767" s="8" t="s">
        <v>14</v>
      </c>
      <c r="AM767" s="8" t="s">
        <v>14</v>
      </c>
      <c r="AN767" s="8" t="str">
        <f>IFERROR(__xludf.DUMMYFUNCTION("""COMPUTED_VALUE"""),"")</f>
        <v/>
      </c>
      <c r="AO767" s="8" t="str">
        <f>IFERROR(__xludf.DUMMYFUNCTION("if(len(AI767:AI1001)=0,"""", COUNTA(filter(Chirps!$A$2:$Z$100,column(Chirps!$A$2:$Z$100)=AI767)))"),"")</f>
        <v/>
      </c>
    </row>
    <row r="768">
      <c r="R768" s="24"/>
      <c r="S768" s="24"/>
      <c r="AI768" s="8" t="s">
        <v>14</v>
      </c>
      <c r="AK768" s="8" t="s">
        <v>14</v>
      </c>
      <c r="AL768" s="8" t="s">
        <v>14</v>
      </c>
      <c r="AM768" s="8" t="s">
        <v>14</v>
      </c>
      <c r="AN768" s="8" t="str">
        <f>IFERROR(__xludf.DUMMYFUNCTION("""COMPUTED_VALUE"""),"")</f>
        <v/>
      </c>
      <c r="AO768" s="8" t="str">
        <f>IFERROR(__xludf.DUMMYFUNCTION("if(len(AI768:AI1001)=0,"""", COUNTA(filter(Chirps!$A$2:$Z$100,column(Chirps!$A$2:$Z$100)=AI768)))"),"")</f>
        <v/>
      </c>
    </row>
    <row r="769">
      <c r="R769" s="24"/>
      <c r="S769" s="24"/>
      <c r="AI769" s="8" t="s">
        <v>14</v>
      </c>
      <c r="AK769" s="8" t="s">
        <v>14</v>
      </c>
      <c r="AL769" s="8" t="s">
        <v>14</v>
      </c>
      <c r="AM769" s="8" t="s">
        <v>14</v>
      </c>
      <c r="AN769" s="8" t="str">
        <f>IFERROR(__xludf.DUMMYFUNCTION("""COMPUTED_VALUE"""),"")</f>
        <v/>
      </c>
      <c r="AO769" s="8" t="str">
        <f>IFERROR(__xludf.DUMMYFUNCTION("if(len(AI769:AI1001)=0,"""", COUNTA(filter(Chirps!$A$2:$Z$100,column(Chirps!$A$2:$Z$100)=AI769)))"),"")</f>
        <v/>
      </c>
    </row>
    <row r="770">
      <c r="R770" s="24"/>
      <c r="S770" s="24"/>
      <c r="AI770" s="8" t="s">
        <v>14</v>
      </c>
      <c r="AK770" s="8" t="s">
        <v>14</v>
      </c>
      <c r="AL770" s="8" t="s">
        <v>14</v>
      </c>
      <c r="AM770" s="8" t="s">
        <v>14</v>
      </c>
      <c r="AN770" s="8" t="str">
        <f>IFERROR(__xludf.DUMMYFUNCTION("""COMPUTED_VALUE"""),"")</f>
        <v/>
      </c>
      <c r="AO770" s="8" t="str">
        <f>IFERROR(__xludf.DUMMYFUNCTION("if(len(AI770:AI1001)=0,"""", COUNTA(filter(Chirps!$A$2:$Z$100,column(Chirps!$A$2:$Z$100)=AI770)))"),"")</f>
        <v/>
      </c>
    </row>
    <row r="771">
      <c r="R771" s="24"/>
      <c r="S771" s="24"/>
      <c r="AI771" s="8" t="s">
        <v>14</v>
      </c>
      <c r="AK771" s="8" t="s">
        <v>14</v>
      </c>
      <c r="AL771" s="8" t="s">
        <v>14</v>
      </c>
      <c r="AM771" s="8" t="s">
        <v>14</v>
      </c>
      <c r="AN771" s="8" t="str">
        <f>IFERROR(__xludf.DUMMYFUNCTION("""COMPUTED_VALUE"""),"")</f>
        <v/>
      </c>
      <c r="AO771" s="8" t="str">
        <f>IFERROR(__xludf.DUMMYFUNCTION("if(len(AI771:AI1001)=0,"""", COUNTA(filter(Chirps!$A$2:$Z$100,column(Chirps!$A$2:$Z$100)=AI771)))"),"")</f>
        <v/>
      </c>
    </row>
    <row r="772">
      <c r="R772" s="24"/>
      <c r="S772" s="24"/>
      <c r="AI772" s="8" t="s">
        <v>14</v>
      </c>
      <c r="AK772" s="8" t="s">
        <v>14</v>
      </c>
      <c r="AL772" s="8" t="s">
        <v>14</v>
      </c>
      <c r="AM772" s="8" t="s">
        <v>14</v>
      </c>
      <c r="AN772" s="8" t="str">
        <f>IFERROR(__xludf.DUMMYFUNCTION("""COMPUTED_VALUE"""),"")</f>
        <v/>
      </c>
      <c r="AO772" s="8" t="str">
        <f>IFERROR(__xludf.DUMMYFUNCTION("if(len(AI772:AI1001)=0,"""", COUNTA(filter(Chirps!$A$2:$Z$100,column(Chirps!$A$2:$Z$100)=AI772)))"),"")</f>
        <v/>
      </c>
    </row>
    <row r="773">
      <c r="R773" s="24"/>
      <c r="S773" s="24"/>
      <c r="AI773" s="8" t="s">
        <v>14</v>
      </c>
      <c r="AK773" s="8" t="s">
        <v>14</v>
      </c>
      <c r="AL773" s="8" t="s">
        <v>14</v>
      </c>
      <c r="AM773" s="8" t="s">
        <v>14</v>
      </c>
      <c r="AN773" s="8" t="str">
        <f>IFERROR(__xludf.DUMMYFUNCTION("""COMPUTED_VALUE"""),"")</f>
        <v/>
      </c>
      <c r="AO773" s="8" t="str">
        <f>IFERROR(__xludf.DUMMYFUNCTION("if(len(AI773:AI1001)=0,"""", COUNTA(filter(Chirps!$A$2:$Z$100,column(Chirps!$A$2:$Z$100)=AI773)))"),"")</f>
        <v/>
      </c>
    </row>
    <row r="774">
      <c r="R774" s="24"/>
      <c r="S774" s="24"/>
      <c r="AI774" s="8" t="s">
        <v>14</v>
      </c>
      <c r="AK774" s="8" t="s">
        <v>14</v>
      </c>
      <c r="AL774" s="8" t="s">
        <v>14</v>
      </c>
      <c r="AM774" s="8" t="s">
        <v>14</v>
      </c>
      <c r="AN774" s="8" t="str">
        <f>IFERROR(__xludf.DUMMYFUNCTION("""COMPUTED_VALUE"""),"")</f>
        <v/>
      </c>
      <c r="AO774" s="8" t="str">
        <f>IFERROR(__xludf.DUMMYFUNCTION("if(len(AI774:AI1001)=0,"""", COUNTA(filter(Chirps!$A$2:$Z$100,column(Chirps!$A$2:$Z$100)=AI774)))"),"")</f>
        <v/>
      </c>
    </row>
    <row r="775">
      <c r="R775" s="24"/>
      <c r="S775" s="24"/>
      <c r="AI775" s="8" t="s">
        <v>14</v>
      </c>
      <c r="AK775" s="8" t="s">
        <v>14</v>
      </c>
      <c r="AL775" s="8" t="s">
        <v>14</v>
      </c>
      <c r="AM775" s="8" t="s">
        <v>14</v>
      </c>
      <c r="AN775" s="8" t="str">
        <f>IFERROR(__xludf.DUMMYFUNCTION("""COMPUTED_VALUE"""),"")</f>
        <v/>
      </c>
      <c r="AO775" s="8" t="str">
        <f>IFERROR(__xludf.DUMMYFUNCTION("if(len(AI775:AI1001)=0,"""", COUNTA(filter(Chirps!$A$2:$Z$100,column(Chirps!$A$2:$Z$100)=AI775)))"),"")</f>
        <v/>
      </c>
    </row>
    <row r="776">
      <c r="R776" s="24"/>
      <c r="S776" s="24"/>
      <c r="AI776" s="8" t="s">
        <v>14</v>
      </c>
      <c r="AK776" s="8" t="s">
        <v>14</v>
      </c>
      <c r="AL776" s="8" t="s">
        <v>14</v>
      </c>
      <c r="AM776" s="8" t="s">
        <v>14</v>
      </c>
      <c r="AN776" s="8" t="str">
        <f>IFERROR(__xludf.DUMMYFUNCTION("""COMPUTED_VALUE"""),"")</f>
        <v/>
      </c>
      <c r="AO776" s="8" t="str">
        <f>IFERROR(__xludf.DUMMYFUNCTION("if(len(AI776:AI1001)=0,"""", COUNTA(filter(Chirps!$A$2:$Z$100,column(Chirps!$A$2:$Z$100)=AI776)))"),"")</f>
        <v/>
      </c>
    </row>
    <row r="777">
      <c r="R777" s="24"/>
      <c r="S777" s="24"/>
      <c r="AI777" s="8" t="s">
        <v>14</v>
      </c>
      <c r="AK777" s="8" t="s">
        <v>14</v>
      </c>
      <c r="AL777" s="8" t="s">
        <v>14</v>
      </c>
      <c r="AM777" s="8" t="s">
        <v>14</v>
      </c>
      <c r="AN777" s="8" t="str">
        <f>IFERROR(__xludf.DUMMYFUNCTION("""COMPUTED_VALUE"""),"")</f>
        <v/>
      </c>
      <c r="AO777" s="8" t="str">
        <f>IFERROR(__xludf.DUMMYFUNCTION("if(len(AI777:AI1001)=0,"""", COUNTA(filter(Chirps!$A$2:$Z$100,column(Chirps!$A$2:$Z$100)=AI777)))"),"")</f>
        <v/>
      </c>
    </row>
    <row r="778">
      <c r="R778" s="24"/>
      <c r="S778" s="24"/>
      <c r="AI778" s="8" t="s">
        <v>14</v>
      </c>
      <c r="AK778" s="8" t="s">
        <v>14</v>
      </c>
      <c r="AL778" s="8" t="s">
        <v>14</v>
      </c>
      <c r="AM778" s="8" t="s">
        <v>14</v>
      </c>
      <c r="AN778" s="8" t="str">
        <f>IFERROR(__xludf.DUMMYFUNCTION("""COMPUTED_VALUE"""),"")</f>
        <v/>
      </c>
      <c r="AO778" s="8" t="str">
        <f>IFERROR(__xludf.DUMMYFUNCTION("if(len(AI778:AI1001)=0,"""", COUNTA(filter(Chirps!$A$2:$Z$100,column(Chirps!$A$2:$Z$100)=AI778)))"),"")</f>
        <v/>
      </c>
    </row>
    <row r="779">
      <c r="R779" s="24"/>
      <c r="S779" s="24"/>
      <c r="AI779" s="8" t="s">
        <v>14</v>
      </c>
      <c r="AK779" s="8" t="s">
        <v>14</v>
      </c>
      <c r="AL779" s="8" t="s">
        <v>14</v>
      </c>
      <c r="AM779" s="8" t="s">
        <v>14</v>
      </c>
      <c r="AN779" s="8" t="str">
        <f>IFERROR(__xludf.DUMMYFUNCTION("""COMPUTED_VALUE"""),"")</f>
        <v/>
      </c>
      <c r="AO779" s="8" t="str">
        <f>IFERROR(__xludf.DUMMYFUNCTION("if(len(AI779:AI1001)=0,"""", COUNTA(filter(Chirps!$A$2:$Z$100,column(Chirps!$A$2:$Z$100)=AI779)))"),"")</f>
        <v/>
      </c>
    </row>
    <row r="780">
      <c r="R780" s="24"/>
      <c r="S780" s="24"/>
      <c r="AI780" s="8" t="s">
        <v>14</v>
      </c>
      <c r="AK780" s="8" t="s">
        <v>14</v>
      </c>
      <c r="AL780" s="8" t="s">
        <v>14</v>
      </c>
      <c r="AM780" s="8" t="s">
        <v>14</v>
      </c>
      <c r="AN780" s="8" t="str">
        <f>IFERROR(__xludf.DUMMYFUNCTION("""COMPUTED_VALUE"""),"")</f>
        <v/>
      </c>
      <c r="AO780" s="8" t="str">
        <f>IFERROR(__xludf.DUMMYFUNCTION("if(len(AI780:AI1001)=0,"""", COUNTA(filter(Chirps!$A$2:$Z$100,column(Chirps!$A$2:$Z$100)=AI780)))"),"")</f>
        <v/>
      </c>
    </row>
    <row r="781">
      <c r="R781" s="24"/>
      <c r="S781" s="24"/>
      <c r="AI781" s="8" t="s">
        <v>14</v>
      </c>
      <c r="AK781" s="8" t="s">
        <v>14</v>
      </c>
      <c r="AL781" s="8" t="s">
        <v>14</v>
      </c>
      <c r="AM781" s="8" t="s">
        <v>14</v>
      </c>
      <c r="AN781" s="8" t="str">
        <f>IFERROR(__xludf.DUMMYFUNCTION("""COMPUTED_VALUE"""),"")</f>
        <v/>
      </c>
      <c r="AO781" s="8" t="str">
        <f>IFERROR(__xludf.DUMMYFUNCTION("if(len(AI781:AI1001)=0,"""", COUNTA(filter(Chirps!$A$2:$Z$100,column(Chirps!$A$2:$Z$100)=AI781)))"),"")</f>
        <v/>
      </c>
    </row>
    <row r="782">
      <c r="R782" s="24"/>
      <c r="S782" s="24"/>
      <c r="AI782" s="8" t="s">
        <v>14</v>
      </c>
      <c r="AK782" s="8" t="s">
        <v>14</v>
      </c>
      <c r="AL782" s="8" t="s">
        <v>14</v>
      </c>
      <c r="AM782" s="8" t="s">
        <v>14</v>
      </c>
      <c r="AN782" s="8" t="str">
        <f>IFERROR(__xludf.DUMMYFUNCTION("""COMPUTED_VALUE"""),"")</f>
        <v/>
      </c>
      <c r="AO782" s="8" t="str">
        <f>IFERROR(__xludf.DUMMYFUNCTION("if(len(AI782:AI1001)=0,"""", COUNTA(filter(Chirps!$A$2:$Z$100,column(Chirps!$A$2:$Z$100)=AI782)))"),"")</f>
        <v/>
      </c>
    </row>
    <row r="783">
      <c r="R783" s="24"/>
      <c r="S783" s="24"/>
      <c r="AI783" s="8" t="s">
        <v>14</v>
      </c>
      <c r="AK783" s="8" t="s">
        <v>14</v>
      </c>
      <c r="AL783" s="8" t="s">
        <v>14</v>
      </c>
      <c r="AM783" s="8" t="s">
        <v>14</v>
      </c>
      <c r="AN783" s="8" t="str">
        <f>IFERROR(__xludf.DUMMYFUNCTION("""COMPUTED_VALUE"""),"")</f>
        <v/>
      </c>
      <c r="AO783" s="8" t="str">
        <f>IFERROR(__xludf.DUMMYFUNCTION("if(len(AI783:AI1001)=0,"""", COUNTA(filter(Chirps!$A$2:$Z$100,column(Chirps!$A$2:$Z$100)=AI783)))"),"")</f>
        <v/>
      </c>
    </row>
    <row r="784">
      <c r="R784" s="24"/>
      <c r="S784" s="24"/>
      <c r="AI784" s="8" t="s">
        <v>14</v>
      </c>
      <c r="AK784" s="8" t="s">
        <v>14</v>
      </c>
      <c r="AL784" s="8" t="s">
        <v>14</v>
      </c>
      <c r="AM784" s="8" t="s">
        <v>14</v>
      </c>
      <c r="AN784" s="8" t="str">
        <f>IFERROR(__xludf.DUMMYFUNCTION("""COMPUTED_VALUE"""),"")</f>
        <v/>
      </c>
      <c r="AO784" s="8" t="str">
        <f>IFERROR(__xludf.DUMMYFUNCTION("if(len(AI784:AI1001)=0,"""", COUNTA(filter(Chirps!$A$2:$Z$100,column(Chirps!$A$2:$Z$100)=AI784)))"),"")</f>
        <v/>
      </c>
    </row>
    <row r="785">
      <c r="R785" s="24"/>
      <c r="S785" s="24"/>
      <c r="AI785" s="8" t="s">
        <v>14</v>
      </c>
      <c r="AK785" s="8" t="s">
        <v>14</v>
      </c>
      <c r="AL785" s="8" t="s">
        <v>14</v>
      </c>
      <c r="AM785" s="8" t="s">
        <v>14</v>
      </c>
      <c r="AN785" s="8" t="str">
        <f>IFERROR(__xludf.DUMMYFUNCTION("""COMPUTED_VALUE"""),"")</f>
        <v/>
      </c>
      <c r="AO785" s="8" t="str">
        <f>IFERROR(__xludf.DUMMYFUNCTION("if(len(AI785:AI1001)=0,"""", COUNTA(filter(Chirps!$A$2:$Z$100,column(Chirps!$A$2:$Z$100)=AI785)))"),"")</f>
        <v/>
      </c>
    </row>
    <row r="786">
      <c r="R786" s="24"/>
      <c r="S786" s="24"/>
      <c r="AI786" s="8" t="s">
        <v>14</v>
      </c>
      <c r="AK786" s="8" t="s">
        <v>14</v>
      </c>
      <c r="AL786" s="8" t="s">
        <v>14</v>
      </c>
      <c r="AM786" s="8" t="s">
        <v>14</v>
      </c>
      <c r="AN786" s="8" t="str">
        <f>IFERROR(__xludf.DUMMYFUNCTION("""COMPUTED_VALUE"""),"")</f>
        <v/>
      </c>
      <c r="AO786" s="8" t="str">
        <f>IFERROR(__xludf.DUMMYFUNCTION("if(len(AI786:AI1001)=0,"""", COUNTA(filter(Chirps!$A$2:$Z$100,column(Chirps!$A$2:$Z$100)=AI786)))"),"")</f>
        <v/>
      </c>
    </row>
    <row r="787">
      <c r="R787" s="24"/>
      <c r="S787" s="24"/>
      <c r="AI787" s="8" t="s">
        <v>14</v>
      </c>
      <c r="AK787" s="8" t="s">
        <v>14</v>
      </c>
      <c r="AL787" s="8" t="s">
        <v>14</v>
      </c>
      <c r="AM787" s="8" t="s">
        <v>14</v>
      </c>
      <c r="AN787" s="8" t="str">
        <f>IFERROR(__xludf.DUMMYFUNCTION("""COMPUTED_VALUE"""),"")</f>
        <v/>
      </c>
      <c r="AO787" s="8" t="str">
        <f>IFERROR(__xludf.DUMMYFUNCTION("if(len(AI787:AI1001)=0,"""", COUNTA(filter(Chirps!$A$2:$Z$100,column(Chirps!$A$2:$Z$100)=AI787)))"),"")</f>
        <v/>
      </c>
    </row>
    <row r="788">
      <c r="R788" s="24"/>
      <c r="S788" s="24"/>
      <c r="AI788" s="8" t="s">
        <v>14</v>
      </c>
      <c r="AK788" s="8" t="s">
        <v>14</v>
      </c>
      <c r="AL788" s="8" t="s">
        <v>14</v>
      </c>
      <c r="AM788" s="8" t="s">
        <v>14</v>
      </c>
      <c r="AN788" s="8" t="str">
        <f>IFERROR(__xludf.DUMMYFUNCTION("""COMPUTED_VALUE"""),"")</f>
        <v/>
      </c>
      <c r="AO788" s="8" t="str">
        <f>IFERROR(__xludf.DUMMYFUNCTION("if(len(AI788:AI1001)=0,"""", COUNTA(filter(Chirps!$A$2:$Z$100,column(Chirps!$A$2:$Z$100)=AI788)))"),"")</f>
        <v/>
      </c>
    </row>
    <row r="789">
      <c r="R789" s="24"/>
      <c r="S789" s="24"/>
      <c r="AI789" s="8" t="s">
        <v>14</v>
      </c>
      <c r="AK789" s="8" t="s">
        <v>14</v>
      </c>
      <c r="AL789" s="8" t="s">
        <v>14</v>
      </c>
      <c r="AM789" s="8" t="s">
        <v>14</v>
      </c>
      <c r="AN789" s="8" t="str">
        <f>IFERROR(__xludf.DUMMYFUNCTION("""COMPUTED_VALUE"""),"")</f>
        <v/>
      </c>
      <c r="AO789" s="8" t="str">
        <f>IFERROR(__xludf.DUMMYFUNCTION("if(len(AI789:AI1001)=0,"""", COUNTA(filter(Chirps!$A$2:$Z$100,column(Chirps!$A$2:$Z$100)=AI789)))"),"")</f>
        <v/>
      </c>
    </row>
    <row r="790">
      <c r="R790" s="24"/>
      <c r="S790" s="24"/>
      <c r="AI790" s="8" t="s">
        <v>14</v>
      </c>
      <c r="AK790" s="8" t="s">
        <v>14</v>
      </c>
      <c r="AL790" s="8" t="s">
        <v>14</v>
      </c>
      <c r="AM790" s="8" t="s">
        <v>14</v>
      </c>
      <c r="AN790" s="8" t="str">
        <f>IFERROR(__xludf.DUMMYFUNCTION("""COMPUTED_VALUE"""),"")</f>
        <v/>
      </c>
      <c r="AO790" s="8" t="str">
        <f>IFERROR(__xludf.DUMMYFUNCTION("if(len(AI790:AI1001)=0,"""", COUNTA(filter(Chirps!$A$2:$Z$100,column(Chirps!$A$2:$Z$100)=AI790)))"),"")</f>
        <v/>
      </c>
    </row>
    <row r="791">
      <c r="R791" s="24"/>
      <c r="S791" s="24"/>
      <c r="AI791" s="8" t="s">
        <v>14</v>
      </c>
      <c r="AK791" s="8" t="s">
        <v>14</v>
      </c>
      <c r="AL791" s="8" t="s">
        <v>14</v>
      </c>
      <c r="AM791" s="8" t="s">
        <v>14</v>
      </c>
      <c r="AN791" s="8" t="str">
        <f>IFERROR(__xludf.DUMMYFUNCTION("""COMPUTED_VALUE"""),"")</f>
        <v/>
      </c>
      <c r="AO791" s="8" t="str">
        <f>IFERROR(__xludf.DUMMYFUNCTION("if(len(AI791:AI1001)=0,"""", COUNTA(filter(Chirps!$A$2:$Z$100,column(Chirps!$A$2:$Z$100)=AI791)))"),"")</f>
        <v/>
      </c>
    </row>
    <row r="792">
      <c r="R792" s="24"/>
      <c r="S792" s="24"/>
      <c r="AI792" s="8" t="s">
        <v>14</v>
      </c>
      <c r="AK792" s="8" t="s">
        <v>14</v>
      </c>
      <c r="AL792" s="8" t="s">
        <v>14</v>
      </c>
      <c r="AM792" s="8" t="s">
        <v>14</v>
      </c>
      <c r="AN792" s="8" t="str">
        <f>IFERROR(__xludf.DUMMYFUNCTION("""COMPUTED_VALUE"""),"")</f>
        <v/>
      </c>
      <c r="AO792" s="8" t="str">
        <f>IFERROR(__xludf.DUMMYFUNCTION("if(len(AI792:AI1001)=0,"""", COUNTA(filter(Chirps!$A$2:$Z$100,column(Chirps!$A$2:$Z$100)=AI792)))"),"")</f>
        <v/>
      </c>
    </row>
    <row r="793">
      <c r="R793" s="24"/>
      <c r="S793" s="24"/>
      <c r="AI793" s="8" t="s">
        <v>14</v>
      </c>
      <c r="AK793" s="8" t="s">
        <v>14</v>
      </c>
      <c r="AL793" s="8" t="s">
        <v>14</v>
      </c>
      <c r="AM793" s="8" t="s">
        <v>14</v>
      </c>
      <c r="AN793" s="8" t="str">
        <f>IFERROR(__xludf.DUMMYFUNCTION("""COMPUTED_VALUE"""),"")</f>
        <v/>
      </c>
      <c r="AO793" s="8" t="str">
        <f>IFERROR(__xludf.DUMMYFUNCTION("if(len(AI793:AI1001)=0,"""", COUNTA(filter(Chirps!$A$2:$Z$100,column(Chirps!$A$2:$Z$100)=AI793)))"),"")</f>
        <v/>
      </c>
    </row>
    <row r="794">
      <c r="R794" s="24"/>
      <c r="S794" s="24"/>
      <c r="AI794" s="8" t="s">
        <v>14</v>
      </c>
      <c r="AK794" s="8" t="s">
        <v>14</v>
      </c>
      <c r="AL794" s="8" t="s">
        <v>14</v>
      </c>
      <c r="AM794" s="8" t="s">
        <v>14</v>
      </c>
      <c r="AN794" s="8" t="str">
        <f>IFERROR(__xludf.DUMMYFUNCTION("""COMPUTED_VALUE"""),"")</f>
        <v/>
      </c>
      <c r="AO794" s="8" t="str">
        <f>IFERROR(__xludf.DUMMYFUNCTION("if(len(AI794:AI1001)=0,"""", COUNTA(filter(Chirps!$A$2:$Z$100,column(Chirps!$A$2:$Z$100)=AI794)))"),"")</f>
        <v/>
      </c>
    </row>
    <row r="795">
      <c r="R795" s="24"/>
      <c r="S795" s="24"/>
      <c r="AI795" s="8" t="s">
        <v>14</v>
      </c>
      <c r="AK795" s="8" t="s">
        <v>14</v>
      </c>
      <c r="AL795" s="8" t="s">
        <v>14</v>
      </c>
      <c r="AM795" s="8" t="s">
        <v>14</v>
      </c>
      <c r="AN795" s="8" t="str">
        <f>IFERROR(__xludf.DUMMYFUNCTION("""COMPUTED_VALUE"""),"")</f>
        <v/>
      </c>
      <c r="AO795" s="8" t="str">
        <f>IFERROR(__xludf.DUMMYFUNCTION("if(len(AI795:AI1001)=0,"""", COUNTA(filter(Chirps!$A$2:$Z$100,column(Chirps!$A$2:$Z$100)=AI795)))"),"")</f>
        <v/>
      </c>
    </row>
    <row r="796">
      <c r="R796" s="24"/>
      <c r="S796" s="24"/>
      <c r="AI796" s="8" t="s">
        <v>14</v>
      </c>
      <c r="AK796" s="8" t="s">
        <v>14</v>
      </c>
      <c r="AL796" s="8" t="s">
        <v>14</v>
      </c>
      <c r="AM796" s="8" t="s">
        <v>14</v>
      </c>
      <c r="AN796" s="8" t="str">
        <f>IFERROR(__xludf.DUMMYFUNCTION("""COMPUTED_VALUE"""),"")</f>
        <v/>
      </c>
      <c r="AO796" s="8" t="str">
        <f>IFERROR(__xludf.DUMMYFUNCTION("if(len(AI796:AI1001)=0,"""", COUNTA(filter(Chirps!$A$2:$Z$100,column(Chirps!$A$2:$Z$100)=AI796)))"),"")</f>
        <v/>
      </c>
    </row>
    <row r="797">
      <c r="R797" s="24"/>
      <c r="S797" s="24"/>
      <c r="AI797" s="8" t="s">
        <v>14</v>
      </c>
      <c r="AK797" s="8" t="s">
        <v>14</v>
      </c>
      <c r="AL797" s="8" t="s">
        <v>14</v>
      </c>
      <c r="AM797" s="8" t="s">
        <v>14</v>
      </c>
      <c r="AN797" s="8" t="str">
        <f>IFERROR(__xludf.DUMMYFUNCTION("""COMPUTED_VALUE"""),"")</f>
        <v/>
      </c>
      <c r="AO797" s="8" t="str">
        <f>IFERROR(__xludf.DUMMYFUNCTION("if(len(AI797:AI1001)=0,"""", COUNTA(filter(Chirps!$A$2:$Z$100,column(Chirps!$A$2:$Z$100)=AI797)))"),"")</f>
        <v/>
      </c>
    </row>
    <row r="798">
      <c r="R798" s="24"/>
      <c r="S798" s="24"/>
      <c r="AI798" s="8" t="s">
        <v>14</v>
      </c>
      <c r="AK798" s="8" t="s">
        <v>14</v>
      </c>
      <c r="AL798" s="8" t="s">
        <v>14</v>
      </c>
      <c r="AM798" s="8" t="s">
        <v>14</v>
      </c>
      <c r="AN798" s="8" t="str">
        <f>IFERROR(__xludf.DUMMYFUNCTION("""COMPUTED_VALUE"""),"")</f>
        <v/>
      </c>
      <c r="AO798" s="8" t="str">
        <f>IFERROR(__xludf.DUMMYFUNCTION("if(len(AI798:AI1001)=0,"""", COUNTA(filter(Chirps!$A$2:$Z$100,column(Chirps!$A$2:$Z$100)=AI798)))"),"")</f>
        <v/>
      </c>
    </row>
    <row r="799">
      <c r="R799" s="24"/>
      <c r="S799" s="24"/>
      <c r="AI799" s="8" t="s">
        <v>14</v>
      </c>
      <c r="AK799" s="8" t="s">
        <v>14</v>
      </c>
      <c r="AL799" s="8" t="s">
        <v>14</v>
      </c>
      <c r="AM799" s="8" t="s">
        <v>14</v>
      </c>
      <c r="AN799" s="8" t="str">
        <f>IFERROR(__xludf.DUMMYFUNCTION("""COMPUTED_VALUE"""),"")</f>
        <v/>
      </c>
      <c r="AO799" s="8" t="str">
        <f>IFERROR(__xludf.DUMMYFUNCTION("if(len(AI799:AI1001)=0,"""", COUNTA(filter(Chirps!$A$2:$Z$100,column(Chirps!$A$2:$Z$100)=AI799)))"),"")</f>
        <v/>
      </c>
    </row>
    <row r="800">
      <c r="R800" s="24"/>
      <c r="S800" s="24"/>
      <c r="AI800" s="8" t="s">
        <v>14</v>
      </c>
      <c r="AK800" s="8" t="s">
        <v>14</v>
      </c>
      <c r="AL800" s="8" t="s">
        <v>14</v>
      </c>
      <c r="AM800" s="8" t="s">
        <v>14</v>
      </c>
      <c r="AN800" s="8" t="str">
        <f>IFERROR(__xludf.DUMMYFUNCTION("""COMPUTED_VALUE"""),"")</f>
        <v/>
      </c>
      <c r="AO800" s="8" t="str">
        <f>IFERROR(__xludf.DUMMYFUNCTION("if(len(AI800:AI1001)=0,"""", COUNTA(filter(Chirps!$A$2:$Z$100,column(Chirps!$A$2:$Z$100)=AI800)))"),"")</f>
        <v/>
      </c>
    </row>
    <row r="801">
      <c r="R801" s="24"/>
      <c r="S801" s="24"/>
      <c r="AI801" s="8" t="s">
        <v>14</v>
      </c>
      <c r="AK801" s="8" t="s">
        <v>14</v>
      </c>
      <c r="AL801" s="8" t="s">
        <v>14</v>
      </c>
      <c r="AM801" s="8" t="s">
        <v>14</v>
      </c>
      <c r="AN801" s="8" t="str">
        <f>IFERROR(__xludf.DUMMYFUNCTION("""COMPUTED_VALUE"""),"")</f>
        <v/>
      </c>
      <c r="AO801" s="8" t="str">
        <f>IFERROR(__xludf.DUMMYFUNCTION("if(len(AI801:AI1001)=0,"""", COUNTA(filter(Chirps!$A$2:$Z$100,column(Chirps!$A$2:$Z$100)=AI801)))"),"")</f>
        <v/>
      </c>
    </row>
    <row r="802">
      <c r="R802" s="24"/>
      <c r="S802" s="24"/>
      <c r="AI802" s="8" t="s">
        <v>14</v>
      </c>
      <c r="AK802" s="8" t="s">
        <v>14</v>
      </c>
      <c r="AL802" s="8" t="s">
        <v>14</v>
      </c>
      <c r="AM802" s="8" t="s">
        <v>14</v>
      </c>
      <c r="AN802" s="8" t="str">
        <f>IFERROR(__xludf.DUMMYFUNCTION("""COMPUTED_VALUE"""),"")</f>
        <v/>
      </c>
      <c r="AO802" s="8" t="str">
        <f>IFERROR(__xludf.DUMMYFUNCTION("if(len(AI802:AI1001)=0,"""", COUNTA(filter(Chirps!$A$2:$Z$100,column(Chirps!$A$2:$Z$100)=AI802)))"),"")</f>
        <v/>
      </c>
    </row>
    <row r="803">
      <c r="R803" s="24"/>
      <c r="S803" s="24"/>
      <c r="AI803" s="8" t="s">
        <v>14</v>
      </c>
      <c r="AK803" s="8" t="s">
        <v>14</v>
      </c>
      <c r="AL803" s="8" t="s">
        <v>14</v>
      </c>
      <c r="AM803" s="8" t="s">
        <v>14</v>
      </c>
      <c r="AN803" s="8" t="str">
        <f>IFERROR(__xludf.DUMMYFUNCTION("""COMPUTED_VALUE"""),"")</f>
        <v/>
      </c>
      <c r="AO803" s="8" t="str">
        <f>IFERROR(__xludf.DUMMYFUNCTION("if(len(AI803:AI1001)=0,"""", COUNTA(filter(Chirps!$A$2:$Z$100,column(Chirps!$A$2:$Z$100)=AI803)))"),"")</f>
        <v/>
      </c>
    </row>
    <row r="804">
      <c r="R804" s="24"/>
      <c r="S804" s="24"/>
      <c r="AI804" s="8" t="s">
        <v>14</v>
      </c>
      <c r="AK804" s="8" t="s">
        <v>14</v>
      </c>
      <c r="AL804" s="8" t="s">
        <v>14</v>
      </c>
      <c r="AM804" s="8" t="s">
        <v>14</v>
      </c>
      <c r="AN804" s="8" t="str">
        <f>IFERROR(__xludf.DUMMYFUNCTION("""COMPUTED_VALUE"""),"")</f>
        <v/>
      </c>
      <c r="AO804" s="8" t="str">
        <f>IFERROR(__xludf.DUMMYFUNCTION("if(len(AI804:AI1001)=0,"""", COUNTA(filter(Chirps!$A$2:$Z$100,column(Chirps!$A$2:$Z$100)=AI804)))"),"")</f>
        <v/>
      </c>
    </row>
    <row r="805">
      <c r="R805" s="24"/>
      <c r="S805" s="24"/>
      <c r="AI805" s="8" t="s">
        <v>14</v>
      </c>
      <c r="AK805" s="8" t="s">
        <v>14</v>
      </c>
      <c r="AL805" s="8" t="s">
        <v>14</v>
      </c>
      <c r="AM805" s="8" t="s">
        <v>14</v>
      </c>
      <c r="AN805" s="8" t="str">
        <f>IFERROR(__xludf.DUMMYFUNCTION("""COMPUTED_VALUE"""),"")</f>
        <v/>
      </c>
      <c r="AO805" s="8" t="str">
        <f>IFERROR(__xludf.DUMMYFUNCTION("if(len(AI805:AI1001)=0,"""", COUNTA(filter(Chirps!$A$2:$Z$100,column(Chirps!$A$2:$Z$100)=AI805)))"),"")</f>
        <v/>
      </c>
    </row>
    <row r="806">
      <c r="R806" s="24"/>
      <c r="S806" s="24"/>
      <c r="AI806" s="8" t="s">
        <v>14</v>
      </c>
      <c r="AK806" s="8" t="s">
        <v>14</v>
      </c>
      <c r="AL806" s="8" t="s">
        <v>14</v>
      </c>
      <c r="AM806" s="8" t="s">
        <v>14</v>
      </c>
      <c r="AN806" s="8" t="str">
        <f>IFERROR(__xludf.DUMMYFUNCTION("""COMPUTED_VALUE"""),"")</f>
        <v/>
      </c>
      <c r="AO806" s="8" t="str">
        <f>IFERROR(__xludf.DUMMYFUNCTION("if(len(AI806:AI1001)=0,"""", COUNTA(filter(Chirps!$A$2:$Z$100,column(Chirps!$A$2:$Z$100)=AI806)))"),"")</f>
        <v/>
      </c>
    </row>
    <row r="807">
      <c r="R807" s="24"/>
      <c r="S807" s="24"/>
      <c r="AI807" s="8" t="s">
        <v>14</v>
      </c>
      <c r="AK807" s="8" t="s">
        <v>14</v>
      </c>
      <c r="AL807" s="8" t="s">
        <v>14</v>
      </c>
      <c r="AM807" s="8" t="s">
        <v>14</v>
      </c>
      <c r="AN807" s="8" t="str">
        <f>IFERROR(__xludf.DUMMYFUNCTION("""COMPUTED_VALUE"""),"")</f>
        <v/>
      </c>
      <c r="AO807" s="8" t="str">
        <f>IFERROR(__xludf.DUMMYFUNCTION("if(len(AI807:AI1001)=0,"""", COUNTA(filter(Chirps!$A$2:$Z$100,column(Chirps!$A$2:$Z$100)=AI807)))"),"")</f>
        <v/>
      </c>
    </row>
    <row r="808">
      <c r="R808" s="24"/>
      <c r="S808" s="24"/>
      <c r="AI808" s="8" t="s">
        <v>14</v>
      </c>
      <c r="AK808" s="8" t="s">
        <v>14</v>
      </c>
      <c r="AL808" s="8" t="s">
        <v>14</v>
      </c>
      <c r="AM808" s="8" t="s">
        <v>14</v>
      </c>
      <c r="AN808" s="8" t="str">
        <f>IFERROR(__xludf.DUMMYFUNCTION("""COMPUTED_VALUE"""),"")</f>
        <v/>
      </c>
      <c r="AO808" s="8" t="str">
        <f>IFERROR(__xludf.DUMMYFUNCTION("if(len(AI808:AI1001)=0,"""", COUNTA(filter(Chirps!$A$2:$Z$100,column(Chirps!$A$2:$Z$100)=AI808)))"),"")</f>
        <v/>
      </c>
    </row>
    <row r="809">
      <c r="R809" s="24"/>
      <c r="S809" s="24"/>
      <c r="AI809" s="8" t="s">
        <v>14</v>
      </c>
      <c r="AK809" s="8" t="s">
        <v>14</v>
      </c>
      <c r="AL809" s="8" t="s">
        <v>14</v>
      </c>
      <c r="AM809" s="8" t="s">
        <v>14</v>
      </c>
      <c r="AN809" s="8" t="str">
        <f>IFERROR(__xludf.DUMMYFUNCTION("""COMPUTED_VALUE"""),"")</f>
        <v/>
      </c>
      <c r="AO809" s="8" t="str">
        <f>IFERROR(__xludf.DUMMYFUNCTION("if(len(AI809:AI1001)=0,"""", COUNTA(filter(Chirps!$A$2:$Z$100,column(Chirps!$A$2:$Z$100)=AI809)))"),"")</f>
        <v/>
      </c>
    </row>
    <row r="810">
      <c r="R810" s="24"/>
      <c r="S810" s="24"/>
      <c r="AI810" s="8" t="s">
        <v>14</v>
      </c>
      <c r="AK810" s="8" t="s">
        <v>14</v>
      </c>
      <c r="AL810" s="8" t="s">
        <v>14</v>
      </c>
      <c r="AM810" s="8" t="s">
        <v>14</v>
      </c>
      <c r="AN810" s="8" t="str">
        <f>IFERROR(__xludf.DUMMYFUNCTION("""COMPUTED_VALUE"""),"")</f>
        <v/>
      </c>
      <c r="AO810" s="8" t="str">
        <f>IFERROR(__xludf.DUMMYFUNCTION("if(len(AI810:AI1001)=0,"""", COUNTA(filter(Chirps!$A$2:$Z$100,column(Chirps!$A$2:$Z$100)=AI810)))"),"")</f>
        <v/>
      </c>
    </row>
    <row r="811">
      <c r="R811" s="24"/>
      <c r="S811" s="24"/>
      <c r="AI811" s="8" t="s">
        <v>14</v>
      </c>
      <c r="AK811" s="8" t="s">
        <v>14</v>
      </c>
      <c r="AL811" s="8" t="s">
        <v>14</v>
      </c>
      <c r="AM811" s="8" t="s">
        <v>14</v>
      </c>
      <c r="AN811" s="8" t="str">
        <f>IFERROR(__xludf.DUMMYFUNCTION("""COMPUTED_VALUE"""),"")</f>
        <v/>
      </c>
      <c r="AO811" s="8" t="str">
        <f>IFERROR(__xludf.DUMMYFUNCTION("if(len(AI811:AI1001)=0,"""", COUNTA(filter(Chirps!$A$2:$Z$100,column(Chirps!$A$2:$Z$100)=AI811)))"),"")</f>
        <v/>
      </c>
    </row>
    <row r="812">
      <c r="R812" s="24"/>
      <c r="S812" s="24"/>
      <c r="AI812" s="8" t="s">
        <v>14</v>
      </c>
      <c r="AK812" s="8" t="s">
        <v>14</v>
      </c>
      <c r="AL812" s="8" t="s">
        <v>14</v>
      </c>
      <c r="AM812" s="8" t="s">
        <v>14</v>
      </c>
      <c r="AN812" s="8" t="str">
        <f>IFERROR(__xludf.DUMMYFUNCTION("""COMPUTED_VALUE"""),"")</f>
        <v/>
      </c>
      <c r="AO812" s="8" t="str">
        <f>IFERROR(__xludf.DUMMYFUNCTION("if(len(AI812:AI1001)=0,"""", COUNTA(filter(Chirps!$A$2:$Z$100,column(Chirps!$A$2:$Z$100)=AI812)))"),"")</f>
        <v/>
      </c>
    </row>
    <row r="813">
      <c r="R813" s="24"/>
      <c r="S813" s="24"/>
      <c r="AI813" s="8" t="s">
        <v>14</v>
      </c>
      <c r="AK813" s="8" t="s">
        <v>14</v>
      </c>
      <c r="AL813" s="8" t="s">
        <v>14</v>
      </c>
      <c r="AM813" s="8" t="s">
        <v>14</v>
      </c>
      <c r="AN813" s="8" t="str">
        <f>IFERROR(__xludf.DUMMYFUNCTION("""COMPUTED_VALUE"""),"")</f>
        <v/>
      </c>
      <c r="AO813" s="8" t="str">
        <f>IFERROR(__xludf.DUMMYFUNCTION("if(len(AI813:AI1001)=0,"""", COUNTA(filter(Chirps!$A$2:$Z$100,column(Chirps!$A$2:$Z$100)=AI813)))"),"")</f>
        <v/>
      </c>
    </row>
    <row r="814">
      <c r="R814" s="24"/>
      <c r="S814" s="24"/>
      <c r="AI814" s="8" t="s">
        <v>14</v>
      </c>
      <c r="AK814" s="8" t="s">
        <v>14</v>
      </c>
      <c r="AL814" s="8" t="s">
        <v>14</v>
      </c>
      <c r="AM814" s="8" t="s">
        <v>14</v>
      </c>
      <c r="AN814" s="8" t="str">
        <f>IFERROR(__xludf.DUMMYFUNCTION("""COMPUTED_VALUE"""),"")</f>
        <v/>
      </c>
      <c r="AO814" s="8" t="str">
        <f>IFERROR(__xludf.DUMMYFUNCTION("if(len(AI814:AI1001)=0,"""", COUNTA(filter(Chirps!$A$2:$Z$100,column(Chirps!$A$2:$Z$100)=AI814)))"),"")</f>
        <v/>
      </c>
    </row>
    <row r="815">
      <c r="R815" s="24"/>
      <c r="S815" s="24"/>
      <c r="AI815" s="8" t="s">
        <v>14</v>
      </c>
      <c r="AK815" s="8" t="s">
        <v>14</v>
      </c>
      <c r="AL815" s="8" t="s">
        <v>14</v>
      </c>
      <c r="AM815" s="8" t="s">
        <v>14</v>
      </c>
      <c r="AN815" s="8" t="str">
        <f>IFERROR(__xludf.DUMMYFUNCTION("""COMPUTED_VALUE"""),"")</f>
        <v/>
      </c>
      <c r="AO815" s="8" t="str">
        <f>IFERROR(__xludf.DUMMYFUNCTION("if(len(AI815:AI1001)=0,"""", COUNTA(filter(Chirps!$A$2:$Z$100,column(Chirps!$A$2:$Z$100)=AI815)))"),"")</f>
        <v/>
      </c>
    </row>
    <row r="816">
      <c r="R816" s="24"/>
      <c r="S816" s="24"/>
      <c r="AI816" s="8" t="s">
        <v>14</v>
      </c>
      <c r="AK816" s="8" t="s">
        <v>14</v>
      </c>
      <c r="AL816" s="8" t="s">
        <v>14</v>
      </c>
      <c r="AM816" s="8" t="s">
        <v>14</v>
      </c>
      <c r="AN816" s="8" t="str">
        <f>IFERROR(__xludf.DUMMYFUNCTION("""COMPUTED_VALUE"""),"")</f>
        <v/>
      </c>
      <c r="AO816" s="8" t="str">
        <f>IFERROR(__xludf.DUMMYFUNCTION("if(len(AI816:AI1001)=0,"""", COUNTA(filter(Chirps!$A$2:$Z$100,column(Chirps!$A$2:$Z$100)=AI816)))"),"")</f>
        <v/>
      </c>
    </row>
    <row r="817">
      <c r="R817" s="24"/>
      <c r="S817" s="24"/>
      <c r="AI817" s="8" t="s">
        <v>14</v>
      </c>
      <c r="AK817" s="8" t="s">
        <v>14</v>
      </c>
      <c r="AL817" s="8" t="s">
        <v>14</v>
      </c>
      <c r="AM817" s="8" t="s">
        <v>14</v>
      </c>
      <c r="AN817" s="8" t="str">
        <f>IFERROR(__xludf.DUMMYFUNCTION("""COMPUTED_VALUE"""),"")</f>
        <v/>
      </c>
      <c r="AO817" s="8" t="str">
        <f>IFERROR(__xludf.DUMMYFUNCTION("if(len(AI817:AI1001)=0,"""", COUNTA(filter(Chirps!$A$2:$Z$100,column(Chirps!$A$2:$Z$100)=AI817)))"),"")</f>
        <v/>
      </c>
    </row>
    <row r="818">
      <c r="R818" s="24"/>
      <c r="S818" s="24"/>
      <c r="AI818" s="8" t="s">
        <v>14</v>
      </c>
      <c r="AK818" s="8" t="s">
        <v>14</v>
      </c>
      <c r="AL818" s="8" t="s">
        <v>14</v>
      </c>
      <c r="AM818" s="8" t="s">
        <v>14</v>
      </c>
      <c r="AN818" s="8" t="str">
        <f>IFERROR(__xludf.DUMMYFUNCTION("""COMPUTED_VALUE"""),"")</f>
        <v/>
      </c>
      <c r="AO818" s="8" t="str">
        <f>IFERROR(__xludf.DUMMYFUNCTION("if(len(AI818:AI1001)=0,"""", COUNTA(filter(Chirps!$A$2:$Z$100,column(Chirps!$A$2:$Z$100)=AI818)))"),"")</f>
        <v/>
      </c>
    </row>
    <row r="819">
      <c r="R819" s="24"/>
      <c r="S819" s="24"/>
      <c r="AI819" s="8" t="s">
        <v>14</v>
      </c>
      <c r="AK819" s="8" t="s">
        <v>14</v>
      </c>
      <c r="AL819" s="8" t="s">
        <v>14</v>
      </c>
      <c r="AM819" s="8" t="s">
        <v>14</v>
      </c>
      <c r="AN819" s="8" t="str">
        <f>IFERROR(__xludf.DUMMYFUNCTION("""COMPUTED_VALUE"""),"")</f>
        <v/>
      </c>
      <c r="AO819" s="8" t="str">
        <f>IFERROR(__xludf.DUMMYFUNCTION("if(len(AI819:AI1001)=0,"""", COUNTA(filter(Chirps!$A$2:$Z$100,column(Chirps!$A$2:$Z$100)=AI819)))"),"")</f>
        <v/>
      </c>
    </row>
    <row r="820">
      <c r="R820" s="24"/>
      <c r="S820" s="24"/>
      <c r="AI820" s="8" t="s">
        <v>14</v>
      </c>
      <c r="AK820" s="8" t="s">
        <v>14</v>
      </c>
      <c r="AL820" s="8" t="s">
        <v>14</v>
      </c>
      <c r="AM820" s="8" t="s">
        <v>14</v>
      </c>
      <c r="AN820" s="8" t="str">
        <f>IFERROR(__xludf.DUMMYFUNCTION("""COMPUTED_VALUE"""),"")</f>
        <v/>
      </c>
      <c r="AO820" s="8" t="str">
        <f>IFERROR(__xludf.DUMMYFUNCTION("if(len(AI820:AI1001)=0,"""", COUNTA(filter(Chirps!$A$2:$Z$100,column(Chirps!$A$2:$Z$100)=AI820)))"),"")</f>
        <v/>
      </c>
    </row>
    <row r="821">
      <c r="R821" s="24"/>
      <c r="S821" s="24"/>
      <c r="AI821" s="8" t="s">
        <v>14</v>
      </c>
      <c r="AK821" s="8" t="s">
        <v>14</v>
      </c>
      <c r="AL821" s="8" t="s">
        <v>14</v>
      </c>
      <c r="AM821" s="8" t="s">
        <v>14</v>
      </c>
      <c r="AN821" s="8" t="str">
        <f>IFERROR(__xludf.DUMMYFUNCTION("""COMPUTED_VALUE"""),"")</f>
        <v/>
      </c>
      <c r="AO821" s="8" t="str">
        <f>IFERROR(__xludf.DUMMYFUNCTION("if(len(AI821:AI1001)=0,"""", COUNTA(filter(Chirps!$A$2:$Z$100,column(Chirps!$A$2:$Z$100)=AI821)))"),"")</f>
        <v/>
      </c>
    </row>
    <row r="822">
      <c r="R822" s="24"/>
      <c r="S822" s="24"/>
      <c r="AI822" s="8" t="s">
        <v>14</v>
      </c>
      <c r="AK822" s="8" t="s">
        <v>14</v>
      </c>
      <c r="AL822" s="8" t="s">
        <v>14</v>
      </c>
      <c r="AM822" s="8" t="s">
        <v>14</v>
      </c>
      <c r="AN822" s="8" t="str">
        <f>IFERROR(__xludf.DUMMYFUNCTION("""COMPUTED_VALUE"""),"")</f>
        <v/>
      </c>
      <c r="AO822" s="8" t="str">
        <f>IFERROR(__xludf.DUMMYFUNCTION("if(len(AI822:AI1001)=0,"""", COUNTA(filter(Chirps!$A$2:$Z$100,column(Chirps!$A$2:$Z$100)=AI822)))"),"")</f>
        <v/>
      </c>
    </row>
    <row r="823">
      <c r="R823" s="24"/>
      <c r="S823" s="24"/>
      <c r="AI823" s="8" t="s">
        <v>14</v>
      </c>
      <c r="AK823" s="8" t="s">
        <v>14</v>
      </c>
      <c r="AL823" s="8" t="s">
        <v>14</v>
      </c>
      <c r="AM823" s="8" t="s">
        <v>14</v>
      </c>
      <c r="AN823" s="8" t="str">
        <f>IFERROR(__xludf.DUMMYFUNCTION("""COMPUTED_VALUE"""),"")</f>
        <v/>
      </c>
      <c r="AO823" s="8" t="str">
        <f>IFERROR(__xludf.DUMMYFUNCTION("if(len(AI823:AI1001)=0,"""", COUNTA(filter(Chirps!$A$2:$Z$100,column(Chirps!$A$2:$Z$100)=AI823)))"),"")</f>
        <v/>
      </c>
    </row>
    <row r="824">
      <c r="R824" s="24"/>
      <c r="S824" s="24"/>
      <c r="AI824" s="8" t="s">
        <v>14</v>
      </c>
      <c r="AK824" s="8" t="s">
        <v>14</v>
      </c>
      <c r="AL824" s="8" t="s">
        <v>14</v>
      </c>
      <c r="AM824" s="8" t="s">
        <v>14</v>
      </c>
      <c r="AN824" s="8" t="str">
        <f>IFERROR(__xludf.DUMMYFUNCTION("""COMPUTED_VALUE"""),"")</f>
        <v/>
      </c>
      <c r="AO824" s="8" t="str">
        <f>IFERROR(__xludf.DUMMYFUNCTION("if(len(AI824:AI1001)=0,"""", COUNTA(filter(Chirps!$A$2:$Z$100,column(Chirps!$A$2:$Z$100)=AI824)))"),"")</f>
        <v/>
      </c>
    </row>
    <row r="825">
      <c r="R825" s="24"/>
      <c r="S825" s="24"/>
      <c r="AI825" s="8" t="s">
        <v>14</v>
      </c>
      <c r="AK825" s="8" t="s">
        <v>14</v>
      </c>
      <c r="AL825" s="8" t="s">
        <v>14</v>
      </c>
      <c r="AM825" s="8" t="s">
        <v>14</v>
      </c>
      <c r="AN825" s="8" t="str">
        <f>IFERROR(__xludf.DUMMYFUNCTION("""COMPUTED_VALUE"""),"")</f>
        <v/>
      </c>
      <c r="AO825" s="8" t="str">
        <f>IFERROR(__xludf.DUMMYFUNCTION("if(len(AI825:AI1001)=0,"""", COUNTA(filter(Chirps!$A$2:$Z$100,column(Chirps!$A$2:$Z$100)=AI825)))"),"")</f>
        <v/>
      </c>
    </row>
    <row r="826">
      <c r="R826" s="24"/>
      <c r="S826" s="24"/>
      <c r="AI826" s="8" t="s">
        <v>14</v>
      </c>
      <c r="AK826" s="8" t="s">
        <v>14</v>
      </c>
      <c r="AL826" s="8" t="s">
        <v>14</v>
      </c>
      <c r="AM826" s="8" t="s">
        <v>14</v>
      </c>
      <c r="AN826" s="8" t="str">
        <f>IFERROR(__xludf.DUMMYFUNCTION("""COMPUTED_VALUE"""),"")</f>
        <v/>
      </c>
      <c r="AO826" s="8" t="str">
        <f>IFERROR(__xludf.DUMMYFUNCTION("if(len(AI826:AI1001)=0,"""", COUNTA(filter(Chirps!$A$2:$Z$100,column(Chirps!$A$2:$Z$100)=AI826)))"),"")</f>
        <v/>
      </c>
    </row>
    <row r="827">
      <c r="R827" s="24"/>
      <c r="S827" s="24"/>
      <c r="AI827" s="8" t="s">
        <v>14</v>
      </c>
      <c r="AK827" s="8" t="s">
        <v>14</v>
      </c>
      <c r="AL827" s="8" t="s">
        <v>14</v>
      </c>
      <c r="AM827" s="8" t="s">
        <v>14</v>
      </c>
      <c r="AN827" s="8" t="str">
        <f>IFERROR(__xludf.DUMMYFUNCTION("""COMPUTED_VALUE"""),"")</f>
        <v/>
      </c>
      <c r="AO827" s="8" t="str">
        <f>IFERROR(__xludf.DUMMYFUNCTION("if(len(AI827:AI1001)=0,"""", COUNTA(filter(Chirps!$A$2:$Z$100,column(Chirps!$A$2:$Z$100)=AI827)))"),"")</f>
        <v/>
      </c>
    </row>
    <row r="828">
      <c r="R828" s="24"/>
      <c r="S828" s="24"/>
      <c r="AI828" s="8" t="s">
        <v>14</v>
      </c>
      <c r="AK828" s="8" t="s">
        <v>14</v>
      </c>
      <c r="AL828" s="8" t="s">
        <v>14</v>
      </c>
      <c r="AM828" s="8" t="s">
        <v>14</v>
      </c>
      <c r="AN828" s="8" t="str">
        <f>IFERROR(__xludf.DUMMYFUNCTION("""COMPUTED_VALUE"""),"")</f>
        <v/>
      </c>
      <c r="AO828" s="8" t="str">
        <f>IFERROR(__xludf.DUMMYFUNCTION("if(len(AI828:AI1001)=0,"""", COUNTA(filter(Chirps!$A$2:$Z$100,column(Chirps!$A$2:$Z$100)=AI828)))"),"")</f>
        <v/>
      </c>
    </row>
    <row r="829">
      <c r="R829" s="24"/>
      <c r="S829" s="24"/>
      <c r="AI829" s="8" t="s">
        <v>14</v>
      </c>
      <c r="AK829" s="8" t="s">
        <v>14</v>
      </c>
      <c r="AL829" s="8" t="s">
        <v>14</v>
      </c>
      <c r="AM829" s="8" t="s">
        <v>14</v>
      </c>
      <c r="AN829" s="8" t="str">
        <f>IFERROR(__xludf.DUMMYFUNCTION("""COMPUTED_VALUE"""),"")</f>
        <v/>
      </c>
      <c r="AO829" s="8" t="str">
        <f>IFERROR(__xludf.DUMMYFUNCTION("if(len(AI829:AI1001)=0,"""", COUNTA(filter(Chirps!$A$2:$Z$100,column(Chirps!$A$2:$Z$100)=AI829)))"),"")</f>
        <v/>
      </c>
    </row>
    <row r="830">
      <c r="R830" s="24"/>
      <c r="S830" s="24"/>
      <c r="AI830" s="8" t="s">
        <v>14</v>
      </c>
      <c r="AK830" s="8" t="s">
        <v>14</v>
      </c>
      <c r="AL830" s="8" t="s">
        <v>14</v>
      </c>
      <c r="AM830" s="8" t="s">
        <v>14</v>
      </c>
      <c r="AN830" s="8" t="str">
        <f>IFERROR(__xludf.DUMMYFUNCTION("""COMPUTED_VALUE"""),"")</f>
        <v/>
      </c>
      <c r="AO830" s="8" t="str">
        <f>IFERROR(__xludf.DUMMYFUNCTION("if(len(AI830:AI1001)=0,"""", COUNTA(filter(Chirps!$A$2:$Z$100,column(Chirps!$A$2:$Z$100)=AI830)))"),"")</f>
        <v/>
      </c>
    </row>
    <row r="831">
      <c r="R831" s="24"/>
      <c r="S831" s="24"/>
      <c r="AI831" s="8" t="s">
        <v>14</v>
      </c>
      <c r="AK831" s="8" t="s">
        <v>14</v>
      </c>
      <c r="AL831" s="8" t="s">
        <v>14</v>
      </c>
      <c r="AM831" s="8" t="s">
        <v>14</v>
      </c>
      <c r="AN831" s="8" t="str">
        <f>IFERROR(__xludf.DUMMYFUNCTION("""COMPUTED_VALUE"""),"")</f>
        <v/>
      </c>
      <c r="AO831" s="8" t="str">
        <f>IFERROR(__xludf.DUMMYFUNCTION("if(len(AI831:AI1001)=0,"""", COUNTA(filter(Chirps!$A$2:$Z$100,column(Chirps!$A$2:$Z$100)=AI831)))"),"")</f>
        <v/>
      </c>
    </row>
    <row r="832">
      <c r="R832" s="24"/>
      <c r="S832" s="24"/>
      <c r="AI832" s="8" t="s">
        <v>14</v>
      </c>
      <c r="AK832" s="8" t="s">
        <v>14</v>
      </c>
      <c r="AL832" s="8" t="s">
        <v>14</v>
      </c>
      <c r="AM832" s="8" t="s">
        <v>14</v>
      </c>
      <c r="AN832" s="8" t="str">
        <f>IFERROR(__xludf.DUMMYFUNCTION("""COMPUTED_VALUE"""),"")</f>
        <v/>
      </c>
      <c r="AO832" s="8" t="str">
        <f>IFERROR(__xludf.DUMMYFUNCTION("if(len(AI832:AI1001)=0,"""", COUNTA(filter(Chirps!$A$2:$Z$100,column(Chirps!$A$2:$Z$100)=AI832)))"),"")</f>
        <v/>
      </c>
    </row>
    <row r="833">
      <c r="R833" s="24"/>
      <c r="S833" s="24"/>
      <c r="AI833" s="8" t="s">
        <v>14</v>
      </c>
      <c r="AK833" s="8" t="s">
        <v>14</v>
      </c>
      <c r="AL833" s="8" t="s">
        <v>14</v>
      </c>
      <c r="AM833" s="8" t="s">
        <v>14</v>
      </c>
      <c r="AN833" s="8" t="str">
        <f>IFERROR(__xludf.DUMMYFUNCTION("""COMPUTED_VALUE"""),"")</f>
        <v/>
      </c>
      <c r="AO833" s="8" t="str">
        <f>IFERROR(__xludf.DUMMYFUNCTION("if(len(AI833:AI1001)=0,"""", COUNTA(filter(Chirps!$A$2:$Z$100,column(Chirps!$A$2:$Z$100)=AI833)))"),"")</f>
        <v/>
      </c>
    </row>
    <row r="834">
      <c r="R834" s="24"/>
      <c r="S834" s="24"/>
      <c r="AI834" s="8" t="s">
        <v>14</v>
      </c>
      <c r="AK834" s="8" t="s">
        <v>14</v>
      </c>
      <c r="AL834" s="8" t="s">
        <v>14</v>
      </c>
      <c r="AM834" s="8" t="s">
        <v>14</v>
      </c>
      <c r="AN834" s="8" t="str">
        <f>IFERROR(__xludf.DUMMYFUNCTION("""COMPUTED_VALUE"""),"")</f>
        <v/>
      </c>
      <c r="AO834" s="8" t="str">
        <f>IFERROR(__xludf.DUMMYFUNCTION("if(len(AI834:AI1001)=0,"""", COUNTA(filter(Chirps!$A$2:$Z$100,column(Chirps!$A$2:$Z$100)=AI834)))"),"")</f>
        <v/>
      </c>
    </row>
    <row r="835">
      <c r="R835" s="24"/>
      <c r="S835" s="24"/>
      <c r="AI835" s="8" t="s">
        <v>14</v>
      </c>
      <c r="AK835" s="8" t="s">
        <v>14</v>
      </c>
      <c r="AL835" s="8" t="s">
        <v>14</v>
      </c>
      <c r="AM835" s="8" t="s">
        <v>14</v>
      </c>
      <c r="AN835" s="8" t="str">
        <f>IFERROR(__xludf.DUMMYFUNCTION("""COMPUTED_VALUE"""),"")</f>
        <v/>
      </c>
      <c r="AO835" s="8" t="str">
        <f>IFERROR(__xludf.DUMMYFUNCTION("if(len(AI835:AI1001)=0,"""", COUNTA(filter(Chirps!$A$2:$Z$100,column(Chirps!$A$2:$Z$100)=AI835)))"),"")</f>
        <v/>
      </c>
    </row>
    <row r="836">
      <c r="R836" s="24"/>
      <c r="S836" s="24"/>
      <c r="AI836" s="8" t="s">
        <v>14</v>
      </c>
      <c r="AK836" s="8" t="s">
        <v>14</v>
      </c>
      <c r="AL836" s="8" t="s">
        <v>14</v>
      </c>
      <c r="AM836" s="8" t="s">
        <v>14</v>
      </c>
      <c r="AN836" s="8" t="str">
        <f>IFERROR(__xludf.DUMMYFUNCTION("""COMPUTED_VALUE"""),"")</f>
        <v/>
      </c>
      <c r="AO836" s="8" t="str">
        <f>IFERROR(__xludf.DUMMYFUNCTION("if(len(AI836:AI1001)=0,"""", COUNTA(filter(Chirps!$A$2:$Z$100,column(Chirps!$A$2:$Z$100)=AI836)))"),"")</f>
        <v/>
      </c>
    </row>
    <row r="837">
      <c r="R837" s="24"/>
      <c r="S837" s="24"/>
      <c r="AI837" s="8" t="s">
        <v>14</v>
      </c>
      <c r="AK837" s="8" t="s">
        <v>14</v>
      </c>
      <c r="AL837" s="8" t="s">
        <v>14</v>
      </c>
      <c r="AM837" s="8" t="s">
        <v>14</v>
      </c>
      <c r="AN837" s="8" t="str">
        <f>IFERROR(__xludf.DUMMYFUNCTION("""COMPUTED_VALUE"""),"")</f>
        <v/>
      </c>
      <c r="AO837" s="8" t="str">
        <f>IFERROR(__xludf.DUMMYFUNCTION("if(len(AI837:AI1001)=0,"""", COUNTA(filter(Chirps!$A$2:$Z$100,column(Chirps!$A$2:$Z$100)=AI837)))"),"")</f>
        <v/>
      </c>
    </row>
    <row r="838">
      <c r="R838" s="24"/>
      <c r="S838" s="24"/>
      <c r="AI838" s="8" t="s">
        <v>14</v>
      </c>
      <c r="AK838" s="8" t="s">
        <v>14</v>
      </c>
      <c r="AL838" s="8" t="s">
        <v>14</v>
      </c>
      <c r="AM838" s="8" t="s">
        <v>14</v>
      </c>
      <c r="AN838" s="8" t="str">
        <f>IFERROR(__xludf.DUMMYFUNCTION("""COMPUTED_VALUE"""),"")</f>
        <v/>
      </c>
      <c r="AO838" s="8" t="str">
        <f>IFERROR(__xludf.DUMMYFUNCTION("if(len(AI838:AI1001)=0,"""", COUNTA(filter(Chirps!$A$2:$Z$100,column(Chirps!$A$2:$Z$100)=AI838)))"),"")</f>
        <v/>
      </c>
    </row>
    <row r="839">
      <c r="R839" s="24"/>
      <c r="S839" s="24"/>
      <c r="AI839" s="8" t="s">
        <v>14</v>
      </c>
      <c r="AK839" s="8" t="s">
        <v>14</v>
      </c>
      <c r="AL839" s="8" t="s">
        <v>14</v>
      </c>
      <c r="AM839" s="8" t="s">
        <v>14</v>
      </c>
      <c r="AN839" s="8" t="str">
        <f>IFERROR(__xludf.DUMMYFUNCTION("""COMPUTED_VALUE"""),"")</f>
        <v/>
      </c>
      <c r="AO839" s="8" t="str">
        <f>IFERROR(__xludf.DUMMYFUNCTION("if(len(AI839:AI1001)=0,"""", COUNTA(filter(Chirps!$A$2:$Z$100,column(Chirps!$A$2:$Z$100)=AI839)))"),"")</f>
        <v/>
      </c>
    </row>
    <row r="840">
      <c r="R840" s="24"/>
      <c r="S840" s="24"/>
      <c r="AI840" s="8" t="s">
        <v>14</v>
      </c>
      <c r="AK840" s="8" t="s">
        <v>14</v>
      </c>
      <c r="AL840" s="8" t="s">
        <v>14</v>
      </c>
      <c r="AM840" s="8" t="s">
        <v>14</v>
      </c>
      <c r="AN840" s="8" t="str">
        <f>IFERROR(__xludf.DUMMYFUNCTION("""COMPUTED_VALUE"""),"")</f>
        <v/>
      </c>
      <c r="AO840" s="8" t="str">
        <f>IFERROR(__xludf.DUMMYFUNCTION("if(len(AI840:AI1001)=0,"""", COUNTA(filter(Chirps!$A$2:$Z$100,column(Chirps!$A$2:$Z$100)=AI840)))"),"")</f>
        <v/>
      </c>
    </row>
    <row r="841">
      <c r="R841" s="24"/>
      <c r="S841" s="24"/>
      <c r="AI841" s="8" t="s">
        <v>14</v>
      </c>
      <c r="AK841" s="8" t="s">
        <v>14</v>
      </c>
      <c r="AL841" s="8" t="s">
        <v>14</v>
      </c>
      <c r="AM841" s="8" t="s">
        <v>14</v>
      </c>
      <c r="AN841" s="8" t="str">
        <f>IFERROR(__xludf.DUMMYFUNCTION("""COMPUTED_VALUE"""),"")</f>
        <v/>
      </c>
      <c r="AO841" s="8" t="str">
        <f>IFERROR(__xludf.DUMMYFUNCTION("if(len(AI841:AI1001)=0,"""", COUNTA(filter(Chirps!$A$2:$Z$100,column(Chirps!$A$2:$Z$100)=AI841)))"),"")</f>
        <v/>
      </c>
    </row>
    <row r="842">
      <c r="R842" s="24"/>
      <c r="S842" s="24"/>
      <c r="AI842" s="8" t="s">
        <v>14</v>
      </c>
      <c r="AK842" s="8" t="s">
        <v>14</v>
      </c>
      <c r="AL842" s="8" t="s">
        <v>14</v>
      </c>
      <c r="AM842" s="8" t="s">
        <v>14</v>
      </c>
      <c r="AN842" s="8" t="str">
        <f>IFERROR(__xludf.DUMMYFUNCTION("""COMPUTED_VALUE"""),"")</f>
        <v/>
      </c>
      <c r="AO842" s="8" t="str">
        <f>IFERROR(__xludf.DUMMYFUNCTION("if(len(AI842:AI1001)=0,"""", COUNTA(filter(Chirps!$A$2:$Z$100,column(Chirps!$A$2:$Z$100)=AI842)))"),"")</f>
        <v/>
      </c>
    </row>
    <row r="843">
      <c r="R843" s="24"/>
      <c r="S843" s="24"/>
      <c r="AI843" s="8" t="s">
        <v>14</v>
      </c>
      <c r="AK843" s="8" t="s">
        <v>14</v>
      </c>
      <c r="AL843" s="8" t="s">
        <v>14</v>
      </c>
      <c r="AM843" s="8" t="s">
        <v>14</v>
      </c>
      <c r="AN843" s="8" t="str">
        <f>IFERROR(__xludf.DUMMYFUNCTION("""COMPUTED_VALUE"""),"")</f>
        <v/>
      </c>
      <c r="AO843" s="8" t="str">
        <f>IFERROR(__xludf.DUMMYFUNCTION("if(len(AI843:AI1001)=0,"""", COUNTA(filter(Chirps!$A$2:$Z$100,column(Chirps!$A$2:$Z$100)=AI843)))"),"")</f>
        <v/>
      </c>
    </row>
    <row r="844">
      <c r="R844" s="24"/>
      <c r="S844" s="24"/>
      <c r="AI844" s="8" t="s">
        <v>14</v>
      </c>
      <c r="AK844" s="8" t="s">
        <v>14</v>
      </c>
      <c r="AL844" s="8" t="s">
        <v>14</v>
      </c>
      <c r="AM844" s="8" t="s">
        <v>14</v>
      </c>
      <c r="AN844" s="8" t="str">
        <f>IFERROR(__xludf.DUMMYFUNCTION("""COMPUTED_VALUE"""),"")</f>
        <v/>
      </c>
      <c r="AO844" s="8" t="str">
        <f>IFERROR(__xludf.DUMMYFUNCTION("if(len(AI844:AI1001)=0,"""", COUNTA(filter(Chirps!$A$2:$Z$100,column(Chirps!$A$2:$Z$100)=AI844)))"),"")</f>
        <v/>
      </c>
    </row>
    <row r="845">
      <c r="R845" s="24"/>
      <c r="S845" s="24"/>
      <c r="AI845" s="8" t="s">
        <v>14</v>
      </c>
      <c r="AK845" s="8" t="s">
        <v>14</v>
      </c>
      <c r="AL845" s="8" t="s">
        <v>14</v>
      </c>
      <c r="AM845" s="8" t="s">
        <v>14</v>
      </c>
      <c r="AN845" s="8" t="str">
        <f>IFERROR(__xludf.DUMMYFUNCTION("""COMPUTED_VALUE"""),"")</f>
        <v/>
      </c>
      <c r="AO845" s="8" t="str">
        <f>IFERROR(__xludf.DUMMYFUNCTION("if(len(AI845:AI1001)=0,"""", COUNTA(filter(Chirps!$A$2:$Z$100,column(Chirps!$A$2:$Z$100)=AI845)))"),"")</f>
        <v/>
      </c>
    </row>
    <row r="846">
      <c r="R846" s="24"/>
      <c r="S846" s="24"/>
      <c r="AI846" s="8" t="s">
        <v>14</v>
      </c>
      <c r="AK846" s="8" t="s">
        <v>14</v>
      </c>
      <c r="AL846" s="8" t="s">
        <v>14</v>
      </c>
      <c r="AM846" s="8" t="s">
        <v>14</v>
      </c>
      <c r="AN846" s="8" t="str">
        <f>IFERROR(__xludf.DUMMYFUNCTION("""COMPUTED_VALUE"""),"")</f>
        <v/>
      </c>
      <c r="AO846" s="8" t="str">
        <f>IFERROR(__xludf.DUMMYFUNCTION("if(len(AI846:AI1001)=0,"""", COUNTA(filter(Chirps!$A$2:$Z$100,column(Chirps!$A$2:$Z$100)=AI846)))"),"")</f>
        <v/>
      </c>
    </row>
    <row r="847">
      <c r="R847" s="24"/>
      <c r="S847" s="24"/>
      <c r="AI847" s="8" t="s">
        <v>14</v>
      </c>
      <c r="AK847" s="8" t="s">
        <v>14</v>
      </c>
      <c r="AL847" s="8" t="s">
        <v>14</v>
      </c>
      <c r="AM847" s="8" t="s">
        <v>14</v>
      </c>
      <c r="AN847" s="8" t="str">
        <f>IFERROR(__xludf.DUMMYFUNCTION("""COMPUTED_VALUE"""),"")</f>
        <v/>
      </c>
      <c r="AO847" s="8" t="str">
        <f>IFERROR(__xludf.DUMMYFUNCTION("if(len(AI847:AI1001)=0,"""", COUNTA(filter(Chirps!$A$2:$Z$100,column(Chirps!$A$2:$Z$100)=AI847)))"),"")</f>
        <v/>
      </c>
    </row>
    <row r="848">
      <c r="R848" s="24"/>
      <c r="S848" s="24"/>
      <c r="AI848" s="8" t="s">
        <v>14</v>
      </c>
      <c r="AK848" s="8" t="s">
        <v>14</v>
      </c>
      <c r="AL848" s="8" t="s">
        <v>14</v>
      </c>
      <c r="AM848" s="8" t="s">
        <v>14</v>
      </c>
      <c r="AN848" s="8" t="str">
        <f>IFERROR(__xludf.DUMMYFUNCTION("""COMPUTED_VALUE"""),"")</f>
        <v/>
      </c>
      <c r="AO848" s="8" t="str">
        <f>IFERROR(__xludf.DUMMYFUNCTION("if(len(AI848:AI1001)=0,"""", COUNTA(filter(Chirps!$A$2:$Z$100,column(Chirps!$A$2:$Z$100)=AI848)))"),"")</f>
        <v/>
      </c>
    </row>
    <row r="849">
      <c r="R849" s="24"/>
      <c r="S849" s="24"/>
      <c r="AI849" s="8" t="s">
        <v>14</v>
      </c>
      <c r="AK849" s="8" t="s">
        <v>14</v>
      </c>
      <c r="AL849" s="8" t="s">
        <v>14</v>
      </c>
      <c r="AM849" s="8" t="s">
        <v>14</v>
      </c>
      <c r="AN849" s="8" t="str">
        <f>IFERROR(__xludf.DUMMYFUNCTION("""COMPUTED_VALUE"""),"")</f>
        <v/>
      </c>
      <c r="AO849" s="8" t="str">
        <f>IFERROR(__xludf.DUMMYFUNCTION("if(len(AI849:AI1001)=0,"""", COUNTA(filter(Chirps!$A$2:$Z$100,column(Chirps!$A$2:$Z$100)=AI849)))"),"")</f>
        <v/>
      </c>
    </row>
    <row r="850">
      <c r="R850" s="24"/>
      <c r="S850" s="24"/>
      <c r="AI850" s="8" t="s">
        <v>14</v>
      </c>
      <c r="AK850" s="8" t="s">
        <v>14</v>
      </c>
      <c r="AL850" s="8" t="s">
        <v>14</v>
      </c>
      <c r="AM850" s="8" t="s">
        <v>14</v>
      </c>
      <c r="AN850" s="8" t="str">
        <f>IFERROR(__xludf.DUMMYFUNCTION("""COMPUTED_VALUE"""),"")</f>
        <v/>
      </c>
      <c r="AO850" s="8" t="str">
        <f>IFERROR(__xludf.DUMMYFUNCTION("if(len(AI850:AI1001)=0,"""", COUNTA(filter(Chirps!$A$2:$Z$100,column(Chirps!$A$2:$Z$100)=AI850)))"),"")</f>
        <v/>
      </c>
    </row>
    <row r="851">
      <c r="R851" s="24"/>
      <c r="S851" s="24"/>
      <c r="AI851" s="8" t="s">
        <v>14</v>
      </c>
      <c r="AK851" s="8" t="s">
        <v>14</v>
      </c>
      <c r="AL851" s="8" t="s">
        <v>14</v>
      </c>
      <c r="AM851" s="8" t="s">
        <v>14</v>
      </c>
      <c r="AN851" s="8" t="str">
        <f>IFERROR(__xludf.DUMMYFUNCTION("""COMPUTED_VALUE"""),"")</f>
        <v/>
      </c>
      <c r="AO851" s="8" t="str">
        <f>IFERROR(__xludf.DUMMYFUNCTION("if(len(AI851:AI1001)=0,"""", COUNTA(filter(Chirps!$A$2:$Z$100,column(Chirps!$A$2:$Z$100)=AI851)))"),"")</f>
        <v/>
      </c>
    </row>
    <row r="852">
      <c r="R852" s="24"/>
      <c r="S852" s="24"/>
      <c r="AI852" s="8" t="s">
        <v>14</v>
      </c>
      <c r="AK852" s="8" t="s">
        <v>14</v>
      </c>
      <c r="AL852" s="8" t="s">
        <v>14</v>
      </c>
      <c r="AM852" s="8" t="s">
        <v>14</v>
      </c>
      <c r="AN852" s="8" t="str">
        <f>IFERROR(__xludf.DUMMYFUNCTION("""COMPUTED_VALUE"""),"")</f>
        <v/>
      </c>
      <c r="AO852" s="8" t="str">
        <f>IFERROR(__xludf.DUMMYFUNCTION("if(len(AI852:AI1001)=0,"""", COUNTA(filter(Chirps!$A$2:$Z$100,column(Chirps!$A$2:$Z$100)=AI852)))"),"")</f>
        <v/>
      </c>
    </row>
    <row r="853">
      <c r="R853" s="24"/>
      <c r="S853" s="24"/>
      <c r="AI853" s="8" t="s">
        <v>14</v>
      </c>
      <c r="AK853" s="8" t="s">
        <v>14</v>
      </c>
      <c r="AL853" s="8" t="s">
        <v>14</v>
      </c>
      <c r="AM853" s="8" t="s">
        <v>14</v>
      </c>
      <c r="AN853" s="8" t="str">
        <f>IFERROR(__xludf.DUMMYFUNCTION("""COMPUTED_VALUE"""),"")</f>
        <v/>
      </c>
      <c r="AO853" s="8" t="str">
        <f>IFERROR(__xludf.DUMMYFUNCTION("if(len(AI853:AI1001)=0,"""", COUNTA(filter(Chirps!$A$2:$Z$100,column(Chirps!$A$2:$Z$100)=AI853)))"),"")</f>
        <v/>
      </c>
    </row>
    <row r="854">
      <c r="R854" s="24"/>
      <c r="S854" s="24"/>
      <c r="AI854" s="8" t="s">
        <v>14</v>
      </c>
      <c r="AK854" s="8" t="s">
        <v>14</v>
      </c>
      <c r="AL854" s="8" t="s">
        <v>14</v>
      </c>
      <c r="AM854" s="8" t="s">
        <v>14</v>
      </c>
      <c r="AN854" s="8" t="str">
        <f>IFERROR(__xludf.DUMMYFUNCTION("""COMPUTED_VALUE"""),"")</f>
        <v/>
      </c>
      <c r="AO854" s="8" t="str">
        <f>IFERROR(__xludf.DUMMYFUNCTION("if(len(AI854:AI1001)=0,"""", COUNTA(filter(Chirps!$A$2:$Z$100,column(Chirps!$A$2:$Z$100)=AI854)))"),"")</f>
        <v/>
      </c>
    </row>
    <row r="855">
      <c r="R855" s="24"/>
      <c r="S855" s="24"/>
      <c r="AI855" s="8" t="s">
        <v>14</v>
      </c>
      <c r="AK855" s="8" t="s">
        <v>14</v>
      </c>
      <c r="AL855" s="8" t="s">
        <v>14</v>
      </c>
      <c r="AM855" s="8" t="s">
        <v>14</v>
      </c>
      <c r="AN855" s="8" t="str">
        <f>IFERROR(__xludf.DUMMYFUNCTION("""COMPUTED_VALUE"""),"")</f>
        <v/>
      </c>
      <c r="AO855" s="8" t="str">
        <f>IFERROR(__xludf.DUMMYFUNCTION("if(len(AI855:AI1001)=0,"""", COUNTA(filter(Chirps!$A$2:$Z$100,column(Chirps!$A$2:$Z$100)=AI855)))"),"")</f>
        <v/>
      </c>
    </row>
    <row r="856">
      <c r="R856" s="24"/>
      <c r="S856" s="24"/>
      <c r="AI856" s="8" t="s">
        <v>14</v>
      </c>
      <c r="AK856" s="8" t="s">
        <v>14</v>
      </c>
      <c r="AL856" s="8" t="s">
        <v>14</v>
      </c>
      <c r="AM856" s="8" t="s">
        <v>14</v>
      </c>
      <c r="AN856" s="8" t="str">
        <f>IFERROR(__xludf.DUMMYFUNCTION("""COMPUTED_VALUE"""),"")</f>
        <v/>
      </c>
      <c r="AO856" s="8" t="str">
        <f>IFERROR(__xludf.DUMMYFUNCTION("if(len(AI856:AI1001)=0,"""", COUNTA(filter(Chirps!$A$2:$Z$100,column(Chirps!$A$2:$Z$100)=AI856)))"),"")</f>
        <v/>
      </c>
    </row>
    <row r="857">
      <c r="R857" s="24"/>
      <c r="S857" s="24"/>
      <c r="AI857" s="8" t="s">
        <v>14</v>
      </c>
      <c r="AK857" s="8" t="s">
        <v>14</v>
      </c>
      <c r="AL857" s="8" t="s">
        <v>14</v>
      </c>
      <c r="AM857" s="8" t="s">
        <v>14</v>
      </c>
      <c r="AN857" s="8" t="str">
        <f>IFERROR(__xludf.DUMMYFUNCTION("""COMPUTED_VALUE"""),"")</f>
        <v/>
      </c>
      <c r="AO857" s="8" t="str">
        <f>IFERROR(__xludf.DUMMYFUNCTION("if(len(AI857:AI1001)=0,"""", COUNTA(filter(Chirps!$A$2:$Z$100,column(Chirps!$A$2:$Z$100)=AI857)))"),"")</f>
        <v/>
      </c>
    </row>
    <row r="858">
      <c r="R858" s="24"/>
      <c r="S858" s="24"/>
      <c r="AI858" s="8" t="s">
        <v>14</v>
      </c>
      <c r="AK858" s="8" t="s">
        <v>14</v>
      </c>
      <c r="AL858" s="8" t="s">
        <v>14</v>
      </c>
      <c r="AM858" s="8" t="s">
        <v>14</v>
      </c>
      <c r="AN858" s="8" t="str">
        <f>IFERROR(__xludf.DUMMYFUNCTION("""COMPUTED_VALUE"""),"")</f>
        <v/>
      </c>
      <c r="AO858" s="8" t="str">
        <f>IFERROR(__xludf.DUMMYFUNCTION("if(len(AI858:AI1001)=0,"""", COUNTA(filter(Chirps!$A$2:$Z$100,column(Chirps!$A$2:$Z$100)=AI858)))"),"")</f>
        <v/>
      </c>
    </row>
    <row r="859">
      <c r="R859" s="24"/>
      <c r="S859" s="24"/>
      <c r="AI859" s="8" t="s">
        <v>14</v>
      </c>
      <c r="AK859" s="8" t="s">
        <v>14</v>
      </c>
      <c r="AL859" s="8" t="s">
        <v>14</v>
      </c>
      <c r="AM859" s="8" t="s">
        <v>14</v>
      </c>
      <c r="AN859" s="8" t="str">
        <f>IFERROR(__xludf.DUMMYFUNCTION("""COMPUTED_VALUE"""),"")</f>
        <v/>
      </c>
      <c r="AO859" s="8" t="str">
        <f>IFERROR(__xludf.DUMMYFUNCTION("if(len(AI859:AI1001)=0,"""", COUNTA(filter(Chirps!$A$2:$Z$100,column(Chirps!$A$2:$Z$100)=AI859)))"),"")</f>
        <v/>
      </c>
    </row>
    <row r="860">
      <c r="R860" s="24"/>
      <c r="S860" s="24"/>
      <c r="AI860" s="8" t="s">
        <v>14</v>
      </c>
      <c r="AK860" s="8" t="s">
        <v>14</v>
      </c>
      <c r="AL860" s="8" t="s">
        <v>14</v>
      </c>
      <c r="AM860" s="8" t="s">
        <v>14</v>
      </c>
      <c r="AN860" s="8" t="str">
        <f>IFERROR(__xludf.DUMMYFUNCTION("""COMPUTED_VALUE"""),"")</f>
        <v/>
      </c>
      <c r="AO860" s="8" t="str">
        <f>IFERROR(__xludf.DUMMYFUNCTION("if(len(AI860:AI1001)=0,"""", COUNTA(filter(Chirps!$A$2:$Z$100,column(Chirps!$A$2:$Z$100)=AI860)))"),"")</f>
        <v/>
      </c>
    </row>
    <row r="861">
      <c r="R861" s="24"/>
      <c r="S861" s="24"/>
      <c r="AI861" s="8" t="s">
        <v>14</v>
      </c>
      <c r="AK861" s="8" t="s">
        <v>14</v>
      </c>
      <c r="AL861" s="8" t="s">
        <v>14</v>
      </c>
      <c r="AM861" s="8" t="s">
        <v>14</v>
      </c>
      <c r="AN861" s="8" t="str">
        <f>IFERROR(__xludf.DUMMYFUNCTION("""COMPUTED_VALUE"""),"")</f>
        <v/>
      </c>
      <c r="AO861" s="8" t="str">
        <f>IFERROR(__xludf.DUMMYFUNCTION("if(len(AI861:AI1001)=0,"""", COUNTA(filter(Chirps!$A$2:$Z$100,column(Chirps!$A$2:$Z$100)=AI861)))"),"")</f>
        <v/>
      </c>
    </row>
    <row r="862">
      <c r="R862" s="24"/>
      <c r="S862" s="24"/>
      <c r="AI862" s="8" t="s">
        <v>14</v>
      </c>
      <c r="AK862" s="8" t="s">
        <v>14</v>
      </c>
      <c r="AL862" s="8" t="s">
        <v>14</v>
      </c>
      <c r="AM862" s="8" t="s">
        <v>14</v>
      </c>
      <c r="AN862" s="8" t="str">
        <f>IFERROR(__xludf.DUMMYFUNCTION("""COMPUTED_VALUE"""),"")</f>
        <v/>
      </c>
      <c r="AO862" s="8" t="str">
        <f>IFERROR(__xludf.DUMMYFUNCTION("if(len(AI862:AI1001)=0,"""", COUNTA(filter(Chirps!$A$2:$Z$100,column(Chirps!$A$2:$Z$100)=AI862)))"),"")</f>
        <v/>
      </c>
    </row>
    <row r="863">
      <c r="R863" s="24"/>
      <c r="S863" s="24"/>
      <c r="AI863" s="8" t="s">
        <v>14</v>
      </c>
      <c r="AK863" s="8" t="s">
        <v>14</v>
      </c>
      <c r="AL863" s="8" t="s">
        <v>14</v>
      </c>
      <c r="AM863" s="8" t="s">
        <v>14</v>
      </c>
      <c r="AN863" s="8" t="str">
        <f>IFERROR(__xludf.DUMMYFUNCTION("""COMPUTED_VALUE"""),"")</f>
        <v/>
      </c>
      <c r="AO863" s="8" t="str">
        <f>IFERROR(__xludf.DUMMYFUNCTION("if(len(AI863:AI1001)=0,"""", COUNTA(filter(Chirps!$A$2:$Z$100,column(Chirps!$A$2:$Z$100)=AI863)))"),"")</f>
        <v/>
      </c>
    </row>
    <row r="864">
      <c r="R864" s="24"/>
      <c r="S864" s="24"/>
      <c r="AI864" s="8" t="s">
        <v>14</v>
      </c>
      <c r="AK864" s="8" t="s">
        <v>14</v>
      </c>
      <c r="AL864" s="8" t="s">
        <v>14</v>
      </c>
      <c r="AM864" s="8" t="s">
        <v>14</v>
      </c>
      <c r="AN864" s="8" t="str">
        <f>IFERROR(__xludf.DUMMYFUNCTION("""COMPUTED_VALUE"""),"")</f>
        <v/>
      </c>
      <c r="AO864" s="8" t="str">
        <f>IFERROR(__xludf.DUMMYFUNCTION("if(len(AI864:AI1001)=0,"""", COUNTA(filter(Chirps!$A$2:$Z$100,column(Chirps!$A$2:$Z$100)=AI864)))"),"")</f>
        <v/>
      </c>
    </row>
    <row r="865">
      <c r="R865" s="24"/>
      <c r="S865" s="24"/>
      <c r="AI865" s="8" t="s">
        <v>14</v>
      </c>
      <c r="AK865" s="8" t="s">
        <v>14</v>
      </c>
      <c r="AL865" s="8" t="s">
        <v>14</v>
      </c>
      <c r="AM865" s="8" t="s">
        <v>14</v>
      </c>
      <c r="AN865" s="8" t="str">
        <f>IFERROR(__xludf.DUMMYFUNCTION("""COMPUTED_VALUE"""),"")</f>
        <v/>
      </c>
      <c r="AO865" s="8" t="str">
        <f>IFERROR(__xludf.DUMMYFUNCTION("if(len(AI865:AI1001)=0,"""", COUNTA(filter(Chirps!$A$2:$Z$100,column(Chirps!$A$2:$Z$100)=AI865)))"),"")</f>
        <v/>
      </c>
    </row>
    <row r="866">
      <c r="R866" s="24"/>
      <c r="S866" s="24"/>
      <c r="AI866" s="8" t="s">
        <v>14</v>
      </c>
      <c r="AK866" s="8" t="s">
        <v>14</v>
      </c>
      <c r="AL866" s="8" t="s">
        <v>14</v>
      </c>
      <c r="AM866" s="8" t="s">
        <v>14</v>
      </c>
      <c r="AN866" s="8" t="str">
        <f>IFERROR(__xludf.DUMMYFUNCTION("""COMPUTED_VALUE"""),"")</f>
        <v/>
      </c>
      <c r="AO866" s="8" t="str">
        <f>IFERROR(__xludf.DUMMYFUNCTION("if(len(AI866:AI1001)=0,"""", COUNTA(filter(Chirps!$A$2:$Z$100,column(Chirps!$A$2:$Z$100)=AI866)))"),"")</f>
        <v/>
      </c>
    </row>
    <row r="867">
      <c r="R867" s="24"/>
      <c r="S867" s="24"/>
      <c r="AI867" s="8" t="s">
        <v>14</v>
      </c>
      <c r="AK867" s="8" t="s">
        <v>14</v>
      </c>
      <c r="AL867" s="8" t="s">
        <v>14</v>
      </c>
      <c r="AM867" s="8" t="s">
        <v>14</v>
      </c>
      <c r="AN867" s="8" t="str">
        <f>IFERROR(__xludf.DUMMYFUNCTION("""COMPUTED_VALUE"""),"")</f>
        <v/>
      </c>
      <c r="AO867" s="8" t="str">
        <f>IFERROR(__xludf.DUMMYFUNCTION("if(len(AI867:AI1001)=0,"""", COUNTA(filter(Chirps!$A$2:$Z$100,column(Chirps!$A$2:$Z$100)=AI867)))"),"")</f>
        <v/>
      </c>
    </row>
    <row r="868">
      <c r="R868" s="24"/>
      <c r="S868" s="24"/>
      <c r="AI868" s="8" t="s">
        <v>14</v>
      </c>
      <c r="AK868" s="8" t="s">
        <v>14</v>
      </c>
      <c r="AL868" s="8" t="s">
        <v>14</v>
      </c>
      <c r="AM868" s="8" t="s">
        <v>14</v>
      </c>
      <c r="AN868" s="8" t="str">
        <f>IFERROR(__xludf.DUMMYFUNCTION("""COMPUTED_VALUE"""),"")</f>
        <v/>
      </c>
      <c r="AO868" s="8" t="str">
        <f>IFERROR(__xludf.DUMMYFUNCTION("if(len(AI868:AI1001)=0,"""", COUNTA(filter(Chirps!$A$2:$Z$100,column(Chirps!$A$2:$Z$100)=AI868)))"),"")</f>
        <v/>
      </c>
    </row>
    <row r="869">
      <c r="R869" s="24"/>
      <c r="S869" s="24"/>
      <c r="AI869" s="8" t="s">
        <v>14</v>
      </c>
      <c r="AK869" s="8" t="s">
        <v>14</v>
      </c>
      <c r="AL869" s="8" t="s">
        <v>14</v>
      </c>
      <c r="AM869" s="8" t="s">
        <v>14</v>
      </c>
      <c r="AN869" s="8" t="str">
        <f>IFERROR(__xludf.DUMMYFUNCTION("""COMPUTED_VALUE"""),"")</f>
        <v/>
      </c>
      <c r="AO869" s="8" t="str">
        <f>IFERROR(__xludf.DUMMYFUNCTION("if(len(AI869:AI1001)=0,"""", COUNTA(filter(Chirps!$A$2:$Z$100,column(Chirps!$A$2:$Z$100)=AI869)))"),"")</f>
        <v/>
      </c>
    </row>
    <row r="870">
      <c r="R870" s="24"/>
      <c r="S870" s="24"/>
      <c r="AI870" s="8" t="s">
        <v>14</v>
      </c>
      <c r="AK870" s="8" t="s">
        <v>14</v>
      </c>
      <c r="AL870" s="8" t="s">
        <v>14</v>
      </c>
      <c r="AM870" s="8" t="s">
        <v>14</v>
      </c>
      <c r="AN870" s="8" t="str">
        <f>IFERROR(__xludf.DUMMYFUNCTION("""COMPUTED_VALUE"""),"")</f>
        <v/>
      </c>
      <c r="AO870" s="8" t="str">
        <f>IFERROR(__xludf.DUMMYFUNCTION("if(len(AI870:AI1001)=0,"""", COUNTA(filter(Chirps!$A$2:$Z$100,column(Chirps!$A$2:$Z$100)=AI870)))"),"")</f>
        <v/>
      </c>
    </row>
    <row r="871">
      <c r="R871" s="24"/>
      <c r="S871" s="24"/>
      <c r="AI871" s="8" t="s">
        <v>14</v>
      </c>
      <c r="AK871" s="8" t="s">
        <v>14</v>
      </c>
      <c r="AL871" s="8" t="s">
        <v>14</v>
      </c>
      <c r="AM871" s="8" t="s">
        <v>14</v>
      </c>
      <c r="AN871" s="8" t="str">
        <f>IFERROR(__xludf.DUMMYFUNCTION("""COMPUTED_VALUE"""),"")</f>
        <v/>
      </c>
      <c r="AO871" s="8" t="str">
        <f>IFERROR(__xludf.DUMMYFUNCTION("if(len(AI871:AI1001)=0,"""", COUNTA(filter(Chirps!$A$2:$Z$100,column(Chirps!$A$2:$Z$100)=AI871)))"),"")</f>
        <v/>
      </c>
    </row>
    <row r="872">
      <c r="R872" s="24"/>
      <c r="S872" s="24"/>
      <c r="AI872" s="8" t="s">
        <v>14</v>
      </c>
      <c r="AK872" s="8" t="s">
        <v>14</v>
      </c>
      <c r="AL872" s="8" t="s">
        <v>14</v>
      </c>
      <c r="AM872" s="8" t="s">
        <v>14</v>
      </c>
      <c r="AN872" s="8" t="str">
        <f>IFERROR(__xludf.DUMMYFUNCTION("""COMPUTED_VALUE"""),"")</f>
        <v/>
      </c>
      <c r="AO872" s="8" t="str">
        <f>IFERROR(__xludf.DUMMYFUNCTION("if(len(AI872:AI1001)=0,"""", COUNTA(filter(Chirps!$A$2:$Z$100,column(Chirps!$A$2:$Z$100)=AI872)))"),"")</f>
        <v/>
      </c>
    </row>
    <row r="873">
      <c r="R873" s="24"/>
      <c r="S873" s="24"/>
      <c r="AI873" s="8" t="s">
        <v>14</v>
      </c>
      <c r="AK873" s="8" t="s">
        <v>14</v>
      </c>
      <c r="AL873" s="8" t="s">
        <v>14</v>
      </c>
      <c r="AM873" s="8" t="s">
        <v>14</v>
      </c>
      <c r="AN873" s="8" t="str">
        <f>IFERROR(__xludf.DUMMYFUNCTION("""COMPUTED_VALUE"""),"")</f>
        <v/>
      </c>
      <c r="AO873" s="8" t="str">
        <f>IFERROR(__xludf.DUMMYFUNCTION("if(len(AI873:AI1001)=0,"""", COUNTA(filter(Chirps!$A$2:$Z$100,column(Chirps!$A$2:$Z$100)=AI873)))"),"")</f>
        <v/>
      </c>
    </row>
    <row r="874">
      <c r="R874" s="24"/>
      <c r="S874" s="24"/>
      <c r="AI874" s="8" t="s">
        <v>14</v>
      </c>
      <c r="AK874" s="8" t="s">
        <v>14</v>
      </c>
      <c r="AL874" s="8" t="s">
        <v>14</v>
      </c>
      <c r="AM874" s="8" t="s">
        <v>14</v>
      </c>
      <c r="AN874" s="8" t="str">
        <f>IFERROR(__xludf.DUMMYFUNCTION("""COMPUTED_VALUE"""),"")</f>
        <v/>
      </c>
      <c r="AO874" s="8" t="str">
        <f>IFERROR(__xludf.DUMMYFUNCTION("if(len(AI874:AI1001)=0,"""", COUNTA(filter(Chirps!$A$2:$Z$100,column(Chirps!$A$2:$Z$100)=AI874)))"),"")</f>
        <v/>
      </c>
    </row>
    <row r="875">
      <c r="R875" s="24"/>
      <c r="S875" s="24"/>
      <c r="AI875" s="8" t="s">
        <v>14</v>
      </c>
      <c r="AK875" s="8" t="s">
        <v>14</v>
      </c>
      <c r="AL875" s="8" t="s">
        <v>14</v>
      </c>
      <c r="AM875" s="8" t="s">
        <v>14</v>
      </c>
      <c r="AN875" s="8" t="str">
        <f>IFERROR(__xludf.DUMMYFUNCTION("""COMPUTED_VALUE"""),"")</f>
        <v/>
      </c>
      <c r="AO875" s="8" t="str">
        <f>IFERROR(__xludf.DUMMYFUNCTION("if(len(AI875:AI1001)=0,"""", COUNTA(filter(Chirps!$A$2:$Z$100,column(Chirps!$A$2:$Z$100)=AI875)))"),"")</f>
        <v/>
      </c>
    </row>
    <row r="876">
      <c r="R876" s="24"/>
      <c r="S876" s="24"/>
      <c r="AI876" s="8" t="s">
        <v>14</v>
      </c>
      <c r="AK876" s="8" t="s">
        <v>14</v>
      </c>
      <c r="AL876" s="8" t="s">
        <v>14</v>
      </c>
      <c r="AM876" s="8" t="s">
        <v>14</v>
      </c>
      <c r="AN876" s="8" t="str">
        <f>IFERROR(__xludf.DUMMYFUNCTION("""COMPUTED_VALUE"""),"")</f>
        <v/>
      </c>
      <c r="AO876" s="8" t="str">
        <f>IFERROR(__xludf.DUMMYFUNCTION("if(len(AI876:AI1001)=0,"""", COUNTA(filter(Chirps!$A$2:$Z$100,column(Chirps!$A$2:$Z$100)=AI876)))"),"")</f>
        <v/>
      </c>
    </row>
    <row r="877">
      <c r="R877" s="24"/>
      <c r="S877" s="24"/>
      <c r="AI877" s="8" t="s">
        <v>14</v>
      </c>
      <c r="AK877" s="8" t="s">
        <v>14</v>
      </c>
      <c r="AL877" s="8" t="s">
        <v>14</v>
      </c>
      <c r="AM877" s="8" t="s">
        <v>14</v>
      </c>
      <c r="AN877" s="8" t="str">
        <f>IFERROR(__xludf.DUMMYFUNCTION("""COMPUTED_VALUE"""),"")</f>
        <v/>
      </c>
      <c r="AO877" s="8" t="str">
        <f>IFERROR(__xludf.DUMMYFUNCTION("if(len(AI877:AI1001)=0,"""", COUNTA(filter(Chirps!$A$2:$Z$100,column(Chirps!$A$2:$Z$100)=AI877)))"),"")</f>
        <v/>
      </c>
    </row>
    <row r="878">
      <c r="R878" s="24"/>
      <c r="S878" s="24"/>
      <c r="AI878" s="8" t="s">
        <v>14</v>
      </c>
      <c r="AK878" s="8" t="s">
        <v>14</v>
      </c>
      <c r="AL878" s="8" t="s">
        <v>14</v>
      </c>
      <c r="AM878" s="8" t="s">
        <v>14</v>
      </c>
      <c r="AN878" s="8" t="str">
        <f>IFERROR(__xludf.DUMMYFUNCTION("""COMPUTED_VALUE"""),"")</f>
        <v/>
      </c>
      <c r="AO878" s="8" t="str">
        <f>IFERROR(__xludf.DUMMYFUNCTION("if(len(AI878:AI1001)=0,"""", COUNTA(filter(Chirps!$A$2:$Z$100,column(Chirps!$A$2:$Z$100)=AI878)))"),"")</f>
        <v/>
      </c>
    </row>
    <row r="879">
      <c r="R879" s="24"/>
      <c r="S879" s="24"/>
      <c r="AI879" s="8" t="s">
        <v>14</v>
      </c>
      <c r="AK879" s="8" t="s">
        <v>14</v>
      </c>
      <c r="AL879" s="8" t="s">
        <v>14</v>
      </c>
      <c r="AM879" s="8" t="s">
        <v>14</v>
      </c>
      <c r="AN879" s="8" t="str">
        <f>IFERROR(__xludf.DUMMYFUNCTION("""COMPUTED_VALUE"""),"")</f>
        <v/>
      </c>
      <c r="AO879" s="8" t="str">
        <f>IFERROR(__xludf.DUMMYFUNCTION("if(len(AI879:AI1001)=0,"""", COUNTA(filter(Chirps!$A$2:$Z$100,column(Chirps!$A$2:$Z$100)=AI879)))"),"")</f>
        <v/>
      </c>
    </row>
    <row r="880">
      <c r="R880" s="24"/>
      <c r="S880" s="24"/>
      <c r="AI880" s="8" t="s">
        <v>14</v>
      </c>
      <c r="AK880" s="8" t="s">
        <v>14</v>
      </c>
      <c r="AL880" s="8" t="s">
        <v>14</v>
      </c>
      <c r="AM880" s="8" t="s">
        <v>14</v>
      </c>
      <c r="AN880" s="8" t="str">
        <f>IFERROR(__xludf.DUMMYFUNCTION("""COMPUTED_VALUE"""),"")</f>
        <v/>
      </c>
      <c r="AO880" s="8" t="str">
        <f>IFERROR(__xludf.DUMMYFUNCTION("if(len(AI880:AI1001)=0,"""", COUNTA(filter(Chirps!$A$2:$Z$100,column(Chirps!$A$2:$Z$100)=AI880)))"),"")</f>
        <v/>
      </c>
    </row>
    <row r="881">
      <c r="R881" s="24"/>
      <c r="S881" s="24"/>
      <c r="AI881" s="8" t="s">
        <v>14</v>
      </c>
      <c r="AK881" s="8" t="s">
        <v>14</v>
      </c>
      <c r="AL881" s="8" t="s">
        <v>14</v>
      </c>
      <c r="AM881" s="8" t="s">
        <v>14</v>
      </c>
      <c r="AN881" s="8" t="str">
        <f>IFERROR(__xludf.DUMMYFUNCTION("""COMPUTED_VALUE"""),"")</f>
        <v/>
      </c>
      <c r="AO881" s="8" t="str">
        <f>IFERROR(__xludf.DUMMYFUNCTION("if(len(AI881:AI1001)=0,"""", COUNTA(filter(Chirps!$A$2:$Z$100,column(Chirps!$A$2:$Z$100)=AI881)))"),"")</f>
        <v/>
      </c>
    </row>
    <row r="882">
      <c r="R882" s="24"/>
      <c r="S882" s="24"/>
      <c r="AI882" s="8" t="s">
        <v>14</v>
      </c>
      <c r="AK882" s="8" t="s">
        <v>14</v>
      </c>
      <c r="AL882" s="8" t="s">
        <v>14</v>
      </c>
      <c r="AM882" s="8" t="s">
        <v>14</v>
      </c>
      <c r="AN882" s="8" t="str">
        <f>IFERROR(__xludf.DUMMYFUNCTION("""COMPUTED_VALUE"""),"")</f>
        <v/>
      </c>
      <c r="AO882" s="8" t="str">
        <f>IFERROR(__xludf.DUMMYFUNCTION("if(len(AI882:AI1001)=0,"""", COUNTA(filter(Chirps!$A$2:$Z$100,column(Chirps!$A$2:$Z$100)=AI882)))"),"")</f>
        <v/>
      </c>
    </row>
    <row r="883">
      <c r="R883" s="24"/>
      <c r="S883" s="24"/>
      <c r="AI883" s="8" t="s">
        <v>14</v>
      </c>
      <c r="AK883" s="8" t="s">
        <v>14</v>
      </c>
      <c r="AL883" s="8" t="s">
        <v>14</v>
      </c>
      <c r="AM883" s="8" t="s">
        <v>14</v>
      </c>
      <c r="AN883" s="8" t="str">
        <f>IFERROR(__xludf.DUMMYFUNCTION("""COMPUTED_VALUE"""),"")</f>
        <v/>
      </c>
      <c r="AO883" s="8" t="str">
        <f>IFERROR(__xludf.DUMMYFUNCTION("if(len(AI883:AI1001)=0,"""", COUNTA(filter(Chirps!$A$2:$Z$100,column(Chirps!$A$2:$Z$100)=AI883)))"),"")</f>
        <v/>
      </c>
    </row>
    <row r="884">
      <c r="R884" s="24"/>
      <c r="S884" s="24"/>
      <c r="AI884" s="8" t="s">
        <v>14</v>
      </c>
      <c r="AK884" s="8" t="s">
        <v>14</v>
      </c>
      <c r="AL884" s="8" t="s">
        <v>14</v>
      </c>
      <c r="AM884" s="8" t="s">
        <v>14</v>
      </c>
      <c r="AN884" s="8" t="str">
        <f>IFERROR(__xludf.DUMMYFUNCTION("""COMPUTED_VALUE"""),"")</f>
        <v/>
      </c>
      <c r="AO884" s="8" t="str">
        <f>IFERROR(__xludf.DUMMYFUNCTION("if(len(AI884:AI1001)=0,"""", COUNTA(filter(Chirps!$A$2:$Z$100,column(Chirps!$A$2:$Z$100)=AI884)))"),"")</f>
        <v/>
      </c>
    </row>
    <row r="885">
      <c r="R885" s="24"/>
      <c r="S885" s="24"/>
      <c r="AI885" s="8" t="s">
        <v>14</v>
      </c>
      <c r="AK885" s="8" t="s">
        <v>14</v>
      </c>
      <c r="AL885" s="8" t="s">
        <v>14</v>
      </c>
      <c r="AM885" s="8" t="s">
        <v>14</v>
      </c>
      <c r="AN885" s="8" t="str">
        <f>IFERROR(__xludf.DUMMYFUNCTION("""COMPUTED_VALUE"""),"")</f>
        <v/>
      </c>
      <c r="AO885" s="8" t="str">
        <f>IFERROR(__xludf.DUMMYFUNCTION("if(len(AI885:AI1001)=0,"""", COUNTA(filter(Chirps!$A$2:$Z$100,column(Chirps!$A$2:$Z$100)=AI885)))"),"")</f>
        <v/>
      </c>
    </row>
    <row r="886">
      <c r="R886" s="24"/>
      <c r="S886" s="24"/>
      <c r="AI886" s="8" t="s">
        <v>14</v>
      </c>
      <c r="AK886" s="8" t="s">
        <v>14</v>
      </c>
      <c r="AL886" s="8" t="s">
        <v>14</v>
      </c>
      <c r="AM886" s="8" t="s">
        <v>14</v>
      </c>
      <c r="AN886" s="8" t="str">
        <f>IFERROR(__xludf.DUMMYFUNCTION("""COMPUTED_VALUE"""),"")</f>
        <v/>
      </c>
      <c r="AO886" s="8" t="str">
        <f>IFERROR(__xludf.DUMMYFUNCTION("if(len(AI886:AI1001)=0,"""", COUNTA(filter(Chirps!$A$2:$Z$100,column(Chirps!$A$2:$Z$100)=AI886)))"),"")</f>
        <v/>
      </c>
    </row>
    <row r="887">
      <c r="R887" s="24"/>
      <c r="S887" s="24"/>
      <c r="AI887" s="8" t="s">
        <v>14</v>
      </c>
      <c r="AK887" s="8" t="s">
        <v>14</v>
      </c>
      <c r="AL887" s="8" t="s">
        <v>14</v>
      </c>
      <c r="AM887" s="8" t="s">
        <v>14</v>
      </c>
      <c r="AN887" s="8" t="str">
        <f>IFERROR(__xludf.DUMMYFUNCTION("""COMPUTED_VALUE"""),"")</f>
        <v/>
      </c>
      <c r="AO887" s="8" t="str">
        <f>IFERROR(__xludf.DUMMYFUNCTION("if(len(AI887:AI1001)=0,"""", COUNTA(filter(Chirps!$A$2:$Z$100,column(Chirps!$A$2:$Z$100)=AI887)))"),"")</f>
        <v/>
      </c>
    </row>
    <row r="888">
      <c r="R888" s="24"/>
      <c r="S888" s="24"/>
      <c r="AI888" s="8" t="s">
        <v>14</v>
      </c>
      <c r="AK888" s="8" t="s">
        <v>14</v>
      </c>
      <c r="AL888" s="8" t="s">
        <v>14</v>
      </c>
      <c r="AM888" s="8" t="s">
        <v>14</v>
      </c>
      <c r="AN888" s="8" t="str">
        <f>IFERROR(__xludf.DUMMYFUNCTION("""COMPUTED_VALUE"""),"")</f>
        <v/>
      </c>
      <c r="AO888" s="8" t="str">
        <f>IFERROR(__xludf.DUMMYFUNCTION("if(len(AI888:AI1001)=0,"""", COUNTA(filter(Chirps!$A$2:$Z$100,column(Chirps!$A$2:$Z$100)=AI888)))"),"")</f>
        <v/>
      </c>
    </row>
    <row r="889">
      <c r="R889" s="24"/>
      <c r="S889" s="24"/>
      <c r="AI889" s="8" t="s">
        <v>14</v>
      </c>
      <c r="AK889" s="8" t="s">
        <v>14</v>
      </c>
      <c r="AL889" s="8" t="s">
        <v>14</v>
      </c>
      <c r="AM889" s="8" t="s">
        <v>14</v>
      </c>
      <c r="AN889" s="8" t="str">
        <f>IFERROR(__xludf.DUMMYFUNCTION("""COMPUTED_VALUE"""),"")</f>
        <v/>
      </c>
      <c r="AO889" s="8" t="str">
        <f>IFERROR(__xludf.DUMMYFUNCTION("if(len(AI889:AI1001)=0,"""", COUNTA(filter(Chirps!$A$2:$Z$100,column(Chirps!$A$2:$Z$100)=AI889)))"),"")</f>
        <v/>
      </c>
    </row>
    <row r="890">
      <c r="R890" s="24"/>
      <c r="S890" s="24"/>
      <c r="AI890" s="8" t="s">
        <v>14</v>
      </c>
      <c r="AK890" s="8" t="s">
        <v>14</v>
      </c>
      <c r="AL890" s="8" t="s">
        <v>14</v>
      </c>
      <c r="AM890" s="8" t="s">
        <v>14</v>
      </c>
      <c r="AN890" s="8" t="str">
        <f>IFERROR(__xludf.DUMMYFUNCTION("""COMPUTED_VALUE"""),"")</f>
        <v/>
      </c>
      <c r="AO890" s="8" t="str">
        <f>IFERROR(__xludf.DUMMYFUNCTION("if(len(AI890:AI1001)=0,"""", COUNTA(filter(Chirps!$A$2:$Z$100,column(Chirps!$A$2:$Z$100)=AI890)))"),"")</f>
        <v/>
      </c>
    </row>
    <row r="891">
      <c r="R891" s="24"/>
      <c r="S891" s="24"/>
      <c r="AI891" s="8" t="s">
        <v>14</v>
      </c>
      <c r="AK891" s="8" t="s">
        <v>14</v>
      </c>
      <c r="AL891" s="8" t="s">
        <v>14</v>
      </c>
      <c r="AM891" s="8" t="s">
        <v>14</v>
      </c>
      <c r="AN891" s="8" t="str">
        <f>IFERROR(__xludf.DUMMYFUNCTION("""COMPUTED_VALUE"""),"")</f>
        <v/>
      </c>
      <c r="AO891" s="8" t="str">
        <f>IFERROR(__xludf.DUMMYFUNCTION("if(len(AI891:AI1001)=0,"""", COUNTA(filter(Chirps!$A$2:$Z$100,column(Chirps!$A$2:$Z$100)=AI891)))"),"")</f>
        <v/>
      </c>
    </row>
    <row r="892">
      <c r="R892" s="24"/>
      <c r="S892" s="24"/>
      <c r="AI892" s="8" t="s">
        <v>14</v>
      </c>
      <c r="AK892" s="8" t="s">
        <v>14</v>
      </c>
      <c r="AL892" s="8" t="s">
        <v>14</v>
      </c>
      <c r="AM892" s="8" t="s">
        <v>14</v>
      </c>
      <c r="AN892" s="8" t="str">
        <f>IFERROR(__xludf.DUMMYFUNCTION("""COMPUTED_VALUE"""),"")</f>
        <v/>
      </c>
      <c r="AO892" s="8" t="str">
        <f>IFERROR(__xludf.DUMMYFUNCTION("if(len(AI892:AI1001)=0,"""", COUNTA(filter(Chirps!$A$2:$Z$100,column(Chirps!$A$2:$Z$100)=AI892)))"),"")</f>
        <v/>
      </c>
    </row>
    <row r="893">
      <c r="R893" s="24"/>
      <c r="S893" s="24"/>
      <c r="AI893" s="8" t="s">
        <v>14</v>
      </c>
      <c r="AK893" s="8" t="s">
        <v>14</v>
      </c>
      <c r="AL893" s="8" t="s">
        <v>14</v>
      </c>
      <c r="AM893" s="8" t="s">
        <v>14</v>
      </c>
      <c r="AN893" s="8" t="str">
        <f>IFERROR(__xludf.DUMMYFUNCTION("""COMPUTED_VALUE"""),"")</f>
        <v/>
      </c>
      <c r="AO893" s="8" t="str">
        <f>IFERROR(__xludf.DUMMYFUNCTION("if(len(AI893:AI1001)=0,"""", COUNTA(filter(Chirps!$A$2:$Z$100,column(Chirps!$A$2:$Z$100)=AI893)))"),"")</f>
        <v/>
      </c>
    </row>
    <row r="894">
      <c r="R894" s="24"/>
      <c r="S894" s="24"/>
      <c r="AI894" s="8" t="s">
        <v>14</v>
      </c>
      <c r="AK894" s="8" t="s">
        <v>14</v>
      </c>
      <c r="AL894" s="8" t="s">
        <v>14</v>
      </c>
      <c r="AM894" s="8" t="s">
        <v>14</v>
      </c>
      <c r="AN894" s="8" t="str">
        <f>IFERROR(__xludf.DUMMYFUNCTION("""COMPUTED_VALUE"""),"")</f>
        <v/>
      </c>
      <c r="AO894" s="8" t="str">
        <f>IFERROR(__xludf.DUMMYFUNCTION("if(len(AI894:AI1001)=0,"""", COUNTA(filter(Chirps!$A$2:$Z$100,column(Chirps!$A$2:$Z$100)=AI894)))"),"")</f>
        <v/>
      </c>
    </row>
    <row r="895">
      <c r="R895" s="24"/>
      <c r="S895" s="24"/>
      <c r="AI895" s="8" t="s">
        <v>14</v>
      </c>
      <c r="AK895" s="8" t="s">
        <v>14</v>
      </c>
      <c r="AL895" s="8" t="s">
        <v>14</v>
      </c>
      <c r="AM895" s="8" t="s">
        <v>14</v>
      </c>
      <c r="AN895" s="8" t="str">
        <f>IFERROR(__xludf.DUMMYFUNCTION("""COMPUTED_VALUE"""),"")</f>
        <v/>
      </c>
      <c r="AO895" s="8" t="str">
        <f>IFERROR(__xludf.DUMMYFUNCTION("if(len(AI895:AI1001)=0,"""", COUNTA(filter(Chirps!$A$2:$Z$100,column(Chirps!$A$2:$Z$100)=AI895)))"),"")</f>
        <v/>
      </c>
    </row>
    <row r="896">
      <c r="R896" s="24"/>
      <c r="S896" s="24"/>
      <c r="AI896" s="8" t="s">
        <v>14</v>
      </c>
      <c r="AK896" s="8" t="s">
        <v>14</v>
      </c>
      <c r="AL896" s="8" t="s">
        <v>14</v>
      </c>
      <c r="AM896" s="8" t="s">
        <v>14</v>
      </c>
      <c r="AN896" s="8" t="str">
        <f>IFERROR(__xludf.DUMMYFUNCTION("""COMPUTED_VALUE"""),"")</f>
        <v/>
      </c>
      <c r="AO896" s="8" t="str">
        <f>IFERROR(__xludf.DUMMYFUNCTION("if(len(AI896:AI1001)=0,"""", COUNTA(filter(Chirps!$A$2:$Z$100,column(Chirps!$A$2:$Z$100)=AI896)))"),"")</f>
        <v/>
      </c>
    </row>
    <row r="897">
      <c r="R897" s="24"/>
      <c r="S897" s="24"/>
      <c r="AI897" s="8" t="s">
        <v>14</v>
      </c>
      <c r="AK897" s="8" t="s">
        <v>14</v>
      </c>
      <c r="AL897" s="8" t="s">
        <v>14</v>
      </c>
      <c r="AM897" s="8" t="s">
        <v>14</v>
      </c>
      <c r="AN897" s="8" t="str">
        <f>IFERROR(__xludf.DUMMYFUNCTION("""COMPUTED_VALUE"""),"")</f>
        <v/>
      </c>
      <c r="AO897" s="8" t="str">
        <f>IFERROR(__xludf.DUMMYFUNCTION("if(len(AI897:AI1001)=0,"""", COUNTA(filter(Chirps!$A$2:$Z$100,column(Chirps!$A$2:$Z$100)=AI897)))"),"")</f>
        <v/>
      </c>
    </row>
    <row r="898">
      <c r="R898" s="24"/>
      <c r="S898" s="24"/>
      <c r="AI898" s="8" t="s">
        <v>14</v>
      </c>
      <c r="AK898" s="8" t="s">
        <v>14</v>
      </c>
      <c r="AL898" s="8" t="s">
        <v>14</v>
      </c>
      <c r="AM898" s="8" t="s">
        <v>14</v>
      </c>
      <c r="AN898" s="8" t="str">
        <f>IFERROR(__xludf.DUMMYFUNCTION("""COMPUTED_VALUE"""),"")</f>
        <v/>
      </c>
      <c r="AO898" s="8" t="str">
        <f>IFERROR(__xludf.DUMMYFUNCTION("if(len(AI898:AI1001)=0,"""", COUNTA(filter(Chirps!$A$2:$Z$100,column(Chirps!$A$2:$Z$100)=AI898)))"),"")</f>
        <v/>
      </c>
    </row>
    <row r="899">
      <c r="R899" s="24"/>
      <c r="S899" s="24"/>
      <c r="AI899" s="8" t="s">
        <v>14</v>
      </c>
      <c r="AK899" s="8" t="s">
        <v>14</v>
      </c>
      <c r="AL899" s="8" t="s">
        <v>14</v>
      </c>
      <c r="AM899" s="8" t="s">
        <v>14</v>
      </c>
      <c r="AN899" s="8" t="str">
        <f>IFERROR(__xludf.DUMMYFUNCTION("""COMPUTED_VALUE"""),"")</f>
        <v/>
      </c>
      <c r="AO899" s="8" t="str">
        <f>IFERROR(__xludf.DUMMYFUNCTION("if(len(AI899:AI1001)=0,"""", COUNTA(filter(Chirps!$A$2:$Z$100,column(Chirps!$A$2:$Z$100)=AI899)))"),"")</f>
        <v/>
      </c>
    </row>
    <row r="900">
      <c r="R900" s="24"/>
      <c r="S900" s="24"/>
      <c r="AI900" s="8" t="s">
        <v>14</v>
      </c>
      <c r="AK900" s="8" t="s">
        <v>14</v>
      </c>
      <c r="AL900" s="8" t="s">
        <v>14</v>
      </c>
      <c r="AM900" s="8" t="s">
        <v>14</v>
      </c>
      <c r="AN900" s="8" t="str">
        <f>IFERROR(__xludf.DUMMYFUNCTION("""COMPUTED_VALUE"""),"")</f>
        <v/>
      </c>
      <c r="AO900" s="8" t="str">
        <f>IFERROR(__xludf.DUMMYFUNCTION("if(len(AI900:AI1001)=0,"""", COUNTA(filter(Chirps!$A$2:$Z$100,column(Chirps!$A$2:$Z$100)=AI900)))"),"")</f>
        <v/>
      </c>
    </row>
    <row r="901">
      <c r="R901" s="24"/>
      <c r="S901" s="24"/>
      <c r="AI901" s="8" t="s">
        <v>14</v>
      </c>
      <c r="AK901" s="8" t="s">
        <v>14</v>
      </c>
      <c r="AL901" s="8" t="s">
        <v>14</v>
      </c>
      <c r="AM901" s="8" t="s">
        <v>14</v>
      </c>
      <c r="AN901" s="8" t="str">
        <f>IFERROR(__xludf.DUMMYFUNCTION("""COMPUTED_VALUE"""),"")</f>
        <v/>
      </c>
      <c r="AO901" s="8" t="str">
        <f>IFERROR(__xludf.DUMMYFUNCTION("if(len(AI901:AI1001)=0,"""", COUNTA(filter(Chirps!$A$2:$Z$100,column(Chirps!$A$2:$Z$100)=AI901)))"),"")</f>
        <v/>
      </c>
    </row>
    <row r="902">
      <c r="R902" s="24"/>
      <c r="S902" s="24"/>
      <c r="AI902" s="8" t="s">
        <v>14</v>
      </c>
      <c r="AK902" s="8" t="s">
        <v>14</v>
      </c>
      <c r="AL902" s="8" t="s">
        <v>14</v>
      </c>
      <c r="AM902" s="8" t="s">
        <v>14</v>
      </c>
      <c r="AN902" s="8" t="str">
        <f>IFERROR(__xludf.DUMMYFUNCTION("""COMPUTED_VALUE"""),"")</f>
        <v/>
      </c>
      <c r="AO902" s="8" t="str">
        <f>IFERROR(__xludf.DUMMYFUNCTION("if(len(AI902:AI1001)=0,"""", COUNTA(filter(Chirps!$A$2:$Z$100,column(Chirps!$A$2:$Z$100)=AI902)))"),"")</f>
        <v/>
      </c>
    </row>
    <row r="903">
      <c r="R903" s="24"/>
      <c r="S903" s="24"/>
      <c r="AI903" s="8" t="s">
        <v>14</v>
      </c>
      <c r="AK903" s="8" t="s">
        <v>14</v>
      </c>
      <c r="AL903" s="8" t="s">
        <v>14</v>
      </c>
      <c r="AM903" s="8" t="s">
        <v>14</v>
      </c>
      <c r="AN903" s="8" t="str">
        <f>IFERROR(__xludf.DUMMYFUNCTION("""COMPUTED_VALUE"""),"")</f>
        <v/>
      </c>
      <c r="AO903" s="8" t="str">
        <f>IFERROR(__xludf.DUMMYFUNCTION("if(len(AI903:AI1001)=0,"""", COUNTA(filter(Chirps!$A$2:$Z$100,column(Chirps!$A$2:$Z$100)=AI903)))"),"")</f>
        <v/>
      </c>
    </row>
    <row r="904">
      <c r="R904" s="24"/>
      <c r="S904" s="24"/>
      <c r="AI904" s="8" t="s">
        <v>14</v>
      </c>
      <c r="AK904" s="8" t="s">
        <v>14</v>
      </c>
      <c r="AL904" s="8" t="s">
        <v>14</v>
      </c>
      <c r="AM904" s="8" t="s">
        <v>14</v>
      </c>
      <c r="AN904" s="8" t="str">
        <f>IFERROR(__xludf.DUMMYFUNCTION("""COMPUTED_VALUE"""),"")</f>
        <v/>
      </c>
      <c r="AO904" s="8" t="str">
        <f>IFERROR(__xludf.DUMMYFUNCTION("if(len(AI904:AI1001)=0,"""", COUNTA(filter(Chirps!$A$2:$Z$100,column(Chirps!$A$2:$Z$100)=AI904)))"),"")</f>
        <v/>
      </c>
    </row>
    <row r="905">
      <c r="R905" s="24"/>
      <c r="S905" s="24"/>
      <c r="AI905" s="8" t="s">
        <v>14</v>
      </c>
      <c r="AK905" s="8" t="s">
        <v>14</v>
      </c>
      <c r="AL905" s="8" t="s">
        <v>14</v>
      </c>
      <c r="AM905" s="8" t="s">
        <v>14</v>
      </c>
      <c r="AN905" s="8" t="str">
        <f>IFERROR(__xludf.DUMMYFUNCTION("""COMPUTED_VALUE"""),"")</f>
        <v/>
      </c>
      <c r="AO905" s="8" t="str">
        <f>IFERROR(__xludf.DUMMYFUNCTION("if(len(AI905:AI1001)=0,"""", COUNTA(filter(Chirps!$A$2:$Z$100,column(Chirps!$A$2:$Z$100)=AI905)))"),"")</f>
        <v/>
      </c>
    </row>
    <row r="906">
      <c r="R906" s="24"/>
      <c r="S906" s="24"/>
      <c r="AI906" s="8" t="s">
        <v>14</v>
      </c>
      <c r="AK906" s="8" t="s">
        <v>14</v>
      </c>
      <c r="AL906" s="8" t="s">
        <v>14</v>
      </c>
      <c r="AM906" s="8" t="s">
        <v>14</v>
      </c>
      <c r="AN906" s="8" t="str">
        <f>IFERROR(__xludf.DUMMYFUNCTION("""COMPUTED_VALUE"""),"")</f>
        <v/>
      </c>
      <c r="AO906" s="8" t="str">
        <f>IFERROR(__xludf.DUMMYFUNCTION("if(len(AI906:AI1001)=0,"""", COUNTA(filter(Chirps!$A$2:$Z$100,column(Chirps!$A$2:$Z$100)=AI906)))"),"")</f>
        <v/>
      </c>
    </row>
    <row r="907">
      <c r="R907" s="24"/>
      <c r="S907" s="24"/>
      <c r="AI907" s="8" t="s">
        <v>14</v>
      </c>
      <c r="AK907" s="8" t="s">
        <v>14</v>
      </c>
      <c r="AL907" s="8" t="s">
        <v>14</v>
      </c>
      <c r="AM907" s="8" t="s">
        <v>14</v>
      </c>
      <c r="AN907" s="8" t="str">
        <f>IFERROR(__xludf.DUMMYFUNCTION("""COMPUTED_VALUE"""),"")</f>
        <v/>
      </c>
      <c r="AO907" s="8" t="str">
        <f>IFERROR(__xludf.DUMMYFUNCTION("if(len(AI907:AI1001)=0,"""", COUNTA(filter(Chirps!$A$2:$Z$100,column(Chirps!$A$2:$Z$100)=AI907)))"),"")</f>
        <v/>
      </c>
    </row>
    <row r="908">
      <c r="R908" s="24"/>
      <c r="S908" s="24"/>
      <c r="AI908" s="8" t="s">
        <v>14</v>
      </c>
      <c r="AK908" s="8" t="s">
        <v>14</v>
      </c>
      <c r="AL908" s="8" t="s">
        <v>14</v>
      </c>
      <c r="AM908" s="8" t="s">
        <v>14</v>
      </c>
      <c r="AN908" s="8" t="str">
        <f>IFERROR(__xludf.DUMMYFUNCTION("""COMPUTED_VALUE"""),"")</f>
        <v/>
      </c>
      <c r="AO908" s="8" t="str">
        <f>IFERROR(__xludf.DUMMYFUNCTION("if(len(AI908:AI1001)=0,"""", COUNTA(filter(Chirps!$A$2:$Z$100,column(Chirps!$A$2:$Z$100)=AI908)))"),"")</f>
        <v/>
      </c>
    </row>
    <row r="909">
      <c r="R909" s="24"/>
      <c r="S909" s="24"/>
      <c r="AI909" s="8" t="s">
        <v>14</v>
      </c>
      <c r="AK909" s="8" t="s">
        <v>14</v>
      </c>
      <c r="AL909" s="8" t="s">
        <v>14</v>
      </c>
      <c r="AM909" s="8" t="s">
        <v>14</v>
      </c>
      <c r="AN909" s="8" t="str">
        <f>IFERROR(__xludf.DUMMYFUNCTION("""COMPUTED_VALUE"""),"")</f>
        <v/>
      </c>
      <c r="AO909" s="8" t="str">
        <f>IFERROR(__xludf.DUMMYFUNCTION("if(len(AI909:AI1001)=0,"""", COUNTA(filter(Chirps!$A$2:$Z$100,column(Chirps!$A$2:$Z$100)=AI909)))"),"")</f>
        <v/>
      </c>
    </row>
    <row r="910">
      <c r="R910" s="24"/>
      <c r="S910" s="24"/>
      <c r="AI910" s="8" t="s">
        <v>14</v>
      </c>
      <c r="AK910" s="8" t="s">
        <v>14</v>
      </c>
      <c r="AL910" s="8" t="s">
        <v>14</v>
      </c>
      <c r="AM910" s="8" t="s">
        <v>14</v>
      </c>
      <c r="AN910" s="8" t="str">
        <f>IFERROR(__xludf.DUMMYFUNCTION("""COMPUTED_VALUE"""),"")</f>
        <v/>
      </c>
      <c r="AO910" s="8" t="str">
        <f>IFERROR(__xludf.DUMMYFUNCTION("if(len(AI910:AI1001)=0,"""", COUNTA(filter(Chirps!$A$2:$Z$100,column(Chirps!$A$2:$Z$100)=AI910)))"),"")</f>
        <v/>
      </c>
    </row>
    <row r="911">
      <c r="R911" s="24"/>
      <c r="S911" s="24"/>
      <c r="AI911" s="8" t="s">
        <v>14</v>
      </c>
      <c r="AK911" s="8" t="s">
        <v>14</v>
      </c>
      <c r="AL911" s="8" t="s">
        <v>14</v>
      </c>
      <c r="AM911" s="8" t="s">
        <v>14</v>
      </c>
      <c r="AN911" s="8" t="str">
        <f>IFERROR(__xludf.DUMMYFUNCTION("""COMPUTED_VALUE"""),"")</f>
        <v/>
      </c>
      <c r="AO911" s="8" t="str">
        <f>IFERROR(__xludf.DUMMYFUNCTION("if(len(AI911:AI1001)=0,"""", COUNTA(filter(Chirps!$A$2:$Z$100,column(Chirps!$A$2:$Z$100)=AI911)))"),"")</f>
        <v/>
      </c>
    </row>
    <row r="912">
      <c r="R912" s="24"/>
      <c r="S912" s="24"/>
      <c r="AI912" s="8" t="s">
        <v>14</v>
      </c>
      <c r="AK912" s="8" t="s">
        <v>14</v>
      </c>
      <c r="AL912" s="8" t="s">
        <v>14</v>
      </c>
      <c r="AM912" s="8" t="s">
        <v>14</v>
      </c>
      <c r="AN912" s="8" t="str">
        <f>IFERROR(__xludf.DUMMYFUNCTION("""COMPUTED_VALUE"""),"")</f>
        <v/>
      </c>
      <c r="AO912" s="8" t="str">
        <f>IFERROR(__xludf.DUMMYFUNCTION("if(len(AI912:AI1001)=0,"""", COUNTA(filter(Chirps!$A$2:$Z$100,column(Chirps!$A$2:$Z$100)=AI912)))"),"")</f>
        <v/>
      </c>
    </row>
    <row r="913">
      <c r="R913" s="24"/>
      <c r="S913" s="24"/>
      <c r="AI913" s="8" t="s">
        <v>14</v>
      </c>
      <c r="AK913" s="8" t="s">
        <v>14</v>
      </c>
      <c r="AL913" s="8" t="s">
        <v>14</v>
      </c>
      <c r="AM913" s="8" t="s">
        <v>14</v>
      </c>
      <c r="AN913" s="8" t="str">
        <f>IFERROR(__xludf.DUMMYFUNCTION("""COMPUTED_VALUE"""),"")</f>
        <v/>
      </c>
      <c r="AO913" s="8" t="str">
        <f>IFERROR(__xludf.DUMMYFUNCTION("if(len(AI913:AI1001)=0,"""", COUNTA(filter(Chirps!$A$2:$Z$100,column(Chirps!$A$2:$Z$100)=AI913)))"),"")</f>
        <v/>
      </c>
    </row>
    <row r="914">
      <c r="R914" s="24"/>
      <c r="S914" s="24"/>
      <c r="AI914" s="8" t="s">
        <v>14</v>
      </c>
      <c r="AK914" s="8" t="s">
        <v>14</v>
      </c>
      <c r="AL914" s="8" t="s">
        <v>14</v>
      </c>
      <c r="AM914" s="8" t="s">
        <v>14</v>
      </c>
      <c r="AN914" s="8" t="str">
        <f>IFERROR(__xludf.DUMMYFUNCTION("""COMPUTED_VALUE"""),"")</f>
        <v/>
      </c>
      <c r="AO914" s="8" t="str">
        <f>IFERROR(__xludf.DUMMYFUNCTION("if(len(AI914:AI1001)=0,"""", COUNTA(filter(Chirps!$A$2:$Z$100,column(Chirps!$A$2:$Z$100)=AI914)))"),"")</f>
        <v/>
      </c>
    </row>
    <row r="915">
      <c r="R915" s="24"/>
      <c r="S915" s="24"/>
      <c r="AI915" s="8" t="s">
        <v>14</v>
      </c>
      <c r="AK915" s="8" t="s">
        <v>14</v>
      </c>
      <c r="AL915" s="8" t="s">
        <v>14</v>
      </c>
      <c r="AM915" s="8" t="s">
        <v>14</v>
      </c>
      <c r="AN915" s="8" t="str">
        <f>IFERROR(__xludf.DUMMYFUNCTION("""COMPUTED_VALUE"""),"")</f>
        <v/>
      </c>
      <c r="AO915" s="8" t="str">
        <f>IFERROR(__xludf.DUMMYFUNCTION("if(len(AI915:AI1001)=0,"""", COUNTA(filter(Chirps!$A$2:$Z$100,column(Chirps!$A$2:$Z$100)=AI915)))"),"")</f>
        <v/>
      </c>
    </row>
    <row r="916">
      <c r="R916" s="24"/>
      <c r="S916" s="24"/>
      <c r="AI916" s="8" t="s">
        <v>14</v>
      </c>
      <c r="AK916" s="8" t="s">
        <v>14</v>
      </c>
      <c r="AL916" s="8" t="s">
        <v>14</v>
      </c>
      <c r="AM916" s="8" t="s">
        <v>14</v>
      </c>
      <c r="AN916" s="8" t="str">
        <f>IFERROR(__xludf.DUMMYFUNCTION("""COMPUTED_VALUE"""),"")</f>
        <v/>
      </c>
      <c r="AO916" s="8" t="str">
        <f>IFERROR(__xludf.DUMMYFUNCTION("if(len(AI916:AI1001)=0,"""", COUNTA(filter(Chirps!$A$2:$Z$100,column(Chirps!$A$2:$Z$100)=AI916)))"),"")</f>
        <v/>
      </c>
    </row>
    <row r="917">
      <c r="R917" s="24"/>
      <c r="S917" s="24"/>
      <c r="AI917" s="8" t="s">
        <v>14</v>
      </c>
      <c r="AK917" s="8" t="s">
        <v>14</v>
      </c>
      <c r="AL917" s="8" t="s">
        <v>14</v>
      </c>
      <c r="AM917" s="8" t="s">
        <v>14</v>
      </c>
      <c r="AN917" s="8" t="str">
        <f>IFERROR(__xludf.DUMMYFUNCTION("""COMPUTED_VALUE"""),"")</f>
        <v/>
      </c>
      <c r="AO917" s="8" t="str">
        <f>IFERROR(__xludf.DUMMYFUNCTION("if(len(AI917:AI1001)=0,"""", COUNTA(filter(Chirps!$A$2:$Z$100,column(Chirps!$A$2:$Z$100)=AI917)))"),"")</f>
        <v/>
      </c>
    </row>
    <row r="918">
      <c r="R918" s="24"/>
      <c r="S918" s="24"/>
      <c r="AI918" s="8" t="s">
        <v>14</v>
      </c>
      <c r="AK918" s="8" t="s">
        <v>14</v>
      </c>
      <c r="AL918" s="8" t="s">
        <v>14</v>
      </c>
      <c r="AM918" s="8" t="s">
        <v>14</v>
      </c>
      <c r="AN918" s="8" t="str">
        <f>IFERROR(__xludf.DUMMYFUNCTION("""COMPUTED_VALUE"""),"")</f>
        <v/>
      </c>
      <c r="AO918" s="8" t="str">
        <f>IFERROR(__xludf.DUMMYFUNCTION("if(len(AI918:AI1001)=0,"""", COUNTA(filter(Chirps!$A$2:$Z$100,column(Chirps!$A$2:$Z$100)=AI918)))"),"")</f>
        <v/>
      </c>
    </row>
    <row r="919">
      <c r="R919" s="24"/>
      <c r="S919" s="24"/>
      <c r="AI919" s="8" t="s">
        <v>14</v>
      </c>
      <c r="AK919" s="8" t="s">
        <v>14</v>
      </c>
      <c r="AL919" s="8" t="s">
        <v>14</v>
      </c>
      <c r="AM919" s="8" t="s">
        <v>14</v>
      </c>
      <c r="AN919" s="8" t="str">
        <f>IFERROR(__xludf.DUMMYFUNCTION("""COMPUTED_VALUE"""),"")</f>
        <v/>
      </c>
      <c r="AO919" s="8" t="str">
        <f>IFERROR(__xludf.DUMMYFUNCTION("if(len(AI919:AI1001)=0,"""", COUNTA(filter(Chirps!$A$2:$Z$100,column(Chirps!$A$2:$Z$100)=AI919)))"),"")</f>
        <v/>
      </c>
    </row>
    <row r="920">
      <c r="R920" s="24"/>
      <c r="S920" s="24"/>
      <c r="AI920" s="8" t="s">
        <v>14</v>
      </c>
      <c r="AK920" s="8" t="s">
        <v>14</v>
      </c>
      <c r="AL920" s="8" t="s">
        <v>14</v>
      </c>
      <c r="AM920" s="8" t="s">
        <v>14</v>
      </c>
      <c r="AN920" s="8" t="str">
        <f>IFERROR(__xludf.DUMMYFUNCTION("""COMPUTED_VALUE"""),"")</f>
        <v/>
      </c>
      <c r="AO920" s="8" t="str">
        <f>IFERROR(__xludf.DUMMYFUNCTION("if(len(AI920:AI1001)=0,"""", COUNTA(filter(Chirps!$A$2:$Z$100,column(Chirps!$A$2:$Z$100)=AI920)))"),"")</f>
        <v/>
      </c>
    </row>
    <row r="921">
      <c r="R921" s="24"/>
      <c r="S921" s="24"/>
      <c r="AI921" s="8" t="s">
        <v>14</v>
      </c>
      <c r="AK921" s="8" t="s">
        <v>14</v>
      </c>
      <c r="AL921" s="8" t="s">
        <v>14</v>
      </c>
      <c r="AM921" s="8" t="s">
        <v>14</v>
      </c>
      <c r="AN921" s="8" t="str">
        <f>IFERROR(__xludf.DUMMYFUNCTION("""COMPUTED_VALUE"""),"")</f>
        <v/>
      </c>
      <c r="AO921" s="8" t="str">
        <f>IFERROR(__xludf.DUMMYFUNCTION("if(len(AI921:AI1001)=0,"""", COUNTA(filter(Chirps!$A$2:$Z$100,column(Chirps!$A$2:$Z$100)=AI921)))"),"")</f>
        <v/>
      </c>
    </row>
    <row r="922">
      <c r="R922" s="24"/>
      <c r="S922" s="24"/>
      <c r="AI922" s="8" t="s">
        <v>14</v>
      </c>
      <c r="AK922" s="8" t="s">
        <v>14</v>
      </c>
      <c r="AL922" s="8" t="s">
        <v>14</v>
      </c>
      <c r="AM922" s="8" t="s">
        <v>14</v>
      </c>
      <c r="AN922" s="8" t="str">
        <f>IFERROR(__xludf.DUMMYFUNCTION("""COMPUTED_VALUE"""),"")</f>
        <v/>
      </c>
      <c r="AO922" s="8" t="str">
        <f>IFERROR(__xludf.DUMMYFUNCTION("if(len(AI922:AI1001)=0,"""", COUNTA(filter(Chirps!$A$2:$Z$100,column(Chirps!$A$2:$Z$100)=AI922)))"),"")</f>
        <v/>
      </c>
    </row>
    <row r="923">
      <c r="R923" s="24"/>
      <c r="S923" s="24"/>
      <c r="AI923" s="8" t="s">
        <v>14</v>
      </c>
      <c r="AK923" s="8" t="s">
        <v>14</v>
      </c>
      <c r="AL923" s="8" t="s">
        <v>14</v>
      </c>
      <c r="AM923" s="8" t="s">
        <v>14</v>
      </c>
      <c r="AN923" s="8" t="str">
        <f>IFERROR(__xludf.DUMMYFUNCTION("""COMPUTED_VALUE"""),"")</f>
        <v/>
      </c>
      <c r="AO923" s="8" t="str">
        <f>IFERROR(__xludf.DUMMYFUNCTION("if(len(AI923:AI1001)=0,"""", COUNTA(filter(Chirps!$A$2:$Z$100,column(Chirps!$A$2:$Z$100)=AI923)))"),"")</f>
        <v/>
      </c>
    </row>
    <row r="924">
      <c r="R924" s="24"/>
      <c r="S924" s="24"/>
      <c r="AI924" s="8" t="s">
        <v>14</v>
      </c>
      <c r="AK924" s="8" t="s">
        <v>14</v>
      </c>
      <c r="AL924" s="8" t="s">
        <v>14</v>
      </c>
      <c r="AM924" s="8" t="s">
        <v>14</v>
      </c>
      <c r="AN924" s="8" t="str">
        <f>IFERROR(__xludf.DUMMYFUNCTION("""COMPUTED_VALUE"""),"")</f>
        <v/>
      </c>
      <c r="AO924" s="8" t="str">
        <f>IFERROR(__xludf.DUMMYFUNCTION("if(len(AI924:AI1001)=0,"""", COUNTA(filter(Chirps!$A$2:$Z$100,column(Chirps!$A$2:$Z$100)=AI924)))"),"")</f>
        <v/>
      </c>
    </row>
    <row r="925">
      <c r="R925" s="24"/>
      <c r="S925" s="24"/>
      <c r="AI925" s="8" t="s">
        <v>14</v>
      </c>
      <c r="AK925" s="8" t="s">
        <v>14</v>
      </c>
      <c r="AL925" s="8" t="s">
        <v>14</v>
      </c>
      <c r="AM925" s="8" t="s">
        <v>14</v>
      </c>
      <c r="AN925" s="8" t="str">
        <f>IFERROR(__xludf.DUMMYFUNCTION("""COMPUTED_VALUE"""),"")</f>
        <v/>
      </c>
      <c r="AO925" s="8" t="str">
        <f>IFERROR(__xludf.DUMMYFUNCTION("if(len(AI925:AI1001)=0,"""", COUNTA(filter(Chirps!$A$2:$Z$100,column(Chirps!$A$2:$Z$100)=AI925)))"),"")</f>
        <v/>
      </c>
    </row>
    <row r="926">
      <c r="R926" s="24"/>
      <c r="S926" s="24"/>
      <c r="AI926" s="8" t="s">
        <v>14</v>
      </c>
      <c r="AK926" s="8" t="s">
        <v>14</v>
      </c>
      <c r="AL926" s="8" t="s">
        <v>14</v>
      </c>
      <c r="AM926" s="8" t="s">
        <v>14</v>
      </c>
      <c r="AN926" s="8" t="str">
        <f>IFERROR(__xludf.DUMMYFUNCTION("""COMPUTED_VALUE"""),"")</f>
        <v/>
      </c>
      <c r="AO926" s="8" t="str">
        <f>IFERROR(__xludf.DUMMYFUNCTION("if(len(AI926:AI1001)=0,"""", COUNTA(filter(Chirps!$A$2:$Z$100,column(Chirps!$A$2:$Z$100)=AI926)))"),"")</f>
        <v/>
      </c>
    </row>
    <row r="927">
      <c r="R927" s="24"/>
      <c r="S927" s="24"/>
      <c r="AI927" s="8" t="s">
        <v>14</v>
      </c>
      <c r="AK927" s="8" t="s">
        <v>14</v>
      </c>
      <c r="AL927" s="8" t="s">
        <v>14</v>
      </c>
      <c r="AM927" s="8" t="s">
        <v>14</v>
      </c>
      <c r="AN927" s="8" t="str">
        <f>IFERROR(__xludf.DUMMYFUNCTION("""COMPUTED_VALUE"""),"")</f>
        <v/>
      </c>
      <c r="AO927" s="8" t="str">
        <f>IFERROR(__xludf.DUMMYFUNCTION("if(len(AI927:AI1001)=0,"""", COUNTA(filter(Chirps!$A$2:$Z$100,column(Chirps!$A$2:$Z$100)=AI927)))"),"")</f>
        <v/>
      </c>
    </row>
    <row r="928">
      <c r="R928" s="24"/>
      <c r="S928" s="24"/>
      <c r="AI928" s="8" t="s">
        <v>14</v>
      </c>
      <c r="AK928" s="8" t="s">
        <v>14</v>
      </c>
      <c r="AL928" s="8" t="s">
        <v>14</v>
      </c>
      <c r="AM928" s="8" t="s">
        <v>14</v>
      </c>
      <c r="AN928" s="8" t="str">
        <f>IFERROR(__xludf.DUMMYFUNCTION("""COMPUTED_VALUE"""),"")</f>
        <v/>
      </c>
      <c r="AO928" s="8" t="str">
        <f>IFERROR(__xludf.DUMMYFUNCTION("if(len(AI928:AI1001)=0,"""", COUNTA(filter(Chirps!$A$2:$Z$100,column(Chirps!$A$2:$Z$100)=AI928)))"),"")</f>
        <v/>
      </c>
    </row>
    <row r="929">
      <c r="R929" s="24"/>
      <c r="S929" s="24"/>
      <c r="AI929" s="8" t="s">
        <v>14</v>
      </c>
      <c r="AK929" s="8" t="s">
        <v>14</v>
      </c>
      <c r="AL929" s="8" t="s">
        <v>14</v>
      </c>
      <c r="AM929" s="8" t="s">
        <v>14</v>
      </c>
      <c r="AN929" s="8" t="str">
        <f>IFERROR(__xludf.DUMMYFUNCTION("""COMPUTED_VALUE"""),"")</f>
        <v/>
      </c>
      <c r="AO929" s="8" t="str">
        <f>IFERROR(__xludf.DUMMYFUNCTION("if(len(AI929:AI1001)=0,"""", COUNTA(filter(Chirps!$A$2:$Z$100,column(Chirps!$A$2:$Z$100)=AI929)))"),"")</f>
        <v/>
      </c>
    </row>
    <row r="930">
      <c r="R930" s="24"/>
      <c r="S930" s="24"/>
      <c r="AI930" s="8" t="s">
        <v>14</v>
      </c>
      <c r="AK930" s="8" t="s">
        <v>14</v>
      </c>
      <c r="AL930" s="8" t="s">
        <v>14</v>
      </c>
      <c r="AM930" s="8" t="s">
        <v>14</v>
      </c>
      <c r="AN930" s="8" t="str">
        <f>IFERROR(__xludf.DUMMYFUNCTION("""COMPUTED_VALUE"""),"")</f>
        <v/>
      </c>
      <c r="AO930" s="8" t="str">
        <f>IFERROR(__xludf.DUMMYFUNCTION("if(len(AI930:AI1001)=0,"""", COUNTA(filter(Chirps!$A$2:$Z$100,column(Chirps!$A$2:$Z$100)=AI930)))"),"")</f>
        <v/>
      </c>
    </row>
    <row r="931">
      <c r="R931" s="24"/>
      <c r="S931" s="24"/>
      <c r="AI931" s="8" t="s">
        <v>14</v>
      </c>
      <c r="AK931" s="8" t="s">
        <v>14</v>
      </c>
      <c r="AL931" s="8" t="s">
        <v>14</v>
      </c>
      <c r="AM931" s="8" t="s">
        <v>14</v>
      </c>
      <c r="AN931" s="8" t="str">
        <f>IFERROR(__xludf.DUMMYFUNCTION("""COMPUTED_VALUE"""),"")</f>
        <v/>
      </c>
      <c r="AO931" s="8" t="str">
        <f>IFERROR(__xludf.DUMMYFUNCTION("if(len(AI931:AI1001)=0,"""", COUNTA(filter(Chirps!$A$2:$Z$100,column(Chirps!$A$2:$Z$100)=AI931)))"),"")</f>
        <v/>
      </c>
    </row>
    <row r="932">
      <c r="R932" s="24"/>
      <c r="S932" s="24"/>
      <c r="AI932" s="8" t="s">
        <v>14</v>
      </c>
      <c r="AK932" s="8" t="s">
        <v>14</v>
      </c>
      <c r="AL932" s="8" t="s">
        <v>14</v>
      </c>
      <c r="AM932" s="8" t="s">
        <v>14</v>
      </c>
      <c r="AN932" s="8" t="str">
        <f>IFERROR(__xludf.DUMMYFUNCTION("""COMPUTED_VALUE"""),"")</f>
        <v/>
      </c>
      <c r="AO932" s="8" t="str">
        <f>IFERROR(__xludf.DUMMYFUNCTION("if(len(AI932:AI1001)=0,"""", COUNTA(filter(Chirps!$A$2:$Z$100,column(Chirps!$A$2:$Z$100)=AI932)))"),"")</f>
        <v/>
      </c>
    </row>
    <row r="933">
      <c r="R933" s="24"/>
      <c r="S933" s="24"/>
      <c r="AI933" s="8" t="s">
        <v>14</v>
      </c>
      <c r="AK933" s="8" t="s">
        <v>14</v>
      </c>
      <c r="AL933" s="8" t="s">
        <v>14</v>
      </c>
      <c r="AM933" s="8" t="s">
        <v>14</v>
      </c>
      <c r="AN933" s="8" t="str">
        <f>IFERROR(__xludf.DUMMYFUNCTION("""COMPUTED_VALUE"""),"")</f>
        <v/>
      </c>
      <c r="AO933" s="8" t="str">
        <f>IFERROR(__xludf.DUMMYFUNCTION("if(len(AI933:AI1001)=0,"""", COUNTA(filter(Chirps!$A$2:$Z$100,column(Chirps!$A$2:$Z$100)=AI933)))"),"")</f>
        <v/>
      </c>
    </row>
    <row r="934">
      <c r="R934" s="24"/>
      <c r="S934" s="24"/>
      <c r="AI934" s="8" t="s">
        <v>14</v>
      </c>
      <c r="AK934" s="8" t="s">
        <v>14</v>
      </c>
      <c r="AL934" s="8" t="s">
        <v>14</v>
      </c>
      <c r="AM934" s="8" t="s">
        <v>14</v>
      </c>
      <c r="AN934" s="8" t="str">
        <f>IFERROR(__xludf.DUMMYFUNCTION("""COMPUTED_VALUE"""),"")</f>
        <v/>
      </c>
      <c r="AO934" s="8" t="str">
        <f>IFERROR(__xludf.DUMMYFUNCTION("if(len(AI934:AI1001)=0,"""", COUNTA(filter(Chirps!$A$2:$Z$100,column(Chirps!$A$2:$Z$100)=AI934)))"),"")</f>
        <v/>
      </c>
    </row>
    <row r="935">
      <c r="R935" s="24"/>
      <c r="S935" s="24"/>
      <c r="AI935" s="8" t="s">
        <v>14</v>
      </c>
      <c r="AK935" s="8" t="s">
        <v>14</v>
      </c>
      <c r="AL935" s="8" t="s">
        <v>14</v>
      </c>
      <c r="AM935" s="8" t="s">
        <v>14</v>
      </c>
      <c r="AN935" s="8" t="str">
        <f>IFERROR(__xludf.DUMMYFUNCTION("""COMPUTED_VALUE"""),"")</f>
        <v/>
      </c>
      <c r="AO935" s="8" t="str">
        <f>IFERROR(__xludf.DUMMYFUNCTION("if(len(AI935:AI1001)=0,"""", COUNTA(filter(Chirps!$A$2:$Z$100,column(Chirps!$A$2:$Z$100)=AI935)))"),"")</f>
        <v/>
      </c>
    </row>
    <row r="936">
      <c r="R936" s="24"/>
      <c r="S936" s="24"/>
      <c r="AI936" s="8" t="s">
        <v>14</v>
      </c>
      <c r="AK936" s="8" t="s">
        <v>14</v>
      </c>
      <c r="AL936" s="8" t="s">
        <v>14</v>
      </c>
      <c r="AM936" s="8" t="s">
        <v>14</v>
      </c>
      <c r="AN936" s="8" t="str">
        <f>IFERROR(__xludf.DUMMYFUNCTION("""COMPUTED_VALUE"""),"")</f>
        <v/>
      </c>
      <c r="AO936" s="8" t="str">
        <f>IFERROR(__xludf.DUMMYFUNCTION("if(len(AI936:AI1001)=0,"""", COUNTA(filter(Chirps!$A$2:$Z$100,column(Chirps!$A$2:$Z$100)=AI936)))"),"")</f>
        <v/>
      </c>
    </row>
    <row r="937">
      <c r="R937" s="24"/>
      <c r="S937" s="24"/>
      <c r="AI937" s="8" t="s">
        <v>14</v>
      </c>
      <c r="AK937" s="8" t="s">
        <v>14</v>
      </c>
      <c r="AL937" s="8" t="s">
        <v>14</v>
      </c>
      <c r="AM937" s="8" t="s">
        <v>14</v>
      </c>
      <c r="AN937" s="8" t="str">
        <f>IFERROR(__xludf.DUMMYFUNCTION("""COMPUTED_VALUE"""),"")</f>
        <v/>
      </c>
      <c r="AO937" s="8" t="str">
        <f>IFERROR(__xludf.DUMMYFUNCTION("if(len(AI937:AI1001)=0,"""", COUNTA(filter(Chirps!$A$2:$Z$100,column(Chirps!$A$2:$Z$100)=AI937)))"),"")</f>
        <v/>
      </c>
    </row>
    <row r="938">
      <c r="R938" s="24"/>
      <c r="S938" s="24"/>
      <c r="AI938" s="8" t="s">
        <v>14</v>
      </c>
      <c r="AK938" s="8" t="s">
        <v>14</v>
      </c>
      <c r="AL938" s="8" t="s">
        <v>14</v>
      </c>
      <c r="AM938" s="8" t="s">
        <v>14</v>
      </c>
      <c r="AN938" s="8" t="str">
        <f>IFERROR(__xludf.DUMMYFUNCTION("""COMPUTED_VALUE"""),"")</f>
        <v/>
      </c>
      <c r="AO938" s="8" t="str">
        <f>IFERROR(__xludf.DUMMYFUNCTION("if(len(AI938:AI1001)=0,"""", COUNTA(filter(Chirps!$A$2:$Z$100,column(Chirps!$A$2:$Z$100)=AI938)))"),"")</f>
        <v/>
      </c>
    </row>
    <row r="939">
      <c r="R939" s="24"/>
      <c r="S939" s="24"/>
      <c r="AI939" s="8" t="s">
        <v>14</v>
      </c>
      <c r="AK939" s="8" t="s">
        <v>14</v>
      </c>
      <c r="AL939" s="8" t="s">
        <v>14</v>
      </c>
      <c r="AM939" s="8" t="s">
        <v>14</v>
      </c>
      <c r="AN939" s="8" t="str">
        <f>IFERROR(__xludf.DUMMYFUNCTION("""COMPUTED_VALUE"""),"")</f>
        <v/>
      </c>
      <c r="AO939" s="8" t="str">
        <f>IFERROR(__xludf.DUMMYFUNCTION("if(len(AI939:AI1001)=0,"""", COUNTA(filter(Chirps!$A$2:$Z$100,column(Chirps!$A$2:$Z$100)=AI939)))"),"")</f>
        <v/>
      </c>
    </row>
    <row r="940">
      <c r="R940" s="24"/>
      <c r="S940" s="24"/>
      <c r="AI940" s="8" t="s">
        <v>14</v>
      </c>
      <c r="AK940" s="8" t="s">
        <v>14</v>
      </c>
      <c r="AL940" s="8" t="s">
        <v>14</v>
      </c>
      <c r="AM940" s="8" t="s">
        <v>14</v>
      </c>
      <c r="AN940" s="8" t="str">
        <f>IFERROR(__xludf.DUMMYFUNCTION("""COMPUTED_VALUE"""),"")</f>
        <v/>
      </c>
      <c r="AO940" s="8" t="str">
        <f>IFERROR(__xludf.DUMMYFUNCTION("if(len(AI940:AI1001)=0,"""", COUNTA(filter(Chirps!$A$2:$Z$100,column(Chirps!$A$2:$Z$100)=AI940)))"),"")</f>
        <v/>
      </c>
    </row>
    <row r="941">
      <c r="R941" s="24"/>
      <c r="S941" s="24"/>
      <c r="AI941" s="8" t="s">
        <v>14</v>
      </c>
      <c r="AK941" s="8" t="s">
        <v>14</v>
      </c>
      <c r="AL941" s="8" t="s">
        <v>14</v>
      </c>
      <c r="AM941" s="8" t="s">
        <v>14</v>
      </c>
      <c r="AN941" s="8" t="str">
        <f>IFERROR(__xludf.DUMMYFUNCTION("""COMPUTED_VALUE"""),"")</f>
        <v/>
      </c>
      <c r="AO941" s="8" t="str">
        <f>IFERROR(__xludf.DUMMYFUNCTION("if(len(AI941:AI1001)=0,"""", COUNTA(filter(Chirps!$A$2:$Z$100,column(Chirps!$A$2:$Z$100)=AI941)))"),"")</f>
        <v/>
      </c>
    </row>
    <row r="942">
      <c r="R942" s="24"/>
      <c r="S942" s="24"/>
      <c r="AI942" s="8" t="s">
        <v>14</v>
      </c>
      <c r="AK942" s="8" t="s">
        <v>14</v>
      </c>
      <c r="AL942" s="8" t="s">
        <v>14</v>
      </c>
      <c r="AM942" s="8" t="s">
        <v>14</v>
      </c>
      <c r="AN942" s="8" t="str">
        <f>IFERROR(__xludf.DUMMYFUNCTION("""COMPUTED_VALUE"""),"")</f>
        <v/>
      </c>
      <c r="AO942" s="8" t="str">
        <f>IFERROR(__xludf.DUMMYFUNCTION("if(len(AI942:AI1001)=0,"""", COUNTA(filter(Chirps!$A$2:$Z$100,column(Chirps!$A$2:$Z$100)=AI942)))"),"")</f>
        <v/>
      </c>
    </row>
    <row r="943">
      <c r="R943" s="24"/>
      <c r="S943" s="24"/>
      <c r="AI943" s="8" t="s">
        <v>14</v>
      </c>
      <c r="AK943" s="8" t="s">
        <v>14</v>
      </c>
      <c r="AL943" s="8" t="s">
        <v>14</v>
      </c>
      <c r="AM943" s="8" t="s">
        <v>14</v>
      </c>
      <c r="AN943" s="8" t="str">
        <f>IFERROR(__xludf.DUMMYFUNCTION("""COMPUTED_VALUE"""),"")</f>
        <v/>
      </c>
      <c r="AO943" s="8" t="str">
        <f>IFERROR(__xludf.DUMMYFUNCTION("if(len(AI943:AI1001)=0,"""", COUNTA(filter(Chirps!$A$2:$Z$100,column(Chirps!$A$2:$Z$100)=AI943)))"),"")</f>
        <v/>
      </c>
    </row>
    <row r="944">
      <c r="R944" s="24"/>
      <c r="S944" s="24"/>
      <c r="AI944" s="8" t="s">
        <v>14</v>
      </c>
      <c r="AK944" s="8" t="s">
        <v>14</v>
      </c>
      <c r="AL944" s="8" t="s">
        <v>14</v>
      </c>
      <c r="AM944" s="8" t="s">
        <v>14</v>
      </c>
      <c r="AN944" s="8" t="str">
        <f>IFERROR(__xludf.DUMMYFUNCTION("""COMPUTED_VALUE"""),"")</f>
        <v/>
      </c>
      <c r="AO944" s="8" t="str">
        <f>IFERROR(__xludf.DUMMYFUNCTION("if(len(AI944:AI1001)=0,"""", COUNTA(filter(Chirps!$A$2:$Z$100,column(Chirps!$A$2:$Z$100)=AI944)))"),"")</f>
        <v/>
      </c>
    </row>
    <row r="945">
      <c r="R945" s="24"/>
      <c r="S945" s="24"/>
      <c r="AI945" s="8" t="s">
        <v>14</v>
      </c>
      <c r="AK945" s="8" t="s">
        <v>14</v>
      </c>
      <c r="AL945" s="8" t="s">
        <v>14</v>
      </c>
      <c r="AM945" s="8" t="s">
        <v>14</v>
      </c>
      <c r="AN945" s="8" t="str">
        <f>IFERROR(__xludf.DUMMYFUNCTION("""COMPUTED_VALUE"""),"")</f>
        <v/>
      </c>
      <c r="AO945" s="8" t="str">
        <f>IFERROR(__xludf.DUMMYFUNCTION("if(len(AI945:AI1001)=0,"""", COUNTA(filter(Chirps!$A$2:$Z$100,column(Chirps!$A$2:$Z$100)=AI945)))"),"")</f>
        <v/>
      </c>
    </row>
    <row r="946">
      <c r="R946" s="24"/>
      <c r="S946" s="24"/>
      <c r="AI946" s="8" t="s">
        <v>14</v>
      </c>
      <c r="AK946" s="8" t="s">
        <v>14</v>
      </c>
      <c r="AL946" s="8" t="s">
        <v>14</v>
      </c>
      <c r="AM946" s="8" t="s">
        <v>14</v>
      </c>
      <c r="AN946" s="8" t="str">
        <f>IFERROR(__xludf.DUMMYFUNCTION("""COMPUTED_VALUE"""),"")</f>
        <v/>
      </c>
      <c r="AO946" s="8" t="str">
        <f>IFERROR(__xludf.DUMMYFUNCTION("if(len(AI946:AI1001)=0,"""", COUNTA(filter(Chirps!$A$2:$Z$100,column(Chirps!$A$2:$Z$100)=AI946)))"),"")</f>
        <v/>
      </c>
    </row>
    <row r="947">
      <c r="R947" s="24"/>
      <c r="S947" s="24"/>
      <c r="AI947" s="8" t="s">
        <v>14</v>
      </c>
      <c r="AK947" s="8" t="s">
        <v>14</v>
      </c>
      <c r="AL947" s="8" t="s">
        <v>14</v>
      </c>
      <c r="AM947" s="8" t="s">
        <v>14</v>
      </c>
      <c r="AN947" s="8" t="str">
        <f>IFERROR(__xludf.DUMMYFUNCTION("""COMPUTED_VALUE"""),"")</f>
        <v/>
      </c>
      <c r="AO947" s="8" t="str">
        <f>IFERROR(__xludf.DUMMYFUNCTION("if(len(AI947:AI1001)=0,"""", COUNTA(filter(Chirps!$A$2:$Z$100,column(Chirps!$A$2:$Z$100)=AI947)))"),"")</f>
        <v/>
      </c>
    </row>
    <row r="948">
      <c r="R948" s="24"/>
      <c r="S948" s="24"/>
      <c r="AI948" s="8" t="s">
        <v>14</v>
      </c>
      <c r="AK948" s="8" t="s">
        <v>14</v>
      </c>
      <c r="AL948" s="8" t="s">
        <v>14</v>
      </c>
      <c r="AM948" s="8" t="s">
        <v>14</v>
      </c>
      <c r="AN948" s="8" t="str">
        <f>IFERROR(__xludf.DUMMYFUNCTION("""COMPUTED_VALUE"""),"")</f>
        <v/>
      </c>
      <c r="AO948" s="8" t="str">
        <f>IFERROR(__xludf.DUMMYFUNCTION("if(len(AI948:AI1001)=0,"""", COUNTA(filter(Chirps!$A$2:$Z$100,column(Chirps!$A$2:$Z$100)=AI948)))"),"")</f>
        <v/>
      </c>
    </row>
    <row r="949">
      <c r="R949" s="24"/>
      <c r="S949" s="24"/>
      <c r="AI949" s="8" t="s">
        <v>14</v>
      </c>
      <c r="AK949" s="8" t="s">
        <v>14</v>
      </c>
      <c r="AL949" s="8" t="s">
        <v>14</v>
      </c>
      <c r="AM949" s="8" t="s">
        <v>14</v>
      </c>
      <c r="AN949" s="8" t="str">
        <f>IFERROR(__xludf.DUMMYFUNCTION("""COMPUTED_VALUE"""),"")</f>
        <v/>
      </c>
      <c r="AO949" s="8" t="str">
        <f>IFERROR(__xludf.DUMMYFUNCTION("if(len(AI949:AI1001)=0,"""", COUNTA(filter(Chirps!$A$2:$Z$100,column(Chirps!$A$2:$Z$100)=AI949)))"),"")</f>
        <v/>
      </c>
    </row>
    <row r="950">
      <c r="R950" s="24"/>
      <c r="S950" s="24"/>
      <c r="AI950" s="8" t="s">
        <v>14</v>
      </c>
      <c r="AK950" s="8" t="s">
        <v>14</v>
      </c>
      <c r="AL950" s="8" t="s">
        <v>14</v>
      </c>
      <c r="AM950" s="8" t="s">
        <v>14</v>
      </c>
      <c r="AN950" s="8" t="str">
        <f>IFERROR(__xludf.DUMMYFUNCTION("""COMPUTED_VALUE"""),"")</f>
        <v/>
      </c>
      <c r="AO950" s="8" t="str">
        <f>IFERROR(__xludf.DUMMYFUNCTION("if(len(AI950:AI1001)=0,"""", COUNTA(filter(Chirps!$A$2:$Z$100,column(Chirps!$A$2:$Z$100)=AI950)))"),"")</f>
        <v/>
      </c>
    </row>
    <row r="951">
      <c r="R951" s="24"/>
      <c r="S951" s="24"/>
      <c r="AI951" s="8" t="s">
        <v>14</v>
      </c>
      <c r="AK951" s="8" t="s">
        <v>14</v>
      </c>
      <c r="AL951" s="8" t="s">
        <v>14</v>
      </c>
      <c r="AM951" s="8" t="s">
        <v>14</v>
      </c>
      <c r="AN951" s="8" t="str">
        <f>IFERROR(__xludf.DUMMYFUNCTION("""COMPUTED_VALUE"""),"")</f>
        <v/>
      </c>
      <c r="AO951" s="8" t="str">
        <f>IFERROR(__xludf.DUMMYFUNCTION("if(len(AI951:AI1001)=0,"""", COUNTA(filter(Chirps!$A$2:$Z$100,column(Chirps!$A$2:$Z$100)=AI951)))"),"")</f>
        <v/>
      </c>
    </row>
    <row r="952">
      <c r="R952" s="24"/>
      <c r="S952" s="24"/>
      <c r="AI952" s="8" t="s">
        <v>14</v>
      </c>
      <c r="AK952" s="8" t="s">
        <v>14</v>
      </c>
      <c r="AL952" s="8" t="s">
        <v>14</v>
      </c>
      <c r="AM952" s="8" t="s">
        <v>14</v>
      </c>
      <c r="AN952" s="8" t="str">
        <f>IFERROR(__xludf.DUMMYFUNCTION("""COMPUTED_VALUE"""),"")</f>
        <v/>
      </c>
      <c r="AO952" s="8" t="str">
        <f>IFERROR(__xludf.DUMMYFUNCTION("if(len(AI952:AI1001)=0,"""", COUNTA(filter(Chirps!$A$2:$Z$100,column(Chirps!$A$2:$Z$100)=AI952)))"),"")</f>
        <v/>
      </c>
    </row>
    <row r="953">
      <c r="R953" s="24"/>
      <c r="S953" s="24"/>
      <c r="AI953" s="8" t="s">
        <v>14</v>
      </c>
      <c r="AK953" s="8" t="s">
        <v>14</v>
      </c>
      <c r="AL953" s="8" t="s">
        <v>14</v>
      </c>
      <c r="AM953" s="8" t="s">
        <v>14</v>
      </c>
      <c r="AN953" s="8" t="str">
        <f>IFERROR(__xludf.DUMMYFUNCTION("""COMPUTED_VALUE"""),"")</f>
        <v/>
      </c>
      <c r="AO953" s="8" t="str">
        <f>IFERROR(__xludf.DUMMYFUNCTION("if(len(AI953:AI1001)=0,"""", COUNTA(filter(Chirps!$A$2:$Z$100,column(Chirps!$A$2:$Z$100)=AI953)))"),"")</f>
        <v/>
      </c>
    </row>
    <row r="954">
      <c r="R954" s="24"/>
      <c r="S954" s="24"/>
      <c r="AI954" s="8" t="s">
        <v>14</v>
      </c>
      <c r="AK954" s="8" t="s">
        <v>14</v>
      </c>
      <c r="AL954" s="8" t="s">
        <v>14</v>
      </c>
      <c r="AM954" s="8" t="s">
        <v>14</v>
      </c>
      <c r="AN954" s="8" t="str">
        <f>IFERROR(__xludf.DUMMYFUNCTION("""COMPUTED_VALUE"""),"")</f>
        <v/>
      </c>
      <c r="AO954" s="8" t="str">
        <f>IFERROR(__xludf.DUMMYFUNCTION("if(len(AI954:AI1001)=0,"""", COUNTA(filter(Chirps!$A$2:$Z$100,column(Chirps!$A$2:$Z$100)=AI954)))"),"")</f>
        <v/>
      </c>
    </row>
    <row r="955">
      <c r="R955" s="24"/>
      <c r="S955" s="24"/>
      <c r="AI955" s="8" t="s">
        <v>14</v>
      </c>
      <c r="AK955" s="8" t="s">
        <v>14</v>
      </c>
      <c r="AL955" s="8" t="s">
        <v>14</v>
      </c>
      <c r="AM955" s="8" t="s">
        <v>14</v>
      </c>
      <c r="AN955" s="8" t="str">
        <f>IFERROR(__xludf.DUMMYFUNCTION("""COMPUTED_VALUE"""),"")</f>
        <v/>
      </c>
      <c r="AO955" s="8" t="str">
        <f>IFERROR(__xludf.DUMMYFUNCTION("if(len(AI955:AI1001)=0,"""", COUNTA(filter(Chirps!$A$2:$Z$100,column(Chirps!$A$2:$Z$100)=AI955)))"),"")</f>
        <v/>
      </c>
    </row>
    <row r="956">
      <c r="R956" s="24"/>
      <c r="S956" s="24"/>
      <c r="AI956" s="8" t="s">
        <v>14</v>
      </c>
      <c r="AK956" s="8" t="s">
        <v>14</v>
      </c>
      <c r="AL956" s="8" t="s">
        <v>14</v>
      </c>
      <c r="AM956" s="8" t="s">
        <v>14</v>
      </c>
      <c r="AN956" s="8" t="str">
        <f>IFERROR(__xludf.DUMMYFUNCTION("""COMPUTED_VALUE"""),"")</f>
        <v/>
      </c>
      <c r="AO956" s="8" t="str">
        <f>IFERROR(__xludf.DUMMYFUNCTION("if(len(AI956:AI1001)=0,"""", COUNTA(filter(Chirps!$A$2:$Z$100,column(Chirps!$A$2:$Z$100)=AI956)))"),"")</f>
        <v/>
      </c>
    </row>
    <row r="957">
      <c r="R957" s="24"/>
      <c r="S957" s="24"/>
      <c r="AI957" s="8" t="s">
        <v>14</v>
      </c>
      <c r="AK957" s="8" t="s">
        <v>14</v>
      </c>
      <c r="AL957" s="8" t="s">
        <v>14</v>
      </c>
      <c r="AM957" s="8" t="s">
        <v>14</v>
      </c>
      <c r="AN957" s="8" t="str">
        <f>IFERROR(__xludf.DUMMYFUNCTION("""COMPUTED_VALUE"""),"")</f>
        <v/>
      </c>
      <c r="AO957" s="8" t="str">
        <f>IFERROR(__xludf.DUMMYFUNCTION("if(len(AI957:AI1001)=0,"""", COUNTA(filter(Chirps!$A$2:$Z$100,column(Chirps!$A$2:$Z$100)=AI957)))"),"")</f>
        <v/>
      </c>
    </row>
    <row r="958">
      <c r="R958" s="24"/>
      <c r="S958" s="24"/>
      <c r="AI958" s="8" t="s">
        <v>14</v>
      </c>
      <c r="AK958" s="8" t="s">
        <v>14</v>
      </c>
      <c r="AL958" s="8" t="s">
        <v>14</v>
      </c>
      <c r="AM958" s="8" t="s">
        <v>14</v>
      </c>
      <c r="AN958" s="8" t="str">
        <f>IFERROR(__xludf.DUMMYFUNCTION("""COMPUTED_VALUE"""),"")</f>
        <v/>
      </c>
      <c r="AO958" s="8" t="str">
        <f>IFERROR(__xludf.DUMMYFUNCTION("if(len(AI958:AI1001)=0,"""", COUNTA(filter(Chirps!$A$2:$Z$100,column(Chirps!$A$2:$Z$100)=AI958)))"),"")</f>
        <v/>
      </c>
    </row>
    <row r="959">
      <c r="R959" s="24"/>
      <c r="S959" s="24"/>
      <c r="AI959" s="8" t="s">
        <v>14</v>
      </c>
      <c r="AK959" s="8" t="s">
        <v>14</v>
      </c>
      <c r="AL959" s="8" t="s">
        <v>14</v>
      </c>
      <c r="AM959" s="8" t="s">
        <v>14</v>
      </c>
      <c r="AN959" s="8" t="str">
        <f>IFERROR(__xludf.DUMMYFUNCTION("""COMPUTED_VALUE"""),"")</f>
        <v/>
      </c>
      <c r="AO959" s="8" t="str">
        <f>IFERROR(__xludf.DUMMYFUNCTION("if(len(AI959:AI1001)=0,"""", COUNTA(filter(Chirps!$A$2:$Z$100,column(Chirps!$A$2:$Z$100)=AI959)))"),"")</f>
        <v/>
      </c>
    </row>
    <row r="960">
      <c r="R960" s="24"/>
      <c r="S960" s="24"/>
      <c r="AI960" s="8" t="s">
        <v>14</v>
      </c>
      <c r="AK960" s="8" t="s">
        <v>14</v>
      </c>
      <c r="AL960" s="8" t="s">
        <v>14</v>
      </c>
      <c r="AM960" s="8" t="s">
        <v>14</v>
      </c>
      <c r="AN960" s="8" t="str">
        <f>IFERROR(__xludf.DUMMYFUNCTION("""COMPUTED_VALUE"""),"")</f>
        <v/>
      </c>
      <c r="AO960" s="8" t="str">
        <f>IFERROR(__xludf.DUMMYFUNCTION("if(len(AI960:AI1001)=0,"""", COUNTA(filter(Chirps!$A$2:$Z$100,column(Chirps!$A$2:$Z$100)=AI960)))"),"")</f>
        <v/>
      </c>
    </row>
    <row r="961">
      <c r="R961" s="24"/>
      <c r="S961" s="24"/>
      <c r="AI961" s="8" t="s">
        <v>14</v>
      </c>
      <c r="AK961" s="8" t="s">
        <v>14</v>
      </c>
      <c r="AL961" s="8" t="s">
        <v>14</v>
      </c>
      <c r="AM961" s="8" t="s">
        <v>14</v>
      </c>
      <c r="AN961" s="8" t="str">
        <f>IFERROR(__xludf.DUMMYFUNCTION("""COMPUTED_VALUE"""),"")</f>
        <v/>
      </c>
      <c r="AO961" s="8" t="str">
        <f>IFERROR(__xludf.DUMMYFUNCTION("if(len(AI961:AI1001)=0,"""", COUNTA(filter(Chirps!$A$2:$Z$100,column(Chirps!$A$2:$Z$100)=AI961)))"),"")</f>
        <v/>
      </c>
    </row>
    <row r="962">
      <c r="R962" s="24"/>
      <c r="S962" s="24"/>
      <c r="AI962" s="8" t="s">
        <v>14</v>
      </c>
      <c r="AK962" s="8" t="s">
        <v>14</v>
      </c>
      <c r="AL962" s="8" t="s">
        <v>14</v>
      </c>
      <c r="AM962" s="8" t="s">
        <v>14</v>
      </c>
      <c r="AN962" s="8" t="str">
        <f>IFERROR(__xludf.DUMMYFUNCTION("""COMPUTED_VALUE"""),"")</f>
        <v/>
      </c>
      <c r="AO962" s="8" t="str">
        <f>IFERROR(__xludf.DUMMYFUNCTION("if(len(AI962:AI1001)=0,"""", COUNTA(filter(Chirps!$A$2:$Z$100,column(Chirps!$A$2:$Z$100)=AI962)))"),"")</f>
        <v/>
      </c>
    </row>
    <row r="963">
      <c r="R963" s="24"/>
      <c r="S963" s="24"/>
      <c r="AI963" s="8" t="s">
        <v>14</v>
      </c>
      <c r="AK963" s="8" t="s">
        <v>14</v>
      </c>
      <c r="AL963" s="8" t="s">
        <v>14</v>
      </c>
      <c r="AM963" s="8" t="s">
        <v>14</v>
      </c>
      <c r="AN963" s="8" t="str">
        <f>IFERROR(__xludf.DUMMYFUNCTION("""COMPUTED_VALUE"""),"")</f>
        <v/>
      </c>
      <c r="AO963" s="8" t="str">
        <f>IFERROR(__xludf.DUMMYFUNCTION("if(len(AI963:AI1001)=0,"""", COUNTA(filter(Chirps!$A$2:$Z$100,column(Chirps!$A$2:$Z$100)=AI963)))"),"")</f>
        <v/>
      </c>
    </row>
    <row r="964">
      <c r="R964" s="24"/>
      <c r="S964" s="24"/>
      <c r="AI964" s="8" t="s">
        <v>14</v>
      </c>
      <c r="AK964" s="8" t="s">
        <v>14</v>
      </c>
      <c r="AL964" s="8" t="s">
        <v>14</v>
      </c>
      <c r="AM964" s="8" t="s">
        <v>14</v>
      </c>
      <c r="AN964" s="8" t="str">
        <f>IFERROR(__xludf.DUMMYFUNCTION("""COMPUTED_VALUE"""),"")</f>
        <v/>
      </c>
      <c r="AO964" s="8" t="str">
        <f>IFERROR(__xludf.DUMMYFUNCTION("if(len(AI964:AI1001)=0,"""", COUNTA(filter(Chirps!$A$2:$Z$100,column(Chirps!$A$2:$Z$100)=AI964)))"),"")</f>
        <v/>
      </c>
    </row>
    <row r="965">
      <c r="R965" s="24"/>
      <c r="S965" s="24"/>
      <c r="AI965" s="8" t="s">
        <v>14</v>
      </c>
      <c r="AK965" s="8" t="s">
        <v>14</v>
      </c>
      <c r="AL965" s="8" t="s">
        <v>14</v>
      </c>
      <c r="AM965" s="8" t="s">
        <v>14</v>
      </c>
      <c r="AN965" s="8" t="str">
        <f>IFERROR(__xludf.DUMMYFUNCTION("""COMPUTED_VALUE"""),"")</f>
        <v/>
      </c>
      <c r="AO965" s="8" t="str">
        <f>IFERROR(__xludf.DUMMYFUNCTION("if(len(AI965:AI1001)=0,"""", COUNTA(filter(Chirps!$A$2:$Z$100,column(Chirps!$A$2:$Z$100)=AI965)))"),"")</f>
        <v/>
      </c>
    </row>
    <row r="966">
      <c r="R966" s="24"/>
      <c r="S966" s="24"/>
      <c r="AI966" s="8" t="s">
        <v>14</v>
      </c>
      <c r="AK966" s="8" t="s">
        <v>14</v>
      </c>
      <c r="AL966" s="8" t="s">
        <v>14</v>
      </c>
      <c r="AM966" s="8" t="s">
        <v>14</v>
      </c>
      <c r="AN966" s="8" t="str">
        <f>IFERROR(__xludf.DUMMYFUNCTION("""COMPUTED_VALUE"""),"")</f>
        <v/>
      </c>
      <c r="AO966" s="8" t="str">
        <f>IFERROR(__xludf.DUMMYFUNCTION("if(len(AI966:AI1001)=0,"""", COUNTA(filter(Chirps!$A$2:$Z$100,column(Chirps!$A$2:$Z$100)=AI966)))"),"")</f>
        <v/>
      </c>
    </row>
    <row r="967">
      <c r="R967" s="24"/>
      <c r="S967" s="24"/>
      <c r="AI967" s="8" t="s">
        <v>14</v>
      </c>
      <c r="AK967" s="8" t="s">
        <v>14</v>
      </c>
      <c r="AL967" s="8" t="s">
        <v>14</v>
      </c>
      <c r="AM967" s="8" t="s">
        <v>14</v>
      </c>
      <c r="AN967" s="8" t="str">
        <f>IFERROR(__xludf.DUMMYFUNCTION("""COMPUTED_VALUE"""),"")</f>
        <v/>
      </c>
      <c r="AO967" s="8" t="str">
        <f>IFERROR(__xludf.DUMMYFUNCTION("if(len(AI967:AI1001)=0,"""", COUNTA(filter(Chirps!$A$2:$Z$100,column(Chirps!$A$2:$Z$100)=AI967)))"),"")</f>
        <v/>
      </c>
    </row>
    <row r="968">
      <c r="R968" s="24"/>
      <c r="S968" s="24"/>
      <c r="AI968" s="8" t="s">
        <v>14</v>
      </c>
      <c r="AK968" s="8" t="s">
        <v>14</v>
      </c>
      <c r="AL968" s="8" t="s">
        <v>14</v>
      </c>
      <c r="AM968" s="8" t="s">
        <v>14</v>
      </c>
      <c r="AN968" s="8" t="str">
        <f>IFERROR(__xludf.DUMMYFUNCTION("""COMPUTED_VALUE"""),"")</f>
        <v/>
      </c>
      <c r="AO968" s="8" t="str">
        <f>IFERROR(__xludf.DUMMYFUNCTION("if(len(AI968:AI1001)=0,"""", COUNTA(filter(Chirps!$A$2:$Z$100,column(Chirps!$A$2:$Z$100)=AI968)))"),"")</f>
        <v/>
      </c>
    </row>
    <row r="969">
      <c r="R969" s="24"/>
      <c r="S969" s="24"/>
      <c r="AI969" s="8" t="s">
        <v>14</v>
      </c>
      <c r="AK969" s="8" t="s">
        <v>14</v>
      </c>
      <c r="AL969" s="8" t="s">
        <v>14</v>
      </c>
      <c r="AM969" s="8" t="s">
        <v>14</v>
      </c>
      <c r="AN969" s="8" t="str">
        <f>IFERROR(__xludf.DUMMYFUNCTION("""COMPUTED_VALUE"""),"")</f>
        <v/>
      </c>
      <c r="AO969" s="8" t="str">
        <f>IFERROR(__xludf.DUMMYFUNCTION("if(len(AI969:AI1001)=0,"""", COUNTA(filter(Chirps!$A$2:$Z$100,column(Chirps!$A$2:$Z$100)=AI969)))"),"")</f>
        <v/>
      </c>
    </row>
    <row r="970">
      <c r="R970" s="24"/>
      <c r="S970" s="24"/>
      <c r="AI970" s="8" t="s">
        <v>14</v>
      </c>
      <c r="AK970" s="8" t="s">
        <v>14</v>
      </c>
      <c r="AL970" s="8" t="s">
        <v>14</v>
      </c>
      <c r="AM970" s="8" t="s">
        <v>14</v>
      </c>
      <c r="AN970" s="8" t="str">
        <f>IFERROR(__xludf.DUMMYFUNCTION("""COMPUTED_VALUE"""),"")</f>
        <v/>
      </c>
      <c r="AO970" s="8" t="str">
        <f>IFERROR(__xludf.DUMMYFUNCTION("if(len(AI970:AI1001)=0,"""", COUNTA(filter(Chirps!$A$2:$Z$100,column(Chirps!$A$2:$Z$100)=AI970)))"),"")</f>
        <v/>
      </c>
    </row>
    <row r="971">
      <c r="R971" s="24"/>
      <c r="S971" s="24"/>
      <c r="AI971" s="8" t="s">
        <v>14</v>
      </c>
      <c r="AK971" s="8" t="s">
        <v>14</v>
      </c>
      <c r="AL971" s="8" t="s">
        <v>14</v>
      </c>
      <c r="AM971" s="8" t="s">
        <v>14</v>
      </c>
      <c r="AN971" s="8" t="str">
        <f>IFERROR(__xludf.DUMMYFUNCTION("""COMPUTED_VALUE"""),"")</f>
        <v/>
      </c>
      <c r="AO971" s="8" t="str">
        <f>IFERROR(__xludf.DUMMYFUNCTION("if(len(AI971:AI1001)=0,"""", COUNTA(filter(Chirps!$A$2:$Z$100,column(Chirps!$A$2:$Z$100)=AI971)))"),"")</f>
        <v/>
      </c>
    </row>
    <row r="972">
      <c r="R972" s="24"/>
      <c r="S972" s="24"/>
      <c r="AI972" s="8" t="s">
        <v>14</v>
      </c>
      <c r="AK972" s="8" t="s">
        <v>14</v>
      </c>
      <c r="AL972" s="8" t="s">
        <v>14</v>
      </c>
      <c r="AM972" s="8" t="s">
        <v>14</v>
      </c>
      <c r="AN972" s="8" t="str">
        <f>IFERROR(__xludf.DUMMYFUNCTION("""COMPUTED_VALUE"""),"")</f>
        <v/>
      </c>
      <c r="AO972" s="8" t="str">
        <f>IFERROR(__xludf.DUMMYFUNCTION("if(len(AI972:AI1001)=0,"""", COUNTA(filter(Chirps!$A$2:$Z$100,column(Chirps!$A$2:$Z$100)=AI972)))"),"")</f>
        <v/>
      </c>
    </row>
    <row r="973">
      <c r="R973" s="24"/>
      <c r="S973" s="24"/>
      <c r="AI973" s="8" t="s">
        <v>14</v>
      </c>
      <c r="AK973" s="8" t="s">
        <v>14</v>
      </c>
      <c r="AL973" s="8" t="s">
        <v>14</v>
      </c>
      <c r="AM973" s="8" t="s">
        <v>14</v>
      </c>
      <c r="AN973" s="8" t="str">
        <f>IFERROR(__xludf.DUMMYFUNCTION("""COMPUTED_VALUE"""),"")</f>
        <v/>
      </c>
      <c r="AO973" s="8" t="str">
        <f>IFERROR(__xludf.DUMMYFUNCTION("if(len(AI973:AI1001)=0,"""", COUNTA(filter(Chirps!$A$2:$Z$100,column(Chirps!$A$2:$Z$100)=AI973)))"),"")</f>
        <v/>
      </c>
    </row>
    <row r="974">
      <c r="R974" s="24"/>
      <c r="S974" s="24"/>
      <c r="AI974" s="8" t="s">
        <v>14</v>
      </c>
      <c r="AK974" s="8" t="s">
        <v>14</v>
      </c>
      <c r="AL974" s="8" t="s">
        <v>14</v>
      </c>
      <c r="AM974" s="8" t="s">
        <v>14</v>
      </c>
      <c r="AN974" s="8" t="str">
        <f>IFERROR(__xludf.DUMMYFUNCTION("""COMPUTED_VALUE"""),"")</f>
        <v/>
      </c>
      <c r="AO974" s="8" t="str">
        <f>IFERROR(__xludf.DUMMYFUNCTION("if(len(AI974:AI1001)=0,"""", COUNTA(filter(Chirps!$A$2:$Z$100,column(Chirps!$A$2:$Z$100)=AI974)))"),"")</f>
        <v/>
      </c>
    </row>
    <row r="975">
      <c r="R975" s="24"/>
      <c r="S975" s="24"/>
      <c r="AI975" s="8" t="s">
        <v>14</v>
      </c>
      <c r="AK975" s="8" t="s">
        <v>14</v>
      </c>
      <c r="AL975" s="8" t="s">
        <v>14</v>
      </c>
      <c r="AM975" s="8" t="s">
        <v>14</v>
      </c>
      <c r="AN975" s="8" t="str">
        <f>IFERROR(__xludf.DUMMYFUNCTION("""COMPUTED_VALUE"""),"")</f>
        <v/>
      </c>
      <c r="AO975" s="8" t="str">
        <f>IFERROR(__xludf.DUMMYFUNCTION("if(len(AI975:AI1001)=0,"""", COUNTA(filter(Chirps!$A$2:$Z$100,column(Chirps!$A$2:$Z$100)=AI975)))"),"")</f>
        <v/>
      </c>
    </row>
    <row r="976">
      <c r="R976" s="24"/>
      <c r="S976" s="24"/>
      <c r="AI976" s="8" t="s">
        <v>14</v>
      </c>
      <c r="AK976" s="8" t="s">
        <v>14</v>
      </c>
      <c r="AL976" s="8" t="s">
        <v>14</v>
      </c>
      <c r="AM976" s="8" t="s">
        <v>14</v>
      </c>
      <c r="AN976" s="8" t="str">
        <f>IFERROR(__xludf.DUMMYFUNCTION("""COMPUTED_VALUE"""),"")</f>
        <v/>
      </c>
      <c r="AO976" s="8" t="str">
        <f>IFERROR(__xludf.DUMMYFUNCTION("if(len(AI976:AI1001)=0,"""", COUNTA(filter(Chirps!$A$2:$Z$100,column(Chirps!$A$2:$Z$100)=AI976)))"),"")</f>
        <v/>
      </c>
    </row>
    <row r="977">
      <c r="R977" s="24"/>
      <c r="S977" s="24"/>
      <c r="AI977" s="8" t="s">
        <v>14</v>
      </c>
      <c r="AK977" s="8" t="s">
        <v>14</v>
      </c>
      <c r="AL977" s="8" t="s">
        <v>14</v>
      </c>
      <c r="AM977" s="8" t="s">
        <v>14</v>
      </c>
      <c r="AN977" s="8" t="str">
        <f>IFERROR(__xludf.DUMMYFUNCTION("""COMPUTED_VALUE"""),"")</f>
        <v/>
      </c>
      <c r="AO977" s="8" t="str">
        <f>IFERROR(__xludf.DUMMYFUNCTION("if(len(AI977:AI1001)=0,"""", COUNTA(filter(Chirps!$A$2:$Z$100,column(Chirps!$A$2:$Z$100)=AI977)))"),"")</f>
        <v/>
      </c>
    </row>
    <row r="978">
      <c r="R978" s="24"/>
      <c r="S978" s="24"/>
      <c r="AI978" s="8" t="s">
        <v>14</v>
      </c>
      <c r="AK978" s="8" t="s">
        <v>14</v>
      </c>
      <c r="AL978" s="8" t="s">
        <v>14</v>
      </c>
      <c r="AM978" s="8" t="s">
        <v>14</v>
      </c>
      <c r="AN978" s="8" t="str">
        <f>IFERROR(__xludf.DUMMYFUNCTION("""COMPUTED_VALUE"""),"")</f>
        <v/>
      </c>
      <c r="AO978" s="8" t="str">
        <f>IFERROR(__xludf.DUMMYFUNCTION("if(len(AI978:AI1001)=0,"""", COUNTA(filter(Chirps!$A$2:$Z$100,column(Chirps!$A$2:$Z$100)=AI978)))"),"")</f>
        <v/>
      </c>
    </row>
    <row r="979">
      <c r="R979" s="24"/>
      <c r="S979" s="24"/>
      <c r="AI979" s="8" t="s">
        <v>14</v>
      </c>
      <c r="AK979" s="8" t="s">
        <v>14</v>
      </c>
      <c r="AL979" s="8" t="s">
        <v>14</v>
      </c>
      <c r="AM979" s="8" t="s">
        <v>14</v>
      </c>
      <c r="AN979" s="8" t="str">
        <f>IFERROR(__xludf.DUMMYFUNCTION("""COMPUTED_VALUE"""),"")</f>
        <v/>
      </c>
      <c r="AO979" s="8" t="str">
        <f>IFERROR(__xludf.DUMMYFUNCTION("if(len(AI979:AI1001)=0,"""", COUNTA(filter(Chirps!$A$2:$Z$100,column(Chirps!$A$2:$Z$100)=AI979)))"),"")</f>
        <v/>
      </c>
    </row>
    <row r="980">
      <c r="R980" s="24"/>
      <c r="S980" s="24"/>
      <c r="AI980" s="8" t="s">
        <v>14</v>
      </c>
      <c r="AK980" s="8" t="s">
        <v>14</v>
      </c>
      <c r="AL980" s="8" t="s">
        <v>14</v>
      </c>
      <c r="AM980" s="8" t="s">
        <v>14</v>
      </c>
      <c r="AN980" s="8" t="str">
        <f>IFERROR(__xludf.DUMMYFUNCTION("""COMPUTED_VALUE"""),"")</f>
        <v/>
      </c>
      <c r="AO980" s="8" t="str">
        <f>IFERROR(__xludf.DUMMYFUNCTION("if(len(AI980:AI1001)=0,"""", COUNTA(filter(Chirps!$A$2:$Z$100,column(Chirps!$A$2:$Z$100)=AI980)))"),"")</f>
        <v/>
      </c>
    </row>
    <row r="981">
      <c r="R981" s="24"/>
      <c r="S981" s="24"/>
      <c r="AI981" s="8" t="s">
        <v>14</v>
      </c>
      <c r="AK981" s="8" t="s">
        <v>14</v>
      </c>
      <c r="AL981" s="8" t="s">
        <v>14</v>
      </c>
      <c r="AM981" s="8" t="s">
        <v>14</v>
      </c>
      <c r="AN981" s="8" t="str">
        <f>IFERROR(__xludf.DUMMYFUNCTION("""COMPUTED_VALUE"""),"")</f>
        <v/>
      </c>
      <c r="AO981" s="8" t="str">
        <f>IFERROR(__xludf.DUMMYFUNCTION("if(len(AI981:AI1001)=0,"""", COUNTA(filter(Chirps!$A$2:$Z$100,column(Chirps!$A$2:$Z$100)=AI981)))"),"")</f>
        <v/>
      </c>
    </row>
    <row r="982">
      <c r="R982" s="24"/>
      <c r="S982" s="24"/>
      <c r="AI982" s="8" t="s">
        <v>14</v>
      </c>
      <c r="AK982" s="8" t="s">
        <v>14</v>
      </c>
      <c r="AL982" s="8" t="s">
        <v>14</v>
      </c>
      <c r="AM982" s="8" t="s">
        <v>14</v>
      </c>
      <c r="AN982" s="8" t="str">
        <f>IFERROR(__xludf.DUMMYFUNCTION("""COMPUTED_VALUE"""),"")</f>
        <v/>
      </c>
      <c r="AO982" s="8" t="str">
        <f>IFERROR(__xludf.DUMMYFUNCTION("if(len(AI982:AI1001)=0,"""", COUNTA(filter(Chirps!$A$2:$Z$100,column(Chirps!$A$2:$Z$100)=AI982)))"),"")</f>
        <v/>
      </c>
    </row>
    <row r="983">
      <c r="R983" s="24"/>
      <c r="S983" s="24"/>
      <c r="AI983" s="8" t="s">
        <v>14</v>
      </c>
      <c r="AK983" s="8" t="s">
        <v>14</v>
      </c>
      <c r="AL983" s="8" t="s">
        <v>14</v>
      </c>
      <c r="AM983" s="8" t="s">
        <v>14</v>
      </c>
      <c r="AN983" s="8" t="str">
        <f>IFERROR(__xludf.DUMMYFUNCTION("""COMPUTED_VALUE"""),"")</f>
        <v/>
      </c>
      <c r="AO983" s="8" t="str">
        <f>IFERROR(__xludf.DUMMYFUNCTION("if(len(AI983:AI1001)=0,"""", COUNTA(filter(Chirps!$A$2:$Z$100,column(Chirps!$A$2:$Z$100)=AI983)))"),"")</f>
        <v/>
      </c>
    </row>
    <row r="984">
      <c r="R984" s="24"/>
      <c r="S984" s="24"/>
      <c r="AI984" s="8" t="s">
        <v>14</v>
      </c>
      <c r="AK984" s="8" t="s">
        <v>14</v>
      </c>
      <c r="AL984" s="8" t="s">
        <v>14</v>
      </c>
      <c r="AM984" s="8" t="s">
        <v>14</v>
      </c>
      <c r="AN984" s="8" t="str">
        <f>IFERROR(__xludf.DUMMYFUNCTION("""COMPUTED_VALUE"""),"")</f>
        <v/>
      </c>
      <c r="AO984" s="8" t="str">
        <f>IFERROR(__xludf.DUMMYFUNCTION("if(len(AI984:AI1001)=0,"""", COUNTA(filter(Chirps!$A$2:$Z$100,column(Chirps!$A$2:$Z$100)=AI984)))"),"")</f>
        <v/>
      </c>
    </row>
    <row r="985">
      <c r="R985" s="24"/>
      <c r="S985" s="24"/>
      <c r="AI985" s="8" t="s">
        <v>14</v>
      </c>
      <c r="AK985" s="8" t="s">
        <v>14</v>
      </c>
      <c r="AL985" s="8" t="s">
        <v>14</v>
      </c>
      <c r="AM985" s="8" t="s">
        <v>14</v>
      </c>
      <c r="AN985" s="8" t="str">
        <f>IFERROR(__xludf.DUMMYFUNCTION("""COMPUTED_VALUE"""),"")</f>
        <v/>
      </c>
      <c r="AO985" s="8" t="str">
        <f>IFERROR(__xludf.DUMMYFUNCTION("if(len(AI985:AI1001)=0,"""", COUNTA(filter(Chirps!$A$2:$Z$100,column(Chirps!$A$2:$Z$100)=AI985)))"),"")</f>
        <v/>
      </c>
    </row>
    <row r="986">
      <c r="R986" s="24"/>
      <c r="S986" s="24"/>
      <c r="AI986" s="8" t="s">
        <v>14</v>
      </c>
      <c r="AK986" s="8" t="s">
        <v>14</v>
      </c>
      <c r="AL986" s="8" t="s">
        <v>14</v>
      </c>
      <c r="AM986" s="8" t="s">
        <v>14</v>
      </c>
      <c r="AN986" s="8" t="str">
        <f>IFERROR(__xludf.DUMMYFUNCTION("""COMPUTED_VALUE"""),"")</f>
        <v/>
      </c>
      <c r="AO986" s="8" t="str">
        <f>IFERROR(__xludf.DUMMYFUNCTION("if(len(AI986:AI1001)=0,"""", COUNTA(filter(Chirps!$A$2:$Z$100,column(Chirps!$A$2:$Z$100)=AI986)))"),"")</f>
        <v/>
      </c>
    </row>
    <row r="987">
      <c r="R987" s="24"/>
      <c r="S987" s="24"/>
      <c r="AI987" s="8" t="s">
        <v>14</v>
      </c>
      <c r="AK987" s="8" t="s">
        <v>14</v>
      </c>
      <c r="AL987" s="8" t="s">
        <v>14</v>
      </c>
      <c r="AM987" s="8" t="s">
        <v>14</v>
      </c>
      <c r="AN987" s="8" t="str">
        <f>IFERROR(__xludf.DUMMYFUNCTION("""COMPUTED_VALUE"""),"")</f>
        <v/>
      </c>
      <c r="AO987" s="8" t="str">
        <f>IFERROR(__xludf.DUMMYFUNCTION("if(len(AI987:AI1001)=0,"""", COUNTA(filter(Chirps!$A$2:$Z$100,column(Chirps!$A$2:$Z$100)=AI987)))"),"")</f>
        <v/>
      </c>
    </row>
    <row r="988">
      <c r="R988" s="24"/>
      <c r="S988" s="24"/>
      <c r="AI988" s="8" t="s">
        <v>14</v>
      </c>
      <c r="AK988" s="8" t="s">
        <v>14</v>
      </c>
      <c r="AL988" s="8" t="s">
        <v>14</v>
      </c>
      <c r="AM988" s="8" t="s">
        <v>14</v>
      </c>
      <c r="AN988" s="8" t="str">
        <f>IFERROR(__xludf.DUMMYFUNCTION("""COMPUTED_VALUE"""),"")</f>
        <v/>
      </c>
      <c r="AO988" s="8" t="str">
        <f>IFERROR(__xludf.DUMMYFUNCTION("if(len(AI988:AI1001)=0,"""", COUNTA(filter(Chirps!$A$2:$Z$100,column(Chirps!$A$2:$Z$100)=AI988)))"),"")</f>
        <v/>
      </c>
    </row>
    <row r="989">
      <c r="R989" s="24"/>
      <c r="S989" s="24"/>
      <c r="AI989" s="8" t="s">
        <v>14</v>
      </c>
      <c r="AK989" s="8" t="s">
        <v>14</v>
      </c>
      <c r="AL989" s="8" t="s">
        <v>14</v>
      </c>
      <c r="AM989" s="8" t="s">
        <v>14</v>
      </c>
      <c r="AN989" s="8" t="str">
        <f>IFERROR(__xludf.DUMMYFUNCTION("""COMPUTED_VALUE"""),"")</f>
        <v/>
      </c>
      <c r="AO989" s="8" t="str">
        <f>IFERROR(__xludf.DUMMYFUNCTION("if(len(AI989:AI1001)=0,"""", COUNTA(filter(Chirps!$A$2:$Z$100,column(Chirps!$A$2:$Z$100)=AI989)))"),"")</f>
        <v/>
      </c>
    </row>
    <row r="990">
      <c r="R990" s="24"/>
      <c r="S990" s="24"/>
      <c r="AI990" s="8" t="s">
        <v>14</v>
      </c>
      <c r="AK990" s="8" t="s">
        <v>14</v>
      </c>
      <c r="AL990" s="8" t="s">
        <v>14</v>
      </c>
      <c r="AM990" s="8" t="s">
        <v>14</v>
      </c>
      <c r="AN990" s="8" t="str">
        <f>IFERROR(__xludf.DUMMYFUNCTION("""COMPUTED_VALUE"""),"")</f>
        <v/>
      </c>
      <c r="AO990" s="8" t="str">
        <f>IFERROR(__xludf.DUMMYFUNCTION("if(len(AI990:AI1001)=0,"""", COUNTA(filter(Chirps!$A$2:$Z$100,column(Chirps!$A$2:$Z$100)=AI990)))"),"")</f>
        <v/>
      </c>
    </row>
    <row r="991">
      <c r="R991" s="24"/>
      <c r="S991" s="24"/>
      <c r="AI991" s="8" t="s">
        <v>14</v>
      </c>
      <c r="AK991" s="8" t="s">
        <v>14</v>
      </c>
      <c r="AL991" s="8" t="s">
        <v>14</v>
      </c>
      <c r="AM991" s="8" t="s">
        <v>14</v>
      </c>
      <c r="AN991" s="8" t="str">
        <f>IFERROR(__xludf.DUMMYFUNCTION("""COMPUTED_VALUE"""),"")</f>
        <v/>
      </c>
      <c r="AO991" s="8" t="str">
        <f>IFERROR(__xludf.DUMMYFUNCTION("if(len(AI991:AI1001)=0,"""", COUNTA(filter(Chirps!$A$2:$Z$100,column(Chirps!$A$2:$Z$100)=AI991)))"),"")</f>
        <v/>
      </c>
    </row>
    <row r="992">
      <c r="R992" s="24"/>
      <c r="S992" s="24"/>
      <c r="AI992" s="8" t="s">
        <v>14</v>
      </c>
      <c r="AK992" s="8" t="s">
        <v>14</v>
      </c>
      <c r="AL992" s="8" t="s">
        <v>14</v>
      </c>
      <c r="AM992" s="8" t="s">
        <v>14</v>
      </c>
      <c r="AN992" s="8" t="str">
        <f>IFERROR(__xludf.DUMMYFUNCTION("""COMPUTED_VALUE"""),"")</f>
        <v/>
      </c>
      <c r="AO992" s="8" t="str">
        <f>IFERROR(__xludf.DUMMYFUNCTION("if(len(AI992:AI1001)=0,"""", COUNTA(filter(Chirps!$A$2:$Z$100,column(Chirps!$A$2:$Z$100)=AI992)))"),"")</f>
        <v/>
      </c>
    </row>
    <row r="993">
      <c r="R993" s="24"/>
      <c r="S993" s="24"/>
      <c r="AI993" s="8" t="s">
        <v>14</v>
      </c>
      <c r="AK993" s="8" t="s">
        <v>14</v>
      </c>
      <c r="AL993" s="8" t="s">
        <v>14</v>
      </c>
      <c r="AM993" s="8" t="s">
        <v>14</v>
      </c>
      <c r="AN993" s="8" t="str">
        <f>IFERROR(__xludf.DUMMYFUNCTION("""COMPUTED_VALUE"""),"")</f>
        <v/>
      </c>
      <c r="AO993" s="8" t="str">
        <f>IFERROR(__xludf.DUMMYFUNCTION("if(len(AI993:AI1001)=0,"""", COUNTA(filter(Chirps!$A$2:$Z$100,column(Chirps!$A$2:$Z$100)=AI993)))"),"")</f>
        <v/>
      </c>
    </row>
    <row r="994">
      <c r="R994" s="24"/>
      <c r="S994" s="24"/>
      <c r="AI994" s="8" t="s">
        <v>14</v>
      </c>
      <c r="AK994" s="8" t="s">
        <v>14</v>
      </c>
      <c r="AL994" s="8" t="s">
        <v>14</v>
      </c>
      <c r="AM994" s="8" t="s">
        <v>14</v>
      </c>
      <c r="AN994" s="8" t="str">
        <f>IFERROR(__xludf.DUMMYFUNCTION("""COMPUTED_VALUE"""),"")</f>
        <v/>
      </c>
      <c r="AO994" s="8" t="str">
        <f>IFERROR(__xludf.DUMMYFUNCTION("if(len(AI994:AI1001)=0,"""", COUNTA(filter(Chirps!$A$2:$Z$100,column(Chirps!$A$2:$Z$100)=AI994)))"),"")</f>
        <v/>
      </c>
    </row>
    <row r="995">
      <c r="R995" s="24"/>
      <c r="S995" s="24"/>
      <c r="AI995" s="8" t="s">
        <v>14</v>
      </c>
      <c r="AK995" s="8" t="s">
        <v>14</v>
      </c>
      <c r="AL995" s="8" t="s">
        <v>14</v>
      </c>
      <c r="AM995" s="8" t="s">
        <v>14</v>
      </c>
      <c r="AN995" s="8" t="str">
        <f>IFERROR(__xludf.DUMMYFUNCTION("""COMPUTED_VALUE"""),"")</f>
        <v/>
      </c>
      <c r="AO995" s="8" t="str">
        <f>IFERROR(__xludf.DUMMYFUNCTION("if(len(AI995:AI1001)=0,"""", COUNTA(filter(Chirps!$A$2:$Z$100,column(Chirps!$A$2:$Z$100)=AI995)))"),"")</f>
        <v/>
      </c>
    </row>
    <row r="996">
      <c r="R996" s="24"/>
      <c r="S996" s="24"/>
      <c r="AI996" s="8" t="s">
        <v>14</v>
      </c>
      <c r="AK996" s="8" t="s">
        <v>14</v>
      </c>
      <c r="AL996" s="8" t="s">
        <v>14</v>
      </c>
      <c r="AM996" s="8" t="s">
        <v>14</v>
      </c>
      <c r="AN996" s="8" t="str">
        <f>IFERROR(__xludf.DUMMYFUNCTION("""COMPUTED_VALUE"""),"")</f>
        <v/>
      </c>
      <c r="AO996" s="8" t="str">
        <f>IFERROR(__xludf.DUMMYFUNCTION("if(len(AI996:AI1001)=0,"""", COUNTA(filter(Chirps!$A$2:$Z$100,column(Chirps!$A$2:$Z$100)=AI996)))"),"")</f>
        <v/>
      </c>
    </row>
    <row r="997">
      <c r="R997" s="24"/>
      <c r="S997" s="24"/>
      <c r="AI997" s="8" t="s">
        <v>14</v>
      </c>
      <c r="AK997" s="8" t="s">
        <v>14</v>
      </c>
      <c r="AL997" s="8" t="s">
        <v>14</v>
      </c>
      <c r="AM997" s="8" t="s">
        <v>14</v>
      </c>
      <c r="AN997" s="8" t="str">
        <f>IFERROR(__xludf.DUMMYFUNCTION("""COMPUTED_VALUE"""),"")</f>
        <v/>
      </c>
      <c r="AO997" s="8" t="str">
        <f>IFERROR(__xludf.DUMMYFUNCTION("if(len(AI997:AI1001)=0,"""", COUNTA(filter(Chirps!$A$2:$Z$100,column(Chirps!$A$2:$Z$100)=AI997)))"),"")</f>
        <v/>
      </c>
    </row>
    <row r="998">
      <c r="R998" s="24"/>
      <c r="S998" s="24"/>
      <c r="AI998" s="8" t="s">
        <v>14</v>
      </c>
      <c r="AK998" s="8" t="s">
        <v>14</v>
      </c>
      <c r="AL998" s="8" t="s">
        <v>14</v>
      </c>
      <c r="AM998" s="8" t="s">
        <v>14</v>
      </c>
      <c r="AN998" s="8" t="str">
        <f>IFERROR(__xludf.DUMMYFUNCTION("""COMPUTED_VALUE"""),"")</f>
        <v/>
      </c>
      <c r="AO998" s="8" t="str">
        <f>IFERROR(__xludf.DUMMYFUNCTION("if(len(AI998:AI1001)=0,"""", COUNTA(filter(Chirps!$A$2:$Z$100,column(Chirps!$A$2:$Z$100)=AI998)))"),"")</f>
        <v/>
      </c>
    </row>
    <row r="999">
      <c r="R999" s="24"/>
      <c r="S999" s="24"/>
      <c r="AI999" s="8" t="s">
        <v>14</v>
      </c>
      <c r="AK999" s="8" t="s">
        <v>14</v>
      </c>
      <c r="AL999" s="8" t="s">
        <v>14</v>
      </c>
      <c r="AM999" s="8" t="s">
        <v>14</v>
      </c>
      <c r="AN999" s="8" t="str">
        <f>IFERROR(__xludf.DUMMYFUNCTION("""COMPUTED_VALUE"""),"")</f>
        <v/>
      </c>
      <c r="AO999" s="8" t="str">
        <f>IFERROR(__xludf.DUMMYFUNCTION("if(len(AI999:AI1001)=0,"""", COUNTA(filter(Chirps!$A$2:$Z$100,column(Chirps!$A$2:$Z$100)=AI999)))"),"")</f>
        <v/>
      </c>
    </row>
    <row r="1000">
      <c r="R1000" s="24"/>
      <c r="S1000" s="24"/>
      <c r="AI1000" s="8" t="s">
        <v>14</v>
      </c>
      <c r="AK1000" s="8" t="s">
        <v>14</v>
      </c>
      <c r="AL1000" s="8" t="s">
        <v>14</v>
      </c>
      <c r="AM1000" s="8" t="s">
        <v>14</v>
      </c>
      <c r="AN1000" s="8" t="str">
        <f>IFERROR(__xludf.DUMMYFUNCTION("""COMPUTED_VALUE"""),"")</f>
        <v/>
      </c>
      <c r="AO1000" s="8" t="str">
        <f>IFERROR(__xludf.DUMMYFUNCTION("if(len(AI1000:AI1001)=0,"""", COUNTA(filter(Chirps!$A$2:$Z$100,column(Chirps!$A$2:$Z$100)=AI1000)))"),"")</f>
        <v/>
      </c>
    </row>
    <row r="1001">
      <c r="R1001" s="24"/>
      <c r="S1001" s="24"/>
      <c r="AI1001" s="8" t="s">
        <v>14</v>
      </c>
      <c r="AK1001" s="8" t="s">
        <v>14</v>
      </c>
      <c r="AL1001" s="8" t="s">
        <v>14</v>
      </c>
      <c r="AM1001" s="8" t="s">
        <v>14</v>
      </c>
      <c r="AN1001" s="8" t="str">
        <f>IFERROR(__xludf.DUMMYFUNCTION("""COMPUTED_VALUE"""),"")</f>
        <v/>
      </c>
      <c r="AO1001" s="8" t="str">
        <f>IFERROR(__xludf.DUMMYFUNCTION("if(len(AI1001)=0,"""", COUNTA(filter(Chirps!$A$2:$Z$100,column(Chirps!$A$2:$Z$100)=AI1001)))"),"")</f>
        <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2" max="2" width="55.67"/>
    <col customWidth="1" min="3" max="3" width="59.56"/>
    <col customWidth="1" min="4" max="4" width="34.67"/>
    <col customWidth="1" min="7" max="7" width="70.56"/>
    <col customWidth="1" min="8" max="8" width="75.0"/>
  </cols>
  <sheetData>
    <row r="1">
      <c r="A1" s="24" t="str">
        <f>IFERROR(__xludf.DUMMYFUNCTION("importrange(""https://docs.google.com/spreadsheets/d/13r_N-jUHp9X94fJFCYgiaxuRj9xms4XVAB6NWy4jvdw/edit?usp=sharing"",""Chirps!A1:I100"")"),"ID")</f>
        <v>ID</v>
      </c>
      <c r="B1" s="113" t="str">
        <f>IFERROR(__xludf.DUMMYFUNCTION("""COMPUTED_VALUE"""),"-10 or better")</f>
        <v>-10 or better</v>
      </c>
      <c r="C1" s="113" t="str">
        <f>IFERROR(__xludf.DUMMYFUNCTION("""COMPUTED_VALUE"""),"-5 to -9")</f>
        <v>-5 to -9</v>
      </c>
      <c r="D1" s="113" t="str">
        <f>IFERROR(__xludf.DUMMYFUNCTION("""COMPUTED_VALUE"""),"""+2 to -4""")</f>
        <v>"+2 to -4"</v>
      </c>
      <c r="E1" s="113" t="str">
        <f>IFERROR(__xludf.DUMMYFUNCTION("""COMPUTED_VALUE"""),"""+2 to +4""")</f>
        <v>"+2 to +4"</v>
      </c>
      <c r="F1" s="113" t="str">
        <f>IFERROR(__xludf.DUMMYFUNCTION("""COMPUTED_VALUE"""),"""+5 to +9""")</f>
        <v>"+5 to +9"</v>
      </c>
      <c r="G1" s="113" t="str">
        <f>IFERROR(__xludf.DUMMYFUNCTION("""COMPUTED_VALUE"""),"""+10 to +19""")</f>
        <v>"+10 to +19"</v>
      </c>
      <c r="H1" s="113" t="str">
        <f>IFERROR(__xludf.DUMMYFUNCTION("""COMPUTED_VALUE"""),"""+20 or worse""")</f>
        <v>"+20 or worse"</v>
      </c>
      <c r="I1" s="8"/>
    </row>
    <row r="2">
      <c r="A2" s="114">
        <f>IFERROR(__xludf.DUMMYFUNCTION("""COMPUTED_VALUE"""),1.0)</f>
        <v>1</v>
      </c>
      <c r="B2" s="115" t="str">
        <f>IFERROR(__xludf.DUMMYFUNCTION("""COMPUTED_VALUE"""),"Wow, folks. Nuclear Class Submarine ")</f>
        <v>Wow, folks. Nuclear Class Submarine </v>
      </c>
      <c r="C2" s="115"/>
      <c r="D2" s="115"/>
      <c r="E2" s="115" t="str">
        <f>IFERROR(__xludf.DUMMYFUNCTION("""COMPUTED_VALUE"""),"n/a")</f>
        <v>n/a</v>
      </c>
      <c r="F2" s="115" t="str">
        <f>IFERROR(__xludf.DUMMYFUNCTION("""COMPUTED_VALUE"""),"n/a")</f>
        <v>n/a</v>
      </c>
      <c r="G2" s="116" t="str">
        <f>IFERROR(__xludf.DUMMYFUNCTION("""COMPUTED_VALUE"""),"An Englishman has more straight teeth than you have shots")</f>
        <v>An Englishman has more straight teeth than you have shots</v>
      </c>
      <c r="H2" s="116" t="str">
        <f>IFERROR(__xludf.DUMMYFUNCTION("""COMPUTED_VALUE"""),"His play was a burden, heavy as a winter's gale")</f>
        <v>His play was a burden, heavy as a winter's gale</v>
      </c>
      <c r="I2" s="8" t="str">
        <f>IFERROR(__xludf.DUMMYFUNCTION("""COMPUTED_VALUE"""),"$first_name's reanimated corpse has been dropped from coverage")</f>
        <v>$first_name's reanimated corpse has been dropped from coverage</v>
      </c>
    </row>
    <row r="3">
      <c r="A3" s="114">
        <f>IFERROR(__xludf.DUMMYFUNCTION("""COMPUTED_VALUE"""),2.0)</f>
        <v>2</v>
      </c>
      <c r="B3" s="115" t="str">
        <f>IFERROR(__xludf.DUMMYFUNCTION("""COMPUTED_VALUE"""),"Cinderella story, out of nowhere, former greenskeeper ")</f>
        <v>Cinderella story, out of nowhere, former greenskeeper </v>
      </c>
      <c r="C3" s="115"/>
      <c r="D3" s="115"/>
      <c r="E3" s="115" t="str">
        <f>IFERROR(__xludf.DUMMYFUNCTION("""COMPUTED_VALUE"""),"n/a")</f>
        <v>n/a</v>
      </c>
      <c r="F3" s="115" t="str">
        <f>IFERROR(__xludf.DUMMYFUNCTION("""COMPUTED_VALUE"""),"n/a")</f>
        <v>n/a</v>
      </c>
      <c r="G3" s="116" t="str">
        <f>IFERROR(__xludf.DUMMYFUNCTION("""COMPUTED_VALUE"""),"D' ye know what ma favorite Helen Hunt movie is? Jes' tryin' tae change the subject")</f>
        <v>D' ye know what ma favorite Helen Hunt movie is? Jes' tryin' tae change the subject</v>
      </c>
      <c r="H3" s="116" t="str">
        <f>IFERROR(__xludf.DUMMYFUNCTION("""COMPUTED_VALUE"""),"He cannae escape the bunkers. Future rounds goin' tae tak' forever")</f>
        <v>He cannae escape the bunkers. Future rounds goin' tae tak' forever</v>
      </c>
      <c r="I3" s="8" t="str">
        <f>IFERROR(__xludf.DUMMYFUNCTION("""COMPUTED_VALUE"""),"We don't cover handicap manipulation on this network. $first_name is being dropped from coverage")</f>
        <v>We don't cover handicap manipulation on this network. $first_name is being dropped from coverage</v>
      </c>
    </row>
    <row r="4">
      <c r="A4" s="114">
        <f>IFERROR(__xludf.DUMMYFUNCTION("""COMPUTED_VALUE"""),3.0)</f>
        <v>3</v>
      </c>
      <c r="B4" s="115" t="str">
        <f>IFERROR(__xludf.DUMMYFUNCTION("""COMPUTED_VALUE"""),"Mask up, fellas: $first_name is SICK.")</f>
        <v>Mask up, fellas: $first_name is SICK.</v>
      </c>
      <c r="C4" s="116"/>
      <c r="D4" s="115"/>
      <c r="E4" s="115" t="str">
        <f>IFERROR(__xludf.DUMMYFUNCTION("""COMPUTED_VALUE"""),"n/a")</f>
        <v>n/a</v>
      </c>
      <c r="F4" s="115" t="str">
        <f>IFERROR(__xludf.DUMMYFUNCTION("""COMPUTED_VALUE"""),"n/a")</f>
        <v>n/a</v>
      </c>
      <c r="G4" s="116" t="str">
        <f>IFERROR(__xludf.DUMMYFUNCTION("""COMPUTED_VALUE"""),"The burden o' playin' that badly's near as heavy as Ashby's range finder")</f>
        <v>The burden o' playin' that badly's near as heavy as Ashby's range finder</v>
      </c>
      <c r="H4" s="116" t="str">
        <f>IFERROR(__xludf.DUMMYFUNCTION("""COMPUTED_VALUE"""),"Couldnae get up and down if ye gave him a ladder")</f>
        <v>Couldnae get up and down if ye gave him a ladder</v>
      </c>
      <c r="I4" s="8" t="str">
        <f>IFERROR(__xludf.DUMMYFUNCTION("""COMPUTED_VALUE"""),"Out of respect for his family and privacy, we will no longer cover $first_name's round")</f>
        <v>Out of respect for his family and privacy, we will no longer cover $first_name's round</v>
      </c>
    </row>
    <row r="5">
      <c r="A5" s="8">
        <f>IFERROR(__xludf.DUMMYFUNCTION("""COMPUTED_VALUE"""),4.0)</f>
        <v>4</v>
      </c>
      <c r="B5" s="8" t="str">
        <f>IFERROR(__xludf.DUMMYFUNCTION("""COMPUTED_VALUE"""),"Can this asshole be humble is the real question?")</f>
        <v>Can this asshole be humble is the real question?</v>
      </c>
      <c r="C5" s="8"/>
      <c r="D5" s="8"/>
      <c r="E5" s="8"/>
      <c r="F5" s="8"/>
      <c r="G5" s="8" t="str">
        <f>IFERROR(__xludf.DUMMYFUNCTION("""COMPUTED_VALUE"""),"His play was like a dropped meat pie - messy and disappointin'")</f>
        <v>His play was like a dropped meat pie - messy and disappointin'</v>
      </c>
      <c r="H5" s="8" t="str">
        <f>IFERROR(__xludf.DUMMYFUNCTION("""COMPUTED_VALUE"""),"Looked fine 'til pressure poked 'im - then he fell tae bits")</f>
        <v>Looked fine 'til pressure poked 'im - then he fell tae bits</v>
      </c>
      <c r="I5" s="8" t="str">
        <f>IFERROR(__xludf.DUMMYFUNCTION("""COMPUTED_VALUE"""),"The intervention has been scheduled")</f>
        <v>The intervention has been scheduled</v>
      </c>
    </row>
    <row r="6">
      <c r="A6" s="8">
        <f>IFERROR(__xludf.DUMMYFUNCTION("""COMPUTED_VALUE"""),5.0)</f>
        <v>5</v>
      </c>
      <c r="B6" s="8" t="str">
        <f>IFERROR(__xludf.DUMMYFUNCTION("""COMPUTED_VALUE"""),"$first_name had his wheaties this morning")</f>
        <v>$first_name had his wheaties this morning</v>
      </c>
      <c r="C6" s="8"/>
      <c r="D6" s="8"/>
      <c r="E6" s="8"/>
      <c r="F6" s="8"/>
      <c r="G6" s="8" t="str">
        <f>IFERROR(__xludf.DUMMYFUNCTION("""COMPUTED_VALUE"""),"I've seen flagsticks get more birdies you, pal")</f>
        <v>I've seen flagsticks get more birdies you, pal</v>
      </c>
      <c r="H6" s="8" t="str">
        <f>IFERROR(__xludf.DUMMYFUNCTION("""COMPUTED_VALUE"""),"Ye eat shit for brekke")</f>
        <v>Ye eat shit for brekke</v>
      </c>
      <c r="I6" s="8"/>
    </row>
    <row r="7">
      <c r="A7" s="8">
        <f>IFERROR(__xludf.DUMMYFUNCTION("""COMPUTED_VALUE"""),6.0)</f>
        <v>6</v>
      </c>
      <c r="B7" s="8" t="str">
        <f>IFERROR(__xludf.DUMMYFUNCTION("""COMPUTED_VALUE"""),"Excuse me, where does one sign up for the PGA tour?")</f>
        <v>Excuse me, where does one sign up for the PGA tour?</v>
      </c>
      <c r="C7" s="8"/>
      <c r="D7" s="8"/>
      <c r="E7" s="8"/>
      <c r="F7" s="8"/>
      <c r="G7" s="8" t="str">
        <f>IFERROR(__xludf.DUMMYFUNCTION("""COMPUTED_VALUE"""),"Ye lost more balls than a stag party in Amsterdam")</f>
        <v>Ye lost more balls than a stag party in Amsterdam</v>
      </c>
      <c r="H7" s="8" t="str">
        <f>IFERROR(__xludf.DUMMYFUNCTION("""COMPUTED_VALUE"""),"His heid was all tied up like a celtic knot")</f>
        <v>His heid was all tied up like a celtic knot</v>
      </c>
      <c r="I7" s="8"/>
    </row>
    <row r="8">
      <c r="A8" s="8">
        <f>IFERROR(__xludf.DUMMYFUNCTION("""COMPUTED_VALUE"""),7.0)</f>
        <v>7</v>
      </c>
      <c r="B8" s="8" t="str">
        <f>IFERROR(__xludf.DUMMYFUNCTION("""COMPUTED_VALUE"""),"Looks like someone may have an extra jacket next winter")</f>
        <v>Looks like someone may have an extra jacket next winter</v>
      </c>
      <c r="C8" s="8"/>
      <c r="D8" s="8"/>
      <c r="E8" s="8"/>
      <c r="F8" s="8"/>
      <c r="G8" s="8" t="str">
        <f>IFERROR(__xludf.DUMMYFUNCTION("""COMPUTED_VALUE"""),"Aye, he's gay")</f>
        <v>Aye, he's gay</v>
      </c>
      <c r="H8" s="8" t="str">
        <f>IFERROR(__xludf.DUMMYFUNCTION("""COMPUTED_VALUE"""),"Ohh even stink would say that stinks")</f>
        <v>Ohh even stink would say that stinks</v>
      </c>
      <c r="I8" s="8"/>
    </row>
    <row r="9">
      <c r="A9" s="8">
        <f>IFERROR(__xludf.DUMMYFUNCTION("""COMPUTED_VALUE"""),8.0)</f>
        <v>8</v>
      </c>
      <c r="B9" s="8" t="str">
        <f>IFERROR(__xludf.DUMMYFUNCTION("""COMPUTED_VALUE"""),"The cart girl would like your digits ")</f>
        <v>The cart girl would like your digits </v>
      </c>
      <c r="C9" s="8"/>
      <c r="D9" s="8"/>
      <c r="E9" s="8"/>
      <c r="F9" s="8"/>
      <c r="G9" s="8" t="str">
        <f>IFERROR(__xludf.DUMMYFUNCTION("""COMPUTED_VALUE"""),"Ye took more steps on the green than a tourist tryin' tae find the Old Course toilets")</f>
        <v>Ye took more steps on the green than a tourist tryin' tae find the Old Course toilets</v>
      </c>
      <c r="H9" s="8"/>
      <c r="I9" s="8"/>
    </row>
    <row r="10">
      <c r="A10" s="8">
        <f>IFERROR(__xludf.DUMMYFUNCTION("""COMPUTED_VALUE"""),9.0)</f>
        <v>9</v>
      </c>
      <c r="B10" s="8" t="str">
        <f>IFERROR(__xludf.DUMMYFUNCTION("""COMPUTED_VALUE"""),"They're gonna go crazy when he hits this…")</f>
        <v>They're gonna go crazy when he hits this…</v>
      </c>
      <c r="C10" s="8"/>
      <c r="D10" s="8"/>
      <c r="E10" s="8"/>
      <c r="F10" s="8"/>
      <c r="G10" s="8" t="str">
        <f>IFERROR(__xludf.DUMMYFUNCTION("""COMPUTED_VALUE"""),"The loon was puttin' like a seal wi' a rake")</f>
        <v>The loon was puttin' like a seal wi' a rake</v>
      </c>
      <c r="H10" s="8"/>
      <c r="I10" s="8"/>
    </row>
    <row r="11">
      <c r="A11" s="8">
        <f>IFERROR(__xludf.DUMMYFUNCTION("""COMPUTED_VALUE"""),10.0)</f>
        <v>10</v>
      </c>
      <c r="B11" s="8" t="str">
        <f>IFERROR(__xludf.DUMMYFUNCTION("""COMPUTED_VALUE"""),"There must be a glitch in the Matrix")</f>
        <v>There must be a glitch in the Matrix</v>
      </c>
      <c r="C11" s="8"/>
      <c r="D11" s="8"/>
      <c r="E11" s="8"/>
      <c r="F11" s="8"/>
      <c r="G11" s="8" t="str">
        <f>IFERROR(__xludf.DUMMYFUNCTION("""COMPUTED_VALUE"""),"Pure shame for him, nae denyin'")</f>
        <v>Pure shame for him, nae denyin'</v>
      </c>
      <c r="H11" s="8"/>
      <c r="I11" s="8"/>
    </row>
    <row r="12">
      <c r="A12" s="8">
        <f>IFERROR(__xludf.DUMMYFUNCTION("""COMPUTED_VALUE"""),11.0)</f>
        <v>11</v>
      </c>
      <c r="B12" s="8" t="str">
        <f>IFERROR(__xludf.DUMMYFUNCTION("""COMPUTED_VALUE"""),"Just a comfortable 9-iron for him. They're gonna go crazy when he hits this…")</f>
        <v>Just a comfortable 9-iron for him. They're gonna go crazy when he hits this…</v>
      </c>
      <c r="C12" s="8"/>
      <c r="D12" s="8"/>
      <c r="E12" s="8"/>
      <c r="F12" s="8"/>
      <c r="G12" s="8"/>
      <c r="H12" s="8"/>
      <c r="I12" s="8"/>
    </row>
    <row r="13">
      <c r="A13" s="8">
        <f>IFERROR(__xludf.DUMMYFUNCTION("""COMPUTED_VALUE"""),12.0)</f>
        <v>12</v>
      </c>
      <c r="B13" s="8" t="str">
        <f>IFERROR(__xludf.DUMMYFUNCTION("""COMPUTED_VALUE"""),"Move over Jay Kornder, $first_name is here")</f>
        <v>Move over Jay Kornder, $first_name is here</v>
      </c>
      <c r="C13" s="8"/>
      <c r="D13" s="8"/>
      <c r="E13" s="8"/>
      <c r="F13" s="8"/>
      <c r="G13" s="8"/>
      <c r="H13" s="8"/>
      <c r="I13" s="8"/>
    </row>
    <row r="14">
      <c r="A14" s="8">
        <f>IFERROR(__xludf.DUMMYFUNCTION("""COMPUTED_VALUE"""),13.0)</f>
        <v>13</v>
      </c>
      <c r="B14" s="8"/>
      <c r="C14" s="8"/>
      <c r="D14" s="8"/>
      <c r="E14" s="8"/>
      <c r="F14" s="8"/>
      <c r="G14" s="8"/>
      <c r="H14" s="8"/>
      <c r="I14" s="8"/>
    </row>
    <row r="15">
      <c r="A15" s="8">
        <f>IFERROR(__xludf.DUMMYFUNCTION("""COMPUTED_VALUE"""),14.0)</f>
        <v>14</v>
      </c>
      <c r="B15" s="8"/>
      <c r="C15" s="8"/>
      <c r="D15" s="8"/>
      <c r="E15" s="8"/>
      <c r="F15" s="8"/>
      <c r="G15" s="8"/>
      <c r="H15" s="8"/>
      <c r="I15" s="8"/>
    </row>
    <row r="16">
      <c r="A16" s="8">
        <f>IFERROR(__xludf.DUMMYFUNCTION("""COMPUTED_VALUE"""),15.0)</f>
        <v>15</v>
      </c>
      <c r="B16" s="8"/>
      <c r="C16" s="8"/>
      <c r="D16" s="8"/>
      <c r="E16" s="8"/>
      <c r="F16" s="8"/>
      <c r="G16" s="8"/>
      <c r="H16" s="8"/>
      <c r="I16" s="8"/>
    </row>
    <row r="17">
      <c r="A17" s="8">
        <f>IFERROR(__xludf.DUMMYFUNCTION("""COMPUTED_VALUE"""),16.0)</f>
        <v>16</v>
      </c>
      <c r="B17" s="8"/>
      <c r="C17" s="8"/>
      <c r="D17" s="8"/>
      <c r="E17" s="8"/>
      <c r="F17" s="8"/>
      <c r="G17" s="8"/>
      <c r="H17" s="8"/>
      <c r="I17" s="8"/>
    </row>
    <row r="18">
      <c r="A18" s="8">
        <f>IFERROR(__xludf.DUMMYFUNCTION("""COMPUTED_VALUE"""),17.0)</f>
        <v>17</v>
      </c>
      <c r="B18" s="8"/>
      <c r="C18" s="8"/>
      <c r="D18" s="8"/>
      <c r="E18" s="8"/>
      <c r="F18" s="8"/>
      <c r="G18" s="8"/>
      <c r="H18" s="8"/>
      <c r="I18" s="8"/>
    </row>
    <row r="19">
      <c r="A19" s="8">
        <f>IFERROR(__xludf.DUMMYFUNCTION("""COMPUTED_VALUE"""),18.0)</f>
        <v>18</v>
      </c>
      <c r="B19" s="8"/>
      <c r="C19" s="8"/>
      <c r="D19" s="8"/>
      <c r="E19" s="8"/>
      <c r="F19" s="8"/>
      <c r="G19" s="8"/>
      <c r="H19" s="8"/>
      <c r="I19" s="8"/>
    </row>
    <row r="20">
      <c r="A20" s="8">
        <f>IFERROR(__xludf.DUMMYFUNCTION("""COMPUTED_VALUE"""),19.0)</f>
        <v>19</v>
      </c>
      <c r="B20" s="8"/>
      <c r="C20" s="8"/>
      <c r="D20" s="8"/>
      <c r="E20" s="8"/>
      <c r="F20" s="8"/>
      <c r="G20" s="8"/>
      <c r="H20" s="8"/>
      <c r="I20" s="8"/>
    </row>
    <row r="21">
      <c r="A21" s="8">
        <f>IFERROR(__xludf.DUMMYFUNCTION("""COMPUTED_VALUE"""),20.0)</f>
        <v>20</v>
      </c>
      <c r="B21" s="8"/>
      <c r="C21" s="8"/>
      <c r="D21" s="8"/>
      <c r="E21" s="8"/>
      <c r="F21" s="8"/>
      <c r="G21" s="8"/>
      <c r="H21" s="8"/>
      <c r="I21" s="8"/>
    </row>
    <row r="22">
      <c r="A22" s="8">
        <f>IFERROR(__xludf.DUMMYFUNCTION("""COMPUTED_VALUE"""),21.0)</f>
        <v>21</v>
      </c>
      <c r="B22" s="8"/>
      <c r="C22" s="8"/>
      <c r="D22" s="8"/>
      <c r="E22" s="8"/>
      <c r="F22" s="8"/>
      <c r="G22" s="8"/>
      <c r="H22" s="8"/>
      <c r="I22" s="8"/>
    </row>
    <row r="23">
      <c r="A23" s="8">
        <f>IFERROR(__xludf.DUMMYFUNCTION("""COMPUTED_VALUE"""),22.0)</f>
        <v>22</v>
      </c>
      <c r="B23" s="8"/>
      <c r="C23" s="8"/>
      <c r="D23" s="8"/>
      <c r="E23" s="8"/>
      <c r="F23" s="8"/>
      <c r="G23" s="8"/>
      <c r="H23" s="8"/>
      <c r="I23" s="8"/>
    </row>
    <row r="24">
      <c r="A24" s="8">
        <f>IFERROR(__xludf.DUMMYFUNCTION("""COMPUTED_VALUE"""),23.0)</f>
        <v>23</v>
      </c>
      <c r="B24" s="8"/>
      <c r="C24" s="8"/>
      <c r="D24" s="8"/>
      <c r="E24" s="8"/>
      <c r="F24" s="8"/>
      <c r="G24" s="8"/>
      <c r="H24" s="8"/>
      <c r="I24" s="8"/>
    </row>
    <row r="25">
      <c r="A25" s="8">
        <f>IFERROR(__xludf.DUMMYFUNCTION("""COMPUTED_VALUE"""),24.0)</f>
        <v>24</v>
      </c>
      <c r="B25" s="8"/>
      <c r="C25" s="8"/>
      <c r="D25" s="8"/>
      <c r="E25" s="8"/>
      <c r="F25" s="8"/>
      <c r="G25" s="8"/>
      <c r="H25" s="8"/>
      <c r="I25" s="8"/>
    </row>
    <row r="26">
      <c r="A26" s="8">
        <f>IFERROR(__xludf.DUMMYFUNCTION("""COMPUTED_VALUE"""),25.0)</f>
        <v>25</v>
      </c>
      <c r="B26" s="8"/>
      <c r="C26" s="8"/>
      <c r="D26" s="8"/>
      <c r="E26" s="8"/>
      <c r="F26" s="8"/>
      <c r="G26" s="8"/>
      <c r="H26" s="8"/>
      <c r="I26" s="8"/>
    </row>
    <row r="27">
      <c r="A27" s="8">
        <f>IFERROR(__xludf.DUMMYFUNCTION("""COMPUTED_VALUE"""),26.0)</f>
        <v>26</v>
      </c>
      <c r="B27" s="8"/>
      <c r="C27" s="8"/>
      <c r="D27" s="8"/>
      <c r="E27" s="8"/>
      <c r="F27" s="8"/>
      <c r="G27" s="8"/>
      <c r="H27" s="8"/>
      <c r="I27" s="8"/>
    </row>
    <row r="28">
      <c r="A28" s="8">
        <f>IFERROR(__xludf.DUMMYFUNCTION("""COMPUTED_VALUE"""),27.0)</f>
        <v>27</v>
      </c>
      <c r="B28" s="8"/>
      <c r="C28" s="8"/>
      <c r="D28" s="8"/>
      <c r="E28" s="8"/>
      <c r="F28" s="8"/>
      <c r="G28" s="8"/>
      <c r="H28" s="8"/>
      <c r="I28" s="8"/>
    </row>
    <row r="29">
      <c r="A29" s="8">
        <f>IFERROR(__xludf.DUMMYFUNCTION("""COMPUTED_VALUE"""),28.0)</f>
        <v>28</v>
      </c>
      <c r="B29" s="8"/>
      <c r="C29" s="8"/>
      <c r="D29" s="8"/>
      <c r="E29" s="8"/>
      <c r="F29" s="8"/>
      <c r="G29" s="8"/>
      <c r="H29" s="8"/>
      <c r="I29" s="8"/>
    </row>
    <row r="30">
      <c r="A30" s="8">
        <f>IFERROR(__xludf.DUMMYFUNCTION("""COMPUTED_VALUE"""),29.0)</f>
        <v>29</v>
      </c>
      <c r="B30" s="8"/>
      <c r="C30" s="8"/>
      <c r="D30" s="8"/>
      <c r="E30" s="8"/>
      <c r="F30" s="8"/>
      <c r="G30" s="8"/>
      <c r="H30" s="8"/>
      <c r="I30" s="8"/>
    </row>
    <row r="31">
      <c r="A31" s="8">
        <f>IFERROR(__xludf.DUMMYFUNCTION("""COMPUTED_VALUE"""),30.0)</f>
        <v>30</v>
      </c>
      <c r="B31" s="8"/>
      <c r="C31" s="8"/>
      <c r="D31" s="8"/>
      <c r="E31" s="8"/>
      <c r="F31" s="8"/>
      <c r="G31" s="8"/>
      <c r="H31" s="8"/>
      <c r="I31" s="8"/>
    </row>
    <row r="32">
      <c r="A32" s="8"/>
      <c r="B32" s="8"/>
      <c r="C32" s="8"/>
      <c r="D32" s="8"/>
      <c r="E32" s="8"/>
      <c r="F32" s="8"/>
      <c r="G32" s="8"/>
      <c r="H32" s="8"/>
      <c r="I32" s="8"/>
    </row>
    <row r="33">
      <c r="A33" s="8"/>
      <c r="B33" s="8"/>
      <c r="C33" s="8"/>
      <c r="D33" s="8"/>
      <c r="E33" s="8"/>
      <c r="F33" s="8"/>
      <c r="G33" s="8"/>
      <c r="H33" s="8"/>
      <c r="I33" s="8"/>
    </row>
    <row r="34">
      <c r="A34" s="8"/>
      <c r="B34" s="8"/>
      <c r="C34" s="8"/>
      <c r="D34" s="8"/>
      <c r="E34" s="8"/>
      <c r="F34" s="8"/>
      <c r="G34" s="8"/>
      <c r="H34" s="8"/>
      <c r="I34" s="8"/>
    </row>
    <row r="35">
      <c r="A35" s="8"/>
      <c r="B35" s="8"/>
      <c r="C35" s="8"/>
      <c r="D35" s="8"/>
      <c r="E35" s="8"/>
      <c r="F35" s="8"/>
      <c r="G35" s="8"/>
      <c r="H35" s="8"/>
      <c r="I35" s="8"/>
    </row>
    <row r="36">
      <c r="A36" s="8"/>
      <c r="B36" s="8"/>
      <c r="C36" s="8"/>
      <c r="D36" s="8"/>
      <c r="E36" s="8"/>
      <c r="F36" s="8"/>
      <c r="G36" s="8"/>
      <c r="H36" s="8"/>
      <c r="I36" s="8"/>
    </row>
    <row r="37">
      <c r="A37" s="8"/>
      <c r="B37" s="8"/>
      <c r="C37" s="8"/>
      <c r="D37" s="8"/>
      <c r="E37" s="8"/>
      <c r="F37" s="8"/>
      <c r="G37" s="8"/>
      <c r="H37" s="8"/>
      <c r="I37" s="8"/>
    </row>
    <row r="38">
      <c r="A38" s="8"/>
      <c r="B38" s="8"/>
      <c r="C38" s="8"/>
      <c r="D38" s="8"/>
      <c r="E38" s="8"/>
      <c r="F38" s="8"/>
      <c r="G38" s="8"/>
      <c r="H38" s="8"/>
      <c r="I38" s="8"/>
    </row>
    <row r="39">
      <c r="A39" s="8"/>
      <c r="B39" s="8"/>
      <c r="C39" s="8"/>
      <c r="D39" s="8"/>
      <c r="E39" s="8"/>
      <c r="F39" s="8"/>
      <c r="G39" s="8"/>
      <c r="H39" s="8"/>
      <c r="I39" s="8"/>
    </row>
    <row r="40">
      <c r="A40" s="8"/>
      <c r="B40" s="8"/>
      <c r="C40" s="8"/>
      <c r="D40" s="8"/>
      <c r="E40" s="8"/>
      <c r="F40" s="8"/>
      <c r="G40" s="8"/>
      <c r="H40" s="8"/>
      <c r="I40" s="8"/>
    </row>
    <row r="41">
      <c r="A41" s="8"/>
      <c r="B41" s="8"/>
      <c r="C41" s="8"/>
      <c r="D41" s="8"/>
      <c r="E41" s="8"/>
      <c r="F41" s="8"/>
      <c r="G41" s="8"/>
      <c r="H41" s="8"/>
      <c r="I41" s="8"/>
    </row>
    <row r="42">
      <c r="A42" s="8"/>
      <c r="B42" s="8"/>
      <c r="C42" s="8"/>
      <c r="D42" s="8"/>
      <c r="E42" s="8"/>
      <c r="F42" s="8"/>
      <c r="G42" s="8"/>
      <c r="H42" s="8"/>
      <c r="I42" s="8"/>
    </row>
    <row r="43">
      <c r="A43" s="8"/>
      <c r="B43" s="8"/>
      <c r="C43" s="8"/>
      <c r="D43" s="8"/>
      <c r="E43" s="8"/>
      <c r="F43" s="8"/>
      <c r="G43" s="8"/>
      <c r="H43" s="8"/>
      <c r="I43" s="8"/>
    </row>
    <row r="44">
      <c r="A44" s="8"/>
      <c r="B44" s="8"/>
      <c r="C44" s="8"/>
      <c r="D44" s="8"/>
      <c r="E44" s="8"/>
      <c r="F44" s="8"/>
      <c r="G44" s="8"/>
      <c r="H44" s="8"/>
      <c r="I44" s="8"/>
    </row>
    <row r="45">
      <c r="A45" s="8"/>
      <c r="B45" s="8"/>
      <c r="C45" s="8"/>
      <c r="D45" s="8"/>
      <c r="E45" s="8"/>
      <c r="F45" s="8"/>
      <c r="G45" s="8"/>
      <c r="H45" s="8"/>
      <c r="I45" s="8"/>
    </row>
    <row r="46">
      <c r="A46" s="8"/>
      <c r="B46" s="8"/>
      <c r="C46" s="8"/>
      <c r="D46" s="8"/>
      <c r="E46" s="8"/>
      <c r="F46" s="8"/>
      <c r="G46" s="8"/>
      <c r="H46" s="8"/>
      <c r="I46" s="8"/>
    </row>
    <row r="47">
      <c r="A47" s="8"/>
      <c r="B47" s="8"/>
      <c r="C47" s="8"/>
      <c r="D47" s="8"/>
      <c r="E47" s="8"/>
      <c r="F47" s="8"/>
      <c r="G47" s="8"/>
      <c r="H47" s="8"/>
      <c r="I47" s="8"/>
    </row>
    <row r="48">
      <c r="A48" s="8"/>
      <c r="B48" s="8"/>
      <c r="C48" s="8"/>
      <c r="D48" s="8"/>
      <c r="E48" s="8"/>
      <c r="F48" s="8"/>
      <c r="G48" s="8"/>
      <c r="H48" s="8"/>
      <c r="I48" s="8"/>
    </row>
    <row r="49">
      <c r="A49" s="8"/>
      <c r="B49" s="8"/>
      <c r="C49" s="8"/>
      <c r="D49" s="8"/>
      <c r="E49" s="8"/>
      <c r="F49" s="8"/>
      <c r="G49" s="8"/>
      <c r="H49" s="8"/>
      <c r="I49" s="8"/>
    </row>
    <row r="50">
      <c r="A50" s="8"/>
      <c r="B50" s="8"/>
      <c r="C50" s="8"/>
      <c r="D50" s="8"/>
      <c r="E50" s="8"/>
      <c r="F50" s="8"/>
      <c r="G50" s="8"/>
      <c r="H50" s="8"/>
      <c r="I50" s="8"/>
    </row>
    <row r="51">
      <c r="A51" s="8"/>
      <c r="B51" s="8"/>
      <c r="C51" s="8"/>
      <c r="D51" s="8"/>
      <c r="E51" s="8"/>
      <c r="F51" s="8"/>
      <c r="G51" s="8"/>
      <c r="H51" s="8"/>
      <c r="I51" s="8"/>
    </row>
    <row r="52">
      <c r="A52" s="8"/>
      <c r="B52" s="8"/>
      <c r="C52" s="8"/>
      <c r="D52" s="8"/>
      <c r="E52" s="8"/>
      <c r="F52" s="8"/>
      <c r="G52" s="8"/>
      <c r="H52" s="8"/>
      <c r="I52" s="8"/>
    </row>
    <row r="53">
      <c r="A53" s="8"/>
      <c r="B53" s="8"/>
      <c r="C53" s="8"/>
      <c r="D53" s="8"/>
      <c r="E53" s="8"/>
      <c r="F53" s="8"/>
      <c r="G53" s="8"/>
      <c r="H53" s="8"/>
      <c r="I53" s="8"/>
    </row>
    <row r="54">
      <c r="A54" s="8"/>
      <c r="B54" s="8"/>
      <c r="C54" s="8"/>
      <c r="D54" s="8"/>
      <c r="E54" s="8"/>
      <c r="F54" s="8"/>
      <c r="G54" s="8"/>
      <c r="H54" s="8"/>
      <c r="I54" s="8"/>
    </row>
    <row r="55">
      <c r="A55" s="8"/>
      <c r="B55" s="8"/>
      <c r="C55" s="8"/>
      <c r="D55" s="8"/>
      <c r="E55" s="8"/>
      <c r="F55" s="8"/>
      <c r="G55" s="8"/>
      <c r="H55" s="8"/>
      <c r="I55" s="8"/>
    </row>
    <row r="56">
      <c r="A56" s="8"/>
      <c r="B56" s="8"/>
      <c r="C56" s="8"/>
      <c r="D56" s="8"/>
      <c r="E56" s="8"/>
      <c r="F56" s="8"/>
      <c r="G56" s="8"/>
      <c r="H56" s="8"/>
      <c r="I56" s="8"/>
    </row>
    <row r="57">
      <c r="A57" s="8"/>
      <c r="B57" s="8"/>
      <c r="C57" s="8"/>
      <c r="D57" s="8"/>
      <c r="E57" s="8"/>
      <c r="F57" s="8"/>
      <c r="G57" s="8"/>
      <c r="H57" s="8"/>
      <c r="I57" s="8"/>
    </row>
    <row r="58">
      <c r="A58" s="8"/>
      <c r="B58" s="8"/>
      <c r="C58" s="8"/>
      <c r="D58" s="8"/>
      <c r="E58" s="8"/>
      <c r="F58" s="8"/>
      <c r="G58" s="8"/>
      <c r="H58" s="8"/>
      <c r="I58" s="8"/>
    </row>
    <row r="59">
      <c r="A59" s="8"/>
      <c r="B59" s="8"/>
      <c r="C59" s="8"/>
      <c r="D59" s="8"/>
      <c r="E59" s="8"/>
      <c r="F59" s="8"/>
      <c r="G59" s="8"/>
      <c r="H59" s="8"/>
      <c r="I59" s="8"/>
    </row>
    <row r="60">
      <c r="A60" s="8"/>
      <c r="B60" s="8"/>
      <c r="C60" s="8"/>
      <c r="D60" s="8"/>
      <c r="E60" s="8"/>
      <c r="F60" s="8"/>
      <c r="G60" s="8"/>
      <c r="H60" s="8"/>
      <c r="I60" s="8"/>
    </row>
    <row r="61">
      <c r="A61" s="8"/>
      <c r="B61" s="8"/>
      <c r="C61" s="8"/>
      <c r="D61" s="8"/>
      <c r="E61" s="8"/>
      <c r="F61" s="8"/>
      <c r="G61" s="8"/>
      <c r="H61" s="8"/>
      <c r="I61" s="8"/>
    </row>
    <row r="62">
      <c r="A62" s="8"/>
      <c r="B62" s="8"/>
      <c r="C62" s="8"/>
      <c r="D62" s="8"/>
      <c r="E62" s="8"/>
      <c r="F62" s="8"/>
      <c r="G62" s="8"/>
      <c r="H62" s="8"/>
      <c r="I62" s="8"/>
    </row>
    <row r="63">
      <c r="A63" s="8"/>
      <c r="B63" s="8"/>
      <c r="C63" s="8"/>
      <c r="D63" s="8"/>
      <c r="E63" s="8"/>
      <c r="F63" s="8"/>
      <c r="G63" s="8"/>
      <c r="H63" s="8"/>
      <c r="I63" s="8"/>
    </row>
    <row r="64">
      <c r="A64" s="8"/>
      <c r="B64" s="8"/>
      <c r="C64" s="8"/>
      <c r="D64" s="8"/>
      <c r="E64" s="8"/>
      <c r="F64" s="8"/>
      <c r="G64" s="8"/>
      <c r="H64" s="8"/>
      <c r="I64" s="8"/>
    </row>
    <row r="65">
      <c r="A65" s="8"/>
      <c r="B65" s="8"/>
      <c r="C65" s="8"/>
      <c r="D65" s="8"/>
      <c r="E65" s="8"/>
      <c r="F65" s="8"/>
      <c r="G65" s="8"/>
      <c r="H65" s="8"/>
      <c r="I65" s="8"/>
    </row>
    <row r="66">
      <c r="A66" s="8"/>
      <c r="B66" s="8"/>
      <c r="C66" s="8"/>
      <c r="D66" s="8"/>
      <c r="E66" s="8"/>
      <c r="F66" s="8"/>
      <c r="G66" s="8"/>
      <c r="H66" s="8"/>
      <c r="I66" s="8"/>
    </row>
    <row r="67">
      <c r="A67" s="8"/>
      <c r="B67" s="8"/>
      <c r="C67" s="8"/>
      <c r="D67" s="8"/>
      <c r="E67" s="8"/>
      <c r="F67" s="8"/>
      <c r="G67" s="8"/>
      <c r="H67" s="8"/>
      <c r="I67" s="8"/>
    </row>
    <row r="68">
      <c r="A68" s="8"/>
      <c r="B68" s="8"/>
      <c r="C68" s="8"/>
      <c r="D68" s="8"/>
      <c r="E68" s="8"/>
      <c r="F68" s="8"/>
      <c r="G68" s="8"/>
      <c r="H68" s="8"/>
      <c r="I68" s="8"/>
    </row>
    <row r="69">
      <c r="A69" s="8"/>
      <c r="B69" s="8"/>
      <c r="C69" s="8"/>
      <c r="D69" s="8"/>
      <c r="E69" s="8"/>
      <c r="F69" s="8"/>
      <c r="G69" s="8"/>
      <c r="H69" s="8"/>
      <c r="I69" s="8"/>
    </row>
    <row r="70">
      <c r="A70" s="8"/>
      <c r="B70" s="8"/>
      <c r="C70" s="8"/>
      <c r="D70" s="8"/>
      <c r="E70" s="8"/>
      <c r="F70" s="8"/>
      <c r="G70" s="8"/>
      <c r="H70" s="8"/>
      <c r="I70" s="8"/>
    </row>
    <row r="71">
      <c r="A71" s="8"/>
      <c r="B71" s="8"/>
      <c r="C71" s="8"/>
      <c r="D71" s="8"/>
      <c r="E71" s="8"/>
      <c r="F71" s="8"/>
      <c r="G71" s="8"/>
      <c r="H71" s="8"/>
      <c r="I71" s="8"/>
    </row>
    <row r="72">
      <c r="A72" s="8"/>
      <c r="B72" s="8"/>
      <c r="C72" s="8"/>
      <c r="D72" s="8"/>
      <c r="E72" s="8"/>
      <c r="F72" s="8"/>
      <c r="G72" s="8"/>
      <c r="H72" s="8"/>
      <c r="I72" s="8"/>
    </row>
    <row r="73">
      <c r="A73" s="8"/>
      <c r="B73" s="8"/>
      <c r="C73" s="8"/>
      <c r="D73" s="8"/>
      <c r="E73" s="8"/>
      <c r="F73" s="8"/>
      <c r="G73" s="8"/>
      <c r="H73" s="8"/>
      <c r="I73" s="8"/>
    </row>
    <row r="74">
      <c r="A74" s="8"/>
      <c r="B74" s="8"/>
      <c r="C74" s="8"/>
      <c r="D74" s="8"/>
      <c r="E74" s="8"/>
      <c r="F74" s="8"/>
      <c r="G74" s="8"/>
      <c r="H74" s="8"/>
      <c r="I74" s="8"/>
    </row>
    <row r="75">
      <c r="A75" s="8"/>
      <c r="B75" s="8"/>
      <c r="C75" s="8"/>
      <c r="D75" s="8"/>
      <c r="E75" s="8"/>
      <c r="F75" s="8"/>
      <c r="G75" s="8"/>
      <c r="H75" s="8"/>
      <c r="I75" s="8"/>
    </row>
    <row r="76">
      <c r="A76" s="8"/>
      <c r="B76" s="8"/>
      <c r="C76" s="8"/>
      <c r="D76" s="8"/>
      <c r="E76" s="8"/>
      <c r="F76" s="8"/>
      <c r="G76" s="8"/>
      <c r="H76" s="8"/>
      <c r="I76" s="8"/>
    </row>
    <row r="77">
      <c r="A77" s="8"/>
      <c r="B77" s="8"/>
      <c r="C77" s="8"/>
      <c r="D77" s="8"/>
      <c r="E77" s="8"/>
      <c r="F77" s="8"/>
      <c r="G77" s="8"/>
      <c r="H77" s="8"/>
      <c r="I77" s="8"/>
    </row>
    <row r="78">
      <c r="A78" s="8"/>
      <c r="B78" s="8"/>
      <c r="C78" s="8"/>
      <c r="D78" s="8"/>
      <c r="E78" s="8"/>
      <c r="F78" s="8"/>
      <c r="G78" s="8"/>
      <c r="H78" s="8"/>
      <c r="I78" s="8"/>
    </row>
    <row r="79">
      <c r="A79" s="8"/>
      <c r="B79" s="8"/>
      <c r="C79" s="8"/>
      <c r="D79" s="8"/>
      <c r="E79" s="8"/>
      <c r="F79" s="8"/>
      <c r="G79" s="8"/>
      <c r="H79" s="8"/>
      <c r="I79" s="8"/>
    </row>
    <row r="80">
      <c r="A80" s="8"/>
      <c r="B80" s="8"/>
      <c r="C80" s="8"/>
      <c r="D80" s="8"/>
      <c r="E80" s="8"/>
      <c r="F80" s="8"/>
      <c r="G80" s="8"/>
      <c r="H80" s="8"/>
      <c r="I80" s="8"/>
    </row>
    <row r="81">
      <c r="A81" s="8"/>
      <c r="B81" s="8"/>
      <c r="C81" s="8"/>
      <c r="D81" s="8"/>
      <c r="E81" s="8"/>
      <c r="F81" s="8"/>
      <c r="G81" s="8"/>
      <c r="H81" s="8"/>
      <c r="I81" s="8"/>
    </row>
    <row r="82">
      <c r="A82" s="8"/>
      <c r="B82" s="8"/>
      <c r="C82" s="8"/>
      <c r="D82" s="8"/>
      <c r="E82" s="8"/>
      <c r="F82" s="8"/>
      <c r="G82" s="8"/>
      <c r="H82" s="8"/>
      <c r="I82" s="8"/>
    </row>
    <row r="83">
      <c r="A83" s="8"/>
      <c r="B83" s="8"/>
      <c r="C83" s="8"/>
      <c r="D83" s="8"/>
      <c r="E83" s="8"/>
      <c r="F83" s="8"/>
      <c r="G83" s="8"/>
      <c r="H83" s="8"/>
      <c r="I83" s="8"/>
    </row>
    <row r="84">
      <c r="A84" s="8"/>
      <c r="B84" s="8"/>
      <c r="C84" s="8"/>
      <c r="D84" s="8"/>
      <c r="E84" s="8"/>
      <c r="F84" s="8"/>
      <c r="G84" s="8"/>
      <c r="H84" s="8"/>
      <c r="I84" s="8"/>
    </row>
    <row r="85">
      <c r="A85" s="8"/>
      <c r="B85" s="8"/>
      <c r="C85" s="8"/>
      <c r="D85" s="8"/>
      <c r="E85" s="8"/>
      <c r="F85" s="8"/>
      <c r="G85" s="8"/>
      <c r="H85" s="8"/>
      <c r="I85" s="8"/>
    </row>
    <row r="86">
      <c r="A86" s="8"/>
      <c r="B86" s="8"/>
      <c r="C86" s="8"/>
      <c r="D86" s="8"/>
      <c r="E86" s="8"/>
      <c r="F86" s="8"/>
      <c r="G86" s="8"/>
      <c r="H86" s="8"/>
      <c r="I86" s="8"/>
    </row>
    <row r="87">
      <c r="A87" s="8"/>
      <c r="B87" s="8"/>
      <c r="C87" s="8"/>
      <c r="D87" s="8"/>
      <c r="E87" s="8"/>
      <c r="F87" s="8"/>
      <c r="G87" s="8"/>
      <c r="H87" s="8"/>
      <c r="I87" s="8"/>
    </row>
    <row r="88">
      <c r="A88" s="8"/>
      <c r="B88" s="8"/>
      <c r="C88" s="8"/>
      <c r="D88" s="8"/>
      <c r="E88" s="8"/>
      <c r="F88" s="8"/>
      <c r="G88" s="8"/>
      <c r="H88" s="8"/>
      <c r="I88" s="8"/>
    </row>
    <row r="89">
      <c r="A89" s="8"/>
      <c r="B89" s="8"/>
      <c r="C89" s="8"/>
      <c r="D89" s="8"/>
      <c r="E89" s="8"/>
      <c r="F89" s="8"/>
      <c r="G89" s="8"/>
      <c r="H89" s="8"/>
      <c r="I89" s="8"/>
    </row>
    <row r="90">
      <c r="A90" s="8"/>
      <c r="B90" s="8"/>
      <c r="C90" s="8"/>
      <c r="D90" s="8"/>
      <c r="E90" s="8"/>
      <c r="F90" s="8"/>
      <c r="G90" s="8"/>
      <c r="H90" s="8"/>
      <c r="I90" s="8"/>
    </row>
    <row r="91">
      <c r="A91" s="8"/>
      <c r="B91" s="8"/>
      <c r="C91" s="8"/>
      <c r="D91" s="8"/>
      <c r="E91" s="8"/>
      <c r="F91" s="8"/>
      <c r="G91" s="8"/>
      <c r="H91" s="8"/>
      <c r="I91" s="8"/>
    </row>
    <row r="92">
      <c r="A92" s="8"/>
      <c r="B92" s="8"/>
      <c r="C92" s="8"/>
      <c r="D92" s="8"/>
      <c r="E92" s="8"/>
      <c r="F92" s="8"/>
      <c r="G92" s="8"/>
      <c r="H92" s="8"/>
      <c r="I92" s="8"/>
    </row>
    <row r="93">
      <c r="A93" s="8"/>
      <c r="B93" s="8"/>
      <c r="C93" s="8"/>
      <c r="D93" s="8"/>
      <c r="E93" s="8"/>
      <c r="F93" s="8"/>
      <c r="G93" s="8"/>
      <c r="H93" s="8"/>
      <c r="I93" s="8"/>
    </row>
    <row r="94">
      <c r="A94" s="8"/>
      <c r="B94" s="8"/>
      <c r="C94" s="8"/>
      <c r="D94" s="8"/>
      <c r="E94" s="8"/>
      <c r="F94" s="8"/>
      <c r="G94" s="8"/>
      <c r="H94" s="8"/>
      <c r="I94" s="8"/>
    </row>
    <row r="95">
      <c r="A95" s="8"/>
      <c r="B95" s="8"/>
      <c r="C95" s="8"/>
      <c r="D95" s="8"/>
      <c r="E95" s="8"/>
      <c r="F95" s="8"/>
      <c r="G95" s="8"/>
      <c r="H95" s="8"/>
      <c r="I95" s="8"/>
    </row>
    <row r="96">
      <c r="A96" s="8"/>
      <c r="B96" s="8"/>
      <c r="C96" s="8"/>
      <c r="D96" s="8"/>
      <c r="E96" s="8"/>
      <c r="F96" s="8"/>
      <c r="G96" s="8"/>
      <c r="H96" s="8"/>
      <c r="I96" s="8"/>
    </row>
    <row r="97">
      <c r="A97" s="8"/>
      <c r="B97" s="8"/>
      <c r="C97" s="8"/>
      <c r="D97" s="8"/>
      <c r="E97" s="8"/>
      <c r="F97" s="8"/>
      <c r="G97" s="8"/>
      <c r="H97" s="8"/>
      <c r="I97" s="8"/>
    </row>
    <row r="98">
      <c r="A98" s="8"/>
      <c r="B98" s="8"/>
      <c r="C98" s="8"/>
      <c r="D98" s="8"/>
      <c r="E98" s="8"/>
      <c r="F98" s="8"/>
      <c r="G98" s="8"/>
      <c r="H98" s="8"/>
      <c r="I98" s="8"/>
    </row>
    <row r="99">
      <c r="A99" s="8"/>
      <c r="B99" s="8"/>
      <c r="C99" s="8"/>
      <c r="D99" s="8"/>
      <c r="E99" s="8"/>
      <c r="F99" s="8"/>
      <c r="G99" s="8"/>
      <c r="H99" s="8"/>
      <c r="I99" s="8"/>
    </row>
    <row r="100">
      <c r="A100" s="8"/>
      <c r="B100" s="8"/>
      <c r="C100" s="8"/>
      <c r="D100" s="8"/>
      <c r="E100" s="8"/>
      <c r="F100" s="8"/>
      <c r="G100" s="8"/>
      <c r="H100" s="8"/>
      <c r="I100" s="8"/>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15.11"/>
    <col customWidth="1" min="17" max="17" width="17.44"/>
    <col customWidth="1" min="33" max="33" width="14.67"/>
    <col customWidth="1" min="62" max="62" width="16.0"/>
  </cols>
  <sheetData>
    <row r="1">
      <c r="A1" s="8" t="str">
        <f t="array" ref="A1:HA1">if((A2:HA2)="Event",A3:HA3,if(len(A2:HA2)=0,A3:HA3,A2:HA2))</f>
        <v>COUNT of Net Score</v>
      </c>
      <c r="B1" s="8">
        <v>1.0</v>
      </c>
      <c r="C1" s="8">
        <v>2.0</v>
      </c>
      <c r="D1" s="8">
        <v>3.0</v>
      </c>
      <c r="E1" s="8">
        <v>4.0</v>
      </c>
      <c r="F1" s="8">
        <v>5.0</v>
      </c>
      <c r="G1" s="8">
        <v>6.0</v>
      </c>
      <c r="H1" s="8">
        <v>7.0</v>
      </c>
      <c r="I1" s="8">
        <v>8.0</v>
      </c>
      <c r="J1" s="8">
        <v>9.0</v>
      </c>
      <c r="K1" s="8">
        <v>10.0</v>
      </c>
      <c r="L1" s="8">
        <v>11.0</v>
      </c>
      <c r="M1" s="8">
        <v>12.0</v>
      </c>
      <c r="N1" s="8" t="s">
        <v>1645</v>
      </c>
      <c r="O1" s="8"/>
      <c r="P1" s="8"/>
      <c r="Q1" s="8" t="s">
        <v>1646</v>
      </c>
      <c r="R1" s="8">
        <v>1.0</v>
      </c>
      <c r="S1" s="8">
        <v>2.0</v>
      </c>
      <c r="T1" s="8">
        <v>3.0</v>
      </c>
      <c r="U1" s="8">
        <v>4.0</v>
      </c>
      <c r="V1" s="8">
        <v>5.0</v>
      </c>
      <c r="W1" s="8">
        <v>6.0</v>
      </c>
      <c r="X1" s="8">
        <v>7.0</v>
      </c>
      <c r="Y1" s="8">
        <v>8.0</v>
      </c>
      <c r="Z1" s="8">
        <v>9.0</v>
      </c>
      <c r="AA1" s="8">
        <v>10.0</v>
      </c>
      <c r="AB1" s="8">
        <v>11.0</v>
      </c>
      <c r="AC1" s="8">
        <v>12.0</v>
      </c>
      <c r="AD1" s="8"/>
      <c r="AE1" s="8"/>
      <c r="AF1" s="8"/>
      <c r="AG1" s="8" t="s">
        <v>1647</v>
      </c>
      <c r="AH1" s="8"/>
      <c r="AI1" s="8">
        <v>1.0</v>
      </c>
      <c r="AJ1" s="8">
        <v>2.0</v>
      </c>
      <c r="AK1" s="8">
        <v>3.0</v>
      </c>
      <c r="AL1" s="8">
        <v>4.0</v>
      </c>
      <c r="AM1" s="8">
        <v>5.0</v>
      </c>
      <c r="AN1" s="8">
        <v>6.0</v>
      </c>
      <c r="AO1" s="8">
        <v>7.0</v>
      </c>
      <c r="AP1" s="8">
        <v>8.0</v>
      </c>
      <c r="AQ1" s="8">
        <v>9.0</v>
      </c>
      <c r="AR1" s="8">
        <v>10.0</v>
      </c>
      <c r="AS1" s="8">
        <v>11.0</v>
      </c>
      <c r="AT1" s="8">
        <v>12.0</v>
      </c>
      <c r="AU1" s="8" t="s">
        <v>14</v>
      </c>
      <c r="AV1" s="8" t="s">
        <v>1575</v>
      </c>
      <c r="AW1" s="8" t="s">
        <v>1648</v>
      </c>
      <c r="AX1" s="8" t="s">
        <v>1646</v>
      </c>
      <c r="AY1" s="117" t="s">
        <v>1649</v>
      </c>
      <c r="AZ1" s="118" t="s">
        <v>1650</v>
      </c>
      <c r="BA1" s="118" t="s">
        <v>1651</v>
      </c>
      <c r="BB1" s="118" t="s">
        <v>1652</v>
      </c>
      <c r="BC1" s="8"/>
      <c r="BD1" s="8" t="s">
        <v>1653</v>
      </c>
      <c r="BE1" s="8" t="s">
        <v>1654</v>
      </c>
      <c r="BF1" s="8"/>
      <c r="BG1" s="8" t="s">
        <v>1558</v>
      </c>
      <c r="BH1" s="8" t="s">
        <v>1655</v>
      </c>
      <c r="BI1" s="8"/>
      <c r="BJ1" s="8" t="s">
        <v>1656</v>
      </c>
      <c r="BK1" s="8" t="s">
        <v>1657</v>
      </c>
      <c r="BL1" s="8">
        <v>-8.0</v>
      </c>
      <c r="BM1" s="8">
        <v>-7.0</v>
      </c>
      <c r="BN1" s="8">
        <v>-6.0</v>
      </c>
      <c r="BO1" s="8">
        <v>-5.0</v>
      </c>
      <c r="BP1" s="8">
        <v>-4.0</v>
      </c>
      <c r="BQ1" s="8">
        <v>-3.0</v>
      </c>
      <c r="BR1" s="8">
        <v>-2.0</v>
      </c>
      <c r="BS1" s="8">
        <v>-1.0</v>
      </c>
      <c r="BT1" s="8">
        <v>0.0</v>
      </c>
      <c r="BU1" s="8">
        <v>1.0</v>
      </c>
      <c r="BV1" s="8">
        <v>2.0</v>
      </c>
      <c r="BW1" s="8">
        <v>3.0</v>
      </c>
      <c r="BX1" s="8">
        <v>4.0</v>
      </c>
      <c r="BY1" s="8">
        <v>5.0</v>
      </c>
      <c r="BZ1" s="8">
        <v>6.0</v>
      </c>
      <c r="CA1" s="8">
        <v>7.0</v>
      </c>
      <c r="CB1" s="8">
        <v>8.0</v>
      </c>
      <c r="CC1" s="8">
        <v>9.0</v>
      </c>
      <c r="CD1" s="8">
        <v>10.0</v>
      </c>
      <c r="CE1" s="8">
        <v>11.0</v>
      </c>
      <c r="CF1" s="8">
        <v>12.0</v>
      </c>
      <c r="CG1" s="8">
        <v>13.0</v>
      </c>
      <c r="CH1" s="8">
        <v>14.0</v>
      </c>
      <c r="CI1" s="8">
        <v>15.0</v>
      </c>
      <c r="CJ1" s="8">
        <v>16.0</v>
      </c>
      <c r="CK1" s="8">
        <v>17.0</v>
      </c>
      <c r="CL1" s="8">
        <v>18.0</v>
      </c>
      <c r="CM1" s="8">
        <v>19.0</v>
      </c>
      <c r="CN1" s="8">
        <v>20.0</v>
      </c>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row>
    <row r="2">
      <c r="A2" s="8" t="s">
        <v>1656</v>
      </c>
      <c r="B2" s="8" t="s">
        <v>1560</v>
      </c>
      <c r="C2" s="8"/>
      <c r="D2" s="8"/>
      <c r="E2" s="8"/>
      <c r="F2" s="8"/>
      <c r="G2" s="8"/>
      <c r="H2" s="8"/>
      <c r="I2" s="8"/>
      <c r="J2" s="8"/>
      <c r="K2" s="8"/>
      <c r="L2" s="8"/>
      <c r="M2" s="8"/>
      <c r="Q2" s="8" t="s">
        <v>1646</v>
      </c>
      <c r="R2" s="8" t="s">
        <v>1560</v>
      </c>
      <c r="S2" s="8"/>
      <c r="T2" s="8"/>
      <c r="U2" s="8"/>
      <c r="V2" s="8"/>
      <c r="W2" s="8"/>
      <c r="X2" s="8"/>
      <c r="Y2" s="8"/>
      <c r="Z2" s="8"/>
      <c r="AA2" s="8"/>
      <c r="AB2" s="8"/>
      <c r="AC2" s="8"/>
      <c r="AG2" s="8" t="s">
        <v>1647</v>
      </c>
      <c r="AH2" s="8" t="s">
        <v>1560</v>
      </c>
      <c r="AI2" s="8"/>
      <c r="AJ2" s="8"/>
      <c r="AK2" s="8"/>
      <c r="AL2" s="8"/>
      <c r="AM2" s="8"/>
      <c r="AN2" s="8"/>
      <c r="AO2" s="8"/>
      <c r="AP2" s="8"/>
      <c r="AQ2" s="8"/>
      <c r="AR2" s="8"/>
      <c r="AS2" s="8"/>
      <c r="AT2" s="8"/>
      <c r="AU2" s="8"/>
      <c r="AV2" s="8"/>
      <c r="AW2" s="1" t="s">
        <v>1648</v>
      </c>
      <c r="AY2" s="117"/>
      <c r="AZ2" s="118"/>
      <c r="BA2" s="118"/>
      <c r="BB2" s="118"/>
      <c r="BD2" s="1" t="s">
        <v>1653</v>
      </c>
      <c r="BJ2" s="8" t="s">
        <v>1656</v>
      </c>
      <c r="BK2" s="8" t="s">
        <v>1657</v>
      </c>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row>
    <row r="3">
      <c r="A3" s="8" t="s">
        <v>1558</v>
      </c>
      <c r="B3" s="8">
        <v>1.0</v>
      </c>
      <c r="C3" s="8">
        <v>2.0</v>
      </c>
      <c r="D3" s="8">
        <v>3.0</v>
      </c>
      <c r="E3" s="8">
        <v>4.0</v>
      </c>
      <c r="F3" s="8">
        <v>5.0</v>
      </c>
      <c r="G3" s="8">
        <v>6.0</v>
      </c>
      <c r="H3" s="8">
        <v>7.0</v>
      </c>
      <c r="I3" s="8">
        <v>8.0</v>
      </c>
      <c r="J3" s="8">
        <v>9.0</v>
      </c>
      <c r="K3" s="8">
        <v>10.0</v>
      </c>
      <c r="L3" s="8">
        <v>11.0</v>
      </c>
      <c r="M3" s="8">
        <v>12.0</v>
      </c>
      <c r="N3" s="119" t="s">
        <v>1645</v>
      </c>
      <c r="Q3" s="8" t="s">
        <v>1558</v>
      </c>
      <c r="R3" s="8">
        <v>1.0</v>
      </c>
      <c r="S3" s="8">
        <v>2.0</v>
      </c>
      <c r="T3" s="8">
        <v>3.0</v>
      </c>
      <c r="U3" s="8">
        <v>4.0</v>
      </c>
      <c r="V3" s="8">
        <v>5.0</v>
      </c>
      <c r="W3" s="8">
        <v>6.0</v>
      </c>
      <c r="X3" s="8">
        <v>7.0</v>
      </c>
      <c r="Y3" s="8">
        <v>8.0</v>
      </c>
      <c r="Z3" s="8">
        <v>9.0</v>
      </c>
      <c r="AA3" s="8">
        <v>10.0</v>
      </c>
      <c r="AB3" s="8">
        <v>11.0</v>
      </c>
      <c r="AC3" s="8">
        <v>12.0</v>
      </c>
      <c r="AG3" s="8" t="s">
        <v>1558</v>
      </c>
      <c r="AH3" s="8"/>
      <c r="AI3" s="8">
        <v>1.0</v>
      </c>
      <c r="AJ3" s="8">
        <v>2.0</v>
      </c>
      <c r="AK3" s="8">
        <v>3.0</v>
      </c>
      <c r="AL3" s="8">
        <v>4.0</v>
      </c>
      <c r="AM3" s="8">
        <v>5.0</v>
      </c>
      <c r="AN3" s="8">
        <v>6.0</v>
      </c>
      <c r="AO3" s="8">
        <v>7.0</v>
      </c>
      <c r="AP3" s="8">
        <v>8.0</v>
      </c>
      <c r="AQ3" s="8">
        <v>9.0</v>
      </c>
      <c r="AR3" s="8">
        <v>10.0</v>
      </c>
      <c r="AS3" s="8">
        <v>11.0</v>
      </c>
      <c r="AT3" s="8">
        <v>12.0</v>
      </c>
      <c r="AU3" s="8" t="s">
        <v>14</v>
      </c>
      <c r="AV3" s="8" t="s">
        <v>1575</v>
      </c>
      <c r="AW3" s="8" t="s">
        <v>1558</v>
      </c>
      <c r="AX3" s="8" t="s">
        <v>1646</v>
      </c>
      <c r="AY3" s="117" t="s">
        <v>1649</v>
      </c>
      <c r="AZ3" s="118" t="s">
        <v>1650</v>
      </c>
      <c r="BA3" s="118" t="s">
        <v>1651</v>
      </c>
      <c r="BB3" s="118" t="s">
        <v>1652</v>
      </c>
      <c r="BD3" s="8" t="s">
        <v>1558</v>
      </c>
      <c r="BE3" s="8" t="s">
        <v>1654</v>
      </c>
      <c r="BG3" s="8" t="s">
        <v>1558</v>
      </c>
      <c r="BH3" s="8" t="s">
        <v>1655</v>
      </c>
      <c r="BJ3" s="8" t="s">
        <v>1558</v>
      </c>
      <c r="BK3" s="8">
        <v>-9.0</v>
      </c>
      <c r="BL3" s="8">
        <v>-8.0</v>
      </c>
      <c r="BM3" s="8">
        <v>-7.0</v>
      </c>
      <c r="BN3" s="8">
        <v>-6.0</v>
      </c>
      <c r="BO3" s="8">
        <v>-5.0</v>
      </c>
      <c r="BP3" s="8">
        <v>-4.0</v>
      </c>
      <c r="BQ3" s="8">
        <v>-3.0</v>
      </c>
      <c r="BR3" s="8">
        <v>-2.0</v>
      </c>
      <c r="BS3" s="8">
        <v>-1.0</v>
      </c>
      <c r="BT3" s="8">
        <v>0.0</v>
      </c>
      <c r="BU3" s="8">
        <v>1.0</v>
      </c>
      <c r="BV3" s="8">
        <v>2.0</v>
      </c>
      <c r="BW3" s="8">
        <v>3.0</v>
      </c>
      <c r="BX3" s="8">
        <v>4.0</v>
      </c>
      <c r="BY3" s="8">
        <v>5.0</v>
      </c>
      <c r="BZ3" s="8">
        <v>6.0</v>
      </c>
      <c r="CA3" s="8">
        <v>7.0</v>
      </c>
      <c r="CB3" s="8">
        <v>8.0</v>
      </c>
      <c r="CC3" s="8">
        <v>9.0</v>
      </c>
      <c r="CD3" s="8">
        <v>10.0</v>
      </c>
      <c r="CE3" s="8">
        <v>11.0</v>
      </c>
      <c r="CF3" s="8">
        <v>12.0</v>
      </c>
      <c r="CG3" s="8">
        <v>13.0</v>
      </c>
      <c r="CH3" s="8">
        <v>14.0</v>
      </c>
      <c r="CI3" s="8">
        <v>15.0</v>
      </c>
      <c r="CJ3" s="8">
        <v>16.0</v>
      </c>
      <c r="CK3" s="8">
        <v>17.0</v>
      </c>
      <c r="CL3" s="8">
        <v>18.0</v>
      </c>
      <c r="CM3" s="8">
        <v>19.0</v>
      </c>
      <c r="CN3" s="8">
        <v>20.0</v>
      </c>
    </row>
    <row r="4">
      <c r="A4" s="8" t="s">
        <v>21</v>
      </c>
      <c r="B4" s="8">
        <v>2.0</v>
      </c>
      <c r="C4" s="8">
        <v>2.0</v>
      </c>
      <c r="D4" s="8">
        <v>3.0</v>
      </c>
      <c r="E4" s="8">
        <v>4.0</v>
      </c>
      <c r="F4" s="8">
        <v>3.0</v>
      </c>
      <c r="G4" s="8">
        <v>2.0</v>
      </c>
      <c r="H4" s="8">
        <v>4.0</v>
      </c>
      <c r="I4" s="8">
        <v>1.0</v>
      </c>
      <c r="J4" s="8">
        <v>2.0</v>
      </c>
      <c r="K4" s="8">
        <v>1.0</v>
      </c>
      <c r="L4" s="8">
        <v>2.0</v>
      </c>
      <c r="M4" s="8">
        <v>7.0</v>
      </c>
      <c r="N4" s="8">
        <f t="shared" ref="N4:N82" si="1">if(len(A4)=0,"",sum(B4:M4))</f>
        <v>33</v>
      </c>
      <c r="Q4" s="8" t="s">
        <v>26</v>
      </c>
      <c r="R4" s="8">
        <v>6.0</v>
      </c>
      <c r="S4" s="8">
        <v>0.0</v>
      </c>
      <c r="T4" s="8">
        <v>1.0</v>
      </c>
      <c r="U4" s="8">
        <v>1.0</v>
      </c>
      <c r="V4" s="8">
        <v>-4.0</v>
      </c>
      <c r="W4" s="8">
        <v>8.0</v>
      </c>
      <c r="X4" s="8">
        <v>-3.0</v>
      </c>
      <c r="Y4" s="8">
        <v>-1.0</v>
      </c>
      <c r="Z4" s="8">
        <v>-2.0</v>
      </c>
      <c r="AA4" s="8">
        <v>5.0</v>
      </c>
      <c r="AB4" s="8"/>
      <c r="AC4" s="8">
        <v>7.0</v>
      </c>
      <c r="AG4" s="8"/>
      <c r="AH4" s="8"/>
      <c r="AI4" s="8"/>
      <c r="AJ4" s="8"/>
      <c r="AK4" s="8"/>
      <c r="AL4" s="8"/>
      <c r="AM4" s="8"/>
      <c r="AN4" s="8"/>
      <c r="AO4" s="8"/>
      <c r="AP4" s="8"/>
      <c r="AQ4" s="8"/>
      <c r="AR4" s="8"/>
      <c r="AS4" s="8"/>
      <c r="AT4" s="8"/>
      <c r="AU4" s="8"/>
      <c r="AV4" s="8"/>
      <c r="AW4" s="8"/>
      <c r="AX4" s="8">
        <v>0.0</v>
      </c>
      <c r="AY4" s="117">
        <v>0.0</v>
      </c>
      <c r="AZ4" s="118" t="e">
        <v>#DIV/0!</v>
      </c>
      <c r="BA4" s="118" t="e">
        <v>#NUM!</v>
      </c>
      <c r="BB4" s="118" t="e">
        <v>#DIV/0!</v>
      </c>
      <c r="BD4" s="8" t="s">
        <v>26</v>
      </c>
      <c r="BE4" s="8">
        <v>16.0</v>
      </c>
      <c r="BG4" s="8" t="s">
        <v>26</v>
      </c>
      <c r="BH4" s="8">
        <v>70.95238095238096</v>
      </c>
      <c r="BJ4" s="8" t="s">
        <v>26</v>
      </c>
      <c r="BK4" s="8"/>
      <c r="BL4" s="8"/>
      <c r="BM4" s="8"/>
      <c r="BN4" s="8"/>
      <c r="BO4" s="8"/>
      <c r="BP4" s="8">
        <v>1.0</v>
      </c>
      <c r="BQ4" s="8">
        <v>1.0</v>
      </c>
      <c r="BR4" s="8">
        <v>3.0</v>
      </c>
      <c r="BS4" s="8">
        <v>1.0</v>
      </c>
      <c r="BT4" s="8">
        <v>2.0</v>
      </c>
      <c r="BU4" s="8">
        <v>5.0</v>
      </c>
      <c r="BV4" s="8">
        <v>2.0</v>
      </c>
      <c r="BW4" s="8">
        <v>2.0</v>
      </c>
      <c r="BX4" s="8"/>
      <c r="BY4" s="8">
        <v>1.0</v>
      </c>
      <c r="BZ4" s="8">
        <v>1.0</v>
      </c>
      <c r="CA4" s="8">
        <v>2.0</v>
      </c>
      <c r="CB4" s="8">
        <v>2.0</v>
      </c>
      <c r="CC4" s="8">
        <v>1.0</v>
      </c>
      <c r="CD4" s="8"/>
      <c r="CE4" s="8"/>
      <c r="CF4" s="8"/>
      <c r="CG4" s="8"/>
      <c r="CH4" s="8">
        <v>1.0</v>
      </c>
      <c r="CI4" s="8"/>
      <c r="CJ4" s="8"/>
      <c r="CK4" s="8">
        <v>1.0</v>
      </c>
      <c r="CL4" s="8"/>
      <c r="CM4" s="8"/>
      <c r="CN4" s="8"/>
    </row>
    <row r="5">
      <c r="A5" s="8" t="s">
        <v>200</v>
      </c>
      <c r="B5" s="8">
        <v>1.0</v>
      </c>
      <c r="C5" s="8">
        <v>1.0</v>
      </c>
      <c r="D5" s="8">
        <v>2.0</v>
      </c>
      <c r="E5" s="8">
        <v>14.0</v>
      </c>
      <c r="F5" s="8"/>
      <c r="G5" s="8"/>
      <c r="H5" s="8">
        <v>2.0</v>
      </c>
      <c r="I5" s="8"/>
      <c r="J5" s="8">
        <v>2.0</v>
      </c>
      <c r="K5" s="8"/>
      <c r="L5" s="8"/>
      <c r="M5" s="8">
        <v>9.0</v>
      </c>
      <c r="N5" s="8">
        <f t="shared" si="1"/>
        <v>31</v>
      </c>
      <c r="Q5" s="8" t="s">
        <v>33</v>
      </c>
      <c r="R5" s="8">
        <v>9.0</v>
      </c>
      <c r="S5" s="8">
        <v>-2.0</v>
      </c>
      <c r="T5" s="8">
        <v>12.0</v>
      </c>
      <c r="U5" s="8">
        <v>-6.0</v>
      </c>
      <c r="V5" s="8">
        <v>8.0</v>
      </c>
      <c r="W5" s="8"/>
      <c r="X5" s="8">
        <v>4.0</v>
      </c>
      <c r="Y5" s="8"/>
      <c r="Z5" s="8">
        <v>5.0</v>
      </c>
      <c r="AA5" s="8">
        <v>-2.0</v>
      </c>
      <c r="AB5" s="8">
        <v>10.0</v>
      </c>
      <c r="AC5" s="8">
        <v>-6.0</v>
      </c>
      <c r="AG5" s="8" t="s">
        <v>14</v>
      </c>
      <c r="AH5" s="8"/>
      <c r="AI5" s="8"/>
      <c r="AJ5" s="8"/>
      <c r="AK5" s="8"/>
      <c r="AL5" s="8"/>
      <c r="AM5" s="8"/>
      <c r="AN5" s="8"/>
      <c r="AO5" s="8"/>
      <c r="AP5" s="8"/>
      <c r="AQ5" s="8"/>
      <c r="AR5" s="8"/>
      <c r="AS5" s="8"/>
      <c r="AT5" s="8"/>
      <c r="AU5" s="8" t="s">
        <v>14</v>
      </c>
      <c r="AV5" s="8"/>
      <c r="AW5" s="8" t="s">
        <v>14</v>
      </c>
      <c r="AX5" s="8">
        <v>0.0</v>
      </c>
      <c r="AY5" s="117">
        <v>0.0</v>
      </c>
      <c r="AZ5" s="118" t="e">
        <v>#DIV/0!</v>
      </c>
      <c r="BA5" s="118" t="e">
        <v>#NUM!</v>
      </c>
      <c r="BB5" s="118" t="e">
        <v>#DIV/0!</v>
      </c>
      <c r="BD5" s="8" t="s">
        <v>33</v>
      </c>
      <c r="BE5" s="8">
        <v>21.0</v>
      </c>
      <c r="BG5" s="8" t="s">
        <v>33</v>
      </c>
      <c r="BH5" s="8">
        <v>70.63076923076925</v>
      </c>
      <c r="BJ5" s="8" t="s">
        <v>33</v>
      </c>
      <c r="BK5" s="8"/>
      <c r="BL5" s="8"/>
      <c r="BM5" s="8"/>
      <c r="BN5" s="8">
        <v>2.0</v>
      </c>
      <c r="BO5" s="8"/>
      <c r="BP5" s="8"/>
      <c r="BQ5" s="8"/>
      <c r="BR5" s="8">
        <v>3.0</v>
      </c>
      <c r="BS5" s="8">
        <v>2.0</v>
      </c>
      <c r="BT5" s="8"/>
      <c r="BU5" s="8"/>
      <c r="BV5" s="8">
        <v>2.0</v>
      </c>
      <c r="BW5" s="8"/>
      <c r="BX5" s="8">
        <v>1.0</v>
      </c>
      <c r="BY5" s="8">
        <v>2.0</v>
      </c>
      <c r="BZ5" s="8">
        <v>1.0</v>
      </c>
      <c r="CA5" s="8"/>
      <c r="CB5" s="8">
        <v>2.0</v>
      </c>
      <c r="CC5" s="8">
        <v>1.0</v>
      </c>
      <c r="CD5" s="8">
        <v>3.0</v>
      </c>
      <c r="CE5" s="8"/>
      <c r="CF5" s="8">
        <v>1.0</v>
      </c>
      <c r="CG5" s="8"/>
      <c r="CH5" s="8"/>
      <c r="CI5" s="8"/>
      <c r="CJ5" s="8"/>
      <c r="CK5" s="8"/>
      <c r="CL5" s="8">
        <v>1.0</v>
      </c>
      <c r="CM5" s="8"/>
      <c r="CN5" s="8"/>
    </row>
    <row r="6">
      <c r="A6" s="8" t="s">
        <v>26</v>
      </c>
      <c r="B6" s="8">
        <v>2.0</v>
      </c>
      <c r="C6" s="8">
        <v>4.0</v>
      </c>
      <c r="D6" s="8">
        <v>1.0</v>
      </c>
      <c r="E6" s="8">
        <v>4.0</v>
      </c>
      <c r="F6" s="8">
        <v>1.0</v>
      </c>
      <c r="G6" s="8">
        <v>1.0</v>
      </c>
      <c r="H6" s="8">
        <v>2.0</v>
      </c>
      <c r="I6" s="8">
        <v>2.0</v>
      </c>
      <c r="J6" s="8">
        <v>4.0</v>
      </c>
      <c r="K6" s="8">
        <v>1.0</v>
      </c>
      <c r="L6" s="8"/>
      <c r="M6" s="8">
        <v>4.0</v>
      </c>
      <c r="N6" s="8">
        <f t="shared" si="1"/>
        <v>26</v>
      </c>
      <c r="Q6" s="8" t="s">
        <v>187</v>
      </c>
      <c r="R6" s="8">
        <v>0.0</v>
      </c>
      <c r="S6" s="8">
        <v>3.0</v>
      </c>
      <c r="T6" s="8"/>
      <c r="U6" s="8"/>
      <c r="V6" s="8"/>
      <c r="W6" s="8"/>
      <c r="X6" s="8"/>
      <c r="Y6" s="8"/>
      <c r="Z6" s="8"/>
      <c r="AA6" s="8"/>
      <c r="AB6" s="8"/>
      <c r="AC6" s="8"/>
      <c r="AG6" s="8" t="s">
        <v>26</v>
      </c>
      <c r="AH6" s="8"/>
      <c r="AI6" s="8">
        <v>9.5</v>
      </c>
      <c r="AJ6" s="8">
        <v>11.0</v>
      </c>
      <c r="AK6" s="8">
        <v>10.9</v>
      </c>
      <c r="AL6" s="8">
        <v>10.8</v>
      </c>
      <c r="AM6" s="8">
        <v>10.8</v>
      </c>
      <c r="AN6" s="8">
        <v>10.0</v>
      </c>
      <c r="AO6" s="8">
        <v>10.0</v>
      </c>
      <c r="AP6" s="8">
        <v>9.2</v>
      </c>
      <c r="AQ6" s="8">
        <v>8.4</v>
      </c>
      <c r="AR6" s="8">
        <v>7.8</v>
      </c>
      <c r="AS6" s="8"/>
      <c r="AT6" s="8">
        <v>7.6</v>
      </c>
      <c r="AU6" s="8"/>
      <c r="AV6" s="8"/>
      <c r="AW6" s="8" t="s">
        <v>26</v>
      </c>
      <c r="AX6" s="8">
        <v>-4.0</v>
      </c>
      <c r="AY6" s="117">
        <v>8.0</v>
      </c>
      <c r="AZ6" s="118">
        <v>1.4615384615384615</v>
      </c>
      <c r="BA6" s="118">
        <v>0.5</v>
      </c>
      <c r="BB6" s="118">
        <v>3.786616106560254</v>
      </c>
      <c r="BD6" s="8" t="s">
        <v>187</v>
      </c>
      <c r="BE6" s="8">
        <v>3.0</v>
      </c>
      <c r="BG6" s="8" t="s">
        <v>187</v>
      </c>
      <c r="BH6" s="8">
        <v>70.6</v>
      </c>
      <c r="BJ6" s="8" t="s">
        <v>187</v>
      </c>
      <c r="BK6" s="8"/>
      <c r="BL6" s="8"/>
      <c r="BM6" s="8"/>
      <c r="BN6" s="8"/>
      <c r="BO6" s="8"/>
      <c r="BP6" s="8"/>
      <c r="BQ6" s="8"/>
      <c r="BR6" s="8"/>
      <c r="BS6" s="8"/>
      <c r="BT6" s="8">
        <v>1.0</v>
      </c>
      <c r="BU6" s="8"/>
      <c r="BV6" s="8"/>
      <c r="BW6" s="8">
        <v>1.0</v>
      </c>
      <c r="BX6" s="8"/>
      <c r="BY6" s="8"/>
      <c r="BZ6" s="8"/>
      <c r="CA6" s="8">
        <v>1.0</v>
      </c>
      <c r="CB6" s="8"/>
      <c r="CC6" s="8"/>
      <c r="CD6" s="8"/>
      <c r="CE6" s="8"/>
      <c r="CF6" s="8"/>
      <c r="CG6" s="8"/>
      <c r="CH6" s="8"/>
      <c r="CI6" s="8"/>
      <c r="CJ6" s="8"/>
      <c r="CK6" s="8"/>
      <c r="CL6" s="8"/>
      <c r="CM6" s="8"/>
      <c r="CN6" s="8"/>
    </row>
    <row r="7">
      <c r="A7" s="8" t="s">
        <v>33</v>
      </c>
      <c r="B7" s="8">
        <v>1.0</v>
      </c>
      <c r="C7" s="8">
        <v>2.0</v>
      </c>
      <c r="D7" s="8">
        <v>2.0</v>
      </c>
      <c r="E7" s="8">
        <v>2.0</v>
      </c>
      <c r="F7" s="8">
        <v>1.0</v>
      </c>
      <c r="G7" s="8"/>
      <c r="H7" s="8">
        <v>1.0</v>
      </c>
      <c r="I7" s="8"/>
      <c r="J7" s="8">
        <v>2.0</v>
      </c>
      <c r="K7" s="8">
        <v>1.0</v>
      </c>
      <c r="L7" s="8">
        <v>1.0</v>
      </c>
      <c r="M7" s="8">
        <v>9.0</v>
      </c>
      <c r="N7" s="8">
        <f t="shared" si="1"/>
        <v>22</v>
      </c>
      <c r="Q7" s="8" t="s">
        <v>339</v>
      </c>
      <c r="R7" s="8"/>
      <c r="S7" s="8"/>
      <c r="T7" s="8"/>
      <c r="U7" s="8"/>
      <c r="V7" s="8">
        <v>10.0</v>
      </c>
      <c r="W7" s="8"/>
      <c r="X7" s="8"/>
      <c r="Y7" s="8"/>
      <c r="Z7" s="8"/>
      <c r="AA7" s="8"/>
      <c r="AB7" s="8"/>
      <c r="AC7" s="8">
        <v>-1.0</v>
      </c>
      <c r="AG7" s="8" t="s">
        <v>33</v>
      </c>
      <c r="AH7" s="8"/>
      <c r="AI7" s="8">
        <v>18.1</v>
      </c>
      <c r="AJ7" s="8">
        <v>18.2</v>
      </c>
      <c r="AK7" s="8">
        <v>17.7</v>
      </c>
      <c r="AL7" s="8">
        <v>17.8</v>
      </c>
      <c r="AM7" s="8">
        <v>17.9</v>
      </c>
      <c r="AN7" s="8"/>
      <c r="AO7" s="8">
        <v>18.0</v>
      </c>
      <c r="AP7" s="8"/>
      <c r="AQ7" s="8">
        <v>17.9</v>
      </c>
      <c r="AR7" s="8">
        <v>17.8</v>
      </c>
      <c r="AS7" s="8">
        <v>17.6</v>
      </c>
      <c r="AT7" s="8">
        <v>17.8</v>
      </c>
      <c r="AU7" s="8"/>
      <c r="AV7" s="8"/>
      <c r="AW7" s="8" t="s">
        <v>33</v>
      </c>
      <c r="AX7" s="8">
        <v>-6.0</v>
      </c>
      <c r="AY7" s="117">
        <v>12.0</v>
      </c>
      <c r="AZ7" s="118">
        <v>-0.3181818181818182</v>
      </c>
      <c r="BA7" s="118">
        <v>-4.0</v>
      </c>
      <c r="BB7" s="118">
        <v>6.917103465058214</v>
      </c>
      <c r="BD7" s="8" t="s">
        <v>339</v>
      </c>
      <c r="BE7" s="8">
        <v>9.0</v>
      </c>
      <c r="BG7" s="8" t="s">
        <v>339</v>
      </c>
      <c r="BH7" s="8">
        <v>70.36666666666667</v>
      </c>
      <c r="BJ7" s="8" t="s">
        <v>339</v>
      </c>
      <c r="BK7" s="8"/>
      <c r="BL7" s="8"/>
      <c r="BM7" s="8"/>
      <c r="BN7" s="8"/>
      <c r="BO7" s="8"/>
      <c r="BP7" s="8"/>
      <c r="BQ7" s="8"/>
      <c r="BR7" s="8"/>
      <c r="BS7" s="8">
        <v>1.0</v>
      </c>
      <c r="BT7" s="8">
        <v>1.0</v>
      </c>
      <c r="BU7" s="8"/>
      <c r="BV7" s="8">
        <v>1.0</v>
      </c>
      <c r="BW7" s="8"/>
      <c r="BX7" s="8"/>
      <c r="BY7" s="8">
        <v>2.0</v>
      </c>
      <c r="BZ7" s="8">
        <v>1.0</v>
      </c>
      <c r="CA7" s="8">
        <v>1.0</v>
      </c>
      <c r="CB7" s="8"/>
      <c r="CC7" s="8"/>
      <c r="CD7" s="8">
        <v>1.0</v>
      </c>
      <c r="CE7" s="8"/>
      <c r="CF7" s="8"/>
      <c r="CG7" s="8"/>
      <c r="CH7" s="8"/>
      <c r="CI7" s="8"/>
      <c r="CJ7" s="8"/>
      <c r="CK7" s="8"/>
      <c r="CL7" s="8">
        <v>1.0</v>
      </c>
      <c r="CM7" s="8"/>
      <c r="CN7" s="8"/>
    </row>
    <row r="8">
      <c r="A8" s="8" t="s">
        <v>301</v>
      </c>
      <c r="B8" s="8">
        <v>1.0</v>
      </c>
      <c r="C8" s="8">
        <v>2.0</v>
      </c>
      <c r="D8" s="8">
        <v>1.0</v>
      </c>
      <c r="E8" s="8">
        <v>2.0</v>
      </c>
      <c r="F8" s="8">
        <v>2.0</v>
      </c>
      <c r="G8" s="8">
        <v>1.0</v>
      </c>
      <c r="H8" s="8">
        <v>2.0</v>
      </c>
      <c r="I8" s="8">
        <v>1.0</v>
      </c>
      <c r="J8" s="8">
        <v>1.0</v>
      </c>
      <c r="K8" s="8"/>
      <c r="L8" s="8"/>
      <c r="M8" s="8">
        <v>6.0</v>
      </c>
      <c r="N8" s="8">
        <f t="shared" si="1"/>
        <v>19</v>
      </c>
      <c r="Q8" s="8" t="s">
        <v>200</v>
      </c>
      <c r="R8" s="8">
        <v>11.0</v>
      </c>
      <c r="S8" s="8">
        <v>1.0</v>
      </c>
      <c r="T8" s="8">
        <v>2.0</v>
      </c>
      <c r="U8" s="8">
        <v>-2.0</v>
      </c>
      <c r="V8" s="8"/>
      <c r="W8" s="8"/>
      <c r="X8" s="8">
        <v>-3.0</v>
      </c>
      <c r="Y8" s="8"/>
      <c r="Z8" s="8">
        <v>1.0</v>
      </c>
      <c r="AA8" s="8"/>
      <c r="AB8" s="8"/>
      <c r="AC8" s="8">
        <v>-7.0</v>
      </c>
      <c r="AG8" s="8" t="s">
        <v>187</v>
      </c>
      <c r="AH8" s="8"/>
      <c r="AI8" s="8">
        <v>14.6</v>
      </c>
      <c r="AJ8" s="8">
        <v>14.2</v>
      </c>
      <c r="AK8" s="8"/>
      <c r="AL8" s="8"/>
      <c r="AM8" s="8"/>
      <c r="AN8" s="8"/>
      <c r="AO8" s="8"/>
      <c r="AP8" s="8"/>
      <c r="AQ8" s="8"/>
      <c r="AR8" s="8"/>
      <c r="AS8" s="8"/>
      <c r="AT8" s="8"/>
      <c r="AU8" s="8"/>
      <c r="AV8" s="8"/>
      <c r="AW8" s="8" t="s">
        <v>187</v>
      </c>
      <c r="AX8" s="8">
        <v>0.0</v>
      </c>
      <c r="AY8" s="117">
        <v>3.0</v>
      </c>
      <c r="AZ8" s="118">
        <v>2.0</v>
      </c>
      <c r="BA8" s="118">
        <v>3.0</v>
      </c>
      <c r="BB8" s="118">
        <v>1.7320508075688772</v>
      </c>
      <c r="BD8" s="8" t="s">
        <v>200</v>
      </c>
      <c r="BE8" s="8">
        <v>29.0</v>
      </c>
      <c r="BG8" s="8" t="s">
        <v>200</v>
      </c>
      <c r="BH8" s="8">
        <v>71.22222222222221</v>
      </c>
      <c r="BJ8" s="8" t="s">
        <v>200</v>
      </c>
      <c r="BK8" s="8"/>
      <c r="BL8" s="8"/>
      <c r="BM8" s="8">
        <v>2.0</v>
      </c>
      <c r="BN8" s="8"/>
      <c r="BO8" s="8"/>
      <c r="BP8" s="8"/>
      <c r="BQ8" s="8">
        <v>2.0</v>
      </c>
      <c r="BR8" s="8">
        <v>3.0</v>
      </c>
      <c r="BS8" s="8"/>
      <c r="BT8" s="8"/>
      <c r="BU8" s="8">
        <v>3.0</v>
      </c>
      <c r="BV8" s="8">
        <v>3.0</v>
      </c>
      <c r="BW8" s="8">
        <v>1.0</v>
      </c>
      <c r="BX8" s="8">
        <v>4.0</v>
      </c>
      <c r="BY8" s="8">
        <v>2.0</v>
      </c>
      <c r="BZ8" s="8">
        <v>1.0</v>
      </c>
      <c r="CA8" s="8">
        <v>4.0</v>
      </c>
      <c r="CB8" s="8">
        <v>2.0</v>
      </c>
      <c r="CC8" s="8">
        <v>1.0</v>
      </c>
      <c r="CD8" s="8">
        <v>1.0</v>
      </c>
      <c r="CE8" s="8">
        <v>1.0</v>
      </c>
      <c r="CF8" s="8"/>
      <c r="CG8" s="8"/>
      <c r="CH8" s="8"/>
      <c r="CI8" s="8"/>
      <c r="CJ8" s="8"/>
      <c r="CK8" s="8"/>
      <c r="CL8" s="8"/>
      <c r="CM8" s="8">
        <v>1.0</v>
      </c>
      <c r="CN8" s="8"/>
    </row>
    <row r="9">
      <c r="A9" s="8" t="s">
        <v>367</v>
      </c>
      <c r="B9" s="8">
        <v>2.0</v>
      </c>
      <c r="C9" s="8">
        <v>1.0</v>
      </c>
      <c r="D9" s="8">
        <v>2.0</v>
      </c>
      <c r="E9" s="8">
        <v>2.0</v>
      </c>
      <c r="F9" s="8"/>
      <c r="G9" s="8">
        <v>3.0</v>
      </c>
      <c r="H9" s="8">
        <v>1.0</v>
      </c>
      <c r="I9" s="8">
        <v>2.0</v>
      </c>
      <c r="J9" s="8">
        <v>1.0</v>
      </c>
      <c r="K9" s="8">
        <v>2.0</v>
      </c>
      <c r="L9" s="8">
        <v>1.0</v>
      </c>
      <c r="M9" s="8"/>
      <c r="N9" s="8">
        <f t="shared" si="1"/>
        <v>17</v>
      </c>
      <c r="Q9" s="8" t="s">
        <v>321</v>
      </c>
      <c r="R9" s="8">
        <v>9.0</v>
      </c>
      <c r="S9" s="8">
        <v>1.0</v>
      </c>
      <c r="T9" s="8">
        <v>0.0</v>
      </c>
      <c r="U9" s="8">
        <v>2.0</v>
      </c>
      <c r="V9" s="8">
        <v>3.0</v>
      </c>
      <c r="W9" s="8"/>
      <c r="X9" s="8">
        <v>4.0</v>
      </c>
      <c r="Y9" s="8">
        <v>-4.0</v>
      </c>
      <c r="Z9" s="8">
        <v>4.0</v>
      </c>
      <c r="AA9" s="8">
        <v>0.0</v>
      </c>
      <c r="AB9" s="8">
        <v>4.0</v>
      </c>
      <c r="AC9" s="8"/>
      <c r="AG9" s="8" t="s">
        <v>339</v>
      </c>
      <c r="AH9" s="8"/>
      <c r="AI9" s="8"/>
      <c r="AJ9" s="8"/>
      <c r="AK9" s="8"/>
      <c r="AL9" s="8"/>
      <c r="AM9" s="8">
        <v>15.8</v>
      </c>
      <c r="AN9" s="8"/>
      <c r="AO9" s="8"/>
      <c r="AP9" s="8"/>
      <c r="AQ9" s="8"/>
      <c r="AR9" s="8"/>
      <c r="AS9" s="8"/>
      <c r="AT9" s="8">
        <v>16.2</v>
      </c>
      <c r="AU9" s="8"/>
      <c r="AV9" s="8"/>
      <c r="AW9" s="8" t="s">
        <v>339</v>
      </c>
      <c r="AX9" s="8">
        <v>-1.0</v>
      </c>
      <c r="AY9" s="117">
        <v>10.0</v>
      </c>
      <c r="AZ9" s="118">
        <v>1.4444444444444444</v>
      </c>
      <c r="BA9" s="118">
        <v>-1.0</v>
      </c>
      <c r="BB9" s="118">
        <v>4.850544070285083</v>
      </c>
      <c r="BD9" s="8" t="s">
        <v>321</v>
      </c>
      <c r="BE9" s="8">
        <v>11.0</v>
      </c>
      <c r="BG9" s="8" t="s">
        <v>321</v>
      </c>
      <c r="BH9" s="8">
        <v>70.29655172413793</v>
      </c>
      <c r="BJ9" s="8" t="s">
        <v>321</v>
      </c>
      <c r="BK9" s="8"/>
      <c r="BL9" s="8"/>
      <c r="BM9" s="8"/>
      <c r="BN9" s="8"/>
      <c r="BO9" s="8"/>
      <c r="BP9" s="8">
        <v>1.0</v>
      </c>
      <c r="BQ9" s="8"/>
      <c r="BR9" s="8"/>
      <c r="BS9" s="8">
        <v>2.0</v>
      </c>
      <c r="BT9" s="8">
        <v>2.0</v>
      </c>
      <c r="BU9" s="8">
        <v>1.0</v>
      </c>
      <c r="BV9" s="8">
        <v>2.0</v>
      </c>
      <c r="BW9" s="8">
        <v>1.0</v>
      </c>
      <c r="BX9" s="8">
        <v>3.0</v>
      </c>
      <c r="BY9" s="8">
        <v>1.0</v>
      </c>
      <c r="BZ9" s="8">
        <v>1.0</v>
      </c>
      <c r="CA9" s="8">
        <v>1.0</v>
      </c>
      <c r="CB9" s="8"/>
      <c r="CC9" s="8">
        <v>1.0</v>
      </c>
      <c r="CD9" s="8">
        <v>1.0</v>
      </c>
      <c r="CE9" s="8"/>
      <c r="CF9" s="8"/>
      <c r="CG9" s="8"/>
      <c r="CH9" s="8"/>
      <c r="CI9" s="8"/>
      <c r="CJ9" s="8"/>
      <c r="CK9" s="8"/>
      <c r="CL9" s="8"/>
      <c r="CM9" s="8"/>
      <c r="CN9" s="8"/>
    </row>
    <row r="10">
      <c r="A10" s="8" t="s">
        <v>321</v>
      </c>
      <c r="B10" s="8">
        <v>1.0</v>
      </c>
      <c r="C10" s="8">
        <v>2.0</v>
      </c>
      <c r="D10" s="8">
        <v>2.0</v>
      </c>
      <c r="E10" s="8">
        <v>1.0</v>
      </c>
      <c r="F10" s="8">
        <v>3.0</v>
      </c>
      <c r="G10" s="8"/>
      <c r="H10" s="8">
        <v>2.0</v>
      </c>
      <c r="I10" s="8">
        <v>3.0</v>
      </c>
      <c r="J10" s="8">
        <v>1.0</v>
      </c>
      <c r="K10" s="8">
        <v>1.0</v>
      </c>
      <c r="L10" s="8">
        <v>1.0</v>
      </c>
      <c r="M10" s="8"/>
      <c r="N10" s="8">
        <f t="shared" si="1"/>
        <v>17</v>
      </c>
      <c r="Q10" s="8" t="s">
        <v>367</v>
      </c>
      <c r="R10" s="8">
        <v>-3.0</v>
      </c>
      <c r="S10" s="8">
        <v>-6.0</v>
      </c>
      <c r="T10" s="8">
        <v>-2.0</v>
      </c>
      <c r="U10" s="8">
        <v>0.0</v>
      </c>
      <c r="V10" s="8"/>
      <c r="W10" s="8">
        <v>-1.0</v>
      </c>
      <c r="X10" s="8">
        <v>-3.0</v>
      </c>
      <c r="Y10" s="8">
        <v>0.0</v>
      </c>
      <c r="Z10" s="8">
        <v>9.0</v>
      </c>
      <c r="AA10" s="8">
        <v>2.0</v>
      </c>
      <c r="AB10" s="8">
        <v>0.0</v>
      </c>
      <c r="AC10" s="8"/>
      <c r="AG10" s="8" t="s">
        <v>200</v>
      </c>
      <c r="AH10" s="8"/>
      <c r="AI10" s="8">
        <v>13.7</v>
      </c>
      <c r="AJ10" s="8">
        <v>13.8</v>
      </c>
      <c r="AK10" s="8">
        <v>13.7</v>
      </c>
      <c r="AL10" s="8">
        <v>13.8</v>
      </c>
      <c r="AM10" s="8"/>
      <c r="AN10" s="8"/>
      <c r="AO10" s="8">
        <v>14.2</v>
      </c>
      <c r="AP10" s="8"/>
      <c r="AQ10" s="8">
        <v>13.7</v>
      </c>
      <c r="AR10" s="8"/>
      <c r="AS10" s="8"/>
      <c r="AT10" s="8">
        <v>14.5</v>
      </c>
      <c r="AU10" s="8"/>
      <c r="AV10" s="8"/>
      <c r="AW10" s="8" t="s">
        <v>200</v>
      </c>
      <c r="AX10" s="8">
        <v>-7.0</v>
      </c>
      <c r="AY10" s="117">
        <v>11.0</v>
      </c>
      <c r="AZ10" s="118">
        <v>-2.5483870967741935</v>
      </c>
      <c r="BA10" s="118">
        <v>-2.0</v>
      </c>
      <c r="BB10" s="118">
        <v>3.8543370348861066</v>
      </c>
      <c r="BD10" s="8" t="s">
        <v>367</v>
      </c>
      <c r="BE10" s="8">
        <v>10.0</v>
      </c>
      <c r="BG10" s="8" t="s">
        <v>367</v>
      </c>
      <c r="BH10" s="8">
        <v>71.85333333333334</v>
      </c>
      <c r="BJ10" s="8" t="s">
        <v>367</v>
      </c>
      <c r="BK10" s="8"/>
      <c r="BL10" s="8"/>
      <c r="BM10" s="8"/>
      <c r="BN10" s="8">
        <v>1.0</v>
      </c>
      <c r="BO10" s="8"/>
      <c r="BP10" s="8"/>
      <c r="BQ10" s="8">
        <v>2.0</v>
      </c>
      <c r="BR10" s="8">
        <v>1.0</v>
      </c>
      <c r="BS10" s="8">
        <v>1.0</v>
      </c>
      <c r="BT10" s="8">
        <v>4.0</v>
      </c>
      <c r="BU10" s="8">
        <v>2.0</v>
      </c>
      <c r="BV10" s="8">
        <v>2.0</v>
      </c>
      <c r="BW10" s="8"/>
      <c r="BX10" s="8">
        <v>2.0</v>
      </c>
      <c r="BY10" s="8"/>
      <c r="BZ10" s="8"/>
      <c r="CA10" s="8">
        <v>1.0</v>
      </c>
      <c r="CB10" s="8"/>
      <c r="CC10" s="8">
        <v>1.0</v>
      </c>
      <c r="CD10" s="8"/>
      <c r="CE10" s="8"/>
      <c r="CF10" s="8"/>
      <c r="CG10" s="8"/>
      <c r="CH10" s="8"/>
      <c r="CI10" s="8"/>
      <c r="CJ10" s="8"/>
      <c r="CK10" s="8"/>
      <c r="CL10" s="8"/>
      <c r="CM10" s="8"/>
      <c r="CN10" s="8"/>
    </row>
    <row r="11">
      <c r="A11" s="8" t="s">
        <v>215</v>
      </c>
      <c r="B11" s="8">
        <v>1.0</v>
      </c>
      <c r="C11" s="8">
        <v>1.0</v>
      </c>
      <c r="D11" s="8">
        <v>1.0</v>
      </c>
      <c r="E11" s="8">
        <v>1.0</v>
      </c>
      <c r="F11" s="8">
        <v>1.0</v>
      </c>
      <c r="G11" s="8">
        <v>1.0</v>
      </c>
      <c r="H11" s="8">
        <v>2.0</v>
      </c>
      <c r="I11" s="8">
        <v>1.0</v>
      </c>
      <c r="J11" s="8">
        <v>1.0</v>
      </c>
      <c r="K11" s="8">
        <v>2.0</v>
      </c>
      <c r="L11" s="8">
        <v>1.0</v>
      </c>
      <c r="M11" s="8">
        <v>3.0</v>
      </c>
      <c r="N11" s="8">
        <f t="shared" si="1"/>
        <v>16</v>
      </c>
      <c r="Q11" s="8" t="s">
        <v>1575</v>
      </c>
      <c r="R11" s="8">
        <v>0.0</v>
      </c>
      <c r="S11" s="8">
        <v>0.0</v>
      </c>
      <c r="T11" s="8">
        <v>0.0</v>
      </c>
      <c r="U11" s="8">
        <v>0.0</v>
      </c>
      <c r="V11" s="8">
        <v>0.0</v>
      </c>
      <c r="W11" s="8">
        <v>0.0</v>
      </c>
      <c r="X11" s="8">
        <v>0.0</v>
      </c>
      <c r="Y11" s="8">
        <v>0.0</v>
      </c>
      <c r="Z11" s="8">
        <v>0.0</v>
      </c>
      <c r="AA11" s="8">
        <v>0.0</v>
      </c>
      <c r="AB11" s="8">
        <v>0.0</v>
      </c>
      <c r="AC11" s="8">
        <v>0.0</v>
      </c>
      <c r="AG11" s="8" t="s">
        <v>321</v>
      </c>
      <c r="AH11" s="8"/>
      <c r="AI11" s="8">
        <v>11.3</v>
      </c>
      <c r="AJ11" s="8">
        <v>11.4</v>
      </c>
      <c r="AK11" s="8">
        <v>11.3</v>
      </c>
      <c r="AL11" s="8">
        <v>11.2</v>
      </c>
      <c r="AM11" s="8">
        <v>11.6</v>
      </c>
      <c r="AN11" s="8"/>
      <c r="AO11" s="8">
        <v>11.8</v>
      </c>
      <c r="AP11" s="8">
        <v>11.8</v>
      </c>
      <c r="AQ11" s="8">
        <v>10.9</v>
      </c>
      <c r="AR11" s="8">
        <v>10.9</v>
      </c>
      <c r="AS11" s="8">
        <v>10.3</v>
      </c>
      <c r="AT11" s="8"/>
      <c r="AU11" s="8"/>
      <c r="AV11" s="8"/>
      <c r="AW11" s="8" t="s">
        <v>321</v>
      </c>
      <c r="AX11" s="8">
        <v>-4.0</v>
      </c>
      <c r="AY11" s="117">
        <v>9.0</v>
      </c>
      <c r="AZ11" s="118">
        <v>1.5294117647058822</v>
      </c>
      <c r="BA11" s="118">
        <v>2.0</v>
      </c>
      <c r="BB11" s="118">
        <v>3.4117013178695674</v>
      </c>
      <c r="BD11" s="8" t="s">
        <v>301</v>
      </c>
      <c r="BE11" s="8">
        <v>19.0</v>
      </c>
      <c r="BG11" s="8" t="s">
        <v>301</v>
      </c>
      <c r="BH11" s="8">
        <v>70.36875</v>
      </c>
      <c r="BJ11" s="8" t="s">
        <v>1575</v>
      </c>
      <c r="BK11" s="8">
        <v>1.0</v>
      </c>
      <c r="BL11" s="8">
        <v>1.0</v>
      </c>
      <c r="BM11" s="8">
        <v>1.0</v>
      </c>
      <c r="BN11" s="8">
        <v>1.0</v>
      </c>
      <c r="BO11" s="8">
        <v>1.0</v>
      </c>
      <c r="BP11" s="8">
        <v>1.0</v>
      </c>
      <c r="BQ11" s="8">
        <v>1.0</v>
      </c>
      <c r="BR11" s="8">
        <v>1.0</v>
      </c>
      <c r="BS11" s="8">
        <v>1.0</v>
      </c>
      <c r="BT11" s="8">
        <v>1.0</v>
      </c>
      <c r="BU11" s="8">
        <v>1.0</v>
      </c>
      <c r="BV11" s="8">
        <v>1.0</v>
      </c>
      <c r="BW11" s="8">
        <v>1.0</v>
      </c>
      <c r="BX11" s="8">
        <v>1.0</v>
      </c>
      <c r="BY11" s="8">
        <v>1.0</v>
      </c>
      <c r="BZ11" s="8">
        <v>1.0</v>
      </c>
      <c r="CA11" s="8">
        <v>1.0</v>
      </c>
      <c r="CB11" s="8">
        <v>1.0</v>
      </c>
      <c r="CC11" s="8">
        <v>1.0</v>
      </c>
      <c r="CD11" s="8">
        <v>1.0</v>
      </c>
      <c r="CE11" s="8">
        <v>1.0</v>
      </c>
      <c r="CF11" s="8">
        <v>1.0</v>
      </c>
      <c r="CG11" s="8">
        <v>1.0</v>
      </c>
      <c r="CH11" s="8">
        <v>1.0</v>
      </c>
      <c r="CI11" s="8">
        <v>1.0</v>
      </c>
      <c r="CJ11" s="8">
        <v>1.0</v>
      </c>
      <c r="CK11" s="8">
        <v>1.0</v>
      </c>
      <c r="CL11" s="8">
        <v>1.0</v>
      </c>
      <c r="CM11" s="8">
        <v>1.0</v>
      </c>
      <c r="CN11" s="8">
        <v>1.0</v>
      </c>
    </row>
    <row r="12">
      <c r="A12" s="8" t="s">
        <v>243</v>
      </c>
      <c r="B12" s="8"/>
      <c r="C12" s="8">
        <v>4.0</v>
      </c>
      <c r="D12" s="8">
        <v>1.0</v>
      </c>
      <c r="E12" s="8">
        <v>2.0</v>
      </c>
      <c r="F12" s="8"/>
      <c r="G12" s="8">
        <v>1.0</v>
      </c>
      <c r="H12" s="8"/>
      <c r="I12" s="8">
        <v>2.0</v>
      </c>
      <c r="J12" s="8"/>
      <c r="K12" s="8">
        <v>1.0</v>
      </c>
      <c r="L12" s="8"/>
      <c r="M12" s="8"/>
      <c r="N12" s="8">
        <f t="shared" si="1"/>
        <v>11</v>
      </c>
      <c r="Q12" s="8" t="s">
        <v>301</v>
      </c>
      <c r="R12" s="8">
        <v>10.0</v>
      </c>
      <c r="S12" s="8">
        <v>1.0</v>
      </c>
      <c r="T12" s="8">
        <v>15.0</v>
      </c>
      <c r="U12" s="8">
        <v>1.0</v>
      </c>
      <c r="V12" s="8">
        <v>-5.0</v>
      </c>
      <c r="W12" s="8">
        <v>11.0</v>
      </c>
      <c r="X12" s="8">
        <v>-2.0</v>
      </c>
      <c r="Y12" s="8">
        <v>2.0</v>
      </c>
      <c r="Z12" s="8">
        <v>11.0</v>
      </c>
      <c r="AA12" s="8"/>
      <c r="AB12" s="8"/>
      <c r="AC12" s="8">
        <v>-7.0</v>
      </c>
      <c r="AG12" s="8" t="s">
        <v>367</v>
      </c>
      <c r="AH12" s="8"/>
      <c r="AI12" s="8">
        <v>8.7</v>
      </c>
      <c r="AJ12" s="8">
        <v>8.6</v>
      </c>
      <c r="AK12" s="8">
        <v>7.8</v>
      </c>
      <c r="AL12" s="8">
        <v>7.4</v>
      </c>
      <c r="AM12" s="8"/>
      <c r="AN12" s="8">
        <v>7.6</v>
      </c>
      <c r="AO12" s="8">
        <v>7.8</v>
      </c>
      <c r="AP12" s="8">
        <v>7.9</v>
      </c>
      <c r="AQ12" s="8">
        <v>7.5</v>
      </c>
      <c r="AR12" s="8">
        <v>7.5</v>
      </c>
      <c r="AS12" s="8">
        <v>7.5</v>
      </c>
      <c r="AT12" s="8"/>
      <c r="AU12" s="8"/>
      <c r="AV12" s="8"/>
      <c r="AW12" s="8" t="s">
        <v>367</v>
      </c>
      <c r="AX12" s="8">
        <v>-6.0</v>
      </c>
      <c r="AY12" s="117">
        <v>9.0</v>
      </c>
      <c r="AZ12" s="118">
        <v>-0.5294117647058824</v>
      </c>
      <c r="BA12" s="118">
        <v>-1.0</v>
      </c>
      <c r="BB12" s="118">
        <v>3.144790276370261</v>
      </c>
      <c r="BD12" s="8" t="s">
        <v>215</v>
      </c>
      <c r="BE12" s="8">
        <v>13.0</v>
      </c>
      <c r="BG12" s="8" t="s">
        <v>215</v>
      </c>
      <c r="BH12" s="118">
        <v>69.95</v>
      </c>
      <c r="BJ12" s="8" t="s">
        <v>301</v>
      </c>
      <c r="BK12" s="8"/>
      <c r="BL12" s="8"/>
      <c r="BM12" s="8">
        <v>1.0</v>
      </c>
      <c r="BN12" s="8"/>
      <c r="BO12" s="8">
        <v>2.0</v>
      </c>
      <c r="BP12" s="8">
        <v>1.0</v>
      </c>
      <c r="BQ12" s="8"/>
      <c r="BR12" s="8">
        <v>2.0</v>
      </c>
      <c r="BS12" s="8"/>
      <c r="BT12" s="8"/>
      <c r="BU12" s="8">
        <v>2.0</v>
      </c>
      <c r="BV12" s="8">
        <v>4.0</v>
      </c>
      <c r="BW12" s="8"/>
      <c r="BX12" s="8">
        <v>1.0</v>
      </c>
      <c r="BY12" s="8">
        <v>1.0</v>
      </c>
      <c r="BZ12" s="8"/>
      <c r="CA12" s="8"/>
      <c r="CB12" s="8">
        <v>1.0</v>
      </c>
      <c r="CC12" s="8"/>
      <c r="CD12" s="8">
        <v>1.0</v>
      </c>
      <c r="CE12" s="8">
        <v>2.0</v>
      </c>
      <c r="CF12" s="8"/>
      <c r="CG12" s="8"/>
      <c r="CH12" s="8"/>
      <c r="CI12" s="8">
        <v>1.0</v>
      </c>
      <c r="CJ12" s="8"/>
      <c r="CK12" s="8"/>
      <c r="CL12" s="8"/>
      <c r="CM12" s="8"/>
      <c r="CN12" s="8"/>
    </row>
    <row r="13">
      <c r="A13" s="8" t="s">
        <v>349</v>
      </c>
      <c r="B13" s="8">
        <v>2.0</v>
      </c>
      <c r="C13" s="8">
        <v>1.0</v>
      </c>
      <c r="D13" s="8"/>
      <c r="E13" s="8">
        <v>3.0</v>
      </c>
      <c r="F13" s="8"/>
      <c r="G13" s="8">
        <v>1.0</v>
      </c>
      <c r="H13" s="8"/>
      <c r="I13" s="8">
        <v>1.0</v>
      </c>
      <c r="J13" s="8">
        <v>1.0</v>
      </c>
      <c r="K13" s="8">
        <v>1.0</v>
      </c>
      <c r="L13" s="8">
        <v>1.0</v>
      </c>
      <c r="M13" s="8"/>
      <c r="N13" s="8">
        <f t="shared" si="1"/>
        <v>11</v>
      </c>
      <c r="Q13" s="8" t="s">
        <v>215</v>
      </c>
      <c r="R13" s="8">
        <v>12.0</v>
      </c>
      <c r="S13" s="8">
        <v>1.0</v>
      </c>
      <c r="T13" s="8">
        <v>3.0</v>
      </c>
      <c r="U13" s="8">
        <v>-2.0</v>
      </c>
      <c r="V13" s="8">
        <v>7.0</v>
      </c>
      <c r="W13" s="8">
        <v>0.0</v>
      </c>
      <c r="X13" s="8">
        <v>2.0</v>
      </c>
      <c r="Y13" s="8">
        <v>3.0</v>
      </c>
      <c r="Z13" s="8">
        <v>5.0</v>
      </c>
      <c r="AA13" s="8">
        <v>-5.0</v>
      </c>
      <c r="AB13" s="8">
        <v>10.0</v>
      </c>
      <c r="AC13" s="8">
        <v>0.0</v>
      </c>
      <c r="AG13" s="8" t="s">
        <v>1575</v>
      </c>
      <c r="AH13" s="8"/>
      <c r="AI13" s="8"/>
      <c r="AJ13" s="8"/>
      <c r="AK13" s="8"/>
      <c r="AL13" s="8"/>
      <c r="AM13" s="8"/>
      <c r="AN13" s="8"/>
      <c r="AO13" s="8"/>
      <c r="AP13" s="8"/>
      <c r="AQ13" s="8"/>
      <c r="AR13" s="8"/>
      <c r="AS13" s="8"/>
      <c r="AT13" s="8"/>
      <c r="AU13" s="8"/>
      <c r="AV13" s="8"/>
      <c r="AW13" s="8" t="s">
        <v>1575</v>
      </c>
      <c r="AX13" s="8">
        <v>0.0</v>
      </c>
      <c r="AY13" s="117">
        <v>0.0</v>
      </c>
      <c r="AZ13" s="118" t="e">
        <v>#DIV/0!</v>
      </c>
      <c r="BA13" s="118" t="e">
        <v>#NUM!</v>
      </c>
      <c r="BB13" s="118" t="e">
        <v>#DIV/0!</v>
      </c>
      <c r="BD13" s="8" t="s">
        <v>349</v>
      </c>
      <c r="BE13" s="8">
        <v>10.0</v>
      </c>
      <c r="BG13" s="8" t="s">
        <v>349</v>
      </c>
      <c r="BH13" s="8">
        <v>70.53333333333333</v>
      </c>
      <c r="BJ13" s="8" t="s">
        <v>215</v>
      </c>
      <c r="BK13" s="8"/>
      <c r="BL13" s="8"/>
      <c r="BM13" s="8"/>
      <c r="BN13" s="8"/>
      <c r="BO13" s="8">
        <v>1.0</v>
      </c>
      <c r="BP13" s="8"/>
      <c r="BQ13" s="8"/>
      <c r="BR13" s="8">
        <v>2.0</v>
      </c>
      <c r="BS13" s="8"/>
      <c r="BT13" s="8">
        <v>2.0</v>
      </c>
      <c r="BU13" s="8">
        <v>2.0</v>
      </c>
      <c r="BV13" s="8">
        <v>1.0</v>
      </c>
      <c r="BW13" s="8">
        <v>2.0</v>
      </c>
      <c r="BX13" s="8">
        <v>1.0</v>
      </c>
      <c r="BY13" s="8">
        <v>1.0</v>
      </c>
      <c r="BZ13" s="8"/>
      <c r="CA13" s="8">
        <v>2.0</v>
      </c>
      <c r="CB13" s="8"/>
      <c r="CC13" s="8"/>
      <c r="CD13" s="8">
        <v>1.0</v>
      </c>
      <c r="CE13" s="8"/>
      <c r="CF13" s="8">
        <v>1.0</v>
      </c>
      <c r="CG13" s="8"/>
      <c r="CH13" s="8"/>
      <c r="CI13" s="8"/>
      <c r="CJ13" s="8"/>
      <c r="CK13" s="8"/>
      <c r="CL13" s="8"/>
      <c r="CM13" s="8"/>
      <c r="CN13" s="8"/>
    </row>
    <row r="14">
      <c r="A14" s="8" t="s">
        <v>339</v>
      </c>
      <c r="B14" s="8"/>
      <c r="C14" s="8"/>
      <c r="D14" s="8"/>
      <c r="E14" s="8"/>
      <c r="F14" s="8">
        <v>2.0</v>
      </c>
      <c r="G14" s="8"/>
      <c r="H14" s="8"/>
      <c r="I14" s="8"/>
      <c r="J14" s="8"/>
      <c r="K14" s="8"/>
      <c r="L14" s="8"/>
      <c r="M14" s="8">
        <v>7.0</v>
      </c>
      <c r="N14" s="8">
        <f t="shared" si="1"/>
        <v>9</v>
      </c>
      <c r="Q14" s="8" t="s">
        <v>349</v>
      </c>
      <c r="R14" s="8">
        <v>6.0</v>
      </c>
      <c r="S14" s="8">
        <v>0.0</v>
      </c>
      <c r="T14" s="8"/>
      <c r="U14" s="8">
        <v>1.0</v>
      </c>
      <c r="V14" s="8"/>
      <c r="W14" s="8">
        <v>1.0</v>
      </c>
      <c r="X14" s="8"/>
      <c r="Y14" s="8">
        <v>-5.0</v>
      </c>
      <c r="Z14" s="8">
        <v>9.0</v>
      </c>
      <c r="AA14" s="8">
        <v>2.0</v>
      </c>
      <c r="AB14" s="8">
        <v>4.0</v>
      </c>
      <c r="AC14" s="8"/>
      <c r="AG14" s="8" t="s">
        <v>301</v>
      </c>
      <c r="AH14" s="8"/>
      <c r="AI14" s="8">
        <v>8.6</v>
      </c>
      <c r="AJ14" s="8">
        <v>9.4</v>
      </c>
      <c r="AK14" s="8">
        <v>9.8</v>
      </c>
      <c r="AL14" s="8">
        <v>10.2</v>
      </c>
      <c r="AM14" s="8">
        <v>10.7</v>
      </c>
      <c r="AN14" s="8">
        <v>10.7</v>
      </c>
      <c r="AO14" s="8">
        <v>10.8</v>
      </c>
      <c r="AP14" s="8">
        <v>10.4</v>
      </c>
      <c r="AQ14" s="8">
        <v>10.3</v>
      </c>
      <c r="AR14" s="8"/>
      <c r="AS14" s="8"/>
      <c r="AT14" s="8">
        <v>10.7</v>
      </c>
      <c r="AU14" s="8"/>
      <c r="AV14" s="8"/>
      <c r="AW14" s="8" t="s">
        <v>301</v>
      </c>
      <c r="AX14" s="8">
        <v>-7.0</v>
      </c>
      <c r="AY14" s="117">
        <v>15.0</v>
      </c>
      <c r="AZ14" s="118">
        <v>-0.15789473684210525</v>
      </c>
      <c r="BA14" s="118">
        <v>-2.0</v>
      </c>
      <c r="BB14" s="118">
        <v>7.174516304987139</v>
      </c>
      <c r="BD14" s="8" t="s">
        <v>330</v>
      </c>
      <c r="BE14" s="8">
        <v>4.0</v>
      </c>
      <c r="BG14" s="8" t="s">
        <v>330</v>
      </c>
      <c r="BH14" s="8">
        <v>70.7</v>
      </c>
      <c r="BJ14" s="8" t="s">
        <v>349</v>
      </c>
      <c r="BK14" s="8"/>
      <c r="BL14" s="8"/>
      <c r="BM14" s="8"/>
      <c r="BN14" s="8"/>
      <c r="BO14" s="8">
        <v>1.0</v>
      </c>
      <c r="BP14" s="8"/>
      <c r="BQ14" s="8"/>
      <c r="BR14" s="8"/>
      <c r="BS14" s="8"/>
      <c r="BT14" s="8">
        <v>1.0</v>
      </c>
      <c r="BU14" s="8">
        <v>3.0</v>
      </c>
      <c r="BV14" s="8">
        <v>1.0</v>
      </c>
      <c r="BW14" s="8"/>
      <c r="BX14" s="8">
        <v>1.0</v>
      </c>
      <c r="BY14" s="8">
        <v>1.0</v>
      </c>
      <c r="BZ14" s="8">
        <v>1.0</v>
      </c>
      <c r="CA14" s="8"/>
      <c r="CB14" s="8"/>
      <c r="CC14" s="8">
        <v>1.0</v>
      </c>
      <c r="CD14" s="8"/>
      <c r="CE14" s="8"/>
      <c r="CF14" s="8"/>
      <c r="CG14" s="8">
        <v>1.0</v>
      </c>
      <c r="CH14" s="8"/>
      <c r="CI14" s="8"/>
      <c r="CJ14" s="8"/>
      <c r="CK14" s="8"/>
      <c r="CL14" s="8"/>
      <c r="CM14" s="8"/>
      <c r="CN14" s="8"/>
    </row>
    <row r="15">
      <c r="A15" s="8" t="s">
        <v>311</v>
      </c>
      <c r="B15" s="8"/>
      <c r="C15" s="8"/>
      <c r="D15" s="8">
        <v>1.0</v>
      </c>
      <c r="E15" s="8"/>
      <c r="F15" s="8">
        <v>1.0</v>
      </c>
      <c r="G15" s="8"/>
      <c r="H15" s="8">
        <v>1.0</v>
      </c>
      <c r="I15" s="8">
        <v>1.0</v>
      </c>
      <c r="J15" s="8">
        <v>1.0</v>
      </c>
      <c r="K15" s="8"/>
      <c r="L15" s="8"/>
      <c r="M15" s="8"/>
      <c r="N15" s="8">
        <f t="shared" si="1"/>
        <v>5</v>
      </c>
      <c r="Q15" s="8" t="s">
        <v>330</v>
      </c>
      <c r="R15" s="8"/>
      <c r="S15" s="8"/>
      <c r="T15" s="8"/>
      <c r="U15" s="8">
        <v>-2.0</v>
      </c>
      <c r="V15" s="8">
        <v>4.0</v>
      </c>
      <c r="W15" s="8"/>
      <c r="X15" s="8"/>
      <c r="Y15" s="8">
        <v>-2.0</v>
      </c>
      <c r="Z15" s="8"/>
      <c r="AA15" s="8"/>
      <c r="AB15" s="8"/>
      <c r="AC15" s="8">
        <v>0.0</v>
      </c>
      <c r="AG15" s="8" t="s">
        <v>215</v>
      </c>
      <c r="AH15" s="8"/>
      <c r="AI15" s="8">
        <v>13.6</v>
      </c>
      <c r="AJ15" s="8">
        <v>13.6</v>
      </c>
      <c r="AK15" s="8">
        <v>13.6</v>
      </c>
      <c r="AL15" s="8">
        <v>13.6</v>
      </c>
      <c r="AM15" s="8">
        <v>13.0</v>
      </c>
      <c r="AN15" s="8">
        <v>13.1</v>
      </c>
      <c r="AO15" s="8">
        <v>12.6</v>
      </c>
      <c r="AP15" s="8">
        <v>13.7</v>
      </c>
      <c r="AQ15" s="8">
        <v>13.8</v>
      </c>
      <c r="AR15" s="8">
        <v>14.5</v>
      </c>
      <c r="AS15" s="8">
        <v>13.1</v>
      </c>
      <c r="AT15" s="8">
        <v>13.5</v>
      </c>
      <c r="AU15" s="8"/>
      <c r="AV15" s="8"/>
      <c r="AW15" s="8" t="s">
        <v>215</v>
      </c>
      <c r="AX15" s="8">
        <v>-5.0</v>
      </c>
      <c r="AY15" s="117">
        <v>12.0</v>
      </c>
      <c r="AZ15" s="118">
        <v>2.0625</v>
      </c>
      <c r="BA15" s="118">
        <v>1.5</v>
      </c>
      <c r="BB15" s="118">
        <v>4.697073557013985</v>
      </c>
      <c r="BD15" s="8" t="s">
        <v>290</v>
      </c>
      <c r="BE15" s="8">
        <v>2.0</v>
      </c>
      <c r="BG15" s="8" t="s">
        <v>290</v>
      </c>
      <c r="BH15" s="8">
        <v>69.7</v>
      </c>
      <c r="BJ15" s="8" t="s">
        <v>330</v>
      </c>
      <c r="BK15" s="8"/>
      <c r="BL15" s="8"/>
      <c r="BM15" s="8"/>
      <c r="BN15" s="8"/>
      <c r="BO15" s="8"/>
      <c r="BP15" s="8"/>
      <c r="BQ15" s="8"/>
      <c r="BR15" s="8">
        <v>3.0</v>
      </c>
      <c r="BS15" s="8"/>
      <c r="BT15" s="8">
        <v>1.0</v>
      </c>
      <c r="BU15" s="8"/>
      <c r="BV15" s="8"/>
      <c r="BW15" s="8"/>
      <c r="BX15" s="8">
        <v>1.0</v>
      </c>
      <c r="BY15" s="8"/>
      <c r="BZ15" s="8"/>
      <c r="CA15" s="8"/>
      <c r="CB15" s="8"/>
      <c r="CC15" s="8"/>
      <c r="CD15" s="8"/>
      <c r="CE15" s="8"/>
      <c r="CF15" s="8"/>
      <c r="CG15" s="8"/>
      <c r="CH15" s="8"/>
      <c r="CI15" s="8"/>
      <c r="CJ15" s="8"/>
      <c r="CK15" s="8"/>
      <c r="CL15" s="8"/>
      <c r="CM15" s="8"/>
      <c r="CN15" s="8"/>
    </row>
    <row r="16">
      <c r="A16" s="8" t="s">
        <v>330</v>
      </c>
      <c r="B16" s="8"/>
      <c r="C16" s="8"/>
      <c r="D16" s="8"/>
      <c r="E16" s="8">
        <v>2.0</v>
      </c>
      <c r="F16" s="8">
        <v>1.0</v>
      </c>
      <c r="G16" s="8"/>
      <c r="H16" s="8"/>
      <c r="I16" s="8">
        <v>1.0</v>
      </c>
      <c r="J16" s="8"/>
      <c r="K16" s="8"/>
      <c r="L16" s="8"/>
      <c r="M16" s="8">
        <v>1.0</v>
      </c>
      <c r="N16" s="8">
        <f t="shared" si="1"/>
        <v>5</v>
      </c>
      <c r="Q16" s="8" t="s">
        <v>311</v>
      </c>
      <c r="R16" s="8"/>
      <c r="S16" s="8"/>
      <c r="T16" s="8">
        <v>0.0</v>
      </c>
      <c r="U16" s="8"/>
      <c r="V16" s="8">
        <v>11.0</v>
      </c>
      <c r="W16" s="8"/>
      <c r="X16" s="8">
        <v>-2.0</v>
      </c>
      <c r="Y16" s="8">
        <v>8.0</v>
      </c>
      <c r="Z16" s="8">
        <v>16.0</v>
      </c>
      <c r="AA16" s="8"/>
      <c r="AB16" s="8"/>
      <c r="AC16" s="8"/>
      <c r="AG16" s="8" t="s">
        <v>349</v>
      </c>
      <c r="AH16" s="8"/>
      <c r="AI16" s="8">
        <v>13.9</v>
      </c>
      <c r="AJ16" s="8">
        <v>14.2</v>
      </c>
      <c r="AK16" s="8"/>
      <c r="AL16" s="8">
        <v>14.4</v>
      </c>
      <c r="AM16" s="8"/>
      <c r="AN16" s="8">
        <v>14.2</v>
      </c>
      <c r="AO16" s="8"/>
      <c r="AP16" s="8">
        <v>13.9</v>
      </c>
      <c r="AQ16" s="8">
        <v>13.0</v>
      </c>
      <c r="AR16" s="8">
        <v>13.0</v>
      </c>
      <c r="AS16" s="8">
        <v>12.9</v>
      </c>
      <c r="AT16" s="8"/>
      <c r="AU16" s="8"/>
      <c r="AV16" s="8"/>
      <c r="AW16" s="8" t="s">
        <v>349</v>
      </c>
      <c r="AX16" s="8">
        <v>-5.0</v>
      </c>
      <c r="AY16" s="117">
        <v>9.0</v>
      </c>
      <c r="AZ16" s="118">
        <v>2.3636363636363638</v>
      </c>
      <c r="BA16" s="118">
        <v>1.0</v>
      </c>
      <c r="BB16" s="118">
        <v>3.7489392439122633</v>
      </c>
      <c r="BD16" s="8" t="s">
        <v>21</v>
      </c>
      <c r="BE16" s="8">
        <v>29.0</v>
      </c>
      <c r="BG16" s="8" t="s">
        <v>21</v>
      </c>
      <c r="BH16" s="8">
        <v>71.14999999999999</v>
      </c>
      <c r="BJ16" s="8" t="s">
        <v>290</v>
      </c>
      <c r="BK16" s="8"/>
      <c r="BL16" s="8"/>
      <c r="BM16" s="8"/>
      <c r="BN16" s="8"/>
      <c r="BO16" s="8"/>
      <c r="BP16" s="8"/>
      <c r="BQ16" s="8"/>
      <c r="BR16" s="8"/>
      <c r="BS16" s="8"/>
      <c r="BT16" s="8"/>
      <c r="BU16" s="8"/>
      <c r="BV16" s="8"/>
      <c r="BW16" s="8"/>
      <c r="BX16" s="8"/>
      <c r="BY16" s="8">
        <v>1.0</v>
      </c>
      <c r="BZ16" s="8"/>
      <c r="CA16" s="8"/>
      <c r="CB16" s="8"/>
      <c r="CC16" s="8"/>
      <c r="CD16" s="8"/>
      <c r="CE16" s="8"/>
      <c r="CF16" s="8">
        <v>1.0</v>
      </c>
      <c r="CG16" s="8"/>
      <c r="CH16" s="8"/>
      <c r="CI16" s="8"/>
      <c r="CJ16" s="8"/>
      <c r="CK16" s="8"/>
      <c r="CL16" s="8"/>
      <c r="CM16" s="8"/>
      <c r="CN16" s="8"/>
    </row>
    <row r="17">
      <c r="A17" s="8" t="s">
        <v>187</v>
      </c>
      <c r="B17" s="8">
        <v>1.0</v>
      </c>
      <c r="C17" s="8">
        <v>2.0</v>
      </c>
      <c r="D17" s="8"/>
      <c r="E17" s="8"/>
      <c r="F17" s="8"/>
      <c r="G17" s="8"/>
      <c r="H17" s="8"/>
      <c r="I17" s="8"/>
      <c r="J17" s="8"/>
      <c r="K17" s="8"/>
      <c r="L17" s="8"/>
      <c r="M17" s="8"/>
      <c r="N17" s="8">
        <f t="shared" si="1"/>
        <v>3</v>
      </c>
      <c r="Q17" s="8" t="s">
        <v>243</v>
      </c>
      <c r="R17" s="8"/>
      <c r="S17" s="8">
        <v>2.0</v>
      </c>
      <c r="T17" s="8">
        <v>0.0</v>
      </c>
      <c r="U17" s="8">
        <v>3.0</v>
      </c>
      <c r="V17" s="8"/>
      <c r="W17" s="8">
        <v>0.0</v>
      </c>
      <c r="X17" s="8"/>
      <c r="Y17" s="8">
        <v>-2.0</v>
      </c>
      <c r="Z17" s="8"/>
      <c r="AA17" s="8">
        <v>3.0</v>
      </c>
      <c r="AB17" s="8"/>
      <c r="AC17" s="8"/>
      <c r="AG17" s="8" t="s">
        <v>330</v>
      </c>
      <c r="AH17" s="8"/>
      <c r="AI17" s="8"/>
      <c r="AJ17" s="8"/>
      <c r="AK17" s="8"/>
      <c r="AL17" s="8">
        <v>25.6</v>
      </c>
      <c r="AM17" s="8">
        <v>24.7</v>
      </c>
      <c r="AN17" s="8"/>
      <c r="AO17" s="8"/>
      <c r="AP17" s="8">
        <v>24.6</v>
      </c>
      <c r="AQ17" s="8"/>
      <c r="AR17" s="8"/>
      <c r="AS17" s="8"/>
      <c r="AT17" s="8">
        <v>24.2</v>
      </c>
      <c r="AU17" s="8"/>
      <c r="AV17" s="8"/>
      <c r="AW17" s="8" t="s">
        <v>330</v>
      </c>
      <c r="AX17" s="8">
        <v>-2.0</v>
      </c>
      <c r="AY17" s="117">
        <v>4.0</v>
      </c>
      <c r="AZ17" s="118">
        <v>-0.4</v>
      </c>
      <c r="BA17" s="118">
        <v>-2.0</v>
      </c>
      <c r="BB17" s="118">
        <v>2.6076809620810595</v>
      </c>
      <c r="BG17" s="8" t="s">
        <v>1645</v>
      </c>
      <c r="BH17" s="8">
        <v>70.79773371104814</v>
      </c>
      <c r="BJ17" s="8" t="s">
        <v>21</v>
      </c>
      <c r="BK17" s="8"/>
      <c r="BL17" s="8"/>
      <c r="BM17" s="8">
        <v>1.0</v>
      </c>
      <c r="BN17" s="8"/>
      <c r="BO17" s="8"/>
      <c r="BP17" s="8"/>
      <c r="BQ17" s="8"/>
      <c r="BR17" s="8">
        <v>2.0</v>
      </c>
      <c r="BS17" s="8">
        <v>5.0</v>
      </c>
      <c r="BT17" s="8">
        <v>6.0</v>
      </c>
      <c r="BU17" s="8">
        <v>6.0</v>
      </c>
      <c r="BV17" s="8">
        <v>2.0</v>
      </c>
      <c r="BW17" s="8"/>
      <c r="BX17" s="8">
        <v>2.0</v>
      </c>
      <c r="BY17" s="8">
        <v>2.0</v>
      </c>
      <c r="BZ17" s="8">
        <v>1.0</v>
      </c>
      <c r="CA17" s="8">
        <v>1.0</v>
      </c>
      <c r="CB17" s="8">
        <v>2.0</v>
      </c>
      <c r="CC17" s="8">
        <v>1.0</v>
      </c>
      <c r="CD17" s="8"/>
      <c r="CE17" s="8">
        <v>1.0</v>
      </c>
      <c r="CF17" s="8"/>
      <c r="CG17" s="8"/>
      <c r="CH17" s="8"/>
      <c r="CI17" s="8"/>
      <c r="CJ17" s="8"/>
      <c r="CK17" s="8"/>
      <c r="CL17" s="8"/>
      <c r="CM17" s="8"/>
      <c r="CN17" s="8"/>
    </row>
    <row r="18">
      <c r="A18" s="8" t="s">
        <v>290</v>
      </c>
      <c r="B18" s="8"/>
      <c r="C18" s="8"/>
      <c r="D18" s="8"/>
      <c r="E18" s="8"/>
      <c r="F18" s="8"/>
      <c r="G18" s="8"/>
      <c r="H18" s="8"/>
      <c r="I18" s="8">
        <v>1.0</v>
      </c>
      <c r="J18" s="8">
        <v>1.0</v>
      </c>
      <c r="K18" s="8"/>
      <c r="L18" s="8"/>
      <c r="M18" s="8"/>
      <c r="N18" s="8">
        <f t="shared" si="1"/>
        <v>2</v>
      </c>
      <c r="Q18" s="8" t="s">
        <v>290</v>
      </c>
      <c r="R18" s="8"/>
      <c r="S18" s="8"/>
      <c r="T18" s="8"/>
      <c r="U18" s="8"/>
      <c r="V18" s="8"/>
      <c r="W18" s="8"/>
      <c r="X18" s="8"/>
      <c r="Y18" s="8">
        <v>5.0</v>
      </c>
      <c r="Z18" s="8">
        <v>12.0</v>
      </c>
      <c r="AA18" s="8"/>
      <c r="AB18" s="8"/>
      <c r="AC18" s="8"/>
      <c r="AG18" s="8" t="s">
        <v>311</v>
      </c>
      <c r="AH18" s="8"/>
      <c r="AI18" s="8"/>
      <c r="AJ18" s="8"/>
      <c r="AK18" s="8">
        <v>28.8</v>
      </c>
      <c r="AL18" s="8"/>
      <c r="AM18" s="8">
        <v>28.7</v>
      </c>
      <c r="AN18" s="8"/>
      <c r="AO18" s="8">
        <v>28.6</v>
      </c>
      <c r="AP18" s="8">
        <v>28.1</v>
      </c>
      <c r="AQ18" s="8">
        <v>27.5</v>
      </c>
      <c r="AR18" s="8"/>
      <c r="AS18" s="8"/>
      <c r="AT18" s="8"/>
      <c r="AU18" s="8"/>
      <c r="AV18" s="8"/>
      <c r="AW18" s="8" t="s">
        <v>311</v>
      </c>
      <c r="AX18" s="8">
        <v>-2.0</v>
      </c>
      <c r="AY18" s="117">
        <v>16.0</v>
      </c>
      <c r="AZ18" s="118">
        <v>6.6</v>
      </c>
      <c r="BA18" s="118">
        <v>8.0</v>
      </c>
      <c r="BB18" s="118">
        <v>7.536577472566709</v>
      </c>
      <c r="BJ18" s="8" t="s">
        <v>1645</v>
      </c>
      <c r="BK18" s="8">
        <v>1.0</v>
      </c>
      <c r="BL18" s="8">
        <v>1.0</v>
      </c>
      <c r="BM18" s="8">
        <v>5.0</v>
      </c>
      <c r="BN18" s="8">
        <v>4.0</v>
      </c>
      <c r="BO18" s="8">
        <v>5.0</v>
      </c>
      <c r="BP18" s="8">
        <v>4.0</v>
      </c>
      <c r="BQ18" s="8">
        <v>6.0</v>
      </c>
      <c r="BR18" s="8">
        <v>20.0</v>
      </c>
      <c r="BS18" s="8">
        <v>13.0</v>
      </c>
      <c r="BT18" s="8">
        <v>21.0</v>
      </c>
      <c r="BU18" s="8">
        <v>25.0</v>
      </c>
      <c r="BV18" s="8">
        <v>21.0</v>
      </c>
      <c r="BW18" s="8">
        <v>8.0</v>
      </c>
      <c r="BX18" s="8">
        <v>17.0</v>
      </c>
      <c r="BY18" s="8">
        <v>15.0</v>
      </c>
      <c r="BZ18" s="8">
        <v>8.0</v>
      </c>
      <c r="CA18" s="8">
        <v>14.0</v>
      </c>
      <c r="CB18" s="8">
        <v>10.0</v>
      </c>
      <c r="CC18" s="8">
        <v>8.0</v>
      </c>
      <c r="CD18" s="8">
        <v>9.0</v>
      </c>
      <c r="CE18" s="8">
        <v>5.0</v>
      </c>
      <c r="CF18" s="8">
        <v>4.0</v>
      </c>
      <c r="CG18" s="8">
        <v>2.0</v>
      </c>
      <c r="CH18" s="8">
        <v>2.0</v>
      </c>
      <c r="CI18" s="8">
        <v>2.0</v>
      </c>
      <c r="CJ18" s="8">
        <v>1.0</v>
      </c>
      <c r="CK18" s="8">
        <v>2.0</v>
      </c>
      <c r="CL18" s="8">
        <v>3.0</v>
      </c>
      <c r="CM18" s="8">
        <v>2.0</v>
      </c>
      <c r="CN18" s="8">
        <v>1.0</v>
      </c>
    </row>
    <row r="19">
      <c r="A19" s="8" t="s">
        <v>1575</v>
      </c>
      <c r="B19" s="8">
        <v>0.0</v>
      </c>
      <c r="C19" s="8">
        <v>0.0</v>
      </c>
      <c r="D19" s="8">
        <v>0.0</v>
      </c>
      <c r="E19" s="8">
        <v>0.0</v>
      </c>
      <c r="F19" s="8">
        <v>0.0</v>
      </c>
      <c r="G19" s="8">
        <v>0.0</v>
      </c>
      <c r="H19" s="8">
        <v>0.0</v>
      </c>
      <c r="I19" s="8">
        <v>0.0</v>
      </c>
      <c r="J19" s="8">
        <v>0.0</v>
      </c>
      <c r="K19" s="8">
        <v>0.0</v>
      </c>
      <c r="L19" s="8">
        <v>0.0</v>
      </c>
      <c r="M19" s="8">
        <v>0.0</v>
      </c>
      <c r="N19" s="8">
        <f t="shared" si="1"/>
        <v>0</v>
      </c>
      <c r="Q19" s="8" t="s">
        <v>21</v>
      </c>
      <c r="R19" s="8">
        <v>5.0</v>
      </c>
      <c r="S19" s="8">
        <v>0.0</v>
      </c>
      <c r="T19" s="8">
        <v>-1.0</v>
      </c>
      <c r="U19" s="8">
        <v>-1.0</v>
      </c>
      <c r="V19" s="8">
        <v>-7.0</v>
      </c>
      <c r="W19" s="8">
        <v>0.0</v>
      </c>
      <c r="X19" s="8">
        <v>-1.0</v>
      </c>
      <c r="Y19" s="8">
        <v>8.0</v>
      </c>
      <c r="Z19" s="8">
        <v>0.0</v>
      </c>
      <c r="AA19" s="8">
        <v>2.0</v>
      </c>
      <c r="AB19" s="8">
        <v>1.0</v>
      </c>
      <c r="AC19" s="8">
        <v>-2.0</v>
      </c>
      <c r="AG19" s="8" t="s">
        <v>243</v>
      </c>
      <c r="AH19" s="8"/>
      <c r="AI19" s="8"/>
      <c r="AJ19" s="8">
        <v>18.2</v>
      </c>
      <c r="AK19" s="8">
        <v>18.2</v>
      </c>
      <c r="AL19" s="8">
        <v>17.8</v>
      </c>
      <c r="AM19" s="8"/>
      <c r="AN19" s="8">
        <v>18.2</v>
      </c>
      <c r="AO19" s="8"/>
      <c r="AP19" s="8">
        <v>17.8</v>
      </c>
      <c r="AQ19" s="8"/>
      <c r="AR19" s="8">
        <v>17.3</v>
      </c>
      <c r="AS19" s="8"/>
      <c r="AT19" s="8"/>
      <c r="AU19" s="8"/>
      <c r="AV19" s="8"/>
      <c r="AW19" s="8" t="s">
        <v>243</v>
      </c>
      <c r="AX19" s="8">
        <v>-2.0</v>
      </c>
      <c r="AY19" s="117">
        <v>3.0</v>
      </c>
      <c r="AZ19" s="118">
        <v>1.1818181818181819</v>
      </c>
      <c r="BA19" s="118">
        <v>2.0</v>
      </c>
      <c r="BB19" s="118">
        <v>1.8877596148970779</v>
      </c>
    </row>
    <row r="20">
      <c r="N20" s="8" t="str">
        <f t="shared" si="1"/>
        <v/>
      </c>
      <c r="AG20" s="8" t="s">
        <v>290</v>
      </c>
      <c r="AH20" s="8"/>
      <c r="AI20" s="8"/>
      <c r="AJ20" s="8"/>
      <c r="AK20" s="8"/>
      <c r="AL20" s="8"/>
      <c r="AM20" s="8"/>
      <c r="AN20" s="8"/>
      <c r="AO20" s="8"/>
      <c r="AP20" s="8">
        <v>27.1</v>
      </c>
      <c r="AQ20" s="8">
        <v>27.6</v>
      </c>
      <c r="AR20" s="8"/>
      <c r="AS20" s="8"/>
      <c r="AT20" s="8"/>
      <c r="AU20" s="8"/>
      <c r="AV20" s="8"/>
      <c r="AW20" s="8" t="s">
        <v>290</v>
      </c>
      <c r="AX20" s="8">
        <v>5.0</v>
      </c>
      <c r="AY20" s="117">
        <v>12.0</v>
      </c>
      <c r="AZ20" s="118">
        <v>8.5</v>
      </c>
      <c r="BA20" s="118">
        <v>8.5</v>
      </c>
      <c r="BB20" s="118">
        <v>4.949747468305833</v>
      </c>
    </row>
    <row r="21">
      <c r="N21" s="8" t="str">
        <f t="shared" si="1"/>
        <v/>
      </c>
      <c r="AG21" s="8" t="s">
        <v>21</v>
      </c>
      <c r="AH21" s="8"/>
      <c r="AI21" s="8">
        <v>7.3</v>
      </c>
      <c r="AJ21" s="8">
        <v>7.4</v>
      </c>
      <c r="AK21" s="8">
        <v>7.3</v>
      </c>
      <c r="AL21" s="8">
        <v>8.0</v>
      </c>
      <c r="AM21" s="8">
        <v>8.1</v>
      </c>
      <c r="AN21" s="8">
        <v>6.7</v>
      </c>
      <c r="AO21" s="8">
        <v>6.4</v>
      </c>
      <c r="AP21" s="8">
        <v>6.4</v>
      </c>
      <c r="AQ21" s="8">
        <v>6.4</v>
      </c>
      <c r="AR21" s="8">
        <v>5.9</v>
      </c>
      <c r="AS21" s="8">
        <v>5.9</v>
      </c>
      <c r="AT21" s="8">
        <v>6.1</v>
      </c>
      <c r="AU21" s="8"/>
      <c r="AV21" s="8"/>
      <c r="AW21" s="8" t="s">
        <v>21</v>
      </c>
      <c r="AX21" s="8">
        <v>-7.0</v>
      </c>
      <c r="AY21" s="117">
        <v>8.0</v>
      </c>
      <c r="AZ21" s="118">
        <v>-0.7272727272727273</v>
      </c>
      <c r="BA21" s="118">
        <v>-1.0</v>
      </c>
      <c r="BB21" s="118">
        <v>3.0028395652357873</v>
      </c>
    </row>
    <row r="22">
      <c r="N22" s="8" t="str">
        <f t="shared" si="1"/>
        <v/>
      </c>
      <c r="AW22" s="8" t="s">
        <v>1645</v>
      </c>
      <c r="AX22" s="8">
        <v>-7.0</v>
      </c>
      <c r="AY22" s="117">
        <v>16.0</v>
      </c>
      <c r="AZ22" s="118">
        <v>0.3568281938325991</v>
      </c>
      <c r="BA22" s="118">
        <v>0.0</v>
      </c>
      <c r="BB22" s="118">
        <v>4.787565437201329</v>
      </c>
    </row>
    <row r="23">
      <c r="N23" s="8" t="str">
        <f t="shared" si="1"/>
        <v/>
      </c>
      <c r="AY23" s="117"/>
      <c r="AZ23" s="118"/>
      <c r="BA23" s="118"/>
      <c r="BB23" s="118"/>
    </row>
    <row r="24">
      <c r="N24" s="8" t="str">
        <f t="shared" si="1"/>
        <v/>
      </c>
      <c r="AY24" s="117"/>
      <c r="AZ24" s="118"/>
      <c r="BA24" s="118"/>
      <c r="BB24" s="118"/>
    </row>
    <row r="25">
      <c r="N25" s="8" t="str">
        <f t="shared" si="1"/>
        <v/>
      </c>
      <c r="AY25" s="117"/>
      <c r="AZ25" s="118"/>
      <c r="BA25" s="118"/>
      <c r="BB25" s="118"/>
    </row>
    <row r="26">
      <c r="N26" s="8" t="str">
        <f t="shared" si="1"/>
        <v/>
      </c>
      <c r="AY26" s="117"/>
      <c r="AZ26" s="118"/>
      <c r="BA26" s="118"/>
      <c r="BB26" s="118"/>
    </row>
    <row r="27">
      <c r="N27" s="8" t="str">
        <f t="shared" si="1"/>
        <v/>
      </c>
      <c r="AY27" s="117"/>
      <c r="AZ27" s="118"/>
      <c r="BA27" s="118"/>
      <c r="BB27" s="118"/>
    </row>
    <row r="28">
      <c r="N28" s="8" t="str">
        <f t="shared" si="1"/>
        <v/>
      </c>
      <c r="AY28" s="117"/>
      <c r="AZ28" s="118"/>
      <c r="BA28" s="118"/>
      <c r="BB28" s="118"/>
      <c r="BJ28" s="1" t="s">
        <v>1658</v>
      </c>
      <c r="BK28" s="8">
        <f>IFERROR(__xludf.DUMMYFUNCTION("filter(BK3:BK27,$BJ$3:$BJ$27 = ""Grand Total"")-1"),0.0)</f>
        <v>0</v>
      </c>
      <c r="BL28" s="8">
        <f>IFERROR(__xludf.DUMMYFUNCTION("filter(BL3:BL27,$BJ$3:$BJ$27 = ""Grand Total"")-1"),0.0)</f>
        <v>0</v>
      </c>
      <c r="BM28" s="8">
        <f>IFERROR(__xludf.DUMMYFUNCTION("filter(BM3:BM27,$BJ$3:$BJ$27 = ""Grand Total"")-1"),4.0)</f>
        <v>4</v>
      </c>
      <c r="BN28" s="8">
        <f>IFERROR(__xludf.DUMMYFUNCTION("filter(BN3:BN27,$BJ$3:$BJ$27 = ""Grand Total"")-1"),3.0)</f>
        <v>3</v>
      </c>
      <c r="BO28" s="8">
        <f>IFERROR(__xludf.DUMMYFUNCTION("filter(BO3:BO27,$BJ$3:$BJ$27 = ""Grand Total"")-1"),4.0)</f>
        <v>4</v>
      </c>
      <c r="BP28" s="8">
        <f>IFERROR(__xludf.DUMMYFUNCTION("filter(BP3:BP27,$BJ$3:$BJ$27 = ""Grand Total"")-1"),3.0)</f>
        <v>3</v>
      </c>
      <c r="BQ28" s="8">
        <f>IFERROR(__xludf.DUMMYFUNCTION("filter(BQ3:BQ27,$BJ$3:$BJ$27 = ""Grand Total"")-1"),5.0)</f>
        <v>5</v>
      </c>
      <c r="BR28" s="8">
        <f>IFERROR(__xludf.DUMMYFUNCTION("filter(BR3:BR27,$BJ$3:$BJ$27 = ""Grand Total"")-1"),19.0)</f>
        <v>19</v>
      </c>
      <c r="BS28" s="8">
        <f>IFERROR(__xludf.DUMMYFUNCTION("filter(BS3:BS27,$BJ$3:$BJ$27 = ""Grand Total"")-1"),12.0)</f>
        <v>12</v>
      </c>
      <c r="BT28" s="8">
        <f>IFERROR(__xludf.DUMMYFUNCTION("filter(BT3:BT27,$BJ$3:$BJ$27 = ""Grand Total"")-1"),20.0)</f>
        <v>20</v>
      </c>
      <c r="BU28" s="8">
        <f>IFERROR(__xludf.DUMMYFUNCTION("filter(BU3:BU27,$BJ$3:$BJ$27 = ""Grand Total"")-1"),24.0)</f>
        <v>24</v>
      </c>
      <c r="BV28" s="8">
        <f>IFERROR(__xludf.DUMMYFUNCTION("filter(BV3:BV27,$BJ$3:$BJ$27 = ""Grand Total"")-1"),20.0)</f>
        <v>20</v>
      </c>
      <c r="BW28" s="8">
        <f>IFERROR(__xludf.DUMMYFUNCTION("filter(BW3:BW27,$BJ$3:$BJ$27 = ""Grand Total"")-1"),7.0)</f>
        <v>7</v>
      </c>
      <c r="BX28" s="8">
        <f>IFERROR(__xludf.DUMMYFUNCTION("filter(BX3:BX27,$BJ$3:$BJ$27 = ""Grand Total"")-1"),16.0)</f>
        <v>16</v>
      </c>
      <c r="BY28" s="8">
        <f>IFERROR(__xludf.DUMMYFUNCTION("filter(BY3:BY27,$BJ$3:$BJ$27 = ""Grand Total"")-1"),14.0)</f>
        <v>14</v>
      </c>
      <c r="BZ28" s="8">
        <f>IFERROR(__xludf.DUMMYFUNCTION("filter(BZ3:BZ27,$BJ$3:$BJ$27 = ""Grand Total"")-1"),7.0)</f>
        <v>7</v>
      </c>
      <c r="CA28" s="8">
        <f>IFERROR(__xludf.DUMMYFUNCTION("filter(CA3:CA27,$BJ$3:$BJ$27 = ""Grand Total"")-1"),13.0)</f>
        <v>13</v>
      </c>
      <c r="CB28" s="8">
        <f>IFERROR(__xludf.DUMMYFUNCTION("filter(CB3:CB27,$BJ$3:$BJ$27 = ""Grand Total"")-1"),9.0)</f>
        <v>9</v>
      </c>
      <c r="CC28" s="8">
        <f>IFERROR(__xludf.DUMMYFUNCTION("filter(CC3:CC27,$BJ$3:$BJ$27 = ""Grand Total"")-1"),7.0)</f>
        <v>7</v>
      </c>
      <c r="CD28" s="8">
        <f>IFERROR(__xludf.DUMMYFUNCTION("filter(CD3:CD27,$BJ$3:$BJ$27 = ""Grand Total"")-1"),8.0)</f>
        <v>8</v>
      </c>
      <c r="CE28" s="8">
        <f>IFERROR(__xludf.DUMMYFUNCTION("filter(CE3:CE27,$BJ$3:$BJ$27 = ""Grand Total"")-1"),4.0)</f>
        <v>4</v>
      </c>
      <c r="CF28" s="8">
        <f>IFERROR(__xludf.DUMMYFUNCTION("filter(CF3:CF27,$BJ$3:$BJ$27 = ""Grand Total"")-1"),3.0)</f>
        <v>3</v>
      </c>
      <c r="CG28" s="8">
        <f>IFERROR(__xludf.DUMMYFUNCTION("filter(CG3:CG27,$BJ$3:$BJ$27 = ""Grand Total"")-1"),1.0)</f>
        <v>1</v>
      </c>
      <c r="CH28" s="8">
        <f>IFERROR(__xludf.DUMMYFUNCTION("filter(CH3:CH27,$BJ$3:$BJ$27 = ""Grand Total"")-1"),1.0)</f>
        <v>1</v>
      </c>
      <c r="CI28" s="8">
        <f>IFERROR(__xludf.DUMMYFUNCTION("filter(CI3:CI27,$BJ$3:$BJ$27 = ""Grand Total"")-1"),1.0)</f>
        <v>1</v>
      </c>
      <c r="CJ28" s="8">
        <f>IFERROR(__xludf.DUMMYFUNCTION("filter(CJ3:CJ27,$BJ$3:$BJ$27 = ""Grand Total"")-1"),0.0)</f>
        <v>0</v>
      </c>
      <c r="CK28" s="8">
        <f>IFERROR(__xludf.DUMMYFUNCTION("filter(CK3:CK27,$BJ$3:$BJ$27 = ""Grand Total"")-1"),1.0)</f>
        <v>1</v>
      </c>
      <c r="CL28" s="8">
        <f>IFERROR(__xludf.DUMMYFUNCTION("filter(CL3:CL27,$BJ$3:$BJ$27 = ""Grand Total"")-1"),2.0)</f>
        <v>2</v>
      </c>
      <c r="CM28" s="8">
        <f>IFERROR(__xludf.DUMMYFUNCTION("filter(CM3:CM27,$BJ$3:$BJ$27 = ""Grand Total"")-1"),1.0)</f>
        <v>1</v>
      </c>
      <c r="CN28" s="8">
        <f>IFERROR(__xludf.DUMMYFUNCTION("filter(CN3:CN27,$BJ$3:$BJ$27 = ""Grand Total"")-1"),0.0)</f>
        <v>0</v>
      </c>
      <c r="CO28" s="8">
        <f>IFERROR(__xludf.DUMMYFUNCTION("filter(CO3:CO27,$BJ$3:$BJ$27 = ""Grand Total"")-1"),-1.0)</f>
        <v>-1</v>
      </c>
    </row>
    <row r="29">
      <c r="N29" s="8" t="str">
        <f t="shared" si="1"/>
        <v/>
      </c>
      <c r="AY29" s="117"/>
      <c r="AZ29" s="118"/>
      <c r="BA29" s="118"/>
      <c r="BB29" s="118"/>
    </row>
    <row r="30">
      <c r="N30" s="8" t="str">
        <f t="shared" si="1"/>
        <v/>
      </c>
      <c r="AY30" s="117"/>
      <c r="AZ30" s="118"/>
      <c r="BA30" s="118"/>
      <c r="BB30" s="118"/>
    </row>
    <row r="31">
      <c r="N31" s="8" t="str">
        <f t="shared" si="1"/>
        <v/>
      </c>
      <c r="AY31" s="117"/>
      <c r="AZ31" s="118"/>
      <c r="BA31" s="118"/>
      <c r="BB31" s="118"/>
    </row>
    <row r="32">
      <c r="N32" s="8" t="str">
        <f t="shared" si="1"/>
        <v/>
      </c>
      <c r="AY32" s="117"/>
      <c r="AZ32" s="118"/>
      <c r="BA32" s="118"/>
      <c r="BB32" s="118"/>
    </row>
    <row r="33">
      <c r="N33" s="8" t="str">
        <f t="shared" si="1"/>
        <v/>
      </c>
      <c r="AY33" s="117"/>
      <c r="AZ33" s="118"/>
      <c r="BA33" s="118"/>
      <c r="BB33" s="118"/>
    </row>
    <row r="34">
      <c r="N34" s="8" t="str">
        <f t="shared" si="1"/>
        <v/>
      </c>
      <c r="AY34" s="117"/>
      <c r="AZ34" s="118"/>
      <c r="BA34" s="118"/>
      <c r="BB34" s="118"/>
    </row>
    <row r="35">
      <c r="N35" s="8" t="str">
        <f t="shared" si="1"/>
        <v/>
      </c>
      <c r="AY35" s="117"/>
      <c r="AZ35" s="118"/>
      <c r="BA35" s="118"/>
      <c r="BB35" s="118"/>
    </row>
    <row r="36">
      <c r="N36" s="8" t="str">
        <f t="shared" si="1"/>
        <v/>
      </c>
      <c r="AY36" s="117"/>
      <c r="AZ36" s="118"/>
      <c r="BA36" s="118"/>
      <c r="BB36" s="118"/>
    </row>
    <row r="37">
      <c r="N37" s="8" t="str">
        <f t="shared" si="1"/>
        <v/>
      </c>
      <c r="AY37" s="117"/>
      <c r="AZ37" s="118"/>
      <c r="BA37" s="118"/>
      <c r="BB37" s="118"/>
    </row>
    <row r="38">
      <c r="N38" s="8" t="str">
        <f t="shared" si="1"/>
        <v/>
      </c>
      <c r="AY38" s="117"/>
      <c r="AZ38" s="118"/>
      <c r="BA38" s="118"/>
      <c r="BB38" s="118"/>
    </row>
    <row r="39">
      <c r="N39" s="8" t="str">
        <f t="shared" si="1"/>
        <v/>
      </c>
      <c r="AY39" s="117"/>
      <c r="AZ39" s="118"/>
      <c r="BA39" s="118"/>
      <c r="BB39" s="118"/>
    </row>
    <row r="40">
      <c r="N40" s="8" t="str">
        <f t="shared" si="1"/>
        <v/>
      </c>
      <c r="AY40" s="117"/>
      <c r="AZ40" s="118"/>
      <c r="BA40" s="118"/>
      <c r="BB40" s="118"/>
    </row>
    <row r="41">
      <c r="N41" s="8" t="str">
        <f t="shared" si="1"/>
        <v/>
      </c>
      <c r="AY41" s="117"/>
      <c r="AZ41" s="118"/>
      <c r="BA41" s="118"/>
      <c r="BB41" s="118"/>
    </row>
    <row r="42">
      <c r="N42" s="8" t="str">
        <f t="shared" si="1"/>
        <v/>
      </c>
      <c r="AY42" s="117"/>
      <c r="AZ42" s="118"/>
      <c r="BA42" s="118"/>
      <c r="BB42" s="118"/>
    </row>
    <row r="43">
      <c r="N43" s="8" t="str">
        <f t="shared" si="1"/>
        <v/>
      </c>
      <c r="AY43" s="117"/>
      <c r="AZ43" s="118"/>
      <c r="BA43" s="118"/>
      <c r="BB43" s="118"/>
    </row>
    <row r="44">
      <c r="N44" s="8" t="str">
        <f t="shared" si="1"/>
        <v/>
      </c>
      <c r="AY44" s="117"/>
      <c r="AZ44" s="118"/>
      <c r="BA44" s="118"/>
      <c r="BB44" s="118"/>
    </row>
    <row r="45">
      <c r="N45" s="8" t="str">
        <f t="shared" si="1"/>
        <v/>
      </c>
      <c r="AY45" s="117"/>
      <c r="AZ45" s="118"/>
      <c r="BA45" s="118"/>
      <c r="BB45" s="118"/>
    </row>
    <row r="46">
      <c r="N46" s="8" t="str">
        <f t="shared" si="1"/>
        <v/>
      </c>
      <c r="AY46" s="117"/>
      <c r="AZ46" s="118"/>
      <c r="BA46" s="118"/>
      <c r="BB46" s="118"/>
    </row>
    <row r="47">
      <c r="N47" s="8" t="str">
        <f t="shared" si="1"/>
        <v/>
      </c>
      <c r="AY47" s="117"/>
      <c r="AZ47" s="118"/>
      <c r="BA47" s="118"/>
      <c r="BB47" s="118"/>
    </row>
    <row r="48">
      <c r="N48" s="8" t="str">
        <f t="shared" si="1"/>
        <v/>
      </c>
      <c r="AY48" s="117"/>
      <c r="AZ48" s="118"/>
      <c r="BA48" s="118"/>
      <c r="BB48" s="118"/>
    </row>
    <row r="49">
      <c r="N49" s="8" t="str">
        <f t="shared" si="1"/>
        <v/>
      </c>
      <c r="AY49" s="117"/>
      <c r="AZ49" s="118"/>
      <c r="BA49" s="118"/>
      <c r="BB49" s="118"/>
    </row>
    <row r="50">
      <c r="N50" s="8" t="str">
        <f t="shared" si="1"/>
        <v/>
      </c>
      <c r="AY50" s="117"/>
      <c r="AZ50" s="118"/>
      <c r="BA50" s="118"/>
      <c r="BB50" s="118"/>
    </row>
    <row r="51">
      <c r="N51" s="8" t="str">
        <f t="shared" si="1"/>
        <v/>
      </c>
      <c r="AY51" s="117"/>
      <c r="AZ51" s="118"/>
      <c r="BA51" s="118"/>
      <c r="BB51" s="118"/>
    </row>
    <row r="52">
      <c r="N52" s="8" t="str">
        <f t="shared" si="1"/>
        <v/>
      </c>
      <c r="AY52" s="117"/>
      <c r="AZ52" s="118"/>
      <c r="BA52" s="118"/>
      <c r="BB52" s="118"/>
    </row>
    <row r="53">
      <c r="N53" s="8" t="str">
        <f t="shared" si="1"/>
        <v/>
      </c>
      <c r="AY53" s="117"/>
      <c r="AZ53" s="118"/>
      <c r="BA53" s="118"/>
      <c r="BB53" s="118"/>
    </row>
    <row r="54">
      <c r="N54" s="8" t="str">
        <f t="shared" si="1"/>
        <v/>
      </c>
      <c r="AY54" s="117"/>
      <c r="AZ54" s="118"/>
      <c r="BA54" s="118"/>
      <c r="BB54" s="118"/>
    </row>
    <row r="55">
      <c r="N55" s="8" t="str">
        <f t="shared" si="1"/>
        <v/>
      </c>
      <c r="AY55" s="117"/>
      <c r="AZ55" s="118"/>
      <c r="BA55" s="118"/>
      <c r="BB55" s="118"/>
    </row>
    <row r="56">
      <c r="N56" s="8" t="str">
        <f t="shared" si="1"/>
        <v/>
      </c>
      <c r="AY56" s="117"/>
      <c r="AZ56" s="118"/>
      <c r="BA56" s="118"/>
      <c r="BB56" s="118"/>
    </row>
    <row r="57">
      <c r="N57" s="8" t="str">
        <f t="shared" si="1"/>
        <v/>
      </c>
      <c r="AY57" s="117"/>
      <c r="AZ57" s="118"/>
      <c r="BA57" s="118"/>
      <c r="BB57" s="118"/>
    </row>
    <row r="58">
      <c r="N58" s="8" t="str">
        <f t="shared" si="1"/>
        <v/>
      </c>
      <c r="AY58" s="117"/>
      <c r="AZ58" s="118"/>
      <c r="BA58" s="118"/>
      <c r="BB58" s="118"/>
    </row>
    <row r="59">
      <c r="N59" s="8" t="str">
        <f t="shared" si="1"/>
        <v/>
      </c>
      <c r="AY59" s="117"/>
      <c r="AZ59" s="118"/>
      <c r="BA59" s="118"/>
      <c r="BB59" s="118"/>
    </row>
    <row r="60">
      <c r="N60" s="8" t="str">
        <f t="shared" si="1"/>
        <v/>
      </c>
      <c r="AY60" s="117"/>
      <c r="AZ60" s="118"/>
      <c r="BA60" s="118"/>
      <c r="BB60" s="118"/>
    </row>
    <row r="61">
      <c r="N61" s="8" t="str">
        <f t="shared" si="1"/>
        <v/>
      </c>
      <c r="AY61" s="117"/>
      <c r="AZ61" s="118"/>
      <c r="BA61" s="118"/>
      <c r="BB61" s="118"/>
    </row>
    <row r="62">
      <c r="N62" s="8" t="str">
        <f t="shared" si="1"/>
        <v/>
      </c>
      <c r="AY62" s="117"/>
      <c r="AZ62" s="118"/>
      <c r="BA62" s="118"/>
      <c r="BB62" s="118"/>
    </row>
    <row r="63">
      <c r="N63" s="8" t="str">
        <f t="shared" si="1"/>
        <v/>
      </c>
      <c r="AY63" s="117"/>
      <c r="AZ63" s="118"/>
      <c r="BA63" s="118"/>
      <c r="BB63" s="118"/>
    </row>
    <row r="64">
      <c r="N64" s="8" t="str">
        <f t="shared" si="1"/>
        <v/>
      </c>
      <c r="AY64" s="117"/>
      <c r="AZ64" s="118"/>
      <c r="BA64" s="118"/>
      <c r="BB64" s="118"/>
    </row>
    <row r="65">
      <c r="N65" s="8" t="str">
        <f t="shared" si="1"/>
        <v/>
      </c>
      <c r="AY65" s="117"/>
      <c r="AZ65" s="118"/>
      <c r="BA65" s="118"/>
      <c r="BB65" s="118"/>
    </row>
    <row r="66">
      <c r="N66" s="8" t="str">
        <f t="shared" si="1"/>
        <v/>
      </c>
      <c r="AY66" s="117"/>
      <c r="AZ66" s="118"/>
      <c r="BA66" s="118"/>
      <c r="BB66" s="118"/>
    </row>
    <row r="67">
      <c r="N67" s="8" t="str">
        <f t="shared" si="1"/>
        <v/>
      </c>
      <c r="AY67" s="117"/>
      <c r="AZ67" s="118"/>
      <c r="BA67" s="118"/>
      <c r="BB67" s="118"/>
    </row>
    <row r="68">
      <c r="N68" s="8" t="str">
        <f t="shared" si="1"/>
        <v/>
      </c>
      <c r="AY68" s="117"/>
      <c r="AZ68" s="118"/>
      <c r="BA68" s="118"/>
      <c r="BB68" s="118"/>
    </row>
    <row r="69">
      <c r="N69" s="8" t="str">
        <f t="shared" si="1"/>
        <v/>
      </c>
      <c r="AY69" s="117"/>
      <c r="AZ69" s="118"/>
      <c r="BA69" s="118"/>
      <c r="BB69" s="118"/>
    </row>
    <row r="70">
      <c r="N70" s="8" t="str">
        <f t="shared" si="1"/>
        <v/>
      </c>
      <c r="AY70" s="117"/>
      <c r="AZ70" s="118"/>
      <c r="BA70" s="118"/>
      <c r="BB70" s="118"/>
    </row>
    <row r="71">
      <c r="N71" s="8" t="str">
        <f t="shared" si="1"/>
        <v/>
      </c>
      <c r="AY71" s="117"/>
      <c r="AZ71" s="118"/>
      <c r="BA71" s="118"/>
      <c r="BB71" s="118"/>
    </row>
    <row r="72">
      <c r="N72" s="8" t="str">
        <f t="shared" si="1"/>
        <v/>
      </c>
      <c r="AY72" s="117"/>
      <c r="AZ72" s="118"/>
      <c r="BA72" s="118"/>
      <c r="BB72" s="118"/>
    </row>
    <row r="73">
      <c r="N73" s="8" t="str">
        <f t="shared" si="1"/>
        <v/>
      </c>
      <c r="AY73" s="117"/>
      <c r="AZ73" s="118"/>
      <c r="BA73" s="118"/>
      <c r="BB73" s="118"/>
    </row>
    <row r="74">
      <c r="N74" s="8" t="str">
        <f t="shared" si="1"/>
        <v/>
      </c>
      <c r="AY74" s="117"/>
      <c r="AZ74" s="118"/>
      <c r="BA74" s="118"/>
      <c r="BB74" s="118"/>
    </row>
    <row r="75">
      <c r="N75" s="8" t="str">
        <f t="shared" si="1"/>
        <v/>
      </c>
      <c r="AY75" s="117"/>
      <c r="AZ75" s="118"/>
      <c r="BA75" s="118"/>
      <c r="BB75" s="118"/>
    </row>
    <row r="76">
      <c r="N76" s="8" t="str">
        <f t="shared" si="1"/>
        <v/>
      </c>
      <c r="AY76" s="117"/>
      <c r="AZ76" s="118"/>
      <c r="BA76" s="118"/>
      <c r="BB76" s="118"/>
    </row>
    <row r="77">
      <c r="N77" s="8" t="str">
        <f t="shared" si="1"/>
        <v/>
      </c>
      <c r="AY77" s="117"/>
      <c r="AZ77" s="118"/>
      <c r="BA77" s="118"/>
      <c r="BB77" s="118"/>
    </row>
    <row r="78">
      <c r="N78" s="8" t="str">
        <f t="shared" si="1"/>
        <v/>
      </c>
      <c r="AY78" s="117"/>
      <c r="AZ78" s="118"/>
      <c r="BA78" s="118"/>
      <c r="BB78" s="118"/>
    </row>
    <row r="79">
      <c r="N79" s="8" t="str">
        <f t="shared" si="1"/>
        <v/>
      </c>
      <c r="AY79" s="117"/>
      <c r="AZ79" s="118"/>
      <c r="BA79" s="118"/>
      <c r="BB79" s="118"/>
    </row>
    <row r="80">
      <c r="N80" s="8" t="str">
        <f t="shared" si="1"/>
        <v/>
      </c>
      <c r="AY80" s="117"/>
      <c r="AZ80" s="118"/>
      <c r="BA80" s="118"/>
      <c r="BB80" s="118"/>
    </row>
    <row r="81">
      <c r="N81" s="8" t="str">
        <f t="shared" si="1"/>
        <v/>
      </c>
      <c r="AY81" s="117"/>
      <c r="AZ81" s="118"/>
      <c r="BA81" s="118"/>
      <c r="BB81" s="118"/>
    </row>
    <row r="82">
      <c r="N82" s="8" t="str">
        <f t="shared" si="1"/>
        <v/>
      </c>
      <c r="AY82" s="117"/>
      <c r="AZ82" s="118"/>
      <c r="BA82" s="118"/>
      <c r="BB82" s="118"/>
    </row>
    <row r="83">
      <c r="AY83" s="117"/>
      <c r="AZ83" s="118"/>
      <c r="BA83" s="118"/>
      <c r="BB83" s="118"/>
    </row>
    <row r="84">
      <c r="AY84" s="117"/>
      <c r="AZ84" s="118"/>
      <c r="BA84" s="118"/>
      <c r="BB84" s="118"/>
    </row>
    <row r="85">
      <c r="AY85" s="117"/>
      <c r="AZ85" s="118"/>
      <c r="BA85" s="118"/>
      <c r="BB85" s="118"/>
    </row>
    <row r="86">
      <c r="AY86" s="117"/>
      <c r="AZ86" s="118"/>
      <c r="BA86" s="118"/>
      <c r="BB86" s="118"/>
    </row>
    <row r="87">
      <c r="AY87" s="117"/>
      <c r="AZ87" s="118"/>
      <c r="BA87" s="118"/>
      <c r="BB87" s="118"/>
    </row>
    <row r="88">
      <c r="AY88" s="117"/>
      <c r="AZ88" s="118"/>
      <c r="BA88" s="118"/>
      <c r="BB88" s="118"/>
    </row>
    <row r="89">
      <c r="AY89" s="117"/>
      <c r="AZ89" s="118"/>
      <c r="BA89" s="118"/>
      <c r="BB89" s="118"/>
    </row>
    <row r="90">
      <c r="AY90" s="117"/>
      <c r="AZ90" s="118"/>
      <c r="BA90" s="118"/>
      <c r="BB90" s="118"/>
    </row>
    <row r="91">
      <c r="AY91" s="117"/>
      <c r="AZ91" s="118"/>
      <c r="BA91" s="118"/>
      <c r="BB91" s="118"/>
    </row>
    <row r="92">
      <c r="AY92" s="117"/>
      <c r="AZ92" s="118"/>
      <c r="BA92" s="118"/>
      <c r="BB92" s="118"/>
    </row>
    <row r="93">
      <c r="AY93" s="117"/>
      <c r="AZ93" s="118"/>
      <c r="BA93" s="118"/>
      <c r="BB93" s="118"/>
    </row>
    <row r="94">
      <c r="AY94" s="117"/>
      <c r="AZ94" s="118"/>
      <c r="BA94" s="118"/>
      <c r="BB94" s="118"/>
    </row>
    <row r="95">
      <c r="AY95" s="117"/>
      <c r="AZ95" s="118"/>
      <c r="BA95" s="118"/>
      <c r="BB95" s="118"/>
    </row>
    <row r="96">
      <c r="AY96" s="117"/>
      <c r="AZ96" s="118"/>
      <c r="BA96" s="118"/>
      <c r="BB96" s="118"/>
    </row>
    <row r="97">
      <c r="AY97" s="117"/>
      <c r="AZ97" s="118"/>
      <c r="BA97" s="118"/>
      <c r="BB97" s="118"/>
    </row>
    <row r="98">
      <c r="AY98" s="117"/>
      <c r="AZ98" s="118"/>
      <c r="BA98" s="118"/>
      <c r="BB98" s="118"/>
    </row>
    <row r="99">
      <c r="AY99" s="117"/>
      <c r="AZ99" s="118"/>
      <c r="BA99" s="118"/>
      <c r="BB99" s="118"/>
    </row>
    <row r="100">
      <c r="AY100" s="117"/>
      <c r="AZ100" s="118"/>
      <c r="BA100" s="118"/>
      <c r="BB100" s="118"/>
    </row>
    <row r="101">
      <c r="AY101" s="117"/>
      <c r="AZ101" s="118"/>
      <c r="BA101" s="118"/>
      <c r="BB101" s="118"/>
    </row>
    <row r="102">
      <c r="AY102" s="117"/>
      <c r="AZ102" s="118"/>
      <c r="BA102" s="118"/>
      <c r="BB102" s="118"/>
    </row>
    <row r="103">
      <c r="AY103" s="117"/>
      <c r="AZ103" s="118"/>
      <c r="BA103" s="118"/>
      <c r="BB103" s="118"/>
    </row>
    <row r="104">
      <c r="AY104" s="117"/>
      <c r="AZ104" s="118"/>
      <c r="BA104" s="118"/>
      <c r="BB104" s="118"/>
    </row>
    <row r="105">
      <c r="AY105" s="117"/>
      <c r="AZ105" s="118"/>
      <c r="BA105" s="118"/>
      <c r="BB105" s="118"/>
    </row>
    <row r="106">
      <c r="AY106" s="117"/>
      <c r="AZ106" s="118"/>
      <c r="BA106" s="118"/>
      <c r="BB106" s="118"/>
    </row>
    <row r="107">
      <c r="AY107" s="117"/>
      <c r="AZ107" s="118"/>
      <c r="BA107" s="118"/>
      <c r="BB107" s="118"/>
    </row>
    <row r="108">
      <c r="AY108" s="117"/>
      <c r="AZ108" s="118"/>
      <c r="BA108" s="118"/>
      <c r="BB108" s="118"/>
    </row>
    <row r="109">
      <c r="AY109" s="117"/>
      <c r="AZ109" s="118"/>
      <c r="BA109" s="118"/>
      <c r="BB109" s="118"/>
    </row>
    <row r="110">
      <c r="AY110" s="117"/>
      <c r="AZ110" s="118"/>
      <c r="BA110" s="118"/>
      <c r="BB110" s="118"/>
    </row>
    <row r="111">
      <c r="AY111" s="117"/>
      <c r="AZ111" s="118"/>
      <c r="BA111" s="118"/>
      <c r="BB111" s="118"/>
    </row>
    <row r="112">
      <c r="AY112" s="117"/>
      <c r="AZ112" s="118"/>
      <c r="BA112" s="118"/>
      <c r="BB112" s="118"/>
    </row>
    <row r="113">
      <c r="AY113" s="117"/>
      <c r="AZ113" s="118"/>
      <c r="BA113" s="118"/>
      <c r="BB113" s="118"/>
    </row>
    <row r="114">
      <c r="AY114" s="117"/>
      <c r="AZ114" s="118"/>
      <c r="BA114" s="118"/>
      <c r="BB114" s="118"/>
    </row>
    <row r="115">
      <c r="AY115" s="117"/>
      <c r="AZ115" s="118"/>
      <c r="BA115" s="118"/>
      <c r="BB115" s="118"/>
    </row>
    <row r="116">
      <c r="AY116" s="117"/>
      <c r="AZ116" s="118"/>
      <c r="BA116" s="118"/>
      <c r="BB116" s="118"/>
    </row>
    <row r="117">
      <c r="AY117" s="117"/>
      <c r="AZ117" s="118"/>
      <c r="BA117" s="118"/>
      <c r="BB117" s="118"/>
    </row>
    <row r="118">
      <c r="AY118" s="117"/>
      <c r="AZ118" s="118"/>
      <c r="BA118" s="118"/>
      <c r="BB118" s="118"/>
    </row>
    <row r="119">
      <c r="AY119" s="117"/>
      <c r="AZ119" s="118"/>
      <c r="BA119" s="118"/>
      <c r="BB119" s="118"/>
    </row>
    <row r="120">
      <c r="AY120" s="117"/>
      <c r="AZ120" s="118"/>
      <c r="BA120" s="118"/>
      <c r="BB120" s="118"/>
    </row>
    <row r="121">
      <c r="AY121" s="117"/>
      <c r="AZ121" s="118"/>
      <c r="BA121" s="118"/>
      <c r="BB121" s="118"/>
    </row>
    <row r="122">
      <c r="AY122" s="117"/>
      <c r="AZ122" s="118"/>
      <c r="BA122" s="118"/>
      <c r="BB122" s="118"/>
    </row>
    <row r="123">
      <c r="AY123" s="117"/>
      <c r="AZ123" s="118"/>
      <c r="BA123" s="118"/>
      <c r="BB123" s="118"/>
    </row>
    <row r="124">
      <c r="AY124" s="117"/>
      <c r="AZ124" s="118"/>
      <c r="BA124" s="118"/>
      <c r="BB124" s="118"/>
    </row>
    <row r="125">
      <c r="AY125" s="117"/>
      <c r="AZ125" s="118"/>
      <c r="BA125" s="118"/>
      <c r="BB125" s="118"/>
    </row>
    <row r="126">
      <c r="AY126" s="117"/>
      <c r="AZ126" s="118"/>
      <c r="BA126" s="118"/>
      <c r="BB126" s="118"/>
    </row>
    <row r="127">
      <c r="AY127" s="117"/>
      <c r="AZ127" s="118"/>
      <c r="BA127" s="118"/>
      <c r="BB127" s="118"/>
    </row>
    <row r="128">
      <c r="AY128" s="117"/>
      <c r="AZ128" s="118"/>
      <c r="BA128" s="118"/>
      <c r="BB128" s="118"/>
    </row>
    <row r="129">
      <c r="AY129" s="117"/>
      <c r="AZ129" s="118"/>
      <c r="BA129" s="118"/>
      <c r="BB129" s="118"/>
    </row>
    <row r="130">
      <c r="AY130" s="117"/>
      <c r="AZ130" s="118"/>
      <c r="BA130" s="118"/>
      <c r="BB130" s="118"/>
    </row>
    <row r="131">
      <c r="AY131" s="117"/>
      <c r="AZ131" s="118"/>
      <c r="BA131" s="118"/>
      <c r="BB131" s="118"/>
    </row>
    <row r="132">
      <c r="AY132" s="117"/>
      <c r="AZ132" s="118"/>
      <c r="BA132" s="118"/>
      <c r="BB132" s="118"/>
    </row>
    <row r="133">
      <c r="AY133" s="117"/>
      <c r="AZ133" s="118"/>
      <c r="BA133" s="118"/>
      <c r="BB133" s="118"/>
    </row>
    <row r="134">
      <c r="AY134" s="117"/>
      <c r="AZ134" s="118"/>
      <c r="BA134" s="118"/>
      <c r="BB134" s="118"/>
    </row>
    <row r="135">
      <c r="AY135" s="117"/>
      <c r="AZ135" s="118"/>
      <c r="BA135" s="118"/>
      <c r="BB135" s="118"/>
    </row>
    <row r="136">
      <c r="AY136" s="117"/>
      <c r="AZ136" s="118"/>
      <c r="BA136" s="118"/>
      <c r="BB136" s="118"/>
    </row>
    <row r="137">
      <c r="AY137" s="117"/>
      <c r="AZ137" s="118"/>
      <c r="BA137" s="118"/>
      <c r="BB137" s="118"/>
    </row>
    <row r="138">
      <c r="AY138" s="117"/>
      <c r="AZ138" s="118"/>
      <c r="BA138" s="118"/>
      <c r="BB138" s="118"/>
    </row>
    <row r="139">
      <c r="AY139" s="117"/>
      <c r="AZ139" s="118"/>
      <c r="BA139" s="118"/>
      <c r="BB139" s="118"/>
    </row>
    <row r="140">
      <c r="AY140" s="117"/>
      <c r="AZ140" s="118"/>
      <c r="BA140" s="118"/>
      <c r="BB140" s="118"/>
    </row>
    <row r="141">
      <c r="AY141" s="117"/>
      <c r="AZ141" s="118"/>
      <c r="BA141" s="118"/>
      <c r="BB141" s="118"/>
    </row>
    <row r="142">
      <c r="AY142" s="117"/>
      <c r="AZ142" s="118"/>
      <c r="BA142" s="118"/>
      <c r="BB142" s="118"/>
    </row>
    <row r="143">
      <c r="AY143" s="117"/>
      <c r="AZ143" s="118"/>
      <c r="BA143" s="118"/>
      <c r="BB143" s="118"/>
    </row>
    <row r="144">
      <c r="AY144" s="117"/>
      <c r="AZ144" s="118"/>
      <c r="BA144" s="118"/>
      <c r="BB144" s="118"/>
    </row>
    <row r="145">
      <c r="AY145" s="117"/>
      <c r="AZ145" s="118"/>
      <c r="BA145" s="118"/>
      <c r="BB145" s="118"/>
    </row>
    <row r="146">
      <c r="AY146" s="117"/>
      <c r="AZ146" s="118"/>
      <c r="BA146" s="118"/>
      <c r="BB146" s="118"/>
    </row>
    <row r="147">
      <c r="AY147" s="117"/>
      <c r="AZ147" s="118"/>
      <c r="BA147" s="118"/>
      <c r="BB147" s="118"/>
    </row>
    <row r="148">
      <c r="AY148" s="117"/>
      <c r="AZ148" s="118"/>
      <c r="BA148" s="118"/>
      <c r="BB148" s="118"/>
    </row>
    <row r="149">
      <c r="AY149" s="117"/>
      <c r="AZ149" s="118"/>
      <c r="BA149" s="118"/>
      <c r="BB149" s="118"/>
    </row>
    <row r="150">
      <c r="AY150" s="117"/>
      <c r="AZ150" s="118"/>
      <c r="BA150" s="118"/>
      <c r="BB150" s="118"/>
    </row>
    <row r="151">
      <c r="AY151" s="117"/>
      <c r="AZ151" s="118"/>
      <c r="BA151" s="118"/>
      <c r="BB151" s="118"/>
    </row>
    <row r="152">
      <c r="AY152" s="117"/>
      <c r="AZ152" s="118"/>
      <c r="BA152" s="118"/>
      <c r="BB152" s="118"/>
    </row>
    <row r="153">
      <c r="AY153" s="117"/>
      <c r="AZ153" s="118"/>
      <c r="BA153" s="118"/>
      <c r="BB153" s="118"/>
    </row>
    <row r="154">
      <c r="AY154" s="117"/>
      <c r="AZ154" s="118"/>
      <c r="BA154" s="118"/>
      <c r="BB154" s="118"/>
    </row>
    <row r="155">
      <c r="AY155" s="117"/>
      <c r="AZ155" s="118"/>
      <c r="BA155" s="118"/>
      <c r="BB155" s="118"/>
    </row>
    <row r="156">
      <c r="AY156" s="117"/>
      <c r="AZ156" s="118"/>
      <c r="BA156" s="118"/>
      <c r="BB156" s="118"/>
    </row>
    <row r="157">
      <c r="AY157" s="117"/>
      <c r="AZ157" s="118"/>
      <c r="BA157" s="118"/>
      <c r="BB157" s="118"/>
    </row>
    <row r="158">
      <c r="AY158" s="117"/>
      <c r="AZ158" s="118"/>
      <c r="BA158" s="118"/>
      <c r="BB158" s="118"/>
    </row>
    <row r="159">
      <c r="AY159" s="117"/>
      <c r="AZ159" s="118"/>
      <c r="BA159" s="118"/>
      <c r="BB159" s="118"/>
    </row>
    <row r="160">
      <c r="AY160" s="117"/>
      <c r="AZ160" s="118"/>
      <c r="BA160" s="118"/>
      <c r="BB160" s="118"/>
    </row>
    <row r="161">
      <c r="AY161" s="117"/>
      <c r="AZ161" s="118"/>
      <c r="BA161" s="118"/>
      <c r="BB161" s="118"/>
    </row>
    <row r="162">
      <c r="AY162" s="117"/>
      <c r="AZ162" s="118"/>
      <c r="BA162" s="118"/>
      <c r="BB162" s="118"/>
    </row>
    <row r="163">
      <c r="AY163" s="117"/>
      <c r="AZ163" s="118"/>
      <c r="BA163" s="118"/>
      <c r="BB163" s="118"/>
    </row>
    <row r="164">
      <c r="AY164" s="117"/>
      <c r="AZ164" s="118"/>
      <c r="BA164" s="118"/>
      <c r="BB164" s="118"/>
    </row>
    <row r="165">
      <c r="AY165" s="117"/>
      <c r="AZ165" s="118"/>
      <c r="BA165" s="118"/>
      <c r="BB165" s="118"/>
    </row>
    <row r="166">
      <c r="AY166" s="117"/>
      <c r="AZ166" s="118"/>
      <c r="BA166" s="118"/>
      <c r="BB166" s="118"/>
    </row>
    <row r="167">
      <c r="AY167" s="117"/>
      <c r="AZ167" s="118"/>
      <c r="BA167" s="118"/>
      <c r="BB167" s="118"/>
    </row>
    <row r="168">
      <c r="AY168" s="117"/>
      <c r="AZ168" s="118"/>
      <c r="BA168" s="118"/>
      <c r="BB168" s="118"/>
    </row>
    <row r="169">
      <c r="AY169" s="117"/>
      <c r="AZ169" s="118"/>
      <c r="BA169" s="118"/>
      <c r="BB169" s="118"/>
    </row>
    <row r="170">
      <c r="AY170" s="117"/>
      <c r="AZ170" s="118"/>
      <c r="BA170" s="118"/>
      <c r="BB170" s="118"/>
    </row>
    <row r="171">
      <c r="AY171" s="117"/>
      <c r="AZ171" s="118"/>
      <c r="BA171" s="118"/>
      <c r="BB171" s="118"/>
    </row>
    <row r="172">
      <c r="AY172" s="117"/>
      <c r="AZ172" s="118"/>
      <c r="BA172" s="118"/>
      <c r="BB172" s="118"/>
    </row>
    <row r="173">
      <c r="AY173" s="117"/>
      <c r="AZ173" s="118"/>
      <c r="BA173" s="118"/>
      <c r="BB173" s="118"/>
    </row>
    <row r="174">
      <c r="AY174" s="117"/>
      <c r="AZ174" s="118"/>
      <c r="BA174" s="118"/>
      <c r="BB174" s="118"/>
    </row>
    <row r="175">
      <c r="AY175" s="117"/>
      <c r="AZ175" s="118"/>
      <c r="BA175" s="118"/>
      <c r="BB175" s="118"/>
    </row>
    <row r="176">
      <c r="AY176" s="117"/>
      <c r="AZ176" s="118"/>
      <c r="BA176" s="118"/>
      <c r="BB176" s="118"/>
    </row>
    <row r="177">
      <c r="AY177" s="117"/>
      <c r="AZ177" s="118"/>
      <c r="BA177" s="118"/>
      <c r="BB177" s="118"/>
    </row>
    <row r="178">
      <c r="AY178" s="117"/>
      <c r="AZ178" s="118"/>
      <c r="BA178" s="118"/>
      <c r="BB178" s="118"/>
    </row>
    <row r="179">
      <c r="AY179" s="117"/>
      <c r="AZ179" s="118"/>
      <c r="BA179" s="118"/>
      <c r="BB179" s="118"/>
    </row>
    <row r="180">
      <c r="AY180" s="117"/>
      <c r="AZ180" s="118"/>
      <c r="BA180" s="118"/>
      <c r="BB180" s="118"/>
    </row>
    <row r="181">
      <c r="AY181" s="117"/>
      <c r="AZ181" s="118"/>
      <c r="BA181" s="118"/>
      <c r="BB181" s="118"/>
    </row>
    <row r="182">
      <c r="AY182" s="117"/>
      <c r="AZ182" s="118"/>
      <c r="BA182" s="118"/>
      <c r="BB182" s="118"/>
    </row>
    <row r="183">
      <c r="AY183" s="117"/>
      <c r="AZ183" s="118"/>
      <c r="BA183" s="118"/>
      <c r="BB183" s="118"/>
    </row>
    <row r="184">
      <c r="AY184" s="117"/>
      <c r="AZ184" s="118"/>
      <c r="BA184" s="118"/>
      <c r="BB184" s="118"/>
    </row>
    <row r="185">
      <c r="AY185" s="117"/>
      <c r="AZ185" s="118"/>
      <c r="BA185" s="118"/>
      <c r="BB185" s="118"/>
    </row>
    <row r="186">
      <c r="AY186" s="117"/>
      <c r="AZ186" s="118"/>
      <c r="BA186" s="118"/>
      <c r="BB186" s="118"/>
    </row>
    <row r="187">
      <c r="AY187" s="117"/>
      <c r="AZ187" s="118"/>
      <c r="BA187" s="118"/>
      <c r="BB187" s="118"/>
    </row>
    <row r="188">
      <c r="AY188" s="117"/>
      <c r="AZ188" s="118"/>
      <c r="BA188" s="118"/>
      <c r="BB188" s="118"/>
    </row>
    <row r="189">
      <c r="AY189" s="117"/>
      <c r="AZ189" s="118"/>
      <c r="BA189" s="118"/>
      <c r="BB189" s="118"/>
    </row>
    <row r="190">
      <c r="AY190" s="117"/>
      <c r="AZ190" s="118"/>
      <c r="BA190" s="118"/>
      <c r="BB190" s="118"/>
    </row>
    <row r="191">
      <c r="AY191" s="117"/>
      <c r="AZ191" s="118"/>
      <c r="BA191" s="118"/>
      <c r="BB191" s="118"/>
    </row>
    <row r="192">
      <c r="AY192" s="117"/>
      <c r="AZ192" s="118"/>
      <c r="BA192" s="118"/>
      <c r="BB192" s="118"/>
    </row>
    <row r="193">
      <c r="AY193" s="117"/>
      <c r="AZ193" s="118"/>
      <c r="BA193" s="118"/>
      <c r="BB193" s="118"/>
    </row>
    <row r="194">
      <c r="AY194" s="117"/>
      <c r="AZ194" s="118"/>
      <c r="BA194" s="118"/>
      <c r="BB194" s="118"/>
    </row>
    <row r="195">
      <c r="AY195" s="117"/>
      <c r="AZ195" s="118"/>
      <c r="BA195" s="118"/>
      <c r="BB195" s="118"/>
    </row>
    <row r="196">
      <c r="AY196" s="117"/>
      <c r="AZ196" s="118"/>
      <c r="BA196" s="118"/>
      <c r="BB196" s="118"/>
    </row>
    <row r="197">
      <c r="AY197" s="117"/>
      <c r="AZ197" s="118"/>
      <c r="BA197" s="118"/>
      <c r="BB197" s="118"/>
    </row>
    <row r="198">
      <c r="AY198" s="117"/>
      <c r="AZ198" s="118"/>
      <c r="BA198" s="118"/>
      <c r="BB198" s="118"/>
    </row>
    <row r="199">
      <c r="AY199" s="117"/>
      <c r="AZ199" s="118"/>
      <c r="BA199" s="118"/>
      <c r="BB199" s="118"/>
    </row>
    <row r="200">
      <c r="AY200" s="117"/>
      <c r="AZ200" s="118"/>
      <c r="BA200" s="118"/>
      <c r="BB200" s="118"/>
    </row>
    <row r="201">
      <c r="AY201" s="117"/>
      <c r="AZ201" s="118"/>
      <c r="BA201" s="118"/>
      <c r="BB201" s="118"/>
    </row>
    <row r="202">
      <c r="AY202" s="117"/>
      <c r="AZ202" s="118"/>
      <c r="BA202" s="118"/>
      <c r="BB202" s="118"/>
    </row>
    <row r="203">
      <c r="AY203" s="117"/>
      <c r="AZ203" s="118"/>
      <c r="BA203" s="118"/>
      <c r="BB203" s="118"/>
    </row>
    <row r="204">
      <c r="AY204" s="117"/>
      <c r="AZ204" s="118"/>
      <c r="BA204" s="118"/>
      <c r="BB204" s="118"/>
    </row>
    <row r="205">
      <c r="AY205" s="117"/>
      <c r="AZ205" s="118"/>
      <c r="BA205" s="118"/>
      <c r="BB205" s="118"/>
    </row>
    <row r="206">
      <c r="AY206" s="117"/>
      <c r="AZ206" s="118"/>
      <c r="BA206" s="118"/>
      <c r="BB206" s="118"/>
    </row>
    <row r="207">
      <c r="AY207" s="117"/>
      <c r="AZ207" s="118"/>
      <c r="BA207" s="118"/>
      <c r="BB207" s="118"/>
    </row>
    <row r="208">
      <c r="AY208" s="117"/>
      <c r="AZ208" s="118"/>
      <c r="BA208" s="118"/>
      <c r="BB208" s="118"/>
    </row>
    <row r="209">
      <c r="AY209" s="117"/>
      <c r="AZ209" s="118"/>
      <c r="BA209" s="118"/>
      <c r="BB209" s="118"/>
    </row>
    <row r="210">
      <c r="AY210" s="117"/>
      <c r="AZ210" s="118"/>
      <c r="BA210" s="118"/>
      <c r="BB210" s="118"/>
    </row>
    <row r="211">
      <c r="AY211" s="117"/>
      <c r="AZ211" s="118"/>
      <c r="BA211" s="118"/>
      <c r="BB211" s="118"/>
    </row>
    <row r="212">
      <c r="AY212" s="117"/>
      <c r="AZ212" s="118"/>
      <c r="BA212" s="118"/>
      <c r="BB212" s="118"/>
    </row>
    <row r="213">
      <c r="AY213" s="117"/>
      <c r="AZ213" s="118"/>
      <c r="BA213" s="118"/>
      <c r="BB213" s="118"/>
    </row>
    <row r="214">
      <c r="AY214" s="117"/>
      <c r="AZ214" s="118"/>
      <c r="BA214" s="118"/>
      <c r="BB214" s="118"/>
    </row>
    <row r="215">
      <c r="AY215" s="117"/>
      <c r="AZ215" s="118"/>
      <c r="BA215" s="118"/>
      <c r="BB215" s="118"/>
    </row>
    <row r="216">
      <c r="AY216" s="117"/>
      <c r="AZ216" s="118"/>
      <c r="BA216" s="118"/>
      <c r="BB216" s="118"/>
    </row>
    <row r="217">
      <c r="AY217" s="117"/>
      <c r="AZ217" s="118"/>
      <c r="BA217" s="118"/>
      <c r="BB217" s="118"/>
    </row>
    <row r="218">
      <c r="AY218" s="117"/>
      <c r="AZ218" s="118"/>
      <c r="BA218" s="118"/>
      <c r="BB218" s="118"/>
    </row>
    <row r="219">
      <c r="AY219" s="117"/>
      <c r="AZ219" s="118"/>
      <c r="BA219" s="118"/>
      <c r="BB219" s="118"/>
    </row>
    <row r="220">
      <c r="AY220" s="117"/>
      <c r="AZ220" s="118"/>
      <c r="BA220" s="118"/>
      <c r="BB220" s="118"/>
    </row>
    <row r="221">
      <c r="AY221" s="117"/>
      <c r="AZ221" s="118"/>
      <c r="BA221" s="118"/>
      <c r="BB221" s="118"/>
    </row>
    <row r="222">
      <c r="AY222" s="117"/>
      <c r="AZ222" s="118"/>
      <c r="BA222" s="118"/>
      <c r="BB222" s="118"/>
    </row>
    <row r="223">
      <c r="AY223" s="117"/>
      <c r="AZ223" s="118"/>
      <c r="BA223" s="118"/>
      <c r="BB223" s="118"/>
    </row>
    <row r="224">
      <c r="AY224" s="117"/>
      <c r="AZ224" s="118"/>
      <c r="BA224" s="118"/>
      <c r="BB224" s="118"/>
    </row>
    <row r="225">
      <c r="AY225" s="117"/>
      <c r="AZ225" s="118"/>
      <c r="BA225" s="118"/>
      <c r="BB225" s="118"/>
    </row>
    <row r="226">
      <c r="AY226" s="117"/>
      <c r="AZ226" s="118"/>
      <c r="BA226" s="118"/>
      <c r="BB226" s="118"/>
    </row>
    <row r="227">
      <c r="AY227" s="117"/>
      <c r="AZ227" s="118"/>
      <c r="BA227" s="118"/>
      <c r="BB227" s="118"/>
    </row>
    <row r="228">
      <c r="AY228" s="117"/>
      <c r="AZ228" s="118"/>
      <c r="BA228" s="118"/>
      <c r="BB228" s="118"/>
    </row>
    <row r="229">
      <c r="AY229" s="117"/>
      <c r="AZ229" s="118"/>
      <c r="BA229" s="118"/>
      <c r="BB229" s="118"/>
    </row>
    <row r="230">
      <c r="AY230" s="117"/>
      <c r="AZ230" s="118"/>
      <c r="BA230" s="118"/>
      <c r="BB230" s="118"/>
    </row>
    <row r="231">
      <c r="AY231" s="117"/>
      <c r="AZ231" s="118"/>
      <c r="BA231" s="118"/>
      <c r="BB231" s="118"/>
    </row>
    <row r="232">
      <c r="AY232" s="117"/>
      <c r="AZ232" s="118"/>
      <c r="BA232" s="118"/>
      <c r="BB232" s="118"/>
    </row>
    <row r="233">
      <c r="AY233" s="117"/>
      <c r="AZ233" s="118"/>
      <c r="BA233" s="118"/>
      <c r="BB233" s="118"/>
    </row>
    <row r="234">
      <c r="AY234" s="117"/>
      <c r="AZ234" s="118"/>
      <c r="BA234" s="118"/>
      <c r="BB234" s="118"/>
    </row>
    <row r="235">
      <c r="AY235" s="117"/>
      <c r="AZ235" s="118"/>
      <c r="BA235" s="118"/>
      <c r="BB235" s="118"/>
    </row>
    <row r="236">
      <c r="AY236" s="117"/>
      <c r="AZ236" s="118"/>
      <c r="BA236" s="118"/>
      <c r="BB236" s="118"/>
    </row>
    <row r="237">
      <c r="AY237" s="117"/>
      <c r="AZ237" s="118"/>
      <c r="BA237" s="118"/>
      <c r="BB237" s="118"/>
    </row>
    <row r="238">
      <c r="AY238" s="117"/>
      <c r="AZ238" s="118"/>
      <c r="BA238" s="118"/>
      <c r="BB238" s="118"/>
    </row>
    <row r="239">
      <c r="AY239" s="117"/>
      <c r="AZ239" s="118"/>
      <c r="BA239" s="118"/>
      <c r="BB239" s="118"/>
    </row>
    <row r="240">
      <c r="AY240" s="117"/>
      <c r="AZ240" s="118"/>
      <c r="BA240" s="118"/>
      <c r="BB240" s="118"/>
    </row>
    <row r="241">
      <c r="AY241" s="117"/>
      <c r="AZ241" s="118"/>
      <c r="BA241" s="118"/>
      <c r="BB241" s="118"/>
    </row>
    <row r="242">
      <c r="AY242" s="117"/>
      <c r="AZ242" s="118"/>
      <c r="BA242" s="118"/>
      <c r="BB242" s="118"/>
    </row>
    <row r="243">
      <c r="AY243" s="117"/>
      <c r="AZ243" s="118"/>
      <c r="BA243" s="118"/>
      <c r="BB243" s="118"/>
    </row>
    <row r="244">
      <c r="AY244" s="117"/>
      <c r="AZ244" s="118"/>
      <c r="BA244" s="118"/>
      <c r="BB244" s="118"/>
    </row>
    <row r="245">
      <c r="AY245" s="117"/>
      <c r="AZ245" s="118"/>
      <c r="BA245" s="118"/>
      <c r="BB245" s="118"/>
    </row>
    <row r="246">
      <c r="AY246" s="117"/>
      <c r="AZ246" s="118"/>
      <c r="BA246" s="118"/>
      <c r="BB246" s="118"/>
    </row>
    <row r="247">
      <c r="AY247" s="117"/>
      <c r="AZ247" s="118"/>
      <c r="BA247" s="118"/>
      <c r="BB247" s="118"/>
    </row>
    <row r="248">
      <c r="AY248" s="117"/>
      <c r="AZ248" s="118"/>
      <c r="BA248" s="118"/>
      <c r="BB248" s="118"/>
    </row>
    <row r="249">
      <c r="AY249" s="117"/>
      <c r="AZ249" s="118"/>
      <c r="BA249" s="118"/>
      <c r="BB249" s="118"/>
    </row>
    <row r="250">
      <c r="AY250" s="117"/>
      <c r="AZ250" s="118"/>
      <c r="BA250" s="118"/>
      <c r="BB250" s="118"/>
    </row>
    <row r="251">
      <c r="AY251" s="117"/>
      <c r="AZ251" s="118"/>
      <c r="BA251" s="118"/>
      <c r="BB251" s="118"/>
    </row>
    <row r="252">
      <c r="AY252" s="117"/>
      <c r="AZ252" s="118"/>
      <c r="BA252" s="118"/>
      <c r="BB252" s="118"/>
    </row>
    <row r="253">
      <c r="AY253" s="117"/>
      <c r="AZ253" s="118"/>
      <c r="BA253" s="118"/>
      <c r="BB253" s="118"/>
    </row>
    <row r="254">
      <c r="AY254" s="117"/>
      <c r="AZ254" s="118"/>
      <c r="BA254" s="118"/>
      <c r="BB254" s="118"/>
    </row>
    <row r="255">
      <c r="AY255" s="117"/>
      <c r="AZ255" s="118"/>
      <c r="BA255" s="118"/>
      <c r="BB255" s="118"/>
    </row>
    <row r="256">
      <c r="AY256" s="117"/>
      <c r="AZ256" s="118"/>
      <c r="BA256" s="118"/>
      <c r="BB256" s="118"/>
    </row>
    <row r="257">
      <c r="AY257" s="117"/>
      <c r="AZ257" s="118"/>
      <c r="BA257" s="118"/>
      <c r="BB257" s="118"/>
    </row>
    <row r="258">
      <c r="AY258" s="117"/>
      <c r="AZ258" s="118"/>
      <c r="BA258" s="118"/>
      <c r="BB258" s="118"/>
    </row>
    <row r="259">
      <c r="AY259" s="117"/>
      <c r="AZ259" s="118"/>
      <c r="BA259" s="118"/>
      <c r="BB259" s="118"/>
    </row>
    <row r="260">
      <c r="AY260" s="117"/>
      <c r="AZ260" s="118"/>
      <c r="BA260" s="118"/>
      <c r="BB260" s="118"/>
    </row>
    <row r="261">
      <c r="AY261" s="117"/>
      <c r="AZ261" s="118"/>
      <c r="BA261" s="118"/>
      <c r="BB261" s="118"/>
    </row>
    <row r="262">
      <c r="AY262" s="117"/>
      <c r="AZ262" s="118"/>
      <c r="BA262" s="118"/>
      <c r="BB262" s="118"/>
    </row>
    <row r="263">
      <c r="AY263" s="117"/>
      <c r="AZ263" s="118"/>
      <c r="BA263" s="118"/>
      <c r="BB263" s="118"/>
    </row>
    <row r="264">
      <c r="AY264" s="117"/>
      <c r="AZ264" s="118"/>
      <c r="BA264" s="118"/>
      <c r="BB264" s="118"/>
    </row>
    <row r="265">
      <c r="AY265" s="117"/>
      <c r="AZ265" s="118"/>
      <c r="BA265" s="118"/>
      <c r="BB265" s="118"/>
    </row>
    <row r="266">
      <c r="AY266" s="117"/>
      <c r="AZ266" s="118"/>
      <c r="BA266" s="118"/>
      <c r="BB266" s="118"/>
    </row>
    <row r="267">
      <c r="AY267" s="117"/>
      <c r="AZ267" s="118"/>
      <c r="BA267" s="118"/>
      <c r="BB267" s="118"/>
    </row>
    <row r="268">
      <c r="AY268" s="117"/>
      <c r="AZ268" s="118"/>
      <c r="BA268" s="118"/>
      <c r="BB268" s="118"/>
    </row>
    <row r="269">
      <c r="AY269" s="117"/>
      <c r="AZ269" s="118"/>
      <c r="BA269" s="118"/>
      <c r="BB269" s="118"/>
    </row>
    <row r="270">
      <c r="AY270" s="117"/>
      <c r="AZ270" s="118"/>
      <c r="BA270" s="118"/>
      <c r="BB270" s="118"/>
    </row>
    <row r="271">
      <c r="AY271" s="117"/>
      <c r="AZ271" s="118"/>
      <c r="BA271" s="118"/>
      <c r="BB271" s="118"/>
    </row>
    <row r="272">
      <c r="AY272" s="117"/>
      <c r="AZ272" s="118"/>
      <c r="BA272" s="118"/>
      <c r="BB272" s="118"/>
    </row>
    <row r="273">
      <c r="AY273" s="117"/>
      <c r="AZ273" s="118"/>
      <c r="BA273" s="118"/>
      <c r="BB273" s="118"/>
    </row>
    <row r="274">
      <c r="AY274" s="117"/>
      <c r="AZ274" s="118"/>
      <c r="BA274" s="118"/>
      <c r="BB274" s="118"/>
    </row>
    <row r="275">
      <c r="AY275" s="117"/>
      <c r="AZ275" s="118"/>
      <c r="BA275" s="118"/>
      <c r="BB275" s="118"/>
    </row>
    <row r="276">
      <c r="AY276" s="117"/>
      <c r="AZ276" s="118"/>
      <c r="BA276" s="118"/>
      <c r="BB276" s="118"/>
    </row>
    <row r="277">
      <c r="AY277" s="117"/>
      <c r="AZ277" s="118"/>
      <c r="BA277" s="118"/>
      <c r="BB277" s="118"/>
    </row>
    <row r="278">
      <c r="AY278" s="117"/>
      <c r="AZ278" s="118"/>
      <c r="BA278" s="118"/>
      <c r="BB278" s="118"/>
    </row>
    <row r="279">
      <c r="AY279" s="117"/>
      <c r="AZ279" s="118"/>
      <c r="BA279" s="118"/>
      <c r="BB279" s="118"/>
    </row>
    <row r="280">
      <c r="AY280" s="117"/>
      <c r="AZ280" s="118"/>
      <c r="BA280" s="118"/>
      <c r="BB280" s="118"/>
    </row>
    <row r="281">
      <c r="AY281" s="117"/>
      <c r="AZ281" s="118"/>
      <c r="BA281" s="118"/>
      <c r="BB281" s="118"/>
    </row>
    <row r="282">
      <c r="AY282" s="117"/>
      <c r="AZ282" s="118"/>
      <c r="BA282" s="118"/>
      <c r="BB282" s="118"/>
    </row>
    <row r="283">
      <c r="AY283" s="117"/>
      <c r="AZ283" s="118"/>
      <c r="BA283" s="118"/>
      <c r="BB283" s="118"/>
    </row>
    <row r="284">
      <c r="AY284" s="117"/>
      <c r="AZ284" s="118"/>
      <c r="BA284" s="118"/>
      <c r="BB284" s="118"/>
    </row>
    <row r="285">
      <c r="AY285" s="117"/>
      <c r="AZ285" s="118"/>
      <c r="BA285" s="118"/>
      <c r="BB285" s="118"/>
    </row>
    <row r="286">
      <c r="AY286" s="117"/>
      <c r="AZ286" s="118"/>
      <c r="BA286" s="118"/>
      <c r="BB286" s="118"/>
    </row>
    <row r="287">
      <c r="AY287" s="117"/>
      <c r="AZ287" s="118"/>
      <c r="BA287" s="118"/>
      <c r="BB287" s="118"/>
    </row>
    <row r="288">
      <c r="AY288" s="117"/>
      <c r="AZ288" s="118"/>
      <c r="BA288" s="118"/>
      <c r="BB288" s="118"/>
    </row>
    <row r="289">
      <c r="AY289" s="117"/>
      <c r="AZ289" s="118"/>
      <c r="BA289" s="118"/>
      <c r="BB289" s="118"/>
    </row>
    <row r="290">
      <c r="AY290" s="117"/>
      <c r="AZ290" s="118"/>
      <c r="BA290" s="118"/>
      <c r="BB290" s="118"/>
    </row>
    <row r="291">
      <c r="AY291" s="117"/>
      <c r="AZ291" s="118"/>
      <c r="BA291" s="118"/>
      <c r="BB291" s="118"/>
    </row>
    <row r="292">
      <c r="AY292" s="117"/>
      <c r="AZ292" s="118"/>
      <c r="BA292" s="118"/>
      <c r="BB292" s="118"/>
    </row>
    <row r="293">
      <c r="AY293" s="117"/>
      <c r="AZ293" s="118"/>
      <c r="BA293" s="118"/>
      <c r="BB293" s="118"/>
    </row>
    <row r="294">
      <c r="AY294" s="117"/>
      <c r="AZ294" s="118"/>
      <c r="BA294" s="118"/>
      <c r="BB294" s="118"/>
    </row>
    <row r="295">
      <c r="AY295" s="117"/>
      <c r="AZ295" s="118"/>
      <c r="BA295" s="118"/>
      <c r="BB295" s="118"/>
    </row>
    <row r="296">
      <c r="AY296" s="117"/>
      <c r="AZ296" s="118"/>
      <c r="BA296" s="118"/>
      <c r="BB296" s="118"/>
    </row>
    <row r="297">
      <c r="AY297" s="117"/>
      <c r="AZ297" s="118"/>
      <c r="BA297" s="118"/>
      <c r="BB297" s="118"/>
    </row>
    <row r="298">
      <c r="AY298" s="117"/>
      <c r="AZ298" s="118"/>
      <c r="BA298" s="118"/>
      <c r="BB298" s="118"/>
    </row>
    <row r="299">
      <c r="AY299" s="117"/>
      <c r="AZ299" s="118"/>
      <c r="BA299" s="118"/>
      <c r="BB299" s="118"/>
    </row>
    <row r="300">
      <c r="AY300" s="117"/>
      <c r="AZ300" s="118"/>
      <c r="BA300" s="118"/>
      <c r="BB300" s="118"/>
    </row>
    <row r="301">
      <c r="AY301" s="117"/>
      <c r="AZ301" s="118"/>
      <c r="BA301" s="118"/>
      <c r="BB301" s="118"/>
    </row>
    <row r="302">
      <c r="AY302" s="117"/>
      <c r="AZ302" s="118"/>
      <c r="BA302" s="118"/>
      <c r="BB302" s="118"/>
    </row>
    <row r="303">
      <c r="AY303" s="117"/>
      <c r="AZ303" s="118"/>
      <c r="BA303" s="118"/>
      <c r="BB303" s="118"/>
    </row>
    <row r="304">
      <c r="AY304" s="117"/>
      <c r="AZ304" s="118"/>
      <c r="BA304" s="118"/>
      <c r="BB304" s="118"/>
    </row>
    <row r="305">
      <c r="AY305" s="117"/>
      <c r="AZ305" s="118"/>
      <c r="BA305" s="118"/>
      <c r="BB305" s="118"/>
    </row>
    <row r="306">
      <c r="AY306" s="117"/>
      <c r="AZ306" s="118"/>
      <c r="BA306" s="118"/>
      <c r="BB306" s="118"/>
    </row>
    <row r="307">
      <c r="AY307" s="117"/>
      <c r="AZ307" s="118"/>
      <c r="BA307" s="118"/>
      <c r="BB307" s="118"/>
    </row>
    <row r="308">
      <c r="AY308" s="117"/>
      <c r="AZ308" s="118"/>
      <c r="BA308" s="118"/>
      <c r="BB308" s="118"/>
    </row>
    <row r="309">
      <c r="AY309" s="117"/>
      <c r="AZ309" s="118"/>
      <c r="BA309" s="118"/>
      <c r="BB309" s="118"/>
    </row>
    <row r="310">
      <c r="AY310" s="117"/>
      <c r="AZ310" s="118"/>
      <c r="BA310" s="118"/>
      <c r="BB310" s="118"/>
    </row>
    <row r="311">
      <c r="AY311" s="117"/>
      <c r="AZ311" s="118"/>
      <c r="BA311" s="118"/>
      <c r="BB311" s="118"/>
    </row>
    <row r="312">
      <c r="AY312" s="117"/>
      <c r="AZ312" s="118"/>
      <c r="BA312" s="118"/>
      <c r="BB312" s="118"/>
    </row>
    <row r="313">
      <c r="AY313" s="117"/>
      <c r="AZ313" s="118"/>
      <c r="BA313" s="118"/>
      <c r="BB313" s="118"/>
    </row>
    <row r="314">
      <c r="AY314" s="117"/>
      <c r="AZ314" s="118"/>
      <c r="BA314" s="118"/>
      <c r="BB314" s="118"/>
    </row>
    <row r="315">
      <c r="AY315" s="117"/>
      <c r="AZ315" s="118"/>
      <c r="BA315" s="118"/>
      <c r="BB315" s="118"/>
    </row>
    <row r="316">
      <c r="AY316" s="117"/>
      <c r="AZ316" s="118"/>
      <c r="BA316" s="118"/>
      <c r="BB316" s="118"/>
    </row>
    <row r="317">
      <c r="AY317" s="117"/>
      <c r="AZ317" s="118"/>
      <c r="BA317" s="118"/>
      <c r="BB317" s="118"/>
    </row>
    <row r="318">
      <c r="AY318" s="117"/>
      <c r="AZ318" s="118"/>
      <c r="BA318" s="118"/>
      <c r="BB318" s="118"/>
    </row>
    <row r="319">
      <c r="AY319" s="117"/>
      <c r="AZ319" s="118"/>
      <c r="BA319" s="118"/>
      <c r="BB319" s="118"/>
    </row>
    <row r="320">
      <c r="AY320" s="117"/>
      <c r="AZ320" s="118"/>
      <c r="BA320" s="118"/>
      <c r="BB320" s="118"/>
    </row>
    <row r="321">
      <c r="AY321" s="117"/>
      <c r="AZ321" s="118"/>
      <c r="BA321" s="118"/>
      <c r="BB321" s="118"/>
    </row>
    <row r="322">
      <c r="AY322" s="117"/>
      <c r="AZ322" s="118"/>
      <c r="BA322" s="118"/>
      <c r="BB322" s="118"/>
    </row>
    <row r="323">
      <c r="AY323" s="117"/>
      <c r="AZ323" s="118"/>
      <c r="BA323" s="118"/>
      <c r="BB323" s="118"/>
    </row>
    <row r="324">
      <c r="AY324" s="117"/>
      <c r="AZ324" s="118"/>
      <c r="BA324" s="118"/>
      <c r="BB324" s="118"/>
    </row>
    <row r="325">
      <c r="AY325" s="117"/>
      <c r="AZ325" s="118"/>
      <c r="BA325" s="118"/>
      <c r="BB325" s="118"/>
    </row>
    <row r="326">
      <c r="AY326" s="117"/>
      <c r="AZ326" s="118"/>
      <c r="BA326" s="118"/>
      <c r="BB326" s="118"/>
    </row>
    <row r="327">
      <c r="AY327" s="117"/>
      <c r="AZ327" s="118"/>
      <c r="BA327" s="118"/>
      <c r="BB327" s="118"/>
    </row>
    <row r="328">
      <c r="AY328" s="117"/>
      <c r="AZ328" s="118"/>
      <c r="BA328" s="118"/>
      <c r="BB328" s="118"/>
    </row>
    <row r="329">
      <c r="AY329" s="117"/>
      <c r="AZ329" s="118"/>
      <c r="BA329" s="118"/>
      <c r="BB329" s="118"/>
    </row>
    <row r="330">
      <c r="AY330" s="117"/>
      <c r="AZ330" s="118"/>
      <c r="BA330" s="118"/>
      <c r="BB330" s="118"/>
    </row>
    <row r="331">
      <c r="AY331" s="117"/>
      <c r="AZ331" s="118"/>
      <c r="BA331" s="118"/>
      <c r="BB331" s="118"/>
    </row>
    <row r="332">
      <c r="AY332" s="117"/>
      <c r="AZ332" s="118"/>
      <c r="BA332" s="118"/>
      <c r="BB332" s="118"/>
    </row>
    <row r="333">
      <c r="AY333" s="117"/>
      <c r="AZ333" s="118"/>
      <c r="BA333" s="118"/>
      <c r="BB333" s="118"/>
    </row>
    <row r="334">
      <c r="AY334" s="117"/>
      <c r="AZ334" s="118"/>
      <c r="BA334" s="118"/>
      <c r="BB334" s="118"/>
    </row>
    <row r="335">
      <c r="AY335" s="117"/>
      <c r="AZ335" s="118"/>
      <c r="BA335" s="118"/>
      <c r="BB335" s="118"/>
    </row>
    <row r="336">
      <c r="AY336" s="117"/>
      <c r="AZ336" s="118"/>
      <c r="BA336" s="118"/>
      <c r="BB336" s="118"/>
    </row>
    <row r="337">
      <c r="AY337" s="117"/>
      <c r="AZ337" s="118"/>
      <c r="BA337" s="118"/>
      <c r="BB337" s="118"/>
    </row>
    <row r="338">
      <c r="AY338" s="117"/>
      <c r="AZ338" s="118"/>
      <c r="BA338" s="118"/>
      <c r="BB338" s="118"/>
    </row>
    <row r="339">
      <c r="AY339" s="117"/>
      <c r="AZ339" s="118"/>
      <c r="BA339" s="118"/>
      <c r="BB339" s="118"/>
    </row>
    <row r="340">
      <c r="AY340" s="117"/>
      <c r="AZ340" s="118"/>
      <c r="BA340" s="118"/>
      <c r="BB340" s="118"/>
    </row>
    <row r="341">
      <c r="AY341" s="117"/>
      <c r="AZ341" s="118"/>
      <c r="BA341" s="118"/>
      <c r="BB341" s="118"/>
    </row>
    <row r="342">
      <c r="AY342" s="117"/>
      <c r="AZ342" s="118"/>
      <c r="BA342" s="118"/>
      <c r="BB342" s="118"/>
    </row>
    <row r="343">
      <c r="AY343" s="117"/>
      <c r="AZ343" s="118"/>
      <c r="BA343" s="118"/>
      <c r="BB343" s="118"/>
    </row>
    <row r="344">
      <c r="AY344" s="117"/>
      <c r="AZ344" s="118"/>
      <c r="BA344" s="118"/>
      <c r="BB344" s="118"/>
    </row>
    <row r="345">
      <c r="AY345" s="117"/>
      <c r="AZ345" s="118"/>
      <c r="BA345" s="118"/>
      <c r="BB345" s="118"/>
    </row>
    <row r="346">
      <c r="AY346" s="117"/>
      <c r="AZ346" s="118"/>
      <c r="BA346" s="118"/>
      <c r="BB346" s="118"/>
    </row>
    <row r="347">
      <c r="AY347" s="117"/>
      <c r="AZ347" s="118"/>
      <c r="BA347" s="118"/>
      <c r="BB347" s="118"/>
    </row>
    <row r="348">
      <c r="AY348" s="117"/>
      <c r="AZ348" s="118"/>
      <c r="BA348" s="118"/>
      <c r="BB348" s="118"/>
    </row>
    <row r="349">
      <c r="AY349" s="117"/>
      <c r="AZ349" s="118"/>
      <c r="BA349" s="118"/>
      <c r="BB349" s="118"/>
    </row>
    <row r="350">
      <c r="AY350" s="117"/>
      <c r="AZ350" s="118"/>
      <c r="BA350" s="118"/>
      <c r="BB350" s="118"/>
    </row>
    <row r="351">
      <c r="AY351" s="117"/>
      <c r="AZ351" s="118"/>
      <c r="BA351" s="118"/>
      <c r="BB351" s="118"/>
    </row>
    <row r="352">
      <c r="AY352" s="117"/>
      <c r="AZ352" s="118"/>
      <c r="BA352" s="118"/>
      <c r="BB352" s="118"/>
    </row>
    <row r="353">
      <c r="AY353" s="117"/>
      <c r="AZ353" s="118"/>
      <c r="BA353" s="118"/>
      <c r="BB353" s="118"/>
    </row>
    <row r="354">
      <c r="AY354" s="117"/>
      <c r="AZ354" s="118"/>
      <c r="BA354" s="118"/>
      <c r="BB354" s="118"/>
    </row>
    <row r="355">
      <c r="AY355" s="117"/>
      <c r="AZ355" s="118"/>
      <c r="BA355" s="118"/>
      <c r="BB355" s="118"/>
    </row>
    <row r="356">
      <c r="AY356" s="117"/>
      <c r="AZ356" s="118"/>
      <c r="BA356" s="118"/>
      <c r="BB356" s="118"/>
    </row>
    <row r="357">
      <c r="AY357" s="117"/>
      <c r="AZ357" s="118"/>
      <c r="BA357" s="118"/>
      <c r="BB357" s="118"/>
    </row>
    <row r="358">
      <c r="AY358" s="117"/>
      <c r="AZ358" s="118"/>
      <c r="BA358" s="118"/>
      <c r="BB358" s="118"/>
    </row>
    <row r="359">
      <c r="AY359" s="117"/>
      <c r="AZ359" s="118"/>
      <c r="BA359" s="118"/>
      <c r="BB359" s="118"/>
    </row>
    <row r="360">
      <c r="AY360" s="117"/>
      <c r="AZ360" s="118"/>
      <c r="BA360" s="118"/>
      <c r="BB360" s="118"/>
    </row>
    <row r="361">
      <c r="AY361" s="117"/>
      <c r="AZ361" s="118"/>
      <c r="BA361" s="118"/>
      <c r="BB361" s="118"/>
    </row>
    <row r="362">
      <c r="AY362" s="117"/>
      <c r="AZ362" s="118"/>
      <c r="BA362" s="118"/>
      <c r="BB362" s="118"/>
    </row>
    <row r="363">
      <c r="AY363" s="117"/>
      <c r="AZ363" s="118"/>
      <c r="BA363" s="118"/>
      <c r="BB363" s="118"/>
    </row>
    <row r="364">
      <c r="AY364" s="117"/>
      <c r="AZ364" s="118"/>
      <c r="BA364" s="118"/>
      <c r="BB364" s="118"/>
    </row>
    <row r="365">
      <c r="AY365" s="117"/>
      <c r="AZ365" s="118"/>
      <c r="BA365" s="118"/>
      <c r="BB365" s="118"/>
    </row>
    <row r="366">
      <c r="AY366" s="117"/>
      <c r="AZ366" s="118"/>
      <c r="BA366" s="118"/>
      <c r="BB366" s="118"/>
    </row>
    <row r="367">
      <c r="AY367" s="117"/>
      <c r="AZ367" s="118"/>
      <c r="BA367" s="118"/>
      <c r="BB367" s="118"/>
    </row>
    <row r="368">
      <c r="AY368" s="117"/>
      <c r="AZ368" s="118"/>
      <c r="BA368" s="118"/>
      <c r="BB368" s="118"/>
    </row>
    <row r="369">
      <c r="AY369" s="117"/>
      <c r="AZ369" s="118"/>
      <c r="BA369" s="118"/>
      <c r="BB369" s="118"/>
    </row>
    <row r="370">
      <c r="AY370" s="117"/>
      <c r="AZ370" s="118"/>
      <c r="BA370" s="118"/>
      <c r="BB370" s="118"/>
    </row>
    <row r="371">
      <c r="AY371" s="117"/>
      <c r="AZ371" s="118"/>
      <c r="BA371" s="118"/>
      <c r="BB371" s="118"/>
    </row>
    <row r="372">
      <c r="AY372" s="117"/>
      <c r="AZ372" s="118"/>
      <c r="BA372" s="118"/>
      <c r="BB372" s="118"/>
    </row>
    <row r="373">
      <c r="AY373" s="117"/>
      <c r="AZ373" s="118"/>
      <c r="BA373" s="118"/>
      <c r="BB373" s="118"/>
    </row>
    <row r="374">
      <c r="AY374" s="117"/>
      <c r="AZ374" s="118"/>
      <c r="BA374" s="118"/>
      <c r="BB374" s="118"/>
    </row>
    <row r="375">
      <c r="AY375" s="117"/>
      <c r="AZ375" s="118"/>
      <c r="BA375" s="118"/>
      <c r="BB375" s="118"/>
    </row>
    <row r="376">
      <c r="AY376" s="117"/>
      <c r="AZ376" s="118"/>
      <c r="BA376" s="118"/>
      <c r="BB376" s="118"/>
    </row>
    <row r="377">
      <c r="AY377" s="117"/>
      <c r="AZ377" s="118"/>
      <c r="BA377" s="118"/>
      <c r="BB377" s="118"/>
    </row>
    <row r="378">
      <c r="AY378" s="117"/>
      <c r="AZ378" s="118"/>
      <c r="BA378" s="118"/>
      <c r="BB378" s="118"/>
    </row>
    <row r="379">
      <c r="AY379" s="117"/>
      <c r="AZ379" s="118"/>
      <c r="BA379" s="118"/>
      <c r="BB379" s="118"/>
    </row>
    <row r="380">
      <c r="AY380" s="117"/>
      <c r="AZ380" s="118"/>
      <c r="BA380" s="118"/>
      <c r="BB380" s="118"/>
    </row>
    <row r="381">
      <c r="AY381" s="117"/>
      <c r="AZ381" s="118"/>
      <c r="BA381" s="118"/>
      <c r="BB381" s="118"/>
    </row>
    <row r="382">
      <c r="AY382" s="117"/>
      <c r="AZ382" s="118"/>
      <c r="BA382" s="118"/>
      <c r="BB382" s="118"/>
    </row>
    <row r="383">
      <c r="AY383" s="117"/>
      <c r="AZ383" s="118"/>
      <c r="BA383" s="118"/>
      <c r="BB383" s="118"/>
    </row>
    <row r="384">
      <c r="AY384" s="117"/>
      <c r="AZ384" s="118"/>
      <c r="BA384" s="118"/>
      <c r="BB384" s="118"/>
    </row>
    <row r="385">
      <c r="AY385" s="117"/>
      <c r="AZ385" s="118"/>
      <c r="BA385" s="118"/>
      <c r="BB385" s="118"/>
    </row>
    <row r="386">
      <c r="AY386" s="117"/>
      <c r="AZ386" s="118"/>
      <c r="BA386" s="118"/>
      <c r="BB386" s="118"/>
    </row>
    <row r="387">
      <c r="AY387" s="117"/>
      <c r="AZ387" s="118"/>
      <c r="BA387" s="118"/>
      <c r="BB387" s="118"/>
    </row>
    <row r="388">
      <c r="AY388" s="117"/>
      <c r="AZ388" s="118"/>
      <c r="BA388" s="118"/>
      <c r="BB388" s="118"/>
    </row>
    <row r="389">
      <c r="AY389" s="117"/>
      <c r="AZ389" s="118"/>
      <c r="BA389" s="118"/>
      <c r="BB389" s="118"/>
    </row>
    <row r="390">
      <c r="AY390" s="117"/>
      <c r="AZ390" s="118"/>
      <c r="BA390" s="118"/>
      <c r="BB390" s="118"/>
    </row>
    <row r="391">
      <c r="AY391" s="117"/>
      <c r="AZ391" s="118"/>
      <c r="BA391" s="118"/>
      <c r="BB391" s="118"/>
    </row>
    <row r="392">
      <c r="AY392" s="117"/>
      <c r="AZ392" s="118"/>
      <c r="BA392" s="118"/>
      <c r="BB392" s="118"/>
    </row>
    <row r="393">
      <c r="AY393" s="117"/>
      <c r="AZ393" s="118"/>
      <c r="BA393" s="118"/>
      <c r="BB393" s="118"/>
    </row>
    <row r="394">
      <c r="AY394" s="117"/>
      <c r="AZ394" s="118"/>
      <c r="BA394" s="118"/>
      <c r="BB394" s="118"/>
    </row>
    <row r="395">
      <c r="AY395" s="117"/>
      <c r="AZ395" s="118"/>
      <c r="BA395" s="118"/>
      <c r="BB395" s="118"/>
    </row>
    <row r="396">
      <c r="AY396" s="117"/>
      <c r="AZ396" s="118"/>
      <c r="BA396" s="118"/>
      <c r="BB396" s="118"/>
    </row>
    <row r="397">
      <c r="AY397" s="117"/>
      <c r="AZ397" s="118"/>
      <c r="BA397" s="118"/>
      <c r="BB397" s="118"/>
    </row>
    <row r="398">
      <c r="AY398" s="117"/>
      <c r="AZ398" s="118"/>
      <c r="BA398" s="118"/>
      <c r="BB398" s="118"/>
    </row>
    <row r="399">
      <c r="AY399" s="117"/>
      <c r="AZ399" s="118"/>
      <c r="BA399" s="118"/>
      <c r="BB399" s="118"/>
    </row>
    <row r="400">
      <c r="AY400" s="117"/>
      <c r="AZ400" s="118"/>
      <c r="BA400" s="118"/>
      <c r="BB400" s="118"/>
    </row>
    <row r="401">
      <c r="AY401" s="117"/>
      <c r="AZ401" s="118"/>
      <c r="BA401" s="118"/>
      <c r="BB401" s="118"/>
    </row>
    <row r="402">
      <c r="AY402" s="117"/>
      <c r="AZ402" s="118"/>
      <c r="BA402" s="118"/>
      <c r="BB402" s="118"/>
    </row>
    <row r="403">
      <c r="AY403" s="117"/>
      <c r="AZ403" s="118"/>
      <c r="BA403" s="118"/>
      <c r="BB403" s="118"/>
    </row>
    <row r="404">
      <c r="AY404" s="117"/>
      <c r="AZ404" s="118"/>
      <c r="BA404" s="118"/>
      <c r="BB404" s="118"/>
    </row>
    <row r="405">
      <c r="AY405" s="117"/>
      <c r="AZ405" s="118"/>
      <c r="BA405" s="118"/>
      <c r="BB405" s="118"/>
    </row>
    <row r="406">
      <c r="AY406" s="117"/>
      <c r="AZ406" s="118"/>
      <c r="BA406" s="118"/>
      <c r="BB406" s="118"/>
    </row>
    <row r="407">
      <c r="AY407" s="117"/>
      <c r="AZ407" s="118"/>
      <c r="BA407" s="118"/>
      <c r="BB407" s="118"/>
    </row>
    <row r="408">
      <c r="AY408" s="117"/>
      <c r="AZ408" s="118"/>
      <c r="BA408" s="118"/>
      <c r="BB408" s="118"/>
    </row>
    <row r="409">
      <c r="AY409" s="117"/>
      <c r="AZ409" s="118"/>
      <c r="BA409" s="118"/>
      <c r="BB409" s="118"/>
    </row>
    <row r="410">
      <c r="AY410" s="117"/>
      <c r="AZ410" s="118"/>
      <c r="BA410" s="118"/>
      <c r="BB410" s="118"/>
    </row>
    <row r="411">
      <c r="AY411" s="117"/>
      <c r="AZ411" s="118"/>
      <c r="BA411" s="118"/>
      <c r="BB411" s="118"/>
    </row>
    <row r="412">
      <c r="AY412" s="117"/>
      <c r="AZ412" s="118"/>
      <c r="BA412" s="118"/>
      <c r="BB412" s="118"/>
    </row>
    <row r="413">
      <c r="AY413" s="117"/>
      <c r="AZ413" s="118"/>
      <c r="BA413" s="118"/>
      <c r="BB413" s="118"/>
    </row>
    <row r="414">
      <c r="AY414" s="117"/>
      <c r="AZ414" s="118"/>
      <c r="BA414" s="118"/>
      <c r="BB414" s="118"/>
    </row>
    <row r="415">
      <c r="AY415" s="117"/>
      <c r="AZ415" s="118"/>
      <c r="BA415" s="118"/>
      <c r="BB415" s="118"/>
    </row>
    <row r="416">
      <c r="AY416" s="117"/>
      <c r="AZ416" s="118"/>
      <c r="BA416" s="118"/>
      <c r="BB416" s="118"/>
    </row>
    <row r="417">
      <c r="AY417" s="117"/>
      <c r="AZ417" s="118"/>
      <c r="BA417" s="118"/>
      <c r="BB417" s="118"/>
    </row>
    <row r="418">
      <c r="AY418" s="117"/>
      <c r="AZ418" s="118"/>
      <c r="BA418" s="118"/>
      <c r="BB418" s="118"/>
    </row>
    <row r="419">
      <c r="AY419" s="117"/>
      <c r="AZ419" s="118"/>
      <c r="BA419" s="118"/>
      <c r="BB419" s="118"/>
    </row>
    <row r="420">
      <c r="AY420" s="117"/>
      <c r="AZ420" s="118"/>
      <c r="BA420" s="118"/>
      <c r="BB420" s="118"/>
    </row>
    <row r="421">
      <c r="AY421" s="117"/>
      <c r="AZ421" s="118"/>
      <c r="BA421" s="118"/>
      <c r="BB421" s="118"/>
    </row>
    <row r="422">
      <c r="AY422" s="117"/>
      <c r="AZ422" s="118"/>
      <c r="BA422" s="118"/>
      <c r="BB422" s="118"/>
    </row>
    <row r="423">
      <c r="AY423" s="117"/>
      <c r="AZ423" s="118"/>
      <c r="BA423" s="118"/>
      <c r="BB423" s="118"/>
    </row>
    <row r="424">
      <c r="AY424" s="117"/>
      <c r="AZ424" s="118"/>
      <c r="BA424" s="118"/>
      <c r="BB424" s="118"/>
    </row>
    <row r="425">
      <c r="AY425" s="117"/>
      <c r="AZ425" s="118"/>
      <c r="BA425" s="118"/>
      <c r="BB425" s="118"/>
    </row>
    <row r="426">
      <c r="AY426" s="117"/>
      <c r="AZ426" s="118"/>
      <c r="BA426" s="118"/>
      <c r="BB426" s="118"/>
    </row>
    <row r="427">
      <c r="AY427" s="117"/>
      <c r="AZ427" s="118"/>
      <c r="BA427" s="118"/>
      <c r="BB427" s="118"/>
    </row>
    <row r="428">
      <c r="AY428" s="117"/>
      <c r="AZ428" s="118"/>
      <c r="BA428" s="118"/>
      <c r="BB428" s="118"/>
    </row>
    <row r="429">
      <c r="AY429" s="117"/>
      <c r="AZ429" s="118"/>
      <c r="BA429" s="118"/>
      <c r="BB429" s="118"/>
    </row>
    <row r="430">
      <c r="AY430" s="117"/>
      <c r="AZ430" s="118"/>
      <c r="BA430" s="118"/>
      <c r="BB430" s="118"/>
    </row>
    <row r="431">
      <c r="AY431" s="117"/>
      <c r="AZ431" s="118"/>
      <c r="BA431" s="118"/>
      <c r="BB431" s="118"/>
    </row>
    <row r="432">
      <c r="AY432" s="117"/>
      <c r="AZ432" s="118"/>
      <c r="BA432" s="118"/>
      <c r="BB432" s="118"/>
    </row>
    <row r="433">
      <c r="AY433" s="117"/>
      <c r="AZ433" s="118"/>
      <c r="BA433" s="118"/>
      <c r="BB433" s="118"/>
    </row>
    <row r="434">
      <c r="AY434" s="117"/>
      <c r="AZ434" s="118"/>
      <c r="BA434" s="118"/>
      <c r="BB434" s="118"/>
    </row>
    <row r="435">
      <c r="AY435" s="117"/>
      <c r="AZ435" s="118"/>
      <c r="BA435" s="118"/>
      <c r="BB435" s="118"/>
    </row>
    <row r="436">
      <c r="AY436" s="117"/>
      <c r="AZ436" s="118"/>
      <c r="BA436" s="118"/>
      <c r="BB436" s="118"/>
    </row>
    <row r="437">
      <c r="AY437" s="117"/>
      <c r="AZ437" s="118"/>
      <c r="BA437" s="118"/>
      <c r="BB437" s="118"/>
    </row>
    <row r="438">
      <c r="AY438" s="117"/>
      <c r="AZ438" s="118"/>
      <c r="BA438" s="118"/>
      <c r="BB438" s="118"/>
    </row>
    <row r="439">
      <c r="AY439" s="117"/>
      <c r="AZ439" s="118"/>
      <c r="BA439" s="118"/>
      <c r="BB439" s="118"/>
    </row>
    <row r="440">
      <c r="AY440" s="117"/>
      <c r="AZ440" s="118"/>
      <c r="BA440" s="118"/>
      <c r="BB440" s="118"/>
    </row>
    <row r="441">
      <c r="AY441" s="117"/>
      <c r="AZ441" s="118"/>
      <c r="BA441" s="118"/>
      <c r="BB441" s="118"/>
    </row>
    <row r="442">
      <c r="AY442" s="117"/>
      <c r="AZ442" s="118"/>
      <c r="BA442" s="118"/>
      <c r="BB442" s="118"/>
    </row>
    <row r="443">
      <c r="AY443" s="117"/>
      <c r="AZ443" s="118"/>
      <c r="BA443" s="118"/>
      <c r="BB443" s="118"/>
    </row>
    <row r="444">
      <c r="AY444" s="117"/>
      <c r="AZ444" s="118"/>
      <c r="BA444" s="118"/>
      <c r="BB444" s="118"/>
    </row>
    <row r="445">
      <c r="AY445" s="117"/>
      <c r="AZ445" s="118"/>
      <c r="BA445" s="118"/>
      <c r="BB445" s="118"/>
    </row>
    <row r="446">
      <c r="AY446" s="117"/>
      <c r="AZ446" s="118"/>
      <c r="BA446" s="118"/>
      <c r="BB446" s="118"/>
    </row>
    <row r="447">
      <c r="AY447" s="117"/>
      <c r="AZ447" s="118"/>
      <c r="BA447" s="118"/>
      <c r="BB447" s="118"/>
    </row>
    <row r="448">
      <c r="AY448" s="117"/>
      <c r="AZ448" s="118"/>
      <c r="BA448" s="118"/>
      <c r="BB448" s="118"/>
    </row>
    <row r="449">
      <c r="AY449" s="117"/>
      <c r="AZ449" s="118"/>
      <c r="BA449" s="118"/>
      <c r="BB449" s="118"/>
    </row>
    <row r="450">
      <c r="AY450" s="117"/>
      <c r="AZ450" s="118"/>
      <c r="BA450" s="118"/>
      <c r="BB450" s="118"/>
    </row>
    <row r="451">
      <c r="AY451" s="117"/>
      <c r="AZ451" s="118"/>
      <c r="BA451" s="118"/>
      <c r="BB451" s="118"/>
    </row>
    <row r="452">
      <c r="AY452" s="117"/>
      <c r="AZ452" s="118"/>
      <c r="BA452" s="118"/>
      <c r="BB452" s="118"/>
    </row>
    <row r="453">
      <c r="AY453" s="117"/>
      <c r="AZ453" s="118"/>
      <c r="BA453" s="118"/>
      <c r="BB453" s="118"/>
    </row>
    <row r="454">
      <c r="AY454" s="117"/>
      <c r="AZ454" s="118"/>
      <c r="BA454" s="118"/>
      <c r="BB454" s="118"/>
    </row>
    <row r="455">
      <c r="AY455" s="117"/>
      <c r="AZ455" s="118"/>
      <c r="BA455" s="118"/>
      <c r="BB455" s="118"/>
    </row>
    <row r="456">
      <c r="AY456" s="117"/>
      <c r="AZ456" s="118"/>
      <c r="BA456" s="118"/>
      <c r="BB456" s="118"/>
    </row>
    <row r="457">
      <c r="AY457" s="117"/>
      <c r="AZ457" s="118"/>
      <c r="BA457" s="118"/>
      <c r="BB457" s="118"/>
    </row>
    <row r="458">
      <c r="AY458" s="117"/>
      <c r="AZ458" s="118"/>
      <c r="BA458" s="118"/>
      <c r="BB458" s="118"/>
    </row>
    <row r="459">
      <c r="AY459" s="117"/>
      <c r="AZ459" s="118"/>
      <c r="BA459" s="118"/>
      <c r="BB459" s="118"/>
    </row>
    <row r="460">
      <c r="AY460" s="117"/>
      <c r="AZ460" s="118"/>
      <c r="BA460" s="118"/>
      <c r="BB460" s="118"/>
    </row>
    <row r="461">
      <c r="AY461" s="117"/>
      <c r="AZ461" s="118"/>
      <c r="BA461" s="118"/>
      <c r="BB461" s="118"/>
    </row>
    <row r="462">
      <c r="AY462" s="117"/>
      <c r="AZ462" s="118"/>
      <c r="BA462" s="118"/>
      <c r="BB462" s="118"/>
    </row>
    <row r="463">
      <c r="AY463" s="117"/>
      <c r="AZ463" s="118"/>
      <c r="BA463" s="118"/>
      <c r="BB463" s="118"/>
    </row>
    <row r="464">
      <c r="AY464" s="117"/>
      <c r="AZ464" s="118"/>
      <c r="BA464" s="118"/>
      <c r="BB464" s="118"/>
    </row>
    <row r="465">
      <c r="AY465" s="117"/>
      <c r="AZ465" s="118"/>
      <c r="BA465" s="118"/>
      <c r="BB465" s="118"/>
    </row>
    <row r="466">
      <c r="AY466" s="117"/>
      <c r="AZ466" s="118"/>
      <c r="BA466" s="118"/>
      <c r="BB466" s="118"/>
    </row>
    <row r="467">
      <c r="AY467" s="117"/>
      <c r="AZ467" s="118"/>
      <c r="BA467" s="118"/>
      <c r="BB467" s="118"/>
    </row>
    <row r="468">
      <c r="AY468" s="117"/>
      <c r="AZ468" s="118"/>
      <c r="BA468" s="118"/>
      <c r="BB468" s="118"/>
    </row>
    <row r="469">
      <c r="AY469" s="117"/>
      <c r="AZ469" s="118"/>
      <c r="BA469" s="118"/>
      <c r="BB469" s="118"/>
    </row>
    <row r="470">
      <c r="AY470" s="117"/>
      <c r="AZ470" s="118"/>
      <c r="BA470" s="118"/>
      <c r="BB470" s="118"/>
    </row>
    <row r="471">
      <c r="AY471" s="117"/>
      <c r="AZ471" s="118"/>
      <c r="BA471" s="118"/>
      <c r="BB471" s="118"/>
    </row>
    <row r="472">
      <c r="AY472" s="117"/>
      <c r="AZ472" s="118"/>
      <c r="BA472" s="118"/>
      <c r="BB472" s="118"/>
    </row>
    <row r="473">
      <c r="AY473" s="117"/>
      <c r="AZ473" s="118"/>
      <c r="BA473" s="118"/>
      <c r="BB473" s="118"/>
    </row>
    <row r="474">
      <c r="AY474" s="117"/>
      <c r="AZ474" s="118"/>
      <c r="BA474" s="118"/>
      <c r="BB474" s="118"/>
    </row>
    <row r="475">
      <c r="AY475" s="117"/>
      <c r="AZ475" s="118"/>
      <c r="BA475" s="118"/>
      <c r="BB475" s="118"/>
    </row>
    <row r="476">
      <c r="AY476" s="117"/>
      <c r="AZ476" s="118"/>
      <c r="BA476" s="118"/>
      <c r="BB476" s="118"/>
    </row>
    <row r="477">
      <c r="AY477" s="117"/>
      <c r="AZ477" s="118"/>
      <c r="BA477" s="118"/>
      <c r="BB477" s="118"/>
    </row>
    <row r="478">
      <c r="AY478" s="117"/>
      <c r="AZ478" s="118"/>
      <c r="BA478" s="118"/>
      <c r="BB478" s="118"/>
    </row>
    <row r="479">
      <c r="AY479" s="117"/>
      <c r="AZ479" s="118"/>
      <c r="BA479" s="118"/>
      <c r="BB479" s="118"/>
    </row>
    <row r="480">
      <c r="AY480" s="117"/>
      <c r="AZ480" s="118"/>
      <c r="BA480" s="118"/>
      <c r="BB480" s="118"/>
    </row>
    <row r="481">
      <c r="AY481" s="117"/>
      <c r="AZ481" s="118"/>
      <c r="BA481" s="118"/>
      <c r="BB481" s="118"/>
    </row>
    <row r="482">
      <c r="AY482" s="117"/>
      <c r="AZ482" s="118"/>
      <c r="BA482" s="118"/>
      <c r="BB482" s="118"/>
    </row>
    <row r="483">
      <c r="AY483" s="117"/>
      <c r="AZ483" s="118"/>
      <c r="BA483" s="118"/>
      <c r="BB483" s="118"/>
    </row>
    <row r="484">
      <c r="AY484" s="117"/>
      <c r="AZ484" s="118"/>
      <c r="BA484" s="118"/>
      <c r="BB484" s="118"/>
    </row>
    <row r="485">
      <c r="AY485" s="117"/>
      <c r="AZ485" s="118"/>
      <c r="BA485" s="118"/>
      <c r="BB485" s="118"/>
    </row>
    <row r="486">
      <c r="AY486" s="117"/>
      <c r="AZ486" s="118"/>
      <c r="BA486" s="118"/>
      <c r="BB486" s="118"/>
    </row>
    <row r="487">
      <c r="AY487" s="117"/>
      <c r="AZ487" s="118"/>
      <c r="BA487" s="118"/>
      <c r="BB487" s="118"/>
    </row>
    <row r="488">
      <c r="AY488" s="117"/>
      <c r="AZ488" s="118"/>
      <c r="BA488" s="118"/>
      <c r="BB488" s="118"/>
    </row>
    <row r="489">
      <c r="AY489" s="117"/>
      <c r="AZ489" s="118"/>
      <c r="BA489" s="118"/>
      <c r="BB489" s="118"/>
    </row>
    <row r="490">
      <c r="AY490" s="117"/>
      <c r="AZ490" s="118"/>
      <c r="BA490" s="118"/>
      <c r="BB490" s="118"/>
    </row>
    <row r="491">
      <c r="AY491" s="117"/>
      <c r="AZ491" s="118"/>
      <c r="BA491" s="118"/>
      <c r="BB491" s="118"/>
    </row>
    <row r="492">
      <c r="AY492" s="117"/>
      <c r="AZ492" s="118"/>
      <c r="BA492" s="118"/>
      <c r="BB492" s="118"/>
    </row>
    <row r="493">
      <c r="AY493" s="117"/>
      <c r="AZ493" s="118"/>
      <c r="BA493" s="118"/>
      <c r="BB493" s="118"/>
    </row>
    <row r="494">
      <c r="AY494" s="117"/>
      <c r="AZ494" s="118"/>
      <c r="BA494" s="118"/>
      <c r="BB494" s="118"/>
    </row>
    <row r="495">
      <c r="AY495" s="117"/>
      <c r="AZ495" s="118"/>
      <c r="BA495" s="118"/>
      <c r="BB495" s="118"/>
    </row>
    <row r="496">
      <c r="AY496" s="117"/>
      <c r="AZ496" s="118"/>
      <c r="BA496" s="118"/>
      <c r="BB496" s="118"/>
    </row>
    <row r="497">
      <c r="AY497" s="117"/>
      <c r="AZ497" s="118"/>
      <c r="BA497" s="118"/>
      <c r="BB497" s="118"/>
    </row>
    <row r="498">
      <c r="AY498" s="117"/>
      <c r="AZ498" s="118"/>
      <c r="BA498" s="118"/>
      <c r="BB498" s="118"/>
    </row>
    <row r="499">
      <c r="AY499" s="117"/>
      <c r="AZ499" s="118"/>
      <c r="BA499" s="118"/>
      <c r="BB499" s="118"/>
    </row>
    <row r="500">
      <c r="AY500" s="117"/>
      <c r="AZ500" s="118"/>
      <c r="BA500" s="118"/>
      <c r="BB500" s="118"/>
    </row>
    <row r="501">
      <c r="AY501" s="117"/>
      <c r="AZ501" s="118"/>
      <c r="BA501" s="118"/>
      <c r="BB501" s="118"/>
    </row>
    <row r="502">
      <c r="AY502" s="117"/>
      <c r="AZ502" s="118"/>
      <c r="BA502" s="118"/>
      <c r="BB502" s="118"/>
    </row>
    <row r="503">
      <c r="AY503" s="117"/>
      <c r="AZ503" s="118"/>
      <c r="BA503" s="118"/>
      <c r="BB503" s="118"/>
    </row>
    <row r="504">
      <c r="AY504" s="117"/>
      <c r="AZ504" s="118"/>
      <c r="BA504" s="118"/>
      <c r="BB504" s="118"/>
    </row>
    <row r="505">
      <c r="AY505" s="117"/>
      <c r="AZ505" s="118"/>
      <c r="BA505" s="118"/>
      <c r="BB505" s="118"/>
    </row>
    <row r="506">
      <c r="AY506" s="117"/>
      <c r="AZ506" s="118"/>
      <c r="BA506" s="118"/>
      <c r="BB506" s="118"/>
    </row>
    <row r="507">
      <c r="AY507" s="117"/>
      <c r="AZ507" s="118"/>
      <c r="BA507" s="118"/>
      <c r="BB507" s="118"/>
    </row>
    <row r="508">
      <c r="AY508" s="117"/>
      <c r="AZ508" s="118"/>
      <c r="BA508" s="118"/>
      <c r="BB508" s="118"/>
    </row>
    <row r="509">
      <c r="AY509" s="117"/>
      <c r="AZ509" s="118"/>
      <c r="BA509" s="118"/>
      <c r="BB509" s="118"/>
    </row>
    <row r="510">
      <c r="AY510" s="117"/>
      <c r="AZ510" s="118"/>
      <c r="BA510" s="118"/>
      <c r="BB510" s="118"/>
    </row>
    <row r="511">
      <c r="AY511" s="117"/>
      <c r="AZ511" s="118"/>
      <c r="BA511" s="118"/>
      <c r="BB511" s="118"/>
    </row>
    <row r="512">
      <c r="AY512" s="117"/>
      <c r="AZ512" s="118"/>
      <c r="BA512" s="118"/>
      <c r="BB512" s="118"/>
    </row>
    <row r="513">
      <c r="AY513" s="117"/>
      <c r="AZ513" s="118"/>
      <c r="BA513" s="118"/>
      <c r="BB513" s="118"/>
    </row>
    <row r="514">
      <c r="AY514" s="117"/>
      <c r="AZ514" s="118"/>
      <c r="BA514" s="118"/>
      <c r="BB514" s="118"/>
    </row>
    <row r="515">
      <c r="AY515" s="117"/>
      <c r="AZ515" s="118"/>
      <c r="BA515" s="118"/>
      <c r="BB515" s="118"/>
    </row>
    <row r="516">
      <c r="AY516" s="117"/>
      <c r="AZ516" s="118"/>
      <c r="BA516" s="118"/>
      <c r="BB516" s="118"/>
    </row>
    <row r="517">
      <c r="AY517" s="117"/>
      <c r="AZ517" s="118"/>
      <c r="BA517" s="118"/>
      <c r="BB517" s="118"/>
    </row>
    <row r="518">
      <c r="AY518" s="117"/>
      <c r="AZ518" s="118"/>
      <c r="BA518" s="118"/>
      <c r="BB518" s="118"/>
    </row>
    <row r="519">
      <c r="AY519" s="117"/>
      <c r="AZ519" s="118"/>
      <c r="BA519" s="118"/>
      <c r="BB519" s="118"/>
    </row>
    <row r="520">
      <c r="AY520" s="117"/>
      <c r="AZ520" s="118"/>
      <c r="BA520" s="118"/>
      <c r="BB520" s="118"/>
    </row>
    <row r="521">
      <c r="AY521" s="117"/>
      <c r="AZ521" s="118"/>
      <c r="BA521" s="118"/>
      <c r="BB521" s="118"/>
    </row>
    <row r="522">
      <c r="AY522" s="117"/>
      <c r="AZ522" s="118"/>
      <c r="BA522" s="118"/>
      <c r="BB522" s="118"/>
    </row>
    <row r="523">
      <c r="AY523" s="117"/>
      <c r="AZ523" s="118"/>
      <c r="BA523" s="118"/>
      <c r="BB523" s="118"/>
    </row>
    <row r="524">
      <c r="AY524" s="117"/>
      <c r="AZ524" s="118"/>
      <c r="BA524" s="118"/>
      <c r="BB524" s="118"/>
    </row>
    <row r="525">
      <c r="AY525" s="117"/>
      <c r="AZ525" s="118"/>
      <c r="BA525" s="118"/>
      <c r="BB525" s="118"/>
    </row>
    <row r="526">
      <c r="AY526" s="117"/>
      <c r="AZ526" s="118"/>
      <c r="BA526" s="118"/>
      <c r="BB526" s="118"/>
    </row>
    <row r="527">
      <c r="AY527" s="117"/>
      <c r="AZ527" s="118"/>
      <c r="BA527" s="118"/>
      <c r="BB527" s="118"/>
    </row>
    <row r="528">
      <c r="AY528" s="117"/>
      <c r="AZ528" s="118"/>
      <c r="BA528" s="118"/>
      <c r="BB528" s="118"/>
    </row>
    <row r="529">
      <c r="AY529" s="117"/>
      <c r="AZ529" s="118"/>
      <c r="BA529" s="118"/>
      <c r="BB529" s="118"/>
    </row>
    <row r="530">
      <c r="AY530" s="117"/>
      <c r="AZ530" s="118"/>
      <c r="BA530" s="118"/>
      <c r="BB530" s="118"/>
    </row>
    <row r="531">
      <c r="AY531" s="117"/>
      <c r="AZ531" s="118"/>
      <c r="BA531" s="118"/>
      <c r="BB531" s="118"/>
    </row>
    <row r="532">
      <c r="AY532" s="117"/>
      <c r="AZ532" s="118"/>
      <c r="BA532" s="118"/>
      <c r="BB532" s="118"/>
    </row>
    <row r="533">
      <c r="AY533" s="117"/>
      <c r="AZ533" s="118"/>
      <c r="BA533" s="118"/>
      <c r="BB533" s="118"/>
    </row>
    <row r="534">
      <c r="AY534" s="117"/>
      <c r="AZ534" s="118"/>
      <c r="BA534" s="118"/>
      <c r="BB534" s="118"/>
    </row>
    <row r="535">
      <c r="AY535" s="117"/>
      <c r="AZ535" s="118"/>
      <c r="BA535" s="118"/>
      <c r="BB535" s="118"/>
    </row>
    <row r="536">
      <c r="AY536" s="117"/>
      <c r="AZ536" s="118"/>
      <c r="BA536" s="118"/>
      <c r="BB536" s="118"/>
    </row>
    <row r="537">
      <c r="AY537" s="117"/>
      <c r="AZ537" s="118"/>
      <c r="BA537" s="118"/>
      <c r="BB537" s="118"/>
    </row>
    <row r="538">
      <c r="AY538" s="117"/>
      <c r="AZ538" s="118"/>
      <c r="BA538" s="118"/>
      <c r="BB538" s="118"/>
    </row>
    <row r="539">
      <c r="AY539" s="117"/>
      <c r="AZ539" s="118"/>
      <c r="BA539" s="118"/>
      <c r="BB539" s="118"/>
    </row>
    <row r="540">
      <c r="AY540" s="117"/>
      <c r="AZ540" s="118"/>
      <c r="BA540" s="118"/>
      <c r="BB540" s="118"/>
    </row>
    <row r="541">
      <c r="AY541" s="117"/>
      <c r="AZ541" s="118"/>
      <c r="BA541" s="118"/>
      <c r="BB541" s="118"/>
    </row>
    <row r="542">
      <c r="AY542" s="117"/>
      <c r="AZ542" s="118"/>
      <c r="BA542" s="118"/>
      <c r="BB542" s="118"/>
    </row>
    <row r="543">
      <c r="AY543" s="117"/>
      <c r="AZ543" s="118"/>
      <c r="BA543" s="118"/>
      <c r="BB543" s="118"/>
    </row>
    <row r="544">
      <c r="AY544" s="117"/>
      <c r="AZ544" s="118"/>
      <c r="BA544" s="118"/>
      <c r="BB544" s="118"/>
    </row>
    <row r="545">
      <c r="AY545" s="117"/>
      <c r="AZ545" s="118"/>
      <c r="BA545" s="118"/>
      <c r="BB545" s="118"/>
    </row>
    <row r="546">
      <c r="AY546" s="117"/>
      <c r="AZ546" s="118"/>
      <c r="BA546" s="118"/>
      <c r="BB546" s="118"/>
    </row>
    <row r="547">
      <c r="AY547" s="117"/>
      <c r="AZ547" s="118"/>
      <c r="BA547" s="118"/>
      <c r="BB547" s="118"/>
    </row>
    <row r="548">
      <c r="AY548" s="117"/>
      <c r="AZ548" s="118"/>
      <c r="BA548" s="118"/>
      <c r="BB548" s="118"/>
    </row>
    <row r="549">
      <c r="AY549" s="117"/>
      <c r="AZ549" s="118"/>
      <c r="BA549" s="118"/>
      <c r="BB549" s="118"/>
    </row>
    <row r="550">
      <c r="AY550" s="117"/>
      <c r="AZ550" s="118"/>
      <c r="BA550" s="118"/>
      <c r="BB550" s="118"/>
    </row>
    <row r="551">
      <c r="AY551" s="117"/>
      <c r="AZ551" s="118"/>
      <c r="BA551" s="118"/>
      <c r="BB551" s="118"/>
    </row>
    <row r="552">
      <c r="AY552" s="117"/>
      <c r="AZ552" s="118"/>
      <c r="BA552" s="118"/>
      <c r="BB552" s="118"/>
    </row>
    <row r="553">
      <c r="AY553" s="117"/>
      <c r="AZ553" s="118"/>
      <c r="BA553" s="118"/>
      <c r="BB553" s="118"/>
    </row>
    <row r="554">
      <c r="AY554" s="117"/>
      <c r="AZ554" s="118"/>
      <c r="BA554" s="118"/>
      <c r="BB554" s="118"/>
    </row>
    <row r="555">
      <c r="AY555" s="117"/>
      <c r="AZ555" s="118"/>
      <c r="BA555" s="118"/>
      <c r="BB555" s="118"/>
    </row>
    <row r="556">
      <c r="AY556" s="117"/>
      <c r="AZ556" s="118"/>
      <c r="BA556" s="118"/>
      <c r="BB556" s="118"/>
    </row>
    <row r="557">
      <c r="AY557" s="117"/>
      <c r="AZ557" s="118"/>
      <c r="BA557" s="118"/>
      <c r="BB557" s="118"/>
    </row>
    <row r="558">
      <c r="AY558" s="117"/>
      <c r="AZ558" s="118"/>
      <c r="BA558" s="118"/>
      <c r="BB558" s="118"/>
    </row>
    <row r="559">
      <c r="AY559" s="117"/>
      <c r="AZ559" s="118"/>
      <c r="BA559" s="118"/>
      <c r="BB559" s="118"/>
    </row>
    <row r="560">
      <c r="AY560" s="117"/>
      <c r="AZ560" s="118"/>
      <c r="BA560" s="118"/>
      <c r="BB560" s="118"/>
    </row>
    <row r="561">
      <c r="AY561" s="117"/>
      <c r="AZ561" s="118"/>
      <c r="BA561" s="118"/>
      <c r="BB561" s="118"/>
    </row>
    <row r="562">
      <c r="AY562" s="117"/>
      <c r="AZ562" s="118"/>
      <c r="BA562" s="118"/>
      <c r="BB562" s="118"/>
    </row>
    <row r="563">
      <c r="AY563" s="117"/>
      <c r="AZ563" s="118"/>
      <c r="BA563" s="118"/>
      <c r="BB563" s="118"/>
    </row>
    <row r="564">
      <c r="AY564" s="117"/>
      <c r="AZ564" s="118"/>
      <c r="BA564" s="118"/>
      <c r="BB564" s="118"/>
    </row>
    <row r="565">
      <c r="AY565" s="117"/>
      <c r="AZ565" s="118"/>
      <c r="BA565" s="118"/>
      <c r="BB565" s="118"/>
    </row>
    <row r="566">
      <c r="AY566" s="117"/>
      <c r="AZ566" s="118"/>
      <c r="BA566" s="118"/>
      <c r="BB566" s="118"/>
    </row>
    <row r="567">
      <c r="AY567" s="117"/>
      <c r="AZ567" s="118"/>
      <c r="BA567" s="118"/>
      <c r="BB567" s="118"/>
    </row>
    <row r="568">
      <c r="AY568" s="117"/>
      <c r="AZ568" s="118"/>
      <c r="BA568" s="118"/>
      <c r="BB568" s="118"/>
    </row>
    <row r="569">
      <c r="AY569" s="117"/>
      <c r="AZ569" s="118"/>
      <c r="BA569" s="118"/>
      <c r="BB569" s="118"/>
    </row>
    <row r="570">
      <c r="AY570" s="117"/>
      <c r="AZ570" s="118"/>
      <c r="BA570" s="118"/>
      <c r="BB570" s="118"/>
    </row>
    <row r="571">
      <c r="AY571" s="117"/>
      <c r="AZ571" s="118"/>
      <c r="BA571" s="118"/>
      <c r="BB571" s="118"/>
    </row>
    <row r="572">
      <c r="AY572" s="117"/>
      <c r="AZ572" s="118"/>
      <c r="BA572" s="118"/>
      <c r="BB572" s="118"/>
    </row>
    <row r="573">
      <c r="AY573" s="117"/>
      <c r="AZ573" s="118"/>
      <c r="BA573" s="118"/>
      <c r="BB573" s="118"/>
    </row>
    <row r="574">
      <c r="AY574" s="117"/>
      <c r="AZ574" s="118"/>
      <c r="BA574" s="118"/>
      <c r="BB574" s="118"/>
    </row>
    <row r="575">
      <c r="AY575" s="117"/>
      <c r="AZ575" s="118"/>
      <c r="BA575" s="118"/>
      <c r="BB575" s="118"/>
    </row>
    <row r="576">
      <c r="AY576" s="117"/>
      <c r="AZ576" s="118"/>
      <c r="BA576" s="118"/>
      <c r="BB576" s="118"/>
    </row>
    <row r="577">
      <c r="AY577" s="117"/>
      <c r="AZ577" s="118"/>
      <c r="BA577" s="118"/>
      <c r="BB577" s="118"/>
    </row>
    <row r="578">
      <c r="AY578" s="117"/>
      <c r="AZ578" s="118"/>
      <c r="BA578" s="118"/>
      <c r="BB578" s="118"/>
    </row>
    <row r="579">
      <c r="AY579" s="117"/>
      <c r="AZ579" s="118"/>
      <c r="BA579" s="118"/>
      <c r="BB579" s="118"/>
    </row>
    <row r="580">
      <c r="AY580" s="117"/>
      <c r="AZ580" s="118"/>
      <c r="BA580" s="118"/>
      <c r="BB580" s="118"/>
    </row>
    <row r="581">
      <c r="AY581" s="117"/>
      <c r="AZ581" s="118"/>
      <c r="BA581" s="118"/>
      <c r="BB581" s="118"/>
    </row>
    <row r="582">
      <c r="AY582" s="117"/>
      <c r="AZ582" s="118"/>
      <c r="BA582" s="118"/>
      <c r="BB582" s="118"/>
    </row>
    <row r="583">
      <c r="AY583" s="117"/>
      <c r="AZ583" s="118"/>
      <c r="BA583" s="118"/>
      <c r="BB583" s="118"/>
    </row>
    <row r="584">
      <c r="AY584" s="117"/>
      <c r="AZ584" s="118"/>
      <c r="BA584" s="118"/>
      <c r="BB584" s="118"/>
    </row>
    <row r="585">
      <c r="AY585" s="117"/>
      <c r="AZ585" s="118"/>
      <c r="BA585" s="118"/>
      <c r="BB585" s="118"/>
    </row>
    <row r="586">
      <c r="AY586" s="117"/>
      <c r="AZ586" s="118"/>
      <c r="BA586" s="118"/>
      <c r="BB586" s="118"/>
    </row>
    <row r="587">
      <c r="AY587" s="117"/>
      <c r="AZ587" s="118"/>
      <c r="BA587" s="118"/>
      <c r="BB587" s="118"/>
    </row>
    <row r="588">
      <c r="AY588" s="117"/>
      <c r="AZ588" s="118"/>
      <c r="BA588" s="118"/>
      <c r="BB588" s="118"/>
    </row>
    <row r="589">
      <c r="AY589" s="117"/>
      <c r="AZ589" s="118"/>
      <c r="BA589" s="118"/>
      <c r="BB589" s="118"/>
    </row>
    <row r="590">
      <c r="AY590" s="117"/>
      <c r="AZ590" s="118"/>
      <c r="BA590" s="118"/>
      <c r="BB590" s="118"/>
    </row>
    <row r="591">
      <c r="AY591" s="117"/>
      <c r="AZ591" s="118"/>
      <c r="BA591" s="118"/>
      <c r="BB591" s="118"/>
    </row>
    <row r="592">
      <c r="AY592" s="117"/>
      <c r="AZ592" s="118"/>
      <c r="BA592" s="118"/>
      <c r="BB592" s="118"/>
    </row>
    <row r="593">
      <c r="AY593" s="117"/>
      <c r="AZ593" s="118"/>
      <c r="BA593" s="118"/>
      <c r="BB593" s="118"/>
    </row>
    <row r="594">
      <c r="AY594" s="117"/>
      <c r="AZ594" s="118"/>
      <c r="BA594" s="118"/>
      <c r="BB594" s="118"/>
    </row>
    <row r="595">
      <c r="AY595" s="117"/>
      <c r="AZ595" s="118"/>
      <c r="BA595" s="118"/>
      <c r="BB595" s="118"/>
    </row>
    <row r="596">
      <c r="AY596" s="117"/>
      <c r="AZ596" s="118"/>
      <c r="BA596" s="118"/>
      <c r="BB596" s="118"/>
    </row>
    <row r="597">
      <c r="AY597" s="117"/>
      <c r="AZ597" s="118"/>
      <c r="BA597" s="118"/>
      <c r="BB597" s="118"/>
    </row>
    <row r="598">
      <c r="AY598" s="117"/>
      <c r="AZ598" s="118"/>
      <c r="BA598" s="118"/>
      <c r="BB598" s="118"/>
    </row>
    <row r="599">
      <c r="AY599" s="117"/>
      <c r="AZ599" s="118"/>
      <c r="BA599" s="118"/>
      <c r="BB599" s="118"/>
    </row>
    <row r="600">
      <c r="AY600" s="117"/>
      <c r="AZ600" s="118"/>
      <c r="BA600" s="118"/>
      <c r="BB600" s="118"/>
    </row>
    <row r="601">
      <c r="AY601" s="117"/>
      <c r="AZ601" s="118"/>
      <c r="BA601" s="118"/>
      <c r="BB601" s="118"/>
    </row>
    <row r="602">
      <c r="AY602" s="117"/>
      <c r="AZ602" s="118"/>
      <c r="BA602" s="118"/>
      <c r="BB602" s="118"/>
    </row>
    <row r="603">
      <c r="AY603" s="117"/>
      <c r="AZ603" s="118"/>
      <c r="BA603" s="118"/>
      <c r="BB603" s="118"/>
    </row>
    <row r="604">
      <c r="AY604" s="117"/>
      <c r="AZ604" s="118"/>
      <c r="BA604" s="118"/>
      <c r="BB604" s="118"/>
    </row>
    <row r="605">
      <c r="AY605" s="117"/>
      <c r="AZ605" s="118"/>
      <c r="BA605" s="118"/>
      <c r="BB605" s="118"/>
    </row>
    <row r="606">
      <c r="AY606" s="117"/>
      <c r="AZ606" s="118"/>
      <c r="BA606" s="118"/>
      <c r="BB606" s="118"/>
    </row>
    <row r="607">
      <c r="AY607" s="117"/>
      <c r="AZ607" s="118"/>
      <c r="BA607" s="118"/>
      <c r="BB607" s="118"/>
    </row>
    <row r="608">
      <c r="AY608" s="117"/>
      <c r="AZ608" s="118"/>
      <c r="BA608" s="118"/>
      <c r="BB608" s="118"/>
    </row>
    <row r="609">
      <c r="AY609" s="117"/>
      <c r="AZ609" s="118"/>
      <c r="BA609" s="118"/>
      <c r="BB609" s="118"/>
    </row>
    <row r="610">
      <c r="AY610" s="117"/>
      <c r="AZ610" s="118"/>
      <c r="BA610" s="118"/>
      <c r="BB610" s="118"/>
    </row>
    <row r="611">
      <c r="AY611" s="117"/>
      <c r="AZ611" s="118"/>
      <c r="BA611" s="118"/>
      <c r="BB611" s="118"/>
    </row>
    <row r="612">
      <c r="AY612" s="117"/>
      <c r="AZ612" s="118"/>
      <c r="BA612" s="118"/>
      <c r="BB612" s="118"/>
    </row>
    <row r="613">
      <c r="AY613" s="117"/>
      <c r="AZ613" s="118"/>
      <c r="BA613" s="118"/>
      <c r="BB613" s="118"/>
    </row>
    <row r="614">
      <c r="AY614" s="117"/>
      <c r="AZ614" s="118"/>
      <c r="BA614" s="118"/>
      <c r="BB614" s="118"/>
    </row>
    <row r="615">
      <c r="AY615" s="117"/>
      <c r="AZ615" s="118"/>
      <c r="BA615" s="118"/>
      <c r="BB615" s="118"/>
    </row>
    <row r="616">
      <c r="AY616" s="117"/>
      <c r="AZ616" s="118"/>
      <c r="BA616" s="118"/>
      <c r="BB616" s="118"/>
    </row>
    <row r="617">
      <c r="AY617" s="117"/>
      <c r="AZ617" s="118"/>
      <c r="BA617" s="118"/>
      <c r="BB617" s="118"/>
    </row>
    <row r="618">
      <c r="AY618" s="117"/>
      <c r="AZ618" s="118"/>
      <c r="BA618" s="118"/>
      <c r="BB618" s="118"/>
    </row>
    <row r="619">
      <c r="AY619" s="117"/>
      <c r="AZ619" s="118"/>
      <c r="BA619" s="118"/>
      <c r="BB619" s="118"/>
    </row>
    <row r="620">
      <c r="AY620" s="117"/>
      <c r="AZ620" s="118"/>
      <c r="BA620" s="118"/>
      <c r="BB620" s="118"/>
    </row>
    <row r="621">
      <c r="AY621" s="117"/>
      <c r="AZ621" s="118"/>
      <c r="BA621" s="118"/>
      <c r="BB621" s="118"/>
    </row>
    <row r="622">
      <c r="AY622" s="117"/>
      <c r="AZ622" s="118"/>
      <c r="BA622" s="118"/>
      <c r="BB622" s="118"/>
    </row>
    <row r="623">
      <c r="AY623" s="117"/>
      <c r="AZ623" s="118"/>
      <c r="BA623" s="118"/>
      <c r="BB623" s="118"/>
    </row>
    <row r="624">
      <c r="AY624" s="117"/>
      <c r="AZ624" s="118"/>
      <c r="BA624" s="118"/>
      <c r="BB624" s="118"/>
    </row>
    <row r="625">
      <c r="AY625" s="117"/>
      <c r="AZ625" s="118"/>
      <c r="BA625" s="118"/>
      <c r="BB625" s="118"/>
    </row>
    <row r="626">
      <c r="AY626" s="117"/>
      <c r="AZ626" s="118"/>
      <c r="BA626" s="118"/>
      <c r="BB626" s="118"/>
    </row>
    <row r="627">
      <c r="AY627" s="117"/>
      <c r="AZ627" s="118"/>
      <c r="BA627" s="118"/>
      <c r="BB627" s="118"/>
    </row>
    <row r="628">
      <c r="AY628" s="117"/>
      <c r="AZ628" s="118"/>
      <c r="BA628" s="118"/>
      <c r="BB628" s="118"/>
    </row>
    <row r="629">
      <c r="AY629" s="117"/>
      <c r="AZ629" s="118"/>
      <c r="BA629" s="118"/>
      <c r="BB629" s="118"/>
    </row>
    <row r="630">
      <c r="AY630" s="117"/>
      <c r="AZ630" s="118"/>
      <c r="BA630" s="118"/>
      <c r="BB630" s="118"/>
    </row>
    <row r="631">
      <c r="AY631" s="117"/>
      <c r="AZ631" s="118"/>
      <c r="BA631" s="118"/>
      <c r="BB631" s="118"/>
    </row>
    <row r="632">
      <c r="AY632" s="117"/>
      <c r="AZ632" s="118"/>
      <c r="BA632" s="118"/>
      <c r="BB632" s="118"/>
    </row>
    <row r="633">
      <c r="AY633" s="117"/>
      <c r="AZ633" s="118"/>
      <c r="BA633" s="118"/>
      <c r="BB633" s="118"/>
    </row>
    <row r="634">
      <c r="AY634" s="117"/>
      <c r="AZ634" s="118"/>
      <c r="BA634" s="118"/>
      <c r="BB634" s="118"/>
    </row>
    <row r="635">
      <c r="AY635" s="117"/>
      <c r="AZ635" s="118"/>
      <c r="BA635" s="118"/>
      <c r="BB635" s="118"/>
    </row>
    <row r="636">
      <c r="AY636" s="117"/>
      <c r="AZ636" s="118"/>
      <c r="BA636" s="118"/>
      <c r="BB636" s="118"/>
    </row>
    <row r="637">
      <c r="AY637" s="117"/>
      <c r="AZ637" s="118"/>
      <c r="BA637" s="118"/>
      <c r="BB637" s="118"/>
    </row>
    <row r="638">
      <c r="AY638" s="117"/>
      <c r="AZ638" s="118"/>
      <c r="BA638" s="118"/>
      <c r="BB638" s="118"/>
    </row>
    <row r="639">
      <c r="AY639" s="117"/>
      <c r="AZ639" s="118"/>
      <c r="BA639" s="118"/>
      <c r="BB639" s="118"/>
    </row>
    <row r="640">
      <c r="AY640" s="117"/>
      <c r="AZ640" s="118"/>
      <c r="BA640" s="118"/>
      <c r="BB640" s="118"/>
    </row>
    <row r="641">
      <c r="AY641" s="117"/>
      <c r="AZ641" s="118"/>
      <c r="BA641" s="118"/>
      <c r="BB641" s="118"/>
    </row>
    <row r="642">
      <c r="AY642" s="117"/>
      <c r="AZ642" s="118"/>
      <c r="BA642" s="118"/>
      <c r="BB642" s="118"/>
    </row>
    <row r="643">
      <c r="AY643" s="117"/>
      <c r="AZ643" s="118"/>
      <c r="BA643" s="118"/>
      <c r="BB643" s="118"/>
    </row>
    <row r="644">
      <c r="AY644" s="117"/>
      <c r="AZ644" s="118"/>
      <c r="BA644" s="118"/>
      <c r="BB644" s="118"/>
    </row>
    <row r="645">
      <c r="AY645" s="117"/>
      <c r="AZ645" s="118"/>
      <c r="BA645" s="118"/>
      <c r="BB645" s="118"/>
    </row>
    <row r="646">
      <c r="AY646" s="117"/>
      <c r="AZ646" s="118"/>
      <c r="BA646" s="118"/>
      <c r="BB646" s="118"/>
    </row>
    <row r="647">
      <c r="AY647" s="117"/>
      <c r="AZ647" s="118"/>
      <c r="BA647" s="118"/>
      <c r="BB647" s="118"/>
    </row>
    <row r="648">
      <c r="AY648" s="117"/>
      <c r="AZ648" s="118"/>
      <c r="BA648" s="118"/>
      <c r="BB648" s="118"/>
    </row>
    <row r="649">
      <c r="AY649" s="117"/>
      <c r="AZ649" s="118"/>
      <c r="BA649" s="118"/>
      <c r="BB649" s="118"/>
    </row>
    <row r="650">
      <c r="AY650" s="117"/>
      <c r="AZ650" s="118"/>
      <c r="BA650" s="118"/>
      <c r="BB650" s="118"/>
    </row>
    <row r="651">
      <c r="AY651" s="117"/>
      <c r="AZ651" s="118"/>
      <c r="BA651" s="118"/>
      <c r="BB651" s="118"/>
    </row>
    <row r="652">
      <c r="AY652" s="117"/>
      <c r="AZ652" s="118"/>
      <c r="BA652" s="118"/>
      <c r="BB652" s="118"/>
    </row>
    <row r="653">
      <c r="AY653" s="117"/>
      <c r="AZ653" s="118"/>
      <c r="BA653" s="118"/>
      <c r="BB653" s="118"/>
    </row>
    <row r="654">
      <c r="AY654" s="117"/>
      <c r="AZ654" s="118"/>
      <c r="BA654" s="118"/>
      <c r="BB654" s="118"/>
    </row>
    <row r="655">
      <c r="AY655" s="117"/>
      <c r="AZ655" s="118"/>
      <c r="BA655" s="118"/>
      <c r="BB655" s="118"/>
    </row>
    <row r="656">
      <c r="AY656" s="117"/>
      <c r="AZ656" s="118"/>
      <c r="BA656" s="118"/>
      <c r="BB656" s="118"/>
    </row>
    <row r="657">
      <c r="AY657" s="117"/>
      <c r="AZ657" s="118"/>
      <c r="BA657" s="118"/>
      <c r="BB657" s="118"/>
    </row>
    <row r="658">
      <c r="AY658" s="117"/>
      <c r="AZ658" s="118"/>
      <c r="BA658" s="118"/>
      <c r="BB658" s="118"/>
    </row>
    <row r="659">
      <c r="AY659" s="117"/>
      <c r="AZ659" s="118"/>
      <c r="BA659" s="118"/>
      <c r="BB659" s="118"/>
    </row>
    <row r="660">
      <c r="AY660" s="117"/>
      <c r="AZ660" s="118"/>
      <c r="BA660" s="118"/>
      <c r="BB660" s="118"/>
    </row>
    <row r="661">
      <c r="AY661" s="117"/>
      <c r="AZ661" s="118"/>
      <c r="BA661" s="118"/>
      <c r="BB661" s="118"/>
    </row>
    <row r="662">
      <c r="AY662" s="117"/>
      <c r="AZ662" s="118"/>
      <c r="BA662" s="118"/>
      <c r="BB662" s="118"/>
    </row>
    <row r="663">
      <c r="AY663" s="117"/>
      <c r="AZ663" s="118"/>
      <c r="BA663" s="118"/>
      <c r="BB663" s="118"/>
    </row>
    <row r="664">
      <c r="AY664" s="117"/>
      <c r="AZ664" s="118"/>
      <c r="BA664" s="118"/>
      <c r="BB664" s="118"/>
    </row>
    <row r="665">
      <c r="AY665" s="117"/>
      <c r="AZ665" s="118"/>
      <c r="BA665" s="118"/>
      <c r="BB665" s="118"/>
    </row>
    <row r="666">
      <c r="AY666" s="117"/>
      <c r="AZ666" s="118"/>
      <c r="BA666" s="118"/>
      <c r="BB666" s="118"/>
    </row>
    <row r="667">
      <c r="AY667" s="117"/>
      <c r="AZ667" s="118"/>
      <c r="BA667" s="118"/>
      <c r="BB667" s="118"/>
    </row>
    <row r="668">
      <c r="AY668" s="117"/>
      <c r="AZ668" s="118"/>
      <c r="BA668" s="118"/>
      <c r="BB668" s="118"/>
    </row>
    <row r="669">
      <c r="AY669" s="117"/>
      <c r="AZ669" s="118"/>
      <c r="BA669" s="118"/>
      <c r="BB669" s="118"/>
    </row>
    <row r="670">
      <c r="AY670" s="117"/>
      <c r="AZ670" s="118"/>
      <c r="BA670" s="118"/>
      <c r="BB670" s="118"/>
    </row>
    <row r="671">
      <c r="AY671" s="117"/>
      <c r="AZ671" s="118"/>
      <c r="BA671" s="118"/>
      <c r="BB671" s="118"/>
    </row>
    <row r="672">
      <c r="AY672" s="117"/>
      <c r="AZ672" s="118"/>
      <c r="BA672" s="118"/>
      <c r="BB672" s="118"/>
    </row>
    <row r="673">
      <c r="AY673" s="117"/>
      <c r="AZ673" s="118"/>
      <c r="BA673" s="118"/>
      <c r="BB673" s="118"/>
    </row>
    <row r="674">
      <c r="AY674" s="117"/>
      <c r="AZ674" s="118"/>
      <c r="BA674" s="118"/>
      <c r="BB674" s="118"/>
    </row>
    <row r="675">
      <c r="AY675" s="117"/>
      <c r="AZ675" s="118"/>
      <c r="BA675" s="118"/>
      <c r="BB675" s="118"/>
    </row>
    <row r="676">
      <c r="AY676" s="117"/>
      <c r="AZ676" s="118"/>
      <c r="BA676" s="118"/>
      <c r="BB676" s="118"/>
    </row>
    <row r="677">
      <c r="AY677" s="117"/>
      <c r="AZ677" s="118"/>
      <c r="BA677" s="118"/>
      <c r="BB677" s="118"/>
    </row>
    <row r="678">
      <c r="AY678" s="117"/>
      <c r="AZ678" s="118"/>
      <c r="BA678" s="118"/>
      <c r="BB678" s="118"/>
    </row>
    <row r="679">
      <c r="AY679" s="117"/>
      <c r="AZ679" s="118"/>
      <c r="BA679" s="118"/>
      <c r="BB679" s="118"/>
    </row>
    <row r="680">
      <c r="AY680" s="117"/>
      <c r="AZ680" s="118"/>
      <c r="BA680" s="118"/>
      <c r="BB680" s="118"/>
    </row>
    <row r="681">
      <c r="AY681" s="117"/>
      <c r="AZ681" s="118"/>
      <c r="BA681" s="118"/>
      <c r="BB681" s="118"/>
    </row>
    <row r="682">
      <c r="AY682" s="117"/>
      <c r="AZ682" s="118"/>
      <c r="BA682" s="118"/>
      <c r="BB682" s="118"/>
    </row>
    <row r="683">
      <c r="AY683" s="117"/>
      <c r="AZ683" s="118"/>
      <c r="BA683" s="118"/>
      <c r="BB683" s="118"/>
    </row>
    <row r="684">
      <c r="AY684" s="117"/>
      <c r="AZ684" s="118"/>
      <c r="BA684" s="118"/>
      <c r="BB684" s="118"/>
    </row>
    <row r="685">
      <c r="AY685" s="117"/>
      <c r="AZ685" s="118"/>
      <c r="BA685" s="118"/>
      <c r="BB685" s="118"/>
    </row>
    <row r="686">
      <c r="AY686" s="117"/>
      <c r="AZ686" s="118"/>
      <c r="BA686" s="118"/>
      <c r="BB686" s="118"/>
    </row>
    <row r="687">
      <c r="AY687" s="117"/>
      <c r="AZ687" s="118"/>
      <c r="BA687" s="118"/>
      <c r="BB687" s="118"/>
    </row>
    <row r="688">
      <c r="AY688" s="117"/>
      <c r="AZ688" s="118"/>
      <c r="BA688" s="118"/>
      <c r="BB688" s="118"/>
    </row>
    <row r="689">
      <c r="AY689" s="117"/>
      <c r="AZ689" s="118"/>
      <c r="BA689" s="118"/>
      <c r="BB689" s="118"/>
    </row>
    <row r="690">
      <c r="AY690" s="117"/>
      <c r="AZ690" s="118"/>
      <c r="BA690" s="118"/>
      <c r="BB690" s="118"/>
    </row>
    <row r="691">
      <c r="AY691" s="117"/>
      <c r="AZ691" s="118"/>
      <c r="BA691" s="118"/>
      <c r="BB691" s="118"/>
    </row>
    <row r="692">
      <c r="AY692" s="117"/>
      <c r="AZ692" s="118"/>
      <c r="BA692" s="118"/>
      <c r="BB692" s="118"/>
    </row>
    <row r="693">
      <c r="AY693" s="117"/>
      <c r="AZ693" s="118"/>
      <c r="BA693" s="118"/>
      <c r="BB693" s="118"/>
    </row>
    <row r="694">
      <c r="AY694" s="117"/>
      <c r="AZ694" s="118"/>
      <c r="BA694" s="118"/>
      <c r="BB694" s="118"/>
    </row>
    <row r="695">
      <c r="AY695" s="117"/>
      <c r="AZ695" s="118"/>
      <c r="BA695" s="118"/>
      <c r="BB695" s="118"/>
    </row>
    <row r="696">
      <c r="AY696" s="117"/>
      <c r="AZ696" s="118"/>
      <c r="BA696" s="118"/>
      <c r="BB696" s="118"/>
    </row>
    <row r="697">
      <c r="AY697" s="117"/>
      <c r="AZ697" s="118"/>
      <c r="BA697" s="118"/>
      <c r="BB697" s="118"/>
    </row>
    <row r="698">
      <c r="AY698" s="117"/>
      <c r="AZ698" s="118"/>
      <c r="BA698" s="118"/>
      <c r="BB698" s="118"/>
    </row>
    <row r="699">
      <c r="AY699" s="117"/>
      <c r="AZ699" s="118"/>
      <c r="BA699" s="118"/>
      <c r="BB699" s="118"/>
    </row>
    <row r="700">
      <c r="AY700" s="117"/>
      <c r="AZ700" s="118"/>
      <c r="BA700" s="118"/>
      <c r="BB700" s="118"/>
    </row>
    <row r="701">
      <c r="AY701" s="117"/>
      <c r="AZ701" s="118"/>
      <c r="BA701" s="118"/>
      <c r="BB701" s="118"/>
    </row>
    <row r="702">
      <c r="AY702" s="117"/>
      <c r="AZ702" s="118"/>
      <c r="BA702" s="118"/>
      <c r="BB702" s="118"/>
    </row>
    <row r="703">
      <c r="AY703" s="117"/>
      <c r="AZ703" s="118"/>
      <c r="BA703" s="118"/>
      <c r="BB703" s="118"/>
    </row>
    <row r="704">
      <c r="AY704" s="117"/>
      <c r="AZ704" s="118"/>
      <c r="BA704" s="118"/>
      <c r="BB704" s="118"/>
    </row>
    <row r="705">
      <c r="AY705" s="117"/>
      <c r="AZ705" s="118"/>
      <c r="BA705" s="118"/>
      <c r="BB705" s="118"/>
    </row>
    <row r="706">
      <c r="AY706" s="117"/>
      <c r="AZ706" s="118"/>
      <c r="BA706" s="118"/>
      <c r="BB706" s="118"/>
    </row>
    <row r="707">
      <c r="AY707" s="117"/>
      <c r="AZ707" s="118"/>
      <c r="BA707" s="118"/>
      <c r="BB707" s="118"/>
    </row>
    <row r="708">
      <c r="AY708" s="117"/>
      <c r="AZ708" s="118"/>
      <c r="BA708" s="118"/>
      <c r="BB708" s="118"/>
    </row>
    <row r="709">
      <c r="AY709" s="117"/>
      <c r="AZ709" s="118"/>
      <c r="BA709" s="118"/>
      <c r="BB709" s="118"/>
    </row>
    <row r="710">
      <c r="AY710" s="117"/>
      <c r="AZ710" s="118"/>
      <c r="BA710" s="118"/>
      <c r="BB710" s="118"/>
    </row>
    <row r="711">
      <c r="AY711" s="117"/>
      <c r="AZ711" s="118"/>
      <c r="BA711" s="118"/>
      <c r="BB711" s="118"/>
    </row>
    <row r="712">
      <c r="AY712" s="117"/>
      <c r="AZ712" s="118"/>
      <c r="BA712" s="118"/>
      <c r="BB712" s="118"/>
    </row>
    <row r="713">
      <c r="AY713" s="117"/>
      <c r="AZ713" s="118"/>
      <c r="BA713" s="118"/>
      <c r="BB713" s="118"/>
    </row>
    <row r="714">
      <c r="AY714" s="117"/>
      <c r="AZ714" s="118"/>
      <c r="BA714" s="118"/>
      <c r="BB714" s="118"/>
    </row>
    <row r="715">
      <c r="AY715" s="117"/>
      <c r="AZ715" s="118"/>
      <c r="BA715" s="118"/>
      <c r="BB715" s="118"/>
    </row>
    <row r="716">
      <c r="AY716" s="117"/>
      <c r="AZ716" s="118"/>
      <c r="BA716" s="118"/>
      <c r="BB716" s="118"/>
    </row>
    <row r="717">
      <c r="AY717" s="117"/>
      <c r="AZ717" s="118"/>
      <c r="BA717" s="118"/>
      <c r="BB717" s="118"/>
    </row>
    <row r="718">
      <c r="AY718" s="117"/>
      <c r="AZ718" s="118"/>
      <c r="BA718" s="118"/>
      <c r="BB718" s="118"/>
    </row>
    <row r="719">
      <c r="AY719" s="117"/>
      <c r="AZ719" s="118"/>
      <c r="BA719" s="118"/>
      <c r="BB719" s="118"/>
    </row>
    <row r="720">
      <c r="AY720" s="117"/>
      <c r="AZ720" s="118"/>
      <c r="BA720" s="118"/>
      <c r="BB720" s="118"/>
    </row>
    <row r="721">
      <c r="AY721" s="117"/>
      <c r="AZ721" s="118"/>
      <c r="BA721" s="118"/>
      <c r="BB721" s="118"/>
    </row>
    <row r="722">
      <c r="AY722" s="117"/>
      <c r="AZ722" s="118"/>
      <c r="BA722" s="118"/>
      <c r="BB722" s="118"/>
    </row>
    <row r="723">
      <c r="AY723" s="117"/>
      <c r="AZ723" s="118"/>
      <c r="BA723" s="118"/>
      <c r="BB723" s="118"/>
    </row>
    <row r="724">
      <c r="AY724" s="117"/>
      <c r="AZ724" s="118"/>
      <c r="BA724" s="118"/>
      <c r="BB724" s="118"/>
    </row>
    <row r="725">
      <c r="AY725" s="117"/>
      <c r="AZ725" s="118"/>
      <c r="BA725" s="118"/>
      <c r="BB725" s="118"/>
    </row>
    <row r="726">
      <c r="AY726" s="117"/>
      <c r="AZ726" s="118"/>
      <c r="BA726" s="118"/>
      <c r="BB726" s="118"/>
    </row>
    <row r="727">
      <c r="AY727" s="117"/>
      <c r="AZ727" s="118"/>
      <c r="BA727" s="118"/>
      <c r="BB727" s="118"/>
    </row>
    <row r="728">
      <c r="AY728" s="117"/>
      <c r="AZ728" s="118"/>
      <c r="BA728" s="118"/>
      <c r="BB728" s="118"/>
    </row>
    <row r="729">
      <c r="AY729" s="117"/>
      <c r="AZ729" s="118"/>
      <c r="BA729" s="118"/>
      <c r="BB729" s="118"/>
    </row>
    <row r="730">
      <c r="AY730" s="117"/>
      <c r="AZ730" s="118"/>
      <c r="BA730" s="118"/>
      <c r="BB730" s="118"/>
    </row>
    <row r="731">
      <c r="AY731" s="117"/>
      <c r="AZ731" s="118"/>
      <c r="BA731" s="118"/>
      <c r="BB731" s="118"/>
    </row>
    <row r="732">
      <c r="AY732" s="117"/>
      <c r="AZ732" s="118"/>
      <c r="BA732" s="118"/>
      <c r="BB732" s="118"/>
    </row>
    <row r="733">
      <c r="AY733" s="117"/>
      <c r="AZ733" s="118"/>
      <c r="BA733" s="118"/>
      <c r="BB733" s="118"/>
    </row>
    <row r="734">
      <c r="AY734" s="117"/>
      <c r="AZ734" s="118"/>
      <c r="BA734" s="118"/>
      <c r="BB734" s="118"/>
    </row>
    <row r="735">
      <c r="AY735" s="117"/>
      <c r="AZ735" s="118"/>
      <c r="BA735" s="118"/>
      <c r="BB735" s="118"/>
    </row>
    <row r="736">
      <c r="AY736" s="117"/>
      <c r="AZ736" s="118"/>
      <c r="BA736" s="118"/>
      <c r="BB736" s="118"/>
    </row>
    <row r="737">
      <c r="AY737" s="117"/>
      <c r="AZ737" s="118"/>
      <c r="BA737" s="118"/>
      <c r="BB737" s="118"/>
    </row>
    <row r="738">
      <c r="AY738" s="117"/>
      <c r="AZ738" s="118"/>
      <c r="BA738" s="118"/>
      <c r="BB738" s="118"/>
    </row>
    <row r="739">
      <c r="AY739" s="117"/>
      <c r="AZ739" s="118"/>
      <c r="BA739" s="118"/>
      <c r="BB739" s="118"/>
    </row>
    <row r="740">
      <c r="AY740" s="117"/>
      <c r="AZ740" s="118"/>
      <c r="BA740" s="118"/>
      <c r="BB740" s="118"/>
    </row>
    <row r="741">
      <c r="AY741" s="117"/>
      <c r="AZ741" s="118"/>
      <c r="BA741" s="118"/>
      <c r="BB741" s="118"/>
    </row>
    <row r="742">
      <c r="AY742" s="117"/>
      <c r="AZ742" s="118"/>
      <c r="BA742" s="118"/>
      <c r="BB742" s="118"/>
    </row>
    <row r="743">
      <c r="AY743" s="117"/>
      <c r="AZ743" s="118"/>
      <c r="BA743" s="118"/>
      <c r="BB743" s="118"/>
    </row>
    <row r="744">
      <c r="AY744" s="117"/>
      <c r="AZ744" s="118"/>
      <c r="BA744" s="118"/>
      <c r="BB744" s="118"/>
    </row>
    <row r="745">
      <c r="AY745" s="117"/>
      <c r="AZ745" s="118"/>
      <c r="BA745" s="118"/>
      <c r="BB745" s="118"/>
    </row>
    <row r="746">
      <c r="AY746" s="117"/>
      <c r="AZ746" s="118"/>
      <c r="BA746" s="118"/>
      <c r="BB746" s="118"/>
    </row>
    <row r="747">
      <c r="AY747" s="117"/>
      <c r="AZ747" s="118"/>
      <c r="BA747" s="118"/>
      <c r="BB747" s="118"/>
    </row>
    <row r="748">
      <c r="AY748" s="117"/>
      <c r="AZ748" s="118"/>
      <c r="BA748" s="118"/>
      <c r="BB748" s="118"/>
    </row>
    <row r="749">
      <c r="AY749" s="117"/>
      <c r="AZ749" s="118"/>
      <c r="BA749" s="118"/>
      <c r="BB749" s="118"/>
    </row>
    <row r="750">
      <c r="AY750" s="117"/>
      <c r="AZ750" s="118"/>
      <c r="BA750" s="118"/>
      <c r="BB750" s="118"/>
    </row>
    <row r="751">
      <c r="AY751" s="117"/>
      <c r="AZ751" s="118"/>
      <c r="BA751" s="118"/>
      <c r="BB751" s="118"/>
    </row>
    <row r="752">
      <c r="AY752" s="117"/>
      <c r="AZ752" s="118"/>
      <c r="BA752" s="118"/>
      <c r="BB752" s="118"/>
    </row>
    <row r="753">
      <c r="AY753" s="117"/>
      <c r="AZ753" s="118"/>
      <c r="BA753" s="118"/>
      <c r="BB753" s="118"/>
    </row>
    <row r="754">
      <c r="AY754" s="117"/>
      <c r="AZ754" s="118"/>
      <c r="BA754" s="118"/>
      <c r="BB754" s="118"/>
    </row>
    <row r="755">
      <c r="AY755" s="117"/>
      <c r="AZ755" s="118"/>
      <c r="BA755" s="118"/>
      <c r="BB755" s="118"/>
    </row>
    <row r="756">
      <c r="AY756" s="117"/>
      <c r="AZ756" s="118"/>
      <c r="BA756" s="118"/>
      <c r="BB756" s="118"/>
    </row>
    <row r="757">
      <c r="AY757" s="117"/>
      <c r="AZ757" s="118"/>
      <c r="BA757" s="118"/>
      <c r="BB757" s="118"/>
    </row>
    <row r="758">
      <c r="AY758" s="117"/>
      <c r="AZ758" s="118"/>
      <c r="BA758" s="118"/>
      <c r="BB758" s="118"/>
    </row>
    <row r="759">
      <c r="AY759" s="117"/>
      <c r="AZ759" s="118"/>
      <c r="BA759" s="118"/>
      <c r="BB759" s="118"/>
    </row>
    <row r="760">
      <c r="AY760" s="117"/>
      <c r="AZ760" s="118"/>
      <c r="BA760" s="118"/>
      <c r="BB760" s="118"/>
    </row>
    <row r="761">
      <c r="AY761" s="117"/>
      <c r="AZ761" s="118"/>
      <c r="BA761" s="118"/>
      <c r="BB761" s="118"/>
    </row>
    <row r="762">
      <c r="AY762" s="117"/>
      <c r="AZ762" s="118"/>
      <c r="BA762" s="118"/>
      <c r="BB762" s="118"/>
    </row>
    <row r="763">
      <c r="AY763" s="117"/>
      <c r="AZ763" s="118"/>
      <c r="BA763" s="118"/>
      <c r="BB763" s="118"/>
    </row>
    <row r="764">
      <c r="AY764" s="117"/>
      <c r="AZ764" s="118"/>
      <c r="BA764" s="118"/>
      <c r="BB764" s="118"/>
    </row>
    <row r="765">
      <c r="AY765" s="117"/>
      <c r="AZ765" s="118"/>
      <c r="BA765" s="118"/>
      <c r="BB765" s="118"/>
    </row>
    <row r="766">
      <c r="AY766" s="117"/>
      <c r="AZ766" s="118"/>
      <c r="BA766" s="118"/>
      <c r="BB766" s="118"/>
    </row>
    <row r="767">
      <c r="AY767" s="117"/>
      <c r="AZ767" s="118"/>
      <c r="BA767" s="118"/>
      <c r="BB767" s="118"/>
    </row>
    <row r="768">
      <c r="AY768" s="117"/>
      <c r="AZ768" s="118"/>
      <c r="BA768" s="118"/>
      <c r="BB768" s="118"/>
    </row>
    <row r="769">
      <c r="AY769" s="117"/>
      <c r="AZ769" s="118"/>
      <c r="BA769" s="118"/>
      <c r="BB769" s="118"/>
    </row>
    <row r="770">
      <c r="AY770" s="117"/>
      <c r="AZ770" s="118"/>
      <c r="BA770" s="118"/>
      <c r="BB770" s="118"/>
    </row>
    <row r="771">
      <c r="AY771" s="117"/>
      <c r="AZ771" s="118"/>
      <c r="BA771" s="118"/>
      <c r="BB771" s="118"/>
    </row>
    <row r="772">
      <c r="AY772" s="117"/>
      <c r="AZ772" s="118"/>
      <c r="BA772" s="118"/>
      <c r="BB772" s="118"/>
    </row>
    <row r="773">
      <c r="AY773" s="117"/>
      <c r="AZ773" s="118"/>
      <c r="BA773" s="118"/>
      <c r="BB773" s="118"/>
    </row>
    <row r="774">
      <c r="AY774" s="117"/>
      <c r="AZ774" s="118"/>
      <c r="BA774" s="118"/>
      <c r="BB774" s="118"/>
    </row>
    <row r="775">
      <c r="AY775" s="117"/>
      <c r="AZ775" s="118"/>
      <c r="BA775" s="118"/>
      <c r="BB775" s="118"/>
    </row>
    <row r="776">
      <c r="AY776" s="117"/>
      <c r="AZ776" s="118"/>
      <c r="BA776" s="118"/>
      <c r="BB776" s="118"/>
    </row>
    <row r="777">
      <c r="AY777" s="117"/>
      <c r="AZ777" s="118"/>
      <c r="BA777" s="118"/>
      <c r="BB777" s="118"/>
    </row>
    <row r="778">
      <c r="AY778" s="117"/>
      <c r="AZ778" s="118"/>
      <c r="BA778" s="118"/>
      <c r="BB778" s="118"/>
    </row>
    <row r="779">
      <c r="AY779" s="117"/>
      <c r="AZ779" s="118"/>
      <c r="BA779" s="118"/>
      <c r="BB779" s="118"/>
    </row>
    <row r="780">
      <c r="AY780" s="117"/>
      <c r="AZ780" s="118"/>
      <c r="BA780" s="118"/>
      <c r="BB780" s="118"/>
    </row>
    <row r="781">
      <c r="AY781" s="117"/>
      <c r="AZ781" s="118"/>
      <c r="BA781" s="118"/>
      <c r="BB781" s="118"/>
    </row>
    <row r="782">
      <c r="AY782" s="117"/>
      <c r="AZ782" s="118"/>
      <c r="BA782" s="118"/>
      <c r="BB782" s="118"/>
    </row>
    <row r="783">
      <c r="AY783" s="117"/>
      <c r="AZ783" s="118"/>
      <c r="BA783" s="118"/>
      <c r="BB783" s="118"/>
    </row>
    <row r="784">
      <c r="AY784" s="117"/>
      <c r="AZ784" s="118"/>
      <c r="BA784" s="118"/>
      <c r="BB784" s="118"/>
    </row>
    <row r="785">
      <c r="AY785" s="117"/>
      <c r="AZ785" s="118"/>
      <c r="BA785" s="118"/>
      <c r="BB785" s="118"/>
    </row>
    <row r="786">
      <c r="AY786" s="117"/>
      <c r="AZ786" s="118"/>
      <c r="BA786" s="118"/>
      <c r="BB786" s="118"/>
    </row>
    <row r="787">
      <c r="AY787" s="117"/>
      <c r="AZ787" s="118"/>
      <c r="BA787" s="118"/>
      <c r="BB787" s="118"/>
    </row>
    <row r="788">
      <c r="AY788" s="117"/>
      <c r="AZ788" s="118"/>
      <c r="BA788" s="118"/>
      <c r="BB788" s="118"/>
    </row>
    <row r="789">
      <c r="AY789" s="117"/>
      <c r="AZ789" s="118"/>
      <c r="BA789" s="118"/>
      <c r="BB789" s="118"/>
    </row>
    <row r="790">
      <c r="AY790" s="117"/>
      <c r="AZ790" s="118"/>
      <c r="BA790" s="118"/>
      <c r="BB790" s="118"/>
    </row>
    <row r="791">
      <c r="AY791" s="117"/>
      <c r="AZ791" s="118"/>
      <c r="BA791" s="118"/>
      <c r="BB791" s="118"/>
    </row>
    <row r="792">
      <c r="AY792" s="117"/>
      <c r="AZ792" s="118"/>
      <c r="BA792" s="118"/>
      <c r="BB792" s="118"/>
    </row>
    <row r="793">
      <c r="AY793" s="117"/>
      <c r="AZ793" s="118"/>
      <c r="BA793" s="118"/>
      <c r="BB793" s="118"/>
    </row>
    <row r="794">
      <c r="AY794" s="117"/>
      <c r="AZ794" s="118"/>
      <c r="BA794" s="118"/>
      <c r="BB794" s="118"/>
    </row>
    <row r="795">
      <c r="AY795" s="117"/>
      <c r="AZ795" s="118"/>
      <c r="BA795" s="118"/>
      <c r="BB795" s="118"/>
    </row>
    <row r="796">
      <c r="AY796" s="117"/>
      <c r="AZ796" s="118"/>
      <c r="BA796" s="118"/>
      <c r="BB796" s="118"/>
    </row>
    <row r="797">
      <c r="AY797" s="117"/>
      <c r="AZ797" s="118"/>
      <c r="BA797" s="118"/>
      <c r="BB797" s="118"/>
    </row>
    <row r="798">
      <c r="AY798" s="117"/>
      <c r="AZ798" s="118"/>
      <c r="BA798" s="118"/>
      <c r="BB798" s="118"/>
    </row>
    <row r="799">
      <c r="AY799" s="117"/>
      <c r="AZ799" s="118"/>
      <c r="BA799" s="118"/>
      <c r="BB799" s="118"/>
    </row>
    <row r="800">
      <c r="AY800" s="117"/>
      <c r="AZ800" s="118"/>
      <c r="BA800" s="118"/>
      <c r="BB800" s="118"/>
    </row>
    <row r="801">
      <c r="AY801" s="117"/>
      <c r="AZ801" s="118"/>
      <c r="BA801" s="118"/>
      <c r="BB801" s="118"/>
    </row>
    <row r="802">
      <c r="AY802" s="117"/>
      <c r="AZ802" s="118"/>
      <c r="BA802" s="118"/>
      <c r="BB802" s="118"/>
    </row>
    <row r="803">
      <c r="AY803" s="117"/>
      <c r="AZ803" s="118"/>
      <c r="BA803" s="118"/>
      <c r="BB803" s="118"/>
    </row>
    <row r="804">
      <c r="AY804" s="117"/>
      <c r="AZ804" s="118"/>
      <c r="BA804" s="118"/>
      <c r="BB804" s="118"/>
    </row>
    <row r="805">
      <c r="AY805" s="117"/>
      <c r="AZ805" s="118"/>
      <c r="BA805" s="118"/>
      <c r="BB805" s="118"/>
    </row>
    <row r="806">
      <c r="AY806" s="117"/>
      <c r="AZ806" s="118"/>
      <c r="BA806" s="118"/>
      <c r="BB806" s="118"/>
    </row>
    <row r="807">
      <c r="AY807" s="117"/>
      <c r="AZ807" s="118"/>
      <c r="BA807" s="118"/>
      <c r="BB807" s="118"/>
    </row>
    <row r="808">
      <c r="AY808" s="117"/>
      <c r="AZ808" s="118"/>
      <c r="BA808" s="118"/>
      <c r="BB808" s="118"/>
    </row>
    <row r="809">
      <c r="AY809" s="117"/>
      <c r="AZ809" s="118"/>
      <c r="BA809" s="118"/>
      <c r="BB809" s="118"/>
    </row>
    <row r="810">
      <c r="AY810" s="117"/>
      <c r="AZ810" s="118"/>
      <c r="BA810" s="118"/>
      <c r="BB810" s="118"/>
    </row>
    <row r="811">
      <c r="AY811" s="117"/>
      <c r="AZ811" s="118"/>
      <c r="BA811" s="118"/>
      <c r="BB811" s="118"/>
    </row>
    <row r="812">
      <c r="AY812" s="117"/>
      <c r="AZ812" s="118"/>
      <c r="BA812" s="118"/>
      <c r="BB812" s="118"/>
    </row>
    <row r="813">
      <c r="AY813" s="117"/>
      <c r="AZ813" s="118"/>
      <c r="BA813" s="118"/>
      <c r="BB813" s="118"/>
    </row>
    <row r="814">
      <c r="AY814" s="117"/>
      <c r="AZ814" s="118"/>
      <c r="BA814" s="118"/>
      <c r="BB814" s="118"/>
    </row>
    <row r="815">
      <c r="AY815" s="117"/>
      <c r="AZ815" s="118"/>
      <c r="BA815" s="118"/>
      <c r="BB815" s="118"/>
    </row>
    <row r="816">
      <c r="AY816" s="117"/>
      <c r="AZ816" s="118"/>
      <c r="BA816" s="118"/>
      <c r="BB816" s="118"/>
    </row>
    <row r="817">
      <c r="AY817" s="117"/>
      <c r="AZ817" s="118"/>
      <c r="BA817" s="118"/>
      <c r="BB817" s="118"/>
    </row>
    <row r="818">
      <c r="AY818" s="117"/>
      <c r="AZ818" s="118"/>
      <c r="BA818" s="118"/>
      <c r="BB818" s="118"/>
    </row>
    <row r="819">
      <c r="AY819" s="117"/>
      <c r="AZ819" s="118"/>
      <c r="BA819" s="118"/>
      <c r="BB819" s="118"/>
    </row>
    <row r="820">
      <c r="AY820" s="117"/>
      <c r="AZ820" s="118"/>
      <c r="BA820" s="118"/>
      <c r="BB820" s="118"/>
    </row>
    <row r="821">
      <c r="AY821" s="117"/>
      <c r="AZ821" s="118"/>
      <c r="BA821" s="118"/>
      <c r="BB821" s="118"/>
    </row>
    <row r="822">
      <c r="AY822" s="117"/>
      <c r="AZ822" s="118"/>
      <c r="BA822" s="118"/>
      <c r="BB822" s="118"/>
    </row>
    <row r="823">
      <c r="AY823" s="117"/>
      <c r="AZ823" s="118"/>
      <c r="BA823" s="118"/>
      <c r="BB823" s="118"/>
    </row>
    <row r="824">
      <c r="AY824" s="117"/>
      <c r="AZ824" s="118"/>
      <c r="BA824" s="118"/>
      <c r="BB824" s="118"/>
    </row>
    <row r="825">
      <c r="AY825" s="117"/>
      <c r="AZ825" s="118"/>
      <c r="BA825" s="118"/>
      <c r="BB825" s="118"/>
    </row>
    <row r="826">
      <c r="AY826" s="117"/>
      <c r="AZ826" s="118"/>
      <c r="BA826" s="118"/>
      <c r="BB826" s="118"/>
    </row>
    <row r="827">
      <c r="AY827" s="117"/>
      <c r="AZ827" s="118"/>
      <c r="BA827" s="118"/>
      <c r="BB827" s="118"/>
    </row>
    <row r="828">
      <c r="AY828" s="117"/>
      <c r="AZ828" s="118"/>
      <c r="BA828" s="118"/>
      <c r="BB828" s="118"/>
    </row>
    <row r="829">
      <c r="AY829" s="117"/>
      <c r="AZ829" s="118"/>
      <c r="BA829" s="118"/>
      <c r="BB829" s="118"/>
    </row>
    <row r="830">
      <c r="AY830" s="117"/>
      <c r="AZ830" s="118"/>
      <c r="BA830" s="118"/>
      <c r="BB830" s="118"/>
    </row>
    <row r="831">
      <c r="AY831" s="117"/>
      <c r="AZ831" s="118"/>
      <c r="BA831" s="118"/>
      <c r="BB831" s="118"/>
    </row>
    <row r="832">
      <c r="AY832" s="117"/>
      <c r="AZ832" s="118"/>
      <c r="BA832" s="118"/>
      <c r="BB832" s="118"/>
    </row>
    <row r="833">
      <c r="AY833" s="117"/>
      <c r="AZ833" s="118"/>
      <c r="BA833" s="118"/>
      <c r="BB833" s="118"/>
    </row>
    <row r="834">
      <c r="AY834" s="117"/>
      <c r="AZ834" s="118"/>
      <c r="BA834" s="118"/>
      <c r="BB834" s="118"/>
    </row>
    <row r="835">
      <c r="AY835" s="117"/>
      <c r="AZ835" s="118"/>
      <c r="BA835" s="118"/>
      <c r="BB835" s="118"/>
    </row>
    <row r="836">
      <c r="AY836" s="117"/>
      <c r="AZ836" s="118"/>
      <c r="BA836" s="118"/>
      <c r="BB836" s="118"/>
    </row>
    <row r="837">
      <c r="AY837" s="117"/>
      <c r="AZ837" s="118"/>
      <c r="BA837" s="118"/>
      <c r="BB837" s="118"/>
    </row>
    <row r="838">
      <c r="AY838" s="117"/>
      <c r="AZ838" s="118"/>
      <c r="BA838" s="118"/>
      <c r="BB838" s="118"/>
    </row>
    <row r="839">
      <c r="AY839" s="117"/>
      <c r="AZ839" s="118"/>
      <c r="BA839" s="118"/>
      <c r="BB839" s="118"/>
    </row>
    <row r="840">
      <c r="AY840" s="117"/>
      <c r="AZ840" s="118"/>
      <c r="BA840" s="118"/>
      <c r="BB840" s="118"/>
    </row>
    <row r="841">
      <c r="AY841" s="117"/>
      <c r="AZ841" s="118"/>
      <c r="BA841" s="118"/>
      <c r="BB841" s="118"/>
    </row>
    <row r="842">
      <c r="AY842" s="117"/>
      <c r="AZ842" s="118"/>
      <c r="BA842" s="118"/>
      <c r="BB842" s="118"/>
    </row>
    <row r="843">
      <c r="AY843" s="117"/>
      <c r="AZ843" s="118"/>
      <c r="BA843" s="118"/>
      <c r="BB843" s="118"/>
    </row>
    <row r="844">
      <c r="AY844" s="117"/>
      <c r="AZ844" s="118"/>
      <c r="BA844" s="118"/>
      <c r="BB844" s="118"/>
    </row>
    <row r="845">
      <c r="AY845" s="117"/>
      <c r="AZ845" s="118"/>
      <c r="BA845" s="118"/>
      <c r="BB845" s="118"/>
    </row>
    <row r="846">
      <c r="AY846" s="117"/>
      <c r="AZ846" s="118"/>
      <c r="BA846" s="118"/>
      <c r="BB846" s="118"/>
    </row>
    <row r="847">
      <c r="AY847" s="117"/>
      <c r="AZ847" s="118"/>
      <c r="BA847" s="118"/>
      <c r="BB847" s="118"/>
    </row>
    <row r="848">
      <c r="AY848" s="117"/>
      <c r="AZ848" s="118"/>
      <c r="BA848" s="118"/>
      <c r="BB848" s="118"/>
    </row>
    <row r="849">
      <c r="AY849" s="117"/>
      <c r="AZ849" s="118"/>
      <c r="BA849" s="118"/>
      <c r="BB849" s="118"/>
    </row>
    <row r="850">
      <c r="AY850" s="117"/>
      <c r="AZ850" s="118"/>
      <c r="BA850" s="118"/>
      <c r="BB850" s="118"/>
    </row>
    <row r="851">
      <c r="AY851" s="117"/>
      <c r="AZ851" s="118"/>
      <c r="BA851" s="118"/>
      <c r="BB851" s="118"/>
    </row>
    <row r="852">
      <c r="AY852" s="117"/>
      <c r="AZ852" s="118"/>
      <c r="BA852" s="118"/>
      <c r="BB852" s="118"/>
    </row>
    <row r="853">
      <c r="AY853" s="117"/>
      <c r="AZ853" s="118"/>
      <c r="BA853" s="118"/>
      <c r="BB853" s="118"/>
    </row>
    <row r="854">
      <c r="AY854" s="117"/>
      <c r="AZ854" s="118"/>
      <c r="BA854" s="118"/>
      <c r="BB854" s="118"/>
    </row>
    <row r="855">
      <c r="AY855" s="117"/>
      <c r="AZ855" s="118"/>
      <c r="BA855" s="118"/>
      <c r="BB855" s="118"/>
    </row>
    <row r="856">
      <c r="AY856" s="117"/>
      <c r="AZ856" s="118"/>
      <c r="BA856" s="118"/>
      <c r="BB856" s="118"/>
    </row>
    <row r="857">
      <c r="AY857" s="117"/>
      <c r="AZ857" s="118"/>
      <c r="BA857" s="118"/>
      <c r="BB857" s="118"/>
    </row>
    <row r="858">
      <c r="AY858" s="117"/>
      <c r="AZ858" s="118"/>
      <c r="BA858" s="118"/>
      <c r="BB858" s="118"/>
    </row>
    <row r="859">
      <c r="AY859" s="117"/>
      <c r="AZ859" s="118"/>
      <c r="BA859" s="118"/>
      <c r="BB859" s="118"/>
    </row>
    <row r="860">
      <c r="AY860" s="117"/>
      <c r="AZ860" s="118"/>
      <c r="BA860" s="118"/>
      <c r="BB860" s="118"/>
    </row>
    <row r="861">
      <c r="AY861" s="117"/>
      <c r="AZ861" s="118"/>
      <c r="BA861" s="118"/>
      <c r="BB861" s="118"/>
    </row>
    <row r="862">
      <c r="AY862" s="117"/>
      <c r="AZ862" s="118"/>
      <c r="BA862" s="118"/>
      <c r="BB862" s="118"/>
    </row>
    <row r="863">
      <c r="AY863" s="117"/>
      <c r="AZ863" s="118"/>
      <c r="BA863" s="118"/>
      <c r="BB863" s="118"/>
    </row>
    <row r="864">
      <c r="AY864" s="117"/>
      <c r="AZ864" s="118"/>
      <c r="BA864" s="118"/>
      <c r="BB864" s="118"/>
    </row>
    <row r="865">
      <c r="AY865" s="117"/>
      <c r="AZ865" s="118"/>
      <c r="BA865" s="118"/>
      <c r="BB865" s="118"/>
    </row>
    <row r="866">
      <c r="AY866" s="117"/>
      <c r="AZ866" s="118"/>
      <c r="BA866" s="118"/>
      <c r="BB866" s="118"/>
    </row>
    <row r="867">
      <c r="AY867" s="117"/>
      <c r="AZ867" s="118"/>
      <c r="BA867" s="118"/>
      <c r="BB867" s="118"/>
    </row>
    <row r="868">
      <c r="AY868" s="117"/>
      <c r="AZ868" s="118"/>
      <c r="BA868" s="118"/>
      <c r="BB868" s="118"/>
    </row>
    <row r="869">
      <c r="AY869" s="117"/>
      <c r="AZ869" s="118"/>
      <c r="BA869" s="118"/>
      <c r="BB869" s="118"/>
    </row>
    <row r="870">
      <c r="AY870" s="117"/>
      <c r="AZ870" s="118"/>
      <c r="BA870" s="118"/>
      <c r="BB870" s="118"/>
    </row>
    <row r="871">
      <c r="AY871" s="117"/>
      <c r="AZ871" s="118"/>
      <c r="BA871" s="118"/>
      <c r="BB871" s="118"/>
    </row>
    <row r="872">
      <c r="AY872" s="117"/>
      <c r="AZ872" s="118"/>
      <c r="BA872" s="118"/>
      <c r="BB872" s="118"/>
    </row>
    <row r="873">
      <c r="AY873" s="117"/>
      <c r="AZ873" s="118"/>
      <c r="BA873" s="118"/>
      <c r="BB873" s="118"/>
    </row>
    <row r="874">
      <c r="AY874" s="117"/>
      <c r="AZ874" s="118"/>
      <c r="BA874" s="118"/>
      <c r="BB874" s="118"/>
    </row>
    <row r="875">
      <c r="AY875" s="117"/>
      <c r="AZ875" s="118"/>
      <c r="BA875" s="118"/>
      <c r="BB875" s="118"/>
    </row>
    <row r="876">
      <c r="AY876" s="117"/>
      <c r="AZ876" s="118"/>
      <c r="BA876" s="118"/>
      <c r="BB876" s="118"/>
    </row>
    <row r="877">
      <c r="AY877" s="117"/>
      <c r="AZ877" s="118"/>
      <c r="BA877" s="118"/>
      <c r="BB877" s="118"/>
    </row>
    <row r="878">
      <c r="AY878" s="117"/>
      <c r="AZ878" s="118"/>
      <c r="BA878" s="118"/>
      <c r="BB878" s="118"/>
    </row>
    <row r="879">
      <c r="AY879" s="117"/>
      <c r="AZ879" s="118"/>
      <c r="BA879" s="118"/>
      <c r="BB879" s="118"/>
    </row>
    <row r="880">
      <c r="AY880" s="117"/>
      <c r="AZ880" s="118"/>
      <c r="BA880" s="118"/>
      <c r="BB880" s="118"/>
    </row>
    <row r="881">
      <c r="AY881" s="117"/>
      <c r="AZ881" s="118"/>
      <c r="BA881" s="118"/>
      <c r="BB881" s="118"/>
    </row>
    <row r="882">
      <c r="AY882" s="117"/>
      <c r="AZ882" s="118"/>
      <c r="BA882" s="118"/>
      <c r="BB882" s="118"/>
    </row>
    <row r="883">
      <c r="AY883" s="117"/>
      <c r="AZ883" s="118"/>
      <c r="BA883" s="118"/>
      <c r="BB883" s="118"/>
    </row>
    <row r="884">
      <c r="AY884" s="117"/>
      <c r="AZ884" s="118"/>
      <c r="BA884" s="118"/>
      <c r="BB884" s="118"/>
    </row>
    <row r="885">
      <c r="AY885" s="117"/>
      <c r="AZ885" s="118"/>
      <c r="BA885" s="118"/>
      <c r="BB885" s="118"/>
    </row>
    <row r="886">
      <c r="AY886" s="117"/>
      <c r="AZ886" s="118"/>
      <c r="BA886" s="118"/>
      <c r="BB886" s="118"/>
    </row>
    <row r="887">
      <c r="AY887" s="117"/>
      <c r="AZ887" s="118"/>
      <c r="BA887" s="118"/>
      <c r="BB887" s="118"/>
    </row>
    <row r="888">
      <c r="AY888" s="117"/>
      <c r="AZ888" s="118"/>
      <c r="BA888" s="118"/>
      <c r="BB888" s="118"/>
    </row>
    <row r="889">
      <c r="AY889" s="117"/>
      <c r="AZ889" s="118"/>
      <c r="BA889" s="118"/>
      <c r="BB889" s="118"/>
    </row>
    <row r="890">
      <c r="AY890" s="117"/>
      <c r="AZ890" s="118"/>
      <c r="BA890" s="118"/>
      <c r="BB890" s="118"/>
    </row>
    <row r="891">
      <c r="AY891" s="117"/>
      <c r="AZ891" s="118"/>
      <c r="BA891" s="118"/>
      <c r="BB891" s="118"/>
    </row>
    <row r="892">
      <c r="AY892" s="117"/>
      <c r="AZ892" s="118"/>
      <c r="BA892" s="118"/>
      <c r="BB892" s="118"/>
    </row>
    <row r="893">
      <c r="AY893" s="117"/>
      <c r="AZ893" s="118"/>
      <c r="BA893" s="118"/>
      <c r="BB893" s="118"/>
    </row>
    <row r="894">
      <c r="AY894" s="117"/>
      <c r="AZ894" s="118"/>
      <c r="BA894" s="118"/>
      <c r="BB894" s="118"/>
    </row>
    <row r="895">
      <c r="AY895" s="117"/>
      <c r="AZ895" s="118"/>
      <c r="BA895" s="118"/>
      <c r="BB895" s="118"/>
    </row>
    <row r="896">
      <c r="AY896" s="117"/>
      <c r="AZ896" s="118"/>
      <c r="BA896" s="118"/>
      <c r="BB896" s="118"/>
    </row>
    <row r="897">
      <c r="AY897" s="117"/>
      <c r="AZ897" s="118"/>
      <c r="BA897" s="118"/>
      <c r="BB897" s="118"/>
    </row>
    <row r="898">
      <c r="AY898" s="117"/>
      <c r="AZ898" s="118"/>
      <c r="BA898" s="118"/>
      <c r="BB898" s="118"/>
    </row>
    <row r="899">
      <c r="AY899" s="117"/>
      <c r="AZ899" s="118"/>
      <c r="BA899" s="118"/>
      <c r="BB899" s="118"/>
    </row>
    <row r="900">
      <c r="AY900" s="117"/>
      <c r="AZ900" s="118"/>
      <c r="BA900" s="118"/>
      <c r="BB900" s="118"/>
    </row>
    <row r="901">
      <c r="AY901" s="117"/>
      <c r="AZ901" s="118"/>
      <c r="BA901" s="118"/>
      <c r="BB901" s="118"/>
    </row>
    <row r="902">
      <c r="AY902" s="117"/>
      <c r="AZ902" s="118"/>
      <c r="BA902" s="118"/>
      <c r="BB902" s="118"/>
    </row>
    <row r="903">
      <c r="AY903" s="117"/>
      <c r="AZ903" s="118"/>
      <c r="BA903" s="118"/>
      <c r="BB903" s="118"/>
    </row>
    <row r="904">
      <c r="AY904" s="117"/>
      <c r="AZ904" s="118"/>
      <c r="BA904" s="118"/>
      <c r="BB904" s="118"/>
    </row>
    <row r="905">
      <c r="AY905" s="117"/>
      <c r="AZ905" s="118"/>
      <c r="BA905" s="118"/>
      <c r="BB905" s="118"/>
    </row>
    <row r="906">
      <c r="AY906" s="117"/>
      <c r="AZ906" s="118"/>
      <c r="BA906" s="118"/>
      <c r="BB906" s="118"/>
    </row>
    <row r="907">
      <c r="AY907" s="117"/>
      <c r="AZ907" s="118"/>
      <c r="BA907" s="118"/>
      <c r="BB907" s="118"/>
    </row>
    <row r="908">
      <c r="AY908" s="117"/>
      <c r="AZ908" s="118"/>
      <c r="BA908" s="118"/>
      <c r="BB908" s="118"/>
    </row>
    <row r="909">
      <c r="AY909" s="117"/>
      <c r="AZ909" s="118"/>
      <c r="BA909" s="118"/>
      <c r="BB909" s="118"/>
    </row>
    <row r="910">
      <c r="AY910" s="117"/>
      <c r="AZ910" s="118"/>
      <c r="BA910" s="118"/>
      <c r="BB910" s="118"/>
    </row>
    <row r="911">
      <c r="AY911" s="117"/>
      <c r="AZ911" s="118"/>
      <c r="BA911" s="118"/>
      <c r="BB911" s="118"/>
    </row>
    <row r="912">
      <c r="AY912" s="117"/>
      <c r="AZ912" s="118"/>
      <c r="BA912" s="118"/>
      <c r="BB912" s="118"/>
    </row>
    <row r="913">
      <c r="AY913" s="117"/>
      <c r="AZ913" s="118"/>
      <c r="BA913" s="118"/>
      <c r="BB913" s="118"/>
    </row>
    <row r="914">
      <c r="AY914" s="117"/>
      <c r="AZ914" s="118"/>
      <c r="BA914" s="118"/>
      <c r="BB914" s="118"/>
    </row>
    <row r="915">
      <c r="AY915" s="117"/>
      <c r="AZ915" s="118"/>
      <c r="BA915" s="118"/>
      <c r="BB915" s="118"/>
    </row>
    <row r="916">
      <c r="AY916" s="117"/>
      <c r="AZ916" s="118"/>
      <c r="BA916" s="118"/>
      <c r="BB916" s="118"/>
    </row>
    <row r="917">
      <c r="AY917" s="117"/>
      <c r="AZ917" s="118"/>
      <c r="BA917" s="118"/>
      <c r="BB917" s="118"/>
    </row>
    <row r="918">
      <c r="AY918" s="117"/>
      <c r="AZ918" s="118"/>
      <c r="BA918" s="118"/>
      <c r="BB918" s="118"/>
    </row>
    <row r="919">
      <c r="AY919" s="117"/>
      <c r="AZ919" s="118"/>
      <c r="BA919" s="118"/>
      <c r="BB919" s="118"/>
    </row>
    <row r="920">
      <c r="AY920" s="117"/>
      <c r="AZ920" s="118"/>
      <c r="BA920" s="118"/>
      <c r="BB920" s="118"/>
    </row>
    <row r="921">
      <c r="AY921" s="117"/>
      <c r="AZ921" s="118"/>
      <c r="BA921" s="118"/>
      <c r="BB921" s="118"/>
    </row>
    <row r="922">
      <c r="AY922" s="117"/>
      <c r="AZ922" s="118"/>
      <c r="BA922" s="118"/>
      <c r="BB922" s="118"/>
    </row>
    <row r="923">
      <c r="AY923" s="117"/>
      <c r="AZ923" s="118"/>
      <c r="BA923" s="118"/>
      <c r="BB923" s="118"/>
    </row>
    <row r="924">
      <c r="AY924" s="117"/>
      <c r="AZ924" s="118"/>
      <c r="BA924" s="118"/>
      <c r="BB924" s="118"/>
    </row>
    <row r="925">
      <c r="AY925" s="117"/>
      <c r="AZ925" s="118"/>
      <c r="BA925" s="118"/>
      <c r="BB925" s="118"/>
    </row>
    <row r="926">
      <c r="AY926" s="117"/>
      <c r="AZ926" s="118"/>
      <c r="BA926" s="118"/>
      <c r="BB926" s="118"/>
    </row>
    <row r="927">
      <c r="AY927" s="117"/>
      <c r="AZ927" s="118"/>
      <c r="BA927" s="118"/>
      <c r="BB927" s="118"/>
    </row>
    <row r="928">
      <c r="AY928" s="117"/>
      <c r="AZ928" s="118"/>
      <c r="BA928" s="118"/>
      <c r="BB928" s="118"/>
    </row>
    <row r="929">
      <c r="AY929" s="117"/>
      <c r="AZ929" s="118"/>
      <c r="BA929" s="118"/>
      <c r="BB929" s="118"/>
    </row>
    <row r="930">
      <c r="AY930" s="117"/>
      <c r="AZ930" s="118"/>
      <c r="BA930" s="118"/>
      <c r="BB930" s="118"/>
    </row>
    <row r="931">
      <c r="AY931" s="117"/>
      <c r="AZ931" s="118"/>
      <c r="BA931" s="118"/>
      <c r="BB931" s="118"/>
    </row>
    <row r="932">
      <c r="AY932" s="117"/>
      <c r="AZ932" s="118"/>
      <c r="BA932" s="118"/>
      <c r="BB932" s="118"/>
    </row>
    <row r="933">
      <c r="AY933" s="117"/>
      <c r="AZ933" s="118"/>
      <c r="BA933" s="118"/>
      <c r="BB933" s="118"/>
    </row>
    <row r="934">
      <c r="AY934" s="117"/>
      <c r="AZ934" s="118"/>
      <c r="BA934" s="118"/>
      <c r="BB934" s="118"/>
    </row>
    <row r="935">
      <c r="AY935" s="117"/>
      <c r="AZ935" s="118"/>
      <c r="BA935" s="118"/>
      <c r="BB935" s="118"/>
    </row>
    <row r="936">
      <c r="AY936" s="117"/>
      <c r="AZ936" s="118"/>
      <c r="BA936" s="118"/>
      <c r="BB936" s="118"/>
    </row>
    <row r="937">
      <c r="AY937" s="117"/>
      <c r="AZ937" s="118"/>
      <c r="BA937" s="118"/>
      <c r="BB937" s="118"/>
    </row>
    <row r="938">
      <c r="AY938" s="117"/>
      <c r="AZ938" s="118"/>
      <c r="BA938" s="118"/>
      <c r="BB938" s="118"/>
    </row>
    <row r="939">
      <c r="AY939" s="117"/>
      <c r="AZ939" s="118"/>
      <c r="BA939" s="118"/>
      <c r="BB939" s="118"/>
    </row>
    <row r="940">
      <c r="AY940" s="117"/>
      <c r="AZ940" s="118"/>
      <c r="BA940" s="118"/>
      <c r="BB940" s="118"/>
    </row>
    <row r="941">
      <c r="AY941" s="117"/>
      <c r="AZ941" s="118"/>
      <c r="BA941" s="118"/>
      <c r="BB941" s="118"/>
    </row>
    <row r="942">
      <c r="AY942" s="117"/>
      <c r="AZ942" s="118"/>
      <c r="BA942" s="118"/>
      <c r="BB942" s="118"/>
    </row>
    <row r="943">
      <c r="AY943" s="117"/>
      <c r="AZ943" s="118"/>
      <c r="BA943" s="118"/>
      <c r="BB943" s="118"/>
    </row>
    <row r="944">
      <c r="AY944" s="117"/>
      <c r="AZ944" s="118"/>
      <c r="BA944" s="118"/>
      <c r="BB944" s="118"/>
    </row>
    <row r="945">
      <c r="AY945" s="117"/>
      <c r="AZ945" s="118"/>
      <c r="BA945" s="118"/>
      <c r="BB945" s="118"/>
    </row>
    <row r="946">
      <c r="AY946" s="117"/>
      <c r="AZ946" s="118"/>
      <c r="BA946" s="118"/>
      <c r="BB946" s="118"/>
    </row>
    <row r="947">
      <c r="AY947" s="117"/>
      <c r="AZ947" s="118"/>
      <c r="BA947" s="118"/>
      <c r="BB947" s="118"/>
    </row>
    <row r="948">
      <c r="AY948" s="117"/>
      <c r="AZ948" s="118"/>
      <c r="BA948" s="118"/>
      <c r="BB948" s="118"/>
    </row>
    <row r="949">
      <c r="AY949" s="117"/>
      <c r="AZ949" s="118"/>
      <c r="BA949" s="118"/>
      <c r="BB949" s="118"/>
    </row>
    <row r="950">
      <c r="AY950" s="117"/>
      <c r="AZ950" s="118"/>
      <c r="BA950" s="118"/>
      <c r="BB950" s="118"/>
    </row>
    <row r="951">
      <c r="AY951" s="117"/>
      <c r="AZ951" s="118"/>
      <c r="BA951" s="118"/>
      <c r="BB951" s="118"/>
    </row>
    <row r="952">
      <c r="AY952" s="117"/>
      <c r="AZ952" s="118"/>
      <c r="BA952" s="118"/>
      <c r="BB952" s="118"/>
    </row>
    <row r="953">
      <c r="AY953" s="117"/>
      <c r="AZ953" s="118"/>
      <c r="BA953" s="118"/>
      <c r="BB953" s="118"/>
    </row>
    <row r="954">
      <c r="AY954" s="117"/>
      <c r="AZ954" s="118"/>
      <c r="BA954" s="118"/>
      <c r="BB954" s="118"/>
    </row>
    <row r="955">
      <c r="AY955" s="117"/>
      <c r="AZ955" s="118"/>
      <c r="BA955" s="118"/>
      <c r="BB955" s="118"/>
    </row>
    <row r="956">
      <c r="AY956" s="117"/>
      <c r="AZ956" s="118"/>
      <c r="BA956" s="118"/>
      <c r="BB956" s="118"/>
    </row>
    <row r="957">
      <c r="AY957" s="117"/>
      <c r="AZ957" s="118"/>
      <c r="BA957" s="118"/>
      <c r="BB957" s="118"/>
    </row>
    <row r="958">
      <c r="AY958" s="117"/>
      <c r="AZ958" s="118"/>
      <c r="BA958" s="118"/>
      <c r="BB958" s="118"/>
    </row>
    <row r="959">
      <c r="AY959" s="117"/>
      <c r="AZ959" s="118"/>
      <c r="BA959" s="118"/>
      <c r="BB959" s="118"/>
    </row>
    <row r="960">
      <c r="AY960" s="117"/>
      <c r="AZ960" s="118"/>
      <c r="BA960" s="118"/>
      <c r="BB960" s="118"/>
    </row>
    <row r="961">
      <c r="AY961" s="117"/>
      <c r="AZ961" s="118"/>
      <c r="BA961" s="118"/>
      <c r="BB961" s="118"/>
    </row>
    <row r="962">
      <c r="AY962" s="117"/>
      <c r="AZ962" s="118"/>
      <c r="BA962" s="118"/>
      <c r="BB962" s="118"/>
    </row>
    <row r="963">
      <c r="AY963" s="117"/>
      <c r="AZ963" s="118"/>
      <c r="BA963" s="118"/>
      <c r="BB963" s="118"/>
    </row>
    <row r="964">
      <c r="AY964" s="117"/>
      <c r="AZ964" s="118"/>
      <c r="BA964" s="118"/>
      <c r="BB964" s="118"/>
    </row>
    <row r="965">
      <c r="AY965" s="117"/>
      <c r="AZ965" s="118"/>
      <c r="BA965" s="118"/>
      <c r="BB965" s="118"/>
    </row>
    <row r="966">
      <c r="AY966" s="117"/>
      <c r="AZ966" s="118"/>
      <c r="BA966" s="118"/>
      <c r="BB966" s="118"/>
    </row>
    <row r="967">
      <c r="AY967" s="117"/>
      <c r="AZ967" s="118"/>
      <c r="BA967" s="118"/>
      <c r="BB967" s="118"/>
    </row>
    <row r="968">
      <c r="AY968" s="117"/>
      <c r="AZ968" s="118"/>
      <c r="BA968" s="118"/>
      <c r="BB968" s="118"/>
    </row>
    <row r="969">
      <c r="AY969" s="117"/>
      <c r="AZ969" s="118"/>
      <c r="BA969" s="118"/>
      <c r="BB969" s="118"/>
    </row>
    <row r="970">
      <c r="AY970" s="117"/>
      <c r="AZ970" s="118"/>
      <c r="BA970" s="118"/>
      <c r="BB970" s="118"/>
    </row>
    <row r="971">
      <c r="AY971" s="117"/>
      <c r="AZ971" s="118"/>
      <c r="BA971" s="118"/>
      <c r="BB971" s="118"/>
    </row>
    <row r="972">
      <c r="AY972" s="117"/>
      <c r="AZ972" s="118"/>
      <c r="BA972" s="118"/>
      <c r="BB972" s="118"/>
    </row>
    <row r="973">
      <c r="AY973" s="117"/>
      <c r="AZ973" s="118"/>
      <c r="BA973" s="118"/>
      <c r="BB973" s="118"/>
    </row>
    <row r="974">
      <c r="AY974" s="117"/>
      <c r="AZ974" s="118"/>
      <c r="BA974" s="118"/>
      <c r="BB974" s="118"/>
    </row>
    <row r="975">
      <c r="AY975" s="117"/>
      <c r="AZ975" s="118"/>
      <c r="BA975" s="118"/>
      <c r="BB975" s="118"/>
    </row>
    <row r="976">
      <c r="AY976" s="117"/>
      <c r="AZ976" s="118"/>
      <c r="BA976" s="118"/>
      <c r="BB976" s="118"/>
    </row>
    <row r="977">
      <c r="AY977" s="117"/>
      <c r="AZ977" s="118"/>
      <c r="BA977" s="118"/>
      <c r="BB977" s="118"/>
    </row>
    <row r="978">
      <c r="AY978" s="117"/>
      <c r="AZ978" s="118"/>
      <c r="BA978" s="118"/>
      <c r="BB978" s="118"/>
    </row>
    <row r="979">
      <c r="AY979" s="117"/>
      <c r="AZ979" s="118"/>
      <c r="BA979" s="118"/>
      <c r="BB979" s="118"/>
    </row>
    <row r="980">
      <c r="AY980" s="117"/>
      <c r="AZ980" s="118"/>
      <c r="BA980" s="118"/>
      <c r="BB980" s="118"/>
    </row>
    <row r="981">
      <c r="AY981" s="117"/>
      <c r="AZ981" s="118"/>
      <c r="BA981" s="118"/>
      <c r="BB981" s="118"/>
    </row>
    <row r="982">
      <c r="AY982" s="117"/>
      <c r="AZ982" s="118"/>
      <c r="BA982" s="118"/>
      <c r="BB982" s="118"/>
    </row>
    <row r="983">
      <c r="AY983" s="117"/>
      <c r="AZ983" s="118"/>
      <c r="BA983" s="118"/>
      <c r="BB983" s="118"/>
    </row>
    <row r="984">
      <c r="AY984" s="117"/>
      <c r="AZ984" s="118"/>
      <c r="BA984" s="118"/>
      <c r="BB984" s="118"/>
    </row>
    <row r="985">
      <c r="AY985" s="117"/>
      <c r="AZ985" s="118"/>
      <c r="BA985" s="118"/>
      <c r="BB985" s="118"/>
    </row>
    <row r="986">
      <c r="AY986" s="117"/>
      <c r="AZ986" s="118"/>
      <c r="BA986" s="118"/>
      <c r="BB986" s="118"/>
    </row>
    <row r="987">
      <c r="AY987" s="117"/>
      <c r="AZ987" s="118"/>
      <c r="BA987" s="118"/>
      <c r="BB987" s="118"/>
    </row>
    <row r="988">
      <c r="AY988" s="117"/>
      <c r="AZ988" s="118"/>
      <c r="BA988" s="118"/>
      <c r="BB988" s="118"/>
    </row>
    <row r="989">
      <c r="AY989" s="117"/>
      <c r="AZ989" s="118"/>
      <c r="BA989" s="118"/>
      <c r="BB989" s="118"/>
    </row>
    <row r="990">
      <c r="AY990" s="117"/>
      <c r="AZ990" s="118"/>
      <c r="BA990" s="118"/>
      <c r="BB990" s="118"/>
    </row>
    <row r="991">
      <c r="AY991" s="117"/>
      <c r="AZ991" s="118"/>
      <c r="BA991" s="118"/>
      <c r="BB991" s="118"/>
    </row>
    <row r="992">
      <c r="AY992" s="117"/>
      <c r="AZ992" s="118"/>
      <c r="BA992" s="118"/>
      <c r="BB992" s="118"/>
    </row>
    <row r="993">
      <c r="AY993" s="117"/>
      <c r="AZ993" s="118"/>
      <c r="BA993" s="118"/>
      <c r="BB993" s="118"/>
    </row>
    <row r="994">
      <c r="AY994" s="117"/>
      <c r="AZ994" s="118"/>
      <c r="BA994" s="118"/>
      <c r="BB994" s="118"/>
    </row>
    <row r="995">
      <c r="AY995" s="117"/>
      <c r="AZ995" s="118"/>
      <c r="BA995" s="118"/>
      <c r="BB995" s="118"/>
    </row>
    <row r="996">
      <c r="AY996" s="117"/>
      <c r="AZ996" s="118"/>
      <c r="BA996" s="118"/>
      <c r="BB996" s="118"/>
    </row>
    <row r="997">
      <c r="AY997" s="117"/>
      <c r="AZ997" s="118"/>
      <c r="BA997" s="118"/>
      <c r="BB997" s="118"/>
    </row>
    <row r="998">
      <c r="AY998" s="117"/>
      <c r="AZ998" s="118"/>
      <c r="BA998" s="118"/>
      <c r="BB998" s="118"/>
    </row>
    <row r="999">
      <c r="AY999" s="117"/>
      <c r="AZ999" s="118"/>
      <c r="BA999" s="118"/>
      <c r="BB999" s="118"/>
    </row>
    <row r="1000">
      <c r="AY1000" s="117"/>
      <c r="AZ1000" s="118"/>
      <c r="BA1000" s="118"/>
      <c r="BB1000" s="118"/>
    </row>
    <row r="1001">
      <c r="AY1001" s="117"/>
      <c r="AZ1001" s="118"/>
      <c r="BA1001" s="118"/>
      <c r="BB1001" s="118"/>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9.22"/>
    <col customWidth="1" min="2" max="2" width="11.67"/>
    <col customWidth="1" min="3" max="3" width="3.67"/>
    <col customWidth="1" min="4" max="4" width="5.89"/>
    <col customWidth="1" min="5" max="5" width="8.56"/>
    <col customWidth="1" min="6" max="6" width="10.33"/>
    <col customWidth="1" min="7" max="7" width="14.33"/>
    <col customWidth="1" min="8" max="8" width="7.89"/>
    <col customWidth="1" min="9" max="9" width="6.44"/>
  </cols>
  <sheetData>
    <row r="1">
      <c r="E1" s="121"/>
      <c r="J1" s="121"/>
      <c r="K1" s="121"/>
      <c r="L1" s="121"/>
      <c r="M1" s="121"/>
      <c r="N1" s="121"/>
      <c r="O1" s="121"/>
      <c r="P1" s="121"/>
      <c r="Q1" s="121"/>
      <c r="R1" s="121"/>
      <c r="S1" s="121"/>
      <c r="T1" s="121"/>
      <c r="U1" s="121"/>
      <c r="V1" s="121"/>
      <c r="W1" s="121"/>
      <c r="X1" s="121"/>
      <c r="Y1" s="121"/>
      <c r="Z1" s="121"/>
    </row>
    <row r="2">
      <c r="E2" s="121"/>
      <c r="J2" s="121"/>
      <c r="K2" s="121"/>
      <c r="L2" s="121"/>
      <c r="M2" s="121"/>
      <c r="N2" s="121"/>
      <c r="O2" s="121"/>
      <c r="P2" s="121"/>
      <c r="Q2" s="121"/>
      <c r="R2" s="121"/>
      <c r="S2" s="121"/>
      <c r="T2" s="121"/>
      <c r="U2" s="121"/>
      <c r="V2" s="121"/>
      <c r="W2" s="121"/>
      <c r="X2" s="121"/>
      <c r="Y2" s="121"/>
      <c r="Z2" s="121"/>
    </row>
    <row r="3">
      <c r="E3" s="121"/>
      <c r="J3" s="121"/>
      <c r="K3" s="121"/>
      <c r="L3" s="121"/>
      <c r="M3" s="121"/>
      <c r="N3" s="121"/>
      <c r="O3" s="121"/>
      <c r="P3" s="121"/>
      <c r="Q3" s="121"/>
      <c r="R3" s="121"/>
      <c r="S3" s="121"/>
      <c r="T3" s="121"/>
      <c r="U3" s="121"/>
      <c r="V3" s="121"/>
      <c r="W3" s="121"/>
      <c r="X3" s="121"/>
      <c r="Y3" s="121"/>
      <c r="Z3" s="121"/>
    </row>
    <row r="4">
      <c r="E4" s="121"/>
      <c r="J4" s="121"/>
      <c r="K4" s="121"/>
      <c r="L4" s="121"/>
      <c r="M4" s="121"/>
      <c r="N4" s="121"/>
      <c r="O4" s="121"/>
      <c r="P4" s="121"/>
      <c r="Q4" s="121"/>
      <c r="R4" s="121"/>
      <c r="S4" s="121"/>
      <c r="T4" s="121"/>
      <c r="U4" s="121"/>
      <c r="V4" s="121"/>
      <c r="W4" s="121"/>
      <c r="X4" s="121"/>
      <c r="Y4" s="121"/>
      <c r="Z4" s="121"/>
    </row>
    <row r="5">
      <c r="E5" s="121"/>
      <c r="J5" s="121"/>
      <c r="K5" s="121"/>
      <c r="L5" s="121"/>
      <c r="M5" s="121"/>
      <c r="N5" s="121"/>
      <c r="O5" s="121"/>
      <c r="P5" s="121"/>
      <c r="Q5" s="121"/>
      <c r="R5" s="121"/>
      <c r="S5" s="121"/>
      <c r="T5" s="121"/>
      <c r="U5" s="121"/>
      <c r="V5" s="121"/>
      <c r="W5" s="121"/>
      <c r="X5" s="121"/>
      <c r="Y5" s="121"/>
      <c r="Z5" s="121"/>
    </row>
    <row r="6">
      <c r="E6" s="121"/>
      <c r="J6" s="121"/>
      <c r="K6" s="121"/>
      <c r="L6" s="121"/>
      <c r="M6" s="121"/>
      <c r="N6" s="121"/>
      <c r="O6" s="121"/>
      <c r="P6" s="121"/>
      <c r="Q6" s="121"/>
      <c r="R6" s="121"/>
      <c r="S6" s="121"/>
      <c r="T6" s="121"/>
      <c r="U6" s="121"/>
      <c r="V6" s="121"/>
      <c r="W6" s="121"/>
      <c r="X6" s="121"/>
      <c r="Y6" s="121"/>
      <c r="Z6" s="121"/>
    </row>
    <row r="7">
      <c r="E7" s="121"/>
      <c r="J7" s="121"/>
      <c r="K7" s="121"/>
      <c r="L7" s="121"/>
      <c r="M7" s="121"/>
      <c r="N7" s="121"/>
      <c r="O7" s="121"/>
      <c r="P7" s="121"/>
      <c r="Q7" s="121"/>
      <c r="R7" s="121"/>
      <c r="S7" s="121"/>
      <c r="T7" s="121"/>
      <c r="U7" s="121"/>
      <c r="V7" s="121"/>
      <c r="W7" s="121"/>
      <c r="X7" s="121"/>
      <c r="Y7" s="121"/>
      <c r="Z7" s="121"/>
    </row>
    <row r="8">
      <c r="E8" s="121"/>
      <c r="J8" s="121"/>
      <c r="K8" s="121"/>
      <c r="L8" s="121"/>
      <c r="M8" s="121"/>
      <c r="N8" s="121"/>
      <c r="O8" s="121"/>
      <c r="P8" s="121"/>
      <c r="Q8" s="121"/>
      <c r="R8" s="121"/>
      <c r="S8" s="121"/>
      <c r="T8" s="121"/>
      <c r="U8" s="121"/>
      <c r="V8" s="121"/>
      <c r="W8" s="121"/>
      <c r="X8" s="121"/>
      <c r="Y8" s="121"/>
      <c r="Z8" s="121"/>
    </row>
    <row r="9">
      <c r="E9" s="121"/>
      <c r="J9" s="121"/>
      <c r="K9" s="121"/>
      <c r="L9" s="121"/>
      <c r="M9" s="121"/>
      <c r="N9" s="121"/>
      <c r="O9" s="121"/>
      <c r="P9" s="121"/>
      <c r="Q9" s="121"/>
      <c r="R9" s="121"/>
      <c r="S9" s="121"/>
      <c r="T9" s="121"/>
      <c r="U9" s="121"/>
      <c r="V9" s="121"/>
      <c r="W9" s="121"/>
      <c r="X9" s="121"/>
      <c r="Y9" s="121"/>
      <c r="Z9" s="121"/>
    </row>
    <row r="10">
      <c r="E10" s="121"/>
      <c r="J10" s="121"/>
      <c r="K10" s="121"/>
      <c r="L10" s="121"/>
      <c r="M10" s="121"/>
      <c r="N10" s="121"/>
      <c r="O10" s="121"/>
      <c r="P10" s="121"/>
      <c r="Q10" s="121"/>
      <c r="R10" s="121"/>
      <c r="S10" s="121"/>
      <c r="T10" s="121"/>
      <c r="U10" s="121"/>
      <c r="V10" s="121"/>
      <c r="W10" s="121"/>
      <c r="X10" s="121"/>
      <c r="Y10" s="121"/>
      <c r="Z10" s="121"/>
    </row>
    <row r="11">
      <c r="E11" s="121"/>
      <c r="J11" s="121"/>
      <c r="K11" s="121"/>
      <c r="L11" s="121"/>
      <c r="M11" s="121"/>
      <c r="N11" s="121"/>
      <c r="O11" s="121"/>
      <c r="P11" s="121"/>
      <c r="Q11" s="121"/>
      <c r="R11" s="121"/>
      <c r="S11" s="121"/>
      <c r="T11" s="121"/>
      <c r="U11" s="121"/>
      <c r="V11" s="121"/>
      <c r="W11" s="121"/>
      <c r="X11" s="121"/>
      <c r="Y11" s="121"/>
      <c r="Z11" s="121"/>
    </row>
    <row r="12">
      <c r="E12" s="121"/>
      <c r="J12" s="121"/>
      <c r="K12" s="121"/>
      <c r="L12" s="121"/>
      <c r="M12" s="121"/>
      <c r="N12" s="121"/>
      <c r="O12" s="121"/>
      <c r="P12" s="121"/>
      <c r="Q12" s="121"/>
      <c r="R12" s="121"/>
      <c r="S12" s="121"/>
      <c r="T12" s="121"/>
      <c r="U12" s="121"/>
      <c r="V12" s="121"/>
      <c r="W12" s="121"/>
      <c r="X12" s="121"/>
      <c r="Y12" s="121"/>
      <c r="Z12" s="121"/>
    </row>
    <row r="13">
      <c r="E13" s="121"/>
      <c r="J13" s="121"/>
      <c r="K13" s="121"/>
      <c r="L13" s="121"/>
      <c r="M13" s="121"/>
      <c r="N13" s="121"/>
      <c r="O13" s="121"/>
      <c r="P13" s="121"/>
      <c r="Q13" s="121"/>
      <c r="R13" s="121"/>
      <c r="S13" s="121"/>
      <c r="T13" s="121"/>
      <c r="U13" s="121"/>
      <c r="V13" s="121"/>
      <c r="W13" s="121"/>
      <c r="X13" s="121"/>
      <c r="Y13" s="121"/>
      <c r="Z13" s="121"/>
    </row>
    <row r="14">
      <c r="E14" s="121"/>
      <c r="J14" s="121"/>
      <c r="K14" s="121"/>
      <c r="L14" s="121"/>
      <c r="M14" s="121"/>
      <c r="N14" s="121"/>
      <c r="O14" s="121"/>
      <c r="P14" s="121"/>
      <c r="Q14" s="121"/>
      <c r="R14" s="121"/>
      <c r="S14" s="121"/>
      <c r="T14" s="121"/>
      <c r="U14" s="121"/>
      <c r="V14" s="121"/>
      <c r="W14" s="121"/>
      <c r="X14" s="121"/>
      <c r="Y14" s="121"/>
      <c r="Z14" s="121"/>
    </row>
    <row r="15">
      <c r="E15" s="121"/>
      <c r="J15" s="121"/>
      <c r="K15" s="121"/>
      <c r="L15" s="121"/>
      <c r="M15" s="121"/>
      <c r="N15" s="121"/>
      <c r="O15" s="121"/>
      <c r="P15" s="121"/>
      <c r="Q15" s="121"/>
      <c r="R15" s="121"/>
      <c r="S15" s="121"/>
      <c r="T15" s="121"/>
      <c r="U15" s="121"/>
      <c r="V15" s="121"/>
      <c r="W15" s="121"/>
      <c r="X15" s="121"/>
      <c r="Y15" s="121"/>
      <c r="Z15" s="121"/>
    </row>
    <row r="16">
      <c r="E16" s="121"/>
      <c r="J16" s="121"/>
      <c r="K16" s="121"/>
      <c r="L16" s="121"/>
      <c r="M16" s="121"/>
      <c r="N16" s="121"/>
      <c r="O16" s="121"/>
      <c r="P16" s="121"/>
      <c r="Q16" s="121"/>
      <c r="R16" s="121"/>
      <c r="S16" s="121"/>
      <c r="T16" s="121"/>
      <c r="U16" s="121"/>
      <c r="V16" s="121"/>
      <c r="W16" s="121"/>
      <c r="X16" s="121"/>
      <c r="Y16" s="121"/>
      <c r="Z16" s="121"/>
    </row>
    <row r="17">
      <c r="E17" s="121"/>
      <c r="J17" s="121"/>
      <c r="K17" s="121"/>
      <c r="L17" s="121"/>
      <c r="M17" s="121"/>
      <c r="N17" s="121"/>
      <c r="O17" s="121"/>
      <c r="P17" s="121"/>
      <c r="Q17" s="121"/>
      <c r="R17" s="121"/>
      <c r="S17" s="121"/>
      <c r="T17" s="121"/>
      <c r="U17" s="121"/>
      <c r="V17" s="121"/>
      <c r="W17" s="121"/>
      <c r="X17" s="121"/>
      <c r="Y17" s="121"/>
      <c r="Z17" s="121"/>
    </row>
    <row r="18">
      <c r="E18" s="121"/>
      <c r="J18" s="121"/>
      <c r="K18" s="121"/>
      <c r="L18" s="121"/>
      <c r="M18" s="121"/>
      <c r="N18" s="121"/>
      <c r="O18" s="121"/>
      <c r="P18" s="121"/>
      <c r="Q18" s="121"/>
      <c r="R18" s="121"/>
      <c r="S18" s="121"/>
      <c r="T18" s="121"/>
      <c r="U18" s="121"/>
      <c r="V18" s="121"/>
      <c r="W18" s="121"/>
      <c r="X18" s="121"/>
      <c r="Y18" s="121"/>
      <c r="Z18" s="121"/>
    </row>
    <row r="19">
      <c r="E19" s="121"/>
      <c r="J19" s="121"/>
      <c r="K19" s="121"/>
      <c r="L19" s="121"/>
      <c r="M19" s="121"/>
      <c r="N19" s="121"/>
      <c r="O19" s="121"/>
      <c r="P19" s="121"/>
      <c r="Q19" s="121"/>
      <c r="R19" s="121"/>
      <c r="S19" s="121"/>
      <c r="T19" s="121"/>
      <c r="U19" s="121"/>
      <c r="V19" s="121"/>
      <c r="W19" s="121"/>
      <c r="X19" s="121"/>
      <c r="Y19" s="121"/>
      <c r="Z19" s="121"/>
    </row>
    <row r="20">
      <c r="E20" s="121"/>
      <c r="J20" s="121"/>
      <c r="K20" s="121"/>
      <c r="L20" s="121"/>
      <c r="M20" s="121"/>
      <c r="N20" s="121"/>
      <c r="O20" s="121"/>
      <c r="P20" s="121"/>
      <c r="Q20" s="121"/>
      <c r="R20" s="121"/>
      <c r="S20" s="121"/>
      <c r="T20" s="121"/>
      <c r="U20" s="121"/>
      <c r="V20" s="121"/>
      <c r="W20" s="121"/>
      <c r="X20" s="121"/>
      <c r="Y20" s="121"/>
      <c r="Z20" s="121"/>
    </row>
    <row r="21">
      <c r="E21" s="121"/>
      <c r="J21" s="121"/>
      <c r="K21" s="121"/>
      <c r="L21" s="121"/>
      <c r="M21" s="121"/>
      <c r="N21" s="121"/>
      <c r="O21" s="121"/>
      <c r="P21" s="121"/>
      <c r="Q21" s="121"/>
      <c r="R21" s="121"/>
      <c r="S21" s="121"/>
      <c r="T21" s="121"/>
      <c r="U21" s="121"/>
      <c r="V21" s="121"/>
      <c r="W21" s="121"/>
      <c r="X21" s="121"/>
      <c r="Y21" s="121"/>
      <c r="Z21" s="121"/>
    </row>
    <row r="22">
      <c r="E22" s="121"/>
      <c r="J22" s="121"/>
      <c r="K22" s="121"/>
      <c r="L22" s="121"/>
      <c r="M22" s="121"/>
      <c r="N22" s="121"/>
      <c r="O22" s="121"/>
      <c r="P22" s="121"/>
      <c r="Q22" s="121"/>
      <c r="R22" s="121"/>
      <c r="S22" s="121"/>
      <c r="T22" s="121"/>
      <c r="U22" s="121"/>
      <c r="V22" s="121"/>
      <c r="W22" s="121"/>
      <c r="X22" s="121"/>
      <c r="Y22" s="121"/>
      <c r="Z22" s="121"/>
    </row>
    <row r="23">
      <c r="E23" s="121"/>
      <c r="J23" s="121"/>
      <c r="K23" s="121"/>
      <c r="L23" s="121"/>
      <c r="M23" s="121"/>
      <c r="N23" s="121"/>
      <c r="O23" s="121"/>
      <c r="P23" s="121"/>
      <c r="Q23" s="121"/>
      <c r="R23" s="121"/>
      <c r="S23" s="121"/>
      <c r="T23" s="121"/>
      <c r="U23" s="121"/>
      <c r="V23" s="121"/>
      <c r="W23" s="121"/>
      <c r="X23" s="121"/>
      <c r="Y23" s="121"/>
      <c r="Z23" s="121"/>
    </row>
    <row r="24">
      <c r="E24" s="121"/>
      <c r="J24" s="121"/>
      <c r="K24" s="121"/>
      <c r="L24" s="121"/>
      <c r="M24" s="121"/>
      <c r="N24" s="121"/>
      <c r="O24" s="121"/>
      <c r="P24" s="121"/>
      <c r="Q24" s="121"/>
      <c r="R24" s="121"/>
      <c r="S24" s="121"/>
      <c r="T24" s="121"/>
      <c r="U24" s="121"/>
      <c r="V24" s="121"/>
      <c r="W24" s="121"/>
      <c r="X24" s="121"/>
      <c r="Y24" s="121"/>
      <c r="Z24" s="121"/>
    </row>
    <row r="25">
      <c r="E25" s="121"/>
      <c r="J25" s="121"/>
      <c r="K25" s="121"/>
      <c r="L25" s="121"/>
      <c r="M25" s="121"/>
      <c r="N25" s="121"/>
      <c r="O25" s="121"/>
      <c r="P25" s="121"/>
      <c r="Q25" s="121"/>
      <c r="R25" s="121"/>
      <c r="S25" s="121"/>
      <c r="T25" s="121"/>
      <c r="U25" s="121"/>
      <c r="V25" s="121"/>
      <c r="W25" s="121"/>
      <c r="X25" s="121"/>
      <c r="Y25" s="121"/>
      <c r="Z25" s="121"/>
    </row>
    <row r="26">
      <c r="E26" s="121"/>
      <c r="J26" s="121"/>
      <c r="K26" s="121"/>
      <c r="L26" s="121"/>
      <c r="M26" s="121"/>
      <c r="N26" s="121"/>
      <c r="O26" s="121"/>
      <c r="P26" s="121"/>
      <c r="Q26" s="121"/>
      <c r="R26" s="121"/>
      <c r="S26" s="121"/>
      <c r="T26" s="121"/>
      <c r="U26" s="121"/>
      <c r="V26" s="121"/>
      <c r="W26" s="121"/>
      <c r="X26" s="121"/>
      <c r="Y26" s="121"/>
      <c r="Z26" s="121"/>
    </row>
    <row r="27">
      <c r="E27" s="121"/>
      <c r="J27" s="121"/>
      <c r="K27" s="121"/>
      <c r="L27" s="121"/>
      <c r="M27" s="121"/>
      <c r="N27" s="121"/>
      <c r="O27" s="121"/>
      <c r="P27" s="121"/>
      <c r="Q27" s="121"/>
      <c r="R27" s="121"/>
      <c r="S27" s="121"/>
      <c r="T27" s="121"/>
      <c r="U27" s="121"/>
      <c r="V27" s="121"/>
      <c r="W27" s="121"/>
      <c r="X27" s="121"/>
      <c r="Y27" s="121"/>
      <c r="Z27" s="121"/>
    </row>
    <row r="28">
      <c r="E28" s="121"/>
      <c r="J28" s="121"/>
      <c r="K28" s="121"/>
      <c r="L28" s="121"/>
      <c r="M28" s="121"/>
      <c r="N28" s="121"/>
      <c r="O28" s="121"/>
      <c r="P28" s="121"/>
      <c r="Q28" s="121"/>
      <c r="R28" s="121"/>
      <c r="S28" s="121"/>
      <c r="T28" s="121"/>
      <c r="U28" s="121"/>
      <c r="V28" s="121"/>
      <c r="W28" s="121"/>
      <c r="X28" s="121"/>
      <c r="Y28" s="121"/>
      <c r="Z28" s="121"/>
    </row>
    <row r="29">
      <c r="E29" s="121"/>
      <c r="J29" s="121"/>
      <c r="K29" s="121"/>
      <c r="L29" s="121"/>
      <c r="M29" s="121"/>
      <c r="N29" s="121"/>
      <c r="O29" s="121"/>
      <c r="P29" s="121"/>
      <c r="Q29" s="121"/>
      <c r="R29" s="121"/>
      <c r="S29" s="121"/>
      <c r="T29" s="121"/>
      <c r="U29" s="121"/>
      <c r="V29" s="121"/>
      <c r="W29" s="121"/>
      <c r="X29" s="121"/>
      <c r="Y29" s="121"/>
      <c r="Z29" s="121"/>
    </row>
    <row r="30">
      <c r="E30" s="121"/>
      <c r="J30" s="121"/>
      <c r="K30" s="121"/>
      <c r="L30" s="121"/>
      <c r="M30" s="121"/>
      <c r="N30" s="121"/>
      <c r="O30" s="121"/>
      <c r="P30" s="121"/>
      <c r="Q30" s="121"/>
      <c r="R30" s="121"/>
      <c r="S30" s="121"/>
      <c r="T30" s="121"/>
      <c r="U30" s="121"/>
      <c r="V30" s="121"/>
      <c r="W30" s="121"/>
      <c r="X30" s="121"/>
      <c r="Y30" s="121"/>
      <c r="Z30" s="121"/>
    </row>
    <row r="31">
      <c r="E31" s="121"/>
      <c r="J31" s="121"/>
      <c r="K31" s="121"/>
      <c r="L31" s="121"/>
      <c r="M31" s="121"/>
      <c r="N31" s="121"/>
      <c r="O31" s="121"/>
      <c r="P31" s="121"/>
      <c r="Q31" s="121"/>
      <c r="R31" s="121"/>
      <c r="S31" s="121"/>
      <c r="T31" s="121"/>
      <c r="U31" s="121"/>
      <c r="V31" s="121"/>
      <c r="W31" s="121"/>
      <c r="X31" s="121"/>
      <c r="Y31" s="121"/>
      <c r="Z31" s="121"/>
    </row>
    <row r="32">
      <c r="E32" s="121"/>
      <c r="J32" s="121"/>
      <c r="K32" s="121"/>
      <c r="L32" s="121"/>
      <c r="M32" s="121"/>
      <c r="N32" s="121"/>
      <c r="O32" s="121"/>
      <c r="P32" s="121"/>
      <c r="Q32" s="121"/>
      <c r="R32" s="121"/>
      <c r="S32" s="121"/>
      <c r="T32" s="121"/>
      <c r="U32" s="121"/>
      <c r="V32" s="121"/>
      <c r="W32" s="121"/>
      <c r="X32" s="121"/>
      <c r="Y32" s="121"/>
      <c r="Z32" s="121"/>
    </row>
    <row r="33">
      <c r="E33" s="121"/>
      <c r="J33" s="121"/>
      <c r="K33" s="121"/>
      <c r="L33" s="121"/>
      <c r="M33" s="121"/>
      <c r="N33" s="121"/>
      <c r="O33" s="121"/>
      <c r="P33" s="121"/>
      <c r="Q33" s="121"/>
      <c r="R33" s="121"/>
      <c r="S33" s="121"/>
      <c r="T33" s="121"/>
      <c r="U33" s="121"/>
      <c r="V33" s="121"/>
      <c r="W33" s="121"/>
      <c r="X33" s="121"/>
      <c r="Y33" s="121"/>
      <c r="Z33" s="121"/>
    </row>
    <row r="34">
      <c r="E34" s="121"/>
      <c r="J34" s="121"/>
      <c r="K34" s="121"/>
      <c r="L34" s="121"/>
      <c r="M34" s="121"/>
      <c r="N34" s="121"/>
      <c r="O34" s="121"/>
      <c r="P34" s="121"/>
      <c r="Q34" s="121"/>
      <c r="R34" s="121"/>
      <c r="S34" s="121"/>
      <c r="T34" s="121"/>
      <c r="U34" s="121"/>
      <c r="V34" s="121"/>
      <c r="W34" s="121"/>
      <c r="X34" s="121"/>
      <c r="Y34" s="121"/>
      <c r="Z34" s="121"/>
    </row>
    <row r="35">
      <c r="E35" s="121"/>
      <c r="J35" s="121"/>
      <c r="K35" s="121"/>
      <c r="L35" s="121"/>
      <c r="M35" s="121"/>
      <c r="N35" s="121"/>
      <c r="O35" s="121"/>
      <c r="P35" s="121"/>
      <c r="Q35" s="121"/>
      <c r="R35" s="121"/>
      <c r="S35" s="121"/>
      <c r="T35" s="121"/>
      <c r="U35" s="121"/>
      <c r="V35" s="121"/>
      <c r="W35" s="121"/>
      <c r="X35" s="121"/>
      <c r="Y35" s="121"/>
      <c r="Z35" s="121"/>
    </row>
    <row r="36">
      <c r="E36" s="121"/>
      <c r="J36" s="121"/>
      <c r="K36" s="121"/>
      <c r="L36" s="121"/>
      <c r="M36" s="121"/>
      <c r="N36" s="121"/>
      <c r="O36" s="121"/>
      <c r="P36" s="121"/>
      <c r="Q36" s="121"/>
      <c r="R36" s="121"/>
      <c r="S36" s="121"/>
      <c r="T36" s="121"/>
      <c r="U36" s="121"/>
      <c r="V36" s="121"/>
      <c r="W36" s="121"/>
      <c r="X36" s="121"/>
      <c r="Y36" s="121"/>
      <c r="Z36" s="121"/>
    </row>
    <row r="37">
      <c r="E37" s="121"/>
      <c r="J37" s="121"/>
      <c r="K37" s="121"/>
      <c r="L37" s="121"/>
      <c r="M37" s="121"/>
      <c r="N37" s="121"/>
      <c r="O37" s="121"/>
      <c r="P37" s="121"/>
      <c r="Q37" s="121"/>
      <c r="R37" s="121"/>
      <c r="S37" s="121"/>
      <c r="T37" s="121"/>
      <c r="U37" s="121"/>
      <c r="V37" s="121"/>
      <c r="W37" s="121"/>
      <c r="X37" s="121"/>
      <c r="Y37" s="121"/>
      <c r="Z37" s="121"/>
    </row>
    <row r="38">
      <c r="E38" s="121"/>
      <c r="J38" s="121"/>
      <c r="K38" s="121"/>
      <c r="L38" s="121"/>
      <c r="M38" s="121"/>
      <c r="N38" s="121"/>
      <c r="O38" s="121"/>
      <c r="P38" s="121"/>
      <c r="Q38" s="121"/>
      <c r="R38" s="121"/>
      <c r="S38" s="121"/>
      <c r="T38" s="121"/>
      <c r="U38" s="121"/>
      <c r="V38" s="121"/>
      <c r="W38" s="121"/>
      <c r="X38" s="121"/>
      <c r="Y38" s="121"/>
      <c r="Z38" s="121"/>
    </row>
    <row r="39">
      <c r="E39" s="121"/>
      <c r="J39" s="121"/>
      <c r="K39" s="121"/>
      <c r="L39" s="121"/>
      <c r="M39" s="121"/>
      <c r="N39" s="121"/>
      <c r="O39" s="121"/>
      <c r="P39" s="121"/>
      <c r="Q39" s="121"/>
      <c r="R39" s="121"/>
      <c r="S39" s="121"/>
      <c r="T39" s="121"/>
      <c r="U39" s="121"/>
      <c r="V39" s="121"/>
      <c r="W39" s="121"/>
      <c r="X39" s="121"/>
      <c r="Y39" s="121"/>
      <c r="Z39" s="121"/>
    </row>
    <row r="40">
      <c r="E40" s="121"/>
      <c r="J40" s="121"/>
      <c r="K40" s="121"/>
      <c r="L40" s="121"/>
      <c r="M40" s="121"/>
      <c r="N40" s="121"/>
      <c r="O40" s="121"/>
      <c r="P40" s="121"/>
      <c r="Q40" s="121"/>
      <c r="R40" s="121"/>
      <c r="S40" s="121"/>
      <c r="T40" s="121"/>
      <c r="U40" s="121"/>
      <c r="V40" s="121"/>
      <c r="W40" s="121"/>
      <c r="X40" s="121"/>
      <c r="Y40" s="121"/>
      <c r="Z40" s="121"/>
    </row>
    <row r="41">
      <c r="E41" s="121"/>
      <c r="J41" s="121"/>
      <c r="K41" s="121"/>
      <c r="L41" s="121"/>
      <c r="M41" s="121"/>
      <c r="N41" s="121"/>
      <c r="O41" s="121"/>
      <c r="P41" s="121"/>
      <c r="Q41" s="121"/>
      <c r="R41" s="121"/>
      <c r="S41" s="121"/>
      <c r="T41" s="121"/>
      <c r="U41" s="121"/>
      <c r="V41" s="121"/>
      <c r="W41" s="121"/>
      <c r="X41" s="121"/>
      <c r="Y41" s="121"/>
      <c r="Z41" s="121"/>
    </row>
    <row r="42">
      <c r="E42" s="121"/>
      <c r="J42" s="121"/>
      <c r="K42" s="121"/>
      <c r="L42" s="121"/>
      <c r="M42" s="121"/>
      <c r="N42" s="121"/>
      <c r="O42" s="121"/>
      <c r="P42" s="121"/>
      <c r="Q42" s="121"/>
      <c r="R42" s="121"/>
      <c r="S42" s="121"/>
      <c r="T42" s="121"/>
      <c r="U42" s="121"/>
      <c r="V42" s="121"/>
      <c r="W42" s="121"/>
      <c r="X42" s="121"/>
      <c r="Y42" s="121"/>
      <c r="Z42" s="121"/>
    </row>
    <row r="43">
      <c r="E43" s="121"/>
      <c r="J43" s="121"/>
      <c r="K43" s="121"/>
      <c r="L43" s="121"/>
      <c r="M43" s="121"/>
      <c r="N43" s="121"/>
      <c r="O43" s="121"/>
      <c r="P43" s="121"/>
      <c r="Q43" s="121"/>
      <c r="R43" s="121"/>
      <c r="S43" s="121"/>
      <c r="T43" s="121"/>
      <c r="U43" s="121"/>
      <c r="V43" s="121"/>
      <c r="W43" s="121"/>
      <c r="X43" s="121"/>
      <c r="Y43" s="121"/>
      <c r="Z43" s="121"/>
    </row>
    <row r="44">
      <c r="E44" s="121"/>
      <c r="J44" s="121"/>
      <c r="K44" s="121"/>
      <c r="L44" s="121"/>
      <c r="M44" s="121"/>
      <c r="N44" s="121"/>
      <c r="O44" s="121"/>
      <c r="P44" s="121"/>
      <c r="Q44" s="121"/>
      <c r="R44" s="121"/>
      <c r="S44" s="121"/>
      <c r="T44" s="121"/>
      <c r="U44" s="121"/>
      <c r="V44" s="121"/>
      <c r="W44" s="121"/>
      <c r="X44" s="121"/>
      <c r="Y44" s="121"/>
      <c r="Z44" s="121"/>
    </row>
    <row r="45">
      <c r="E45" s="121"/>
      <c r="J45" s="121"/>
      <c r="K45" s="121"/>
      <c r="L45" s="121"/>
      <c r="M45" s="121"/>
      <c r="N45" s="121"/>
      <c r="O45" s="121"/>
      <c r="P45" s="121"/>
      <c r="Q45" s="121"/>
      <c r="R45" s="121"/>
      <c r="S45" s="121"/>
      <c r="T45" s="121"/>
      <c r="U45" s="121"/>
      <c r="V45" s="121"/>
      <c r="W45" s="121"/>
      <c r="X45" s="121"/>
      <c r="Y45" s="121"/>
      <c r="Z45" s="121"/>
    </row>
    <row r="46">
      <c r="E46" s="121"/>
      <c r="J46" s="121"/>
      <c r="K46" s="121"/>
      <c r="L46" s="121"/>
      <c r="M46" s="121"/>
      <c r="N46" s="121"/>
      <c r="O46" s="121"/>
      <c r="P46" s="121"/>
      <c r="Q46" s="121"/>
      <c r="R46" s="121"/>
      <c r="S46" s="121"/>
      <c r="T46" s="121"/>
      <c r="U46" s="121"/>
      <c r="V46" s="121"/>
      <c r="W46" s="121"/>
      <c r="X46" s="121"/>
      <c r="Y46" s="121"/>
      <c r="Z46" s="121"/>
    </row>
    <row r="47">
      <c r="E47" s="121"/>
      <c r="J47" s="121"/>
      <c r="K47" s="121"/>
      <c r="L47" s="121"/>
      <c r="M47" s="121"/>
      <c r="N47" s="121"/>
      <c r="O47" s="121"/>
      <c r="P47" s="121"/>
      <c r="Q47" s="121"/>
      <c r="R47" s="121"/>
      <c r="S47" s="121"/>
      <c r="T47" s="121"/>
      <c r="U47" s="121"/>
      <c r="V47" s="121"/>
      <c r="W47" s="121"/>
      <c r="X47" s="121"/>
      <c r="Y47" s="121"/>
      <c r="Z47" s="121"/>
    </row>
    <row r="48">
      <c r="E48" s="121"/>
      <c r="J48" s="121"/>
      <c r="K48" s="121"/>
      <c r="L48" s="121"/>
      <c r="M48" s="121"/>
      <c r="N48" s="121"/>
      <c r="O48" s="121"/>
      <c r="P48" s="121"/>
      <c r="Q48" s="121"/>
      <c r="R48" s="121"/>
      <c r="S48" s="121"/>
      <c r="T48" s="121"/>
      <c r="U48" s="121"/>
      <c r="V48" s="121"/>
      <c r="W48" s="121"/>
      <c r="X48" s="121"/>
      <c r="Y48" s="121"/>
      <c r="Z48" s="121"/>
    </row>
    <row r="49">
      <c r="E49" s="121"/>
      <c r="J49" s="121"/>
      <c r="K49" s="121"/>
      <c r="L49" s="121"/>
      <c r="M49" s="121"/>
      <c r="N49" s="121"/>
      <c r="O49" s="121"/>
      <c r="P49" s="121"/>
      <c r="Q49" s="121"/>
      <c r="R49" s="121"/>
      <c r="S49" s="121"/>
      <c r="T49" s="121"/>
      <c r="U49" s="121"/>
      <c r="V49" s="121"/>
      <c r="W49" s="121"/>
      <c r="X49" s="121"/>
      <c r="Y49" s="121"/>
      <c r="Z49" s="121"/>
    </row>
    <row r="50">
      <c r="E50" s="121"/>
      <c r="J50" s="121"/>
      <c r="K50" s="121"/>
      <c r="L50" s="121"/>
      <c r="M50" s="121"/>
      <c r="N50" s="121"/>
      <c r="O50" s="121"/>
      <c r="P50" s="121"/>
      <c r="Q50" s="121"/>
      <c r="R50" s="121"/>
      <c r="S50" s="121"/>
      <c r="T50" s="121"/>
      <c r="U50" s="121"/>
      <c r="V50" s="121"/>
      <c r="W50" s="121"/>
      <c r="X50" s="121"/>
      <c r="Y50" s="121"/>
      <c r="Z50" s="121"/>
    </row>
    <row r="51">
      <c r="E51" s="121"/>
      <c r="J51" s="121"/>
      <c r="K51" s="121"/>
      <c r="L51" s="121"/>
      <c r="M51" s="121"/>
      <c r="N51" s="121"/>
      <c r="O51" s="121"/>
      <c r="P51" s="121"/>
      <c r="Q51" s="121"/>
      <c r="R51" s="121"/>
      <c r="S51" s="121"/>
      <c r="T51" s="121"/>
      <c r="U51" s="121"/>
      <c r="V51" s="121"/>
      <c r="W51" s="121"/>
      <c r="X51" s="121"/>
      <c r="Y51" s="121"/>
      <c r="Z51" s="121"/>
    </row>
    <row r="52">
      <c r="E52" s="121"/>
      <c r="J52" s="121"/>
      <c r="K52" s="121"/>
      <c r="L52" s="121"/>
      <c r="M52" s="121"/>
      <c r="N52" s="121"/>
      <c r="O52" s="121"/>
      <c r="P52" s="121"/>
      <c r="Q52" s="121"/>
      <c r="R52" s="121"/>
      <c r="S52" s="121"/>
      <c r="T52" s="121"/>
      <c r="U52" s="121"/>
      <c r="V52" s="121"/>
      <c r="W52" s="121"/>
      <c r="X52" s="121"/>
      <c r="Y52" s="121"/>
      <c r="Z52" s="121"/>
    </row>
    <row r="53">
      <c r="E53" s="121"/>
      <c r="J53" s="121"/>
      <c r="K53" s="121"/>
      <c r="L53" s="121"/>
      <c r="M53" s="121"/>
      <c r="N53" s="121"/>
      <c r="O53" s="121"/>
      <c r="P53" s="121"/>
      <c r="Q53" s="121"/>
      <c r="R53" s="121"/>
      <c r="S53" s="121"/>
      <c r="T53" s="121"/>
      <c r="U53" s="121"/>
      <c r="V53" s="121"/>
      <c r="W53" s="121"/>
      <c r="X53" s="121"/>
      <c r="Y53" s="121"/>
      <c r="Z53" s="121"/>
    </row>
    <row r="54">
      <c r="E54" s="121"/>
      <c r="J54" s="121"/>
      <c r="K54" s="121"/>
      <c r="L54" s="121"/>
      <c r="M54" s="121"/>
      <c r="N54" s="121"/>
      <c r="O54" s="121"/>
      <c r="P54" s="121"/>
      <c r="Q54" s="121"/>
      <c r="R54" s="121"/>
      <c r="S54" s="121"/>
      <c r="T54" s="121"/>
      <c r="U54" s="121"/>
      <c r="V54" s="121"/>
      <c r="W54" s="121"/>
      <c r="X54" s="121"/>
      <c r="Y54" s="121"/>
      <c r="Z54" s="121"/>
    </row>
    <row r="55">
      <c r="E55" s="121"/>
      <c r="J55" s="121"/>
      <c r="K55" s="121"/>
      <c r="L55" s="121"/>
      <c r="M55" s="121"/>
      <c r="N55" s="121"/>
      <c r="O55" s="121"/>
      <c r="P55" s="121"/>
      <c r="Q55" s="121"/>
      <c r="R55" s="121"/>
      <c r="S55" s="121"/>
      <c r="T55" s="121"/>
      <c r="U55" s="121"/>
      <c r="V55" s="121"/>
      <c r="W55" s="121"/>
      <c r="X55" s="121"/>
      <c r="Y55" s="121"/>
      <c r="Z55" s="121"/>
    </row>
    <row r="56">
      <c r="E56" s="121"/>
      <c r="J56" s="121"/>
      <c r="K56" s="121"/>
      <c r="L56" s="121"/>
      <c r="M56" s="121"/>
      <c r="N56" s="121"/>
      <c r="O56" s="121"/>
      <c r="P56" s="121"/>
      <c r="Q56" s="121"/>
      <c r="R56" s="121"/>
      <c r="S56" s="121"/>
      <c r="T56" s="121"/>
      <c r="U56" s="121"/>
      <c r="V56" s="121"/>
      <c r="W56" s="121"/>
      <c r="X56" s="121"/>
      <c r="Y56" s="121"/>
      <c r="Z56" s="121"/>
    </row>
    <row r="57">
      <c r="E57" s="121"/>
      <c r="J57" s="121"/>
      <c r="K57" s="121"/>
      <c r="L57" s="121"/>
      <c r="M57" s="121"/>
      <c r="N57" s="121"/>
      <c r="O57" s="121"/>
      <c r="P57" s="121"/>
      <c r="Q57" s="121"/>
      <c r="R57" s="121"/>
      <c r="S57" s="121"/>
      <c r="T57" s="121"/>
      <c r="U57" s="121"/>
      <c r="V57" s="121"/>
      <c r="W57" s="121"/>
      <c r="X57" s="121"/>
      <c r="Y57" s="121"/>
      <c r="Z57" s="121"/>
    </row>
    <row r="58">
      <c r="E58" s="121"/>
      <c r="J58" s="121"/>
      <c r="K58" s="121"/>
      <c r="L58" s="121"/>
      <c r="M58" s="121"/>
      <c r="N58" s="121"/>
      <c r="O58" s="121"/>
      <c r="P58" s="121"/>
      <c r="Q58" s="121"/>
      <c r="R58" s="121"/>
      <c r="S58" s="121"/>
      <c r="T58" s="121"/>
      <c r="U58" s="121"/>
      <c r="V58" s="121"/>
      <c r="W58" s="121"/>
      <c r="X58" s="121"/>
      <c r="Y58" s="121"/>
      <c r="Z58" s="121"/>
    </row>
    <row r="59">
      <c r="E59" s="121"/>
      <c r="J59" s="121"/>
      <c r="K59" s="121"/>
      <c r="L59" s="121"/>
      <c r="M59" s="121"/>
      <c r="N59" s="121"/>
      <c r="O59" s="121"/>
      <c r="P59" s="121"/>
      <c r="Q59" s="121"/>
      <c r="R59" s="121"/>
      <c r="S59" s="121"/>
      <c r="T59" s="121"/>
      <c r="U59" s="121"/>
      <c r="V59" s="121"/>
      <c r="W59" s="121"/>
      <c r="X59" s="121"/>
      <c r="Y59" s="121"/>
      <c r="Z59" s="121"/>
    </row>
    <row r="60">
      <c r="E60" s="121"/>
      <c r="J60" s="121"/>
      <c r="K60" s="121"/>
      <c r="L60" s="121"/>
      <c r="M60" s="121"/>
      <c r="N60" s="121"/>
      <c r="O60" s="121"/>
      <c r="P60" s="121"/>
      <c r="Q60" s="121"/>
      <c r="R60" s="121"/>
      <c r="S60" s="121"/>
      <c r="T60" s="121"/>
      <c r="U60" s="121"/>
      <c r="V60" s="121"/>
      <c r="W60" s="121"/>
      <c r="X60" s="121"/>
      <c r="Y60" s="121"/>
      <c r="Z60" s="121"/>
    </row>
    <row r="61">
      <c r="E61" s="121"/>
      <c r="J61" s="121"/>
      <c r="K61" s="121"/>
      <c r="L61" s="121"/>
      <c r="M61" s="121"/>
      <c r="N61" s="121"/>
      <c r="O61" s="121"/>
      <c r="P61" s="121"/>
      <c r="Q61" s="121"/>
      <c r="R61" s="121"/>
      <c r="S61" s="121"/>
      <c r="T61" s="121"/>
      <c r="U61" s="121"/>
      <c r="V61" s="121"/>
      <c r="W61" s="121"/>
      <c r="X61" s="121"/>
      <c r="Y61" s="121"/>
      <c r="Z61" s="121"/>
    </row>
    <row r="62">
      <c r="E62" s="121"/>
      <c r="J62" s="121"/>
      <c r="K62" s="121"/>
      <c r="L62" s="121"/>
      <c r="M62" s="121"/>
      <c r="N62" s="121"/>
      <c r="O62" s="121"/>
      <c r="P62" s="121"/>
      <c r="Q62" s="121"/>
      <c r="R62" s="121"/>
      <c r="S62" s="121"/>
      <c r="T62" s="121"/>
      <c r="U62" s="121"/>
      <c r="V62" s="121"/>
      <c r="W62" s="121"/>
      <c r="X62" s="121"/>
      <c r="Y62" s="121"/>
      <c r="Z62" s="121"/>
    </row>
    <row r="63">
      <c r="E63" s="121"/>
      <c r="J63" s="121"/>
      <c r="K63" s="121"/>
      <c r="L63" s="121"/>
      <c r="M63" s="121"/>
      <c r="N63" s="121"/>
      <c r="O63" s="121"/>
      <c r="P63" s="121"/>
      <c r="Q63" s="121"/>
      <c r="R63" s="121"/>
      <c r="S63" s="121"/>
      <c r="T63" s="121"/>
      <c r="U63" s="121"/>
      <c r="V63" s="121"/>
      <c r="W63" s="121"/>
      <c r="X63" s="121"/>
      <c r="Y63" s="121"/>
      <c r="Z63" s="121"/>
    </row>
    <row r="64">
      <c r="E64" s="121"/>
      <c r="J64" s="121"/>
      <c r="K64" s="121"/>
      <c r="L64" s="121"/>
      <c r="M64" s="121"/>
      <c r="N64" s="121"/>
      <c r="O64" s="121"/>
      <c r="P64" s="121"/>
      <c r="Q64" s="121"/>
      <c r="R64" s="121"/>
      <c r="S64" s="121"/>
      <c r="T64" s="121"/>
      <c r="U64" s="121"/>
      <c r="V64" s="121"/>
      <c r="W64" s="121"/>
      <c r="X64" s="121"/>
      <c r="Y64" s="121"/>
      <c r="Z64" s="121"/>
    </row>
    <row r="65">
      <c r="E65" s="121"/>
      <c r="J65" s="121"/>
      <c r="K65" s="121"/>
      <c r="L65" s="121"/>
      <c r="M65" s="121"/>
      <c r="N65" s="121"/>
      <c r="O65" s="121"/>
      <c r="P65" s="121"/>
      <c r="Q65" s="121"/>
      <c r="R65" s="121"/>
      <c r="S65" s="121"/>
      <c r="T65" s="121"/>
      <c r="U65" s="121"/>
      <c r="V65" s="121"/>
      <c r="W65" s="121"/>
      <c r="X65" s="121"/>
      <c r="Y65" s="121"/>
      <c r="Z65" s="121"/>
    </row>
    <row r="66">
      <c r="E66" s="121"/>
      <c r="J66" s="121"/>
      <c r="K66" s="121"/>
      <c r="L66" s="121"/>
      <c r="M66" s="121"/>
      <c r="N66" s="121"/>
      <c r="O66" s="121"/>
      <c r="P66" s="121"/>
      <c r="Q66" s="121"/>
      <c r="R66" s="121"/>
      <c r="S66" s="121"/>
      <c r="T66" s="121"/>
      <c r="U66" s="121"/>
      <c r="V66" s="121"/>
      <c r="W66" s="121"/>
      <c r="X66" s="121"/>
      <c r="Y66" s="121"/>
      <c r="Z66" s="121"/>
    </row>
    <row r="67">
      <c r="E67" s="121"/>
      <c r="J67" s="121"/>
      <c r="K67" s="121"/>
      <c r="L67" s="121"/>
      <c r="M67" s="121"/>
      <c r="N67" s="121"/>
      <c r="O67" s="121"/>
      <c r="P67" s="121"/>
      <c r="Q67" s="121"/>
      <c r="R67" s="121"/>
      <c r="S67" s="121"/>
      <c r="T67" s="121"/>
      <c r="U67" s="121"/>
      <c r="V67" s="121"/>
      <c r="W67" s="121"/>
      <c r="X67" s="121"/>
      <c r="Y67" s="121"/>
      <c r="Z67" s="121"/>
    </row>
    <row r="68">
      <c r="E68" s="121"/>
      <c r="J68" s="121"/>
      <c r="K68" s="121"/>
      <c r="L68" s="121"/>
      <c r="M68" s="121"/>
      <c r="N68" s="121"/>
      <c r="O68" s="121"/>
      <c r="P68" s="121"/>
      <c r="Q68" s="121"/>
      <c r="R68" s="121"/>
      <c r="S68" s="121"/>
      <c r="T68" s="121"/>
      <c r="U68" s="121"/>
      <c r="V68" s="121"/>
      <c r="W68" s="121"/>
      <c r="X68" s="121"/>
      <c r="Y68" s="121"/>
      <c r="Z68" s="121"/>
    </row>
    <row r="69">
      <c r="E69" s="121"/>
      <c r="J69" s="121"/>
      <c r="K69" s="121"/>
      <c r="L69" s="121"/>
      <c r="M69" s="121"/>
      <c r="N69" s="121"/>
      <c r="O69" s="121"/>
      <c r="P69" s="121"/>
      <c r="Q69" s="121"/>
      <c r="R69" s="121"/>
      <c r="S69" s="121"/>
      <c r="T69" s="121"/>
      <c r="U69" s="121"/>
      <c r="V69" s="121"/>
      <c r="W69" s="121"/>
      <c r="X69" s="121"/>
      <c r="Y69" s="121"/>
      <c r="Z69" s="121"/>
    </row>
    <row r="70">
      <c r="E70" s="121"/>
      <c r="J70" s="121"/>
      <c r="K70" s="121"/>
      <c r="L70" s="121"/>
      <c r="M70" s="121"/>
      <c r="N70" s="121"/>
      <c r="O70" s="121"/>
      <c r="P70" s="121"/>
      <c r="Q70" s="121"/>
      <c r="R70" s="121"/>
      <c r="S70" s="121"/>
      <c r="T70" s="121"/>
      <c r="U70" s="121"/>
      <c r="V70" s="121"/>
      <c r="W70" s="121"/>
      <c r="X70" s="121"/>
      <c r="Y70" s="121"/>
      <c r="Z70" s="121"/>
    </row>
    <row r="71">
      <c r="E71" s="121"/>
      <c r="J71" s="121"/>
      <c r="K71" s="121"/>
      <c r="L71" s="121"/>
      <c r="M71" s="121"/>
      <c r="N71" s="121"/>
      <c r="O71" s="121"/>
      <c r="P71" s="121"/>
      <c r="Q71" s="121"/>
      <c r="R71" s="121"/>
      <c r="S71" s="121"/>
      <c r="T71" s="121"/>
      <c r="U71" s="121"/>
      <c r="V71" s="121"/>
      <c r="W71" s="121"/>
      <c r="X71" s="121"/>
      <c r="Y71" s="121"/>
      <c r="Z71" s="121"/>
    </row>
    <row r="72">
      <c r="E72" s="121"/>
      <c r="J72" s="121"/>
      <c r="K72" s="121"/>
      <c r="L72" s="121"/>
      <c r="M72" s="121"/>
      <c r="N72" s="121"/>
      <c r="O72" s="121"/>
      <c r="P72" s="121"/>
      <c r="Q72" s="121"/>
      <c r="R72" s="121"/>
      <c r="S72" s="121"/>
      <c r="T72" s="121"/>
      <c r="U72" s="121"/>
      <c r="V72" s="121"/>
      <c r="W72" s="121"/>
      <c r="X72" s="121"/>
      <c r="Y72" s="121"/>
      <c r="Z72" s="121"/>
    </row>
    <row r="73">
      <c r="E73" s="121"/>
      <c r="J73" s="121"/>
      <c r="K73" s="121"/>
      <c r="L73" s="121"/>
      <c r="M73" s="121"/>
      <c r="N73" s="121"/>
      <c r="O73" s="121"/>
      <c r="P73" s="121"/>
      <c r="Q73" s="121"/>
      <c r="R73" s="121"/>
      <c r="S73" s="121"/>
      <c r="T73" s="121"/>
      <c r="U73" s="121"/>
      <c r="V73" s="121"/>
      <c r="W73" s="121"/>
      <c r="X73" s="121"/>
      <c r="Y73" s="121"/>
      <c r="Z73" s="121"/>
    </row>
    <row r="74">
      <c r="E74" s="121"/>
      <c r="J74" s="121"/>
      <c r="K74" s="121"/>
      <c r="L74" s="121"/>
      <c r="M74" s="121"/>
      <c r="N74" s="121"/>
      <c r="O74" s="121"/>
      <c r="P74" s="121"/>
      <c r="Q74" s="121"/>
      <c r="R74" s="121"/>
      <c r="S74" s="121"/>
      <c r="T74" s="121"/>
      <c r="U74" s="121"/>
      <c r="V74" s="121"/>
      <c r="W74" s="121"/>
      <c r="X74" s="121"/>
      <c r="Y74" s="121"/>
      <c r="Z74" s="121"/>
    </row>
    <row r="75">
      <c r="E75" s="121"/>
      <c r="J75" s="121"/>
      <c r="K75" s="121"/>
      <c r="L75" s="121"/>
      <c r="M75" s="121"/>
      <c r="N75" s="121"/>
      <c r="O75" s="121"/>
      <c r="P75" s="121"/>
      <c r="Q75" s="121"/>
      <c r="R75" s="121"/>
      <c r="S75" s="121"/>
      <c r="T75" s="121"/>
      <c r="U75" s="121"/>
      <c r="V75" s="121"/>
      <c r="W75" s="121"/>
      <c r="X75" s="121"/>
      <c r="Y75" s="121"/>
      <c r="Z75" s="121"/>
    </row>
    <row r="76">
      <c r="E76" s="121"/>
      <c r="J76" s="121"/>
      <c r="K76" s="121"/>
      <c r="L76" s="121"/>
      <c r="M76" s="121"/>
      <c r="N76" s="121"/>
      <c r="O76" s="121"/>
      <c r="P76" s="121"/>
      <c r="Q76" s="121"/>
      <c r="R76" s="121"/>
      <c r="S76" s="121"/>
      <c r="T76" s="121"/>
      <c r="U76" s="121"/>
      <c r="V76" s="121"/>
      <c r="W76" s="121"/>
      <c r="X76" s="121"/>
      <c r="Y76" s="121"/>
      <c r="Z76" s="121"/>
    </row>
    <row r="77">
      <c r="E77" s="121"/>
      <c r="J77" s="121"/>
      <c r="K77" s="121"/>
      <c r="L77" s="121"/>
      <c r="M77" s="121"/>
      <c r="N77" s="121"/>
      <c r="O77" s="121"/>
      <c r="P77" s="121"/>
      <c r="Q77" s="121"/>
      <c r="R77" s="121"/>
      <c r="S77" s="121"/>
      <c r="T77" s="121"/>
      <c r="U77" s="121"/>
      <c r="V77" s="121"/>
      <c r="W77" s="121"/>
      <c r="X77" s="121"/>
      <c r="Y77" s="121"/>
      <c r="Z77" s="121"/>
    </row>
    <row r="78">
      <c r="E78" s="121"/>
      <c r="J78" s="121"/>
      <c r="K78" s="121"/>
      <c r="L78" s="121"/>
      <c r="M78" s="121"/>
      <c r="N78" s="121"/>
      <c r="O78" s="121"/>
      <c r="P78" s="121"/>
      <c r="Q78" s="121"/>
      <c r="R78" s="121"/>
      <c r="S78" s="121"/>
      <c r="T78" s="121"/>
      <c r="U78" s="121"/>
      <c r="V78" s="121"/>
      <c r="W78" s="121"/>
      <c r="X78" s="121"/>
      <c r="Y78" s="121"/>
      <c r="Z78" s="121"/>
    </row>
    <row r="79">
      <c r="E79" s="121"/>
      <c r="J79" s="121"/>
      <c r="K79" s="121"/>
      <c r="L79" s="121"/>
      <c r="M79" s="121"/>
      <c r="N79" s="121"/>
      <c r="O79" s="121"/>
      <c r="P79" s="121"/>
      <c r="Q79" s="121"/>
      <c r="R79" s="121"/>
      <c r="S79" s="121"/>
      <c r="T79" s="121"/>
      <c r="U79" s="121"/>
      <c r="V79" s="121"/>
      <c r="W79" s="121"/>
      <c r="X79" s="121"/>
      <c r="Y79" s="121"/>
      <c r="Z79" s="121"/>
    </row>
    <row r="80">
      <c r="E80" s="121"/>
      <c r="J80" s="121"/>
      <c r="K80" s="121"/>
      <c r="L80" s="121"/>
      <c r="M80" s="121"/>
      <c r="N80" s="121"/>
      <c r="O80" s="121"/>
      <c r="P80" s="121"/>
      <c r="Q80" s="121"/>
      <c r="R80" s="121"/>
      <c r="S80" s="121"/>
      <c r="T80" s="121"/>
      <c r="U80" s="121"/>
      <c r="V80" s="121"/>
      <c r="W80" s="121"/>
      <c r="X80" s="121"/>
      <c r="Y80" s="121"/>
      <c r="Z80" s="121"/>
    </row>
    <row r="81">
      <c r="E81" s="121"/>
      <c r="J81" s="121"/>
      <c r="K81" s="121"/>
      <c r="L81" s="121"/>
      <c r="M81" s="121"/>
      <c r="N81" s="121"/>
      <c r="O81" s="121"/>
      <c r="P81" s="121"/>
      <c r="Q81" s="121"/>
      <c r="R81" s="121"/>
      <c r="S81" s="121"/>
      <c r="T81" s="121"/>
      <c r="U81" s="121"/>
      <c r="V81" s="121"/>
      <c r="W81" s="121"/>
      <c r="X81" s="121"/>
      <c r="Y81" s="121"/>
      <c r="Z81" s="121"/>
    </row>
    <row r="82">
      <c r="E82" s="121"/>
      <c r="J82" s="121"/>
      <c r="K82" s="121"/>
      <c r="L82" s="121"/>
      <c r="M82" s="121"/>
      <c r="N82" s="121"/>
      <c r="O82" s="121"/>
      <c r="P82" s="121"/>
      <c r="Q82" s="121"/>
      <c r="R82" s="121"/>
      <c r="S82" s="121"/>
      <c r="T82" s="121"/>
      <c r="U82" s="121"/>
      <c r="V82" s="121"/>
      <c r="W82" s="121"/>
      <c r="X82" s="121"/>
      <c r="Y82" s="121"/>
      <c r="Z82" s="121"/>
    </row>
    <row r="83">
      <c r="E83" s="121"/>
      <c r="J83" s="121"/>
      <c r="K83" s="121"/>
      <c r="L83" s="121"/>
      <c r="M83" s="121"/>
      <c r="N83" s="121"/>
      <c r="O83" s="121"/>
      <c r="P83" s="121"/>
      <c r="Q83" s="121"/>
      <c r="R83" s="121"/>
      <c r="S83" s="121"/>
      <c r="T83" s="121"/>
      <c r="U83" s="121"/>
      <c r="V83" s="121"/>
      <c r="W83" s="121"/>
      <c r="X83" s="121"/>
      <c r="Y83" s="121"/>
      <c r="Z83" s="121"/>
    </row>
    <row r="84">
      <c r="E84" s="121"/>
      <c r="J84" s="121"/>
      <c r="K84" s="121"/>
      <c r="L84" s="121"/>
      <c r="M84" s="121"/>
      <c r="N84" s="121"/>
      <c r="O84" s="121"/>
      <c r="P84" s="121"/>
      <c r="Q84" s="121"/>
      <c r="R84" s="121"/>
      <c r="S84" s="121"/>
      <c r="T84" s="121"/>
      <c r="U84" s="121"/>
      <c r="V84" s="121"/>
      <c r="W84" s="121"/>
      <c r="X84" s="121"/>
      <c r="Y84" s="121"/>
      <c r="Z84" s="121"/>
    </row>
    <row r="85">
      <c r="E85" s="121"/>
      <c r="J85" s="121"/>
      <c r="K85" s="121"/>
      <c r="L85" s="121"/>
      <c r="M85" s="121"/>
      <c r="N85" s="121"/>
      <c r="O85" s="121"/>
      <c r="P85" s="121"/>
      <c r="Q85" s="121"/>
      <c r="R85" s="121"/>
      <c r="S85" s="121"/>
      <c r="T85" s="121"/>
      <c r="U85" s="121"/>
      <c r="V85" s="121"/>
      <c r="W85" s="121"/>
      <c r="X85" s="121"/>
      <c r="Y85" s="121"/>
      <c r="Z85" s="121"/>
    </row>
    <row r="86">
      <c r="E86" s="121"/>
      <c r="J86" s="121"/>
      <c r="K86" s="121"/>
      <c r="L86" s="121"/>
      <c r="M86" s="121"/>
      <c r="N86" s="121"/>
      <c r="O86" s="121"/>
      <c r="P86" s="121"/>
      <c r="Q86" s="121"/>
      <c r="R86" s="121"/>
      <c r="S86" s="121"/>
      <c r="T86" s="121"/>
      <c r="U86" s="121"/>
      <c r="V86" s="121"/>
      <c r="W86" s="121"/>
      <c r="X86" s="121"/>
      <c r="Y86" s="121"/>
      <c r="Z86" s="121"/>
    </row>
    <row r="87">
      <c r="E87" s="121"/>
      <c r="J87" s="121"/>
      <c r="K87" s="121"/>
      <c r="L87" s="121"/>
      <c r="M87" s="121"/>
      <c r="N87" s="121"/>
      <c r="O87" s="121"/>
      <c r="P87" s="121"/>
      <c r="Q87" s="121"/>
      <c r="R87" s="121"/>
      <c r="S87" s="121"/>
      <c r="T87" s="121"/>
      <c r="U87" s="121"/>
      <c r="V87" s="121"/>
      <c r="W87" s="121"/>
      <c r="X87" s="121"/>
      <c r="Y87" s="121"/>
      <c r="Z87" s="121"/>
    </row>
    <row r="88">
      <c r="E88" s="121"/>
      <c r="J88" s="121"/>
      <c r="K88" s="121"/>
      <c r="L88" s="121"/>
      <c r="M88" s="121"/>
      <c r="N88" s="121"/>
      <c r="O88" s="121"/>
      <c r="P88" s="121"/>
      <c r="Q88" s="121"/>
      <c r="R88" s="121"/>
      <c r="S88" s="121"/>
      <c r="T88" s="121"/>
      <c r="U88" s="121"/>
      <c r="V88" s="121"/>
      <c r="W88" s="121"/>
      <c r="X88" s="121"/>
      <c r="Y88" s="121"/>
      <c r="Z88" s="121"/>
    </row>
    <row r="89">
      <c r="E89" s="121"/>
      <c r="J89" s="121"/>
      <c r="K89" s="121"/>
      <c r="L89" s="121"/>
      <c r="M89" s="121"/>
      <c r="N89" s="121"/>
      <c r="O89" s="121"/>
      <c r="P89" s="121"/>
      <c r="Q89" s="121"/>
      <c r="R89" s="121"/>
      <c r="S89" s="121"/>
      <c r="T89" s="121"/>
      <c r="U89" s="121"/>
      <c r="V89" s="121"/>
      <c r="W89" s="121"/>
      <c r="X89" s="121"/>
      <c r="Y89" s="121"/>
      <c r="Z89" s="121"/>
    </row>
    <row r="90">
      <c r="E90" s="121"/>
      <c r="J90" s="121"/>
      <c r="K90" s="121"/>
      <c r="L90" s="121"/>
      <c r="M90" s="121"/>
      <c r="N90" s="121"/>
      <c r="O90" s="121"/>
      <c r="P90" s="121"/>
      <c r="Q90" s="121"/>
      <c r="R90" s="121"/>
      <c r="S90" s="121"/>
      <c r="T90" s="121"/>
      <c r="U90" s="121"/>
      <c r="V90" s="121"/>
      <c r="W90" s="121"/>
      <c r="X90" s="121"/>
      <c r="Y90" s="121"/>
      <c r="Z90" s="121"/>
    </row>
    <row r="91">
      <c r="E91" s="121"/>
      <c r="J91" s="121"/>
      <c r="K91" s="121"/>
      <c r="L91" s="121"/>
      <c r="M91" s="121"/>
      <c r="N91" s="121"/>
      <c r="O91" s="121"/>
      <c r="P91" s="121"/>
      <c r="Q91" s="121"/>
      <c r="R91" s="121"/>
      <c r="S91" s="121"/>
      <c r="T91" s="121"/>
      <c r="U91" s="121"/>
      <c r="V91" s="121"/>
      <c r="W91" s="121"/>
      <c r="X91" s="121"/>
      <c r="Y91" s="121"/>
      <c r="Z91" s="121"/>
    </row>
    <row r="92">
      <c r="E92" s="121"/>
      <c r="J92" s="121"/>
      <c r="K92" s="121"/>
      <c r="L92" s="121"/>
      <c r="M92" s="121"/>
      <c r="N92" s="121"/>
      <c r="O92" s="121"/>
      <c r="P92" s="121"/>
      <c r="Q92" s="121"/>
      <c r="R92" s="121"/>
      <c r="S92" s="121"/>
      <c r="T92" s="121"/>
      <c r="U92" s="121"/>
      <c r="V92" s="121"/>
      <c r="W92" s="121"/>
      <c r="X92" s="121"/>
      <c r="Y92" s="121"/>
      <c r="Z92" s="121"/>
    </row>
    <row r="93">
      <c r="E93" s="121"/>
      <c r="J93" s="121"/>
      <c r="K93" s="121"/>
      <c r="L93" s="121"/>
      <c r="M93" s="121"/>
      <c r="N93" s="121"/>
      <c r="O93" s="121"/>
      <c r="P93" s="121"/>
      <c r="Q93" s="121"/>
      <c r="R93" s="121"/>
      <c r="S93" s="121"/>
      <c r="T93" s="121"/>
      <c r="U93" s="121"/>
      <c r="V93" s="121"/>
      <c r="W93" s="121"/>
      <c r="X93" s="121"/>
      <c r="Y93" s="121"/>
      <c r="Z93" s="121"/>
    </row>
    <row r="94">
      <c r="E94" s="121"/>
      <c r="J94" s="121"/>
      <c r="K94" s="121"/>
      <c r="L94" s="121"/>
      <c r="M94" s="121"/>
      <c r="N94" s="121"/>
      <c r="O94" s="121"/>
      <c r="P94" s="121"/>
      <c r="Q94" s="121"/>
      <c r="R94" s="121"/>
      <c r="S94" s="121"/>
      <c r="T94" s="121"/>
      <c r="U94" s="121"/>
      <c r="V94" s="121"/>
      <c r="W94" s="121"/>
      <c r="X94" s="121"/>
      <c r="Y94" s="121"/>
      <c r="Z94" s="121"/>
    </row>
    <row r="95">
      <c r="E95" s="121"/>
      <c r="J95" s="121"/>
      <c r="K95" s="121"/>
      <c r="L95" s="121"/>
      <c r="M95" s="121"/>
      <c r="N95" s="121"/>
      <c r="O95" s="121"/>
      <c r="P95" s="121"/>
      <c r="Q95" s="121"/>
      <c r="R95" s="121"/>
      <c r="S95" s="121"/>
      <c r="T95" s="121"/>
      <c r="U95" s="121"/>
      <c r="V95" s="121"/>
      <c r="W95" s="121"/>
      <c r="X95" s="121"/>
      <c r="Y95" s="121"/>
      <c r="Z95" s="121"/>
    </row>
    <row r="96">
      <c r="E96" s="121"/>
      <c r="J96" s="121"/>
      <c r="K96" s="121"/>
      <c r="L96" s="121"/>
      <c r="M96" s="121"/>
      <c r="N96" s="121"/>
      <c r="O96" s="121"/>
      <c r="P96" s="121"/>
      <c r="Q96" s="121"/>
      <c r="R96" s="121"/>
      <c r="S96" s="121"/>
      <c r="T96" s="121"/>
      <c r="U96" s="121"/>
      <c r="V96" s="121"/>
      <c r="W96" s="121"/>
      <c r="X96" s="121"/>
      <c r="Y96" s="121"/>
      <c r="Z96" s="121"/>
    </row>
    <row r="97">
      <c r="E97" s="121"/>
      <c r="J97" s="121"/>
      <c r="K97" s="121"/>
      <c r="L97" s="121"/>
      <c r="M97" s="121"/>
      <c r="N97" s="121"/>
      <c r="O97" s="121"/>
      <c r="P97" s="121"/>
      <c r="Q97" s="121"/>
      <c r="R97" s="121"/>
      <c r="S97" s="121"/>
      <c r="T97" s="121"/>
      <c r="U97" s="121"/>
      <c r="V97" s="121"/>
      <c r="W97" s="121"/>
      <c r="X97" s="121"/>
      <c r="Y97" s="121"/>
      <c r="Z97" s="121"/>
    </row>
    <row r="98">
      <c r="E98" s="121"/>
      <c r="J98" s="121"/>
      <c r="K98" s="121"/>
      <c r="L98" s="121"/>
      <c r="M98" s="121"/>
      <c r="N98" s="121"/>
      <c r="O98" s="121"/>
      <c r="P98" s="121"/>
      <c r="Q98" s="121"/>
      <c r="R98" s="121"/>
      <c r="S98" s="121"/>
      <c r="T98" s="121"/>
      <c r="U98" s="121"/>
      <c r="V98" s="121"/>
      <c r="W98" s="121"/>
      <c r="X98" s="121"/>
      <c r="Y98" s="121"/>
      <c r="Z98" s="121"/>
    </row>
    <row r="99">
      <c r="E99" s="121"/>
      <c r="J99" s="121"/>
      <c r="K99" s="121"/>
      <c r="L99" s="121"/>
      <c r="M99" s="121"/>
      <c r="N99" s="121"/>
      <c r="O99" s="121"/>
      <c r="P99" s="121"/>
      <c r="Q99" s="121"/>
      <c r="R99" s="121"/>
      <c r="S99" s="121"/>
      <c r="T99" s="121"/>
      <c r="U99" s="121"/>
      <c r="V99" s="121"/>
      <c r="W99" s="121"/>
      <c r="X99" s="121"/>
      <c r="Y99" s="121"/>
      <c r="Z99" s="121"/>
    </row>
    <row r="100">
      <c r="E100" s="121"/>
      <c r="J100" s="121"/>
      <c r="K100" s="121"/>
      <c r="L100" s="121"/>
      <c r="M100" s="121"/>
      <c r="N100" s="121"/>
      <c r="O100" s="121"/>
      <c r="P100" s="121"/>
      <c r="Q100" s="121"/>
      <c r="R100" s="121"/>
      <c r="S100" s="121"/>
      <c r="T100" s="121"/>
      <c r="U100" s="121"/>
      <c r="V100" s="121"/>
      <c r="W100" s="121"/>
      <c r="X100" s="121"/>
      <c r="Y100" s="121"/>
      <c r="Z100" s="121"/>
    </row>
    <row r="101">
      <c r="E101" s="121"/>
      <c r="J101" s="121"/>
      <c r="K101" s="121"/>
      <c r="L101" s="121"/>
      <c r="M101" s="121"/>
      <c r="N101" s="121"/>
      <c r="O101" s="121"/>
      <c r="P101" s="121"/>
      <c r="Q101" s="121"/>
      <c r="R101" s="121"/>
      <c r="S101" s="121"/>
      <c r="T101" s="121"/>
      <c r="U101" s="121"/>
      <c r="V101" s="121"/>
      <c r="W101" s="121"/>
      <c r="X101" s="121"/>
      <c r="Y101" s="121"/>
      <c r="Z101" s="121"/>
    </row>
    <row r="102">
      <c r="E102" s="121"/>
      <c r="J102" s="121"/>
      <c r="K102" s="121"/>
      <c r="L102" s="121"/>
      <c r="M102" s="121"/>
      <c r="N102" s="121"/>
      <c r="O102" s="121"/>
      <c r="P102" s="121"/>
      <c r="Q102" s="121"/>
      <c r="R102" s="121"/>
      <c r="S102" s="121"/>
      <c r="T102" s="121"/>
      <c r="U102" s="121"/>
      <c r="V102" s="121"/>
      <c r="W102" s="121"/>
      <c r="X102" s="121"/>
      <c r="Y102" s="121"/>
      <c r="Z102" s="121"/>
    </row>
    <row r="103">
      <c r="E103" s="121"/>
      <c r="J103" s="121"/>
      <c r="K103" s="121"/>
      <c r="L103" s="121"/>
      <c r="M103" s="121"/>
      <c r="N103" s="121"/>
      <c r="O103" s="121"/>
      <c r="P103" s="121"/>
      <c r="Q103" s="121"/>
      <c r="R103" s="121"/>
      <c r="S103" s="121"/>
      <c r="T103" s="121"/>
      <c r="U103" s="121"/>
      <c r="V103" s="121"/>
      <c r="W103" s="121"/>
      <c r="X103" s="121"/>
      <c r="Y103" s="121"/>
      <c r="Z103" s="121"/>
    </row>
    <row r="104">
      <c r="E104" s="121"/>
      <c r="J104" s="121"/>
      <c r="K104" s="121"/>
      <c r="L104" s="121"/>
      <c r="M104" s="121"/>
      <c r="N104" s="121"/>
      <c r="O104" s="121"/>
      <c r="P104" s="121"/>
      <c r="Q104" s="121"/>
      <c r="R104" s="121"/>
      <c r="S104" s="121"/>
      <c r="T104" s="121"/>
      <c r="U104" s="121"/>
      <c r="V104" s="121"/>
      <c r="W104" s="121"/>
      <c r="X104" s="121"/>
      <c r="Y104" s="121"/>
      <c r="Z104" s="121"/>
    </row>
    <row r="105">
      <c r="E105" s="121"/>
      <c r="J105" s="121"/>
      <c r="K105" s="121"/>
      <c r="L105" s="121"/>
      <c r="M105" s="121"/>
      <c r="N105" s="121"/>
      <c r="O105" s="121"/>
      <c r="P105" s="121"/>
      <c r="Q105" s="121"/>
      <c r="R105" s="121"/>
      <c r="S105" s="121"/>
      <c r="T105" s="121"/>
      <c r="U105" s="121"/>
      <c r="V105" s="121"/>
      <c r="W105" s="121"/>
      <c r="X105" s="121"/>
      <c r="Y105" s="121"/>
      <c r="Z105" s="121"/>
    </row>
    <row r="106">
      <c r="E106" s="121"/>
      <c r="J106" s="121"/>
      <c r="K106" s="121"/>
      <c r="L106" s="121"/>
      <c r="M106" s="121"/>
      <c r="N106" s="121"/>
      <c r="O106" s="121"/>
      <c r="P106" s="121"/>
      <c r="Q106" s="121"/>
      <c r="R106" s="121"/>
      <c r="S106" s="121"/>
      <c r="T106" s="121"/>
      <c r="U106" s="121"/>
      <c r="V106" s="121"/>
      <c r="W106" s="121"/>
      <c r="X106" s="121"/>
      <c r="Y106" s="121"/>
      <c r="Z106" s="121"/>
    </row>
    <row r="107">
      <c r="E107" s="121"/>
      <c r="J107" s="121"/>
      <c r="K107" s="121"/>
      <c r="L107" s="121"/>
      <c r="M107" s="121"/>
      <c r="N107" s="121"/>
      <c r="O107" s="121"/>
      <c r="P107" s="121"/>
      <c r="Q107" s="121"/>
      <c r="R107" s="121"/>
      <c r="S107" s="121"/>
      <c r="T107" s="121"/>
      <c r="U107" s="121"/>
      <c r="V107" s="121"/>
      <c r="W107" s="121"/>
      <c r="X107" s="121"/>
      <c r="Y107" s="121"/>
      <c r="Z107" s="121"/>
    </row>
    <row r="108">
      <c r="E108" s="121"/>
      <c r="J108" s="121"/>
      <c r="K108" s="121"/>
      <c r="L108" s="121"/>
      <c r="M108" s="121"/>
      <c r="N108" s="121"/>
      <c r="O108" s="121"/>
      <c r="P108" s="121"/>
      <c r="Q108" s="121"/>
      <c r="R108" s="121"/>
      <c r="S108" s="121"/>
      <c r="T108" s="121"/>
      <c r="U108" s="121"/>
      <c r="V108" s="121"/>
      <c r="W108" s="121"/>
      <c r="X108" s="121"/>
      <c r="Y108" s="121"/>
      <c r="Z108" s="121"/>
    </row>
    <row r="109">
      <c r="E109" s="121"/>
      <c r="J109" s="121"/>
      <c r="K109" s="121"/>
      <c r="L109" s="121"/>
      <c r="M109" s="121"/>
      <c r="N109" s="121"/>
      <c r="O109" s="121"/>
      <c r="P109" s="121"/>
      <c r="Q109" s="121"/>
      <c r="R109" s="121"/>
      <c r="S109" s="121"/>
      <c r="T109" s="121"/>
      <c r="U109" s="121"/>
      <c r="V109" s="121"/>
      <c r="W109" s="121"/>
      <c r="X109" s="121"/>
      <c r="Y109" s="121"/>
      <c r="Z109" s="121"/>
    </row>
    <row r="110">
      <c r="E110" s="121"/>
      <c r="J110" s="121"/>
      <c r="K110" s="121"/>
      <c r="L110" s="121"/>
      <c r="M110" s="121"/>
      <c r="N110" s="121"/>
      <c r="O110" s="121"/>
      <c r="P110" s="121"/>
      <c r="Q110" s="121"/>
      <c r="R110" s="121"/>
      <c r="S110" s="121"/>
      <c r="T110" s="121"/>
      <c r="U110" s="121"/>
      <c r="V110" s="121"/>
      <c r="W110" s="121"/>
      <c r="X110" s="121"/>
      <c r="Y110" s="121"/>
      <c r="Z110" s="121"/>
    </row>
    <row r="111">
      <c r="E111" s="121"/>
      <c r="J111" s="121"/>
      <c r="K111" s="121"/>
      <c r="L111" s="121"/>
      <c r="M111" s="121"/>
      <c r="N111" s="121"/>
      <c r="O111" s="121"/>
      <c r="P111" s="121"/>
      <c r="Q111" s="121"/>
      <c r="R111" s="121"/>
      <c r="S111" s="121"/>
      <c r="T111" s="121"/>
      <c r="U111" s="121"/>
      <c r="V111" s="121"/>
      <c r="W111" s="121"/>
      <c r="X111" s="121"/>
      <c r="Y111" s="121"/>
      <c r="Z111" s="121"/>
    </row>
    <row r="112">
      <c r="E112" s="121"/>
      <c r="J112" s="121"/>
      <c r="K112" s="121"/>
      <c r="L112" s="121"/>
      <c r="M112" s="121"/>
      <c r="N112" s="121"/>
      <c r="O112" s="121"/>
      <c r="P112" s="121"/>
      <c r="Q112" s="121"/>
      <c r="R112" s="121"/>
      <c r="S112" s="121"/>
      <c r="T112" s="121"/>
      <c r="U112" s="121"/>
      <c r="V112" s="121"/>
      <c r="W112" s="121"/>
      <c r="X112" s="121"/>
      <c r="Y112" s="121"/>
      <c r="Z112" s="121"/>
    </row>
    <row r="113">
      <c r="A113" s="120"/>
      <c r="B113" s="121"/>
      <c r="C113" s="121"/>
      <c r="D113" s="121"/>
      <c r="E113" s="121"/>
      <c r="F113" s="120"/>
      <c r="G113" s="121"/>
      <c r="H113" s="121"/>
      <c r="I113" s="121"/>
      <c r="J113" s="121"/>
      <c r="K113" s="121"/>
      <c r="L113" s="121"/>
      <c r="M113" s="121"/>
      <c r="N113" s="121"/>
      <c r="O113" s="121"/>
      <c r="P113" s="121"/>
      <c r="Q113" s="121"/>
      <c r="R113" s="121"/>
      <c r="S113" s="121"/>
      <c r="T113" s="121"/>
      <c r="U113" s="121"/>
      <c r="V113" s="121"/>
      <c r="W113" s="121"/>
      <c r="X113" s="121"/>
      <c r="Y113" s="121"/>
      <c r="Z113" s="121"/>
    </row>
    <row r="114">
      <c r="A114" s="120"/>
      <c r="B114" s="121"/>
      <c r="C114" s="121"/>
      <c r="D114" s="121"/>
      <c r="E114" s="121"/>
      <c r="F114" s="120"/>
      <c r="G114" s="121"/>
      <c r="H114" s="121"/>
      <c r="I114" s="121"/>
      <c r="J114" s="121"/>
      <c r="K114" s="121"/>
      <c r="L114" s="121"/>
      <c r="M114" s="121"/>
      <c r="N114" s="121"/>
      <c r="O114" s="121"/>
      <c r="P114" s="121"/>
      <c r="Q114" s="121"/>
      <c r="R114" s="121"/>
      <c r="S114" s="121"/>
      <c r="T114" s="121"/>
      <c r="U114" s="121"/>
      <c r="V114" s="121"/>
      <c r="W114" s="121"/>
      <c r="X114" s="121"/>
      <c r="Y114" s="121"/>
      <c r="Z114" s="121"/>
    </row>
    <row r="115">
      <c r="A115" s="120"/>
      <c r="B115" s="121"/>
      <c r="C115" s="121"/>
      <c r="D115" s="121"/>
      <c r="E115" s="121"/>
      <c r="F115" s="120"/>
      <c r="G115" s="121"/>
      <c r="H115" s="121"/>
      <c r="I115" s="121"/>
      <c r="J115" s="121"/>
      <c r="K115" s="121"/>
      <c r="L115" s="121"/>
      <c r="M115" s="121"/>
      <c r="N115" s="121"/>
      <c r="O115" s="121"/>
      <c r="P115" s="121"/>
      <c r="Q115" s="121"/>
      <c r="R115" s="121"/>
      <c r="S115" s="121"/>
      <c r="T115" s="121"/>
      <c r="U115" s="121"/>
      <c r="V115" s="121"/>
      <c r="W115" s="121"/>
      <c r="X115" s="121"/>
      <c r="Y115" s="121"/>
      <c r="Z115" s="121"/>
    </row>
    <row r="116">
      <c r="A116" s="120"/>
      <c r="B116" s="121"/>
      <c r="C116" s="121"/>
      <c r="D116" s="121"/>
      <c r="E116" s="121"/>
      <c r="F116" s="120"/>
      <c r="G116" s="121"/>
      <c r="H116" s="121"/>
      <c r="I116" s="121"/>
      <c r="J116" s="121"/>
      <c r="K116" s="121"/>
      <c r="L116" s="121"/>
      <c r="M116" s="121"/>
      <c r="N116" s="121"/>
      <c r="O116" s="121"/>
      <c r="P116" s="121"/>
      <c r="Q116" s="121"/>
      <c r="R116" s="121"/>
      <c r="S116" s="121"/>
      <c r="T116" s="121"/>
      <c r="U116" s="121"/>
      <c r="V116" s="121"/>
      <c r="W116" s="121"/>
      <c r="X116" s="121"/>
      <c r="Y116" s="121"/>
      <c r="Z116" s="121"/>
    </row>
    <row r="117">
      <c r="A117" s="120"/>
      <c r="B117" s="121"/>
      <c r="C117" s="121"/>
      <c r="D117" s="121"/>
      <c r="E117" s="121"/>
      <c r="F117" s="120"/>
      <c r="G117" s="121"/>
      <c r="H117" s="121"/>
      <c r="I117" s="121"/>
      <c r="J117" s="121"/>
      <c r="K117" s="121"/>
      <c r="L117" s="121"/>
      <c r="M117" s="121"/>
      <c r="N117" s="121"/>
      <c r="O117" s="121"/>
      <c r="P117" s="121"/>
      <c r="Q117" s="121"/>
      <c r="R117" s="121"/>
      <c r="S117" s="121"/>
      <c r="T117" s="121"/>
      <c r="U117" s="121"/>
      <c r="V117" s="121"/>
      <c r="W117" s="121"/>
      <c r="X117" s="121"/>
      <c r="Y117" s="121"/>
      <c r="Z117" s="121"/>
    </row>
    <row r="118">
      <c r="A118" s="120"/>
      <c r="B118" s="121"/>
      <c r="C118" s="121"/>
      <c r="D118" s="121"/>
      <c r="E118" s="121"/>
      <c r="F118" s="120"/>
      <c r="G118" s="121"/>
      <c r="H118" s="121"/>
      <c r="I118" s="121"/>
      <c r="J118" s="121"/>
      <c r="K118" s="121"/>
      <c r="L118" s="121"/>
      <c r="M118" s="121"/>
      <c r="N118" s="121"/>
      <c r="O118" s="121"/>
      <c r="P118" s="121"/>
      <c r="Q118" s="121"/>
      <c r="R118" s="121"/>
      <c r="S118" s="121"/>
      <c r="T118" s="121"/>
      <c r="U118" s="121"/>
      <c r="V118" s="121"/>
      <c r="W118" s="121"/>
      <c r="X118" s="121"/>
      <c r="Y118" s="121"/>
      <c r="Z118" s="121"/>
    </row>
    <row r="119">
      <c r="A119" s="120"/>
      <c r="B119" s="121"/>
      <c r="C119" s="121"/>
      <c r="D119" s="121"/>
      <c r="E119" s="121"/>
      <c r="F119" s="120"/>
      <c r="G119" s="121"/>
      <c r="H119" s="121"/>
      <c r="I119" s="121"/>
      <c r="J119" s="121"/>
      <c r="K119" s="121"/>
      <c r="L119" s="121"/>
      <c r="M119" s="121"/>
      <c r="N119" s="121"/>
      <c r="O119" s="121"/>
      <c r="P119" s="121"/>
      <c r="Q119" s="121"/>
      <c r="R119" s="121"/>
      <c r="S119" s="121"/>
      <c r="T119" s="121"/>
      <c r="U119" s="121"/>
      <c r="V119" s="121"/>
      <c r="W119" s="121"/>
      <c r="X119" s="121"/>
      <c r="Y119" s="121"/>
      <c r="Z119" s="121"/>
    </row>
    <row r="120">
      <c r="A120" s="120"/>
      <c r="B120" s="121"/>
      <c r="C120" s="121"/>
      <c r="D120" s="121"/>
      <c r="E120" s="121"/>
      <c r="F120" s="120"/>
      <c r="G120" s="121"/>
      <c r="H120" s="121"/>
      <c r="I120" s="121"/>
      <c r="J120" s="121"/>
      <c r="K120" s="121"/>
      <c r="L120" s="121"/>
      <c r="M120" s="121"/>
      <c r="N120" s="121"/>
      <c r="O120" s="121"/>
      <c r="P120" s="121"/>
      <c r="Q120" s="121"/>
      <c r="R120" s="121"/>
      <c r="S120" s="121"/>
      <c r="T120" s="121"/>
      <c r="U120" s="121"/>
      <c r="V120" s="121"/>
      <c r="W120" s="121"/>
      <c r="X120" s="121"/>
      <c r="Y120" s="121"/>
      <c r="Z120" s="121"/>
    </row>
    <row r="121">
      <c r="A121" s="120"/>
      <c r="B121" s="121"/>
      <c r="C121" s="121"/>
      <c r="D121" s="121"/>
      <c r="E121" s="121"/>
      <c r="F121" s="120"/>
      <c r="G121" s="121"/>
      <c r="H121" s="121"/>
      <c r="I121" s="121"/>
      <c r="J121" s="121"/>
      <c r="K121" s="121"/>
      <c r="L121" s="121"/>
      <c r="M121" s="121"/>
      <c r="N121" s="121"/>
      <c r="O121" s="121"/>
      <c r="P121" s="121"/>
      <c r="Q121" s="121"/>
      <c r="R121" s="121"/>
      <c r="S121" s="121"/>
      <c r="T121" s="121"/>
      <c r="U121" s="121"/>
      <c r="V121" s="121"/>
      <c r="W121" s="121"/>
      <c r="X121" s="121"/>
      <c r="Y121" s="121"/>
      <c r="Z121" s="121"/>
    </row>
    <row r="122">
      <c r="A122" s="120"/>
      <c r="B122" s="121"/>
      <c r="C122" s="121"/>
      <c r="D122" s="121"/>
      <c r="E122" s="121"/>
      <c r="F122" s="120"/>
      <c r="G122" s="121"/>
      <c r="H122" s="121"/>
      <c r="I122" s="121"/>
      <c r="J122" s="121"/>
      <c r="K122" s="121"/>
      <c r="L122" s="121"/>
      <c r="M122" s="121"/>
      <c r="N122" s="121"/>
      <c r="O122" s="121"/>
      <c r="P122" s="121"/>
      <c r="Q122" s="121"/>
      <c r="R122" s="121"/>
      <c r="S122" s="121"/>
      <c r="T122" s="121"/>
      <c r="U122" s="121"/>
      <c r="V122" s="121"/>
      <c r="W122" s="121"/>
      <c r="X122" s="121"/>
      <c r="Y122" s="121"/>
      <c r="Z122" s="121"/>
    </row>
    <row r="123">
      <c r="A123" s="120"/>
      <c r="B123" s="121"/>
      <c r="C123" s="121"/>
      <c r="D123" s="121"/>
      <c r="E123" s="121"/>
      <c r="F123" s="120"/>
      <c r="G123" s="121"/>
      <c r="H123" s="121"/>
      <c r="I123" s="121"/>
      <c r="J123" s="121"/>
      <c r="K123" s="121"/>
      <c r="L123" s="121"/>
      <c r="M123" s="121"/>
      <c r="N123" s="121"/>
      <c r="O123" s="121"/>
      <c r="P123" s="121"/>
      <c r="Q123" s="121"/>
      <c r="R123" s="121"/>
      <c r="S123" s="121"/>
      <c r="T123" s="121"/>
      <c r="U123" s="121"/>
      <c r="V123" s="121"/>
      <c r="W123" s="121"/>
      <c r="X123" s="121"/>
      <c r="Y123" s="121"/>
      <c r="Z123" s="121"/>
    </row>
    <row r="124">
      <c r="A124" s="120"/>
      <c r="B124" s="121"/>
      <c r="C124" s="121"/>
      <c r="D124" s="121"/>
      <c r="E124" s="121"/>
      <c r="F124" s="120"/>
      <c r="G124" s="121"/>
      <c r="H124" s="121"/>
      <c r="I124" s="121"/>
      <c r="J124" s="121"/>
      <c r="K124" s="121"/>
      <c r="L124" s="121"/>
      <c r="M124" s="121"/>
      <c r="N124" s="121"/>
      <c r="O124" s="121"/>
      <c r="P124" s="121"/>
      <c r="Q124" s="121"/>
      <c r="R124" s="121"/>
      <c r="S124" s="121"/>
      <c r="T124" s="121"/>
      <c r="U124" s="121"/>
      <c r="V124" s="121"/>
      <c r="W124" s="121"/>
      <c r="X124" s="121"/>
      <c r="Y124" s="121"/>
      <c r="Z124" s="121"/>
    </row>
    <row r="125">
      <c r="A125" s="120"/>
      <c r="B125" s="121"/>
      <c r="C125" s="121"/>
      <c r="D125" s="121"/>
      <c r="E125" s="121"/>
      <c r="F125" s="120"/>
      <c r="G125" s="121"/>
      <c r="H125" s="121"/>
      <c r="I125" s="121"/>
      <c r="J125" s="121"/>
      <c r="K125" s="121"/>
      <c r="L125" s="121"/>
      <c r="M125" s="121"/>
      <c r="N125" s="121"/>
      <c r="O125" s="121"/>
      <c r="P125" s="121"/>
      <c r="Q125" s="121"/>
      <c r="R125" s="121"/>
      <c r="S125" s="121"/>
      <c r="T125" s="121"/>
      <c r="U125" s="121"/>
      <c r="V125" s="121"/>
      <c r="W125" s="121"/>
      <c r="X125" s="121"/>
      <c r="Y125" s="121"/>
      <c r="Z125" s="121"/>
    </row>
    <row r="126">
      <c r="A126" s="120"/>
      <c r="B126" s="121"/>
      <c r="C126" s="121"/>
      <c r="D126" s="121"/>
      <c r="E126" s="121"/>
      <c r="F126" s="120"/>
      <c r="G126" s="121"/>
      <c r="H126" s="121"/>
      <c r="I126" s="121"/>
      <c r="J126" s="121"/>
      <c r="K126" s="121"/>
      <c r="L126" s="121"/>
      <c r="M126" s="121"/>
      <c r="N126" s="121"/>
      <c r="O126" s="121"/>
      <c r="P126" s="121"/>
      <c r="Q126" s="121"/>
      <c r="R126" s="121"/>
      <c r="S126" s="121"/>
      <c r="T126" s="121"/>
      <c r="U126" s="121"/>
      <c r="V126" s="121"/>
      <c r="W126" s="121"/>
      <c r="X126" s="121"/>
      <c r="Y126" s="121"/>
      <c r="Z126" s="121"/>
    </row>
    <row r="127">
      <c r="A127" s="120"/>
      <c r="B127" s="121"/>
      <c r="C127" s="121"/>
      <c r="D127" s="121"/>
      <c r="E127" s="121"/>
      <c r="F127" s="120"/>
      <c r="G127" s="121"/>
      <c r="H127" s="121"/>
      <c r="I127" s="121"/>
      <c r="J127" s="121"/>
      <c r="K127" s="121"/>
      <c r="L127" s="121"/>
      <c r="M127" s="121"/>
      <c r="N127" s="121"/>
      <c r="O127" s="121"/>
      <c r="P127" s="121"/>
      <c r="Q127" s="121"/>
      <c r="R127" s="121"/>
      <c r="S127" s="121"/>
      <c r="T127" s="121"/>
      <c r="U127" s="121"/>
      <c r="V127" s="121"/>
      <c r="W127" s="121"/>
      <c r="X127" s="121"/>
      <c r="Y127" s="121"/>
      <c r="Z127" s="121"/>
    </row>
    <row r="128">
      <c r="A128" s="120"/>
      <c r="B128" s="121"/>
      <c r="C128" s="121"/>
      <c r="D128" s="121"/>
      <c r="E128" s="121"/>
      <c r="F128" s="120"/>
      <c r="G128" s="121"/>
      <c r="H128" s="121"/>
      <c r="I128" s="121"/>
      <c r="J128" s="121"/>
      <c r="K128" s="121"/>
      <c r="L128" s="121"/>
      <c r="M128" s="121"/>
      <c r="N128" s="121"/>
      <c r="O128" s="121"/>
      <c r="P128" s="121"/>
      <c r="Q128" s="121"/>
      <c r="R128" s="121"/>
      <c r="S128" s="121"/>
      <c r="T128" s="121"/>
      <c r="U128" s="121"/>
      <c r="V128" s="121"/>
      <c r="W128" s="121"/>
      <c r="X128" s="121"/>
      <c r="Y128" s="121"/>
      <c r="Z128" s="121"/>
    </row>
    <row r="129">
      <c r="A129" s="120"/>
      <c r="B129" s="121"/>
      <c r="C129" s="121"/>
      <c r="D129" s="121"/>
      <c r="E129" s="121"/>
      <c r="F129" s="120"/>
      <c r="G129" s="121"/>
      <c r="H129" s="121"/>
      <c r="I129" s="121"/>
      <c r="J129" s="121"/>
      <c r="K129" s="121"/>
      <c r="L129" s="121"/>
      <c r="M129" s="121"/>
      <c r="N129" s="121"/>
      <c r="O129" s="121"/>
      <c r="P129" s="121"/>
      <c r="Q129" s="121"/>
      <c r="R129" s="121"/>
      <c r="S129" s="121"/>
      <c r="T129" s="121"/>
      <c r="U129" s="121"/>
      <c r="V129" s="121"/>
      <c r="W129" s="121"/>
      <c r="X129" s="121"/>
      <c r="Y129" s="121"/>
      <c r="Z129" s="121"/>
    </row>
    <row r="130">
      <c r="A130" s="120"/>
      <c r="B130" s="121"/>
      <c r="C130" s="121"/>
      <c r="D130" s="121"/>
      <c r="E130" s="121"/>
      <c r="F130" s="120"/>
      <c r="G130" s="121"/>
      <c r="H130" s="121"/>
      <c r="I130" s="121"/>
      <c r="J130" s="121"/>
      <c r="K130" s="121"/>
      <c r="L130" s="121"/>
      <c r="M130" s="121"/>
      <c r="N130" s="121"/>
      <c r="O130" s="121"/>
      <c r="P130" s="121"/>
      <c r="Q130" s="121"/>
      <c r="R130" s="121"/>
      <c r="S130" s="121"/>
      <c r="T130" s="121"/>
      <c r="U130" s="121"/>
      <c r="V130" s="121"/>
      <c r="W130" s="121"/>
      <c r="X130" s="121"/>
      <c r="Y130" s="121"/>
      <c r="Z130" s="121"/>
    </row>
    <row r="131">
      <c r="A131" s="120"/>
      <c r="B131" s="121"/>
      <c r="C131" s="121"/>
      <c r="D131" s="121"/>
      <c r="E131" s="121"/>
      <c r="F131" s="120"/>
      <c r="G131" s="121"/>
      <c r="H131" s="121"/>
      <c r="I131" s="121"/>
      <c r="J131" s="121"/>
      <c r="K131" s="121"/>
      <c r="L131" s="121"/>
      <c r="M131" s="121"/>
      <c r="N131" s="121"/>
      <c r="O131" s="121"/>
      <c r="P131" s="121"/>
      <c r="Q131" s="121"/>
      <c r="R131" s="121"/>
      <c r="S131" s="121"/>
      <c r="T131" s="121"/>
      <c r="U131" s="121"/>
      <c r="V131" s="121"/>
      <c r="W131" s="121"/>
      <c r="X131" s="121"/>
      <c r="Y131" s="121"/>
      <c r="Z131" s="121"/>
    </row>
    <row r="132">
      <c r="A132" s="120"/>
      <c r="B132" s="121"/>
      <c r="C132" s="121"/>
      <c r="D132" s="121"/>
      <c r="E132" s="121"/>
      <c r="F132" s="120"/>
      <c r="G132" s="121"/>
      <c r="H132" s="121"/>
      <c r="I132" s="121"/>
      <c r="J132" s="121"/>
      <c r="K132" s="121"/>
      <c r="L132" s="121"/>
      <c r="M132" s="121"/>
      <c r="N132" s="121"/>
      <c r="O132" s="121"/>
      <c r="P132" s="121"/>
      <c r="Q132" s="121"/>
      <c r="R132" s="121"/>
      <c r="S132" s="121"/>
      <c r="T132" s="121"/>
      <c r="U132" s="121"/>
      <c r="V132" s="121"/>
      <c r="W132" s="121"/>
      <c r="X132" s="121"/>
      <c r="Y132" s="121"/>
      <c r="Z132" s="121"/>
    </row>
    <row r="133">
      <c r="A133" s="120"/>
      <c r="B133" s="121"/>
      <c r="C133" s="121"/>
      <c r="D133" s="121"/>
      <c r="E133" s="121"/>
      <c r="F133" s="120"/>
      <c r="G133" s="121"/>
      <c r="H133" s="121"/>
      <c r="I133" s="121"/>
      <c r="J133" s="121"/>
      <c r="K133" s="121"/>
      <c r="L133" s="121"/>
      <c r="M133" s="121"/>
      <c r="N133" s="121"/>
      <c r="O133" s="121"/>
      <c r="P133" s="121"/>
      <c r="Q133" s="121"/>
      <c r="R133" s="121"/>
      <c r="S133" s="121"/>
      <c r="T133" s="121"/>
      <c r="U133" s="121"/>
      <c r="V133" s="121"/>
      <c r="W133" s="121"/>
      <c r="X133" s="121"/>
      <c r="Y133" s="121"/>
      <c r="Z133" s="121"/>
    </row>
    <row r="134">
      <c r="A134" s="120"/>
      <c r="B134" s="121"/>
      <c r="C134" s="121"/>
      <c r="D134" s="121"/>
      <c r="E134" s="121"/>
      <c r="F134" s="120"/>
      <c r="G134" s="121"/>
      <c r="H134" s="121"/>
      <c r="I134" s="121"/>
      <c r="J134" s="121"/>
      <c r="K134" s="121"/>
      <c r="L134" s="121"/>
      <c r="M134" s="121"/>
      <c r="N134" s="121"/>
      <c r="O134" s="121"/>
      <c r="P134" s="121"/>
      <c r="Q134" s="121"/>
      <c r="R134" s="121"/>
      <c r="S134" s="121"/>
      <c r="T134" s="121"/>
      <c r="U134" s="121"/>
      <c r="V134" s="121"/>
      <c r="W134" s="121"/>
      <c r="X134" s="121"/>
      <c r="Y134" s="121"/>
      <c r="Z134" s="121"/>
    </row>
    <row r="135">
      <c r="A135" s="120"/>
      <c r="B135" s="121"/>
      <c r="C135" s="121"/>
      <c r="D135" s="121"/>
      <c r="E135" s="121"/>
      <c r="F135" s="120"/>
      <c r="G135" s="121"/>
      <c r="H135" s="121"/>
      <c r="I135" s="121"/>
      <c r="J135" s="121"/>
      <c r="K135" s="121"/>
      <c r="L135" s="121"/>
      <c r="M135" s="121"/>
      <c r="N135" s="121"/>
      <c r="O135" s="121"/>
      <c r="P135" s="121"/>
      <c r="Q135" s="121"/>
      <c r="R135" s="121"/>
      <c r="S135" s="121"/>
      <c r="T135" s="121"/>
      <c r="U135" s="121"/>
      <c r="V135" s="121"/>
      <c r="W135" s="121"/>
      <c r="X135" s="121"/>
      <c r="Y135" s="121"/>
      <c r="Z135" s="121"/>
    </row>
    <row r="136">
      <c r="A136" s="120"/>
      <c r="B136" s="121"/>
      <c r="C136" s="121"/>
      <c r="D136" s="121"/>
      <c r="E136" s="121"/>
      <c r="F136" s="120"/>
      <c r="G136" s="121"/>
      <c r="H136" s="121"/>
      <c r="I136" s="121"/>
      <c r="J136" s="121"/>
      <c r="K136" s="121"/>
      <c r="L136" s="121"/>
      <c r="M136" s="121"/>
      <c r="N136" s="121"/>
      <c r="O136" s="121"/>
      <c r="P136" s="121"/>
      <c r="Q136" s="121"/>
      <c r="R136" s="121"/>
      <c r="S136" s="121"/>
      <c r="T136" s="121"/>
      <c r="U136" s="121"/>
      <c r="V136" s="121"/>
      <c r="W136" s="121"/>
      <c r="X136" s="121"/>
      <c r="Y136" s="121"/>
      <c r="Z136" s="121"/>
    </row>
    <row r="137">
      <c r="A137" s="120"/>
      <c r="B137" s="121"/>
      <c r="C137" s="121"/>
      <c r="D137" s="121"/>
      <c r="E137" s="121"/>
      <c r="F137" s="120"/>
      <c r="G137" s="121"/>
      <c r="H137" s="121"/>
      <c r="I137" s="121"/>
      <c r="J137" s="121"/>
      <c r="K137" s="121"/>
      <c r="L137" s="121"/>
      <c r="M137" s="121"/>
      <c r="N137" s="121"/>
      <c r="O137" s="121"/>
      <c r="P137" s="121"/>
      <c r="Q137" s="121"/>
      <c r="R137" s="121"/>
      <c r="S137" s="121"/>
      <c r="T137" s="121"/>
      <c r="U137" s="121"/>
      <c r="V137" s="121"/>
      <c r="W137" s="121"/>
      <c r="X137" s="121"/>
      <c r="Y137" s="121"/>
      <c r="Z137" s="121"/>
    </row>
    <row r="138">
      <c r="A138" s="120"/>
      <c r="B138" s="121"/>
      <c r="C138" s="121"/>
      <c r="D138" s="121"/>
      <c r="E138" s="121"/>
      <c r="F138" s="120"/>
      <c r="G138" s="121"/>
      <c r="H138" s="121"/>
      <c r="I138" s="121"/>
      <c r="J138" s="121"/>
      <c r="K138" s="121"/>
      <c r="L138" s="121"/>
      <c r="M138" s="121"/>
      <c r="N138" s="121"/>
      <c r="O138" s="121"/>
      <c r="P138" s="121"/>
      <c r="Q138" s="121"/>
      <c r="R138" s="121"/>
      <c r="S138" s="121"/>
      <c r="T138" s="121"/>
      <c r="U138" s="121"/>
      <c r="V138" s="121"/>
      <c r="W138" s="121"/>
      <c r="X138" s="121"/>
      <c r="Y138" s="121"/>
      <c r="Z138" s="121"/>
    </row>
    <row r="139">
      <c r="A139" s="120"/>
      <c r="B139" s="121"/>
      <c r="C139" s="121"/>
      <c r="D139" s="121"/>
      <c r="E139" s="121"/>
      <c r="F139" s="120"/>
      <c r="G139" s="121"/>
      <c r="H139" s="121"/>
      <c r="I139" s="121"/>
      <c r="J139" s="121"/>
      <c r="K139" s="121"/>
      <c r="L139" s="121"/>
      <c r="M139" s="121"/>
      <c r="N139" s="121"/>
      <c r="O139" s="121"/>
      <c r="P139" s="121"/>
      <c r="Q139" s="121"/>
      <c r="R139" s="121"/>
      <c r="S139" s="121"/>
      <c r="T139" s="121"/>
      <c r="U139" s="121"/>
      <c r="V139" s="121"/>
      <c r="W139" s="121"/>
      <c r="X139" s="121"/>
      <c r="Y139" s="121"/>
      <c r="Z139" s="121"/>
    </row>
    <row r="140">
      <c r="A140" s="120"/>
      <c r="B140" s="121"/>
      <c r="C140" s="121"/>
      <c r="D140" s="121"/>
      <c r="E140" s="121"/>
      <c r="F140" s="120"/>
      <c r="G140" s="121"/>
      <c r="H140" s="121"/>
      <c r="I140" s="121"/>
      <c r="J140" s="121"/>
      <c r="K140" s="121"/>
      <c r="L140" s="121"/>
      <c r="M140" s="121"/>
      <c r="N140" s="121"/>
      <c r="O140" s="121"/>
      <c r="P140" s="121"/>
      <c r="Q140" s="121"/>
      <c r="R140" s="121"/>
      <c r="S140" s="121"/>
      <c r="T140" s="121"/>
      <c r="U140" s="121"/>
      <c r="V140" s="121"/>
      <c r="W140" s="121"/>
      <c r="X140" s="121"/>
      <c r="Y140" s="121"/>
      <c r="Z140" s="121"/>
    </row>
    <row r="141">
      <c r="A141" s="120"/>
      <c r="B141" s="121"/>
      <c r="C141" s="121"/>
      <c r="D141" s="121"/>
      <c r="E141" s="121"/>
      <c r="F141" s="120"/>
      <c r="G141" s="121"/>
      <c r="H141" s="121"/>
      <c r="I141" s="121"/>
      <c r="J141" s="121"/>
      <c r="K141" s="121"/>
      <c r="L141" s="121"/>
      <c r="M141" s="121"/>
      <c r="N141" s="121"/>
      <c r="O141" s="121"/>
      <c r="P141" s="121"/>
      <c r="Q141" s="121"/>
      <c r="R141" s="121"/>
      <c r="S141" s="121"/>
      <c r="T141" s="121"/>
      <c r="U141" s="121"/>
      <c r="V141" s="121"/>
      <c r="W141" s="121"/>
      <c r="X141" s="121"/>
      <c r="Y141" s="121"/>
      <c r="Z141" s="121"/>
    </row>
    <row r="142">
      <c r="A142" s="120"/>
      <c r="B142" s="121"/>
      <c r="C142" s="121"/>
      <c r="D142" s="121"/>
      <c r="E142" s="121"/>
      <c r="F142" s="120"/>
      <c r="G142" s="121"/>
      <c r="H142" s="121"/>
      <c r="I142" s="121"/>
      <c r="J142" s="121"/>
      <c r="K142" s="121"/>
      <c r="L142" s="121"/>
      <c r="M142" s="121"/>
      <c r="N142" s="121"/>
      <c r="O142" s="121"/>
      <c r="P142" s="121"/>
      <c r="Q142" s="121"/>
      <c r="R142" s="121"/>
      <c r="S142" s="121"/>
      <c r="T142" s="121"/>
      <c r="U142" s="121"/>
      <c r="V142" s="121"/>
      <c r="W142" s="121"/>
      <c r="X142" s="121"/>
      <c r="Y142" s="121"/>
      <c r="Z142" s="121"/>
    </row>
    <row r="143">
      <c r="A143" s="120"/>
      <c r="B143" s="121"/>
      <c r="C143" s="121"/>
      <c r="D143" s="121"/>
      <c r="E143" s="121"/>
      <c r="F143" s="120"/>
      <c r="G143" s="121"/>
      <c r="H143" s="121"/>
      <c r="I143" s="121"/>
      <c r="J143" s="121"/>
      <c r="K143" s="121"/>
      <c r="L143" s="121"/>
      <c r="M143" s="121"/>
      <c r="N143" s="121"/>
      <c r="O143" s="121"/>
      <c r="P143" s="121"/>
      <c r="Q143" s="121"/>
      <c r="R143" s="121"/>
      <c r="S143" s="121"/>
      <c r="T143" s="121"/>
      <c r="U143" s="121"/>
      <c r="V143" s="121"/>
      <c r="W143" s="121"/>
      <c r="X143" s="121"/>
      <c r="Y143" s="121"/>
      <c r="Z143" s="121"/>
    </row>
    <row r="144">
      <c r="A144" s="120"/>
      <c r="B144" s="121"/>
      <c r="C144" s="121"/>
      <c r="D144" s="121"/>
      <c r="E144" s="121"/>
      <c r="F144" s="120"/>
      <c r="G144" s="121"/>
      <c r="H144" s="121"/>
      <c r="I144" s="121"/>
      <c r="J144" s="121"/>
      <c r="K144" s="121"/>
      <c r="L144" s="121"/>
      <c r="M144" s="121"/>
      <c r="N144" s="121"/>
      <c r="O144" s="121"/>
      <c r="P144" s="121"/>
      <c r="Q144" s="121"/>
      <c r="R144" s="121"/>
      <c r="S144" s="121"/>
      <c r="T144" s="121"/>
      <c r="U144" s="121"/>
      <c r="V144" s="121"/>
      <c r="W144" s="121"/>
      <c r="X144" s="121"/>
      <c r="Y144" s="121"/>
      <c r="Z144" s="121"/>
    </row>
    <row r="145">
      <c r="A145" s="120"/>
      <c r="B145" s="121"/>
      <c r="C145" s="121"/>
      <c r="D145" s="121"/>
      <c r="E145" s="121"/>
      <c r="F145" s="120"/>
      <c r="G145" s="121"/>
      <c r="H145" s="121"/>
      <c r="I145" s="121"/>
      <c r="J145" s="121"/>
      <c r="K145" s="121"/>
      <c r="L145" s="121"/>
      <c r="M145" s="121"/>
      <c r="N145" s="121"/>
      <c r="O145" s="121"/>
      <c r="P145" s="121"/>
      <c r="Q145" s="121"/>
      <c r="R145" s="121"/>
      <c r="S145" s="121"/>
      <c r="T145" s="121"/>
      <c r="U145" s="121"/>
      <c r="V145" s="121"/>
      <c r="W145" s="121"/>
      <c r="X145" s="121"/>
      <c r="Y145" s="121"/>
      <c r="Z145" s="121"/>
    </row>
    <row r="146">
      <c r="A146" s="120"/>
      <c r="B146" s="121"/>
      <c r="C146" s="121"/>
      <c r="D146" s="121"/>
      <c r="E146" s="121"/>
      <c r="F146" s="120"/>
      <c r="G146" s="121"/>
      <c r="H146" s="121"/>
      <c r="I146" s="121"/>
      <c r="J146" s="121"/>
      <c r="K146" s="121"/>
      <c r="L146" s="121"/>
      <c r="M146" s="121"/>
      <c r="N146" s="121"/>
      <c r="O146" s="121"/>
      <c r="P146" s="121"/>
      <c r="Q146" s="121"/>
      <c r="R146" s="121"/>
      <c r="S146" s="121"/>
      <c r="T146" s="121"/>
      <c r="U146" s="121"/>
      <c r="V146" s="121"/>
      <c r="W146" s="121"/>
      <c r="X146" s="121"/>
      <c r="Y146" s="121"/>
      <c r="Z146" s="121"/>
    </row>
    <row r="147">
      <c r="A147" s="120"/>
      <c r="B147" s="121"/>
      <c r="C147" s="121"/>
      <c r="D147" s="121"/>
      <c r="E147" s="121"/>
      <c r="F147" s="120"/>
      <c r="G147" s="121"/>
      <c r="H147" s="121"/>
      <c r="I147" s="121"/>
      <c r="J147" s="121"/>
      <c r="K147" s="121"/>
      <c r="L147" s="121"/>
      <c r="M147" s="121"/>
      <c r="N147" s="121"/>
      <c r="O147" s="121"/>
      <c r="P147" s="121"/>
      <c r="Q147" s="121"/>
      <c r="R147" s="121"/>
      <c r="S147" s="121"/>
      <c r="T147" s="121"/>
      <c r="U147" s="121"/>
      <c r="V147" s="121"/>
      <c r="W147" s="121"/>
      <c r="X147" s="121"/>
      <c r="Y147" s="121"/>
      <c r="Z147" s="121"/>
    </row>
    <row r="148">
      <c r="A148" s="120"/>
      <c r="B148" s="121"/>
      <c r="C148" s="121"/>
      <c r="D148" s="121"/>
      <c r="E148" s="121"/>
      <c r="F148" s="120"/>
      <c r="G148" s="121"/>
      <c r="H148" s="121"/>
      <c r="I148" s="121"/>
      <c r="J148" s="121"/>
      <c r="K148" s="121"/>
      <c r="L148" s="121"/>
      <c r="M148" s="121"/>
      <c r="N148" s="121"/>
      <c r="O148" s="121"/>
      <c r="P148" s="121"/>
      <c r="Q148" s="121"/>
      <c r="R148" s="121"/>
      <c r="S148" s="121"/>
      <c r="T148" s="121"/>
      <c r="U148" s="121"/>
      <c r="V148" s="121"/>
      <c r="W148" s="121"/>
      <c r="X148" s="121"/>
      <c r="Y148" s="121"/>
      <c r="Z148" s="121"/>
    </row>
    <row r="149">
      <c r="A149" s="120"/>
      <c r="B149" s="121"/>
      <c r="C149" s="121"/>
      <c r="D149" s="121"/>
      <c r="E149" s="121"/>
      <c r="F149" s="120"/>
      <c r="G149" s="121"/>
      <c r="H149" s="121"/>
      <c r="I149" s="121"/>
      <c r="J149" s="121"/>
      <c r="K149" s="121"/>
      <c r="L149" s="121"/>
      <c r="M149" s="121"/>
      <c r="N149" s="121"/>
      <c r="O149" s="121"/>
      <c r="P149" s="121"/>
      <c r="Q149" s="121"/>
      <c r="R149" s="121"/>
      <c r="S149" s="121"/>
      <c r="T149" s="121"/>
      <c r="U149" s="121"/>
      <c r="V149" s="121"/>
      <c r="W149" s="121"/>
      <c r="X149" s="121"/>
      <c r="Y149" s="121"/>
      <c r="Z149" s="121"/>
    </row>
    <row r="150">
      <c r="A150" s="120"/>
      <c r="B150" s="121"/>
      <c r="C150" s="121"/>
      <c r="D150" s="121"/>
      <c r="E150" s="121"/>
      <c r="F150" s="120"/>
      <c r="G150" s="121"/>
      <c r="H150" s="121"/>
      <c r="I150" s="121"/>
      <c r="J150" s="121"/>
      <c r="K150" s="121"/>
      <c r="L150" s="121"/>
      <c r="M150" s="121"/>
      <c r="N150" s="121"/>
      <c r="O150" s="121"/>
      <c r="P150" s="121"/>
      <c r="Q150" s="121"/>
      <c r="R150" s="121"/>
      <c r="S150" s="121"/>
      <c r="T150" s="121"/>
      <c r="U150" s="121"/>
      <c r="V150" s="121"/>
      <c r="W150" s="121"/>
      <c r="X150" s="121"/>
      <c r="Y150" s="121"/>
      <c r="Z150" s="121"/>
    </row>
    <row r="151">
      <c r="A151" s="120"/>
      <c r="B151" s="121"/>
      <c r="C151" s="121"/>
      <c r="D151" s="121"/>
      <c r="E151" s="121"/>
      <c r="F151" s="120"/>
      <c r="G151" s="121"/>
      <c r="H151" s="121"/>
      <c r="I151" s="121"/>
      <c r="J151" s="121"/>
      <c r="K151" s="121"/>
      <c r="L151" s="121"/>
      <c r="M151" s="121"/>
      <c r="N151" s="121"/>
      <c r="O151" s="121"/>
      <c r="P151" s="121"/>
      <c r="Q151" s="121"/>
      <c r="R151" s="121"/>
      <c r="S151" s="121"/>
      <c r="T151" s="121"/>
      <c r="U151" s="121"/>
      <c r="V151" s="121"/>
      <c r="W151" s="121"/>
      <c r="X151" s="121"/>
      <c r="Y151" s="121"/>
      <c r="Z151" s="121"/>
    </row>
    <row r="152">
      <c r="A152" s="120"/>
      <c r="B152" s="121"/>
      <c r="C152" s="121"/>
      <c r="D152" s="121"/>
      <c r="E152" s="121"/>
      <c r="F152" s="120"/>
      <c r="G152" s="121"/>
      <c r="H152" s="121"/>
      <c r="I152" s="121"/>
      <c r="J152" s="121"/>
      <c r="K152" s="121"/>
      <c r="L152" s="121"/>
      <c r="M152" s="121"/>
      <c r="N152" s="121"/>
      <c r="O152" s="121"/>
      <c r="P152" s="121"/>
      <c r="Q152" s="121"/>
      <c r="R152" s="121"/>
      <c r="S152" s="121"/>
      <c r="T152" s="121"/>
      <c r="U152" s="121"/>
      <c r="V152" s="121"/>
      <c r="W152" s="121"/>
      <c r="X152" s="121"/>
      <c r="Y152" s="121"/>
      <c r="Z152" s="121"/>
    </row>
    <row r="153">
      <c r="A153" s="120"/>
      <c r="B153" s="121"/>
      <c r="C153" s="121"/>
      <c r="D153" s="121"/>
      <c r="E153" s="121"/>
      <c r="F153" s="120"/>
      <c r="G153" s="121"/>
      <c r="H153" s="121"/>
      <c r="I153" s="121"/>
      <c r="J153" s="121"/>
      <c r="K153" s="121"/>
      <c r="L153" s="121"/>
      <c r="M153" s="121"/>
      <c r="N153" s="121"/>
      <c r="O153" s="121"/>
      <c r="P153" s="121"/>
      <c r="Q153" s="121"/>
      <c r="R153" s="121"/>
      <c r="S153" s="121"/>
      <c r="T153" s="121"/>
      <c r="U153" s="121"/>
      <c r="V153" s="121"/>
      <c r="W153" s="121"/>
      <c r="X153" s="121"/>
      <c r="Y153" s="121"/>
      <c r="Z153" s="121"/>
    </row>
    <row r="154">
      <c r="A154" s="120"/>
      <c r="B154" s="121"/>
      <c r="C154" s="121"/>
      <c r="D154" s="121"/>
      <c r="E154" s="121"/>
      <c r="F154" s="120"/>
      <c r="G154" s="121"/>
      <c r="H154" s="121"/>
      <c r="I154" s="121"/>
      <c r="J154" s="121"/>
      <c r="K154" s="121"/>
      <c r="L154" s="121"/>
      <c r="M154" s="121"/>
      <c r="N154" s="121"/>
      <c r="O154" s="121"/>
      <c r="P154" s="121"/>
      <c r="Q154" s="121"/>
      <c r="R154" s="121"/>
      <c r="S154" s="121"/>
      <c r="T154" s="121"/>
      <c r="U154" s="121"/>
      <c r="V154" s="121"/>
      <c r="W154" s="121"/>
      <c r="X154" s="121"/>
      <c r="Y154" s="121"/>
      <c r="Z154" s="121"/>
    </row>
    <row r="155">
      <c r="A155" s="120"/>
      <c r="B155" s="121"/>
      <c r="C155" s="121"/>
      <c r="D155" s="121"/>
      <c r="E155" s="121"/>
      <c r="F155" s="120"/>
      <c r="G155" s="121"/>
      <c r="H155" s="121"/>
      <c r="I155" s="121"/>
      <c r="J155" s="121"/>
      <c r="K155" s="121"/>
      <c r="L155" s="121"/>
      <c r="M155" s="121"/>
      <c r="N155" s="121"/>
      <c r="O155" s="121"/>
      <c r="P155" s="121"/>
      <c r="Q155" s="121"/>
      <c r="R155" s="121"/>
      <c r="S155" s="121"/>
      <c r="T155" s="121"/>
      <c r="U155" s="121"/>
      <c r="V155" s="121"/>
      <c r="W155" s="121"/>
      <c r="X155" s="121"/>
      <c r="Y155" s="121"/>
      <c r="Z155" s="121"/>
    </row>
    <row r="156">
      <c r="A156" s="120"/>
      <c r="B156" s="121"/>
      <c r="C156" s="121"/>
      <c r="D156" s="121"/>
      <c r="E156" s="121"/>
      <c r="F156" s="120"/>
      <c r="G156" s="121"/>
      <c r="H156" s="121"/>
      <c r="I156" s="121"/>
      <c r="J156" s="121"/>
      <c r="K156" s="121"/>
      <c r="L156" s="121"/>
      <c r="M156" s="121"/>
      <c r="N156" s="121"/>
      <c r="O156" s="121"/>
      <c r="P156" s="121"/>
      <c r="Q156" s="121"/>
      <c r="R156" s="121"/>
      <c r="S156" s="121"/>
      <c r="T156" s="121"/>
      <c r="U156" s="121"/>
      <c r="V156" s="121"/>
      <c r="W156" s="121"/>
      <c r="X156" s="121"/>
      <c r="Y156" s="121"/>
      <c r="Z156" s="121"/>
    </row>
    <row r="157">
      <c r="A157" s="120"/>
      <c r="B157" s="121"/>
      <c r="C157" s="121"/>
      <c r="D157" s="121"/>
      <c r="E157" s="121"/>
      <c r="F157" s="120"/>
      <c r="G157" s="121"/>
      <c r="H157" s="121"/>
      <c r="I157" s="121"/>
      <c r="J157" s="121"/>
      <c r="K157" s="121"/>
      <c r="L157" s="121"/>
      <c r="M157" s="121"/>
      <c r="N157" s="121"/>
      <c r="O157" s="121"/>
      <c r="P157" s="121"/>
      <c r="Q157" s="121"/>
      <c r="R157" s="121"/>
      <c r="S157" s="121"/>
      <c r="T157" s="121"/>
      <c r="U157" s="121"/>
      <c r="V157" s="121"/>
      <c r="W157" s="121"/>
      <c r="X157" s="121"/>
      <c r="Y157" s="121"/>
      <c r="Z157" s="121"/>
    </row>
    <row r="158">
      <c r="A158" s="120"/>
      <c r="B158" s="121"/>
      <c r="C158" s="121"/>
      <c r="D158" s="121"/>
      <c r="E158" s="121"/>
      <c r="F158" s="120"/>
      <c r="G158" s="121"/>
      <c r="H158" s="121"/>
      <c r="I158" s="121"/>
      <c r="J158" s="121"/>
      <c r="K158" s="121"/>
      <c r="L158" s="121"/>
      <c r="M158" s="121"/>
      <c r="N158" s="121"/>
      <c r="O158" s="121"/>
      <c r="P158" s="121"/>
      <c r="Q158" s="121"/>
      <c r="R158" s="121"/>
      <c r="S158" s="121"/>
      <c r="T158" s="121"/>
      <c r="U158" s="121"/>
      <c r="V158" s="121"/>
      <c r="W158" s="121"/>
      <c r="X158" s="121"/>
      <c r="Y158" s="121"/>
      <c r="Z158" s="121"/>
    </row>
    <row r="159">
      <c r="A159" s="120"/>
      <c r="B159" s="121"/>
      <c r="C159" s="121"/>
      <c r="D159" s="121"/>
      <c r="E159" s="121"/>
      <c r="F159" s="120"/>
      <c r="G159" s="121"/>
      <c r="H159" s="121"/>
      <c r="I159" s="121"/>
      <c r="J159" s="121"/>
      <c r="K159" s="121"/>
      <c r="L159" s="121"/>
      <c r="M159" s="121"/>
      <c r="N159" s="121"/>
      <c r="O159" s="121"/>
      <c r="P159" s="121"/>
      <c r="Q159" s="121"/>
      <c r="R159" s="121"/>
      <c r="S159" s="121"/>
      <c r="T159" s="121"/>
      <c r="U159" s="121"/>
      <c r="V159" s="121"/>
      <c r="W159" s="121"/>
      <c r="X159" s="121"/>
      <c r="Y159" s="121"/>
      <c r="Z159" s="121"/>
    </row>
    <row r="160">
      <c r="A160" s="120"/>
      <c r="B160" s="121"/>
      <c r="C160" s="121"/>
      <c r="D160" s="121"/>
      <c r="E160" s="121"/>
      <c r="F160" s="120"/>
      <c r="G160" s="121"/>
      <c r="H160" s="121"/>
      <c r="I160" s="121"/>
      <c r="J160" s="121"/>
      <c r="K160" s="121"/>
      <c r="L160" s="121"/>
      <c r="M160" s="121"/>
      <c r="N160" s="121"/>
      <c r="O160" s="121"/>
      <c r="P160" s="121"/>
      <c r="Q160" s="121"/>
      <c r="R160" s="121"/>
      <c r="S160" s="121"/>
      <c r="T160" s="121"/>
      <c r="U160" s="121"/>
      <c r="V160" s="121"/>
      <c r="W160" s="121"/>
      <c r="X160" s="121"/>
      <c r="Y160" s="121"/>
      <c r="Z160" s="121"/>
    </row>
    <row r="161">
      <c r="A161" s="120"/>
      <c r="B161" s="121"/>
      <c r="C161" s="121"/>
      <c r="D161" s="121"/>
      <c r="E161" s="121"/>
      <c r="F161" s="120"/>
      <c r="G161" s="121"/>
      <c r="H161" s="121"/>
      <c r="I161" s="121"/>
      <c r="J161" s="121"/>
      <c r="K161" s="121"/>
      <c r="L161" s="121"/>
      <c r="M161" s="121"/>
      <c r="N161" s="121"/>
      <c r="O161" s="121"/>
      <c r="P161" s="121"/>
      <c r="Q161" s="121"/>
      <c r="R161" s="121"/>
      <c r="S161" s="121"/>
      <c r="T161" s="121"/>
      <c r="U161" s="121"/>
      <c r="V161" s="121"/>
      <c r="W161" s="121"/>
      <c r="X161" s="121"/>
      <c r="Y161" s="121"/>
      <c r="Z161" s="121"/>
    </row>
    <row r="162">
      <c r="A162" s="120"/>
      <c r="B162" s="121"/>
      <c r="C162" s="121"/>
      <c r="D162" s="121"/>
      <c r="E162" s="121"/>
      <c r="F162" s="120"/>
      <c r="G162" s="121"/>
      <c r="H162" s="121"/>
      <c r="I162" s="121"/>
      <c r="J162" s="121"/>
      <c r="K162" s="121"/>
      <c r="L162" s="121"/>
      <c r="M162" s="121"/>
      <c r="N162" s="121"/>
      <c r="O162" s="121"/>
      <c r="P162" s="121"/>
      <c r="Q162" s="121"/>
      <c r="R162" s="121"/>
      <c r="S162" s="121"/>
      <c r="T162" s="121"/>
      <c r="U162" s="121"/>
      <c r="V162" s="121"/>
      <c r="W162" s="121"/>
      <c r="X162" s="121"/>
      <c r="Y162" s="121"/>
      <c r="Z162" s="121"/>
    </row>
    <row r="163">
      <c r="A163" s="120"/>
      <c r="B163" s="121"/>
      <c r="C163" s="121"/>
      <c r="D163" s="121"/>
      <c r="E163" s="121"/>
      <c r="F163" s="120"/>
      <c r="G163" s="121"/>
      <c r="H163" s="121"/>
      <c r="I163" s="121"/>
      <c r="J163" s="121"/>
      <c r="K163" s="121"/>
      <c r="L163" s="121"/>
      <c r="M163" s="121"/>
      <c r="N163" s="121"/>
      <c r="O163" s="121"/>
      <c r="P163" s="121"/>
      <c r="Q163" s="121"/>
      <c r="R163" s="121"/>
      <c r="S163" s="121"/>
      <c r="T163" s="121"/>
      <c r="U163" s="121"/>
      <c r="V163" s="121"/>
      <c r="W163" s="121"/>
      <c r="X163" s="121"/>
      <c r="Y163" s="121"/>
      <c r="Z163" s="121"/>
    </row>
    <row r="164">
      <c r="A164" s="120"/>
      <c r="B164" s="121"/>
      <c r="C164" s="121"/>
      <c r="D164" s="121"/>
      <c r="E164" s="121"/>
      <c r="F164" s="120"/>
      <c r="G164" s="121"/>
      <c r="H164" s="121"/>
      <c r="I164" s="121"/>
      <c r="J164" s="121"/>
      <c r="K164" s="121"/>
      <c r="L164" s="121"/>
      <c r="M164" s="121"/>
      <c r="N164" s="121"/>
      <c r="O164" s="121"/>
      <c r="P164" s="121"/>
      <c r="Q164" s="121"/>
      <c r="R164" s="121"/>
      <c r="S164" s="121"/>
      <c r="T164" s="121"/>
      <c r="U164" s="121"/>
      <c r="V164" s="121"/>
      <c r="W164" s="121"/>
      <c r="X164" s="121"/>
      <c r="Y164" s="121"/>
      <c r="Z164" s="121"/>
    </row>
    <row r="165">
      <c r="A165" s="120"/>
      <c r="B165" s="121"/>
      <c r="C165" s="121"/>
      <c r="D165" s="121"/>
      <c r="E165" s="121"/>
      <c r="F165" s="120"/>
      <c r="G165" s="121"/>
      <c r="H165" s="121"/>
      <c r="I165" s="121"/>
      <c r="J165" s="121"/>
      <c r="K165" s="121"/>
      <c r="L165" s="121"/>
      <c r="M165" s="121"/>
      <c r="N165" s="121"/>
      <c r="O165" s="121"/>
      <c r="P165" s="121"/>
      <c r="Q165" s="121"/>
      <c r="R165" s="121"/>
      <c r="S165" s="121"/>
      <c r="T165" s="121"/>
      <c r="U165" s="121"/>
      <c r="V165" s="121"/>
      <c r="W165" s="121"/>
      <c r="X165" s="121"/>
      <c r="Y165" s="121"/>
      <c r="Z165" s="121"/>
    </row>
    <row r="166">
      <c r="A166" s="120"/>
      <c r="B166" s="121"/>
      <c r="C166" s="121"/>
      <c r="D166" s="121"/>
      <c r="E166" s="121"/>
      <c r="F166" s="120"/>
      <c r="G166" s="121"/>
      <c r="H166" s="121"/>
      <c r="I166" s="121"/>
      <c r="J166" s="121"/>
      <c r="K166" s="121"/>
      <c r="L166" s="121"/>
      <c r="M166" s="121"/>
      <c r="N166" s="121"/>
      <c r="O166" s="121"/>
      <c r="P166" s="121"/>
      <c r="Q166" s="121"/>
      <c r="R166" s="121"/>
      <c r="S166" s="121"/>
      <c r="T166" s="121"/>
      <c r="U166" s="121"/>
      <c r="V166" s="121"/>
      <c r="W166" s="121"/>
      <c r="X166" s="121"/>
      <c r="Y166" s="121"/>
      <c r="Z166" s="121"/>
    </row>
    <row r="167">
      <c r="A167" s="120"/>
      <c r="B167" s="121"/>
      <c r="C167" s="121"/>
      <c r="D167" s="121"/>
      <c r="E167" s="121"/>
      <c r="F167" s="120"/>
      <c r="G167" s="121"/>
      <c r="H167" s="121"/>
      <c r="I167" s="121"/>
      <c r="J167" s="121"/>
      <c r="K167" s="121"/>
      <c r="L167" s="121"/>
      <c r="M167" s="121"/>
      <c r="N167" s="121"/>
      <c r="O167" s="121"/>
      <c r="P167" s="121"/>
      <c r="Q167" s="121"/>
      <c r="R167" s="121"/>
      <c r="S167" s="121"/>
      <c r="T167" s="121"/>
      <c r="U167" s="121"/>
      <c r="V167" s="121"/>
      <c r="W167" s="121"/>
      <c r="X167" s="121"/>
      <c r="Y167" s="121"/>
      <c r="Z167" s="121"/>
    </row>
    <row r="168">
      <c r="A168" s="120"/>
      <c r="B168" s="121"/>
      <c r="C168" s="121"/>
      <c r="D168" s="121"/>
      <c r="E168" s="121"/>
      <c r="F168" s="120"/>
      <c r="G168" s="121"/>
      <c r="H168" s="121"/>
      <c r="I168" s="121"/>
      <c r="J168" s="121"/>
      <c r="K168" s="121"/>
      <c r="L168" s="121"/>
      <c r="M168" s="121"/>
      <c r="N168" s="121"/>
      <c r="O168" s="121"/>
      <c r="P168" s="121"/>
      <c r="Q168" s="121"/>
      <c r="R168" s="121"/>
      <c r="S168" s="121"/>
      <c r="T168" s="121"/>
      <c r="U168" s="121"/>
      <c r="V168" s="121"/>
      <c r="W168" s="121"/>
      <c r="X168" s="121"/>
      <c r="Y168" s="121"/>
      <c r="Z168" s="121"/>
    </row>
    <row r="169">
      <c r="A169" s="120"/>
      <c r="B169" s="121"/>
      <c r="C169" s="121"/>
      <c r="D169" s="121"/>
      <c r="E169" s="121"/>
      <c r="F169" s="120"/>
      <c r="G169" s="121"/>
      <c r="H169" s="121"/>
      <c r="I169" s="121"/>
      <c r="J169" s="121"/>
      <c r="K169" s="121"/>
      <c r="L169" s="121"/>
      <c r="M169" s="121"/>
      <c r="N169" s="121"/>
      <c r="O169" s="121"/>
      <c r="P169" s="121"/>
      <c r="Q169" s="121"/>
      <c r="R169" s="121"/>
      <c r="S169" s="121"/>
      <c r="T169" s="121"/>
      <c r="U169" s="121"/>
      <c r="V169" s="121"/>
      <c r="W169" s="121"/>
      <c r="X169" s="121"/>
      <c r="Y169" s="121"/>
      <c r="Z169" s="121"/>
    </row>
    <row r="170">
      <c r="A170" s="120"/>
      <c r="B170" s="121"/>
      <c r="C170" s="121"/>
      <c r="D170" s="121"/>
      <c r="E170" s="121"/>
      <c r="F170" s="120"/>
      <c r="G170" s="121"/>
      <c r="H170" s="121"/>
      <c r="I170" s="121"/>
      <c r="J170" s="121"/>
      <c r="K170" s="121"/>
      <c r="L170" s="121"/>
      <c r="M170" s="121"/>
      <c r="N170" s="121"/>
      <c r="O170" s="121"/>
      <c r="P170" s="121"/>
      <c r="Q170" s="121"/>
      <c r="R170" s="121"/>
      <c r="S170" s="121"/>
      <c r="T170" s="121"/>
      <c r="U170" s="121"/>
      <c r="V170" s="121"/>
      <c r="W170" s="121"/>
      <c r="X170" s="121"/>
      <c r="Y170" s="121"/>
      <c r="Z170" s="121"/>
    </row>
    <row r="171">
      <c r="A171" s="120"/>
      <c r="B171" s="121"/>
      <c r="C171" s="121"/>
      <c r="D171" s="121"/>
      <c r="E171" s="121"/>
      <c r="F171" s="120"/>
      <c r="G171" s="121"/>
      <c r="H171" s="121"/>
      <c r="I171" s="121"/>
      <c r="J171" s="121"/>
      <c r="K171" s="121"/>
      <c r="L171" s="121"/>
      <c r="M171" s="121"/>
      <c r="N171" s="121"/>
      <c r="O171" s="121"/>
      <c r="P171" s="121"/>
      <c r="Q171" s="121"/>
      <c r="R171" s="121"/>
      <c r="S171" s="121"/>
      <c r="T171" s="121"/>
      <c r="U171" s="121"/>
      <c r="V171" s="121"/>
      <c r="W171" s="121"/>
      <c r="X171" s="121"/>
      <c r="Y171" s="121"/>
      <c r="Z171" s="121"/>
    </row>
    <row r="172">
      <c r="A172" s="120"/>
      <c r="B172" s="121"/>
      <c r="C172" s="121"/>
      <c r="D172" s="121"/>
      <c r="E172" s="121"/>
      <c r="F172" s="120"/>
      <c r="G172" s="121"/>
      <c r="H172" s="121"/>
      <c r="I172" s="121"/>
      <c r="J172" s="121"/>
      <c r="K172" s="121"/>
      <c r="L172" s="121"/>
      <c r="M172" s="121"/>
      <c r="N172" s="121"/>
      <c r="O172" s="121"/>
      <c r="P172" s="121"/>
      <c r="Q172" s="121"/>
      <c r="R172" s="121"/>
      <c r="S172" s="121"/>
      <c r="T172" s="121"/>
      <c r="U172" s="121"/>
      <c r="V172" s="121"/>
      <c r="W172" s="121"/>
      <c r="X172" s="121"/>
      <c r="Y172" s="121"/>
      <c r="Z172" s="121"/>
    </row>
    <row r="173">
      <c r="A173" s="120"/>
      <c r="B173" s="121"/>
      <c r="C173" s="121"/>
      <c r="D173" s="121"/>
      <c r="E173" s="121"/>
      <c r="F173" s="120"/>
      <c r="G173" s="121"/>
      <c r="H173" s="121"/>
      <c r="I173" s="121"/>
      <c r="J173" s="121"/>
      <c r="K173" s="121"/>
      <c r="L173" s="121"/>
      <c r="M173" s="121"/>
      <c r="N173" s="121"/>
      <c r="O173" s="121"/>
      <c r="P173" s="121"/>
      <c r="Q173" s="121"/>
      <c r="R173" s="121"/>
      <c r="S173" s="121"/>
      <c r="T173" s="121"/>
      <c r="U173" s="121"/>
      <c r="V173" s="121"/>
      <c r="W173" s="121"/>
      <c r="X173" s="121"/>
      <c r="Y173" s="121"/>
      <c r="Z173" s="121"/>
    </row>
    <row r="174">
      <c r="A174" s="120"/>
      <c r="B174" s="121"/>
      <c r="C174" s="121"/>
      <c r="D174" s="121"/>
      <c r="E174" s="121"/>
      <c r="F174" s="120"/>
      <c r="G174" s="121"/>
      <c r="H174" s="121"/>
      <c r="I174" s="121"/>
      <c r="J174" s="121"/>
      <c r="K174" s="121"/>
      <c r="L174" s="121"/>
      <c r="M174" s="121"/>
      <c r="N174" s="121"/>
      <c r="O174" s="121"/>
      <c r="P174" s="121"/>
      <c r="Q174" s="121"/>
      <c r="R174" s="121"/>
      <c r="S174" s="121"/>
      <c r="T174" s="121"/>
      <c r="U174" s="121"/>
      <c r="V174" s="121"/>
      <c r="W174" s="121"/>
      <c r="X174" s="121"/>
      <c r="Y174" s="121"/>
      <c r="Z174" s="121"/>
    </row>
    <row r="175">
      <c r="A175" s="120"/>
      <c r="B175" s="121"/>
      <c r="C175" s="121"/>
      <c r="D175" s="121"/>
      <c r="E175" s="121"/>
      <c r="F175" s="120"/>
      <c r="G175" s="121"/>
      <c r="H175" s="121"/>
      <c r="I175" s="121"/>
      <c r="J175" s="121"/>
      <c r="K175" s="121"/>
      <c r="L175" s="121"/>
      <c r="M175" s="121"/>
      <c r="N175" s="121"/>
      <c r="O175" s="121"/>
      <c r="P175" s="121"/>
      <c r="Q175" s="121"/>
      <c r="R175" s="121"/>
      <c r="S175" s="121"/>
      <c r="T175" s="121"/>
      <c r="U175" s="121"/>
      <c r="V175" s="121"/>
      <c r="W175" s="121"/>
      <c r="X175" s="121"/>
      <c r="Y175" s="121"/>
      <c r="Z175" s="121"/>
    </row>
    <row r="176">
      <c r="A176" s="120"/>
      <c r="B176" s="121"/>
      <c r="C176" s="121"/>
      <c r="D176" s="121"/>
      <c r="E176" s="121"/>
      <c r="F176" s="120"/>
      <c r="G176" s="121"/>
      <c r="H176" s="121"/>
      <c r="I176" s="121"/>
      <c r="J176" s="121"/>
      <c r="K176" s="121"/>
      <c r="L176" s="121"/>
      <c r="M176" s="121"/>
      <c r="N176" s="121"/>
      <c r="O176" s="121"/>
      <c r="P176" s="121"/>
      <c r="Q176" s="121"/>
      <c r="R176" s="121"/>
      <c r="S176" s="121"/>
      <c r="T176" s="121"/>
      <c r="U176" s="121"/>
      <c r="V176" s="121"/>
      <c r="W176" s="121"/>
      <c r="X176" s="121"/>
      <c r="Y176" s="121"/>
      <c r="Z176" s="121"/>
    </row>
    <row r="177">
      <c r="A177" s="120"/>
      <c r="B177" s="121"/>
      <c r="C177" s="121"/>
      <c r="D177" s="121"/>
      <c r="E177" s="121"/>
      <c r="F177" s="120"/>
      <c r="G177" s="121"/>
      <c r="H177" s="121"/>
      <c r="I177" s="121"/>
      <c r="J177" s="121"/>
      <c r="K177" s="121"/>
      <c r="L177" s="121"/>
      <c r="M177" s="121"/>
      <c r="N177" s="121"/>
      <c r="O177" s="121"/>
      <c r="P177" s="121"/>
      <c r="Q177" s="121"/>
      <c r="R177" s="121"/>
      <c r="S177" s="121"/>
      <c r="T177" s="121"/>
      <c r="U177" s="121"/>
      <c r="V177" s="121"/>
      <c r="W177" s="121"/>
      <c r="X177" s="121"/>
      <c r="Y177" s="121"/>
      <c r="Z177" s="121"/>
    </row>
    <row r="178">
      <c r="A178" s="120"/>
      <c r="B178" s="121"/>
      <c r="C178" s="121"/>
      <c r="D178" s="121"/>
      <c r="E178" s="121"/>
      <c r="F178" s="120"/>
      <c r="G178" s="121"/>
      <c r="H178" s="121"/>
      <c r="I178" s="121"/>
      <c r="J178" s="121"/>
      <c r="K178" s="121"/>
      <c r="L178" s="121"/>
      <c r="M178" s="121"/>
      <c r="N178" s="121"/>
      <c r="O178" s="121"/>
      <c r="P178" s="121"/>
      <c r="Q178" s="121"/>
      <c r="R178" s="121"/>
      <c r="S178" s="121"/>
      <c r="T178" s="121"/>
      <c r="U178" s="121"/>
      <c r="V178" s="121"/>
      <c r="W178" s="121"/>
      <c r="X178" s="121"/>
      <c r="Y178" s="121"/>
      <c r="Z178" s="121"/>
    </row>
    <row r="179">
      <c r="A179" s="120"/>
      <c r="B179" s="121"/>
      <c r="C179" s="121"/>
      <c r="D179" s="121"/>
      <c r="E179" s="121"/>
      <c r="F179" s="120"/>
      <c r="G179" s="121"/>
      <c r="H179" s="121"/>
      <c r="I179" s="121"/>
      <c r="J179" s="121"/>
      <c r="K179" s="121"/>
      <c r="L179" s="121"/>
      <c r="M179" s="121"/>
      <c r="N179" s="121"/>
      <c r="O179" s="121"/>
      <c r="P179" s="121"/>
      <c r="Q179" s="121"/>
      <c r="R179" s="121"/>
      <c r="S179" s="121"/>
      <c r="T179" s="121"/>
      <c r="U179" s="121"/>
      <c r="V179" s="121"/>
      <c r="W179" s="121"/>
      <c r="X179" s="121"/>
      <c r="Y179" s="121"/>
      <c r="Z179" s="121"/>
    </row>
    <row r="180">
      <c r="A180" s="120"/>
      <c r="B180" s="121"/>
      <c r="C180" s="121"/>
      <c r="D180" s="121"/>
      <c r="E180" s="121"/>
      <c r="F180" s="120"/>
      <c r="G180" s="121"/>
      <c r="H180" s="121"/>
      <c r="I180" s="121"/>
      <c r="J180" s="121"/>
      <c r="K180" s="121"/>
      <c r="L180" s="121"/>
      <c r="M180" s="121"/>
      <c r="N180" s="121"/>
      <c r="O180" s="121"/>
      <c r="P180" s="121"/>
      <c r="Q180" s="121"/>
      <c r="R180" s="121"/>
      <c r="S180" s="121"/>
      <c r="T180" s="121"/>
      <c r="U180" s="121"/>
      <c r="V180" s="121"/>
      <c r="W180" s="121"/>
      <c r="X180" s="121"/>
      <c r="Y180" s="121"/>
      <c r="Z180" s="121"/>
    </row>
    <row r="181">
      <c r="A181" s="120"/>
      <c r="B181" s="121"/>
      <c r="C181" s="121"/>
      <c r="D181" s="121"/>
      <c r="E181" s="121"/>
      <c r="F181" s="120"/>
      <c r="G181" s="121"/>
      <c r="H181" s="121"/>
      <c r="I181" s="121"/>
      <c r="J181" s="121"/>
      <c r="K181" s="121"/>
      <c r="L181" s="121"/>
      <c r="M181" s="121"/>
      <c r="N181" s="121"/>
      <c r="O181" s="121"/>
      <c r="P181" s="121"/>
      <c r="Q181" s="121"/>
      <c r="R181" s="121"/>
      <c r="S181" s="121"/>
      <c r="T181" s="121"/>
      <c r="U181" s="121"/>
      <c r="V181" s="121"/>
      <c r="W181" s="121"/>
      <c r="X181" s="121"/>
      <c r="Y181" s="121"/>
      <c r="Z181" s="121"/>
    </row>
    <row r="182">
      <c r="A182" s="120"/>
      <c r="B182" s="121"/>
      <c r="C182" s="121"/>
      <c r="D182" s="121"/>
      <c r="E182" s="121"/>
      <c r="F182" s="120"/>
      <c r="G182" s="121"/>
      <c r="H182" s="121"/>
      <c r="I182" s="121"/>
      <c r="J182" s="121"/>
      <c r="K182" s="121"/>
      <c r="L182" s="121"/>
      <c r="M182" s="121"/>
      <c r="N182" s="121"/>
      <c r="O182" s="121"/>
      <c r="P182" s="121"/>
      <c r="Q182" s="121"/>
      <c r="R182" s="121"/>
      <c r="S182" s="121"/>
      <c r="T182" s="121"/>
      <c r="U182" s="121"/>
      <c r="V182" s="121"/>
      <c r="W182" s="121"/>
      <c r="X182" s="121"/>
      <c r="Y182" s="121"/>
      <c r="Z182" s="121"/>
    </row>
    <row r="183">
      <c r="A183" s="120"/>
      <c r="B183" s="121"/>
      <c r="C183" s="121"/>
      <c r="D183" s="121"/>
      <c r="E183" s="121"/>
      <c r="F183" s="120"/>
      <c r="G183" s="121"/>
      <c r="H183" s="121"/>
      <c r="I183" s="121"/>
      <c r="J183" s="121"/>
      <c r="K183" s="121"/>
      <c r="L183" s="121"/>
      <c r="M183" s="121"/>
      <c r="N183" s="121"/>
      <c r="O183" s="121"/>
      <c r="P183" s="121"/>
      <c r="Q183" s="121"/>
      <c r="R183" s="121"/>
      <c r="S183" s="121"/>
      <c r="T183" s="121"/>
      <c r="U183" s="121"/>
      <c r="V183" s="121"/>
      <c r="W183" s="121"/>
      <c r="X183" s="121"/>
      <c r="Y183" s="121"/>
      <c r="Z183" s="121"/>
    </row>
    <row r="184">
      <c r="A184" s="120"/>
      <c r="B184" s="121"/>
      <c r="C184" s="121"/>
      <c r="D184" s="121"/>
      <c r="E184" s="121"/>
      <c r="F184" s="120"/>
      <c r="G184" s="121"/>
      <c r="H184" s="121"/>
      <c r="I184" s="121"/>
      <c r="J184" s="121"/>
      <c r="K184" s="121"/>
      <c r="L184" s="121"/>
      <c r="M184" s="121"/>
      <c r="N184" s="121"/>
      <c r="O184" s="121"/>
      <c r="P184" s="121"/>
      <c r="Q184" s="121"/>
      <c r="R184" s="121"/>
      <c r="S184" s="121"/>
      <c r="T184" s="121"/>
      <c r="U184" s="121"/>
      <c r="V184" s="121"/>
      <c r="W184" s="121"/>
      <c r="X184" s="121"/>
      <c r="Y184" s="121"/>
      <c r="Z184" s="121"/>
    </row>
    <row r="185">
      <c r="A185" s="120"/>
      <c r="B185" s="121"/>
      <c r="C185" s="121"/>
      <c r="D185" s="121"/>
      <c r="E185" s="121"/>
      <c r="F185" s="120"/>
      <c r="G185" s="121"/>
      <c r="H185" s="121"/>
      <c r="I185" s="121"/>
      <c r="J185" s="121"/>
      <c r="K185" s="121"/>
      <c r="L185" s="121"/>
      <c r="M185" s="121"/>
      <c r="N185" s="121"/>
      <c r="O185" s="121"/>
      <c r="P185" s="121"/>
      <c r="Q185" s="121"/>
      <c r="R185" s="121"/>
      <c r="S185" s="121"/>
      <c r="T185" s="121"/>
      <c r="U185" s="121"/>
      <c r="V185" s="121"/>
      <c r="W185" s="121"/>
      <c r="X185" s="121"/>
      <c r="Y185" s="121"/>
      <c r="Z185" s="121"/>
    </row>
    <row r="186">
      <c r="A186" s="120"/>
      <c r="B186" s="121"/>
      <c r="C186" s="121"/>
      <c r="D186" s="121"/>
      <c r="E186" s="121"/>
      <c r="F186" s="120"/>
      <c r="G186" s="121"/>
      <c r="H186" s="121"/>
      <c r="I186" s="121"/>
      <c r="J186" s="121"/>
      <c r="K186" s="121"/>
      <c r="L186" s="121"/>
      <c r="M186" s="121"/>
      <c r="N186" s="121"/>
      <c r="O186" s="121"/>
      <c r="P186" s="121"/>
      <c r="Q186" s="121"/>
      <c r="R186" s="121"/>
      <c r="S186" s="121"/>
      <c r="T186" s="121"/>
      <c r="U186" s="121"/>
      <c r="V186" s="121"/>
      <c r="W186" s="121"/>
      <c r="X186" s="121"/>
      <c r="Y186" s="121"/>
      <c r="Z186" s="121"/>
    </row>
    <row r="187">
      <c r="A187" s="120"/>
      <c r="B187" s="121"/>
      <c r="C187" s="121"/>
      <c r="D187" s="121"/>
      <c r="E187" s="121"/>
      <c r="F187" s="120"/>
      <c r="G187" s="121"/>
      <c r="H187" s="121"/>
      <c r="I187" s="121"/>
      <c r="J187" s="121"/>
      <c r="K187" s="121"/>
      <c r="L187" s="121"/>
      <c r="M187" s="121"/>
      <c r="N187" s="121"/>
      <c r="O187" s="121"/>
      <c r="P187" s="121"/>
      <c r="Q187" s="121"/>
      <c r="R187" s="121"/>
      <c r="S187" s="121"/>
      <c r="T187" s="121"/>
      <c r="U187" s="121"/>
      <c r="V187" s="121"/>
      <c r="W187" s="121"/>
      <c r="X187" s="121"/>
      <c r="Y187" s="121"/>
      <c r="Z187" s="121"/>
    </row>
    <row r="188">
      <c r="A188" s="120"/>
      <c r="B188" s="121"/>
      <c r="C188" s="121"/>
      <c r="D188" s="121"/>
      <c r="E188" s="121"/>
      <c r="F188" s="120"/>
      <c r="G188" s="121"/>
      <c r="H188" s="121"/>
      <c r="I188" s="121"/>
      <c r="J188" s="121"/>
      <c r="K188" s="121"/>
      <c r="L188" s="121"/>
      <c r="M188" s="121"/>
      <c r="N188" s="121"/>
      <c r="O188" s="121"/>
      <c r="P188" s="121"/>
      <c r="Q188" s="121"/>
      <c r="R188" s="121"/>
      <c r="S188" s="121"/>
      <c r="T188" s="121"/>
      <c r="U188" s="121"/>
      <c r="V188" s="121"/>
      <c r="W188" s="121"/>
      <c r="X188" s="121"/>
      <c r="Y188" s="121"/>
      <c r="Z188" s="121"/>
    </row>
    <row r="189">
      <c r="A189" s="120"/>
      <c r="B189" s="121"/>
      <c r="C189" s="121"/>
      <c r="D189" s="121"/>
      <c r="E189" s="121"/>
      <c r="F189" s="120"/>
      <c r="G189" s="121"/>
      <c r="H189" s="121"/>
      <c r="I189" s="121"/>
      <c r="J189" s="121"/>
      <c r="K189" s="121"/>
      <c r="L189" s="121"/>
      <c r="M189" s="121"/>
      <c r="N189" s="121"/>
      <c r="O189" s="121"/>
      <c r="P189" s="121"/>
      <c r="Q189" s="121"/>
      <c r="R189" s="121"/>
      <c r="S189" s="121"/>
      <c r="T189" s="121"/>
      <c r="U189" s="121"/>
      <c r="V189" s="121"/>
      <c r="W189" s="121"/>
      <c r="X189" s="121"/>
      <c r="Y189" s="121"/>
      <c r="Z189" s="121"/>
    </row>
    <row r="190">
      <c r="A190" s="120"/>
      <c r="B190" s="121"/>
      <c r="C190" s="121"/>
      <c r="D190" s="121"/>
      <c r="E190" s="121"/>
      <c r="F190" s="120"/>
      <c r="G190" s="121"/>
      <c r="H190" s="121"/>
      <c r="I190" s="121"/>
      <c r="J190" s="121"/>
      <c r="K190" s="121"/>
      <c r="L190" s="121"/>
      <c r="M190" s="121"/>
      <c r="N190" s="121"/>
      <c r="O190" s="121"/>
      <c r="P190" s="121"/>
      <c r="Q190" s="121"/>
      <c r="R190" s="121"/>
      <c r="S190" s="121"/>
      <c r="T190" s="121"/>
      <c r="U190" s="121"/>
      <c r="V190" s="121"/>
      <c r="W190" s="121"/>
      <c r="X190" s="121"/>
      <c r="Y190" s="121"/>
      <c r="Z190" s="121"/>
    </row>
    <row r="191">
      <c r="A191" s="120"/>
      <c r="B191" s="121"/>
      <c r="C191" s="121"/>
      <c r="D191" s="121"/>
      <c r="E191" s="121"/>
      <c r="F191" s="120"/>
      <c r="G191" s="121"/>
      <c r="H191" s="121"/>
      <c r="I191" s="121"/>
      <c r="J191" s="121"/>
      <c r="K191" s="121"/>
      <c r="L191" s="121"/>
      <c r="M191" s="121"/>
      <c r="N191" s="121"/>
      <c r="O191" s="121"/>
      <c r="P191" s="121"/>
      <c r="Q191" s="121"/>
      <c r="R191" s="121"/>
      <c r="S191" s="121"/>
      <c r="T191" s="121"/>
      <c r="U191" s="121"/>
      <c r="V191" s="121"/>
      <c r="W191" s="121"/>
      <c r="X191" s="121"/>
      <c r="Y191" s="121"/>
      <c r="Z191" s="121"/>
    </row>
    <row r="192">
      <c r="A192" s="120"/>
      <c r="B192" s="121"/>
      <c r="C192" s="121"/>
      <c r="D192" s="121"/>
      <c r="E192" s="121"/>
      <c r="F192" s="120"/>
      <c r="G192" s="121"/>
      <c r="H192" s="121"/>
      <c r="I192" s="121"/>
      <c r="J192" s="121"/>
      <c r="K192" s="121"/>
      <c r="L192" s="121"/>
      <c r="M192" s="121"/>
      <c r="N192" s="121"/>
      <c r="O192" s="121"/>
      <c r="P192" s="121"/>
      <c r="Q192" s="121"/>
      <c r="R192" s="121"/>
      <c r="S192" s="121"/>
      <c r="T192" s="121"/>
      <c r="U192" s="121"/>
      <c r="V192" s="121"/>
      <c r="W192" s="121"/>
      <c r="X192" s="121"/>
      <c r="Y192" s="121"/>
      <c r="Z192" s="121"/>
    </row>
    <row r="193">
      <c r="A193" s="120"/>
      <c r="B193" s="121"/>
      <c r="C193" s="121"/>
      <c r="D193" s="121"/>
      <c r="E193" s="121"/>
      <c r="F193" s="120"/>
      <c r="G193" s="121"/>
      <c r="H193" s="121"/>
      <c r="I193" s="121"/>
      <c r="J193" s="121"/>
      <c r="K193" s="121"/>
      <c r="L193" s="121"/>
      <c r="M193" s="121"/>
      <c r="N193" s="121"/>
      <c r="O193" s="121"/>
      <c r="P193" s="121"/>
      <c r="Q193" s="121"/>
      <c r="R193" s="121"/>
      <c r="S193" s="121"/>
      <c r="T193" s="121"/>
      <c r="U193" s="121"/>
      <c r="V193" s="121"/>
      <c r="W193" s="121"/>
      <c r="X193" s="121"/>
      <c r="Y193" s="121"/>
      <c r="Z193" s="121"/>
    </row>
    <row r="194">
      <c r="A194" s="120"/>
      <c r="B194" s="121"/>
      <c r="C194" s="121"/>
      <c r="D194" s="121"/>
      <c r="E194" s="121"/>
      <c r="F194" s="120"/>
      <c r="G194" s="121"/>
      <c r="H194" s="121"/>
      <c r="I194" s="121"/>
      <c r="J194" s="121"/>
      <c r="K194" s="121"/>
      <c r="L194" s="121"/>
      <c r="M194" s="121"/>
      <c r="N194" s="121"/>
      <c r="O194" s="121"/>
      <c r="P194" s="121"/>
      <c r="Q194" s="121"/>
      <c r="R194" s="121"/>
      <c r="S194" s="121"/>
      <c r="T194" s="121"/>
      <c r="U194" s="121"/>
      <c r="V194" s="121"/>
      <c r="W194" s="121"/>
      <c r="X194" s="121"/>
      <c r="Y194" s="121"/>
      <c r="Z194" s="121"/>
    </row>
    <row r="195">
      <c r="A195" s="120"/>
      <c r="B195" s="121"/>
      <c r="C195" s="121"/>
      <c r="D195" s="121"/>
      <c r="E195" s="121"/>
      <c r="F195" s="120"/>
      <c r="G195" s="121"/>
      <c r="H195" s="121"/>
      <c r="I195" s="121"/>
      <c r="J195" s="121"/>
      <c r="K195" s="121"/>
      <c r="L195" s="121"/>
      <c r="M195" s="121"/>
      <c r="N195" s="121"/>
      <c r="O195" s="121"/>
      <c r="P195" s="121"/>
      <c r="Q195" s="121"/>
      <c r="R195" s="121"/>
      <c r="S195" s="121"/>
      <c r="T195" s="121"/>
      <c r="U195" s="121"/>
      <c r="V195" s="121"/>
      <c r="W195" s="121"/>
      <c r="X195" s="121"/>
      <c r="Y195" s="121"/>
      <c r="Z195" s="121"/>
    </row>
    <row r="196">
      <c r="A196" s="120"/>
      <c r="B196" s="121"/>
      <c r="C196" s="121"/>
      <c r="D196" s="121"/>
      <c r="E196" s="121"/>
      <c r="F196" s="120"/>
      <c r="G196" s="121"/>
      <c r="H196" s="121"/>
      <c r="I196" s="121"/>
      <c r="J196" s="121"/>
      <c r="K196" s="121"/>
      <c r="L196" s="121"/>
      <c r="M196" s="121"/>
      <c r="N196" s="121"/>
      <c r="O196" s="121"/>
      <c r="P196" s="121"/>
      <c r="Q196" s="121"/>
      <c r="R196" s="121"/>
      <c r="S196" s="121"/>
      <c r="T196" s="121"/>
      <c r="U196" s="121"/>
      <c r="V196" s="121"/>
      <c r="W196" s="121"/>
      <c r="X196" s="121"/>
      <c r="Y196" s="121"/>
      <c r="Z196" s="121"/>
    </row>
    <row r="197">
      <c r="A197" s="120"/>
      <c r="B197" s="121"/>
      <c r="C197" s="121"/>
      <c r="D197" s="121"/>
      <c r="E197" s="121"/>
      <c r="F197" s="120"/>
      <c r="G197" s="121"/>
      <c r="H197" s="121"/>
      <c r="I197" s="121"/>
      <c r="J197" s="121"/>
      <c r="K197" s="121"/>
      <c r="L197" s="121"/>
      <c r="M197" s="121"/>
      <c r="N197" s="121"/>
      <c r="O197" s="121"/>
      <c r="P197" s="121"/>
      <c r="Q197" s="121"/>
      <c r="R197" s="121"/>
      <c r="S197" s="121"/>
      <c r="T197" s="121"/>
      <c r="U197" s="121"/>
      <c r="V197" s="121"/>
      <c r="W197" s="121"/>
      <c r="X197" s="121"/>
      <c r="Y197" s="121"/>
      <c r="Z197" s="121"/>
    </row>
    <row r="198">
      <c r="A198" s="120"/>
      <c r="B198" s="121"/>
      <c r="C198" s="121"/>
      <c r="D198" s="121"/>
      <c r="E198" s="121"/>
      <c r="F198" s="120"/>
      <c r="G198" s="121"/>
      <c r="H198" s="121"/>
      <c r="I198" s="121"/>
      <c r="J198" s="121"/>
      <c r="K198" s="121"/>
      <c r="L198" s="121"/>
      <c r="M198" s="121"/>
      <c r="N198" s="121"/>
      <c r="O198" s="121"/>
      <c r="P198" s="121"/>
      <c r="Q198" s="121"/>
      <c r="R198" s="121"/>
      <c r="S198" s="121"/>
      <c r="T198" s="121"/>
      <c r="U198" s="121"/>
      <c r="V198" s="121"/>
      <c r="W198" s="121"/>
      <c r="X198" s="121"/>
      <c r="Y198" s="121"/>
      <c r="Z198" s="121"/>
    </row>
    <row r="199">
      <c r="A199" s="120"/>
      <c r="B199" s="121"/>
      <c r="C199" s="121"/>
      <c r="D199" s="121"/>
      <c r="E199" s="121"/>
      <c r="F199" s="120"/>
      <c r="G199" s="121"/>
      <c r="H199" s="121"/>
      <c r="I199" s="121"/>
      <c r="J199" s="121"/>
      <c r="K199" s="121"/>
      <c r="L199" s="121"/>
      <c r="M199" s="121"/>
      <c r="N199" s="121"/>
      <c r="O199" s="121"/>
      <c r="P199" s="121"/>
      <c r="Q199" s="121"/>
      <c r="R199" s="121"/>
      <c r="S199" s="121"/>
      <c r="T199" s="121"/>
      <c r="U199" s="121"/>
      <c r="V199" s="121"/>
      <c r="W199" s="121"/>
      <c r="X199" s="121"/>
      <c r="Y199" s="121"/>
      <c r="Z199" s="121"/>
    </row>
    <row r="200">
      <c r="A200" s="120"/>
      <c r="B200" s="121"/>
      <c r="C200" s="121"/>
      <c r="D200" s="121"/>
      <c r="E200" s="121"/>
      <c r="F200" s="120"/>
      <c r="G200" s="121"/>
      <c r="H200" s="121"/>
      <c r="I200" s="121"/>
      <c r="J200" s="121"/>
      <c r="K200" s="121"/>
      <c r="L200" s="121"/>
      <c r="M200" s="121"/>
      <c r="N200" s="121"/>
      <c r="O200" s="121"/>
      <c r="P200" s="121"/>
      <c r="Q200" s="121"/>
      <c r="R200" s="121"/>
      <c r="S200" s="121"/>
      <c r="T200" s="121"/>
      <c r="U200" s="121"/>
      <c r="V200" s="121"/>
      <c r="W200" s="121"/>
      <c r="X200" s="121"/>
      <c r="Y200" s="121"/>
      <c r="Z200" s="121"/>
    </row>
    <row r="201">
      <c r="A201" s="120"/>
      <c r="B201" s="121"/>
      <c r="C201" s="121"/>
      <c r="D201" s="121"/>
      <c r="E201" s="121"/>
      <c r="F201" s="120"/>
      <c r="G201" s="121"/>
      <c r="H201" s="121"/>
      <c r="I201" s="121"/>
      <c r="J201" s="121"/>
      <c r="K201" s="121"/>
      <c r="L201" s="121"/>
      <c r="M201" s="121"/>
      <c r="N201" s="121"/>
      <c r="O201" s="121"/>
      <c r="P201" s="121"/>
      <c r="Q201" s="121"/>
      <c r="R201" s="121"/>
      <c r="S201" s="121"/>
      <c r="T201" s="121"/>
      <c r="U201" s="121"/>
      <c r="V201" s="121"/>
      <c r="W201" s="121"/>
      <c r="X201" s="121"/>
      <c r="Y201" s="121"/>
      <c r="Z201" s="121"/>
    </row>
    <row r="202">
      <c r="A202" s="120"/>
      <c r="B202" s="121"/>
      <c r="C202" s="121"/>
      <c r="D202" s="121"/>
      <c r="E202" s="121"/>
      <c r="F202" s="120"/>
      <c r="G202" s="121"/>
      <c r="H202" s="121"/>
      <c r="I202" s="121"/>
      <c r="J202" s="121"/>
      <c r="K202" s="121"/>
      <c r="L202" s="121"/>
      <c r="M202" s="121"/>
      <c r="N202" s="121"/>
      <c r="O202" s="121"/>
      <c r="P202" s="121"/>
      <c r="Q202" s="121"/>
      <c r="R202" s="121"/>
      <c r="S202" s="121"/>
      <c r="T202" s="121"/>
      <c r="U202" s="121"/>
      <c r="V202" s="121"/>
      <c r="W202" s="121"/>
      <c r="X202" s="121"/>
      <c r="Y202" s="121"/>
      <c r="Z202" s="121"/>
    </row>
    <row r="203">
      <c r="A203" s="120"/>
      <c r="B203" s="121"/>
      <c r="C203" s="121"/>
      <c r="D203" s="121"/>
      <c r="E203" s="121"/>
      <c r="F203" s="120"/>
      <c r="G203" s="121"/>
      <c r="H203" s="121"/>
      <c r="I203" s="121"/>
      <c r="J203" s="121"/>
      <c r="K203" s="121"/>
      <c r="L203" s="121"/>
      <c r="M203" s="121"/>
      <c r="N203" s="121"/>
      <c r="O203" s="121"/>
      <c r="P203" s="121"/>
      <c r="Q203" s="121"/>
      <c r="R203" s="121"/>
      <c r="S203" s="121"/>
      <c r="T203" s="121"/>
      <c r="U203" s="121"/>
      <c r="V203" s="121"/>
      <c r="W203" s="121"/>
      <c r="X203" s="121"/>
      <c r="Y203" s="121"/>
      <c r="Z203" s="121"/>
    </row>
    <row r="204">
      <c r="A204" s="120"/>
      <c r="B204" s="121"/>
      <c r="C204" s="121"/>
      <c r="D204" s="121"/>
      <c r="E204" s="121"/>
      <c r="F204" s="120"/>
      <c r="G204" s="121"/>
      <c r="H204" s="121"/>
      <c r="I204" s="121"/>
      <c r="J204" s="121"/>
      <c r="K204" s="121"/>
      <c r="L204" s="121"/>
      <c r="M204" s="121"/>
      <c r="N204" s="121"/>
      <c r="O204" s="121"/>
      <c r="P204" s="121"/>
      <c r="Q204" s="121"/>
      <c r="R204" s="121"/>
      <c r="S204" s="121"/>
      <c r="T204" s="121"/>
      <c r="U204" s="121"/>
      <c r="V204" s="121"/>
      <c r="W204" s="121"/>
      <c r="X204" s="121"/>
      <c r="Y204" s="121"/>
      <c r="Z204" s="121"/>
    </row>
    <row r="205">
      <c r="A205" s="120"/>
      <c r="B205" s="121"/>
      <c r="C205" s="121"/>
      <c r="D205" s="121"/>
      <c r="E205" s="121"/>
      <c r="F205" s="120"/>
      <c r="G205" s="121"/>
      <c r="H205" s="121"/>
      <c r="I205" s="121"/>
      <c r="J205" s="121"/>
      <c r="K205" s="121"/>
      <c r="L205" s="121"/>
      <c r="M205" s="121"/>
      <c r="N205" s="121"/>
      <c r="O205" s="121"/>
      <c r="P205" s="121"/>
      <c r="Q205" s="121"/>
      <c r="R205" s="121"/>
      <c r="S205" s="121"/>
      <c r="T205" s="121"/>
      <c r="U205" s="121"/>
      <c r="V205" s="121"/>
      <c r="W205" s="121"/>
      <c r="X205" s="121"/>
      <c r="Y205" s="121"/>
      <c r="Z205" s="121"/>
    </row>
    <row r="206">
      <c r="A206" s="120"/>
      <c r="B206" s="121"/>
      <c r="C206" s="121"/>
      <c r="D206" s="121"/>
      <c r="E206" s="121"/>
      <c r="F206" s="120"/>
      <c r="G206" s="121"/>
      <c r="H206" s="121"/>
      <c r="I206" s="121"/>
      <c r="J206" s="121"/>
      <c r="K206" s="121"/>
      <c r="L206" s="121"/>
      <c r="M206" s="121"/>
      <c r="N206" s="121"/>
      <c r="O206" s="121"/>
      <c r="P206" s="121"/>
      <c r="Q206" s="121"/>
      <c r="R206" s="121"/>
      <c r="S206" s="121"/>
      <c r="T206" s="121"/>
      <c r="U206" s="121"/>
      <c r="V206" s="121"/>
      <c r="W206" s="121"/>
      <c r="X206" s="121"/>
      <c r="Y206" s="121"/>
      <c r="Z206" s="121"/>
    </row>
    <row r="207">
      <c r="A207" s="120"/>
      <c r="B207" s="121"/>
      <c r="C207" s="121"/>
      <c r="D207" s="121"/>
      <c r="E207" s="121"/>
      <c r="F207" s="120"/>
      <c r="G207" s="121"/>
      <c r="H207" s="121"/>
      <c r="I207" s="121"/>
      <c r="J207" s="121"/>
      <c r="K207" s="121"/>
      <c r="L207" s="121"/>
      <c r="M207" s="121"/>
      <c r="N207" s="121"/>
      <c r="O207" s="121"/>
      <c r="P207" s="121"/>
      <c r="Q207" s="121"/>
      <c r="R207" s="121"/>
      <c r="S207" s="121"/>
      <c r="T207" s="121"/>
      <c r="U207" s="121"/>
      <c r="V207" s="121"/>
      <c r="W207" s="121"/>
      <c r="X207" s="121"/>
      <c r="Y207" s="121"/>
      <c r="Z207" s="121"/>
    </row>
    <row r="208">
      <c r="A208" s="120"/>
      <c r="B208" s="121"/>
      <c r="C208" s="121"/>
      <c r="D208" s="121"/>
      <c r="E208" s="121"/>
      <c r="F208" s="120"/>
      <c r="G208" s="121"/>
      <c r="H208" s="121"/>
      <c r="I208" s="121"/>
      <c r="J208" s="121"/>
      <c r="K208" s="121"/>
      <c r="L208" s="121"/>
      <c r="M208" s="121"/>
      <c r="N208" s="121"/>
      <c r="O208" s="121"/>
      <c r="P208" s="121"/>
      <c r="Q208" s="121"/>
      <c r="R208" s="121"/>
      <c r="S208" s="121"/>
      <c r="T208" s="121"/>
      <c r="U208" s="121"/>
      <c r="V208" s="121"/>
      <c r="W208" s="121"/>
      <c r="X208" s="121"/>
      <c r="Y208" s="121"/>
      <c r="Z208" s="121"/>
    </row>
    <row r="209">
      <c r="A209" s="120"/>
      <c r="B209" s="121"/>
      <c r="C209" s="121"/>
      <c r="D209" s="121"/>
      <c r="E209" s="121"/>
      <c r="F209" s="120"/>
      <c r="G209" s="121"/>
      <c r="H209" s="121"/>
      <c r="I209" s="121"/>
      <c r="J209" s="121"/>
      <c r="K209" s="121"/>
      <c r="L209" s="121"/>
      <c r="M209" s="121"/>
      <c r="N209" s="121"/>
      <c r="O209" s="121"/>
      <c r="P209" s="121"/>
      <c r="Q209" s="121"/>
      <c r="R209" s="121"/>
      <c r="S209" s="121"/>
      <c r="T209" s="121"/>
      <c r="U209" s="121"/>
      <c r="V209" s="121"/>
      <c r="W209" s="121"/>
      <c r="X209" s="121"/>
      <c r="Y209" s="121"/>
      <c r="Z209" s="121"/>
    </row>
    <row r="210">
      <c r="A210" s="120"/>
      <c r="B210" s="121"/>
      <c r="C210" s="121"/>
      <c r="D210" s="121"/>
      <c r="E210" s="121"/>
      <c r="F210" s="120"/>
      <c r="G210" s="121"/>
      <c r="H210" s="121"/>
      <c r="I210" s="121"/>
      <c r="J210" s="121"/>
      <c r="K210" s="121"/>
      <c r="L210" s="121"/>
      <c r="M210" s="121"/>
      <c r="N210" s="121"/>
      <c r="O210" s="121"/>
      <c r="P210" s="121"/>
      <c r="Q210" s="121"/>
      <c r="R210" s="121"/>
      <c r="S210" s="121"/>
      <c r="T210" s="121"/>
      <c r="U210" s="121"/>
      <c r="V210" s="121"/>
      <c r="W210" s="121"/>
      <c r="X210" s="121"/>
      <c r="Y210" s="121"/>
      <c r="Z210" s="121"/>
    </row>
    <row r="211">
      <c r="A211" s="120"/>
      <c r="B211" s="121"/>
      <c r="C211" s="121"/>
      <c r="D211" s="121"/>
      <c r="E211" s="121"/>
      <c r="F211" s="120"/>
      <c r="G211" s="121"/>
      <c r="H211" s="121"/>
      <c r="I211" s="121"/>
      <c r="J211" s="121"/>
      <c r="K211" s="121"/>
      <c r="L211" s="121"/>
      <c r="M211" s="121"/>
      <c r="N211" s="121"/>
      <c r="O211" s="121"/>
      <c r="P211" s="121"/>
      <c r="Q211" s="121"/>
      <c r="R211" s="121"/>
      <c r="S211" s="121"/>
      <c r="T211" s="121"/>
      <c r="U211" s="121"/>
      <c r="V211" s="121"/>
      <c r="W211" s="121"/>
      <c r="X211" s="121"/>
      <c r="Y211" s="121"/>
      <c r="Z211" s="121"/>
    </row>
    <row r="212">
      <c r="A212" s="120"/>
      <c r="B212" s="121"/>
      <c r="C212" s="121"/>
      <c r="D212" s="121"/>
      <c r="E212" s="121"/>
      <c r="F212" s="120"/>
      <c r="G212" s="121"/>
      <c r="H212" s="121"/>
      <c r="I212" s="121"/>
      <c r="J212" s="121"/>
      <c r="K212" s="121"/>
      <c r="L212" s="121"/>
      <c r="M212" s="121"/>
      <c r="N212" s="121"/>
      <c r="O212" s="121"/>
      <c r="P212" s="121"/>
      <c r="Q212" s="121"/>
      <c r="R212" s="121"/>
      <c r="S212" s="121"/>
      <c r="T212" s="121"/>
      <c r="U212" s="121"/>
      <c r="V212" s="121"/>
      <c r="W212" s="121"/>
      <c r="X212" s="121"/>
      <c r="Y212" s="121"/>
      <c r="Z212" s="121"/>
    </row>
    <row r="213">
      <c r="A213" s="120"/>
      <c r="B213" s="121"/>
      <c r="C213" s="121"/>
      <c r="D213" s="121"/>
      <c r="E213" s="121"/>
      <c r="F213" s="120"/>
      <c r="G213" s="121"/>
      <c r="H213" s="121"/>
      <c r="I213" s="121"/>
      <c r="J213" s="121"/>
      <c r="K213" s="121"/>
      <c r="L213" s="121"/>
      <c r="M213" s="121"/>
      <c r="N213" s="121"/>
      <c r="O213" s="121"/>
      <c r="P213" s="121"/>
      <c r="Q213" s="121"/>
      <c r="R213" s="121"/>
      <c r="S213" s="121"/>
      <c r="T213" s="121"/>
      <c r="U213" s="121"/>
      <c r="V213" s="121"/>
      <c r="W213" s="121"/>
      <c r="X213" s="121"/>
      <c r="Y213" s="121"/>
      <c r="Z213" s="121"/>
    </row>
    <row r="214">
      <c r="A214" s="120"/>
      <c r="B214" s="121"/>
      <c r="C214" s="121"/>
      <c r="D214" s="121"/>
      <c r="E214" s="121"/>
      <c r="F214" s="120"/>
      <c r="G214" s="121"/>
      <c r="H214" s="121"/>
      <c r="I214" s="121"/>
      <c r="J214" s="121"/>
      <c r="K214" s="121"/>
      <c r="L214" s="121"/>
      <c r="M214" s="121"/>
      <c r="N214" s="121"/>
      <c r="O214" s="121"/>
      <c r="P214" s="121"/>
      <c r="Q214" s="121"/>
      <c r="R214" s="121"/>
      <c r="S214" s="121"/>
      <c r="T214" s="121"/>
      <c r="U214" s="121"/>
      <c r="V214" s="121"/>
      <c r="W214" s="121"/>
      <c r="X214" s="121"/>
      <c r="Y214" s="121"/>
      <c r="Z214" s="121"/>
    </row>
    <row r="215">
      <c r="A215" s="120"/>
      <c r="B215" s="121"/>
      <c r="C215" s="121"/>
      <c r="D215" s="121"/>
      <c r="E215" s="121"/>
      <c r="F215" s="120"/>
      <c r="G215" s="121"/>
      <c r="H215" s="121"/>
      <c r="I215" s="121"/>
      <c r="J215" s="121"/>
      <c r="K215" s="121"/>
      <c r="L215" s="121"/>
      <c r="M215" s="121"/>
      <c r="N215" s="121"/>
      <c r="O215" s="121"/>
      <c r="P215" s="121"/>
      <c r="Q215" s="121"/>
      <c r="R215" s="121"/>
      <c r="S215" s="121"/>
      <c r="T215" s="121"/>
      <c r="U215" s="121"/>
      <c r="V215" s="121"/>
      <c r="W215" s="121"/>
      <c r="X215" s="121"/>
      <c r="Y215" s="121"/>
      <c r="Z215" s="121"/>
    </row>
    <row r="216">
      <c r="A216" s="120"/>
      <c r="B216" s="121"/>
      <c r="C216" s="121"/>
      <c r="D216" s="121"/>
      <c r="E216" s="121"/>
      <c r="F216" s="120"/>
      <c r="G216" s="121"/>
      <c r="H216" s="121"/>
      <c r="I216" s="121"/>
      <c r="J216" s="121"/>
      <c r="K216" s="121"/>
      <c r="L216" s="121"/>
      <c r="M216" s="121"/>
      <c r="N216" s="121"/>
      <c r="O216" s="121"/>
      <c r="P216" s="121"/>
      <c r="Q216" s="121"/>
      <c r="R216" s="121"/>
      <c r="S216" s="121"/>
      <c r="T216" s="121"/>
      <c r="U216" s="121"/>
      <c r="V216" s="121"/>
      <c r="W216" s="121"/>
      <c r="X216" s="121"/>
      <c r="Y216" s="121"/>
      <c r="Z216" s="121"/>
    </row>
    <row r="217">
      <c r="A217" s="120"/>
      <c r="B217" s="121"/>
      <c r="C217" s="121"/>
      <c r="D217" s="121"/>
      <c r="E217" s="121"/>
      <c r="F217" s="120"/>
      <c r="G217" s="121"/>
      <c r="H217" s="121"/>
      <c r="I217" s="121"/>
      <c r="J217" s="121"/>
      <c r="K217" s="121"/>
      <c r="L217" s="121"/>
      <c r="M217" s="121"/>
      <c r="N217" s="121"/>
      <c r="O217" s="121"/>
      <c r="P217" s="121"/>
      <c r="Q217" s="121"/>
      <c r="R217" s="121"/>
      <c r="S217" s="121"/>
      <c r="T217" s="121"/>
      <c r="U217" s="121"/>
      <c r="V217" s="121"/>
      <c r="W217" s="121"/>
      <c r="X217" s="121"/>
      <c r="Y217" s="121"/>
      <c r="Z217" s="121"/>
    </row>
    <row r="218">
      <c r="A218" s="120"/>
      <c r="B218" s="121"/>
      <c r="C218" s="121"/>
      <c r="D218" s="121"/>
      <c r="E218" s="121"/>
      <c r="F218" s="120"/>
      <c r="G218" s="121"/>
      <c r="H218" s="121"/>
      <c r="I218" s="121"/>
      <c r="J218" s="121"/>
      <c r="K218" s="121"/>
      <c r="L218" s="121"/>
      <c r="M218" s="121"/>
      <c r="N218" s="121"/>
      <c r="O218" s="121"/>
      <c r="P218" s="121"/>
      <c r="Q218" s="121"/>
      <c r="R218" s="121"/>
      <c r="S218" s="121"/>
      <c r="T218" s="121"/>
      <c r="U218" s="121"/>
      <c r="V218" s="121"/>
      <c r="W218" s="121"/>
      <c r="X218" s="121"/>
      <c r="Y218" s="121"/>
      <c r="Z218" s="121"/>
    </row>
    <row r="219">
      <c r="A219" s="120"/>
      <c r="B219" s="121"/>
      <c r="C219" s="121"/>
      <c r="D219" s="121"/>
      <c r="E219" s="121"/>
      <c r="F219" s="120"/>
      <c r="G219" s="121"/>
      <c r="H219" s="121"/>
      <c r="I219" s="121"/>
      <c r="J219" s="121"/>
      <c r="K219" s="121"/>
      <c r="L219" s="121"/>
      <c r="M219" s="121"/>
      <c r="N219" s="121"/>
      <c r="O219" s="121"/>
      <c r="P219" s="121"/>
      <c r="Q219" s="121"/>
      <c r="R219" s="121"/>
      <c r="S219" s="121"/>
      <c r="T219" s="121"/>
      <c r="U219" s="121"/>
      <c r="V219" s="121"/>
      <c r="W219" s="121"/>
      <c r="X219" s="121"/>
      <c r="Y219" s="121"/>
      <c r="Z219" s="121"/>
    </row>
    <row r="220">
      <c r="A220" s="120"/>
      <c r="B220" s="121"/>
      <c r="C220" s="121"/>
      <c r="D220" s="121"/>
      <c r="E220" s="121"/>
      <c r="F220" s="120"/>
      <c r="G220" s="121"/>
      <c r="H220" s="121"/>
      <c r="I220" s="121"/>
      <c r="J220" s="121"/>
      <c r="K220" s="121"/>
      <c r="L220" s="121"/>
      <c r="M220" s="121"/>
      <c r="N220" s="121"/>
      <c r="O220" s="121"/>
      <c r="P220" s="121"/>
      <c r="Q220" s="121"/>
      <c r="R220" s="121"/>
      <c r="S220" s="121"/>
      <c r="T220" s="121"/>
      <c r="U220" s="121"/>
      <c r="V220" s="121"/>
      <c r="W220" s="121"/>
      <c r="X220" s="121"/>
      <c r="Y220" s="121"/>
      <c r="Z220" s="121"/>
    </row>
    <row r="221">
      <c r="A221" s="120"/>
      <c r="B221" s="121"/>
      <c r="C221" s="121"/>
      <c r="D221" s="121"/>
      <c r="E221" s="121"/>
      <c r="F221" s="120"/>
      <c r="G221" s="121"/>
      <c r="H221" s="121"/>
      <c r="I221" s="121"/>
      <c r="J221" s="121"/>
      <c r="K221" s="121"/>
      <c r="L221" s="121"/>
      <c r="M221" s="121"/>
      <c r="N221" s="121"/>
      <c r="O221" s="121"/>
      <c r="P221" s="121"/>
      <c r="Q221" s="121"/>
      <c r="R221" s="121"/>
      <c r="S221" s="121"/>
      <c r="T221" s="121"/>
      <c r="U221" s="121"/>
      <c r="V221" s="121"/>
      <c r="W221" s="121"/>
      <c r="X221" s="121"/>
      <c r="Y221" s="121"/>
      <c r="Z221" s="121"/>
    </row>
    <row r="222">
      <c r="A222" s="120"/>
      <c r="B222" s="121"/>
      <c r="C222" s="121"/>
      <c r="D222" s="121"/>
      <c r="E222" s="121"/>
      <c r="F222" s="120"/>
      <c r="G222" s="121"/>
      <c r="H222" s="121"/>
      <c r="I222" s="121"/>
      <c r="J222" s="121"/>
      <c r="K222" s="121"/>
      <c r="L222" s="121"/>
      <c r="M222" s="121"/>
      <c r="N222" s="121"/>
      <c r="O222" s="121"/>
      <c r="P222" s="121"/>
      <c r="Q222" s="121"/>
      <c r="R222" s="121"/>
      <c r="S222" s="121"/>
      <c r="T222" s="121"/>
      <c r="U222" s="121"/>
      <c r="V222" s="121"/>
      <c r="W222" s="121"/>
      <c r="X222" s="121"/>
      <c r="Y222" s="121"/>
      <c r="Z222" s="121"/>
    </row>
    <row r="223">
      <c r="A223" s="120"/>
      <c r="B223" s="121"/>
      <c r="C223" s="121"/>
      <c r="D223" s="121"/>
      <c r="E223" s="121"/>
      <c r="F223" s="120"/>
      <c r="G223" s="121"/>
      <c r="H223" s="121"/>
      <c r="I223" s="121"/>
      <c r="J223" s="121"/>
      <c r="K223" s="121"/>
      <c r="L223" s="121"/>
      <c r="M223" s="121"/>
      <c r="N223" s="121"/>
      <c r="O223" s="121"/>
      <c r="P223" s="121"/>
      <c r="Q223" s="121"/>
      <c r="R223" s="121"/>
      <c r="S223" s="121"/>
      <c r="T223" s="121"/>
      <c r="U223" s="121"/>
      <c r="V223" s="121"/>
      <c r="W223" s="121"/>
      <c r="X223" s="121"/>
      <c r="Y223" s="121"/>
      <c r="Z223" s="121"/>
    </row>
    <row r="224">
      <c r="A224" s="120"/>
      <c r="B224" s="121"/>
      <c r="C224" s="121"/>
      <c r="D224" s="121"/>
      <c r="E224" s="121"/>
      <c r="F224" s="120"/>
      <c r="G224" s="121"/>
      <c r="H224" s="121"/>
      <c r="I224" s="121"/>
      <c r="J224" s="121"/>
      <c r="K224" s="121"/>
      <c r="L224" s="121"/>
      <c r="M224" s="121"/>
      <c r="N224" s="121"/>
      <c r="O224" s="121"/>
      <c r="P224" s="121"/>
      <c r="Q224" s="121"/>
      <c r="R224" s="121"/>
      <c r="S224" s="121"/>
      <c r="T224" s="121"/>
      <c r="U224" s="121"/>
      <c r="V224" s="121"/>
      <c r="W224" s="121"/>
      <c r="X224" s="121"/>
      <c r="Y224" s="121"/>
      <c r="Z224" s="121"/>
    </row>
    <row r="225">
      <c r="A225" s="120"/>
      <c r="B225" s="121"/>
      <c r="C225" s="121"/>
      <c r="D225" s="121"/>
      <c r="E225" s="121"/>
      <c r="F225" s="120"/>
      <c r="G225" s="121"/>
      <c r="H225" s="121"/>
      <c r="I225" s="121"/>
      <c r="J225" s="121"/>
      <c r="K225" s="121"/>
      <c r="L225" s="121"/>
      <c r="M225" s="121"/>
      <c r="N225" s="121"/>
      <c r="O225" s="121"/>
      <c r="P225" s="121"/>
      <c r="Q225" s="121"/>
      <c r="R225" s="121"/>
      <c r="S225" s="121"/>
      <c r="T225" s="121"/>
      <c r="U225" s="121"/>
      <c r="V225" s="121"/>
      <c r="W225" s="121"/>
      <c r="X225" s="121"/>
      <c r="Y225" s="121"/>
      <c r="Z225" s="121"/>
    </row>
    <row r="226">
      <c r="A226" s="120"/>
      <c r="B226" s="121"/>
      <c r="C226" s="121"/>
      <c r="D226" s="121"/>
      <c r="E226" s="121"/>
      <c r="F226" s="120"/>
      <c r="G226" s="121"/>
      <c r="H226" s="121"/>
      <c r="I226" s="121"/>
      <c r="J226" s="121"/>
      <c r="K226" s="121"/>
      <c r="L226" s="121"/>
      <c r="M226" s="121"/>
      <c r="N226" s="121"/>
      <c r="O226" s="121"/>
      <c r="P226" s="121"/>
      <c r="Q226" s="121"/>
      <c r="R226" s="121"/>
      <c r="S226" s="121"/>
      <c r="T226" s="121"/>
      <c r="U226" s="121"/>
      <c r="V226" s="121"/>
      <c r="W226" s="121"/>
      <c r="X226" s="121"/>
      <c r="Y226" s="121"/>
      <c r="Z226" s="121"/>
    </row>
    <row r="227">
      <c r="A227" s="120"/>
      <c r="B227" s="121"/>
      <c r="C227" s="121"/>
      <c r="D227" s="121"/>
      <c r="E227" s="121"/>
      <c r="F227" s="120"/>
      <c r="G227" s="121"/>
      <c r="H227" s="121"/>
      <c r="I227" s="121"/>
      <c r="J227" s="121"/>
      <c r="K227" s="121"/>
      <c r="L227" s="121"/>
      <c r="M227" s="121"/>
      <c r="N227" s="121"/>
      <c r="O227" s="121"/>
      <c r="P227" s="121"/>
      <c r="Q227" s="121"/>
      <c r="R227" s="121"/>
      <c r="S227" s="121"/>
      <c r="T227" s="121"/>
      <c r="U227" s="121"/>
      <c r="V227" s="121"/>
      <c r="W227" s="121"/>
      <c r="X227" s="121"/>
      <c r="Y227" s="121"/>
      <c r="Z227" s="121"/>
    </row>
    <row r="228">
      <c r="A228" s="120"/>
      <c r="B228" s="121"/>
      <c r="C228" s="121"/>
      <c r="D228" s="121"/>
      <c r="E228" s="121"/>
      <c r="F228" s="120"/>
      <c r="G228" s="121"/>
      <c r="H228" s="121"/>
      <c r="I228" s="121"/>
      <c r="J228" s="121"/>
      <c r="K228" s="121"/>
      <c r="L228" s="121"/>
      <c r="M228" s="121"/>
      <c r="N228" s="121"/>
      <c r="O228" s="121"/>
      <c r="P228" s="121"/>
      <c r="Q228" s="121"/>
      <c r="R228" s="121"/>
      <c r="S228" s="121"/>
      <c r="T228" s="121"/>
      <c r="U228" s="121"/>
      <c r="V228" s="121"/>
      <c r="W228" s="121"/>
      <c r="X228" s="121"/>
      <c r="Y228" s="121"/>
      <c r="Z228" s="121"/>
    </row>
    <row r="229">
      <c r="A229" s="120"/>
      <c r="B229" s="121"/>
      <c r="C229" s="121"/>
      <c r="D229" s="121"/>
      <c r="E229" s="121"/>
      <c r="F229" s="120"/>
      <c r="G229" s="121"/>
      <c r="H229" s="121"/>
      <c r="I229" s="121"/>
      <c r="J229" s="121"/>
      <c r="K229" s="121"/>
      <c r="L229" s="121"/>
      <c r="M229" s="121"/>
      <c r="N229" s="121"/>
      <c r="O229" s="121"/>
      <c r="P229" s="121"/>
      <c r="Q229" s="121"/>
      <c r="R229" s="121"/>
      <c r="S229" s="121"/>
      <c r="T229" s="121"/>
      <c r="U229" s="121"/>
      <c r="V229" s="121"/>
      <c r="W229" s="121"/>
      <c r="X229" s="121"/>
      <c r="Y229" s="121"/>
      <c r="Z229" s="121"/>
    </row>
    <row r="230">
      <c r="A230" s="120"/>
      <c r="B230" s="121"/>
      <c r="C230" s="121"/>
      <c r="D230" s="121"/>
      <c r="E230" s="121"/>
      <c r="F230" s="120"/>
      <c r="G230" s="121"/>
      <c r="H230" s="121"/>
      <c r="I230" s="121"/>
      <c r="J230" s="121"/>
      <c r="K230" s="121"/>
      <c r="L230" s="121"/>
      <c r="M230" s="121"/>
      <c r="N230" s="121"/>
      <c r="O230" s="121"/>
      <c r="P230" s="121"/>
      <c r="Q230" s="121"/>
      <c r="R230" s="121"/>
      <c r="S230" s="121"/>
      <c r="T230" s="121"/>
      <c r="U230" s="121"/>
      <c r="V230" s="121"/>
      <c r="W230" s="121"/>
      <c r="X230" s="121"/>
      <c r="Y230" s="121"/>
      <c r="Z230" s="121"/>
    </row>
    <row r="231">
      <c r="A231" s="120"/>
      <c r="B231" s="121"/>
      <c r="C231" s="121"/>
      <c r="D231" s="121"/>
      <c r="E231" s="121"/>
      <c r="F231" s="120"/>
      <c r="G231" s="121"/>
      <c r="H231" s="121"/>
      <c r="I231" s="121"/>
      <c r="J231" s="121"/>
      <c r="K231" s="121"/>
      <c r="L231" s="121"/>
      <c r="M231" s="121"/>
      <c r="N231" s="121"/>
      <c r="O231" s="121"/>
      <c r="P231" s="121"/>
      <c r="Q231" s="121"/>
      <c r="R231" s="121"/>
      <c r="S231" s="121"/>
      <c r="T231" s="121"/>
      <c r="U231" s="121"/>
      <c r="V231" s="121"/>
      <c r="W231" s="121"/>
      <c r="X231" s="121"/>
      <c r="Y231" s="121"/>
      <c r="Z231" s="121"/>
    </row>
    <row r="232">
      <c r="A232" s="120"/>
      <c r="B232" s="121"/>
      <c r="C232" s="121"/>
      <c r="D232" s="121"/>
      <c r="E232" s="121"/>
      <c r="F232" s="120"/>
      <c r="G232" s="121"/>
      <c r="H232" s="121"/>
      <c r="I232" s="121"/>
      <c r="J232" s="121"/>
      <c r="K232" s="121"/>
      <c r="L232" s="121"/>
      <c r="M232" s="121"/>
      <c r="N232" s="121"/>
      <c r="O232" s="121"/>
      <c r="P232" s="121"/>
      <c r="Q232" s="121"/>
      <c r="R232" s="121"/>
      <c r="S232" s="121"/>
      <c r="T232" s="121"/>
      <c r="U232" s="121"/>
      <c r="V232" s="121"/>
      <c r="W232" s="121"/>
      <c r="X232" s="121"/>
      <c r="Y232" s="121"/>
      <c r="Z232" s="121"/>
    </row>
    <row r="233">
      <c r="A233" s="120"/>
      <c r="B233" s="121"/>
      <c r="C233" s="121"/>
      <c r="D233" s="121"/>
      <c r="E233" s="121"/>
      <c r="F233" s="120"/>
      <c r="G233" s="121"/>
      <c r="H233" s="121"/>
      <c r="I233" s="121"/>
      <c r="J233" s="121"/>
      <c r="K233" s="121"/>
      <c r="L233" s="121"/>
      <c r="M233" s="121"/>
      <c r="N233" s="121"/>
      <c r="O233" s="121"/>
      <c r="P233" s="121"/>
      <c r="Q233" s="121"/>
      <c r="R233" s="121"/>
      <c r="S233" s="121"/>
      <c r="T233" s="121"/>
      <c r="U233" s="121"/>
      <c r="V233" s="121"/>
      <c r="W233" s="121"/>
      <c r="X233" s="121"/>
      <c r="Y233" s="121"/>
      <c r="Z233" s="121"/>
    </row>
    <row r="234">
      <c r="A234" s="120"/>
      <c r="B234" s="121"/>
      <c r="C234" s="121"/>
      <c r="D234" s="121"/>
      <c r="E234" s="121"/>
      <c r="F234" s="120"/>
      <c r="G234" s="121"/>
      <c r="H234" s="121"/>
      <c r="I234" s="121"/>
      <c r="J234" s="121"/>
      <c r="K234" s="121"/>
      <c r="L234" s="121"/>
      <c r="M234" s="121"/>
      <c r="N234" s="121"/>
      <c r="O234" s="121"/>
      <c r="P234" s="121"/>
      <c r="Q234" s="121"/>
      <c r="R234" s="121"/>
      <c r="S234" s="121"/>
      <c r="T234" s="121"/>
      <c r="U234" s="121"/>
      <c r="V234" s="121"/>
      <c r="W234" s="121"/>
      <c r="X234" s="121"/>
      <c r="Y234" s="121"/>
      <c r="Z234" s="121"/>
    </row>
    <row r="235">
      <c r="A235" s="120"/>
      <c r="B235" s="121"/>
      <c r="C235" s="121"/>
      <c r="D235" s="121"/>
      <c r="E235" s="121"/>
      <c r="F235" s="120"/>
      <c r="G235" s="121"/>
      <c r="H235" s="121"/>
      <c r="I235" s="121"/>
      <c r="J235" s="121"/>
      <c r="K235" s="121"/>
      <c r="L235" s="121"/>
      <c r="M235" s="121"/>
      <c r="N235" s="121"/>
      <c r="O235" s="121"/>
      <c r="P235" s="121"/>
      <c r="Q235" s="121"/>
      <c r="R235" s="121"/>
      <c r="S235" s="121"/>
      <c r="T235" s="121"/>
      <c r="U235" s="121"/>
      <c r="V235" s="121"/>
      <c r="W235" s="121"/>
      <c r="X235" s="121"/>
      <c r="Y235" s="121"/>
      <c r="Z235" s="121"/>
    </row>
    <row r="236">
      <c r="A236" s="120"/>
      <c r="B236" s="121"/>
      <c r="C236" s="121"/>
      <c r="D236" s="121"/>
      <c r="E236" s="121"/>
      <c r="F236" s="120"/>
      <c r="G236" s="121"/>
      <c r="H236" s="121"/>
      <c r="I236" s="121"/>
      <c r="J236" s="121"/>
      <c r="K236" s="121"/>
      <c r="L236" s="121"/>
      <c r="M236" s="121"/>
      <c r="N236" s="121"/>
      <c r="O236" s="121"/>
      <c r="P236" s="121"/>
      <c r="Q236" s="121"/>
      <c r="R236" s="121"/>
      <c r="S236" s="121"/>
      <c r="T236" s="121"/>
      <c r="U236" s="121"/>
      <c r="V236" s="121"/>
      <c r="W236" s="121"/>
      <c r="X236" s="121"/>
      <c r="Y236" s="121"/>
      <c r="Z236" s="121"/>
    </row>
    <row r="237">
      <c r="A237" s="120"/>
      <c r="B237" s="121"/>
      <c r="C237" s="121"/>
      <c r="D237" s="121"/>
      <c r="E237" s="121"/>
      <c r="F237" s="120"/>
      <c r="G237" s="121"/>
      <c r="H237" s="121"/>
      <c r="I237" s="121"/>
      <c r="J237" s="121"/>
      <c r="K237" s="121"/>
      <c r="L237" s="121"/>
      <c r="M237" s="121"/>
      <c r="N237" s="121"/>
      <c r="O237" s="121"/>
      <c r="P237" s="121"/>
      <c r="Q237" s="121"/>
      <c r="R237" s="121"/>
      <c r="S237" s="121"/>
      <c r="T237" s="121"/>
      <c r="U237" s="121"/>
      <c r="V237" s="121"/>
      <c r="W237" s="121"/>
      <c r="X237" s="121"/>
      <c r="Y237" s="121"/>
      <c r="Z237" s="121"/>
    </row>
    <row r="238">
      <c r="A238" s="120"/>
      <c r="B238" s="121"/>
      <c r="C238" s="121"/>
      <c r="D238" s="121"/>
      <c r="E238" s="121"/>
      <c r="F238" s="120"/>
      <c r="G238" s="121"/>
      <c r="H238" s="121"/>
      <c r="I238" s="121"/>
      <c r="J238" s="121"/>
      <c r="K238" s="121"/>
      <c r="L238" s="121"/>
      <c r="M238" s="121"/>
      <c r="N238" s="121"/>
      <c r="O238" s="121"/>
      <c r="P238" s="121"/>
      <c r="Q238" s="121"/>
      <c r="R238" s="121"/>
      <c r="S238" s="121"/>
      <c r="T238" s="121"/>
      <c r="U238" s="121"/>
      <c r="V238" s="121"/>
      <c r="W238" s="121"/>
      <c r="X238" s="121"/>
      <c r="Y238" s="121"/>
      <c r="Z238" s="121"/>
    </row>
    <row r="239">
      <c r="A239" s="120"/>
      <c r="B239" s="121"/>
      <c r="C239" s="121"/>
      <c r="D239" s="121"/>
      <c r="E239" s="121"/>
      <c r="F239" s="120"/>
      <c r="G239" s="121"/>
      <c r="H239" s="121"/>
      <c r="I239" s="121"/>
      <c r="J239" s="121"/>
      <c r="K239" s="121"/>
      <c r="L239" s="121"/>
      <c r="M239" s="121"/>
      <c r="N239" s="121"/>
      <c r="O239" s="121"/>
      <c r="P239" s="121"/>
      <c r="Q239" s="121"/>
      <c r="R239" s="121"/>
      <c r="S239" s="121"/>
      <c r="T239" s="121"/>
      <c r="U239" s="121"/>
      <c r="V239" s="121"/>
      <c r="W239" s="121"/>
      <c r="X239" s="121"/>
      <c r="Y239" s="121"/>
      <c r="Z239" s="121"/>
    </row>
    <row r="240">
      <c r="A240" s="120"/>
      <c r="B240" s="121"/>
      <c r="C240" s="121"/>
      <c r="D240" s="121"/>
      <c r="E240" s="121"/>
      <c r="F240" s="120"/>
      <c r="G240" s="121"/>
      <c r="H240" s="121"/>
      <c r="I240" s="121"/>
      <c r="J240" s="121"/>
      <c r="K240" s="121"/>
      <c r="L240" s="121"/>
      <c r="M240" s="121"/>
      <c r="N240" s="121"/>
      <c r="O240" s="121"/>
      <c r="P240" s="121"/>
      <c r="Q240" s="121"/>
      <c r="R240" s="121"/>
      <c r="S240" s="121"/>
      <c r="T240" s="121"/>
      <c r="U240" s="121"/>
      <c r="V240" s="121"/>
      <c r="W240" s="121"/>
      <c r="X240" s="121"/>
      <c r="Y240" s="121"/>
      <c r="Z240" s="121"/>
    </row>
    <row r="241">
      <c r="A241" s="120"/>
      <c r="B241" s="121"/>
      <c r="C241" s="121"/>
      <c r="D241" s="121"/>
      <c r="E241" s="121"/>
      <c r="F241" s="120"/>
      <c r="G241" s="121"/>
      <c r="H241" s="121"/>
      <c r="I241" s="121"/>
      <c r="J241" s="121"/>
      <c r="K241" s="121"/>
      <c r="L241" s="121"/>
      <c r="M241" s="121"/>
      <c r="N241" s="121"/>
      <c r="O241" s="121"/>
      <c r="P241" s="121"/>
      <c r="Q241" s="121"/>
      <c r="R241" s="121"/>
      <c r="S241" s="121"/>
      <c r="T241" s="121"/>
      <c r="U241" s="121"/>
      <c r="V241" s="121"/>
      <c r="W241" s="121"/>
      <c r="X241" s="121"/>
      <c r="Y241" s="121"/>
      <c r="Z241" s="121"/>
    </row>
    <row r="242">
      <c r="A242" s="120"/>
      <c r="B242" s="121"/>
      <c r="C242" s="121"/>
      <c r="D242" s="121"/>
      <c r="E242" s="121"/>
      <c r="F242" s="120"/>
      <c r="G242" s="121"/>
      <c r="H242" s="121"/>
      <c r="I242" s="121"/>
      <c r="J242" s="121"/>
      <c r="K242" s="121"/>
      <c r="L242" s="121"/>
      <c r="M242" s="121"/>
      <c r="N242" s="121"/>
      <c r="O242" s="121"/>
      <c r="P242" s="121"/>
      <c r="Q242" s="121"/>
      <c r="R242" s="121"/>
      <c r="S242" s="121"/>
      <c r="T242" s="121"/>
      <c r="U242" s="121"/>
      <c r="V242" s="121"/>
      <c r="W242" s="121"/>
      <c r="X242" s="121"/>
      <c r="Y242" s="121"/>
      <c r="Z242" s="121"/>
    </row>
    <row r="243">
      <c r="A243" s="120"/>
      <c r="B243" s="121"/>
      <c r="C243" s="121"/>
      <c r="D243" s="121"/>
      <c r="E243" s="121"/>
      <c r="F243" s="120"/>
      <c r="G243" s="121"/>
      <c r="H243" s="121"/>
      <c r="I243" s="121"/>
      <c r="J243" s="121"/>
      <c r="K243" s="121"/>
      <c r="L243" s="121"/>
      <c r="M243" s="121"/>
      <c r="N243" s="121"/>
      <c r="O243" s="121"/>
      <c r="P243" s="121"/>
      <c r="Q243" s="121"/>
      <c r="R243" s="121"/>
      <c r="S243" s="121"/>
      <c r="T243" s="121"/>
      <c r="U243" s="121"/>
      <c r="V243" s="121"/>
      <c r="W243" s="121"/>
      <c r="X243" s="121"/>
      <c r="Y243" s="121"/>
      <c r="Z243" s="121"/>
    </row>
    <row r="244">
      <c r="A244" s="120"/>
      <c r="B244" s="121"/>
      <c r="C244" s="121"/>
      <c r="D244" s="121"/>
      <c r="E244" s="121"/>
      <c r="F244" s="120"/>
      <c r="G244" s="121"/>
      <c r="H244" s="121"/>
      <c r="I244" s="121"/>
      <c r="J244" s="121"/>
      <c r="K244" s="121"/>
      <c r="L244" s="121"/>
      <c r="M244" s="121"/>
      <c r="N244" s="121"/>
      <c r="O244" s="121"/>
      <c r="P244" s="121"/>
      <c r="Q244" s="121"/>
      <c r="R244" s="121"/>
      <c r="S244" s="121"/>
      <c r="T244" s="121"/>
      <c r="U244" s="121"/>
      <c r="V244" s="121"/>
      <c r="W244" s="121"/>
      <c r="X244" s="121"/>
      <c r="Y244" s="121"/>
      <c r="Z244" s="121"/>
    </row>
    <row r="245">
      <c r="A245" s="120"/>
      <c r="B245" s="121"/>
      <c r="C245" s="121"/>
      <c r="D245" s="121"/>
      <c r="E245" s="121"/>
      <c r="F245" s="120"/>
      <c r="G245" s="121"/>
      <c r="H245" s="121"/>
      <c r="I245" s="121"/>
      <c r="J245" s="121"/>
      <c r="K245" s="121"/>
      <c r="L245" s="121"/>
      <c r="M245" s="121"/>
      <c r="N245" s="121"/>
      <c r="O245" s="121"/>
      <c r="P245" s="121"/>
      <c r="Q245" s="121"/>
      <c r="R245" s="121"/>
      <c r="S245" s="121"/>
      <c r="T245" s="121"/>
      <c r="U245" s="121"/>
      <c r="V245" s="121"/>
      <c r="W245" s="121"/>
      <c r="X245" s="121"/>
      <c r="Y245" s="121"/>
      <c r="Z245" s="121"/>
    </row>
    <row r="246">
      <c r="A246" s="120"/>
      <c r="B246" s="121"/>
      <c r="C246" s="121"/>
      <c r="D246" s="121"/>
      <c r="E246" s="121"/>
      <c r="F246" s="120"/>
      <c r="G246" s="121"/>
      <c r="H246" s="121"/>
      <c r="I246" s="121"/>
      <c r="J246" s="121"/>
      <c r="K246" s="121"/>
      <c r="L246" s="121"/>
      <c r="M246" s="121"/>
      <c r="N246" s="121"/>
      <c r="O246" s="121"/>
      <c r="P246" s="121"/>
      <c r="Q246" s="121"/>
      <c r="R246" s="121"/>
      <c r="S246" s="121"/>
      <c r="T246" s="121"/>
      <c r="U246" s="121"/>
      <c r="V246" s="121"/>
      <c r="W246" s="121"/>
      <c r="X246" s="121"/>
      <c r="Y246" s="121"/>
      <c r="Z246" s="121"/>
    </row>
    <row r="247">
      <c r="A247" s="120"/>
      <c r="B247" s="121"/>
      <c r="C247" s="121"/>
      <c r="D247" s="121"/>
      <c r="E247" s="121"/>
      <c r="F247" s="120"/>
      <c r="G247" s="121"/>
      <c r="H247" s="121"/>
      <c r="I247" s="121"/>
      <c r="J247" s="121"/>
      <c r="K247" s="121"/>
      <c r="L247" s="121"/>
      <c r="M247" s="121"/>
      <c r="N247" s="121"/>
      <c r="O247" s="121"/>
      <c r="P247" s="121"/>
      <c r="Q247" s="121"/>
      <c r="R247" s="121"/>
      <c r="S247" s="121"/>
      <c r="T247" s="121"/>
      <c r="U247" s="121"/>
      <c r="V247" s="121"/>
      <c r="W247" s="121"/>
      <c r="X247" s="121"/>
      <c r="Y247" s="121"/>
      <c r="Z247" s="121"/>
    </row>
    <row r="248">
      <c r="A248" s="120"/>
      <c r="B248" s="121"/>
      <c r="C248" s="121"/>
      <c r="D248" s="121"/>
      <c r="E248" s="121"/>
      <c r="F248" s="120"/>
      <c r="G248" s="121"/>
      <c r="H248" s="121"/>
      <c r="I248" s="121"/>
      <c r="J248" s="121"/>
      <c r="K248" s="121"/>
      <c r="L248" s="121"/>
      <c r="M248" s="121"/>
      <c r="N248" s="121"/>
      <c r="O248" s="121"/>
      <c r="P248" s="121"/>
      <c r="Q248" s="121"/>
      <c r="R248" s="121"/>
      <c r="S248" s="121"/>
      <c r="T248" s="121"/>
      <c r="U248" s="121"/>
      <c r="V248" s="121"/>
      <c r="W248" s="121"/>
      <c r="X248" s="121"/>
      <c r="Y248" s="121"/>
      <c r="Z248" s="121"/>
    </row>
    <row r="249">
      <c r="A249" s="120"/>
      <c r="B249" s="121"/>
      <c r="C249" s="121"/>
      <c r="D249" s="121"/>
      <c r="E249" s="121"/>
      <c r="F249" s="120"/>
      <c r="G249" s="121"/>
      <c r="H249" s="121"/>
      <c r="I249" s="121"/>
      <c r="J249" s="121"/>
      <c r="K249" s="121"/>
      <c r="L249" s="121"/>
      <c r="M249" s="121"/>
      <c r="N249" s="121"/>
      <c r="O249" s="121"/>
      <c r="P249" s="121"/>
      <c r="Q249" s="121"/>
      <c r="R249" s="121"/>
      <c r="S249" s="121"/>
      <c r="T249" s="121"/>
      <c r="U249" s="121"/>
      <c r="V249" s="121"/>
      <c r="W249" s="121"/>
      <c r="X249" s="121"/>
      <c r="Y249" s="121"/>
      <c r="Z249" s="121"/>
    </row>
    <row r="250">
      <c r="A250" s="120"/>
      <c r="B250" s="121"/>
      <c r="C250" s="121"/>
      <c r="D250" s="121"/>
      <c r="E250" s="121"/>
      <c r="F250" s="120"/>
      <c r="G250" s="121"/>
      <c r="H250" s="121"/>
      <c r="I250" s="121"/>
      <c r="J250" s="121"/>
      <c r="K250" s="121"/>
      <c r="L250" s="121"/>
      <c r="M250" s="121"/>
      <c r="N250" s="121"/>
      <c r="O250" s="121"/>
      <c r="P250" s="121"/>
      <c r="Q250" s="121"/>
      <c r="R250" s="121"/>
      <c r="S250" s="121"/>
      <c r="T250" s="121"/>
      <c r="U250" s="121"/>
      <c r="V250" s="121"/>
      <c r="W250" s="121"/>
      <c r="X250" s="121"/>
      <c r="Y250" s="121"/>
      <c r="Z250" s="121"/>
    </row>
    <row r="251">
      <c r="A251" s="120"/>
      <c r="B251" s="121"/>
      <c r="C251" s="121"/>
      <c r="D251" s="121"/>
      <c r="E251" s="121"/>
      <c r="F251" s="120"/>
      <c r="G251" s="121"/>
      <c r="H251" s="121"/>
      <c r="I251" s="121"/>
      <c r="J251" s="121"/>
      <c r="K251" s="121"/>
      <c r="L251" s="121"/>
      <c r="M251" s="121"/>
      <c r="N251" s="121"/>
      <c r="O251" s="121"/>
      <c r="P251" s="121"/>
      <c r="Q251" s="121"/>
      <c r="R251" s="121"/>
      <c r="S251" s="121"/>
      <c r="T251" s="121"/>
      <c r="U251" s="121"/>
      <c r="V251" s="121"/>
      <c r="W251" s="121"/>
      <c r="X251" s="121"/>
      <c r="Y251" s="121"/>
      <c r="Z251" s="121"/>
    </row>
    <row r="252">
      <c r="A252" s="120"/>
      <c r="B252" s="121"/>
      <c r="C252" s="121"/>
      <c r="D252" s="121"/>
      <c r="E252" s="121"/>
      <c r="F252" s="120"/>
      <c r="G252" s="121"/>
      <c r="H252" s="121"/>
      <c r="I252" s="121"/>
      <c r="J252" s="121"/>
      <c r="K252" s="121"/>
      <c r="L252" s="121"/>
      <c r="M252" s="121"/>
      <c r="N252" s="121"/>
      <c r="O252" s="121"/>
      <c r="P252" s="121"/>
      <c r="Q252" s="121"/>
      <c r="R252" s="121"/>
      <c r="S252" s="121"/>
      <c r="T252" s="121"/>
      <c r="U252" s="121"/>
      <c r="V252" s="121"/>
      <c r="W252" s="121"/>
      <c r="X252" s="121"/>
      <c r="Y252" s="121"/>
      <c r="Z252" s="121"/>
    </row>
    <row r="253">
      <c r="A253" s="120"/>
      <c r="B253" s="121"/>
      <c r="C253" s="121"/>
      <c r="D253" s="121"/>
      <c r="E253" s="121"/>
      <c r="F253" s="120"/>
      <c r="G253" s="121"/>
      <c r="H253" s="121"/>
      <c r="I253" s="121"/>
      <c r="J253" s="121"/>
      <c r="K253" s="121"/>
      <c r="L253" s="121"/>
      <c r="M253" s="121"/>
      <c r="N253" s="121"/>
      <c r="O253" s="121"/>
      <c r="P253" s="121"/>
      <c r="Q253" s="121"/>
      <c r="R253" s="121"/>
      <c r="S253" s="121"/>
      <c r="T253" s="121"/>
      <c r="U253" s="121"/>
      <c r="V253" s="121"/>
      <c r="W253" s="121"/>
      <c r="X253" s="121"/>
      <c r="Y253" s="121"/>
      <c r="Z253" s="121"/>
    </row>
    <row r="254">
      <c r="A254" s="120"/>
      <c r="B254" s="121"/>
      <c r="C254" s="121"/>
      <c r="D254" s="121"/>
      <c r="E254" s="121"/>
      <c r="F254" s="120"/>
      <c r="G254" s="121"/>
      <c r="H254" s="121"/>
      <c r="I254" s="121"/>
      <c r="J254" s="121"/>
      <c r="K254" s="121"/>
      <c r="L254" s="121"/>
      <c r="M254" s="121"/>
      <c r="N254" s="121"/>
      <c r="O254" s="121"/>
      <c r="P254" s="121"/>
      <c r="Q254" s="121"/>
      <c r="R254" s="121"/>
      <c r="S254" s="121"/>
      <c r="T254" s="121"/>
      <c r="U254" s="121"/>
      <c r="V254" s="121"/>
      <c r="W254" s="121"/>
      <c r="X254" s="121"/>
      <c r="Y254" s="121"/>
      <c r="Z254" s="121"/>
    </row>
    <row r="255">
      <c r="A255" s="120"/>
      <c r="B255" s="121"/>
      <c r="C255" s="121"/>
      <c r="D255" s="121"/>
      <c r="E255" s="121"/>
      <c r="F255" s="120"/>
      <c r="G255" s="121"/>
      <c r="H255" s="121"/>
      <c r="I255" s="121"/>
      <c r="J255" s="121"/>
      <c r="K255" s="121"/>
      <c r="L255" s="121"/>
      <c r="M255" s="121"/>
      <c r="N255" s="121"/>
      <c r="O255" s="121"/>
      <c r="P255" s="121"/>
      <c r="Q255" s="121"/>
      <c r="R255" s="121"/>
      <c r="S255" s="121"/>
      <c r="T255" s="121"/>
      <c r="U255" s="121"/>
      <c r="V255" s="121"/>
      <c r="W255" s="121"/>
      <c r="X255" s="121"/>
      <c r="Y255" s="121"/>
      <c r="Z255" s="121"/>
    </row>
    <row r="256">
      <c r="A256" s="120"/>
      <c r="B256" s="121"/>
      <c r="C256" s="121"/>
      <c r="D256" s="121"/>
      <c r="E256" s="121"/>
      <c r="F256" s="120"/>
      <c r="G256" s="121"/>
      <c r="H256" s="121"/>
      <c r="I256" s="121"/>
      <c r="J256" s="121"/>
      <c r="K256" s="121"/>
      <c r="L256" s="121"/>
      <c r="M256" s="121"/>
      <c r="N256" s="121"/>
      <c r="O256" s="121"/>
      <c r="P256" s="121"/>
      <c r="Q256" s="121"/>
      <c r="R256" s="121"/>
      <c r="S256" s="121"/>
      <c r="T256" s="121"/>
      <c r="U256" s="121"/>
      <c r="V256" s="121"/>
      <c r="W256" s="121"/>
      <c r="X256" s="121"/>
      <c r="Y256" s="121"/>
      <c r="Z256" s="121"/>
    </row>
    <row r="257">
      <c r="A257" s="120"/>
      <c r="B257" s="121"/>
      <c r="C257" s="121"/>
      <c r="D257" s="121"/>
      <c r="E257" s="121"/>
      <c r="F257" s="120"/>
      <c r="G257" s="121"/>
      <c r="H257" s="121"/>
      <c r="I257" s="121"/>
      <c r="J257" s="121"/>
      <c r="K257" s="121"/>
      <c r="L257" s="121"/>
      <c r="M257" s="121"/>
      <c r="N257" s="121"/>
      <c r="O257" s="121"/>
      <c r="P257" s="121"/>
      <c r="Q257" s="121"/>
      <c r="R257" s="121"/>
      <c r="S257" s="121"/>
      <c r="T257" s="121"/>
      <c r="U257" s="121"/>
      <c r="V257" s="121"/>
      <c r="W257" s="121"/>
      <c r="X257" s="121"/>
      <c r="Y257" s="121"/>
      <c r="Z257" s="121"/>
    </row>
    <row r="258">
      <c r="A258" s="120"/>
      <c r="B258" s="121"/>
      <c r="C258" s="121"/>
      <c r="D258" s="121"/>
      <c r="E258" s="121"/>
      <c r="F258" s="120"/>
      <c r="G258" s="121"/>
      <c r="H258" s="121"/>
      <c r="I258" s="121"/>
      <c r="J258" s="121"/>
      <c r="K258" s="121"/>
      <c r="L258" s="121"/>
      <c r="M258" s="121"/>
      <c r="N258" s="121"/>
      <c r="O258" s="121"/>
      <c r="P258" s="121"/>
      <c r="Q258" s="121"/>
      <c r="R258" s="121"/>
      <c r="S258" s="121"/>
      <c r="T258" s="121"/>
      <c r="U258" s="121"/>
      <c r="V258" s="121"/>
      <c r="W258" s="121"/>
      <c r="X258" s="121"/>
      <c r="Y258" s="121"/>
      <c r="Z258" s="121"/>
    </row>
    <row r="259">
      <c r="A259" s="120"/>
      <c r="B259" s="121"/>
      <c r="C259" s="121"/>
      <c r="D259" s="121"/>
      <c r="E259" s="121"/>
      <c r="F259" s="120"/>
      <c r="G259" s="121"/>
      <c r="H259" s="121"/>
      <c r="I259" s="121"/>
      <c r="J259" s="121"/>
      <c r="K259" s="121"/>
      <c r="L259" s="121"/>
      <c r="M259" s="121"/>
      <c r="N259" s="121"/>
      <c r="O259" s="121"/>
      <c r="P259" s="121"/>
      <c r="Q259" s="121"/>
      <c r="R259" s="121"/>
      <c r="S259" s="121"/>
      <c r="T259" s="121"/>
      <c r="U259" s="121"/>
      <c r="V259" s="121"/>
      <c r="W259" s="121"/>
      <c r="X259" s="121"/>
      <c r="Y259" s="121"/>
      <c r="Z259" s="121"/>
    </row>
    <row r="260">
      <c r="A260" s="120"/>
      <c r="B260" s="121"/>
      <c r="C260" s="121"/>
      <c r="D260" s="121"/>
      <c r="E260" s="121"/>
      <c r="F260" s="120"/>
      <c r="G260" s="121"/>
      <c r="H260" s="121"/>
      <c r="I260" s="121"/>
      <c r="J260" s="121"/>
      <c r="K260" s="121"/>
      <c r="L260" s="121"/>
      <c r="M260" s="121"/>
      <c r="N260" s="121"/>
      <c r="O260" s="121"/>
      <c r="P260" s="121"/>
      <c r="Q260" s="121"/>
      <c r="R260" s="121"/>
      <c r="S260" s="121"/>
      <c r="T260" s="121"/>
      <c r="U260" s="121"/>
      <c r="V260" s="121"/>
      <c r="W260" s="121"/>
      <c r="X260" s="121"/>
      <c r="Y260" s="121"/>
      <c r="Z260" s="121"/>
    </row>
    <row r="261">
      <c r="A261" s="120"/>
      <c r="B261" s="121"/>
      <c r="C261" s="121"/>
      <c r="D261" s="121"/>
      <c r="E261" s="121"/>
      <c r="F261" s="120"/>
      <c r="G261" s="121"/>
      <c r="H261" s="121"/>
      <c r="I261" s="121"/>
      <c r="J261" s="121"/>
      <c r="K261" s="121"/>
      <c r="L261" s="121"/>
      <c r="M261" s="121"/>
      <c r="N261" s="121"/>
      <c r="O261" s="121"/>
      <c r="P261" s="121"/>
      <c r="Q261" s="121"/>
      <c r="R261" s="121"/>
      <c r="S261" s="121"/>
      <c r="T261" s="121"/>
      <c r="U261" s="121"/>
      <c r="V261" s="121"/>
      <c r="W261" s="121"/>
      <c r="X261" s="121"/>
      <c r="Y261" s="121"/>
      <c r="Z261" s="121"/>
    </row>
    <row r="262">
      <c r="A262" s="120"/>
      <c r="B262" s="121"/>
      <c r="C262" s="121"/>
      <c r="D262" s="121"/>
      <c r="E262" s="121"/>
      <c r="F262" s="120"/>
      <c r="G262" s="121"/>
      <c r="H262" s="121"/>
      <c r="I262" s="121"/>
      <c r="J262" s="121"/>
      <c r="K262" s="121"/>
      <c r="L262" s="121"/>
      <c r="M262" s="121"/>
      <c r="N262" s="121"/>
      <c r="O262" s="121"/>
      <c r="P262" s="121"/>
      <c r="Q262" s="121"/>
      <c r="R262" s="121"/>
      <c r="S262" s="121"/>
      <c r="T262" s="121"/>
      <c r="U262" s="121"/>
      <c r="V262" s="121"/>
      <c r="W262" s="121"/>
      <c r="X262" s="121"/>
      <c r="Y262" s="121"/>
      <c r="Z262" s="121"/>
    </row>
    <row r="263">
      <c r="A263" s="120"/>
      <c r="B263" s="121"/>
      <c r="C263" s="121"/>
      <c r="D263" s="121"/>
      <c r="E263" s="121"/>
      <c r="F263" s="120"/>
      <c r="G263" s="121"/>
      <c r="H263" s="121"/>
      <c r="I263" s="121"/>
      <c r="J263" s="121"/>
      <c r="K263" s="121"/>
      <c r="L263" s="121"/>
      <c r="M263" s="121"/>
      <c r="N263" s="121"/>
      <c r="O263" s="121"/>
      <c r="P263" s="121"/>
      <c r="Q263" s="121"/>
      <c r="R263" s="121"/>
      <c r="S263" s="121"/>
      <c r="T263" s="121"/>
      <c r="U263" s="121"/>
      <c r="V263" s="121"/>
      <c r="W263" s="121"/>
      <c r="X263" s="121"/>
      <c r="Y263" s="121"/>
      <c r="Z263" s="121"/>
    </row>
    <row r="264">
      <c r="A264" s="120"/>
      <c r="B264" s="121"/>
      <c r="C264" s="121"/>
      <c r="D264" s="121"/>
      <c r="E264" s="121"/>
      <c r="F264" s="120"/>
      <c r="G264" s="121"/>
      <c r="H264" s="121"/>
      <c r="I264" s="121"/>
      <c r="J264" s="121"/>
      <c r="K264" s="121"/>
      <c r="L264" s="121"/>
      <c r="M264" s="121"/>
      <c r="N264" s="121"/>
      <c r="O264" s="121"/>
      <c r="P264" s="121"/>
      <c r="Q264" s="121"/>
      <c r="R264" s="121"/>
      <c r="S264" s="121"/>
      <c r="T264" s="121"/>
      <c r="U264" s="121"/>
      <c r="V264" s="121"/>
      <c r="W264" s="121"/>
      <c r="X264" s="121"/>
      <c r="Y264" s="121"/>
      <c r="Z264" s="121"/>
    </row>
    <row r="265">
      <c r="A265" s="120"/>
      <c r="B265" s="121"/>
      <c r="C265" s="121"/>
      <c r="D265" s="121"/>
      <c r="E265" s="121"/>
      <c r="F265" s="120"/>
      <c r="G265" s="121"/>
      <c r="H265" s="121"/>
      <c r="I265" s="121"/>
      <c r="J265" s="121"/>
      <c r="K265" s="121"/>
      <c r="L265" s="121"/>
      <c r="M265" s="121"/>
      <c r="N265" s="121"/>
      <c r="O265" s="121"/>
      <c r="P265" s="121"/>
      <c r="Q265" s="121"/>
      <c r="R265" s="121"/>
      <c r="S265" s="121"/>
      <c r="T265" s="121"/>
      <c r="U265" s="121"/>
      <c r="V265" s="121"/>
      <c r="W265" s="121"/>
      <c r="X265" s="121"/>
      <c r="Y265" s="121"/>
      <c r="Z265" s="121"/>
    </row>
    <row r="266">
      <c r="A266" s="120"/>
      <c r="B266" s="121"/>
      <c r="C266" s="121"/>
      <c r="D266" s="121"/>
      <c r="E266" s="121"/>
      <c r="F266" s="120"/>
      <c r="G266" s="121"/>
      <c r="H266" s="121"/>
      <c r="I266" s="121"/>
      <c r="J266" s="121"/>
      <c r="K266" s="121"/>
      <c r="L266" s="121"/>
      <c r="M266" s="121"/>
      <c r="N266" s="121"/>
      <c r="O266" s="121"/>
      <c r="P266" s="121"/>
      <c r="Q266" s="121"/>
      <c r="R266" s="121"/>
      <c r="S266" s="121"/>
      <c r="T266" s="121"/>
      <c r="U266" s="121"/>
      <c r="V266" s="121"/>
      <c r="W266" s="121"/>
      <c r="X266" s="121"/>
      <c r="Y266" s="121"/>
      <c r="Z266" s="121"/>
    </row>
    <row r="267">
      <c r="A267" s="120"/>
      <c r="B267" s="121"/>
      <c r="C267" s="121"/>
      <c r="D267" s="121"/>
      <c r="E267" s="121"/>
      <c r="F267" s="120"/>
      <c r="G267" s="121"/>
      <c r="H267" s="121"/>
      <c r="I267" s="121"/>
      <c r="J267" s="121"/>
      <c r="K267" s="121"/>
      <c r="L267" s="121"/>
      <c r="M267" s="121"/>
      <c r="N267" s="121"/>
      <c r="O267" s="121"/>
      <c r="P267" s="121"/>
      <c r="Q267" s="121"/>
      <c r="R267" s="121"/>
      <c r="S267" s="121"/>
      <c r="T267" s="121"/>
      <c r="U267" s="121"/>
      <c r="V267" s="121"/>
      <c r="W267" s="121"/>
      <c r="X267" s="121"/>
      <c r="Y267" s="121"/>
      <c r="Z267" s="121"/>
    </row>
    <row r="268">
      <c r="A268" s="120"/>
      <c r="B268" s="121"/>
      <c r="C268" s="121"/>
      <c r="D268" s="121"/>
      <c r="E268" s="121"/>
      <c r="F268" s="120"/>
      <c r="G268" s="121"/>
      <c r="H268" s="121"/>
      <c r="I268" s="121"/>
      <c r="J268" s="121"/>
      <c r="K268" s="121"/>
      <c r="L268" s="121"/>
      <c r="M268" s="121"/>
      <c r="N268" s="121"/>
      <c r="O268" s="121"/>
      <c r="P268" s="121"/>
      <c r="Q268" s="121"/>
      <c r="R268" s="121"/>
      <c r="S268" s="121"/>
      <c r="T268" s="121"/>
      <c r="U268" s="121"/>
      <c r="V268" s="121"/>
      <c r="W268" s="121"/>
      <c r="X268" s="121"/>
      <c r="Y268" s="121"/>
      <c r="Z268" s="121"/>
    </row>
    <row r="269">
      <c r="A269" s="120"/>
      <c r="B269" s="121"/>
      <c r="C269" s="121"/>
      <c r="D269" s="121"/>
      <c r="E269" s="121"/>
      <c r="F269" s="120"/>
      <c r="G269" s="121"/>
      <c r="H269" s="121"/>
      <c r="I269" s="121"/>
      <c r="J269" s="121"/>
      <c r="K269" s="121"/>
      <c r="L269" s="121"/>
      <c r="M269" s="121"/>
      <c r="N269" s="121"/>
      <c r="O269" s="121"/>
      <c r="P269" s="121"/>
      <c r="Q269" s="121"/>
      <c r="R269" s="121"/>
      <c r="S269" s="121"/>
      <c r="T269" s="121"/>
      <c r="U269" s="121"/>
      <c r="V269" s="121"/>
      <c r="W269" s="121"/>
      <c r="X269" s="121"/>
      <c r="Y269" s="121"/>
      <c r="Z269" s="121"/>
    </row>
    <row r="270">
      <c r="A270" s="120"/>
      <c r="B270" s="121"/>
      <c r="C270" s="121"/>
      <c r="D270" s="121"/>
      <c r="E270" s="121"/>
      <c r="F270" s="120"/>
      <c r="G270" s="121"/>
      <c r="H270" s="121"/>
      <c r="I270" s="121"/>
      <c r="J270" s="121"/>
      <c r="K270" s="121"/>
      <c r="L270" s="121"/>
      <c r="M270" s="121"/>
      <c r="N270" s="121"/>
      <c r="O270" s="121"/>
      <c r="P270" s="121"/>
      <c r="Q270" s="121"/>
      <c r="R270" s="121"/>
      <c r="S270" s="121"/>
      <c r="T270" s="121"/>
      <c r="U270" s="121"/>
      <c r="V270" s="121"/>
      <c r="W270" s="121"/>
      <c r="X270" s="121"/>
      <c r="Y270" s="121"/>
      <c r="Z270" s="121"/>
    </row>
    <row r="271">
      <c r="A271" s="120"/>
      <c r="B271" s="121"/>
      <c r="C271" s="121"/>
      <c r="D271" s="121"/>
      <c r="E271" s="121"/>
      <c r="F271" s="120"/>
      <c r="G271" s="121"/>
      <c r="H271" s="121"/>
      <c r="I271" s="121"/>
      <c r="J271" s="121"/>
      <c r="K271" s="121"/>
      <c r="L271" s="121"/>
      <c r="M271" s="121"/>
      <c r="N271" s="121"/>
      <c r="O271" s="121"/>
      <c r="P271" s="121"/>
      <c r="Q271" s="121"/>
      <c r="R271" s="121"/>
      <c r="S271" s="121"/>
      <c r="T271" s="121"/>
      <c r="U271" s="121"/>
      <c r="V271" s="121"/>
      <c r="W271" s="121"/>
      <c r="X271" s="121"/>
      <c r="Y271" s="121"/>
      <c r="Z271" s="121"/>
    </row>
    <row r="272">
      <c r="A272" s="120"/>
      <c r="B272" s="121"/>
      <c r="C272" s="121"/>
      <c r="D272" s="121"/>
      <c r="E272" s="121"/>
      <c r="F272" s="120"/>
      <c r="G272" s="121"/>
      <c r="H272" s="121"/>
      <c r="I272" s="121"/>
      <c r="J272" s="121"/>
      <c r="K272" s="121"/>
      <c r="L272" s="121"/>
      <c r="M272" s="121"/>
      <c r="N272" s="121"/>
      <c r="O272" s="121"/>
      <c r="P272" s="121"/>
      <c r="Q272" s="121"/>
      <c r="R272" s="121"/>
      <c r="S272" s="121"/>
      <c r="T272" s="121"/>
      <c r="U272" s="121"/>
      <c r="V272" s="121"/>
      <c r="W272" s="121"/>
      <c r="X272" s="121"/>
      <c r="Y272" s="121"/>
      <c r="Z272" s="121"/>
    </row>
    <row r="273">
      <c r="A273" s="120"/>
      <c r="B273" s="121"/>
      <c r="C273" s="121"/>
      <c r="D273" s="121"/>
      <c r="E273" s="121"/>
      <c r="F273" s="120"/>
      <c r="G273" s="121"/>
      <c r="H273" s="121"/>
      <c r="I273" s="121"/>
      <c r="J273" s="121"/>
      <c r="K273" s="121"/>
      <c r="L273" s="121"/>
      <c r="M273" s="121"/>
      <c r="N273" s="121"/>
      <c r="O273" s="121"/>
      <c r="P273" s="121"/>
      <c r="Q273" s="121"/>
      <c r="R273" s="121"/>
      <c r="S273" s="121"/>
      <c r="T273" s="121"/>
      <c r="U273" s="121"/>
      <c r="V273" s="121"/>
      <c r="W273" s="121"/>
      <c r="X273" s="121"/>
      <c r="Y273" s="121"/>
      <c r="Z273" s="121"/>
    </row>
    <row r="274">
      <c r="A274" s="120"/>
      <c r="B274" s="121"/>
      <c r="C274" s="121"/>
      <c r="D274" s="121"/>
      <c r="E274" s="121"/>
      <c r="F274" s="120"/>
      <c r="G274" s="121"/>
      <c r="H274" s="121"/>
      <c r="I274" s="121"/>
      <c r="J274" s="121"/>
      <c r="K274" s="121"/>
      <c r="L274" s="121"/>
      <c r="M274" s="121"/>
      <c r="N274" s="121"/>
      <c r="O274" s="121"/>
      <c r="P274" s="121"/>
      <c r="Q274" s="121"/>
      <c r="R274" s="121"/>
      <c r="S274" s="121"/>
      <c r="T274" s="121"/>
      <c r="U274" s="121"/>
      <c r="V274" s="121"/>
      <c r="W274" s="121"/>
      <c r="X274" s="121"/>
      <c r="Y274" s="121"/>
      <c r="Z274" s="121"/>
    </row>
    <row r="275">
      <c r="A275" s="120"/>
      <c r="B275" s="121"/>
      <c r="C275" s="121"/>
      <c r="D275" s="121"/>
      <c r="E275" s="121"/>
      <c r="F275" s="120"/>
      <c r="G275" s="121"/>
      <c r="H275" s="121"/>
      <c r="I275" s="121"/>
      <c r="J275" s="121"/>
      <c r="K275" s="121"/>
      <c r="L275" s="121"/>
      <c r="M275" s="121"/>
      <c r="N275" s="121"/>
      <c r="O275" s="121"/>
      <c r="P275" s="121"/>
      <c r="Q275" s="121"/>
      <c r="R275" s="121"/>
      <c r="S275" s="121"/>
      <c r="T275" s="121"/>
      <c r="U275" s="121"/>
      <c r="V275" s="121"/>
      <c r="W275" s="121"/>
      <c r="X275" s="121"/>
      <c r="Y275" s="121"/>
      <c r="Z275" s="121"/>
    </row>
    <row r="276">
      <c r="A276" s="120"/>
      <c r="B276" s="121"/>
      <c r="C276" s="121"/>
      <c r="D276" s="121"/>
      <c r="E276" s="121"/>
      <c r="F276" s="120"/>
      <c r="G276" s="121"/>
      <c r="H276" s="121"/>
      <c r="I276" s="121"/>
      <c r="J276" s="121"/>
      <c r="K276" s="121"/>
      <c r="L276" s="121"/>
      <c r="M276" s="121"/>
      <c r="N276" s="121"/>
      <c r="O276" s="121"/>
      <c r="P276" s="121"/>
      <c r="Q276" s="121"/>
      <c r="R276" s="121"/>
      <c r="S276" s="121"/>
      <c r="T276" s="121"/>
      <c r="U276" s="121"/>
      <c r="V276" s="121"/>
      <c r="W276" s="121"/>
      <c r="X276" s="121"/>
      <c r="Y276" s="121"/>
      <c r="Z276" s="121"/>
    </row>
    <row r="277">
      <c r="A277" s="120"/>
      <c r="B277" s="121"/>
      <c r="C277" s="121"/>
      <c r="D277" s="121"/>
      <c r="E277" s="121"/>
      <c r="F277" s="120"/>
      <c r="G277" s="121"/>
      <c r="H277" s="121"/>
      <c r="I277" s="121"/>
      <c r="J277" s="121"/>
      <c r="K277" s="121"/>
      <c r="L277" s="121"/>
      <c r="M277" s="121"/>
      <c r="N277" s="121"/>
      <c r="O277" s="121"/>
      <c r="P277" s="121"/>
      <c r="Q277" s="121"/>
      <c r="R277" s="121"/>
      <c r="S277" s="121"/>
      <c r="T277" s="121"/>
      <c r="U277" s="121"/>
      <c r="V277" s="121"/>
      <c r="W277" s="121"/>
      <c r="X277" s="121"/>
      <c r="Y277" s="121"/>
      <c r="Z277" s="121"/>
    </row>
    <row r="278">
      <c r="A278" s="120"/>
      <c r="B278" s="121"/>
      <c r="C278" s="121"/>
      <c r="D278" s="121"/>
      <c r="E278" s="121"/>
      <c r="F278" s="120"/>
      <c r="G278" s="121"/>
      <c r="H278" s="121"/>
      <c r="I278" s="121"/>
      <c r="J278" s="121"/>
      <c r="K278" s="121"/>
      <c r="L278" s="121"/>
      <c r="M278" s="121"/>
      <c r="N278" s="121"/>
      <c r="O278" s="121"/>
      <c r="P278" s="121"/>
      <c r="Q278" s="121"/>
      <c r="R278" s="121"/>
      <c r="S278" s="121"/>
      <c r="T278" s="121"/>
      <c r="U278" s="121"/>
      <c r="V278" s="121"/>
      <c r="W278" s="121"/>
      <c r="X278" s="121"/>
      <c r="Y278" s="121"/>
      <c r="Z278" s="121"/>
    </row>
    <row r="279">
      <c r="A279" s="120"/>
      <c r="B279" s="121"/>
      <c r="C279" s="121"/>
      <c r="D279" s="121"/>
      <c r="E279" s="121"/>
      <c r="F279" s="120"/>
      <c r="G279" s="121"/>
      <c r="H279" s="121"/>
      <c r="I279" s="121"/>
      <c r="J279" s="121"/>
      <c r="K279" s="121"/>
      <c r="L279" s="121"/>
      <c r="M279" s="121"/>
      <c r="N279" s="121"/>
      <c r="O279" s="121"/>
      <c r="P279" s="121"/>
      <c r="Q279" s="121"/>
      <c r="R279" s="121"/>
      <c r="S279" s="121"/>
      <c r="T279" s="121"/>
      <c r="U279" s="121"/>
      <c r="V279" s="121"/>
      <c r="W279" s="121"/>
      <c r="X279" s="121"/>
      <c r="Y279" s="121"/>
      <c r="Z279" s="121"/>
    </row>
    <row r="280">
      <c r="A280" s="120"/>
      <c r="B280" s="121"/>
      <c r="C280" s="121"/>
      <c r="D280" s="121"/>
      <c r="E280" s="121"/>
      <c r="F280" s="120"/>
      <c r="G280" s="121"/>
      <c r="H280" s="121"/>
      <c r="I280" s="121"/>
      <c r="J280" s="121"/>
      <c r="K280" s="121"/>
      <c r="L280" s="121"/>
      <c r="M280" s="121"/>
      <c r="N280" s="121"/>
      <c r="O280" s="121"/>
      <c r="P280" s="121"/>
      <c r="Q280" s="121"/>
      <c r="R280" s="121"/>
      <c r="S280" s="121"/>
      <c r="T280" s="121"/>
      <c r="U280" s="121"/>
      <c r="V280" s="121"/>
      <c r="W280" s="121"/>
      <c r="X280" s="121"/>
      <c r="Y280" s="121"/>
      <c r="Z280" s="121"/>
    </row>
    <row r="281">
      <c r="A281" s="120"/>
      <c r="B281" s="121"/>
      <c r="C281" s="121"/>
      <c r="D281" s="121"/>
      <c r="E281" s="121"/>
      <c r="F281" s="120"/>
      <c r="G281" s="121"/>
      <c r="H281" s="121"/>
      <c r="I281" s="121"/>
      <c r="J281" s="121"/>
      <c r="K281" s="121"/>
      <c r="L281" s="121"/>
      <c r="M281" s="121"/>
      <c r="N281" s="121"/>
      <c r="O281" s="121"/>
      <c r="P281" s="121"/>
      <c r="Q281" s="121"/>
      <c r="R281" s="121"/>
      <c r="S281" s="121"/>
      <c r="T281" s="121"/>
      <c r="U281" s="121"/>
      <c r="V281" s="121"/>
      <c r="W281" s="121"/>
      <c r="X281" s="121"/>
      <c r="Y281" s="121"/>
      <c r="Z281" s="121"/>
    </row>
    <row r="282">
      <c r="A282" s="120"/>
      <c r="B282" s="121"/>
      <c r="C282" s="121"/>
      <c r="D282" s="121"/>
      <c r="E282" s="121"/>
      <c r="F282" s="120"/>
      <c r="G282" s="121"/>
      <c r="H282" s="121"/>
      <c r="I282" s="121"/>
      <c r="J282" s="121"/>
      <c r="K282" s="121"/>
      <c r="L282" s="121"/>
      <c r="M282" s="121"/>
      <c r="N282" s="121"/>
      <c r="O282" s="121"/>
      <c r="P282" s="121"/>
      <c r="Q282" s="121"/>
      <c r="R282" s="121"/>
      <c r="S282" s="121"/>
      <c r="T282" s="121"/>
      <c r="U282" s="121"/>
      <c r="V282" s="121"/>
      <c r="W282" s="121"/>
      <c r="X282" s="121"/>
      <c r="Y282" s="121"/>
      <c r="Z282" s="121"/>
    </row>
    <row r="283">
      <c r="A283" s="120"/>
      <c r="B283" s="121"/>
      <c r="C283" s="121"/>
      <c r="D283" s="121"/>
      <c r="E283" s="121"/>
      <c r="F283" s="120"/>
      <c r="G283" s="121"/>
      <c r="H283" s="121"/>
      <c r="I283" s="121"/>
      <c r="J283" s="121"/>
      <c r="K283" s="121"/>
      <c r="L283" s="121"/>
      <c r="M283" s="121"/>
      <c r="N283" s="121"/>
      <c r="O283" s="121"/>
      <c r="P283" s="121"/>
      <c r="Q283" s="121"/>
      <c r="R283" s="121"/>
      <c r="S283" s="121"/>
      <c r="T283" s="121"/>
      <c r="U283" s="121"/>
      <c r="V283" s="121"/>
      <c r="W283" s="121"/>
      <c r="X283" s="121"/>
      <c r="Y283" s="121"/>
      <c r="Z283" s="121"/>
    </row>
    <row r="284">
      <c r="A284" s="120"/>
      <c r="B284" s="121"/>
      <c r="C284" s="121"/>
      <c r="D284" s="121"/>
      <c r="E284" s="121"/>
      <c r="F284" s="120"/>
      <c r="G284" s="121"/>
      <c r="H284" s="121"/>
      <c r="I284" s="121"/>
      <c r="J284" s="121"/>
      <c r="K284" s="121"/>
      <c r="L284" s="121"/>
      <c r="M284" s="121"/>
      <c r="N284" s="121"/>
      <c r="O284" s="121"/>
      <c r="P284" s="121"/>
      <c r="Q284" s="121"/>
      <c r="R284" s="121"/>
      <c r="S284" s="121"/>
      <c r="T284" s="121"/>
      <c r="U284" s="121"/>
      <c r="V284" s="121"/>
      <c r="W284" s="121"/>
      <c r="X284" s="121"/>
      <c r="Y284" s="121"/>
      <c r="Z284" s="121"/>
    </row>
    <row r="285">
      <c r="A285" s="120"/>
      <c r="B285" s="121"/>
      <c r="C285" s="121"/>
      <c r="D285" s="121"/>
      <c r="E285" s="121"/>
      <c r="F285" s="120"/>
      <c r="G285" s="121"/>
      <c r="H285" s="121"/>
      <c r="I285" s="121"/>
      <c r="J285" s="121"/>
      <c r="K285" s="121"/>
      <c r="L285" s="121"/>
      <c r="M285" s="121"/>
      <c r="N285" s="121"/>
      <c r="O285" s="121"/>
      <c r="P285" s="121"/>
      <c r="Q285" s="121"/>
      <c r="R285" s="121"/>
      <c r="S285" s="121"/>
      <c r="T285" s="121"/>
      <c r="U285" s="121"/>
      <c r="V285" s="121"/>
      <c r="W285" s="121"/>
      <c r="X285" s="121"/>
      <c r="Y285" s="121"/>
      <c r="Z285" s="121"/>
    </row>
    <row r="286">
      <c r="A286" s="120"/>
      <c r="B286" s="121"/>
      <c r="C286" s="121"/>
      <c r="D286" s="121"/>
      <c r="E286" s="121"/>
      <c r="F286" s="120"/>
      <c r="G286" s="121"/>
      <c r="H286" s="121"/>
      <c r="I286" s="121"/>
      <c r="J286" s="121"/>
      <c r="K286" s="121"/>
      <c r="L286" s="121"/>
      <c r="M286" s="121"/>
      <c r="N286" s="121"/>
      <c r="O286" s="121"/>
      <c r="P286" s="121"/>
      <c r="Q286" s="121"/>
      <c r="R286" s="121"/>
      <c r="S286" s="121"/>
      <c r="T286" s="121"/>
      <c r="U286" s="121"/>
      <c r="V286" s="121"/>
      <c r="W286" s="121"/>
      <c r="X286" s="121"/>
      <c r="Y286" s="121"/>
      <c r="Z286" s="121"/>
    </row>
    <row r="287">
      <c r="A287" s="120"/>
      <c r="B287" s="121"/>
      <c r="C287" s="121"/>
      <c r="D287" s="121"/>
      <c r="E287" s="121"/>
      <c r="F287" s="120"/>
      <c r="G287" s="121"/>
      <c r="H287" s="121"/>
      <c r="I287" s="121"/>
      <c r="J287" s="121"/>
      <c r="K287" s="121"/>
      <c r="L287" s="121"/>
      <c r="M287" s="121"/>
      <c r="N287" s="121"/>
      <c r="O287" s="121"/>
      <c r="P287" s="121"/>
      <c r="Q287" s="121"/>
      <c r="R287" s="121"/>
      <c r="S287" s="121"/>
      <c r="T287" s="121"/>
      <c r="U287" s="121"/>
      <c r="V287" s="121"/>
      <c r="W287" s="121"/>
      <c r="X287" s="121"/>
      <c r="Y287" s="121"/>
      <c r="Z287" s="121"/>
    </row>
    <row r="288">
      <c r="A288" s="120"/>
      <c r="B288" s="121"/>
      <c r="C288" s="121"/>
      <c r="D288" s="121"/>
      <c r="E288" s="121"/>
      <c r="F288" s="120"/>
      <c r="G288" s="121"/>
      <c r="H288" s="121"/>
      <c r="I288" s="121"/>
      <c r="J288" s="121"/>
      <c r="K288" s="121"/>
      <c r="L288" s="121"/>
      <c r="M288" s="121"/>
      <c r="N288" s="121"/>
      <c r="O288" s="121"/>
      <c r="P288" s="121"/>
      <c r="Q288" s="121"/>
      <c r="R288" s="121"/>
      <c r="S288" s="121"/>
      <c r="T288" s="121"/>
      <c r="U288" s="121"/>
      <c r="V288" s="121"/>
      <c r="W288" s="121"/>
      <c r="X288" s="121"/>
      <c r="Y288" s="121"/>
      <c r="Z288" s="121"/>
    </row>
    <row r="289">
      <c r="A289" s="120"/>
      <c r="B289" s="121"/>
      <c r="C289" s="121"/>
      <c r="D289" s="121"/>
      <c r="E289" s="121"/>
      <c r="F289" s="120"/>
      <c r="G289" s="121"/>
      <c r="H289" s="121"/>
      <c r="I289" s="121"/>
      <c r="J289" s="121"/>
      <c r="K289" s="121"/>
      <c r="L289" s="121"/>
      <c r="M289" s="121"/>
      <c r="N289" s="121"/>
      <c r="O289" s="121"/>
      <c r="P289" s="121"/>
      <c r="Q289" s="121"/>
      <c r="R289" s="121"/>
      <c r="S289" s="121"/>
      <c r="T289" s="121"/>
      <c r="U289" s="121"/>
      <c r="V289" s="121"/>
      <c r="W289" s="121"/>
      <c r="X289" s="121"/>
      <c r="Y289" s="121"/>
      <c r="Z289" s="121"/>
    </row>
    <row r="290">
      <c r="A290" s="120"/>
      <c r="B290" s="121"/>
      <c r="C290" s="121"/>
      <c r="D290" s="121"/>
      <c r="E290" s="121"/>
      <c r="F290" s="120"/>
      <c r="G290" s="121"/>
      <c r="H290" s="121"/>
      <c r="I290" s="121"/>
      <c r="J290" s="121"/>
      <c r="K290" s="121"/>
      <c r="L290" s="121"/>
      <c r="M290" s="121"/>
      <c r="N290" s="121"/>
      <c r="O290" s="121"/>
      <c r="P290" s="121"/>
      <c r="Q290" s="121"/>
      <c r="R290" s="121"/>
      <c r="S290" s="121"/>
      <c r="T290" s="121"/>
      <c r="U290" s="121"/>
      <c r="V290" s="121"/>
      <c r="W290" s="121"/>
      <c r="X290" s="121"/>
      <c r="Y290" s="121"/>
      <c r="Z290" s="121"/>
    </row>
    <row r="291">
      <c r="A291" s="120"/>
      <c r="B291" s="121"/>
      <c r="C291" s="121"/>
      <c r="D291" s="121"/>
      <c r="E291" s="121"/>
      <c r="F291" s="120"/>
      <c r="G291" s="121"/>
      <c r="H291" s="121"/>
      <c r="I291" s="121"/>
      <c r="J291" s="121"/>
      <c r="K291" s="121"/>
      <c r="L291" s="121"/>
      <c r="M291" s="121"/>
      <c r="N291" s="121"/>
      <c r="O291" s="121"/>
      <c r="P291" s="121"/>
      <c r="Q291" s="121"/>
      <c r="R291" s="121"/>
      <c r="S291" s="121"/>
      <c r="T291" s="121"/>
      <c r="U291" s="121"/>
      <c r="V291" s="121"/>
      <c r="W291" s="121"/>
      <c r="X291" s="121"/>
      <c r="Y291" s="121"/>
      <c r="Z291" s="121"/>
    </row>
    <row r="292">
      <c r="A292" s="120"/>
      <c r="B292" s="121"/>
      <c r="C292" s="121"/>
      <c r="D292" s="121"/>
      <c r="E292" s="121"/>
      <c r="F292" s="120"/>
      <c r="G292" s="121"/>
      <c r="H292" s="121"/>
      <c r="I292" s="121"/>
      <c r="J292" s="121"/>
      <c r="K292" s="121"/>
      <c r="L292" s="121"/>
      <c r="M292" s="121"/>
      <c r="N292" s="121"/>
      <c r="O292" s="121"/>
      <c r="P292" s="121"/>
      <c r="Q292" s="121"/>
      <c r="R292" s="121"/>
      <c r="S292" s="121"/>
      <c r="T292" s="121"/>
      <c r="U292" s="121"/>
      <c r="V292" s="121"/>
      <c r="W292" s="121"/>
      <c r="X292" s="121"/>
      <c r="Y292" s="121"/>
      <c r="Z292" s="121"/>
    </row>
    <row r="293">
      <c r="A293" s="120"/>
      <c r="B293" s="121"/>
      <c r="C293" s="121"/>
      <c r="D293" s="121"/>
      <c r="E293" s="121"/>
      <c r="F293" s="120"/>
      <c r="G293" s="121"/>
      <c r="H293" s="121"/>
      <c r="I293" s="121"/>
      <c r="J293" s="121"/>
      <c r="K293" s="121"/>
      <c r="L293" s="121"/>
      <c r="M293" s="121"/>
      <c r="N293" s="121"/>
      <c r="O293" s="121"/>
      <c r="P293" s="121"/>
      <c r="Q293" s="121"/>
      <c r="R293" s="121"/>
      <c r="S293" s="121"/>
      <c r="T293" s="121"/>
      <c r="U293" s="121"/>
      <c r="V293" s="121"/>
      <c r="W293" s="121"/>
      <c r="X293" s="121"/>
      <c r="Y293" s="121"/>
      <c r="Z293" s="121"/>
    </row>
    <row r="294">
      <c r="A294" s="120"/>
      <c r="B294" s="121"/>
      <c r="C294" s="121"/>
      <c r="D294" s="121"/>
      <c r="E294" s="121"/>
      <c r="F294" s="120"/>
      <c r="G294" s="121"/>
      <c r="H294" s="121"/>
      <c r="I294" s="121"/>
      <c r="J294" s="121"/>
      <c r="K294" s="121"/>
      <c r="L294" s="121"/>
      <c r="M294" s="121"/>
      <c r="N294" s="121"/>
      <c r="O294" s="121"/>
      <c r="P294" s="121"/>
      <c r="Q294" s="121"/>
      <c r="R294" s="121"/>
      <c r="S294" s="121"/>
      <c r="T294" s="121"/>
      <c r="U294" s="121"/>
      <c r="V294" s="121"/>
      <c r="W294" s="121"/>
      <c r="X294" s="121"/>
      <c r="Y294" s="121"/>
      <c r="Z294" s="121"/>
    </row>
    <row r="295">
      <c r="A295" s="120"/>
      <c r="B295" s="121"/>
      <c r="C295" s="121"/>
      <c r="D295" s="121"/>
      <c r="E295" s="121"/>
      <c r="F295" s="120"/>
      <c r="G295" s="121"/>
      <c r="H295" s="121"/>
      <c r="I295" s="121"/>
      <c r="J295" s="121"/>
      <c r="K295" s="121"/>
      <c r="L295" s="121"/>
      <c r="M295" s="121"/>
      <c r="N295" s="121"/>
      <c r="O295" s="121"/>
      <c r="P295" s="121"/>
      <c r="Q295" s="121"/>
      <c r="R295" s="121"/>
      <c r="S295" s="121"/>
      <c r="T295" s="121"/>
      <c r="U295" s="121"/>
      <c r="V295" s="121"/>
      <c r="W295" s="121"/>
      <c r="X295" s="121"/>
      <c r="Y295" s="121"/>
      <c r="Z295" s="121"/>
    </row>
    <row r="296">
      <c r="A296" s="120"/>
      <c r="B296" s="121"/>
      <c r="C296" s="121"/>
      <c r="D296" s="121"/>
      <c r="E296" s="121"/>
      <c r="F296" s="120"/>
      <c r="G296" s="121"/>
      <c r="H296" s="121"/>
      <c r="I296" s="121"/>
      <c r="J296" s="121"/>
      <c r="K296" s="121"/>
      <c r="L296" s="121"/>
      <c r="M296" s="121"/>
      <c r="N296" s="121"/>
      <c r="O296" s="121"/>
      <c r="P296" s="121"/>
      <c r="Q296" s="121"/>
      <c r="R296" s="121"/>
      <c r="S296" s="121"/>
      <c r="T296" s="121"/>
      <c r="U296" s="121"/>
      <c r="V296" s="121"/>
      <c r="W296" s="121"/>
      <c r="X296" s="121"/>
      <c r="Y296" s="121"/>
      <c r="Z296" s="121"/>
    </row>
    <row r="297">
      <c r="A297" s="120"/>
      <c r="B297" s="121"/>
      <c r="C297" s="121"/>
      <c r="D297" s="121"/>
      <c r="E297" s="121"/>
      <c r="F297" s="120"/>
      <c r="G297" s="121"/>
      <c r="H297" s="121"/>
      <c r="I297" s="121"/>
      <c r="J297" s="121"/>
      <c r="K297" s="121"/>
      <c r="L297" s="121"/>
      <c r="M297" s="121"/>
      <c r="N297" s="121"/>
      <c r="O297" s="121"/>
      <c r="P297" s="121"/>
      <c r="Q297" s="121"/>
      <c r="R297" s="121"/>
      <c r="S297" s="121"/>
      <c r="T297" s="121"/>
      <c r="U297" s="121"/>
      <c r="V297" s="121"/>
      <c r="W297" s="121"/>
      <c r="X297" s="121"/>
      <c r="Y297" s="121"/>
      <c r="Z297" s="121"/>
    </row>
    <row r="298">
      <c r="A298" s="120"/>
      <c r="B298" s="121"/>
      <c r="C298" s="121"/>
      <c r="D298" s="121"/>
      <c r="E298" s="121"/>
      <c r="F298" s="120"/>
      <c r="G298" s="121"/>
      <c r="H298" s="121"/>
      <c r="I298" s="121"/>
      <c r="J298" s="121"/>
      <c r="K298" s="121"/>
      <c r="L298" s="121"/>
      <c r="M298" s="121"/>
      <c r="N298" s="121"/>
      <c r="O298" s="121"/>
      <c r="P298" s="121"/>
      <c r="Q298" s="121"/>
      <c r="R298" s="121"/>
      <c r="S298" s="121"/>
      <c r="T298" s="121"/>
      <c r="U298" s="121"/>
      <c r="V298" s="121"/>
      <c r="W298" s="121"/>
      <c r="X298" s="121"/>
      <c r="Y298" s="121"/>
      <c r="Z298" s="121"/>
    </row>
    <row r="299">
      <c r="A299" s="120"/>
      <c r="B299" s="121"/>
      <c r="C299" s="121"/>
      <c r="D299" s="121"/>
      <c r="E299" s="121"/>
      <c r="F299" s="120"/>
      <c r="G299" s="121"/>
      <c r="H299" s="121"/>
      <c r="I299" s="121"/>
      <c r="J299" s="121"/>
      <c r="K299" s="121"/>
      <c r="L299" s="121"/>
      <c r="M299" s="121"/>
      <c r="N299" s="121"/>
      <c r="O299" s="121"/>
      <c r="P299" s="121"/>
      <c r="Q299" s="121"/>
      <c r="R299" s="121"/>
      <c r="S299" s="121"/>
      <c r="T299" s="121"/>
      <c r="U299" s="121"/>
      <c r="V299" s="121"/>
      <c r="W299" s="121"/>
      <c r="X299" s="121"/>
      <c r="Y299" s="121"/>
      <c r="Z299" s="121"/>
    </row>
    <row r="300">
      <c r="A300" s="120"/>
      <c r="B300" s="121"/>
      <c r="C300" s="121"/>
      <c r="D300" s="121"/>
      <c r="E300" s="121"/>
      <c r="F300" s="120"/>
      <c r="G300" s="121"/>
      <c r="H300" s="121"/>
      <c r="I300" s="121"/>
      <c r="J300" s="121"/>
      <c r="K300" s="121"/>
      <c r="L300" s="121"/>
      <c r="M300" s="121"/>
      <c r="N300" s="121"/>
      <c r="O300" s="121"/>
      <c r="P300" s="121"/>
      <c r="Q300" s="121"/>
      <c r="R300" s="121"/>
      <c r="S300" s="121"/>
      <c r="T300" s="121"/>
      <c r="U300" s="121"/>
      <c r="V300" s="121"/>
      <c r="W300" s="121"/>
      <c r="X300" s="121"/>
      <c r="Y300" s="121"/>
      <c r="Z300" s="121"/>
    </row>
    <row r="301">
      <c r="A301" s="120"/>
      <c r="B301" s="121"/>
      <c r="C301" s="121"/>
      <c r="D301" s="121"/>
      <c r="E301" s="121"/>
      <c r="F301" s="120"/>
      <c r="G301" s="121"/>
      <c r="H301" s="121"/>
      <c r="I301" s="121"/>
      <c r="J301" s="121"/>
      <c r="K301" s="121"/>
      <c r="L301" s="121"/>
      <c r="M301" s="121"/>
      <c r="N301" s="121"/>
      <c r="O301" s="121"/>
      <c r="P301" s="121"/>
      <c r="Q301" s="121"/>
      <c r="R301" s="121"/>
      <c r="S301" s="121"/>
      <c r="T301" s="121"/>
      <c r="U301" s="121"/>
      <c r="V301" s="121"/>
      <c r="W301" s="121"/>
      <c r="X301" s="121"/>
      <c r="Y301" s="121"/>
      <c r="Z301" s="121"/>
    </row>
    <row r="302">
      <c r="A302" s="120"/>
      <c r="B302" s="121"/>
      <c r="C302" s="121"/>
      <c r="D302" s="121"/>
      <c r="E302" s="121"/>
      <c r="F302" s="120"/>
      <c r="G302" s="121"/>
      <c r="H302" s="121"/>
      <c r="I302" s="121"/>
      <c r="J302" s="121"/>
      <c r="K302" s="121"/>
      <c r="L302" s="121"/>
      <c r="M302" s="121"/>
      <c r="N302" s="121"/>
      <c r="O302" s="121"/>
      <c r="P302" s="121"/>
      <c r="Q302" s="121"/>
      <c r="R302" s="121"/>
      <c r="S302" s="121"/>
      <c r="T302" s="121"/>
      <c r="U302" s="121"/>
      <c r="V302" s="121"/>
      <c r="W302" s="121"/>
      <c r="X302" s="121"/>
      <c r="Y302" s="121"/>
      <c r="Z302" s="121"/>
    </row>
    <row r="303">
      <c r="A303" s="120"/>
      <c r="B303" s="121"/>
      <c r="C303" s="121"/>
      <c r="D303" s="121"/>
      <c r="E303" s="121"/>
      <c r="F303" s="120"/>
      <c r="G303" s="121"/>
      <c r="H303" s="121"/>
      <c r="I303" s="121"/>
      <c r="J303" s="121"/>
      <c r="K303" s="121"/>
      <c r="L303" s="121"/>
      <c r="M303" s="121"/>
      <c r="N303" s="121"/>
      <c r="O303" s="121"/>
      <c r="P303" s="121"/>
      <c r="Q303" s="121"/>
      <c r="R303" s="121"/>
      <c r="S303" s="121"/>
      <c r="T303" s="121"/>
      <c r="U303" s="121"/>
      <c r="V303" s="121"/>
      <c r="W303" s="121"/>
      <c r="X303" s="121"/>
      <c r="Y303" s="121"/>
      <c r="Z303" s="121"/>
    </row>
    <row r="304">
      <c r="A304" s="120"/>
      <c r="B304" s="121"/>
      <c r="C304" s="121"/>
      <c r="D304" s="121"/>
      <c r="E304" s="121"/>
      <c r="F304" s="120"/>
      <c r="G304" s="121"/>
      <c r="H304" s="121"/>
      <c r="I304" s="121"/>
      <c r="J304" s="121"/>
      <c r="K304" s="121"/>
      <c r="L304" s="121"/>
      <c r="M304" s="121"/>
      <c r="N304" s="121"/>
      <c r="O304" s="121"/>
      <c r="P304" s="121"/>
      <c r="Q304" s="121"/>
      <c r="R304" s="121"/>
      <c r="S304" s="121"/>
      <c r="T304" s="121"/>
      <c r="U304" s="121"/>
      <c r="V304" s="121"/>
      <c r="W304" s="121"/>
      <c r="X304" s="121"/>
      <c r="Y304" s="121"/>
      <c r="Z304" s="121"/>
    </row>
    <row r="305">
      <c r="A305" s="120"/>
      <c r="B305" s="121"/>
      <c r="C305" s="121"/>
      <c r="D305" s="121"/>
      <c r="E305" s="121"/>
      <c r="F305" s="120"/>
      <c r="G305" s="121"/>
      <c r="H305" s="121"/>
      <c r="I305" s="121"/>
      <c r="J305" s="121"/>
      <c r="K305" s="121"/>
      <c r="L305" s="121"/>
      <c r="M305" s="121"/>
      <c r="N305" s="121"/>
      <c r="O305" s="121"/>
      <c r="P305" s="121"/>
      <c r="Q305" s="121"/>
      <c r="R305" s="121"/>
      <c r="S305" s="121"/>
      <c r="T305" s="121"/>
      <c r="U305" s="121"/>
      <c r="V305" s="121"/>
      <c r="W305" s="121"/>
      <c r="X305" s="121"/>
      <c r="Y305" s="121"/>
      <c r="Z305" s="121"/>
    </row>
    <row r="306">
      <c r="A306" s="120"/>
      <c r="B306" s="121"/>
      <c r="C306" s="121"/>
      <c r="D306" s="121"/>
      <c r="E306" s="121"/>
      <c r="F306" s="120"/>
      <c r="G306" s="121"/>
      <c r="H306" s="121"/>
      <c r="I306" s="121"/>
      <c r="J306" s="121"/>
      <c r="K306" s="121"/>
      <c r="L306" s="121"/>
      <c r="M306" s="121"/>
      <c r="N306" s="121"/>
      <c r="O306" s="121"/>
      <c r="P306" s="121"/>
      <c r="Q306" s="121"/>
      <c r="R306" s="121"/>
      <c r="S306" s="121"/>
      <c r="T306" s="121"/>
      <c r="U306" s="121"/>
      <c r="V306" s="121"/>
      <c r="W306" s="121"/>
      <c r="X306" s="121"/>
      <c r="Y306" s="121"/>
      <c r="Z306" s="121"/>
    </row>
    <row r="307">
      <c r="A307" s="120"/>
      <c r="B307" s="121"/>
      <c r="C307" s="121"/>
      <c r="D307" s="121"/>
      <c r="E307" s="121"/>
      <c r="F307" s="120"/>
      <c r="G307" s="121"/>
      <c r="H307" s="121"/>
      <c r="I307" s="121"/>
      <c r="J307" s="121"/>
      <c r="K307" s="121"/>
      <c r="L307" s="121"/>
      <c r="M307" s="121"/>
      <c r="N307" s="121"/>
      <c r="O307" s="121"/>
      <c r="P307" s="121"/>
      <c r="Q307" s="121"/>
      <c r="R307" s="121"/>
      <c r="S307" s="121"/>
      <c r="T307" s="121"/>
      <c r="U307" s="121"/>
      <c r="V307" s="121"/>
      <c r="W307" s="121"/>
      <c r="X307" s="121"/>
      <c r="Y307" s="121"/>
      <c r="Z307" s="121"/>
    </row>
    <row r="308">
      <c r="A308" s="120"/>
      <c r="B308" s="121"/>
      <c r="C308" s="121"/>
      <c r="D308" s="121"/>
      <c r="E308" s="121"/>
      <c r="F308" s="120"/>
      <c r="G308" s="121"/>
      <c r="H308" s="121"/>
      <c r="I308" s="121"/>
      <c r="J308" s="121"/>
      <c r="K308" s="121"/>
      <c r="L308" s="121"/>
      <c r="M308" s="121"/>
      <c r="N308" s="121"/>
      <c r="O308" s="121"/>
      <c r="P308" s="121"/>
      <c r="Q308" s="121"/>
      <c r="R308" s="121"/>
      <c r="S308" s="121"/>
      <c r="T308" s="121"/>
      <c r="U308" s="121"/>
      <c r="V308" s="121"/>
      <c r="W308" s="121"/>
      <c r="X308" s="121"/>
      <c r="Y308" s="121"/>
      <c r="Z308" s="121"/>
    </row>
    <row r="309">
      <c r="A309" s="120"/>
      <c r="B309" s="121"/>
      <c r="C309" s="121"/>
      <c r="D309" s="121"/>
      <c r="E309" s="121"/>
      <c r="F309" s="120"/>
      <c r="G309" s="121"/>
      <c r="H309" s="121"/>
      <c r="I309" s="121"/>
      <c r="J309" s="121"/>
      <c r="K309" s="121"/>
      <c r="L309" s="121"/>
      <c r="M309" s="121"/>
      <c r="N309" s="121"/>
      <c r="O309" s="121"/>
      <c r="P309" s="121"/>
      <c r="Q309" s="121"/>
      <c r="R309" s="121"/>
      <c r="S309" s="121"/>
      <c r="T309" s="121"/>
      <c r="U309" s="121"/>
      <c r="V309" s="121"/>
      <c r="W309" s="121"/>
      <c r="X309" s="121"/>
      <c r="Y309" s="121"/>
      <c r="Z309" s="121"/>
    </row>
    <row r="310">
      <c r="A310" s="120"/>
      <c r="B310" s="121"/>
      <c r="C310" s="121"/>
      <c r="D310" s="121"/>
      <c r="E310" s="121"/>
      <c r="F310" s="120"/>
      <c r="G310" s="121"/>
      <c r="H310" s="121"/>
      <c r="I310" s="121"/>
      <c r="J310" s="121"/>
      <c r="K310" s="121"/>
      <c r="L310" s="121"/>
      <c r="M310" s="121"/>
      <c r="N310" s="121"/>
      <c r="O310" s="121"/>
      <c r="P310" s="121"/>
      <c r="Q310" s="121"/>
      <c r="R310" s="121"/>
      <c r="S310" s="121"/>
      <c r="T310" s="121"/>
      <c r="U310" s="121"/>
      <c r="V310" s="121"/>
      <c r="W310" s="121"/>
      <c r="X310" s="121"/>
      <c r="Y310" s="121"/>
      <c r="Z310" s="121"/>
    </row>
    <row r="311">
      <c r="A311" s="120"/>
      <c r="B311" s="121"/>
      <c r="C311" s="121"/>
      <c r="D311" s="121"/>
      <c r="E311" s="121"/>
      <c r="F311" s="120"/>
      <c r="G311" s="121"/>
      <c r="H311" s="121"/>
      <c r="I311" s="121"/>
      <c r="J311" s="121"/>
      <c r="K311" s="121"/>
      <c r="L311" s="121"/>
      <c r="M311" s="121"/>
      <c r="N311" s="121"/>
      <c r="O311" s="121"/>
      <c r="P311" s="121"/>
      <c r="Q311" s="121"/>
      <c r="R311" s="121"/>
      <c r="S311" s="121"/>
      <c r="T311" s="121"/>
      <c r="U311" s="121"/>
      <c r="V311" s="121"/>
      <c r="W311" s="121"/>
      <c r="X311" s="121"/>
      <c r="Y311" s="121"/>
      <c r="Z311" s="121"/>
    </row>
    <row r="312">
      <c r="A312" s="120"/>
      <c r="B312" s="121"/>
      <c r="C312" s="121"/>
      <c r="D312" s="121"/>
      <c r="E312" s="121"/>
      <c r="F312" s="120"/>
      <c r="G312" s="121"/>
      <c r="H312" s="121"/>
      <c r="I312" s="121"/>
      <c r="J312" s="121"/>
      <c r="K312" s="121"/>
      <c r="L312" s="121"/>
      <c r="M312" s="121"/>
      <c r="N312" s="121"/>
      <c r="O312" s="121"/>
      <c r="P312" s="121"/>
      <c r="Q312" s="121"/>
      <c r="R312" s="121"/>
      <c r="S312" s="121"/>
      <c r="T312" s="121"/>
      <c r="U312" s="121"/>
      <c r="V312" s="121"/>
      <c r="W312" s="121"/>
      <c r="X312" s="121"/>
      <c r="Y312" s="121"/>
      <c r="Z312" s="121"/>
    </row>
    <row r="313">
      <c r="A313" s="120"/>
      <c r="B313" s="121"/>
      <c r="C313" s="121"/>
      <c r="D313" s="121"/>
      <c r="E313" s="121"/>
      <c r="F313" s="120"/>
      <c r="G313" s="121"/>
      <c r="H313" s="121"/>
      <c r="I313" s="121"/>
      <c r="J313" s="121"/>
      <c r="K313" s="121"/>
      <c r="L313" s="121"/>
      <c r="M313" s="121"/>
      <c r="N313" s="121"/>
      <c r="O313" s="121"/>
      <c r="P313" s="121"/>
      <c r="Q313" s="121"/>
      <c r="R313" s="121"/>
      <c r="S313" s="121"/>
      <c r="T313" s="121"/>
      <c r="U313" s="121"/>
      <c r="V313" s="121"/>
      <c r="W313" s="121"/>
      <c r="X313" s="121"/>
      <c r="Y313" s="121"/>
      <c r="Z313" s="121"/>
    </row>
    <row r="314">
      <c r="A314" s="120"/>
      <c r="B314" s="121"/>
      <c r="C314" s="121"/>
      <c r="D314" s="121"/>
      <c r="E314" s="121"/>
      <c r="F314" s="120"/>
      <c r="G314" s="121"/>
      <c r="H314" s="121"/>
      <c r="I314" s="121"/>
      <c r="J314" s="121"/>
      <c r="K314" s="121"/>
      <c r="L314" s="121"/>
      <c r="M314" s="121"/>
      <c r="N314" s="121"/>
      <c r="O314" s="121"/>
      <c r="P314" s="121"/>
      <c r="Q314" s="121"/>
      <c r="R314" s="121"/>
      <c r="S314" s="121"/>
      <c r="T314" s="121"/>
      <c r="U314" s="121"/>
      <c r="V314" s="121"/>
      <c r="W314" s="121"/>
      <c r="X314" s="121"/>
      <c r="Y314" s="121"/>
      <c r="Z314" s="121"/>
    </row>
    <row r="315">
      <c r="A315" s="120"/>
      <c r="B315" s="121"/>
      <c r="C315" s="121"/>
      <c r="D315" s="121"/>
      <c r="E315" s="121"/>
      <c r="F315" s="120"/>
      <c r="G315" s="121"/>
      <c r="H315" s="121"/>
      <c r="I315" s="121"/>
      <c r="J315" s="121"/>
      <c r="K315" s="121"/>
      <c r="L315" s="121"/>
      <c r="M315" s="121"/>
      <c r="N315" s="121"/>
      <c r="O315" s="121"/>
      <c r="P315" s="121"/>
      <c r="Q315" s="121"/>
      <c r="R315" s="121"/>
      <c r="S315" s="121"/>
      <c r="T315" s="121"/>
      <c r="U315" s="121"/>
      <c r="V315" s="121"/>
      <c r="W315" s="121"/>
      <c r="X315" s="121"/>
      <c r="Y315" s="121"/>
      <c r="Z315" s="121"/>
    </row>
    <row r="316">
      <c r="A316" s="120"/>
      <c r="B316" s="121"/>
      <c r="C316" s="121"/>
      <c r="D316" s="121"/>
      <c r="E316" s="121"/>
      <c r="F316" s="120"/>
      <c r="G316" s="121"/>
      <c r="H316" s="121"/>
      <c r="I316" s="121"/>
      <c r="J316" s="121"/>
      <c r="K316" s="121"/>
      <c r="L316" s="121"/>
      <c r="M316" s="121"/>
      <c r="N316" s="121"/>
      <c r="O316" s="121"/>
      <c r="P316" s="121"/>
      <c r="Q316" s="121"/>
      <c r="R316" s="121"/>
      <c r="S316" s="121"/>
      <c r="T316" s="121"/>
      <c r="U316" s="121"/>
      <c r="V316" s="121"/>
      <c r="W316" s="121"/>
      <c r="X316" s="121"/>
      <c r="Y316" s="121"/>
      <c r="Z316" s="121"/>
    </row>
    <row r="317">
      <c r="A317" s="120"/>
      <c r="B317" s="121"/>
      <c r="C317" s="121"/>
      <c r="D317" s="121"/>
      <c r="E317" s="121"/>
      <c r="F317" s="120"/>
      <c r="G317" s="121"/>
      <c r="H317" s="121"/>
      <c r="I317" s="121"/>
      <c r="J317" s="121"/>
      <c r="K317" s="121"/>
      <c r="L317" s="121"/>
      <c r="M317" s="121"/>
      <c r="N317" s="121"/>
      <c r="O317" s="121"/>
      <c r="P317" s="121"/>
      <c r="Q317" s="121"/>
      <c r="R317" s="121"/>
      <c r="S317" s="121"/>
      <c r="T317" s="121"/>
      <c r="U317" s="121"/>
      <c r="V317" s="121"/>
      <c r="W317" s="121"/>
      <c r="X317" s="121"/>
      <c r="Y317" s="121"/>
      <c r="Z317" s="121"/>
    </row>
    <row r="318">
      <c r="A318" s="120"/>
      <c r="B318" s="121"/>
      <c r="C318" s="121"/>
      <c r="D318" s="121"/>
      <c r="E318" s="121"/>
      <c r="F318" s="120"/>
      <c r="G318" s="121"/>
      <c r="H318" s="121"/>
      <c r="I318" s="121"/>
      <c r="J318" s="121"/>
      <c r="K318" s="121"/>
      <c r="L318" s="121"/>
      <c r="M318" s="121"/>
      <c r="N318" s="121"/>
      <c r="O318" s="121"/>
      <c r="P318" s="121"/>
      <c r="Q318" s="121"/>
      <c r="R318" s="121"/>
      <c r="S318" s="121"/>
      <c r="T318" s="121"/>
      <c r="U318" s="121"/>
      <c r="V318" s="121"/>
      <c r="W318" s="121"/>
      <c r="X318" s="121"/>
      <c r="Y318" s="121"/>
      <c r="Z318" s="121"/>
    </row>
    <row r="319">
      <c r="A319" s="120"/>
      <c r="B319" s="121"/>
      <c r="C319" s="121"/>
      <c r="D319" s="121"/>
      <c r="E319" s="121"/>
      <c r="F319" s="120"/>
      <c r="G319" s="121"/>
      <c r="H319" s="121"/>
      <c r="I319" s="121"/>
      <c r="J319" s="121"/>
      <c r="K319" s="121"/>
      <c r="L319" s="121"/>
      <c r="M319" s="121"/>
      <c r="N319" s="121"/>
      <c r="O319" s="121"/>
      <c r="P319" s="121"/>
      <c r="Q319" s="121"/>
      <c r="R319" s="121"/>
      <c r="S319" s="121"/>
      <c r="T319" s="121"/>
      <c r="U319" s="121"/>
      <c r="V319" s="121"/>
      <c r="W319" s="121"/>
      <c r="X319" s="121"/>
      <c r="Y319" s="121"/>
      <c r="Z319" s="121"/>
    </row>
    <row r="320">
      <c r="A320" s="120"/>
      <c r="B320" s="121"/>
      <c r="C320" s="121"/>
      <c r="D320" s="121"/>
      <c r="E320" s="121"/>
      <c r="F320" s="120"/>
      <c r="G320" s="121"/>
      <c r="H320" s="121"/>
      <c r="I320" s="121"/>
      <c r="J320" s="121"/>
      <c r="K320" s="121"/>
      <c r="L320" s="121"/>
      <c r="M320" s="121"/>
      <c r="N320" s="121"/>
      <c r="O320" s="121"/>
      <c r="P320" s="121"/>
      <c r="Q320" s="121"/>
      <c r="R320" s="121"/>
      <c r="S320" s="121"/>
      <c r="T320" s="121"/>
      <c r="U320" s="121"/>
      <c r="V320" s="121"/>
      <c r="W320" s="121"/>
      <c r="X320" s="121"/>
      <c r="Y320" s="121"/>
      <c r="Z320" s="121"/>
    </row>
    <row r="321">
      <c r="A321" s="120"/>
      <c r="B321" s="121"/>
      <c r="C321" s="121"/>
      <c r="D321" s="121"/>
      <c r="E321" s="121"/>
      <c r="F321" s="120"/>
      <c r="G321" s="121"/>
      <c r="H321" s="121"/>
      <c r="I321" s="121"/>
      <c r="J321" s="121"/>
      <c r="K321" s="121"/>
      <c r="L321" s="121"/>
      <c r="M321" s="121"/>
      <c r="N321" s="121"/>
      <c r="O321" s="121"/>
      <c r="P321" s="121"/>
      <c r="Q321" s="121"/>
      <c r="R321" s="121"/>
      <c r="S321" s="121"/>
      <c r="T321" s="121"/>
      <c r="U321" s="121"/>
      <c r="V321" s="121"/>
      <c r="W321" s="121"/>
      <c r="X321" s="121"/>
      <c r="Y321" s="121"/>
      <c r="Z321" s="121"/>
    </row>
    <row r="322">
      <c r="A322" s="120"/>
      <c r="B322" s="121"/>
      <c r="C322" s="121"/>
      <c r="D322" s="121"/>
      <c r="E322" s="121"/>
      <c r="F322" s="120"/>
      <c r="G322" s="121"/>
      <c r="H322" s="121"/>
      <c r="I322" s="121"/>
      <c r="J322" s="121"/>
      <c r="K322" s="121"/>
      <c r="L322" s="121"/>
      <c r="M322" s="121"/>
      <c r="N322" s="121"/>
      <c r="O322" s="121"/>
      <c r="P322" s="121"/>
      <c r="Q322" s="121"/>
      <c r="R322" s="121"/>
      <c r="S322" s="121"/>
      <c r="T322" s="121"/>
      <c r="U322" s="121"/>
      <c r="V322" s="121"/>
      <c r="W322" s="121"/>
      <c r="X322" s="121"/>
      <c r="Y322" s="121"/>
      <c r="Z322" s="121"/>
    </row>
    <row r="323">
      <c r="A323" s="120"/>
      <c r="B323" s="121"/>
      <c r="C323" s="121"/>
      <c r="D323" s="121"/>
      <c r="E323" s="121"/>
      <c r="F323" s="120"/>
      <c r="G323" s="121"/>
      <c r="H323" s="121"/>
      <c r="I323" s="121"/>
      <c r="J323" s="121"/>
      <c r="K323" s="121"/>
      <c r="L323" s="121"/>
      <c r="M323" s="121"/>
      <c r="N323" s="121"/>
      <c r="O323" s="121"/>
      <c r="P323" s="121"/>
      <c r="Q323" s="121"/>
      <c r="R323" s="121"/>
      <c r="S323" s="121"/>
      <c r="T323" s="121"/>
      <c r="U323" s="121"/>
      <c r="V323" s="121"/>
      <c r="W323" s="121"/>
      <c r="X323" s="121"/>
      <c r="Y323" s="121"/>
      <c r="Z323" s="121"/>
    </row>
    <row r="324">
      <c r="A324" s="120"/>
      <c r="B324" s="121"/>
      <c r="C324" s="121"/>
      <c r="D324" s="121"/>
      <c r="E324" s="121"/>
      <c r="F324" s="120"/>
      <c r="G324" s="121"/>
      <c r="H324" s="121"/>
      <c r="I324" s="121"/>
      <c r="J324" s="121"/>
      <c r="K324" s="121"/>
      <c r="L324" s="121"/>
      <c r="M324" s="121"/>
      <c r="N324" s="121"/>
      <c r="O324" s="121"/>
      <c r="P324" s="121"/>
      <c r="Q324" s="121"/>
      <c r="R324" s="121"/>
      <c r="S324" s="121"/>
      <c r="T324" s="121"/>
      <c r="U324" s="121"/>
      <c r="V324" s="121"/>
      <c r="W324" s="121"/>
      <c r="X324" s="121"/>
      <c r="Y324" s="121"/>
      <c r="Z324" s="121"/>
    </row>
    <row r="325">
      <c r="A325" s="120"/>
      <c r="B325" s="121"/>
      <c r="C325" s="121"/>
      <c r="D325" s="121"/>
      <c r="E325" s="121"/>
      <c r="F325" s="120"/>
      <c r="G325" s="121"/>
      <c r="H325" s="121"/>
      <c r="I325" s="121"/>
      <c r="J325" s="121"/>
      <c r="K325" s="121"/>
      <c r="L325" s="121"/>
      <c r="M325" s="121"/>
      <c r="N325" s="121"/>
      <c r="O325" s="121"/>
      <c r="P325" s="121"/>
      <c r="Q325" s="121"/>
      <c r="R325" s="121"/>
      <c r="S325" s="121"/>
      <c r="T325" s="121"/>
      <c r="U325" s="121"/>
      <c r="V325" s="121"/>
      <c r="W325" s="121"/>
      <c r="X325" s="121"/>
      <c r="Y325" s="121"/>
      <c r="Z325" s="121"/>
    </row>
    <row r="326">
      <c r="A326" s="120"/>
      <c r="B326" s="121"/>
      <c r="C326" s="121"/>
      <c r="D326" s="121"/>
      <c r="E326" s="121"/>
      <c r="F326" s="120"/>
      <c r="G326" s="121"/>
      <c r="H326" s="121"/>
      <c r="I326" s="121"/>
      <c r="J326" s="121"/>
      <c r="K326" s="121"/>
      <c r="L326" s="121"/>
      <c r="M326" s="121"/>
      <c r="N326" s="121"/>
      <c r="O326" s="121"/>
      <c r="P326" s="121"/>
      <c r="Q326" s="121"/>
      <c r="R326" s="121"/>
      <c r="S326" s="121"/>
      <c r="T326" s="121"/>
      <c r="U326" s="121"/>
      <c r="V326" s="121"/>
      <c r="W326" s="121"/>
      <c r="X326" s="121"/>
      <c r="Y326" s="121"/>
      <c r="Z326" s="121"/>
    </row>
    <row r="327">
      <c r="A327" s="120"/>
      <c r="B327" s="121"/>
      <c r="C327" s="121"/>
      <c r="D327" s="121"/>
      <c r="E327" s="121"/>
      <c r="F327" s="120"/>
      <c r="G327" s="121"/>
      <c r="H327" s="121"/>
      <c r="I327" s="121"/>
      <c r="J327" s="121"/>
      <c r="K327" s="121"/>
      <c r="L327" s="121"/>
      <c r="M327" s="121"/>
      <c r="N327" s="121"/>
      <c r="O327" s="121"/>
      <c r="P327" s="121"/>
      <c r="Q327" s="121"/>
      <c r="R327" s="121"/>
      <c r="S327" s="121"/>
      <c r="T327" s="121"/>
      <c r="U327" s="121"/>
      <c r="V327" s="121"/>
      <c r="W327" s="121"/>
      <c r="X327" s="121"/>
      <c r="Y327" s="121"/>
      <c r="Z327" s="121"/>
    </row>
    <row r="328">
      <c r="A328" s="120"/>
      <c r="B328" s="121"/>
      <c r="C328" s="121"/>
      <c r="D328" s="121"/>
      <c r="E328" s="121"/>
      <c r="F328" s="120"/>
      <c r="G328" s="121"/>
      <c r="H328" s="121"/>
      <c r="I328" s="121"/>
      <c r="J328" s="121"/>
      <c r="K328" s="121"/>
      <c r="L328" s="121"/>
      <c r="M328" s="121"/>
      <c r="N328" s="121"/>
      <c r="O328" s="121"/>
      <c r="P328" s="121"/>
      <c r="Q328" s="121"/>
      <c r="R328" s="121"/>
      <c r="S328" s="121"/>
      <c r="T328" s="121"/>
      <c r="U328" s="121"/>
      <c r="V328" s="121"/>
      <c r="W328" s="121"/>
      <c r="X328" s="121"/>
      <c r="Y328" s="121"/>
      <c r="Z328" s="121"/>
    </row>
    <row r="329">
      <c r="A329" s="120"/>
      <c r="B329" s="121"/>
      <c r="C329" s="121"/>
      <c r="D329" s="121"/>
      <c r="E329" s="121"/>
      <c r="F329" s="120"/>
      <c r="G329" s="121"/>
      <c r="H329" s="121"/>
      <c r="I329" s="121"/>
      <c r="J329" s="121"/>
      <c r="K329" s="121"/>
      <c r="L329" s="121"/>
      <c r="M329" s="121"/>
      <c r="N329" s="121"/>
      <c r="O329" s="121"/>
      <c r="P329" s="121"/>
      <c r="Q329" s="121"/>
      <c r="R329" s="121"/>
      <c r="S329" s="121"/>
      <c r="T329" s="121"/>
      <c r="U329" s="121"/>
      <c r="V329" s="121"/>
      <c r="W329" s="121"/>
      <c r="X329" s="121"/>
      <c r="Y329" s="121"/>
      <c r="Z329" s="121"/>
    </row>
    <row r="330">
      <c r="A330" s="120"/>
      <c r="B330" s="121"/>
      <c r="C330" s="121"/>
      <c r="D330" s="121"/>
      <c r="E330" s="121"/>
      <c r="F330" s="120"/>
      <c r="G330" s="121"/>
      <c r="H330" s="121"/>
      <c r="I330" s="121"/>
      <c r="J330" s="121"/>
      <c r="K330" s="121"/>
      <c r="L330" s="121"/>
      <c r="M330" s="121"/>
      <c r="N330" s="121"/>
      <c r="O330" s="121"/>
      <c r="P330" s="121"/>
      <c r="Q330" s="121"/>
      <c r="R330" s="121"/>
      <c r="S330" s="121"/>
      <c r="T330" s="121"/>
      <c r="U330" s="121"/>
      <c r="V330" s="121"/>
      <c r="W330" s="121"/>
      <c r="X330" s="121"/>
      <c r="Y330" s="121"/>
      <c r="Z330" s="121"/>
    </row>
    <row r="331">
      <c r="A331" s="120"/>
      <c r="B331" s="121"/>
      <c r="C331" s="121"/>
      <c r="D331" s="121"/>
      <c r="E331" s="121"/>
      <c r="F331" s="120"/>
      <c r="G331" s="121"/>
      <c r="H331" s="121"/>
      <c r="I331" s="121"/>
      <c r="J331" s="121"/>
      <c r="K331" s="121"/>
      <c r="L331" s="121"/>
      <c r="M331" s="121"/>
      <c r="N331" s="121"/>
      <c r="O331" s="121"/>
      <c r="P331" s="121"/>
      <c r="Q331" s="121"/>
      <c r="R331" s="121"/>
      <c r="S331" s="121"/>
      <c r="T331" s="121"/>
      <c r="U331" s="121"/>
      <c r="V331" s="121"/>
      <c r="W331" s="121"/>
      <c r="X331" s="121"/>
      <c r="Y331" s="121"/>
      <c r="Z331" s="121"/>
    </row>
    <row r="332">
      <c r="A332" s="120"/>
      <c r="B332" s="121"/>
      <c r="C332" s="121"/>
      <c r="D332" s="121"/>
      <c r="E332" s="121"/>
      <c r="F332" s="120"/>
      <c r="G332" s="121"/>
      <c r="H332" s="121"/>
      <c r="I332" s="121"/>
      <c r="J332" s="121"/>
      <c r="K332" s="121"/>
      <c r="L332" s="121"/>
      <c r="M332" s="121"/>
      <c r="N332" s="121"/>
      <c r="O332" s="121"/>
      <c r="P332" s="121"/>
      <c r="Q332" s="121"/>
      <c r="R332" s="121"/>
      <c r="S332" s="121"/>
      <c r="T332" s="121"/>
      <c r="U332" s="121"/>
      <c r="V332" s="121"/>
      <c r="W332" s="121"/>
      <c r="X332" s="121"/>
      <c r="Y332" s="121"/>
      <c r="Z332" s="121"/>
    </row>
    <row r="333">
      <c r="A333" s="120"/>
      <c r="B333" s="121"/>
      <c r="C333" s="121"/>
      <c r="D333" s="121"/>
      <c r="E333" s="121"/>
      <c r="F333" s="120"/>
      <c r="G333" s="121"/>
      <c r="H333" s="121"/>
      <c r="I333" s="121"/>
      <c r="J333" s="121"/>
      <c r="K333" s="121"/>
      <c r="L333" s="121"/>
      <c r="M333" s="121"/>
      <c r="N333" s="121"/>
      <c r="O333" s="121"/>
      <c r="P333" s="121"/>
      <c r="Q333" s="121"/>
      <c r="R333" s="121"/>
      <c r="S333" s="121"/>
      <c r="T333" s="121"/>
      <c r="U333" s="121"/>
      <c r="V333" s="121"/>
      <c r="W333" s="121"/>
      <c r="X333" s="121"/>
      <c r="Y333" s="121"/>
      <c r="Z333" s="121"/>
    </row>
    <row r="334">
      <c r="A334" s="120"/>
      <c r="B334" s="121"/>
      <c r="C334" s="121"/>
      <c r="D334" s="121"/>
      <c r="E334" s="121"/>
      <c r="F334" s="120"/>
      <c r="G334" s="121"/>
      <c r="H334" s="121"/>
      <c r="I334" s="121"/>
      <c r="J334" s="121"/>
      <c r="K334" s="121"/>
      <c r="L334" s="121"/>
      <c r="M334" s="121"/>
      <c r="N334" s="121"/>
      <c r="O334" s="121"/>
      <c r="P334" s="121"/>
      <c r="Q334" s="121"/>
      <c r="R334" s="121"/>
      <c r="S334" s="121"/>
      <c r="T334" s="121"/>
      <c r="U334" s="121"/>
      <c r="V334" s="121"/>
      <c r="W334" s="121"/>
      <c r="X334" s="121"/>
      <c r="Y334" s="121"/>
      <c r="Z334" s="121"/>
    </row>
    <row r="335">
      <c r="A335" s="120"/>
      <c r="B335" s="121"/>
      <c r="C335" s="121"/>
      <c r="D335" s="121"/>
      <c r="E335" s="121"/>
      <c r="F335" s="120"/>
      <c r="G335" s="121"/>
      <c r="H335" s="121"/>
      <c r="I335" s="121"/>
      <c r="J335" s="121"/>
      <c r="K335" s="121"/>
      <c r="L335" s="121"/>
      <c r="M335" s="121"/>
      <c r="N335" s="121"/>
      <c r="O335" s="121"/>
      <c r="P335" s="121"/>
      <c r="Q335" s="121"/>
      <c r="R335" s="121"/>
      <c r="S335" s="121"/>
      <c r="T335" s="121"/>
      <c r="U335" s="121"/>
      <c r="V335" s="121"/>
      <c r="W335" s="121"/>
      <c r="X335" s="121"/>
      <c r="Y335" s="121"/>
      <c r="Z335" s="121"/>
    </row>
    <row r="336">
      <c r="A336" s="120"/>
      <c r="B336" s="121"/>
      <c r="C336" s="121"/>
      <c r="D336" s="121"/>
      <c r="E336" s="121"/>
      <c r="F336" s="120"/>
      <c r="G336" s="121"/>
      <c r="H336" s="121"/>
      <c r="I336" s="121"/>
      <c r="J336" s="121"/>
      <c r="K336" s="121"/>
      <c r="L336" s="121"/>
      <c r="M336" s="121"/>
      <c r="N336" s="121"/>
      <c r="O336" s="121"/>
      <c r="P336" s="121"/>
      <c r="Q336" s="121"/>
      <c r="R336" s="121"/>
      <c r="S336" s="121"/>
      <c r="T336" s="121"/>
      <c r="U336" s="121"/>
      <c r="V336" s="121"/>
      <c r="W336" s="121"/>
      <c r="X336" s="121"/>
      <c r="Y336" s="121"/>
      <c r="Z336" s="121"/>
    </row>
    <row r="337">
      <c r="A337" s="120"/>
      <c r="B337" s="121"/>
      <c r="C337" s="121"/>
      <c r="D337" s="121"/>
      <c r="E337" s="121"/>
      <c r="F337" s="120"/>
      <c r="G337" s="121"/>
      <c r="H337" s="121"/>
      <c r="I337" s="121"/>
      <c r="J337" s="121"/>
      <c r="K337" s="121"/>
      <c r="L337" s="121"/>
      <c r="M337" s="121"/>
      <c r="N337" s="121"/>
      <c r="O337" s="121"/>
      <c r="P337" s="121"/>
      <c r="Q337" s="121"/>
      <c r="R337" s="121"/>
      <c r="S337" s="121"/>
      <c r="T337" s="121"/>
      <c r="U337" s="121"/>
      <c r="V337" s="121"/>
      <c r="W337" s="121"/>
      <c r="X337" s="121"/>
      <c r="Y337" s="121"/>
      <c r="Z337" s="121"/>
    </row>
    <row r="338">
      <c r="A338" s="120"/>
      <c r="B338" s="121"/>
      <c r="C338" s="121"/>
      <c r="D338" s="121"/>
      <c r="E338" s="121"/>
      <c r="F338" s="120"/>
      <c r="G338" s="121"/>
      <c r="H338" s="121"/>
      <c r="I338" s="121"/>
      <c r="J338" s="121"/>
      <c r="K338" s="121"/>
      <c r="L338" s="121"/>
      <c r="M338" s="121"/>
      <c r="N338" s="121"/>
      <c r="O338" s="121"/>
      <c r="P338" s="121"/>
      <c r="Q338" s="121"/>
      <c r="R338" s="121"/>
      <c r="S338" s="121"/>
      <c r="T338" s="121"/>
      <c r="U338" s="121"/>
      <c r="V338" s="121"/>
      <c r="W338" s="121"/>
      <c r="X338" s="121"/>
      <c r="Y338" s="121"/>
      <c r="Z338" s="121"/>
    </row>
    <row r="339">
      <c r="A339" s="120"/>
      <c r="B339" s="121"/>
      <c r="C339" s="121"/>
      <c r="D339" s="121"/>
      <c r="E339" s="121"/>
      <c r="F339" s="120"/>
      <c r="G339" s="121"/>
      <c r="H339" s="121"/>
      <c r="I339" s="121"/>
      <c r="J339" s="121"/>
      <c r="K339" s="121"/>
      <c r="L339" s="121"/>
      <c r="M339" s="121"/>
      <c r="N339" s="121"/>
      <c r="O339" s="121"/>
      <c r="P339" s="121"/>
      <c r="Q339" s="121"/>
      <c r="R339" s="121"/>
      <c r="S339" s="121"/>
      <c r="T339" s="121"/>
      <c r="U339" s="121"/>
      <c r="V339" s="121"/>
      <c r="W339" s="121"/>
      <c r="X339" s="121"/>
      <c r="Y339" s="121"/>
      <c r="Z339" s="121"/>
    </row>
    <row r="340">
      <c r="A340" s="120"/>
      <c r="B340" s="121"/>
      <c r="C340" s="121"/>
      <c r="D340" s="121"/>
      <c r="E340" s="121"/>
      <c r="F340" s="120"/>
      <c r="G340" s="121"/>
      <c r="H340" s="121"/>
      <c r="I340" s="121"/>
      <c r="J340" s="121"/>
      <c r="K340" s="121"/>
      <c r="L340" s="121"/>
      <c r="M340" s="121"/>
      <c r="N340" s="121"/>
      <c r="O340" s="121"/>
      <c r="P340" s="121"/>
      <c r="Q340" s="121"/>
      <c r="R340" s="121"/>
      <c r="S340" s="121"/>
      <c r="T340" s="121"/>
      <c r="U340" s="121"/>
      <c r="V340" s="121"/>
      <c r="W340" s="121"/>
      <c r="X340" s="121"/>
      <c r="Y340" s="121"/>
      <c r="Z340" s="121"/>
    </row>
    <row r="341">
      <c r="A341" s="120"/>
      <c r="B341" s="121"/>
      <c r="C341" s="121"/>
      <c r="D341" s="121"/>
      <c r="E341" s="121"/>
      <c r="F341" s="120"/>
      <c r="G341" s="121"/>
      <c r="H341" s="121"/>
      <c r="I341" s="121"/>
      <c r="J341" s="121"/>
      <c r="K341" s="121"/>
      <c r="L341" s="121"/>
      <c r="M341" s="121"/>
      <c r="N341" s="121"/>
      <c r="O341" s="121"/>
      <c r="P341" s="121"/>
      <c r="Q341" s="121"/>
      <c r="R341" s="121"/>
      <c r="S341" s="121"/>
      <c r="T341" s="121"/>
      <c r="U341" s="121"/>
      <c r="V341" s="121"/>
      <c r="W341" s="121"/>
      <c r="X341" s="121"/>
      <c r="Y341" s="121"/>
      <c r="Z341" s="121"/>
    </row>
    <row r="342">
      <c r="A342" s="120"/>
      <c r="B342" s="121"/>
      <c r="C342" s="121"/>
      <c r="D342" s="121"/>
      <c r="E342" s="121"/>
      <c r="F342" s="120"/>
      <c r="G342" s="121"/>
      <c r="H342" s="121"/>
      <c r="I342" s="121"/>
      <c r="J342" s="121"/>
      <c r="K342" s="121"/>
      <c r="L342" s="121"/>
      <c r="M342" s="121"/>
      <c r="N342" s="121"/>
      <c r="O342" s="121"/>
      <c r="P342" s="121"/>
      <c r="Q342" s="121"/>
      <c r="R342" s="121"/>
      <c r="S342" s="121"/>
      <c r="T342" s="121"/>
      <c r="U342" s="121"/>
      <c r="V342" s="121"/>
      <c r="W342" s="121"/>
      <c r="X342" s="121"/>
      <c r="Y342" s="121"/>
      <c r="Z342" s="121"/>
    </row>
    <row r="343">
      <c r="A343" s="120"/>
      <c r="B343" s="121"/>
      <c r="C343" s="121"/>
      <c r="D343" s="121"/>
      <c r="E343" s="121"/>
      <c r="F343" s="120"/>
      <c r="G343" s="121"/>
      <c r="H343" s="121"/>
      <c r="I343" s="121"/>
      <c r="J343" s="121"/>
      <c r="K343" s="121"/>
      <c r="L343" s="121"/>
      <c r="M343" s="121"/>
      <c r="N343" s="121"/>
      <c r="O343" s="121"/>
      <c r="P343" s="121"/>
      <c r="Q343" s="121"/>
      <c r="R343" s="121"/>
      <c r="S343" s="121"/>
      <c r="T343" s="121"/>
      <c r="U343" s="121"/>
      <c r="V343" s="121"/>
      <c r="W343" s="121"/>
      <c r="X343" s="121"/>
      <c r="Y343" s="121"/>
      <c r="Z343" s="121"/>
    </row>
    <row r="344">
      <c r="A344" s="120"/>
      <c r="B344" s="121"/>
      <c r="C344" s="121"/>
      <c r="D344" s="121"/>
      <c r="E344" s="121"/>
      <c r="F344" s="120"/>
      <c r="G344" s="121"/>
      <c r="H344" s="121"/>
      <c r="I344" s="121"/>
      <c r="J344" s="121"/>
      <c r="K344" s="121"/>
      <c r="L344" s="121"/>
      <c r="M344" s="121"/>
      <c r="N344" s="121"/>
      <c r="O344" s="121"/>
      <c r="P344" s="121"/>
      <c r="Q344" s="121"/>
      <c r="R344" s="121"/>
      <c r="S344" s="121"/>
      <c r="T344" s="121"/>
      <c r="U344" s="121"/>
      <c r="V344" s="121"/>
      <c r="W344" s="121"/>
      <c r="X344" s="121"/>
      <c r="Y344" s="121"/>
      <c r="Z344" s="121"/>
    </row>
    <row r="345">
      <c r="A345" s="120"/>
      <c r="B345" s="121"/>
      <c r="C345" s="121"/>
      <c r="D345" s="121"/>
      <c r="E345" s="121"/>
      <c r="F345" s="120"/>
      <c r="G345" s="121"/>
      <c r="H345" s="121"/>
      <c r="I345" s="121"/>
      <c r="J345" s="121"/>
      <c r="K345" s="121"/>
      <c r="L345" s="121"/>
      <c r="M345" s="121"/>
      <c r="N345" s="121"/>
      <c r="O345" s="121"/>
      <c r="P345" s="121"/>
      <c r="Q345" s="121"/>
      <c r="R345" s="121"/>
      <c r="S345" s="121"/>
      <c r="T345" s="121"/>
      <c r="U345" s="121"/>
      <c r="V345" s="121"/>
      <c r="W345" s="121"/>
      <c r="X345" s="121"/>
      <c r="Y345" s="121"/>
      <c r="Z345" s="121"/>
    </row>
    <row r="346">
      <c r="A346" s="120"/>
      <c r="B346" s="121"/>
      <c r="C346" s="121"/>
      <c r="D346" s="121"/>
      <c r="E346" s="121"/>
      <c r="F346" s="120"/>
      <c r="G346" s="121"/>
      <c r="H346" s="121"/>
      <c r="I346" s="121"/>
      <c r="J346" s="121"/>
      <c r="K346" s="121"/>
      <c r="L346" s="121"/>
      <c r="M346" s="121"/>
      <c r="N346" s="121"/>
      <c r="O346" s="121"/>
      <c r="P346" s="121"/>
      <c r="Q346" s="121"/>
      <c r="R346" s="121"/>
      <c r="S346" s="121"/>
      <c r="T346" s="121"/>
      <c r="U346" s="121"/>
      <c r="V346" s="121"/>
      <c r="W346" s="121"/>
      <c r="X346" s="121"/>
      <c r="Y346" s="121"/>
      <c r="Z346" s="121"/>
    </row>
    <row r="347">
      <c r="A347" s="120"/>
      <c r="B347" s="121"/>
      <c r="C347" s="121"/>
      <c r="D347" s="121"/>
      <c r="E347" s="121"/>
      <c r="F347" s="120"/>
      <c r="G347" s="121"/>
      <c r="H347" s="121"/>
      <c r="I347" s="121"/>
      <c r="J347" s="121"/>
      <c r="K347" s="121"/>
      <c r="L347" s="121"/>
      <c r="M347" s="121"/>
      <c r="N347" s="121"/>
      <c r="O347" s="121"/>
      <c r="P347" s="121"/>
      <c r="Q347" s="121"/>
      <c r="R347" s="121"/>
      <c r="S347" s="121"/>
      <c r="T347" s="121"/>
      <c r="U347" s="121"/>
      <c r="V347" s="121"/>
      <c r="W347" s="121"/>
      <c r="X347" s="121"/>
      <c r="Y347" s="121"/>
      <c r="Z347" s="121"/>
    </row>
    <row r="348">
      <c r="A348" s="120"/>
      <c r="B348" s="121"/>
      <c r="C348" s="121"/>
      <c r="D348" s="121"/>
      <c r="E348" s="121"/>
      <c r="F348" s="120"/>
      <c r="G348" s="121"/>
      <c r="H348" s="121"/>
      <c r="I348" s="121"/>
      <c r="J348" s="121"/>
      <c r="K348" s="121"/>
      <c r="L348" s="121"/>
      <c r="M348" s="121"/>
      <c r="N348" s="121"/>
      <c r="O348" s="121"/>
      <c r="P348" s="121"/>
      <c r="Q348" s="121"/>
      <c r="R348" s="121"/>
      <c r="S348" s="121"/>
      <c r="T348" s="121"/>
      <c r="U348" s="121"/>
      <c r="V348" s="121"/>
      <c r="W348" s="121"/>
      <c r="X348" s="121"/>
      <c r="Y348" s="121"/>
      <c r="Z348" s="121"/>
    </row>
    <row r="349">
      <c r="A349" s="120"/>
      <c r="B349" s="121"/>
      <c r="C349" s="121"/>
      <c r="D349" s="121"/>
      <c r="E349" s="121"/>
      <c r="F349" s="120"/>
      <c r="G349" s="121"/>
      <c r="H349" s="121"/>
      <c r="I349" s="121"/>
      <c r="J349" s="121"/>
      <c r="K349" s="121"/>
      <c r="L349" s="121"/>
      <c r="M349" s="121"/>
      <c r="N349" s="121"/>
      <c r="O349" s="121"/>
      <c r="P349" s="121"/>
      <c r="Q349" s="121"/>
      <c r="R349" s="121"/>
      <c r="S349" s="121"/>
      <c r="T349" s="121"/>
      <c r="U349" s="121"/>
      <c r="V349" s="121"/>
      <c r="W349" s="121"/>
      <c r="X349" s="121"/>
      <c r="Y349" s="121"/>
      <c r="Z349" s="121"/>
    </row>
    <row r="350">
      <c r="A350" s="120"/>
      <c r="B350" s="121"/>
      <c r="C350" s="121"/>
      <c r="D350" s="121"/>
      <c r="E350" s="121"/>
      <c r="F350" s="120"/>
      <c r="G350" s="121"/>
      <c r="H350" s="121"/>
      <c r="I350" s="121"/>
      <c r="J350" s="121"/>
      <c r="K350" s="121"/>
      <c r="L350" s="121"/>
      <c r="M350" s="121"/>
      <c r="N350" s="121"/>
      <c r="O350" s="121"/>
      <c r="P350" s="121"/>
      <c r="Q350" s="121"/>
      <c r="R350" s="121"/>
      <c r="S350" s="121"/>
      <c r="T350" s="121"/>
      <c r="U350" s="121"/>
      <c r="V350" s="121"/>
      <c r="W350" s="121"/>
      <c r="X350" s="121"/>
      <c r="Y350" s="121"/>
      <c r="Z350" s="121"/>
    </row>
    <row r="351">
      <c r="A351" s="120"/>
      <c r="B351" s="121"/>
      <c r="C351" s="121"/>
      <c r="D351" s="121"/>
      <c r="E351" s="121"/>
      <c r="F351" s="120"/>
      <c r="G351" s="121"/>
      <c r="H351" s="121"/>
      <c r="I351" s="121"/>
      <c r="J351" s="121"/>
      <c r="K351" s="121"/>
      <c r="L351" s="121"/>
      <c r="M351" s="121"/>
      <c r="N351" s="121"/>
      <c r="O351" s="121"/>
      <c r="P351" s="121"/>
      <c r="Q351" s="121"/>
      <c r="R351" s="121"/>
      <c r="S351" s="121"/>
      <c r="T351" s="121"/>
      <c r="U351" s="121"/>
      <c r="V351" s="121"/>
      <c r="W351" s="121"/>
      <c r="X351" s="121"/>
      <c r="Y351" s="121"/>
      <c r="Z351" s="121"/>
    </row>
    <row r="352">
      <c r="A352" s="120"/>
      <c r="B352" s="121"/>
      <c r="C352" s="121"/>
      <c r="D352" s="121"/>
      <c r="E352" s="121"/>
      <c r="F352" s="120"/>
      <c r="G352" s="121"/>
      <c r="H352" s="121"/>
      <c r="I352" s="121"/>
      <c r="J352" s="121"/>
      <c r="K352" s="121"/>
      <c r="L352" s="121"/>
      <c r="M352" s="121"/>
      <c r="N352" s="121"/>
      <c r="O352" s="121"/>
      <c r="P352" s="121"/>
      <c r="Q352" s="121"/>
      <c r="R352" s="121"/>
      <c r="S352" s="121"/>
      <c r="T352" s="121"/>
      <c r="U352" s="121"/>
      <c r="V352" s="121"/>
      <c r="W352" s="121"/>
      <c r="X352" s="121"/>
      <c r="Y352" s="121"/>
      <c r="Z352" s="121"/>
    </row>
    <row r="353">
      <c r="A353" s="120"/>
      <c r="B353" s="121"/>
      <c r="C353" s="121"/>
      <c r="D353" s="121"/>
      <c r="E353" s="121"/>
      <c r="F353" s="120"/>
      <c r="G353" s="121"/>
      <c r="H353" s="121"/>
      <c r="I353" s="121"/>
      <c r="J353" s="121"/>
      <c r="K353" s="121"/>
      <c r="L353" s="121"/>
      <c r="M353" s="121"/>
      <c r="N353" s="121"/>
      <c r="O353" s="121"/>
      <c r="P353" s="121"/>
      <c r="Q353" s="121"/>
      <c r="R353" s="121"/>
      <c r="S353" s="121"/>
      <c r="T353" s="121"/>
      <c r="U353" s="121"/>
      <c r="V353" s="121"/>
      <c r="W353" s="121"/>
      <c r="X353" s="121"/>
      <c r="Y353" s="121"/>
      <c r="Z353" s="121"/>
    </row>
    <row r="354">
      <c r="A354" s="120"/>
      <c r="B354" s="121"/>
      <c r="C354" s="121"/>
      <c r="D354" s="121"/>
      <c r="E354" s="121"/>
      <c r="F354" s="120"/>
      <c r="G354" s="121"/>
      <c r="H354" s="121"/>
      <c r="I354" s="121"/>
      <c r="J354" s="121"/>
      <c r="K354" s="121"/>
      <c r="L354" s="121"/>
      <c r="M354" s="121"/>
      <c r="N354" s="121"/>
      <c r="O354" s="121"/>
      <c r="P354" s="121"/>
      <c r="Q354" s="121"/>
      <c r="R354" s="121"/>
      <c r="S354" s="121"/>
      <c r="T354" s="121"/>
      <c r="U354" s="121"/>
      <c r="V354" s="121"/>
      <c r="W354" s="121"/>
      <c r="X354" s="121"/>
      <c r="Y354" s="121"/>
      <c r="Z354" s="121"/>
    </row>
    <row r="355">
      <c r="A355" s="120"/>
      <c r="B355" s="121"/>
      <c r="C355" s="121"/>
      <c r="D355" s="121"/>
      <c r="E355" s="121"/>
      <c r="F355" s="120"/>
      <c r="G355" s="121"/>
      <c r="H355" s="121"/>
      <c r="I355" s="121"/>
      <c r="J355" s="121"/>
      <c r="K355" s="121"/>
      <c r="L355" s="121"/>
      <c r="M355" s="121"/>
      <c r="N355" s="121"/>
      <c r="O355" s="121"/>
      <c r="P355" s="121"/>
      <c r="Q355" s="121"/>
      <c r="R355" s="121"/>
      <c r="S355" s="121"/>
      <c r="T355" s="121"/>
      <c r="U355" s="121"/>
      <c r="V355" s="121"/>
      <c r="W355" s="121"/>
      <c r="X355" s="121"/>
      <c r="Y355" s="121"/>
      <c r="Z355" s="121"/>
    </row>
    <row r="356">
      <c r="A356" s="120"/>
      <c r="B356" s="121"/>
      <c r="C356" s="121"/>
      <c r="D356" s="121"/>
      <c r="E356" s="121"/>
      <c r="F356" s="120"/>
      <c r="G356" s="121"/>
      <c r="H356" s="121"/>
      <c r="I356" s="121"/>
      <c r="J356" s="121"/>
      <c r="K356" s="121"/>
      <c r="L356" s="121"/>
      <c r="M356" s="121"/>
      <c r="N356" s="121"/>
      <c r="O356" s="121"/>
      <c r="P356" s="121"/>
      <c r="Q356" s="121"/>
      <c r="R356" s="121"/>
      <c r="S356" s="121"/>
      <c r="T356" s="121"/>
      <c r="U356" s="121"/>
      <c r="V356" s="121"/>
      <c r="W356" s="121"/>
      <c r="X356" s="121"/>
      <c r="Y356" s="121"/>
      <c r="Z356" s="121"/>
    </row>
    <row r="357">
      <c r="A357" s="120"/>
      <c r="B357" s="121"/>
      <c r="C357" s="121"/>
      <c r="D357" s="121"/>
      <c r="E357" s="121"/>
      <c r="F357" s="120"/>
      <c r="G357" s="121"/>
      <c r="H357" s="121"/>
      <c r="I357" s="121"/>
      <c r="J357" s="121"/>
      <c r="K357" s="121"/>
      <c r="L357" s="121"/>
      <c r="M357" s="121"/>
      <c r="N357" s="121"/>
      <c r="O357" s="121"/>
      <c r="P357" s="121"/>
      <c r="Q357" s="121"/>
      <c r="R357" s="121"/>
      <c r="S357" s="121"/>
      <c r="T357" s="121"/>
      <c r="U357" s="121"/>
      <c r="V357" s="121"/>
      <c r="W357" s="121"/>
      <c r="X357" s="121"/>
      <c r="Y357" s="121"/>
      <c r="Z357" s="121"/>
    </row>
    <row r="358">
      <c r="A358" s="120"/>
      <c r="B358" s="121"/>
      <c r="C358" s="121"/>
      <c r="D358" s="121"/>
      <c r="E358" s="121"/>
      <c r="F358" s="120"/>
      <c r="G358" s="121"/>
      <c r="H358" s="121"/>
      <c r="I358" s="121"/>
      <c r="J358" s="121"/>
      <c r="K358" s="121"/>
      <c r="L358" s="121"/>
      <c r="M358" s="121"/>
      <c r="N358" s="121"/>
      <c r="O358" s="121"/>
      <c r="P358" s="121"/>
      <c r="Q358" s="121"/>
      <c r="R358" s="121"/>
      <c r="S358" s="121"/>
      <c r="T358" s="121"/>
      <c r="U358" s="121"/>
      <c r="V358" s="121"/>
      <c r="W358" s="121"/>
      <c r="X358" s="121"/>
      <c r="Y358" s="121"/>
      <c r="Z358" s="121"/>
    </row>
    <row r="359">
      <c r="A359" s="120"/>
      <c r="B359" s="121"/>
      <c r="C359" s="121"/>
      <c r="D359" s="121"/>
      <c r="E359" s="121"/>
      <c r="F359" s="120"/>
      <c r="G359" s="121"/>
      <c r="H359" s="121"/>
      <c r="I359" s="121"/>
      <c r="J359" s="121"/>
      <c r="K359" s="121"/>
      <c r="L359" s="121"/>
      <c r="M359" s="121"/>
      <c r="N359" s="121"/>
      <c r="O359" s="121"/>
      <c r="P359" s="121"/>
      <c r="Q359" s="121"/>
      <c r="R359" s="121"/>
      <c r="S359" s="121"/>
      <c r="T359" s="121"/>
      <c r="U359" s="121"/>
      <c r="V359" s="121"/>
      <c r="W359" s="121"/>
      <c r="X359" s="121"/>
      <c r="Y359" s="121"/>
      <c r="Z359" s="121"/>
    </row>
    <row r="360">
      <c r="A360" s="120"/>
      <c r="B360" s="121"/>
      <c r="C360" s="121"/>
      <c r="D360" s="121"/>
      <c r="E360" s="121"/>
      <c r="F360" s="120"/>
      <c r="G360" s="121"/>
      <c r="H360" s="121"/>
      <c r="I360" s="121"/>
      <c r="J360" s="121"/>
      <c r="K360" s="121"/>
      <c r="L360" s="121"/>
      <c r="M360" s="121"/>
      <c r="N360" s="121"/>
      <c r="O360" s="121"/>
      <c r="P360" s="121"/>
      <c r="Q360" s="121"/>
      <c r="R360" s="121"/>
      <c r="S360" s="121"/>
      <c r="T360" s="121"/>
      <c r="U360" s="121"/>
      <c r="V360" s="121"/>
      <c r="W360" s="121"/>
      <c r="X360" s="121"/>
      <c r="Y360" s="121"/>
      <c r="Z360" s="121"/>
    </row>
    <row r="361">
      <c r="A361" s="120"/>
      <c r="B361" s="121"/>
      <c r="C361" s="121"/>
      <c r="D361" s="121"/>
      <c r="E361" s="121"/>
      <c r="F361" s="120"/>
      <c r="G361" s="121"/>
      <c r="H361" s="121"/>
      <c r="I361" s="121"/>
      <c r="J361" s="121"/>
      <c r="K361" s="121"/>
      <c r="L361" s="121"/>
      <c r="M361" s="121"/>
      <c r="N361" s="121"/>
      <c r="O361" s="121"/>
      <c r="P361" s="121"/>
      <c r="Q361" s="121"/>
      <c r="R361" s="121"/>
      <c r="S361" s="121"/>
      <c r="T361" s="121"/>
      <c r="U361" s="121"/>
      <c r="V361" s="121"/>
      <c r="W361" s="121"/>
      <c r="X361" s="121"/>
      <c r="Y361" s="121"/>
      <c r="Z361" s="121"/>
    </row>
    <row r="362">
      <c r="A362" s="120"/>
      <c r="B362" s="121"/>
      <c r="C362" s="121"/>
      <c r="D362" s="121"/>
      <c r="E362" s="121"/>
      <c r="F362" s="120"/>
      <c r="G362" s="121"/>
      <c r="H362" s="121"/>
      <c r="I362" s="121"/>
      <c r="J362" s="121"/>
      <c r="K362" s="121"/>
      <c r="L362" s="121"/>
      <c r="M362" s="121"/>
      <c r="N362" s="121"/>
      <c r="O362" s="121"/>
      <c r="P362" s="121"/>
      <c r="Q362" s="121"/>
      <c r="R362" s="121"/>
      <c r="S362" s="121"/>
      <c r="T362" s="121"/>
      <c r="U362" s="121"/>
      <c r="V362" s="121"/>
      <c r="W362" s="121"/>
      <c r="X362" s="121"/>
      <c r="Y362" s="121"/>
      <c r="Z362" s="121"/>
    </row>
    <row r="363">
      <c r="A363" s="120"/>
      <c r="B363" s="121"/>
      <c r="C363" s="121"/>
      <c r="D363" s="121"/>
      <c r="E363" s="121"/>
      <c r="F363" s="120"/>
      <c r="G363" s="121"/>
      <c r="H363" s="121"/>
      <c r="I363" s="121"/>
      <c r="J363" s="121"/>
      <c r="K363" s="121"/>
      <c r="L363" s="121"/>
      <c r="M363" s="121"/>
      <c r="N363" s="121"/>
      <c r="O363" s="121"/>
      <c r="P363" s="121"/>
      <c r="Q363" s="121"/>
      <c r="R363" s="121"/>
      <c r="S363" s="121"/>
      <c r="T363" s="121"/>
      <c r="U363" s="121"/>
      <c r="V363" s="121"/>
      <c r="W363" s="121"/>
      <c r="X363" s="121"/>
      <c r="Y363" s="121"/>
      <c r="Z363" s="121"/>
    </row>
    <row r="364">
      <c r="A364" s="120"/>
      <c r="B364" s="121"/>
      <c r="C364" s="121"/>
      <c r="D364" s="121"/>
      <c r="E364" s="121"/>
      <c r="F364" s="120"/>
      <c r="G364" s="121"/>
      <c r="H364" s="121"/>
      <c r="I364" s="121"/>
      <c r="J364" s="121"/>
      <c r="K364" s="121"/>
      <c r="L364" s="121"/>
      <c r="M364" s="121"/>
      <c r="N364" s="121"/>
      <c r="O364" s="121"/>
      <c r="P364" s="121"/>
      <c r="Q364" s="121"/>
      <c r="R364" s="121"/>
      <c r="S364" s="121"/>
      <c r="T364" s="121"/>
      <c r="U364" s="121"/>
      <c r="V364" s="121"/>
      <c r="W364" s="121"/>
      <c r="X364" s="121"/>
      <c r="Y364" s="121"/>
      <c r="Z364" s="121"/>
    </row>
    <row r="365">
      <c r="A365" s="120"/>
      <c r="B365" s="121"/>
      <c r="C365" s="121"/>
      <c r="D365" s="121"/>
      <c r="E365" s="121"/>
      <c r="F365" s="120"/>
      <c r="G365" s="121"/>
      <c r="H365" s="121"/>
      <c r="I365" s="121"/>
      <c r="J365" s="121"/>
      <c r="K365" s="121"/>
      <c r="L365" s="121"/>
      <c r="M365" s="121"/>
      <c r="N365" s="121"/>
      <c r="O365" s="121"/>
      <c r="P365" s="121"/>
      <c r="Q365" s="121"/>
      <c r="R365" s="121"/>
      <c r="S365" s="121"/>
      <c r="T365" s="121"/>
      <c r="U365" s="121"/>
      <c r="V365" s="121"/>
      <c r="W365" s="121"/>
      <c r="X365" s="121"/>
      <c r="Y365" s="121"/>
      <c r="Z365" s="121"/>
    </row>
    <row r="366">
      <c r="A366" s="120"/>
      <c r="B366" s="121"/>
      <c r="C366" s="121"/>
      <c r="D366" s="121"/>
      <c r="E366" s="121"/>
      <c r="F366" s="120"/>
      <c r="G366" s="121"/>
      <c r="H366" s="121"/>
      <c r="I366" s="121"/>
      <c r="J366" s="121"/>
      <c r="K366" s="121"/>
      <c r="L366" s="121"/>
      <c r="M366" s="121"/>
      <c r="N366" s="121"/>
      <c r="O366" s="121"/>
      <c r="P366" s="121"/>
      <c r="Q366" s="121"/>
      <c r="R366" s="121"/>
      <c r="S366" s="121"/>
      <c r="T366" s="121"/>
      <c r="U366" s="121"/>
      <c r="V366" s="121"/>
      <c r="W366" s="121"/>
      <c r="X366" s="121"/>
      <c r="Y366" s="121"/>
      <c r="Z366" s="121"/>
    </row>
    <row r="367">
      <c r="A367" s="120"/>
      <c r="B367" s="121"/>
      <c r="C367" s="121"/>
      <c r="D367" s="121"/>
      <c r="E367" s="121"/>
      <c r="F367" s="120"/>
      <c r="G367" s="121"/>
      <c r="H367" s="121"/>
      <c r="I367" s="121"/>
      <c r="J367" s="121"/>
      <c r="K367" s="121"/>
      <c r="L367" s="121"/>
      <c r="M367" s="121"/>
      <c r="N367" s="121"/>
      <c r="O367" s="121"/>
      <c r="P367" s="121"/>
      <c r="Q367" s="121"/>
      <c r="R367" s="121"/>
      <c r="S367" s="121"/>
      <c r="T367" s="121"/>
      <c r="U367" s="121"/>
      <c r="V367" s="121"/>
      <c r="W367" s="121"/>
      <c r="X367" s="121"/>
      <c r="Y367" s="121"/>
      <c r="Z367" s="121"/>
    </row>
    <row r="368">
      <c r="A368" s="120"/>
      <c r="B368" s="121"/>
      <c r="C368" s="121"/>
      <c r="D368" s="121"/>
      <c r="E368" s="121"/>
      <c r="F368" s="120"/>
      <c r="G368" s="121"/>
      <c r="H368" s="121"/>
      <c r="I368" s="121"/>
      <c r="J368" s="121"/>
      <c r="K368" s="121"/>
      <c r="L368" s="121"/>
      <c r="M368" s="121"/>
      <c r="N368" s="121"/>
      <c r="O368" s="121"/>
      <c r="P368" s="121"/>
      <c r="Q368" s="121"/>
      <c r="R368" s="121"/>
      <c r="S368" s="121"/>
      <c r="T368" s="121"/>
      <c r="U368" s="121"/>
      <c r="V368" s="121"/>
      <c r="W368" s="121"/>
      <c r="X368" s="121"/>
      <c r="Y368" s="121"/>
      <c r="Z368" s="121"/>
    </row>
    <row r="369">
      <c r="A369" s="120"/>
      <c r="B369" s="121"/>
      <c r="C369" s="121"/>
      <c r="D369" s="121"/>
      <c r="E369" s="121"/>
      <c r="F369" s="120"/>
      <c r="G369" s="121"/>
      <c r="H369" s="121"/>
      <c r="I369" s="121"/>
      <c r="J369" s="121"/>
      <c r="K369" s="121"/>
      <c r="L369" s="121"/>
      <c r="M369" s="121"/>
      <c r="N369" s="121"/>
      <c r="O369" s="121"/>
      <c r="P369" s="121"/>
      <c r="Q369" s="121"/>
      <c r="R369" s="121"/>
      <c r="S369" s="121"/>
      <c r="T369" s="121"/>
      <c r="U369" s="121"/>
      <c r="V369" s="121"/>
      <c r="W369" s="121"/>
      <c r="X369" s="121"/>
      <c r="Y369" s="121"/>
      <c r="Z369" s="121"/>
    </row>
    <row r="370">
      <c r="A370" s="120"/>
      <c r="B370" s="121"/>
      <c r="C370" s="121"/>
      <c r="D370" s="121"/>
      <c r="E370" s="121"/>
      <c r="F370" s="120"/>
      <c r="G370" s="121"/>
      <c r="H370" s="121"/>
      <c r="I370" s="121"/>
      <c r="J370" s="121"/>
      <c r="K370" s="121"/>
      <c r="L370" s="121"/>
      <c r="M370" s="121"/>
      <c r="N370" s="121"/>
      <c r="O370" s="121"/>
      <c r="P370" s="121"/>
      <c r="Q370" s="121"/>
      <c r="R370" s="121"/>
      <c r="S370" s="121"/>
      <c r="T370" s="121"/>
      <c r="U370" s="121"/>
      <c r="V370" s="121"/>
      <c r="W370" s="121"/>
      <c r="X370" s="121"/>
      <c r="Y370" s="121"/>
      <c r="Z370" s="121"/>
    </row>
    <row r="371">
      <c r="A371" s="120"/>
      <c r="B371" s="121"/>
      <c r="C371" s="121"/>
      <c r="D371" s="121"/>
      <c r="E371" s="121"/>
      <c r="F371" s="120"/>
      <c r="G371" s="121"/>
      <c r="H371" s="121"/>
      <c r="I371" s="121"/>
      <c r="J371" s="121"/>
      <c r="K371" s="121"/>
      <c r="L371" s="121"/>
      <c r="M371" s="121"/>
      <c r="N371" s="121"/>
      <c r="O371" s="121"/>
      <c r="P371" s="121"/>
      <c r="Q371" s="121"/>
      <c r="R371" s="121"/>
      <c r="S371" s="121"/>
      <c r="T371" s="121"/>
      <c r="U371" s="121"/>
      <c r="V371" s="121"/>
      <c r="W371" s="121"/>
      <c r="X371" s="121"/>
      <c r="Y371" s="121"/>
      <c r="Z371" s="121"/>
    </row>
    <row r="372">
      <c r="A372" s="120"/>
      <c r="B372" s="121"/>
      <c r="C372" s="121"/>
      <c r="D372" s="121"/>
      <c r="E372" s="121"/>
      <c r="F372" s="120"/>
      <c r="G372" s="121"/>
      <c r="H372" s="121"/>
      <c r="I372" s="121"/>
      <c r="J372" s="121"/>
      <c r="K372" s="121"/>
      <c r="L372" s="121"/>
      <c r="M372" s="121"/>
      <c r="N372" s="121"/>
      <c r="O372" s="121"/>
      <c r="P372" s="121"/>
      <c r="Q372" s="121"/>
      <c r="R372" s="121"/>
      <c r="S372" s="121"/>
      <c r="T372" s="121"/>
      <c r="U372" s="121"/>
      <c r="V372" s="121"/>
      <c r="W372" s="121"/>
      <c r="X372" s="121"/>
      <c r="Y372" s="121"/>
      <c r="Z372" s="121"/>
    </row>
    <row r="373">
      <c r="A373" s="120"/>
      <c r="B373" s="121"/>
      <c r="C373" s="121"/>
      <c r="D373" s="121"/>
      <c r="E373" s="121"/>
      <c r="F373" s="120"/>
      <c r="G373" s="121"/>
      <c r="H373" s="121"/>
      <c r="I373" s="121"/>
      <c r="J373" s="121"/>
      <c r="K373" s="121"/>
      <c r="L373" s="121"/>
      <c r="M373" s="121"/>
      <c r="N373" s="121"/>
      <c r="O373" s="121"/>
      <c r="P373" s="121"/>
      <c r="Q373" s="121"/>
      <c r="R373" s="121"/>
      <c r="S373" s="121"/>
      <c r="T373" s="121"/>
      <c r="U373" s="121"/>
      <c r="V373" s="121"/>
      <c r="W373" s="121"/>
      <c r="X373" s="121"/>
      <c r="Y373" s="121"/>
      <c r="Z373" s="121"/>
    </row>
    <row r="374">
      <c r="A374" s="120"/>
      <c r="B374" s="121"/>
      <c r="C374" s="121"/>
      <c r="D374" s="121"/>
      <c r="E374" s="121"/>
      <c r="F374" s="120"/>
      <c r="G374" s="121"/>
      <c r="H374" s="121"/>
      <c r="I374" s="121"/>
      <c r="J374" s="121"/>
      <c r="K374" s="121"/>
      <c r="L374" s="121"/>
      <c r="M374" s="121"/>
      <c r="N374" s="121"/>
      <c r="O374" s="121"/>
      <c r="P374" s="121"/>
      <c r="Q374" s="121"/>
      <c r="R374" s="121"/>
      <c r="S374" s="121"/>
      <c r="T374" s="121"/>
      <c r="U374" s="121"/>
      <c r="V374" s="121"/>
      <c r="W374" s="121"/>
      <c r="X374" s="121"/>
      <c r="Y374" s="121"/>
      <c r="Z374" s="121"/>
    </row>
    <row r="375">
      <c r="A375" s="120"/>
      <c r="B375" s="121"/>
      <c r="C375" s="121"/>
      <c r="D375" s="121"/>
      <c r="E375" s="121"/>
      <c r="F375" s="120"/>
      <c r="G375" s="121"/>
      <c r="H375" s="121"/>
      <c r="I375" s="121"/>
      <c r="J375" s="121"/>
      <c r="K375" s="121"/>
      <c r="L375" s="121"/>
      <c r="M375" s="121"/>
      <c r="N375" s="121"/>
      <c r="O375" s="121"/>
      <c r="P375" s="121"/>
      <c r="Q375" s="121"/>
      <c r="R375" s="121"/>
      <c r="S375" s="121"/>
      <c r="T375" s="121"/>
      <c r="U375" s="121"/>
      <c r="V375" s="121"/>
      <c r="W375" s="121"/>
      <c r="X375" s="121"/>
      <c r="Y375" s="121"/>
      <c r="Z375" s="121"/>
    </row>
    <row r="376">
      <c r="A376" s="120"/>
      <c r="B376" s="121"/>
      <c r="C376" s="121"/>
      <c r="D376" s="121"/>
      <c r="E376" s="121"/>
      <c r="F376" s="120"/>
      <c r="G376" s="121"/>
      <c r="H376" s="121"/>
      <c r="I376" s="121"/>
      <c r="J376" s="121"/>
      <c r="K376" s="121"/>
      <c r="L376" s="121"/>
      <c r="M376" s="121"/>
      <c r="N376" s="121"/>
      <c r="O376" s="121"/>
      <c r="P376" s="121"/>
      <c r="Q376" s="121"/>
      <c r="R376" s="121"/>
      <c r="S376" s="121"/>
      <c r="T376" s="121"/>
      <c r="U376" s="121"/>
      <c r="V376" s="121"/>
      <c r="W376" s="121"/>
      <c r="X376" s="121"/>
      <c r="Y376" s="121"/>
      <c r="Z376" s="121"/>
    </row>
    <row r="377">
      <c r="A377" s="120"/>
      <c r="B377" s="121"/>
      <c r="C377" s="121"/>
      <c r="D377" s="121"/>
      <c r="E377" s="121"/>
      <c r="F377" s="120"/>
      <c r="G377" s="121"/>
      <c r="H377" s="121"/>
      <c r="I377" s="121"/>
      <c r="J377" s="121"/>
      <c r="K377" s="121"/>
      <c r="L377" s="121"/>
      <c r="M377" s="121"/>
      <c r="N377" s="121"/>
      <c r="O377" s="121"/>
      <c r="P377" s="121"/>
      <c r="Q377" s="121"/>
      <c r="R377" s="121"/>
      <c r="S377" s="121"/>
      <c r="T377" s="121"/>
      <c r="U377" s="121"/>
      <c r="V377" s="121"/>
      <c r="W377" s="121"/>
      <c r="X377" s="121"/>
      <c r="Y377" s="121"/>
      <c r="Z377" s="121"/>
    </row>
    <row r="378">
      <c r="A378" s="120"/>
      <c r="B378" s="121"/>
      <c r="C378" s="121"/>
      <c r="D378" s="121"/>
      <c r="E378" s="121"/>
      <c r="F378" s="120"/>
      <c r="G378" s="121"/>
      <c r="H378" s="121"/>
      <c r="I378" s="121"/>
      <c r="J378" s="121"/>
      <c r="K378" s="121"/>
      <c r="L378" s="121"/>
      <c r="M378" s="121"/>
      <c r="N378" s="121"/>
      <c r="O378" s="121"/>
      <c r="P378" s="121"/>
      <c r="Q378" s="121"/>
      <c r="R378" s="121"/>
      <c r="S378" s="121"/>
      <c r="T378" s="121"/>
      <c r="U378" s="121"/>
      <c r="V378" s="121"/>
      <c r="W378" s="121"/>
      <c r="X378" s="121"/>
      <c r="Y378" s="121"/>
      <c r="Z378" s="121"/>
    </row>
    <row r="379">
      <c r="A379" s="120"/>
      <c r="B379" s="121"/>
      <c r="C379" s="121"/>
      <c r="D379" s="121"/>
      <c r="E379" s="121"/>
      <c r="F379" s="120"/>
      <c r="G379" s="121"/>
      <c r="H379" s="121"/>
      <c r="I379" s="121"/>
      <c r="J379" s="121"/>
      <c r="K379" s="121"/>
      <c r="L379" s="121"/>
      <c r="M379" s="121"/>
      <c r="N379" s="121"/>
      <c r="O379" s="121"/>
      <c r="P379" s="121"/>
      <c r="Q379" s="121"/>
      <c r="R379" s="121"/>
      <c r="S379" s="121"/>
      <c r="T379" s="121"/>
      <c r="U379" s="121"/>
      <c r="V379" s="121"/>
      <c r="W379" s="121"/>
      <c r="X379" s="121"/>
      <c r="Y379" s="121"/>
      <c r="Z379" s="121"/>
    </row>
    <row r="380">
      <c r="A380" s="120"/>
      <c r="B380" s="121"/>
      <c r="C380" s="121"/>
      <c r="D380" s="121"/>
      <c r="E380" s="121"/>
      <c r="F380" s="120"/>
      <c r="G380" s="121"/>
      <c r="H380" s="121"/>
      <c r="I380" s="121"/>
      <c r="J380" s="121"/>
      <c r="K380" s="121"/>
      <c r="L380" s="121"/>
      <c r="M380" s="121"/>
      <c r="N380" s="121"/>
      <c r="O380" s="121"/>
      <c r="P380" s="121"/>
      <c r="Q380" s="121"/>
      <c r="R380" s="121"/>
      <c r="S380" s="121"/>
      <c r="T380" s="121"/>
      <c r="U380" s="121"/>
      <c r="V380" s="121"/>
      <c r="W380" s="121"/>
      <c r="X380" s="121"/>
      <c r="Y380" s="121"/>
      <c r="Z380" s="121"/>
    </row>
    <row r="381">
      <c r="A381" s="120"/>
      <c r="B381" s="121"/>
      <c r="C381" s="121"/>
      <c r="D381" s="121"/>
      <c r="E381" s="121"/>
      <c r="F381" s="120"/>
      <c r="G381" s="121"/>
      <c r="H381" s="121"/>
      <c r="I381" s="121"/>
      <c r="J381" s="121"/>
      <c r="K381" s="121"/>
      <c r="L381" s="121"/>
      <c r="M381" s="121"/>
      <c r="N381" s="121"/>
      <c r="O381" s="121"/>
      <c r="P381" s="121"/>
      <c r="Q381" s="121"/>
      <c r="R381" s="121"/>
      <c r="S381" s="121"/>
      <c r="T381" s="121"/>
      <c r="U381" s="121"/>
      <c r="V381" s="121"/>
      <c r="W381" s="121"/>
      <c r="X381" s="121"/>
      <c r="Y381" s="121"/>
      <c r="Z381" s="121"/>
    </row>
    <row r="382">
      <c r="A382" s="120"/>
      <c r="B382" s="121"/>
      <c r="C382" s="121"/>
      <c r="D382" s="121"/>
      <c r="E382" s="121"/>
      <c r="F382" s="120"/>
      <c r="G382" s="121"/>
      <c r="H382" s="121"/>
      <c r="I382" s="121"/>
      <c r="J382" s="121"/>
      <c r="K382" s="121"/>
      <c r="L382" s="121"/>
      <c r="M382" s="121"/>
      <c r="N382" s="121"/>
      <c r="O382" s="121"/>
      <c r="P382" s="121"/>
      <c r="Q382" s="121"/>
      <c r="R382" s="121"/>
      <c r="S382" s="121"/>
      <c r="T382" s="121"/>
      <c r="U382" s="121"/>
      <c r="V382" s="121"/>
      <c r="W382" s="121"/>
      <c r="X382" s="121"/>
      <c r="Y382" s="121"/>
      <c r="Z382" s="121"/>
    </row>
    <row r="383">
      <c r="A383" s="120"/>
      <c r="B383" s="121"/>
      <c r="C383" s="121"/>
      <c r="D383" s="121"/>
      <c r="E383" s="121"/>
      <c r="F383" s="120"/>
      <c r="G383" s="121"/>
      <c r="H383" s="121"/>
      <c r="I383" s="121"/>
      <c r="J383" s="121"/>
      <c r="K383" s="121"/>
      <c r="L383" s="121"/>
      <c r="M383" s="121"/>
      <c r="N383" s="121"/>
      <c r="O383" s="121"/>
      <c r="P383" s="121"/>
      <c r="Q383" s="121"/>
      <c r="R383" s="121"/>
      <c r="S383" s="121"/>
      <c r="T383" s="121"/>
      <c r="U383" s="121"/>
      <c r="V383" s="121"/>
      <c r="W383" s="121"/>
      <c r="X383" s="121"/>
      <c r="Y383" s="121"/>
      <c r="Z383" s="121"/>
    </row>
    <row r="384">
      <c r="A384" s="120"/>
      <c r="B384" s="121"/>
      <c r="C384" s="121"/>
      <c r="D384" s="121"/>
      <c r="E384" s="121"/>
      <c r="F384" s="120"/>
      <c r="G384" s="121"/>
      <c r="H384" s="121"/>
      <c r="I384" s="121"/>
      <c r="J384" s="121"/>
      <c r="K384" s="121"/>
      <c r="L384" s="121"/>
      <c r="M384" s="121"/>
      <c r="N384" s="121"/>
      <c r="O384" s="121"/>
      <c r="P384" s="121"/>
      <c r="Q384" s="121"/>
      <c r="R384" s="121"/>
      <c r="S384" s="121"/>
      <c r="T384" s="121"/>
      <c r="U384" s="121"/>
      <c r="V384" s="121"/>
      <c r="W384" s="121"/>
      <c r="X384" s="121"/>
      <c r="Y384" s="121"/>
      <c r="Z384" s="121"/>
    </row>
    <row r="385">
      <c r="A385" s="120"/>
      <c r="B385" s="121"/>
      <c r="C385" s="121"/>
      <c r="D385" s="121"/>
      <c r="E385" s="121"/>
      <c r="F385" s="120"/>
      <c r="G385" s="121"/>
      <c r="H385" s="121"/>
      <c r="I385" s="121"/>
      <c r="J385" s="121"/>
      <c r="K385" s="121"/>
      <c r="L385" s="121"/>
      <c r="M385" s="121"/>
      <c r="N385" s="121"/>
      <c r="O385" s="121"/>
      <c r="P385" s="121"/>
      <c r="Q385" s="121"/>
      <c r="R385" s="121"/>
      <c r="S385" s="121"/>
      <c r="T385" s="121"/>
      <c r="U385" s="121"/>
      <c r="V385" s="121"/>
      <c r="W385" s="121"/>
      <c r="X385" s="121"/>
      <c r="Y385" s="121"/>
      <c r="Z385" s="121"/>
    </row>
    <row r="386">
      <c r="A386" s="120"/>
      <c r="B386" s="121"/>
      <c r="C386" s="121"/>
      <c r="D386" s="121"/>
      <c r="E386" s="121"/>
      <c r="F386" s="120"/>
      <c r="G386" s="121"/>
      <c r="H386" s="121"/>
      <c r="I386" s="121"/>
      <c r="J386" s="121"/>
      <c r="K386" s="121"/>
      <c r="L386" s="121"/>
      <c r="M386" s="121"/>
      <c r="N386" s="121"/>
      <c r="O386" s="121"/>
      <c r="P386" s="121"/>
      <c r="Q386" s="121"/>
      <c r="R386" s="121"/>
      <c r="S386" s="121"/>
      <c r="T386" s="121"/>
      <c r="U386" s="121"/>
      <c r="V386" s="121"/>
      <c r="W386" s="121"/>
      <c r="X386" s="121"/>
      <c r="Y386" s="121"/>
      <c r="Z386" s="121"/>
    </row>
    <row r="387">
      <c r="A387" s="120"/>
      <c r="B387" s="121"/>
      <c r="C387" s="121"/>
      <c r="D387" s="121"/>
      <c r="E387" s="121"/>
      <c r="F387" s="120"/>
      <c r="G387" s="121"/>
      <c r="H387" s="121"/>
      <c r="I387" s="121"/>
      <c r="J387" s="121"/>
      <c r="K387" s="121"/>
      <c r="L387" s="121"/>
      <c r="M387" s="121"/>
      <c r="N387" s="121"/>
      <c r="O387" s="121"/>
      <c r="P387" s="121"/>
      <c r="Q387" s="121"/>
      <c r="R387" s="121"/>
      <c r="S387" s="121"/>
      <c r="T387" s="121"/>
      <c r="U387" s="121"/>
      <c r="V387" s="121"/>
      <c r="W387" s="121"/>
      <c r="X387" s="121"/>
      <c r="Y387" s="121"/>
      <c r="Z387" s="121"/>
    </row>
    <row r="388">
      <c r="A388" s="120"/>
      <c r="B388" s="121"/>
      <c r="C388" s="121"/>
      <c r="D388" s="121"/>
      <c r="E388" s="121"/>
      <c r="F388" s="120"/>
      <c r="G388" s="121"/>
      <c r="H388" s="121"/>
      <c r="I388" s="121"/>
      <c r="J388" s="121"/>
      <c r="K388" s="121"/>
      <c r="L388" s="121"/>
      <c r="M388" s="121"/>
      <c r="N388" s="121"/>
      <c r="O388" s="121"/>
      <c r="P388" s="121"/>
      <c r="Q388" s="121"/>
      <c r="R388" s="121"/>
      <c r="S388" s="121"/>
      <c r="T388" s="121"/>
      <c r="U388" s="121"/>
      <c r="V388" s="121"/>
      <c r="W388" s="121"/>
      <c r="X388" s="121"/>
      <c r="Y388" s="121"/>
      <c r="Z388" s="121"/>
    </row>
    <row r="389">
      <c r="A389" s="120"/>
      <c r="B389" s="121"/>
      <c r="C389" s="121"/>
      <c r="D389" s="121"/>
      <c r="E389" s="121"/>
      <c r="F389" s="120"/>
      <c r="G389" s="121"/>
      <c r="H389" s="121"/>
      <c r="I389" s="121"/>
      <c r="J389" s="121"/>
      <c r="K389" s="121"/>
      <c r="L389" s="121"/>
      <c r="M389" s="121"/>
      <c r="N389" s="121"/>
      <c r="O389" s="121"/>
      <c r="P389" s="121"/>
      <c r="Q389" s="121"/>
      <c r="R389" s="121"/>
      <c r="S389" s="121"/>
      <c r="T389" s="121"/>
      <c r="U389" s="121"/>
      <c r="V389" s="121"/>
      <c r="W389" s="121"/>
      <c r="X389" s="121"/>
      <c r="Y389" s="121"/>
      <c r="Z389" s="121"/>
    </row>
    <row r="390">
      <c r="A390" s="120"/>
      <c r="B390" s="121"/>
      <c r="C390" s="121"/>
      <c r="D390" s="121"/>
      <c r="E390" s="121"/>
      <c r="F390" s="120"/>
      <c r="G390" s="121"/>
      <c r="H390" s="121"/>
      <c r="I390" s="121"/>
      <c r="J390" s="121"/>
      <c r="K390" s="121"/>
      <c r="L390" s="121"/>
      <c r="M390" s="121"/>
      <c r="N390" s="121"/>
      <c r="O390" s="121"/>
      <c r="P390" s="121"/>
      <c r="Q390" s="121"/>
      <c r="R390" s="121"/>
      <c r="S390" s="121"/>
      <c r="T390" s="121"/>
      <c r="U390" s="121"/>
      <c r="V390" s="121"/>
      <c r="W390" s="121"/>
      <c r="X390" s="121"/>
      <c r="Y390" s="121"/>
      <c r="Z390" s="121"/>
    </row>
    <row r="391">
      <c r="A391" s="120"/>
      <c r="B391" s="121"/>
      <c r="C391" s="121"/>
      <c r="D391" s="121"/>
      <c r="E391" s="121"/>
      <c r="F391" s="120"/>
      <c r="G391" s="121"/>
      <c r="H391" s="121"/>
      <c r="I391" s="121"/>
      <c r="J391" s="121"/>
      <c r="K391" s="121"/>
      <c r="L391" s="121"/>
      <c r="M391" s="121"/>
      <c r="N391" s="121"/>
      <c r="O391" s="121"/>
      <c r="P391" s="121"/>
      <c r="Q391" s="121"/>
      <c r="R391" s="121"/>
      <c r="S391" s="121"/>
      <c r="T391" s="121"/>
      <c r="U391" s="121"/>
      <c r="V391" s="121"/>
      <c r="W391" s="121"/>
      <c r="X391" s="121"/>
      <c r="Y391" s="121"/>
      <c r="Z391" s="121"/>
    </row>
    <row r="392">
      <c r="A392" s="120"/>
      <c r="B392" s="121"/>
      <c r="C392" s="121"/>
      <c r="D392" s="121"/>
      <c r="E392" s="121"/>
      <c r="F392" s="120"/>
      <c r="G392" s="121"/>
      <c r="H392" s="121"/>
      <c r="I392" s="121"/>
      <c r="J392" s="121"/>
      <c r="K392" s="121"/>
      <c r="L392" s="121"/>
      <c r="M392" s="121"/>
      <c r="N392" s="121"/>
      <c r="O392" s="121"/>
      <c r="P392" s="121"/>
      <c r="Q392" s="121"/>
      <c r="R392" s="121"/>
      <c r="S392" s="121"/>
      <c r="T392" s="121"/>
      <c r="U392" s="121"/>
      <c r="V392" s="121"/>
      <c r="W392" s="121"/>
      <c r="X392" s="121"/>
      <c r="Y392" s="121"/>
      <c r="Z392" s="121"/>
    </row>
    <row r="393">
      <c r="A393" s="120"/>
      <c r="B393" s="121"/>
      <c r="C393" s="121"/>
      <c r="D393" s="121"/>
      <c r="E393" s="121"/>
      <c r="F393" s="120"/>
      <c r="G393" s="121"/>
      <c r="H393" s="121"/>
      <c r="I393" s="121"/>
      <c r="J393" s="121"/>
      <c r="K393" s="121"/>
      <c r="L393" s="121"/>
      <c r="M393" s="121"/>
      <c r="N393" s="121"/>
      <c r="O393" s="121"/>
      <c r="P393" s="121"/>
      <c r="Q393" s="121"/>
      <c r="R393" s="121"/>
      <c r="S393" s="121"/>
      <c r="T393" s="121"/>
      <c r="U393" s="121"/>
      <c r="V393" s="121"/>
      <c r="W393" s="121"/>
      <c r="X393" s="121"/>
      <c r="Y393" s="121"/>
      <c r="Z393" s="121"/>
    </row>
    <row r="394">
      <c r="A394" s="120"/>
      <c r="B394" s="121"/>
      <c r="C394" s="121"/>
      <c r="D394" s="121"/>
      <c r="E394" s="121"/>
      <c r="F394" s="120"/>
      <c r="G394" s="121"/>
      <c r="H394" s="121"/>
      <c r="I394" s="121"/>
      <c r="J394" s="121"/>
      <c r="K394" s="121"/>
      <c r="L394" s="121"/>
      <c r="M394" s="121"/>
      <c r="N394" s="121"/>
      <c r="O394" s="121"/>
      <c r="P394" s="121"/>
      <c r="Q394" s="121"/>
      <c r="R394" s="121"/>
      <c r="S394" s="121"/>
      <c r="T394" s="121"/>
      <c r="U394" s="121"/>
      <c r="V394" s="121"/>
      <c r="W394" s="121"/>
      <c r="X394" s="121"/>
      <c r="Y394" s="121"/>
      <c r="Z394" s="121"/>
    </row>
    <row r="395">
      <c r="A395" s="120"/>
      <c r="B395" s="121"/>
      <c r="C395" s="121"/>
      <c r="D395" s="121"/>
      <c r="E395" s="121"/>
      <c r="F395" s="120"/>
      <c r="G395" s="121"/>
      <c r="H395" s="121"/>
      <c r="I395" s="121"/>
      <c r="J395" s="121"/>
      <c r="K395" s="121"/>
      <c r="L395" s="121"/>
      <c r="M395" s="121"/>
      <c r="N395" s="121"/>
      <c r="O395" s="121"/>
      <c r="P395" s="121"/>
      <c r="Q395" s="121"/>
      <c r="R395" s="121"/>
      <c r="S395" s="121"/>
      <c r="T395" s="121"/>
      <c r="U395" s="121"/>
      <c r="V395" s="121"/>
      <c r="W395" s="121"/>
      <c r="X395" s="121"/>
      <c r="Y395" s="121"/>
      <c r="Z395" s="121"/>
    </row>
    <row r="396">
      <c r="A396" s="120"/>
      <c r="B396" s="121"/>
      <c r="C396" s="121"/>
      <c r="D396" s="121"/>
      <c r="E396" s="121"/>
      <c r="F396" s="120"/>
      <c r="G396" s="121"/>
      <c r="H396" s="121"/>
      <c r="I396" s="121"/>
      <c r="J396" s="121"/>
      <c r="K396" s="121"/>
      <c r="L396" s="121"/>
      <c r="M396" s="121"/>
      <c r="N396" s="121"/>
      <c r="O396" s="121"/>
      <c r="P396" s="121"/>
      <c r="Q396" s="121"/>
      <c r="R396" s="121"/>
      <c r="S396" s="121"/>
      <c r="T396" s="121"/>
      <c r="U396" s="121"/>
      <c r="V396" s="121"/>
      <c r="W396" s="121"/>
      <c r="X396" s="121"/>
      <c r="Y396" s="121"/>
      <c r="Z396" s="121"/>
    </row>
    <row r="397">
      <c r="A397" s="120"/>
      <c r="B397" s="121"/>
      <c r="C397" s="121"/>
      <c r="D397" s="121"/>
      <c r="E397" s="121"/>
      <c r="F397" s="120"/>
      <c r="G397" s="121"/>
      <c r="H397" s="121"/>
      <c r="I397" s="121"/>
      <c r="J397" s="121"/>
      <c r="K397" s="121"/>
      <c r="L397" s="121"/>
      <c r="M397" s="121"/>
      <c r="N397" s="121"/>
      <c r="O397" s="121"/>
      <c r="P397" s="121"/>
      <c r="Q397" s="121"/>
      <c r="R397" s="121"/>
      <c r="S397" s="121"/>
      <c r="T397" s="121"/>
      <c r="U397" s="121"/>
      <c r="V397" s="121"/>
      <c r="W397" s="121"/>
      <c r="X397" s="121"/>
      <c r="Y397" s="121"/>
      <c r="Z397" s="121"/>
    </row>
    <row r="398">
      <c r="A398" s="120"/>
      <c r="B398" s="121"/>
      <c r="C398" s="121"/>
      <c r="D398" s="121"/>
      <c r="E398" s="121"/>
      <c r="F398" s="120"/>
      <c r="G398" s="121"/>
      <c r="H398" s="121"/>
      <c r="I398" s="121"/>
      <c r="J398" s="121"/>
      <c r="K398" s="121"/>
      <c r="L398" s="121"/>
      <c r="M398" s="121"/>
      <c r="N398" s="121"/>
      <c r="O398" s="121"/>
      <c r="P398" s="121"/>
      <c r="Q398" s="121"/>
      <c r="R398" s="121"/>
      <c r="S398" s="121"/>
      <c r="T398" s="121"/>
      <c r="U398" s="121"/>
      <c r="V398" s="121"/>
      <c r="W398" s="121"/>
      <c r="X398" s="121"/>
      <c r="Y398" s="121"/>
      <c r="Z398" s="121"/>
    </row>
    <row r="399">
      <c r="A399" s="120"/>
      <c r="B399" s="121"/>
      <c r="C399" s="121"/>
      <c r="D399" s="121"/>
      <c r="E399" s="121"/>
      <c r="F399" s="120"/>
      <c r="G399" s="121"/>
      <c r="H399" s="121"/>
      <c r="I399" s="121"/>
      <c r="J399" s="121"/>
      <c r="K399" s="121"/>
      <c r="L399" s="121"/>
      <c r="M399" s="121"/>
      <c r="N399" s="121"/>
      <c r="O399" s="121"/>
      <c r="P399" s="121"/>
      <c r="Q399" s="121"/>
      <c r="R399" s="121"/>
      <c r="S399" s="121"/>
      <c r="T399" s="121"/>
      <c r="U399" s="121"/>
      <c r="V399" s="121"/>
      <c r="W399" s="121"/>
      <c r="X399" s="121"/>
      <c r="Y399" s="121"/>
      <c r="Z399" s="121"/>
    </row>
    <row r="400">
      <c r="A400" s="120"/>
      <c r="B400" s="121"/>
      <c r="C400" s="121"/>
      <c r="D400" s="121"/>
      <c r="E400" s="121"/>
      <c r="F400" s="120"/>
      <c r="G400" s="121"/>
      <c r="H400" s="121"/>
      <c r="I400" s="121"/>
      <c r="J400" s="121"/>
      <c r="K400" s="121"/>
      <c r="L400" s="121"/>
      <c r="M400" s="121"/>
      <c r="N400" s="121"/>
      <c r="O400" s="121"/>
      <c r="P400" s="121"/>
      <c r="Q400" s="121"/>
      <c r="R400" s="121"/>
      <c r="S400" s="121"/>
      <c r="T400" s="121"/>
      <c r="U400" s="121"/>
      <c r="V400" s="121"/>
      <c r="W400" s="121"/>
      <c r="X400" s="121"/>
      <c r="Y400" s="121"/>
      <c r="Z400" s="121"/>
    </row>
    <row r="401">
      <c r="A401" s="120"/>
      <c r="B401" s="121"/>
      <c r="C401" s="121"/>
      <c r="D401" s="121"/>
      <c r="E401" s="121"/>
      <c r="F401" s="120"/>
      <c r="G401" s="121"/>
      <c r="H401" s="121"/>
      <c r="I401" s="121"/>
      <c r="J401" s="121"/>
      <c r="K401" s="121"/>
      <c r="L401" s="121"/>
      <c r="M401" s="121"/>
      <c r="N401" s="121"/>
      <c r="O401" s="121"/>
      <c r="P401" s="121"/>
      <c r="Q401" s="121"/>
      <c r="R401" s="121"/>
      <c r="S401" s="121"/>
      <c r="T401" s="121"/>
      <c r="U401" s="121"/>
      <c r="V401" s="121"/>
      <c r="W401" s="121"/>
      <c r="X401" s="121"/>
      <c r="Y401" s="121"/>
      <c r="Z401" s="121"/>
    </row>
    <row r="402">
      <c r="A402" s="120"/>
      <c r="B402" s="121"/>
      <c r="C402" s="121"/>
      <c r="D402" s="121"/>
      <c r="E402" s="121"/>
      <c r="F402" s="120"/>
      <c r="G402" s="121"/>
      <c r="H402" s="121"/>
      <c r="I402" s="121"/>
      <c r="J402" s="121"/>
      <c r="K402" s="121"/>
      <c r="L402" s="121"/>
      <c r="M402" s="121"/>
      <c r="N402" s="121"/>
      <c r="O402" s="121"/>
      <c r="P402" s="121"/>
      <c r="Q402" s="121"/>
      <c r="R402" s="121"/>
      <c r="S402" s="121"/>
      <c r="T402" s="121"/>
      <c r="U402" s="121"/>
      <c r="V402" s="121"/>
      <c r="W402" s="121"/>
      <c r="X402" s="121"/>
      <c r="Y402" s="121"/>
      <c r="Z402" s="121"/>
    </row>
    <row r="403">
      <c r="A403" s="120"/>
      <c r="B403" s="121"/>
      <c r="C403" s="121"/>
      <c r="D403" s="121"/>
      <c r="E403" s="121"/>
      <c r="F403" s="120"/>
      <c r="G403" s="121"/>
      <c r="H403" s="121"/>
      <c r="I403" s="121"/>
      <c r="J403" s="121"/>
      <c r="K403" s="121"/>
      <c r="L403" s="121"/>
      <c r="M403" s="121"/>
      <c r="N403" s="121"/>
      <c r="O403" s="121"/>
      <c r="P403" s="121"/>
      <c r="Q403" s="121"/>
      <c r="R403" s="121"/>
      <c r="S403" s="121"/>
      <c r="T403" s="121"/>
      <c r="U403" s="121"/>
      <c r="V403" s="121"/>
      <c r="W403" s="121"/>
      <c r="X403" s="121"/>
      <c r="Y403" s="121"/>
      <c r="Z403" s="121"/>
    </row>
    <row r="404">
      <c r="A404" s="120"/>
      <c r="B404" s="121"/>
      <c r="C404" s="121"/>
      <c r="D404" s="121"/>
      <c r="E404" s="121"/>
      <c r="F404" s="120"/>
      <c r="G404" s="121"/>
      <c r="H404" s="121"/>
      <c r="I404" s="121"/>
      <c r="J404" s="121"/>
      <c r="K404" s="121"/>
      <c r="L404" s="121"/>
      <c r="M404" s="121"/>
      <c r="N404" s="121"/>
      <c r="O404" s="121"/>
      <c r="P404" s="121"/>
      <c r="Q404" s="121"/>
      <c r="R404" s="121"/>
      <c r="S404" s="121"/>
      <c r="T404" s="121"/>
      <c r="U404" s="121"/>
      <c r="V404" s="121"/>
      <c r="W404" s="121"/>
      <c r="X404" s="121"/>
      <c r="Y404" s="121"/>
      <c r="Z404" s="121"/>
    </row>
    <row r="405">
      <c r="A405" s="120"/>
      <c r="B405" s="121"/>
      <c r="C405" s="121"/>
      <c r="D405" s="121"/>
      <c r="E405" s="121"/>
      <c r="F405" s="120"/>
      <c r="G405" s="121"/>
      <c r="H405" s="121"/>
      <c r="I405" s="121"/>
      <c r="J405" s="121"/>
      <c r="K405" s="121"/>
      <c r="L405" s="121"/>
      <c r="M405" s="121"/>
      <c r="N405" s="121"/>
      <c r="O405" s="121"/>
      <c r="P405" s="121"/>
      <c r="Q405" s="121"/>
      <c r="R405" s="121"/>
      <c r="S405" s="121"/>
      <c r="T405" s="121"/>
      <c r="U405" s="121"/>
      <c r="V405" s="121"/>
      <c r="W405" s="121"/>
      <c r="X405" s="121"/>
      <c r="Y405" s="121"/>
      <c r="Z405" s="121"/>
    </row>
    <row r="406">
      <c r="A406" s="120"/>
      <c r="B406" s="121"/>
      <c r="C406" s="121"/>
      <c r="D406" s="121"/>
      <c r="E406" s="121"/>
      <c r="F406" s="120"/>
      <c r="G406" s="121"/>
      <c r="H406" s="121"/>
      <c r="I406" s="121"/>
      <c r="J406" s="121"/>
      <c r="K406" s="121"/>
      <c r="L406" s="121"/>
      <c r="M406" s="121"/>
      <c r="N406" s="121"/>
      <c r="O406" s="121"/>
      <c r="P406" s="121"/>
      <c r="Q406" s="121"/>
      <c r="R406" s="121"/>
      <c r="S406" s="121"/>
      <c r="T406" s="121"/>
      <c r="U406" s="121"/>
      <c r="V406" s="121"/>
      <c r="W406" s="121"/>
      <c r="X406" s="121"/>
      <c r="Y406" s="121"/>
      <c r="Z406" s="121"/>
    </row>
    <row r="407">
      <c r="A407" s="120"/>
      <c r="B407" s="121"/>
      <c r="C407" s="121"/>
      <c r="D407" s="121"/>
      <c r="E407" s="121"/>
      <c r="F407" s="120"/>
      <c r="G407" s="121"/>
      <c r="H407" s="121"/>
      <c r="I407" s="121"/>
      <c r="J407" s="121"/>
      <c r="K407" s="121"/>
      <c r="L407" s="121"/>
      <c r="M407" s="121"/>
      <c r="N407" s="121"/>
      <c r="O407" s="121"/>
      <c r="P407" s="121"/>
      <c r="Q407" s="121"/>
      <c r="R407" s="121"/>
      <c r="S407" s="121"/>
      <c r="T407" s="121"/>
      <c r="U407" s="121"/>
      <c r="V407" s="121"/>
      <c r="W407" s="121"/>
      <c r="X407" s="121"/>
      <c r="Y407" s="121"/>
      <c r="Z407" s="121"/>
    </row>
    <row r="408">
      <c r="A408" s="120"/>
      <c r="B408" s="121"/>
      <c r="C408" s="121"/>
      <c r="D408" s="121"/>
      <c r="E408" s="121"/>
      <c r="F408" s="120"/>
      <c r="G408" s="121"/>
      <c r="H408" s="121"/>
      <c r="I408" s="121"/>
      <c r="J408" s="121"/>
      <c r="K408" s="121"/>
      <c r="L408" s="121"/>
      <c r="M408" s="121"/>
      <c r="N408" s="121"/>
      <c r="O408" s="121"/>
      <c r="P408" s="121"/>
      <c r="Q408" s="121"/>
      <c r="R408" s="121"/>
      <c r="S408" s="121"/>
      <c r="T408" s="121"/>
      <c r="U408" s="121"/>
      <c r="V408" s="121"/>
      <c r="W408" s="121"/>
      <c r="X408" s="121"/>
      <c r="Y408" s="121"/>
      <c r="Z408" s="121"/>
    </row>
    <row r="409">
      <c r="A409" s="120"/>
      <c r="B409" s="121"/>
      <c r="C409" s="121"/>
      <c r="D409" s="121"/>
      <c r="E409" s="121"/>
      <c r="F409" s="120"/>
      <c r="G409" s="121"/>
      <c r="H409" s="121"/>
      <c r="I409" s="121"/>
      <c r="J409" s="121"/>
      <c r="K409" s="121"/>
      <c r="L409" s="121"/>
      <c r="M409" s="121"/>
      <c r="N409" s="121"/>
      <c r="O409" s="121"/>
      <c r="P409" s="121"/>
      <c r="Q409" s="121"/>
      <c r="R409" s="121"/>
      <c r="S409" s="121"/>
      <c r="T409" s="121"/>
      <c r="U409" s="121"/>
      <c r="V409" s="121"/>
      <c r="W409" s="121"/>
      <c r="X409" s="121"/>
      <c r="Y409" s="121"/>
      <c r="Z409" s="121"/>
    </row>
    <row r="410">
      <c r="A410" s="120"/>
      <c r="B410" s="121"/>
      <c r="C410" s="121"/>
      <c r="D410" s="121"/>
      <c r="E410" s="121"/>
      <c r="F410" s="120"/>
      <c r="G410" s="121"/>
      <c r="H410" s="121"/>
      <c r="I410" s="121"/>
      <c r="J410" s="121"/>
      <c r="K410" s="121"/>
      <c r="L410" s="121"/>
      <c r="M410" s="121"/>
      <c r="N410" s="121"/>
      <c r="O410" s="121"/>
      <c r="P410" s="121"/>
      <c r="Q410" s="121"/>
      <c r="R410" s="121"/>
      <c r="S410" s="121"/>
      <c r="T410" s="121"/>
      <c r="U410" s="121"/>
      <c r="V410" s="121"/>
      <c r="W410" s="121"/>
      <c r="X410" s="121"/>
      <c r="Y410" s="121"/>
      <c r="Z410" s="121"/>
    </row>
    <row r="411">
      <c r="A411" s="120"/>
      <c r="B411" s="121"/>
      <c r="C411" s="121"/>
      <c r="D411" s="121"/>
      <c r="E411" s="121"/>
      <c r="F411" s="120"/>
      <c r="G411" s="121"/>
      <c r="H411" s="121"/>
      <c r="I411" s="121"/>
      <c r="J411" s="121"/>
      <c r="K411" s="121"/>
      <c r="L411" s="121"/>
      <c r="M411" s="121"/>
      <c r="N411" s="121"/>
      <c r="O411" s="121"/>
      <c r="P411" s="121"/>
      <c r="Q411" s="121"/>
      <c r="R411" s="121"/>
      <c r="S411" s="121"/>
      <c r="T411" s="121"/>
      <c r="U411" s="121"/>
      <c r="V411" s="121"/>
      <c r="W411" s="121"/>
      <c r="X411" s="121"/>
      <c r="Y411" s="121"/>
      <c r="Z411" s="121"/>
    </row>
    <row r="412">
      <c r="A412" s="120"/>
      <c r="B412" s="121"/>
      <c r="C412" s="121"/>
      <c r="D412" s="121"/>
      <c r="E412" s="121"/>
      <c r="F412" s="120"/>
      <c r="G412" s="121"/>
      <c r="H412" s="121"/>
      <c r="I412" s="121"/>
      <c r="J412" s="121"/>
      <c r="K412" s="121"/>
      <c r="L412" s="121"/>
      <c r="M412" s="121"/>
      <c r="N412" s="121"/>
      <c r="O412" s="121"/>
      <c r="P412" s="121"/>
      <c r="Q412" s="121"/>
      <c r="R412" s="121"/>
      <c r="S412" s="121"/>
      <c r="T412" s="121"/>
      <c r="U412" s="121"/>
      <c r="V412" s="121"/>
      <c r="W412" s="121"/>
      <c r="X412" s="121"/>
      <c r="Y412" s="121"/>
      <c r="Z412" s="121"/>
    </row>
    <row r="413">
      <c r="A413" s="120"/>
      <c r="B413" s="121"/>
      <c r="C413" s="121"/>
      <c r="D413" s="121"/>
      <c r="E413" s="121"/>
      <c r="F413" s="120"/>
      <c r="G413" s="121"/>
      <c r="H413" s="121"/>
      <c r="I413" s="121"/>
      <c r="J413" s="121"/>
      <c r="K413" s="121"/>
      <c r="L413" s="121"/>
      <c r="M413" s="121"/>
      <c r="N413" s="121"/>
      <c r="O413" s="121"/>
      <c r="P413" s="121"/>
      <c r="Q413" s="121"/>
      <c r="R413" s="121"/>
      <c r="S413" s="121"/>
      <c r="T413" s="121"/>
      <c r="U413" s="121"/>
      <c r="V413" s="121"/>
      <c r="W413" s="121"/>
      <c r="X413" s="121"/>
      <c r="Y413" s="121"/>
      <c r="Z413" s="121"/>
    </row>
    <row r="414">
      <c r="A414" s="120"/>
      <c r="B414" s="121"/>
      <c r="C414" s="121"/>
      <c r="D414" s="121"/>
      <c r="E414" s="121"/>
      <c r="F414" s="120"/>
      <c r="G414" s="121"/>
      <c r="H414" s="121"/>
      <c r="I414" s="121"/>
      <c r="J414" s="121"/>
      <c r="K414" s="121"/>
      <c r="L414" s="121"/>
      <c r="M414" s="121"/>
      <c r="N414" s="121"/>
      <c r="O414" s="121"/>
      <c r="P414" s="121"/>
      <c r="Q414" s="121"/>
      <c r="R414" s="121"/>
      <c r="S414" s="121"/>
      <c r="T414" s="121"/>
      <c r="U414" s="121"/>
      <c r="V414" s="121"/>
      <c r="W414" s="121"/>
      <c r="X414" s="121"/>
      <c r="Y414" s="121"/>
      <c r="Z414" s="121"/>
    </row>
    <row r="415">
      <c r="A415" s="120"/>
      <c r="B415" s="121"/>
      <c r="C415" s="121"/>
      <c r="D415" s="121"/>
      <c r="E415" s="121"/>
      <c r="F415" s="120"/>
      <c r="G415" s="121"/>
      <c r="H415" s="121"/>
      <c r="I415" s="121"/>
      <c r="J415" s="121"/>
      <c r="K415" s="121"/>
      <c r="L415" s="121"/>
      <c r="M415" s="121"/>
      <c r="N415" s="121"/>
      <c r="O415" s="121"/>
      <c r="P415" s="121"/>
      <c r="Q415" s="121"/>
      <c r="R415" s="121"/>
      <c r="S415" s="121"/>
      <c r="T415" s="121"/>
      <c r="U415" s="121"/>
      <c r="V415" s="121"/>
      <c r="W415" s="121"/>
      <c r="X415" s="121"/>
      <c r="Y415" s="121"/>
      <c r="Z415" s="121"/>
    </row>
    <row r="416">
      <c r="A416" s="120"/>
      <c r="B416" s="121"/>
      <c r="C416" s="121"/>
      <c r="D416" s="121"/>
      <c r="E416" s="121"/>
      <c r="F416" s="120"/>
      <c r="G416" s="121"/>
      <c r="H416" s="121"/>
      <c r="I416" s="121"/>
      <c r="J416" s="121"/>
      <c r="K416" s="121"/>
      <c r="L416" s="121"/>
      <c r="M416" s="121"/>
      <c r="N416" s="121"/>
      <c r="O416" s="121"/>
      <c r="P416" s="121"/>
      <c r="Q416" s="121"/>
      <c r="R416" s="121"/>
      <c r="S416" s="121"/>
      <c r="T416" s="121"/>
      <c r="U416" s="121"/>
      <c r="V416" s="121"/>
      <c r="W416" s="121"/>
      <c r="X416" s="121"/>
      <c r="Y416" s="121"/>
      <c r="Z416" s="121"/>
    </row>
    <row r="417">
      <c r="A417" s="120"/>
      <c r="B417" s="121"/>
      <c r="C417" s="121"/>
      <c r="D417" s="121"/>
      <c r="E417" s="121"/>
      <c r="F417" s="120"/>
      <c r="G417" s="121"/>
      <c r="H417" s="121"/>
      <c r="I417" s="121"/>
      <c r="J417" s="121"/>
      <c r="K417" s="121"/>
      <c r="L417" s="121"/>
      <c r="M417" s="121"/>
      <c r="N417" s="121"/>
      <c r="O417" s="121"/>
      <c r="P417" s="121"/>
      <c r="Q417" s="121"/>
      <c r="R417" s="121"/>
      <c r="S417" s="121"/>
      <c r="T417" s="121"/>
      <c r="U417" s="121"/>
      <c r="V417" s="121"/>
      <c r="W417" s="121"/>
      <c r="X417" s="121"/>
      <c r="Y417" s="121"/>
      <c r="Z417" s="121"/>
    </row>
    <row r="418">
      <c r="A418" s="120"/>
      <c r="B418" s="121"/>
      <c r="C418" s="121"/>
      <c r="D418" s="121"/>
      <c r="E418" s="121"/>
      <c r="F418" s="120"/>
      <c r="G418" s="121"/>
      <c r="H418" s="121"/>
      <c r="I418" s="121"/>
      <c r="J418" s="121"/>
      <c r="K418" s="121"/>
      <c r="L418" s="121"/>
      <c r="M418" s="121"/>
      <c r="N418" s="121"/>
      <c r="O418" s="121"/>
      <c r="P418" s="121"/>
      <c r="Q418" s="121"/>
      <c r="R418" s="121"/>
      <c r="S418" s="121"/>
      <c r="T418" s="121"/>
      <c r="U418" s="121"/>
      <c r="V418" s="121"/>
      <c r="W418" s="121"/>
      <c r="X418" s="121"/>
      <c r="Y418" s="121"/>
      <c r="Z418" s="121"/>
    </row>
    <row r="419">
      <c r="A419" s="120"/>
      <c r="B419" s="121"/>
      <c r="C419" s="121"/>
      <c r="D419" s="121"/>
      <c r="E419" s="121"/>
      <c r="F419" s="120"/>
      <c r="G419" s="121"/>
      <c r="H419" s="121"/>
      <c r="I419" s="121"/>
      <c r="J419" s="121"/>
      <c r="K419" s="121"/>
      <c r="L419" s="121"/>
      <c r="M419" s="121"/>
      <c r="N419" s="121"/>
      <c r="O419" s="121"/>
      <c r="P419" s="121"/>
      <c r="Q419" s="121"/>
      <c r="R419" s="121"/>
      <c r="S419" s="121"/>
      <c r="T419" s="121"/>
      <c r="U419" s="121"/>
      <c r="V419" s="121"/>
      <c r="W419" s="121"/>
      <c r="X419" s="121"/>
      <c r="Y419" s="121"/>
      <c r="Z419" s="121"/>
    </row>
    <row r="420">
      <c r="A420" s="120"/>
      <c r="B420" s="121"/>
      <c r="C420" s="121"/>
      <c r="D420" s="121"/>
      <c r="E420" s="121"/>
      <c r="F420" s="120"/>
      <c r="G420" s="121"/>
      <c r="H420" s="121"/>
      <c r="I420" s="121"/>
      <c r="J420" s="121"/>
      <c r="K420" s="121"/>
      <c r="L420" s="121"/>
      <c r="M420" s="121"/>
      <c r="N420" s="121"/>
      <c r="O420" s="121"/>
      <c r="P420" s="121"/>
      <c r="Q420" s="121"/>
      <c r="R420" s="121"/>
      <c r="S420" s="121"/>
      <c r="T420" s="121"/>
      <c r="U420" s="121"/>
      <c r="V420" s="121"/>
      <c r="W420" s="121"/>
      <c r="X420" s="121"/>
      <c r="Y420" s="121"/>
      <c r="Z420" s="121"/>
    </row>
    <row r="421">
      <c r="A421" s="120"/>
      <c r="B421" s="121"/>
      <c r="C421" s="121"/>
      <c r="D421" s="121"/>
      <c r="E421" s="121"/>
      <c r="F421" s="120"/>
      <c r="G421" s="121"/>
      <c r="H421" s="121"/>
      <c r="I421" s="121"/>
      <c r="J421" s="121"/>
      <c r="K421" s="121"/>
      <c r="L421" s="121"/>
      <c r="M421" s="121"/>
      <c r="N421" s="121"/>
      <c r="O421" s="121"/>
      <c r="P421" s="121"/>
      <c r="Q421" s="121"/>
      <c r="R421" s="121"/>
      <c r="S421" s="121"/>
      <c r="T421" s="121"/>
      <c r="U421" s="121"/>
      <c r="V421" s="121"/>
      <c r="W421" s="121"/>
      <c r="X421" s="121"/>
      <c r="Y421" s="121"/>
      <c r="Z421" s="121"/>
    </row>
    <row r="422">
      <c r="A422" s="120"/>
      <c r="B422" s="121"/>
      <c r="C422" s="121"/>
      <c r="D422" s="121"/>
      <c r="E422" s="121"/>
      <c r="F422" s="120"/>
      <c r="G422" s="121"/>
      <c r="H422" s="121"/>
      <c r="I422" s="121"/>
      <c r="J422" s="121"/>
      <c r="K422" s="121"/>
      <c r="L422" s="121"/>
      <c r="M422" s="121"/>
      <c r="N422" s="121"/>
      <c r="O422" s="121"/>
      <c r="P422" s="121"/>
      <c r="Q422" s="121"/>
      <c r="R422" s="121"/>
      <c r="S422" s="121"/>
      <c r="T422" s="121"/>
      <c r="U422" s="121"/>
      <c r="V422" s="121"/>
      <c r="W422" s="121"/>
      <c r="X422" s="121"/>
      <c r="Y422" s="121"/>
      <c r="Z422" s="121"/>
    </row>
    <row r="423">
      <c r="A423" s="120"/>
      <c r="B423" s="121"/>
      <c r="C423" s="121"/>
      <c r="D423" s="121"/>
      <c r="E423" s="121"/>
      <c r="F423" s="120"/>
      <c r="G423" s="121"/>
      <c r="H423" s="121"/>
      <c r="I423" s="121"/>
      <c r="J423" s="121"/>
      <c r="K423" s="121"/>
      <c r="L423" s="121"/>
      <c r="M423" s="121"/>
      <c r="N423" s="121"/>
      <c r="O423" s="121"/>
      <c r="P423" s="121"/>
      <c r="Q423" s="121"/>
      <c r="R423" s="121"/>
      <c r="S423" s="121"/>
      <c r="T423" s="121"/>
      <c r="U423" s="121"/>
      <c r="V423" s="121"/>
      <c r="W423" s="121"/>
      <c r="X423" s="121"/>
      <c r="Y423" s="121"/>
      <c r="Z423" s="121"/>
    </row>
    <row r="424">
      <c r="A424" s="120"/>
      <c r="B424" s="121"/>
      <c r="C424" s="121"/>
      <c r="D424" s="121"/>
      <c r="E424" s="121"/>
      <c r="F424" s="120"/>
      <c r="G424" s="121"/>
      <c r="H424" s="121"/>
      <c r="I424" s="121"/>
      <c r="J424" s="121"/>
      <c r="K424" s="121"/>
      <c r="L424" s="121"/>
      <c r="M424" s="121"/>
      <c r="N424" s="121"/>
      <c r="O424" s="121"/>
      <c r="P424" s="121"/>
      <c r="Q424" s="121"/>
      <c r="R424" s="121"/>
      <c r="S424" s="121"/>
      <c r="T424" s="121"/>
      <c r="U424" s="121"/>
      <c r="V424" s="121"/>
      <c r="W424" s="121"/>
      <c r="X424" s="121"/>
      <c r="Y424" s="121"/>
      <c r="Z424" s="121"/>
    </row>
    <row r="425">
      <c r="A425" s="120"/>
      <c r="B425" s="121"/>
      <c r="C425" s="121"/>
      <c r="D425" s="121"/>
      <c r="E425" s="121"/>
      <c r="F425" s="120"/>
      <c r="G425" s="121"/>
      <c r="H425" s="121"/>
      <c r="I425" s="121"/>
      <c r="J425" s="121"/>
      <c r="K425" s="121"/>
      <c r="L425" s="121"/>
      <c r="M425" s="121"/>
      <c r="N425" s="121"/>
      <c r="O425" s="121"/>
      <c r="P425" s="121"/>
      <c r="Q425" s="121"/>
      <c r="R425" s="121"/>
      <c r="S425" s="121"/>
      <c r="T425" s="121"/>
      <c r="U425" s="121"/>
      <c r="V425" s="121"/>
      <c r="W425" s="121"/>
      <c r="X425" s="121"/>
      <c r="Y425" s="121"/>
      <c r="Z425" s="121"/>
    </row>
    <row r="426">
      <c r="A426" s="120"/>
      <c r="B426" s="121"/>
      <c r="C426" s="121"/>
      <c r="D426" s="121"/>
      <c r="E426" s="121"/>
      <c r="F426" s="120"/>
      <c r="G426" s="121"/>
      <c r="H426" s="121"/>
      <c r="I426" s="121"/>
      <c r="J426" s="121"/>
      <c r="K426" s="121"/>
      <c r="L426" s="121"/>
      <c r="M426" s="121"/>
      <c r="N426" s="121"/>
      <c r="O426" s="121"/>
      <c r="P426" s="121"/>
      <c r="Q426" s="121"/>
      <c r="R426" s="121"/>
      <c r="S426" s="121"/>
      <c r="T426" s="121"/>
      <c r="U426" s="121"/>
      <c r="V426" s="121"/>
      <c r="W426" s="121"/>
      <c r="X426" s="121"/>
      <c r="Y426" s="121"/>
      <c r="Z426" s="121"/>
    </row>
    <row r="427">
      <c r="A427" s="120"/>
      <c r="B427" s="121"/>
      <c r="C427" s="121"/>
      <c r="D427" s="121"/>
      <c r="E427" s="121"/>
      <c r="F427" s="120"/>
      <c r="G427" s="121"/>
      <c r="H427" s="121"/>
      <c r="I427" s="121"/>
      <c r="J427" s="121"/>
      <c r="K427" s="121"/>
      <c r="L427" s="121"/>
      <c r="M427" s="121"/>
      <c r="N427" s="121"/>
      <c r="O427" s="121"/>
      <c r="P427" s="121"/>
      <c r="Q427" s="121"/>
      <c r="R427" s="121"/>
      <c r="S427" s="121"/>
      <c r="T427" s="121"/>
      <c r="U427" s="121"/>
      <c r="V427" s="121"/>
      <c r="W427" s="121"/>
      <c r="X427" s="121"/>
      <c r="Y427" s="121"/>
      <c r="Z427" s="121"/>
    </row>
    <row r="428">
      <c r="A428" s="120"/>
      <c r="B428" s="121"/>
      <c r="C428" s="121"/>
      <c r="D428" s="121"/>
      <c r="E428" s="121"/>
      <c r="F428" s="120"/>
      <c r="G428" s="121"/>
      <c r="H428" s="121"/>
      <c r="I428" s="121"/>
      <c r="J428" s="121"/>
      <c r="K428" s="121"/>
      <c r="L428" s="121"/>
      <c r="M428" s="121"/>
      <c r="N428" s="121"/>
      <c r="O428" s="121"/>
      <c r="P428" s="121"/>
      <c r="Q428" s="121"/>
      <c r="R428" s="121"/>
      <c r="S428" s="121"/>
      <c r="T428" s="121"/>
      <c r="U428" s="121"/>
      <c r="V428" s="121"/>
      <c r="W428" s="121"/>
      <c r="X428" s="121"/>
      <c r="Y428" s="121"/>
      <c r="Z428" s="121"/>
    </row>
    <row r="429">
      <c r="A429" s="120"/>
      <c r="B429" s="121"/>
      <c r="C429" s="121"/>
      <c r="D429" s="121"/>
      <c r="E429" s="121"/>
      <c r="F429" s="120"/>
      <c r="G429" s="121"/>
      <c r="H429" s="121"/>
      <c r="I429" s="121"/>
      <c r="J429" s="121"/>
      <c r="K429" s="121"/>
      <c r="L429" s="121"/>
      <c r="M429" s="121"/>
      <c r="N429" s="121"/>
      <c r="O429" s="121"/>
      <c r="P429" s="121"/>
      <c r="Q429" s="121"/>
      <c r="R429" s="121"/>
      <c r="S429" s="121"/>
      <c r="T429" s="121"/>
      <c r="U429" s="121"/>
      <c r="V429" s="121"/>
      <c r="W429" s="121"/>
      <c r="X429" s="121"/>
      <c r="Y429" s="121"/>
      <c r="Z429" s="121"/>
    </row>
    <row r="430">
      <c r="A430" s="120"/>
      <c r="B430" s="121"/>
      <c r="C430" s="121"/>
      <c r="D430" s="121"/>
      <c r="E430" s="121"/>
      <c r="F430" s="120"/>
      <c r="G430" s="121"/>
      <c r="H430" s="121"/>
      <c r="I430" s="121"/>
      <c r="J430" s="121"/>
      <c r="K430" s="121"/>
      <c r="L430" s="121"/>
      <c r="M430" s="121"/>
      <c r="N430" s="121"/>
      <c r="O430" s="121"/>
      <c r="P430" s="121"/>
      <c r="Q430" s="121"/>
      <c r="R430" s="121"/>
      <c r="S430" s="121"/>
      <c r="T430" s="121"/>
      <c r="U430" s="121"/>
      <c r="V430" s="121"/>
      <c r="W430" s="121"/>
      <c r="X430" s="121"/>
      <c r="Y430" s="121"/>
      <c r="Z430" s="121"/>
    </row>
    <row r="431">
      <c r="A431" s="120"/>
      <c r="B431" s="121"/>
      <c r="C431" s="121"/>
      <c r="D431" s="121"/>
      <c r="E431" s="121"/>
      <c r="F431" s="120"/>
      <c r="G431" s="121"/>
      <c r="H431" s="121"/>
      <c r="I431" s="121"/>
      <c r="J431" s="121"/>
      <c r="K431" s="121"/>
      <c r="L431" s="121"/>
      <c r="M431" s="121"/>
      <c r="N431" s="121"/>
      <c r="O431" s="121"/>
      <c r="P431" s="121"/>
      <c r="Q431" s="121"/>
      <c r="R431" s="121"/>
      <c r="S431" s="121"/>
      <c r="T431" s="121"/>
      <c r="U431" s="121"/>
      <c r="V431" s="121"/>
      <c r="W431" s="121"/>
      <c r="X431" s="121"/>
      <c r="Y431" s="121"/>
      <c r="Z431" s="121"/>
    </row>
    <row r="432">
      <c r="A432" s="120"/>
      <c r="B432" s="121"/>
      <c r="C432" s="121"/>
      <c r="D432" s="121"/>
      <c r="E432" s="121"/>
      <c r="F432" s="120"/>
      <c r="G432" s="121"/>
      <c r="H432" s="121"/>
      <c r="I432" s="121"/>
      <c r="J432" s="121"/>
      <c r="K432" s="121"/>
      <c r="L432" s="121"/>
      <c r="M432" s="121"/>
      <c r="N432" s="121"/>
      <c r="O432" s="121"/>
      <c r="P432" s="121"/>
      <c r="Q432" s="121"/>
      <c r="R432" s="121"/>
      <c r="S432" s="121"/>
      <c r="T432" s="121"/>
      <c r="U432" s="121"/>
      <c r="V432" s="121"/>
      <c r="W432" s="121"/>
      <c r="X432" s="121"/>
      <c r="Y432" s="121"/>
      <c r="Z432" s="121"/>
    </row>
    <row r="433">
      <c r="A433" s="120"/>
      <c r="B433" s="121"/>
      <c r="C433" s="121"/>
      <c r="D433" s="121"/>
      <c r="E433" s="121"/>
      <c r="F433" s="120"/>
      <c r="G433" s="121"/>
      <c r="H433" s="121"/>
      <c r="I433" s="121"/>
      <c r="J433" s="121"/>
      <c r="K433" s="121"/>
      <c r="L433" s="121"/>
      <c r="M433" s="121"/>
      <c r="N433" s="121"/>
      <c r="O433" s="121"/>
      <c r="P433" s="121"/>
      <c r="Q433" s="121"/>
      <c r="R433" s="121"/>
      <c r="S433" s="121"/>
      <c r="T433" s="121"/>
      <c r="U433" s="121"/>
      <c r="V433" s="121"/>
      <c r="W433" s="121"/>
      <c r="X433" s="121"/>
      <c r="Y433" s="121"/>
      <c r="Z433" s="121"/>
    </row>
    <row r="434">
      <c r="A434" s="120"/>
      <c r="B434" s="121"/>
      <c r="C434" s="121"/>
      <c r="D434" s="121"/>
      <c r="E434" s="121"/>
      <c r="F434" s="120"/>
      <c r="G434" s="121"/>
      <c r="H434" s="121"/>
      <c r="I434" s="121"/>
      <c r="J434" s="121"/>
      <c r="K434" s="121"/>
      <c r="L434" s="121"/>
      <c r="M434" s="121"/>
      <c r="N434" s="121"/>
      <c r="O434" s="121"/>
      <c r="P434" s="121"/>
      <c r="Q434" s="121"/>
      <c r="R434" s="121"/>
      <c r="S434" s="121"/>
      <c r="T434" s="121"/>
      <c r="U434" s="121"/>
      <c r="V434" s="121"/>
      <c r="W434" s="121"/>
      <c r="X434" s="121"/>
      <c r="Y434" s="121"/>
      <c r="Z434" s="121"/>
    </row>
    <row r="435">
      <c r="A435" s="120"/>
      <c r="B435" s="121"/>
      <c r="C435" s="121"/>
      <c r="D435" s="121"/>
      <c r="E435" s="121"/>
      <c r="F435" s="120"/>
      <c r="G435" s="121"/>
      <c r="H435" s="121"/>
      <c r="I435" s="121"/>
      <c r="J435" s="121"/>
      <c r="K435" s="121"/>
      <c r="L435" s="121"/>
      <c r="M435" s="121"/>
      <c r="N435" s="121"/>
      <c r="O435" s="121"/>
      <c r="P435" s="121"/>
      <c r="Q435" s="121"/>
      <c r="R435" s="121"/>
      <c r="S435" s="121"/>
      <c r="T435" s="121"/>
      <c r="U435" s="121"/>
      <c r="V435" s="121"/>
      <c r="W435" s="121"/>
      <c r="X435" s="121"/>
      <c r="Y435" s="121"/>
      <c r="Z435" s="121"/>
    </row>
    <row r="436">
      <c r="A436" s="120"/>
      <c r="B436" s="121"/>
      <c r="C436" s="121"/>
      <c r="D436" s="121"/>
      <c r="E436" s="121"/>
      <c r="F436" s="120"/>
      <c r="G436" s="121"/>
      <c r="H436" s="121"/>
      <c r="I436" s="121"/>
      <c r="J436" s="121"/>
      <c r="K436" s="121"/>
      <c r="L436" s="121"/>
      <c r="M436" s="121"/>
      <c r="N436" s="121"/>
      <c r="O436" s="121"/>
      <c r="P436" s="121"/>
      <c r="Q436" s="121"/>
      <c r="R436" s="121"/>
      <c r="S436" s="121"/>
      <c r="T436" s="121"/>
      <c r="U436" s="121"/>
      <c r="V436" s="121"/>
      <c r="W436" s="121"/>
      <c r="X436" s="121"/>
      <c r="Y436" s="121"/>
      <c r="Z436" s="121"/>
    </row>
    <row r="437">
      <c r="A437" s="120"/>
      <c r="B437" s="121"/>
      <c r="C437" s="121"/>
      <c r="D437" s="121"/>
      <c r="E437" s="121"/>
      <c r="F437" s="120"/>
      <c r="G437" s="121"/>
      <c r="H437" s="121"/>
      <c r="I437" s="121"/>
      <c r="J437" s="121"/>
      <c r="K437" s="121"/>
      <c r="L437" s="121"/>
      <c r="M437" s="121"/>
      <c r="N437" s="121"/>
      <c r="O437" s="121"/>
      <c r="P437" s="121"/>
      <c r="Q437" s="121"/>
      <c r="R437" s="121"/>
      <c r="S437" s="121"/>
      <c r="T437" s="121"/>
      <c r="U437" s="121"/>
      <c r="V437" s="121"/>
      <c r="W437" s="121"/>
      <c r="X437" s="121"/>
      <c r="Y437" s="121"/>
      <c r="Z437" s="121"/>
    </row>
    <row r="438">
      <c r="A438" s="120"/>
      <c r="B438" s="121"/>
      <c r="C438" s="121"/>
      <c r="D438" s="121"/>
      <c r="E438" s="121"/>
      <c r="F438" s="120"/>
      <c r="G438" s="121"/>
      <c r="H438" s="121"/>
      <c r="I438" s="121"/>
      <c r="J438" s="121"/>
      <c r="K438" s="121"/>
      <c r="L438" s="121"/>
      <c r="M438" s="121"/>
      <c r="N438" s="121"/>
      <c r="O438" s="121"/>
      <c r="P438" s="121"/>
      <c r="Q438" s="121"/>
      <c r="R438" s="121"/>
      <c r="S438" s="121"/>
      <c r="T438" s="121"/>
      <c r="U438" s="121"/>
      <c r="V438" s="121"/>
      <c r="W438" s="121"/>
      <c r="X438" s="121"/>
      <c r="Y438" s="121"/>
      <c r="Z438" s="121"/>
    </row>
    <row r="439">
      <c r="A439" s="120"/>
      <c r="B439" s="121"/>
      <c r="C439" s="121"/>
      <c r="D439" s="121"/>
      <c r="E439" s="121"/>
      <c r="F439" s="120"/>
      <c r="G439" s="121"/>
      <c r="H439" s="121"/>
      <c r="I439" s="121"/>
      <c r="J439" s="121"/>
      <c r="K439" s="121"/>
      <c r="L439" s="121"/>
      <c r="M439" s="121"/>
      <c r="N439" s="121"/>
      <c r="O439" s="121"/>
      <c r="P439" s="121"/>
      <c r="Q439" s="121"/>
      <c r="R439" s="121"/>
      <c r="S439" s="121"/>
      <c r="T439" s="121"/>
      <c r="U439" s="121"/>
      <c r="V439" s="121"/>
      <c r="W439" s="121"/>
      <c r="X439" s="121"/>
      <c r="Y439" s="121"/>
      <c r="Z439" s="121"/>
    </row>
    <row r="440">
      <c r="A440" s="120"/>
      <c r="B440" s="121"/>
      <c r="C440" s="121"/>
      <c r="D440" s="121"/>
      <c r="E440" s="121"/>
      <c r="F440" s="120"/>
      <c r="G440" s="121"/>
      <c r="H440" s="121"/>
      <c r="I440" s="121"/>
      <c r="J440" s="121"/>
      <c r="K440" s="121"/>
      <c r="L440" s="121"/>
      <c r="M440" s="121"/>
      <c r="N440" s="121"/>
      <c r="O440" s="121"/>
      <c r="P440" s="121"/>
      <c r="Q440" s="121"/>
      <c r="R440" s="121"/>
      <c r="S440" s="121"/>
      <c r="T440" s="121"/>
      <c r="U440" s="121"/>
      <c r="V440" s="121"/>
      <c r="W440" s="121"/>
      <c r="X440" s="121"/>
      <c r="Y440" s="121"/>
      <c r="Z440" s="121"/>
    </row>
    <row r="441">
      <c r="A441" s="120"/>
      <c r="B441" s="121"/>
      <c r="C441" s="121"/>
      <c r="D441" s="121"/>
      <c r="E441" s="121"/>
      <c r="F441" s="120"/>
      <c r="G441" s="121"/>
      <c r="H441" s="121"/>
      <c r="I441" s="121"/>
      <c r="J441" s="121"/>
      <c r="K441" s="121"/>
      <c r="L441" s="121"/>
      <c r="M441" s="121"/>
      <c r="N441" s="121"/>
      <c r="O441" s="121"/>
      <c r="P441" s="121"/>
      <c r="Q441" s="121"/>
      <c r="R441" s="121"/>
      <c r="S441" s="121"/>
      <c r="T441" s="121"/>
      <c r="U441" s="121"/>
      <c r="V441" s="121"/>
      <c r="W441" s="121"/>
      <c r="X441" s="121"/>
      <c r="Y441" s="121"/>
      <c r="Z441" s="121"/>
    </row>
    <row r="442">
      <c r="A442" s="120"/>
      <c r="B442" s="121"/>
      <c r="C442" s="121"/>
      <c r="D442" s="121"/>
      <c r="E442" s="121"/>
      <c r="F442" s="120"/>
      <c r="G442" s="121"/>
      <c r="H442" s="121"/>
      <c r="I442" s="121"/>
      <c r="J442" s="121"/>
      <c r="K442" s="121"/>
      <c r="L442" s="121"/>
      <c r="M442" s="121"/>
      <c r="N442" s="121"/>
      <c r="O442" s="121"/>
      <c r="P442" s="121"/>
      <c r="Q442" s="121"/>
      <c r="R442" s="121"/>
      <c r="S442" s="121"/>
      <c r="T442" s="121"/>
      <c r="U442" s="121"/>
      <c r="V442" s="121"/>
      <c r="W442" s="121"/>
      <c r="X442" s="121"/>
      <c r="Y442" s="121"/>
      <c r="Z442" s="121"/>
    </row>
    <row r="443">
      <c r="A443" s="120"/>
      <c r="B443" s="121"/>
      <c r="C443" s="121"/>
      <c r="D443" s="121"/>
      <c r="E443" s="121"/>
      <c r="F443" s="120"/>
      <c r="G443" s="121"/>
      <c r="H443" s="121"/>
      <c r="I443" s="121"/>
      <c r="J443" s="121"/>
      <c r="K443" s="121"/>
      <c r="L443" s="121"/>
      <c r="M443" s="121"/>
      <c r="N443" s="121"/>
      <c r="O443" s="121"/>
      <c r="P443" s="121"/>
      <c r="Q443" s="121"/>
      <c r="R443" s="121"/>
      <c r="S443" s="121"/>
      <c r="T443" s="121"/>
      <c r="U443" s="121"/>
      <c r="V443" s="121"/>
      <c r="W443" s="121"/>
      <c r="X443" s="121"/>
      <c r="Y443" s="121"/>
      <c r="Z443" s="121"/>
    </row>
    <row r="444">
      <c r="A444" s="120"/>
      <c r="B444" s="121"/>
      <c r="C444" s="121"/>
      <c r="D444" s="121"/>
      <c r="E444" s="121"/>
      <c r="F444" s="120"/>
      <c r="G444" s="121"/>
      <c r="H444" s="121"/>
      <c r="I444" s="121"/>
      <c r="J444" s="121"/>
      <c r="K444" s="121"/>
      <c r="L444" s="121"/>
      <c r="M444" s="121"/>
      <c r="N444" s="121"/>
      <c r="O444" s="121"/>
      <c r="P444" s="121"/>
      <c r="Q444" s="121"/>
      <c r="R444" s="121"/>
      <c r="S444" s="121"/>
      <c r="T444" s="121"/>
      <c r="U444" s="121"/>
      <c r="V444" s="121"/>
      <c r="W444" s="121"/>
      <c r="X444" s="121"/>
      <c r="Y444" s="121"/>
      <c r="Z444" s="121"/>
    </row>
    <row r="445">
      <c r="A445" s="120"/>
      <c r="B445" s="121"/>
      <c r="C445" s="121"/>
      <c r="D445" s="121"/>
      <c r="E445" s="121"/>
      <c r="F445" s="120"/>
      <c r="G445" s="121"/>
      <c r="H445" s="121"/>
      <c r="I445" s="121"/>
      <c r="J445" s="121"/>
      <c r="K445" s="121"/>
      <c r="L445" s="121"/>
      <c r="M445" s="121"/>
      <c r="N445" s="121"/>
      <c r="O445" s="121"/>
      <c r="P445" s="121"/>
      <c r="Q445" s="121"/>
      <c r="R445" s="121"/>
      <c r="S445" s="121"/>
      <c r="T445" s="121"/>
      <c r="U445" s="121"/>
      <c r="V445" s="121"/>
      <c r="W445" s="121"/>
      <c r="X445" s="121"/>
      <c r="Y445" s="121"/>
      <c r="Z445" s="121"/>
    </row>
    <row r="446">
      <c r="A446" s="120"/>
      <c r="B446" s="121"/>
      <c r="C446" s="121"/>
      <c r="D446" s="121"/>
      <c r="E446" s="121"/>
      <c r="F446" s="120"/>
      <c r="G446" s="121"/>
      <c r="H446" s="121"/>
      <c r="I446" s="121"/>
      <c r="J446" s="121"/>
      <c r="K446" s="121"/>
      <c r="L446" s="121"/>
      <c r="M446" s="121"/>
      <c r="N446" s="121"/>
      <c r="O446" s="121"/>
      <c r="P446" s="121"/>
      <c r="Q446" s="121"/>
      <c r="R446" s="121"/>
      <c r="S446" s="121"/>
      <c r="T446" s="121"/>
      <c r="U446" s="121"/>
      <c r="V446" s="121"/>
      <c r="W446" s="121"/>
      <c r="X446" s="121"/>
      <c r="Y446" s="121"/>
      <c r="Z446" s="121"/>
    </row>
    <row r="447">
      <c r="A447" s="120"/>
      <c r="B447" s="121"/>
      <c r="C447" s="121"/>
      <c r="D447" s="121"/>
      <c r="E447" s="121"/>
      <c r="F447" s="120"/>
      <c r="G447" s="121"/>
      <c r="H447" s="121"/>
      <c r="I447" s="121"/>
      <c r="J447" s="121"/>
      <c r="K447" s="121"/>
      <c r="L447" s="121"/>
      <c r="M447" s="121"/>
      <c r="N447" s="121"/>
      <c r="O447" s="121"/>
      <c r="P447" s="121"/>
      <c r="Q447" s="121"/>
      <c r="R447" s="121"/>
      <c r="S447" s="121"/>
      <c r="T447" s="121"/>
      <c r="U447" s="121"/>
      <c r="V447" s="121"/>
      <c r="W447" s="121"/>
      <c r="X447" s="121"/>
      <c r="Y447" s="121"/>
      <c r="Z447" s="121"/>
    </row>
    <row r="448">
      <c r="A448" s="120"/>
      <c r="B448" s="121"/>
      <c r="C448" s="121"/>
      <c r="D448" s="121"/>
      <c r="E448" s="121"/>
      <c r="F448" s="120"/>
      <c r="G448" s="121"/>
      <c r="H448" s="121"/>
      <c r="I448" s="121"/>
      <c r="J448" s="121"/>
      <c r="K448" s="121"/>
      <c r="L448" s="121"/>
      <c r="M448" s="121"/>
      <c r="N448" s="121"/>
      <c r="O448" s="121"/>
      <c r="P448" s="121"/>
      <c r="Q448" s="121"/>
      <c r="R448" s="121"/>
      <c r="S448" s="121"/>
      <c r="T448" s="121"/>
      <c r="U448" s="121"/>
      <c r="V448" s="121"/>
      <c r="W448" s="121"/>
      <c r="X448" s="121"/>
      <c r="Y448" s="121"/>
      <c r="Z448" s="121"/>
    </row>
    <row r="449">
      <c r="A449" s="120"/>
      <c r="B449" s="121"/>
      <c r="C449" s="121"/>
      <c r="D449" s="121"/>
      <c r="E449" s="121"/>
      <c r="F449" s="120"/>
      <c r="G449" s="121"/>
      <c r="H449" s="121"/>
      <c r="I449" s="121"/>
      <c r="J449" s="121"/>
      <c r="K449" s="121"/>
      <c r="L449" s="121"/>
      <c r="M449" s="121"/>
      <c r="N449" s="121"/>
      <c r="O449" s="121"/>
      <c r="P449" s="121"/>
      <c r="Q449" s="121"/>
      <c r="R449" s="121"/>
      <c r="S449" s="121"/>
      <c r="T449" s="121"/>
      <c r="U449" s="121"/>
      <c r="V449" s="121"/>
      <c r="W449" s="121"/>
      <c r="X449" s="121"/>
      <c r="Y449" s="121"/>
      <c r="Z449" s="121"/>
    </row>
    <row r="450">
      <c r="A450" s="120"/>
      <c r="B450" s="121"/>
      <c r="C450" s="121"/>
      <c r="D450" s="121"/>
      <c r="E450" s="121"/>
      <c r="F450" s="120"/>
      <c r="G450" s="121"/>
      <c r="H450" s="121"/>
      <c r="I450" s="121"/>
      <c r="J450" s="121"/>
      <c r="K450" s="121"/>
      <c r="L450" s="121"/>
      <c r="M450" s="121"/>
      <c r="N450" s="121"/>
      <c r="O450" s="121"/>
      <c r="P450" s="121"/>
      <c r="Q450" s="121"/>
      <c r="R450" s="121"/>
      <c r="S450" s="121"/>
      <c r="T450" s="121"/>
      <c r="U450" s="121"/>
      <c r="V450" s="121"/>
      <c r="W450" s="121"/>
      <c r="X450" s="121"/>
      <c r="Y450" s="121"/>
      <c r="Z450" s="121"/>
    </row>
    <row r="451">
      <c r="A451" s="120"/>
      <c r="B451" s="121"/>
      <c r="C451" s="121"/>
      <c r="D451" s="121"/>
      <c r="E451" s="121"/>
      <c r="F451" s="120"/>
      <c r="G451" s="121"/>
      <c r="H451" s="121"/>
      <c r="I451" s="121"/>
      <c r="J451" s="121"/>
      <c r="K451" s="121"/>
      <c r="L451" s="121"/>
      <c r="M451" s="121"/>
      <c r="N451" s="121"/>
      <c r="O451" s="121"/>
      <c r="P451" s="121"/>
      <c r="Q451" s="121"/>
      <c r="R451" s="121"/>
      <c r="S451" s="121"/>
      <c r="T451" s="121"/>
      <c r="U451" s="121"/>
      <c r="V451" s="121"/>
      <c r="W451" s="121"/>
      <c r="X451" s="121"/>
      <c r="Y451" s="121"/>
      <c r="Z451" s="121"/>
    </row>
    <row r="452">
      <c r="A452" s="120"/>
      <c r="B452" s="121"/>
      <c r="C452" s="121"/>
      <c r="D452" s="121"/>
      <c r="E452" s="121"/>
      <c r="F452" s="120"/>
      <c r="G452" s="121"/>
      <c r="H452" s="121"/>
      <c r="I452" s="121"/>
      <c r="J452" s="121"/>
      <c r="K452" s="121"/>
      <c r="L452" s="121"/>
      <c r="M452" s="121"/>
      <c r="N452" s="121"/>
      <c r="O452" s="121"/>
      <c r="P452" s="121"/>
      <c r="Q452" s="121"/>
      <c r="R452" s="121"/>
      <c r="S452" s="121"/>
      <c r="T452" s="121"/>
      <c r="U452" s="121"/>
      <c r="V452" s="121"/>
      <c r="W452" s="121"/>
      <c r="X452" s="121"/>
      <c r="Y452" s="121"/>
      <c r="Z452" s="121"/>
    </row>
    <row r="453">
      <c r="A453" s="120"/>
      <c r="B453" s="121"/>
      <c r="C453" s="121"/>
      <c r="D453" s="121"/>
      <c r="E453" s="121"/>
      <c r="F453" s="120"/>
      <c r="G453" s="121"/>
      <c r="H453" s="121"/>
      <c r="I453" s="121"/>
      <c r="J453" s="121"/>
      <c r="K453" s="121"/>
      <c r="L453" s="121"/>
      <c r="M453" s="121"/>
      <c r="N453" s="121"/>
      <c r="O453" s="121"/>
      <c r="P453" s="121"/>
      <c r="Q453" s="121"/>
      <c r="R453" s="121"/>
      <c r="S453" s="121"/>
      <c r="T453" s="121"/>
      <c r="U453" s="121"/>
      <c r="V453" s="121"/>
      <c r="W453" s="121"/>
      <c r="X453" s="121"/>
      <c r="Y453" s="121"/>
      <c r="Z453" s="121"/>
    </row>
    <row r="454">
      <c r="A454" s="120"/>
      <c r="B454" s="121"/>
      <c r="C454" s="121"/>
      <c r="D454" s="121"/>
      <c r="E454" s="121"/>
      <c r="F454" s="120"/>
      <c r="G454" s="121"/>
      <c r="H454" s="121"/>
      <c r="I454" s="121"/>
      <c r="J454" s="121"/>
      <c r="K454" s="121"/>
      <c r="L454" s="121"/>
      <c r="M454" s="121"/>
      <c r="N454" s="121"/>
      <c r="O454" s="121"/>
      <c r="P454" s="121"/>
      <c r="Q454" s="121"/>
      <c r="R454" s="121"/>
      <c r="S454" s="121"/>
      <c r="T454" s="121"/>
      <c r="U454" s="121"/>
      <c r="V454" s="121"/>
      <c r="W454" s="121"/>
      <c r="X454" s="121"/>
      <c r="Y454" s="121"/>
      <c r="Z454" s="121"/>
    </row>
    <row r="455">
      <c r="A455" s="120"/>
      <c r="B455" s="121"/>
      <c r="C455" s="121"/>
      <c r="D455" s="121"/>
      <c r="E455" s="121"/>
      <c r="F455" s="120"/>
      <c r="G455" s="121"/>
      <c r="H455" s="121"/>
      <c r="I455" s="121"/>
      <c r="J455" s="121"/>
      <c r="K455" s="121"/>
      <c r="L455" s="121"/>
      <c r="M455" s="121"/>
      <c r="N455" s="121"/>
      <c r="O455" s="121"/>
      <c r="P455" s="121"/>
      <c r="Q455" s="121"/>
      <c r="R455" s="121"/>
      <c r="S455" s="121"/>
      <c r="T455" s="121"/>
      <c r="U455" s="121"/>
      <c r="V455" s="121"/>
      <c r="W455" s="121"/>
      <c r="X455" s="121"/>
      <c r="Y455" s="121"/>
      <c r="Z455" s="121"/>
    </row>
    <row r="456">
      <c r="A456" s="120"/>
      <c r="B456" s="121"/>
      <c r="C456" s="121"/>
      <c r="D456" s="121"/>
      <c r="E456" s="121"/>
      <c r="F456" s="120"/>
      <c r="G456" s="121"/>
      <c r="H456" s="121"/>
      <c r="I456" s="121"/>
      <c r="J456" s="121"/>
      <c r="K456" s="121"/>
      <c r="L456" s="121"/>
      <c r="M456" s="121"/>
      <c r="N456" s="121"/>
      <c r="O456" s="121"/>
      <c r="P456" s="121"/>
      <c r="Q456" s="121"/>
      <c r="R456" s="121"/>
      <c r="S456" s="121"/>
      <c r="T456" s="121"/>
      <c r="U456" s="121"/>
      <c r="V456" s="121"/>
      <c r="W456" s="121"/>
      <c r="X456" s="121"/>
      <c r="Y456" s="121"/>
      <c r="Z456" s="121"/>
    </row>
    <row r="457">
      <c r="A457" s="120"/>
      <c r="B457" s="121"/>
      <c r="C457" s="121"/>
      <c r="D457" s="121"/>
      <c r="E457" s="121"/>
      <c r="F457" s="120"/>
      <c r="G457" s="121"/>
      <c r="H457" s="121"/>
      <c r="I457" s="121"/>
      <c r="J457" s="121"/>
      <c r="K457" s="121"/>
      <c r="L457" s="121"/>
      <c r="M457" s="121"/>
      <c r="N457" s="121"/>
      <c r="O457" s="121"/>
      <c r="P457" s="121"/>
      <c r="Q457" s="121"/>
      <c r="R457" s="121"/>
      <c r="S457" s="121"/>
      <c r="T457" s="121"/>
      <c r="U457" s="121"/>
      <c r="V457" s="121"/>
      <c r="W457" s="121"/>
      <c r="X457" s="121"/>
      <c r="Y457" s="121"/>
      <c r="Z457" s="121"/>
    </row>
    <row r="458">
      <c r="A458" s="120"/>
      <c r="B458" s="121"/>
      <c r="C458" s="121"/>
      <c r="D458" s="121"/>
      <c r="E458" s="121"/>
      <c r="F458" s="120"/>
      <c r="G458" s="121"/>
      <c r="H458" s="121"/>
      <c r="I458" s="121"/>
      <c r="J458" s="121"/>
      <c r="K458" s="121"/>
      <c r="L458" s="121"/>
      <c r="M458" s="121"/>
      <c r="N458" s="121"/>
      <c r="O458" s="121"/>
      <c r="P458" s="121"/>
      <c r="Q458" s="121"/>
      <c r="R458" s="121"/>
      <c r="S458" s="121"/>
      <c r="T458" s="121"/>
      <c r="U458" s="121"/>
      <c r="V458" s="121"/>
      <c r="W458" s="121"/>
      <c r="X458" s="121"/>
      <c r="Y458" s="121"/>
      <c r="Z458" s="121"/>
    </row>
    <row r="459">
      <c r="A459" s="120"/>
      <c r="B459" s="121"/>
      <c r="C459" s="121"/>
      <c r="D459" s="121"/>
      <c r="E459" s="121"/>
      <c r="F459" s="120"/>
      <c r="G459" s="121"/>
      <c r="H459" s="121"/>
      <c r="I459" s="121"/>
      <c r="J459" s="121"/>
      <c r="K459" s="121"/>
      <c r="L459" s="121"/>
      <c r="M459" s="121"/>
      <c r="N459" s="121"/>
      <c r="O459" s="121"/>
      <c r="P459" s="121"/>
      <c r="Q459" s="121"/>
      <c r="R459" s="121"/>
      <c r="S459" s="121"/>
      <c r="T459" s="121"/>
      <c r="U459" s="121"/>
      <c r="V459" s="121"/>
      <c r="W459" s="121"/>
      <c r="X459" s="121"/>
      <c r="Y459" s="121"/>
      <c r="Z459" s="121"/>
    </row>
    <row r="460">
      <c r="A460" s="120"/>
      <c r="B460" s="121"/>
      <c r="C460" s="121"/>
      <c r="D460" s="121"/>
      <c r="E460" s="121"/>
      <c r="F460" s="120"/>
      <c r="G460" s="121"/>
      <c r="H460" s="121"/>
      <c r="I460" s="121"/>
      <c r="J460" s="121"/>
      <c r="K460" s="121"/>
      <c r="L460" s="121"/>
      <c r="M460" s="121"/>
      <c r="N460" s="121"/>
      <c r="O460" s="121"/>
      <c r="P460" s="121"/>
      <c r="Q460" s="121"/>
      <c r="R460" s="121"/>
      <c r="S460" s="121"/>
      <c r="T460" s="121"/>
      <c r="U460" s="121"/>
      <c r="V460" s="121"/>
      <c r="W460" s="121"/>
      <c r="X460" s="121"/>
      <c r="Y460" s="121"/>
      <c r="Z460" s="121"/>
    </row>
    <row r="461">
      <c r="A461" s="120"/>
      <c r="B461" s="121"/>
      <c r="C461" s="121"/>
      <c r="D461" s="121"/>
      <c r="E461" s="121"/>
      <c r="F461" s="120"/>
      <c r="G461" s="121"/>
      <c r="H461" s="121"/>
      <c r="I461" s="121"/>
      <c r="J461" s="121"/>
      <c r="K461" s="121"/>
      <c r="L461" s="121"/>
      <c r="M461" s="121"/>
      <c r="N461" s="121"/>
      <c r="O461" s="121"/>
      <c r="P461" s="121"/>
      <c r="Q461" s="121"/>
      <c r="R461" s="121"/>
      <c r="S461" s="121"/>
      <c r="T461" s="121"/>
      <c r="U461" s="121"/>
      <c r="V461" s="121"/>
      <c r="W461" s="121"/>
      <c r="X461" s="121"/>
      <c r="Y461" s="121"/>
      <c r="Z461" s="121"/>
    </row>
    <row r="462">
      <c r="A462" s="120"/>
      <c r="B462" s="121"/>
      <c r="C462" s="121"/>
      <c r="D462" s="121"/>
      <c r="E462" s="121"/>
      <c r="F462" s="120"/>
      <c r="G462" s="121"/>
      <c r="H462" s="121"/>
      <c r="I462" s="121"/>
      <c r="J462" s="121"/>
      <c r="K462" s="121"/>
      <c r="L462" s="121"/>
      <c r="M462" s="121"/>
      <c r="N462" s="121"/>
      <c r="O462" s="121"/>
      <c r="P462" s="121"/>
      <c r="Q462" s="121"/>
      <c r="R462" s="121"/>
      <c r="S462" s="121"/>
      <c r="T462" s="121"/>
      <c r="U462" s="121"/>
      <c r="V462" s="121"/>
      <c r="W462" s="121"/>
      <c r="X462" s="121"/>
      <c r="Y462" s="121"/>
      <c r="Z462" s="121"/>
    </row>
    <row r="463">
      <c r="A463" s="120"/>
      <c r="B463" s="121"/>
      <c r="C463" s="121"/>
      <c r="D463" s="121"/>
      <c r="E463" s="121"/>
      <c r="F463" s="120"/>
      <c r="G463" s="121"/>
      <c r="H463" s="121"/>
      <c r="I463" s="121"/>
      <c r="J463" s="121"/>
      <c r="K463" s="121"/>
      <c r="L463" s="121"/>
      <c r="M463" s="121"/>
      <c r="N463" s="121"/>
      <c r="O463" s="121"/>
      <c r="P463" s="121"/>
      <c r="Q463" s="121"/>
      <c r="R463" s="121"/>
      <c r="S463" s="121"/>
      <c r="T463" s="121"/>
      <c r="U463" s="121"/>
      <c r="V463" s="121"/>
      <c r="W463" s="121"/>
      <c r="X463" s="121"/>
      <c r="Y463" s="121"/>
      <c r="Z463" s="121"/>
    </row>
    <row r="464">
      <c r="A464" s="120"/>
      <c r="B464" s="121"/>
      <c r="C464" s="121"/>
      <c r="D464" s="121"/>
      <c r="E464" s="121"/>
      <c r="F464" s="120"/>
      <c r="G464" s="121"/>
      <c r="H464" s="121"/>
      <c r="I464" s="121"/>
      <c r="J464" s="121"/>
      <c r="K464" s="121"/>
      <c r="L464" s="121"/>
      <c r="M464" s="121"/>
      <c r="N464" s="121"/>
      <c r="O464" s="121"/>
      <c r="P464" s="121"/>
      <c r="Q464" s="121"/>
      <c r="R464" s="121"/>
      <c r="S464" s="121"/>
      <c r="T464" s="121"/>
      <c r="U464" s="121"/>
      <c r="V464" s="121"/>
      <c r="W464" s="121"/>
      <c r="X464" s="121"/>
      <c r="Y464" s="121"/>
      <c r="Z464" s="121"/>
    </row>
    <row r="465">
      <c r="A465" s="120"/>
      <c r="B465" s="121"/>
      <c r="C465" s="121"/>
      <c r="D465" s="121"/>
      <c r="E465" s="121"/>
      <c r="F465" s="120"/>
      <c r="G465" s="121"/>
      <c r="H465" s="121"/>
      <c r="I465" s="121"/>
      <c r="J465" s="121"/>
      <c r="K465" s="121"/>
      <c r="L465" s="121"/>
      <c r="M465" s="121"/>
      <c r="N465" s="121"/>
      <c r="O465" s="121"/>
      <c r="P465" s="121"/>
      <c r="Q465" s="121"/>
      <c r="R465" s="121"/>
      <c r="S465" s="121"/>
      <c r="T465" s="121"/>
      <c r="U465" s="121"/>
      <c r="V465" s="121"/>
      <c r="W465" s="121"/>
      <c r="X465" s="121"/>
      <c r="Y465" s="121"/>
      <c r="Z465" s="121"/>
    </row>
    <row r="466">
      <c r="A466" s="120"/>
      <c r="B466" s="121"/>
      <c r="C466" s="121"/>
      <c r="D466" s="121"/>
      <c r="E466" s="121"/>
      <c r="F466" s="120"/>
      <c r="G466" s="121"/>
      <c r="H466" s="121"/>
      <c r="I466" s="121"/>
      <c r="J466" s="121"/>
      <c r="K466" s="121"/>
      <c r="L466" s="121"/>
      <c r="M466" s="121"/>
      <c r="N466" s="121"/>
      <c r="O466" s="121"/>
      <c r="P466" s="121"/>
      <c r="Q466" s="121"/>
      <c r="R466" s="121"/>
      <c r="S466" s="121"/>
      <c r="T466" s="121"/>
      <c r="U466" s="121"/>
      <c r="V466" s="121"/>
      <c r="W466" s="121"/>
      <c r="X466" s="121"/>
      <c r="Y466" s="121"/>
      <c r="Z466" s="121"/>
    </row>
    <row r="467">
      <c r="A467" s="120"/>
      <c r="B467" s="121"/>
      <c r="C467" s="121"/>
      <c r="D467" s="121"/>
      <c r="E467" s="121"/>
      <c r="F467" s="120"/>
      <c r="G467" s="121"/>
      <c r="H467" s="121"/>
      <c r="I467" s="121"/>
      <c r="J467" s="121"/>
      <c r="K467" s="121"/>
      <c r="L467" s="121"/>
      <c r="M467" s="121"/>
      <c r="N467" s="121"/>
      <c r="O467" s="121"/>
      <c r="P467" s="121"/>
      <c r="Q467" s="121"/>
      <c r="R467" s="121"/>
      <c r="S467" s="121"/>
      <c r="T467" s="121"/>
      <c r="U467" s="121"/>
      <c r="V467" s="121"/>
      <c r="W467" s="121"/>
      <c r="X467" s="121"/>
      <c r="Y467" s="121"/>
      <c r="Z467" s="121"/>
    </row>
    <row r="468">
      <c r="A468" s="120"/>
      <c r="B468" s="121"/>
      <c r="C468" s="121"/>
      <c r="D468" s="121"/>
      <c r="E468" s="121"/>
      <c r="F468" s="120"/>
      <c r="G468" s="121"/>
      <c r="H468" s="121"/>
      <c r="I468" s="121"/>
      <c r="J468" s="121"/>
      <c r="K468" s="121"/>
      <c r="L468" s="121"/>
      <c r="M468" s="121"/>
      <c r="N468" s="121"/>
      <c r="O468" s="121"/>
      <c r="P468" s="121"/>
      <c r="Q468" s="121"/>
      <c r="R468" s="121"/>
      <c r="S468" s="121"/>
      <c r="T468" s="121"/>
      <c r="U468" s="121"/>
      <c r="V468" s="121"/>
      <c r="W468" s="121"/>
      <c r="X468" s="121"/>
      <c r="Y468" s="121"/>
      <c r="Z468" s="121"/>
    </row>
    <row r="469">
      <c r="A469" s="120"/>
      <c r="B469" s="121"/>
      <c r="C469" s="121"/>
      <c r="D469" s="121"/>
      <c r="E469" s="121"/>
      <c r="F469" s="120"/>
      <c r="G469" s="121"/>
      <c r="H469" s="121"/>
      <c r="I469" s="121"/>
      <c r="J469" s="121"/>
      <c r="K469" s="121"/>
      <c r="L469" s="121"/>
      <c r="M469" s="121"/>
      <c r="N469" s="121"/>
      <c r="O469" s="121"/>
      <c r="P469" s="121"/>
      <c r="Q469" s="121"/>
      <c r="R469" s="121"/>
      <c r="S469" s="121"/>
      <c r="T469" s="121"/>
      <c r="U469" s="121"/>
      <c r="V469" s="121"/>
      <c r="W469" s="121"/>
      <c r="X469" s="121"/>
      <c r="Y469" s="121"/>
      <c r="Z469" s="121"/>
    </row>
    <row r="470">
      <c r="A470" s="120"/>
      <c r="B470" s="121"/>
      <c r="C470" s="121"/>
      <c r="D470" s="121"/>
      <c r="E470" s="121"/>
      <c r="F470" s="120"/>
      <c r="G470" s="121"/>
      <c r="H470" s="121"/>
      <c r="I470" s="121"/>
      <c r="J470" s="121"/>
      <c r="K470" s="121"/>
      <c r="L470" s="121"/>
      <c r="M470" s="121"/>
      <c r="N470" s="121"/>
      <c r="O470" s="121"/>
      <c r="P470" s="121"/>
      <c r="Q470" s="121"/>
      <c r="R470" s="121"/>
      <c r="S470" s="121"/>
      <c r="T470" s="121"/>
      <c r="U470" s="121"/>
      <c r="V470" s="121"/>
      <c r="W470" s="121"/>
      <c r="X470" s="121"/>
      <c r="Y470" s="121"/>
      <c r="Z470" s="121"/>
    </row>
    <row r="471">
      <c r="A471" s="120"/>
      <c r="B471" s="121"/>
      <c r="C471" s="121"/>
      <c r="D471" s="121"/>
      <c r="E471" s="121"/>
      <c r="F471" s="120"/>
      <c r="G471" s="121"/>
      <c r="H471" s="121"/>
      <c r="I471" s="121"/>
      <c r="J471" s="121"/>
      <c r="K471" s="121"/>
      <c r="L471" s="121"/>
      <c r="M471" s="121"/>
      <c r="N471" s="121"/>
      <c r="O471" s="121"/>
      <c r="P471" s="121"/>
      <c r="Q471" s="121"/>
      <c r="R471" s="121"/>
      <c r="S471" s="121"/>
      <c r="T471" s="121"/>
      <c r="U471" s="121"/>
      <c r="V471" s="121"/>
      <c r="W471" s="121"/>
      <c r="X471" s="121"/>
      <c r="Y471" s="121"/>
      <c r="Z471" s="121"/>
    </row>
    <row r="472">
      <c r="A472" s="120"/>
      <c r="B472" s="121"/>
      <c r="C472" s="121"/>
      <c r="D472" s="121"/>
      <c r="E472" s="121"/>
      <c r="F472" s="120"/>
      <c r="G472" s="121"/>
      <c r="H472" s="121"/>
      <c r="I472" s="121"/>
      <c r="J472" s="121"/>
      <c r="K472" s="121"/>
      <c r="L472" s="121"/>
      <c r="M472" s="121"/>
      <c r="N472" s="121"/>
      <c r="O472" s="121"/>
      <c r="P472" s="121"/>
      <c r="Q472" s="121"/>
      <c r="R472" s="121"/>
      <c r="S472" s="121"/>
      <c r="T472" s="121"/>
      <c r="U472" s="121"/>
      <c r="V472" s="121"/>
      <c r="W472" s="121"/>
      <c r="X472" s="121"/>
      <c r="Y472" s="121"/>
      <c r="Z472" s="121"/>
    </row>
    <row r="473">
      <c r="A473" s="120"/>
      <c r="B473" s="121"/>
      <c r="C473" s="121"/>
      <c r="D473" s="121"/>
      <c r="E473" s="121"/>
      <c r="F473" s="120"/>
      <c r="G473" s="121"/>
      <c r="H473" s="121"/>
      <c r="I473" s="121"/>
      <c r="J473" s="121"/>
      <c r="K473" s="121"/>
      <c r="L473" s="121"/>
      <c r="M473" s="121"/>
      <c r="N473" s="121"/>
      <c r="O473" s="121"/>
      <c r="P473" s="121"/>
      <c r="Q473" s="121"/>
      <c r="R473" s="121"/>
      <c r="S473" s="121"/>
      <c r="T473" s="121"/>
      <c r="U473" s="121"/>
      <c r="V473" s="121"/>
      <c r="W473" s="121"/>
      <c r="X473" s="121"/>
      <c r="Y473" s="121"/>
      <c r="Z473" s="121"/>
    </row>
    <row r="474">
      <c r="A474" s="120"/>
      <c r="B474" s="121"/>
      <c r="C474" s="121"/>
      <c r="D474" s="121"/>
      <c r="E474" s="121"/>
      <c r="F474" s="120"/>
      <c r="G474" s="121"/>
      <c r="H474" s="121"/>
      <c r="I474" s="121"/>
      <c r="J474" s="121"/>
      <c r="K474" s="121"/>
      <c r="L474" s="121"/>
      <c r="M474" s="121"/>
      <c r="N474" s="121"/>
      <c r="O474" s="121"/>
      <c r="P474" s="121"/>
      <c r="Q474" s="121"/>
      <c r="R474" s="121"/>
      <c r="S474" s="121"/>
      <c r="T474" s="121"/>
      <c r="U474" s="121"/>
      <c r="V474" s="121"/>
      <c r="W474" s="121"/>
      <c r="X474" s="121"/>
      <c r="Y474" s="121"/>
      <c r="Z474" s="121"/>
    </row>
    <row r="475">
      <c r="A475" s="120"/>
      <c r="B475" s="121"/>
      <c r="C475" s="121"/>
      <c r="D475" s="121"/>
      <c r="E475" s="121"/>
      <c r="F475" s="120"/>
      <c r="G475" s="121"/>
      <c r="H475" s="121"/>
      <c r="I475" s="121"/>
      <c r="J475" s="121"/>
      <c r="K475" s="121"/>
      <c r="L475" s="121"/>
      <c r="M475" s="121"/>
      <c r="N475" s="121"/>
      <c r="O475" s="121"/>
      <c r="P475" s="121"/>
      <c r="Q475" s="121"/>
      <c r="R475" s="121"/>
      <c r="S475" s="121"/>
      <c r="T475" s="121"/>
      <c r="U475" s="121"/>
      <c r="V475" s="121"/>
      <c r="W475" s="121"/>
      <c r="X475" s="121"/>
      <c r="Y475" s="121"/>
      <c r="Z475" s="121"/>
    </row>
    <row r="476">
      <c r="A476" s="120"/>
      <c r="B476" s="121"/>
      <c r="C476" s="121"/>
      <c r="D476" s="121"/>
      <c r="E476" s="121"/>
      <c r="F476" s="120"/>
      <c r="G476" s="121"/>
      <c r="H476" s="121"/>
      <c r="I476" s="121"/>
      <c r="J476" s="121"/>
      <c r="K476" s="121"/>
      <c r="L476" s="121"/>
      <c r="M476" s="121"/>
      <c r="N476" s="121"/>
      <c r="O476" s="121"/>
      <c r="P476" s="121"/>
      <c r="Q476" s="121"/>
      <c r="R476" s="121"/>
      <c r="S476" s="121"/>
      <c r="T476" s="121"/>
      <c r="U476" s="121"/>
      <c r="V476" s="121"/>
      <c r="W476" s="121"/>
      <c r="X476" s="121"/>
      <c r="Y476" s="121"/>
      <c r="Z476" s="121"/>
    </row>
    <row r="477">
      <c r="A477" s="120"/>
      <c r="B477" s="121"/>
      <c r="C477" s="121"/>
      <c r="D477" s="121"/>
      <c r="E477" s="121"/>
      <c r="F477" s="120"/>
      <c r="G477" s="121"/>
      <c r="H477" s="121"/>
      <c r="I477" s="121"/>
      <c r="J477" s="121"/>
      <c r="K477" s="121"/>
      <c r="L477" s="121"/>
      <c r="M477" s="121"/>
      <c r="N477" s="121"/>
      <c r="O477" s="121"/>
      <c r="P477" s="121"/>
      <c r="Q477" s="121"/>
      <c r="R477" s="121"/>
      <c r="S477" s="121"/>
      <c r="T477" s="121"/>
      <c r="U477" s="121"/>
      <c r="V477" s="121"/>
      <c r="W477" s="121"/>
      <c r="X477" s="121"/>
      <c r="Y477" s="121"/>
      <c r="Z477" s="121"/>
    </row>
    <row r="478">
      <c r="A478" s="120"/>
      <c r="B478" s="121"/>
      <c r="C478" s="121"/>
      <c r="D478" s="121"/>
      <c r="E478" s="121"/>
      <c r="F478" s="120"/>
      <c r="G478" s="121"/>
      <c r="H478" s="121"/>
      <c r="I478" s="121"/>
      <c r="J478" s="121"/>
      <c r="K478" s="121"/>
      <c r="L478" s="121"/>
      <c r="M478" s="121"/>
      <c r="N478" s="121"/>
      <c r="O478" s="121"/>
      <c r="P478" s="121"/>
      <c r="Q478" s="121"/>
      <c r="R478" s="121"/>
      <c r="S478" s="121"/>
      <c r="T478" s="121"/>
      <c r="U478" s="121"/>
      <c r="V478" s="121"/>
      <c r="W478" s="121"/>
      <c r="X478" s="121"/>
      <c r="Y478" s="121"/>
      <c r="Z478" s="121"/>
    </row>
    <row r="479">
      <c r="A479" s="120"/>
      <c r="B479" s="121"/>
      <c r="C479" s="121"/>
      <c r="D479" s="121"/>
      <c r="E479" s="121"/>
      <c r="F479" s="120"/>
      <c r="G479" s="121"/>
      <c r="H479" s="121"/>
      <c r="I479" s="121"/>
      <c r="J479" s="121"/>
      <c r="K479" s="121"/>
      <c r="L479" s="121"/>
      <c r="M479" s="121"/>
      <c r="N479" s="121"/>
      <c r="O479" s="121"/>
      <c r="P479" s="121"/>
      <c r="Q479" s="121"/>
      <c r="R479" s="121"/>
      <c r="S479" s="121"/>
      <c r="T479" s="121"/>
      <c r="U479" s="121"/>
      <c r="V479" s="121"/>
      <c r="W479" s="121"/>
      <c r="X479" s="121"/>
      <c r="Y479" s="121"/>
      <c r="Z479" s="121"/>
    </row>
    <row r="480">
      <c r="A480" s="120"/>
      <c r="B480" s="121"/>
      <c r="C480" s="121"/>
      <c r="D480" s="121"/>
      <c r="E480" s="121"/>
      <c r="F480" s="120"/>
      <c r="G480" s="121"/>
      <c r="H480" s="121"/>
      <c r="I480" s="121"/>
      <c r="J480" s="121"/>
      <c r="K480" s="121"/>
      <c r="L480" s="121"/>
      <c r="M480" s="121"/>
      <c r="N480" s="121"/>
      <c r="O480" s="121"/>
      <c r="P480" s="121"/>
      <c r="Q480" s="121"/>
      <c r="R480" s="121"/>
      <c r="S480" s="121"/>
      <c r="T480" s="121"/>
      <c r="U480" s="121"/>
      <c r="V480" s="121"/>
      <c r="W480" s="121"/>
      <c r="X480" s="121"/>
      <c r="Y480" s="121"/>
      <c r="Z480" s="121"/>
    </row>
    <row r="481">
      <c r="A481" s="120"/>
      <c r="B481" s="121"/>
      <c r="C481" s="121"/>
      <c r="D481" s="121"/>
      <c r="E481" s="121"/>
      <c r="F481" s="120"/>
      <c r="G481" s="121"/>
      <c r="H481" s="121"/>
      <c r="I481" s="121"/>
      <c r="J481" s="121"/>
      <c r="K481" s="121"/>
      <c r="L481" s="121"/>
      <c r="M481" s="121"/>
      <c r="N481" s="121"/>
      <c r="O481" s="121"/>
      <c r="P481" s="121"/>
      <c r="Q481" s="121"/>
      <c r="R481" s="121"/>
      <c r="S481" s="121"/>
      <c r="T481" s="121"/>
      <c r="U481" s="121"/>
      <c r="V481" s="121"/>
      <c r="W481" s="121"/>
      <c r="X481" s="121"/>
      <c r="Y481" s="121"/>
      <c r="Z481" s="121"/>
    </row>
    <row r="482">
      <c r="A482" s="120"/>
      <c r="B482" s="121"/>
      <c r="C482" s="121"/>
      <c r="D482" s="121"/>
      <c r="E482" s="121"/>
      <c r="F482" s="120"/>
      <c r="G482" s="121"/>
      <c r="H482" s="121"/>
      <c r="I482" s="121"/>
      <c r="J482" s="121"/>
      <c r="K482" s="121"/>
      <c r="L482" s="121"/>
      <c r="M482" s="121"/>
      <c r="N482" s="121"/>
      <c r="O482" s="121"/>
      <c r="P482" s="121"/>
      <c r="Q482" s="121"/>
      <c r="R482" s="121"/>
      <c r="S482" s="121"/>
      <c r="T482" s="121"/>
      <c r="U482" s="121"/>
      <c r="V482" s="121"/>
      <c r="W482" s="121"/>
      <c r="X482" s="121"/>
      <c r="Y482" s="121"/>
      <c r="Z482" s="121"/>
    </row>
    <row r="483">
      <c r="A483" s="120"/>
      <c r="B483" s="121"/>
      <c r="C483" s="121"/>
      <c r="D483" s="121"/>
      <c r="E483" s="121"/>
      <c r="F483" s="120"/>
      <c r="G483" s="121"/>
      <c r="H483" s="121"/>
      <c r="I483" s="121"/>
      <c r="J483" s="121"/>
      <c r="K483" s="121"/>
      <c r="L483" s="121"/>
      <c r="M483" s="121"/>
      <c r="N483" s="121"/>
      <c r="O483" s="121"/>
      <c r="P483" s="121"/>
      <c r="Q483" s="121"/>
      <c r="R483" s="121"/>
      <c r="S483" s="121"/>
      <c r="T483" s="121"/>
      <c r="U483" s="121"/>
      <c r="V483" s="121"/>
      <c r="W483" s="121"/>
      <c r="X483" s="121"/>
      <c r="Y483" s="121"/>
      <c r="Z483" s="121"/>
    </row>
    <row r="484">
      <c r="A484" s="120"/>
      <c r="B484" s="121"/>
      <c r="C484" s="121"/>
      <c r="D484" s="121"/>
      <c r="E484" s="121"/>
      <c r="F484" s="120"/>
      <c r="G484" s="121"/>
      <c r="H484" s="121"/>
      <c r="I484" s="121"/>
      <c r="J484" s="121"/>
      <c r="K484" s="121"/>
      <c r="L484" s="121"/>
      <c r="M484" s="121"/>
      <c r="N484" s="121"/>
      <c r="O484" s="121"/>
      <c r="P484" s="121"/>
      <c r="Q484" s="121"/>
      <c r="R484" s="121"/>
      <c r="S484" s="121"/>
      <c r="T484" s="121"/>
      <c r="U484" s="121"/>
      <c r="V484" s="121"/>
      <c r="W484" s="121"/>
      <c r="X484" s="121"/>
      <c r="Y484" s="121"/>
      <c r="Z484" s="121"/>
    </row>
    <row r="485">
      <c r="A485" s="120"/>
      <c r="B485" s="121"/>
      <c r="C485" s="121"/>
      <c r="D485" s="121"/>
      <c r="E485" s="121"/>
      <c r="F485" s="120"/>
      <c r="G485" s="121"/>
      <c r="H485" s="121"/>
      <c r="I485" s="121"/>
      <c r="J485" s="121"/>
      <c r="K485" s="121"/>
      <c r="L485" s="121"/>
      <c r="M485" s="121"/>
      <c r="N485" s="121"/>
      <c r="O485" s="121"/>
      <c r="P485" s="121"/>
      <c r="Q485" s="121"/>
      <c r="R485" s="121"/>
      <c r="S485" s="121"/>
      <c r="T485" s="121"/>
      <c r="U485" s="121"/>
      <c r="V485" s="121"/>
      <c r="W485" s="121"/>
      <c r="X485" s="121"/>
      <c r="Y485" s="121"/>
      <c r="Z485" s="121"/>
    </row>
    <row r="486">
      <c r="A486" s="120"/>
      <c r="B486" s="121"/>
      <c r="C486" s="121"/>
      <c r="D486" s="121"/>
      <c r="E486" s="121"/>
      <c r="F486" s="120"/>
      <c r="G486" s="121"/>
      <c r="H486" s="121"/>
      <c r="I486" s="121"/>
      <c r="J486" s="121"/>
      <c r="K486" s="121"/>
      <c r="L486" s="121"/>
      <c r="M486" s="121"/>
      <c r="N486" s="121"/>
      <c r="O486" s="121"/>
      <c r="P486" s="121"/>
      <c r="Q486" s="121"/>
      <c r="R486" s="121"/>
      <c r="S486" s="121"/>
      <c r="T486" s="121"/>
      <c r="U486" s="121"/>
      <c r="V486" s="121"/>
      <c r="W486" s="121"/>
      <c r="X486" s="121"/>
      <c r="Y486" s="121"/>
      <c r="Z486" s="121"/>
    </row>
    <row r="487">
      <c r="A487" s="120"/>
      <c r="B487" s="121"/>
      <c r="C487" s="121"/>
      <c r="D487" s="121"/>
      <c r="E487" s="121"/>
      <c r="F487" s="120"/>
      <c r="G487" s="121"/>
      <c r="H487" s="121"/>
      <c r="I487" s="121"/>
      <c r="J487" s="121"/>
      <c r="K487" s="121"/>
      <c r="L487" s="121"/>
      <c r="M487" s="121"/>
      <c r="N487" s="121"/>
      <c r="O487" s="121"/>
      <c r="P487" s="121"/>
      <c r="Q487" s="121"/>
      <c r="R487" s="121"/>
      <c r="S487" s="121"/>
      <c r="T487" s="121"/>
      <c r="U487" s="121"/>
      <c r="V487" s="121"/>
      <c r="W487" s="121"/>
      <c r="X487" s="121"/>
      <c r="Y487" s="121"/>
      <c r="Z487" s="121"/>
    </row>
    <row r="488">
      <c r="A488" s="120"/>
      <c r="B488" s="121"/>
      <c r="C488" s="121"/>
      <c r="D488" s="121"/>
      <c r="E488" s="121"/>
      <c r="F488" s="120"/>
      <c r="G488" s="121"/>
      <c r="H488" s="121"/>
      <c r="I488" s="121"/>
      <c r="J488" s="121"/>
      <c r="K488" s="121"/>
      <c r="L488" s="121"/>
      <c r="M488" s="121"/>
      <c r="N488" s="121"/>
      <c r="O488" s="121"/>
      <c r="P488" s="121"/>
      <c r="Q488" s="121"/>
      <c r="R488" s="121"/>
      <c r="S488" s="121"/>
      <c r="T488" s="121"/>
      <c r="U488" s="121"/>
      <c r="V488" s="121"/>
      <c r="W488" s="121"/>
      <c r="X488" s="121"/>
      <c r="Y488" s="121"/>
      <c r="Z488" s="121"/>
    </row>
    <row r="489">
      <c r="A489" s="120"/>
      <c r="B489" s="121"/>
      <c r="C489" s="121"/>
      <c r="D489" s="121"/>
      <c r="E489" s="121"/>
      <c r="F489" s="120"/>
      <c r="G489" s="121"/>
      <c r="H489" s="121"/>
      <c r="I489" s="121"/>
      <c r="J489" s="121"/>
      <c r="K489" s="121"/>
      <c r="L489" s="121"/>
      <c r="M489" s="121"/>
      <c r="N489" s="121"/>
      <c r="O489" s="121"/>
      <c r="P489" s="121"/>
      <c r="Q489" s="121"/>
      <c r="R489" s="121"/>
      <c r="S489" s="121"/>
      <c r="T489" s="121"/>
      <c r="U489" s="121"/>
      <c r="V489" s="121"/>
      <c r="W489" s="121"/>
      <c r="X489" s="121"/>
      <c r="Y489" s="121"/>
      <c r="Z489" s="121"/>
    </row>
    <row r="490">
      <c r="A490" s="120"/>
      <c r="B490" s="121"/>
      <c r="C490" s="121"/>
      <c r="D490" s="121"/>
      <c r="E490" s="121"/>
      <c r="F490" s="120"/>
      <c r="G490" s="121"/>
      <c r="H490" s="121"/>
      <c r="I490" s="121"/>
      <c r="J490" s="121"/>
      <c r="K490" s="121"/>
      <c r="L490" s="121"/>
      <c r="M490" s="121"/>
      <c r="N490" s="121"/>
      <c r="O490" s="121"/>
      <c r="P490" s="121"/>
      <c r="Q490" s="121"/>
      <c r="R490" s="121"/>
      <c r="S490" s="121"/>
      <c r="T490" s="121"/>
      <c r="U490" s="121"/>
      <c r="V490" s="121"/>
      <c r="W490" s="121"/>
      <c r="X490" s="121"/>
      <c r="Y490" s="121"/>
      <c r="Z490" s="121"/>
    </row>
    <row r="491">
      <c r="A491" s="120"/>
      <c r="B491" s="121"/>
      <c r="C491" s="121"/>
      <c r="D491" s="121"/>
      <c r="E491" s="121"/>
      <c r="F491" s="120"/>
      <c r="G491" s="121"/>
      <c r="H491" s="121"/>
      <c r="I491" s="121"/>
      <c r="J491" s="121"/>
      <c r="K491" s="121"/>
      <c r="L491" s="121"/>
      <c r="M491" s="121"/>
      <c r="N491" s="121"/>
      <c r="O491" s="121"/>
      <c r="P491" s="121"/>
      <c r="Q491" s="121"/>
      <c r="R491" s="121"/>
      <c r="S491" s="121"/>
      <c r="T491" s="121"/>
      <c r="U491" s="121"/>
      <c r="V491" s="121"/>
      <c r="W491" s="121"/>
      <c r="X491" s="121"/>
      <c r="Y491" s="121"/>
      <c r="Z491" s="121"/>
    </row>
    <row r="492">
      <c r="A492" s="120"/>
      <c r="B492" s="121"/>
      <c r="C492" s="121"/>
      <c r="D492" s="121"/>
      <c r="E492" s="121"/>
      <c r="F492" s="120"/>
      <c r="G492" s="121"/>
      <c r="H492" s="121"/>
      <c r="I492" s="121"/>
      <c r="J492" s="121"/>
      <c r="K492" s="121"/>
      <c r="L492" s="121"/>
      <c r="M492" s="121"/>
      <c r="N492" s="121"/>
      <c r="O492" s="121"/>
      <c r="P492" s="121"/>
      <c r="Q492" s="121"/>
      <c r="R492" s="121"/>
      <c r="S492" s="121"/>
      <c r="T492" s="121"/>
      <c r="U492" s="121"/>
      <c r="V492" s="121"/>
      <c r="W492" s="121"/>
      <c r="X492" s="121"/>
      <c r="Y492" s="121"/>
      <c r="Z492" s="121"/>
    </row>
    <row r="493">
      <c r="A493" s="120"/>
      <c r="B493" s="121"/>
      <c r="C493" s="121"/>
      <c r="D493" s="121"/>
      <c r="E493" s="121"/>
      <c r="F493" s="120"/>
      <c r="G493" s="121"/>
      <c r="H493" s="121"/>
      <c r="I493" s="121"/>
      <c r="J493" s="121"/>
      <c r="K493" s="121"/>
      <c r="L493" s="121"/>
      <c r="M493" s="121"/>
      <c r="N493" s="121"/>
      <c r="O493" s="121"/>
      <c r="P493" s="121"/>
      <c r="Q493" s="121"/>
      <c r="R493" s="121"/>
      <c r="S493" s="121"/>
      <c r="T493" s="121"/>
      <c r="U493" s="121"/>
      <c r="V493" s="121"/>
      <c r="W493" s="121"/>
      <c r="X493" s="121"/>
      <c r="Y493" s="121"/>
      <c r="Z493" s="121"/>
    </row>
    <row r="494">
      <c r="A494" s="120"/>
      <c r="B494" s="121"/>
      <c r="C494" s="121"/>
      <c r="D494" s="121"/>
      <c r="E494" s="121"/>
      <c r="F494" s="120"/>
      <c r="G494" s="121"/>
      <c r="H494" s="121"/>
      <c r="I494" s="121"/>
      <c r="J494" s="121"/>
      <c r="K494" s="121"/>
      <c r="L494" s="121"/>
      <c r="M494" s="121"/>
      <c r="N494" s="121"/>
      <c r="O494" s="121"/>
      <c r="P494" s="121"/>
      <c r="Q494" s="121"/>
      <c r="R494" s="121"/>
      <c r="S494" s="121"/>
      <c r="T494" s="121"/>
      <c r="U494" s="121"/>
      <c r="V494" s="121"/>
      <c r="W494" s="121"/>
      <c r="X494" s="121"/>
      <c r="Y494" s="121"/>
      <c r="Z494" s="121"/>
    </row>
    <row r="495">
      <c r="A495" s="120"/>
      <c r="B495" s="121"/>
      <c r="C495" s="121"/>
      <c r="D495" s="121"/>
      <c r="E495" s="121"/>
      <c r="F495" s="120"/>
      <c r="G495" s="121"/>
      <c r="H495" s="121"/>
      <c r="I495" s="121"/>
      <c r="J495" s="121"/>
      <c r="K495" s="121"/>
      <c r="L495" s="121"/>
      <c r="M495" s="121"/>
      <c r="N495" s="121"/>
      <c r="O495" s="121"/>
      <c r="P495" s="121"/>
      <c r="Q495" s="121"/>
      <c r="R495" s="121"/>
      <c r="S495" s="121"/>
      <c r="T495" s="121"/>
      <c r="U495" s="121"/>
      <c r="V495" s="121"/>
      <c r="W495" s="121"/>
      <c r="X495" s="121"/>
      <c r="Y495" s="121"/>
      <c r="Z495" s="121"/>
    </row>
    <row r="496">
      <c r="A496" s="120"/>
      <c r="B496" s="121"/>
      <c r="C496" s="121"/>
      <c r="D496" s="121"/>
      <c r="E496" s="121"/>
      <c r="F496" s="120"/>
      <c r="G496" s="121"/>
      <c r="H496" s="121"/>
      <c r="I496" s="121"/>
      <c r="J496" s="121"/>
      <c r="K496" s="121"/>
      <c r="L496" s="121"/>
      <c r="M496" s="121"/>
      <c r="N496" s="121"/>
      <c r="O496" s="121"/>
      <c r="P496" s="121"/>
      <c r="Q496" s="121"/>
      <c r="R496" s="121"/>
      <c r="S496" s="121"/>
      <c r="T496" s="121"/>
      <c r="U496" s="121"/>
      <c r="V496" s="121"/>
      <c r="W496" s="121"/>
      <c r="X496" s="121"/>
      <c r="Y496" s="121"/>
      <c r="Z496" s="121"/>
    </row>
    <row r="497">
      <c r="A497" s="120"/>
      <c r="B497" s="121"/>
      <c r="C497" s="121"/>
      <c r="D497" s="121"/>
      <c r="E497" s="121"/>
      <c r="F497" s="120"/>
      <c r="G497" s="121"/>
      <c r="H497" s="121"/>
      <c r="I497" s="121"/>
      <c r="J497" s="121"/>
      <c r="K497" s="121"/>
      <c r="L497" s="121"/>
      <c r="M497" s="121"/>
      <c r="N497" s="121"/>
      <c r="O497" s="121"/>
      <c r="P497" s="121"/>
      <c r="Q497" s="121"/>
      <c r="R497" s="121"/>
      <c r="S497" s="121"/>
      <c r="T497" s="121"/>
      <c r="U497" s="121"/>
      <c r="V497" s="121"/>
      <c r="W497" s="121"/>
      <c r="X497" s="121"/>
      <c r="Y497" s="121"/>
      <c r="Z497" s="121"/>
    </row>
    <row r="498">
      <c r="A498" s="120"/>
      <c r="B498" s="121"/>
      <c r="C498" s="121"/>
      <c r="D498" s="121"/>
      <c r="E498" s="121"/>
      <c r="F498" s="120"/>
      <c r="G498" s="121"/>
      <c r="H498" s="121"/>
      <c r="I498" s="121"/>
      <c r="J498" s="121"/>
      <c r="K498" s="121"/>
      <c r="L498" s="121"/>
      <c r="M498" s="121"/>
      <c r="N498" s="121"/>
      <c r="O498" s="121"/>
      <c r="P498" s="121"/>
      <c r="Q498" s="121"/>
      <c r="R498" s="121"/>
      <c r="S498" s="121"/>
      <c r="T498" s="121"/>
      <c r="U498" s="121"/>
      <c r="V498" s="121"/>
      <c r="W498" s="121"/>
      <c r="X498" s="121"/>
      <c r="Y498" s="121"/>
      <c r="Z498" s="121"/>
    </row>
    <row r="499">
      <c r="A499" s="120"/>
      <c r="B499" s="121"/>
      <c r="C499" s="121"/>
      <c r="D499" s="121"/>
      <c r="E499" s="121"/>
      <c r="F499" s="120"/>
      <c r="G499" s="121"/>
      <c r="H499" s="121"/>
      <c r="I499" s="121"/>
      <c r="J499" s="121"/>
      <c r="K499" s="121"/>
      <c r="L499" s="121"/>
      <c r="M499" s="121"/>
      <c r="N499" s="121"/>
      <c r="O499" s="121"/>
      <c r="P499" s="121"/>
      <c r="Q499" s="121"/>
      <c r="R499" s="121"/>
      <c r="S499" s="121"/>
      <c r="T499" s="121"/>
      <c r="U499" s="121"/>
      <c r="V499" s="121"/>
      <c r="W499" s="121"/>
      <c r="X499" s="121"/>
      <c r="Y499" s="121"/>
      <c r="Z499" s="121"/>
    </row>
    <row r="500">
      <c r="A500" s="120"/>
      <c r="B500" s="121"/>
      <c r="C500" s="121"/>
      <c r="D500" s="121"/>
      <c r="E500" s="121"/>
      <c r="F500" s="120"/>
      <c r="G500" s="121"/>
      <c r="H500" s="121"/>
      <c r="I500" s="121"/>
      <c r="J500" s="121"/>
      <c r="K500" s="121"/>
      <c r="L500" s="121"/>
      <c r="M500" s="121"/>
      <c r="N500" s="121"/>
      <c r="O500" s="121"/>
      <c r="P500" s="121"/>
      <c r="Q500" s="121"/>
      <c r="R500" s="121"/>
      <c r="S500" s="121"/>
      <c r="T500" s="121"/>
      <c r="U500" s="121"/>
      <c r="V500" s="121"/>
      <c r="W500" s="121"/>
      <c r="X500" s="121"/>
      <c r="Y500" s="121"/>
      <c r="Z500" s="121"/>
    </row>
    <row r="501">
      <c r="A501" s="120"/>
      <c r="B501" s="121"/>
      <c r="C501" s="121"/>
      <c r="D501" s="121"/>
      <c r="E501" s="121"/>
      <c r="F501" s="120"/>
      <c r="G501" s="121"/>
      <c r="H501" s="121"/>
      <c r="I501" s="121"/>
      <c r="J501" s="121"/>
      <c r="K501" s="121"/>
      <c r="L501" s="121"/>
      <c r="M501" s="121"/>
      <c r="N501" s="121"/>
      <c r="O501" s="121"/>
      <c r="P501" s="121"/>
      <c r="Q501" s="121"/>
      <c r="R501" s="121"/>
      <c r="S501" s="121"/>
      <c r="T501" s="121"/>
      <c r="U501" s="121"/>
      <c r="V501" s="121"/>
      <c r="W501" s="121"/>
      <c r="X501" s="121"/>
      <c r="Y501" s="121"/>
      <c r="Z501" s="121"/>
    </row>
    <row r="502">
      <c r="A502" s="120"/>
      <c r="B502" s="121"/>
      <c r="C502" s="121"/>
      <c r="D502" s="121"/>
      <c r="E502" s="121"/>
      <c r="F502" s="120"/>
      <c r="G502" s="121"/>
      <c r="H502" s="121"/>
      <c r="I502" s="121"/>
      <c r="J502" s="121"/>
      <c r="K502" s="121"/>
      <c r="L502" s="121"/>
      <c r="M502" s="121"/>
      <c r="N502" s="121"/>
      <c r="O502" s="121"/>
      <c r="P502" s="121"/>
      <c r="Q502" s="121"/>
      <c r="R502" s="121"/>
      <c r="S502" s="121"/>
      <c r="T502" s="121"/>
      <c r="U502" s="121"/>
      <c r="V502" s="121"/>
      <c r="W502" s="121"/>
      <c r="X502" s="121"/>
      <c r="Y502" s="121"/>
      <c r="Z502" s="121"/>
    </row>
    <row r="503">
      <c r="A503" s="120"/>
      <c r="B503" s="121"/>
      <c r="C503" s="121"/>
      <c r="D503" s="121"/>
      <c r="E503" s="121"/>
      <c r="F503" s="120"/>
      <c r="G503" s="121"/>
      <c r="H503" s="121"/>
      <c r="I503" s="121"/>
      <c r="J503" s="121"/>
      <c r="K503" s="121"/>
      <c r="L503" s="121"/>
      <c r="M503" s="121"/>
      <c r="N503" s="121"/>
      <c r="O503" s="121"/>
      <c r="P503" s="121"/>
      <c r="Q503" s="121"/>
      <c r="R503" s="121"/>
      <c r="S503" s="121"/>
      <c r="T503" s="121"/>
      <c r="U503" s="121"/>
      <c r="V503" s="121"/>
      <c r="W503" s="121"/>
      <c r="X503" s="121"/>
      <c r="Y503" s="121"/>
      <c r="Z503" s="121"/>
    </row>
    <row r="504">
      <c r="A504" s="120"/>
      <c r="B504" s="121"/>
      <c r="C504" s="121"/>
      <c r="D504" s="121"/>
      <c r="E504" s="121"/>
      <c r="F504" s="120"/>
      <c r="G504" s="121"/>
      <c r="H504" s="121"/>
      <c r="I504" s="121"/>
      <c r="J504" s="121"/>
      <c r="K504" s="121"/>
      <c r="L504" s="121"/>
      <c r="M504" s="121"/>
      <c r="N504" s="121"/>
      <c r="O504" s="121"/>
      <c r="P504" s="121"/>
      <c r="Q504" s="121"/>
      <c r="R504" s="121"/>
      <c r="S504" s="121"/>
      <c r="T504" s="121"/>
      <c r="U504" s="121"/>
      <c r="V504" s="121"/>
      <c r="W504" s="121"/>
      <c r="X504" s="121"/>
      <c r="Y504" s="121"/>
      <c r="Z504" s="121"/>
    </row>
    <row r="505">
      <c r="A505" s="120"/>
      <c r="B505" s="121"/>
      <c r="C505" s="121"/>
      <c r="D505" s="121"/>
      <c r="E505" s="121"/>
      <c r="F505" s="120"/>
      <c r="G505" s="121"/>
      <c r="H505" s="121"/>
      <c r="I505" s="121"/>
      <c r="J505" s="121"/>
      <c r="K505" s="121"/>
      <c r="L505" s="121"/>
      <c r="M505" s="121"/>
      <c r="N505" s="121"/>
      <c r="O505" s="121"/>
      <c r="P505" s="121"/>
      <c r="Q505" s="121"/>
      <c r="R505" s="121"/>
      <c r="S505" s="121"/>
      <c r="T505" s="121"/>
      <c r="U505" s="121"/>
      <c r="V505" s="121"/>
      <c r="W505" s="121"/>
      <c r="X505" s="121"/>
      <c r="Y505" s="121"/>
      <c r="Z505" s="121"/>
    </row>
    <row r="506">
      <c r="A506" s="120"/>
      <c r="B506" s="121"/>
      <c r="C506" s="121"/>
      <c r="D506" s="121"/>
      <c r="E506" s="121"/>
      <c r="F506" s="120"/>
      <c r="G506" s="121"/>
      <c r="H506" s="121"/>
      <c r="I506" s="121"/>
      <c r="J506" s="121"/>
      <c r="K506" s="121"/>
      <c r="L506" s="121"/>
      <c r="M506" s="121"/>
      <c r="N506" s="121"/>
      <c r="O506" s="121"/>
      <c r="P506" s="121"/>
      <c r="Q506" s="121"/>
      <c r="R506" s="121"/>
      <c r="S506" s="121"/>
      <c r="T506" s="121"/>
      <c r="U506" s="121"/>
      <c r="V506" s="121"/>
      <c r="W506" s="121"/>
      <c r="X506" s="121"/>
      <c r="Y506" s="121"/>
      <c r="Z506" s="121"/>
    </row>
    <row r="507">
      <c r="A507" s="120"/>
      <c r="B507" s="121"/>
      <c r="C507" s="121"/>
      <c r="D507" s="121"/>
      <c r="E507" s="121"/>
      <c r="F507" s="120"/>
      <c r="G507" s="121"/>
      <c r="H507" s="121"/>
      <c r="I507" s="121"/>
      <c r="J507" s="121"/>
      <c r="K507" s="121"/>
      <c r="L507" s="121"/>
      <c r="M507" s="121"/>
      <c r="N507" s="121"/>
      <c r="O507" s="121"/>
      <c r="P507" s="121"/>
      <c r="Q507" s="121"/>
      <c r="R507" s="121"/>
      <c r="S507" s="121"/>
      <c r="T507" s="121"/>
      <c r="U507" s="121"/>
      <c r="V507" s="121"/>
      <c r="W507" s="121"/>
      <c r="X507" s="121"/>
      <c r="Y507" s="121"/>
      <c r="Z507" s="121"/>
    </row>
    <row r="508">
      <c r="A508" s="120"/>
      <c r="B508" s="121"/>
      <c r="C508" s="121"/>
      <c r="D508" s="121"/>
      <c r="E508" s="121"/>
      <c r="F508" s="120"/>
      <c r="G508" s="121"/>
      <c r="H508" s="121"/>
      <c r="I508" s="121"/>
      <c r="J508" s="121"/>
      <c r="K508" s="121"/>
      <c r="L508" s="121"/>
      <c r="M508" s="121"/>
      <c r="N508" s="121"/>
      <c r="O508" s="121"/>
      <c r="P508" s="121"/>
      <c r="Q508" s="121"/>
      <c r="R508" s="121"/>
      <c r="S508" s="121"/>
      <c r="T508" s="121"/>
      <c r="U508" s="121"/>
      <c r="V508" s="121"/>
      <c r="W508" s="121"/>
      <c r="X508" s="121"/>
      <c r="Y508" s="121"/>
      <c r="Z508" s="121"/>
    </row>
    <row r="509">
      <c r="A509" s="120"/>
      <c r="B509" s="121"/>
      <c r="C509" s="121"/>
      <c r="D509" s="121"/>
      <c r="E509" s="121"/>
      <c r="F509" s="120"/>
      <c r="G509" s="121"/>
      <c r="H509" s="121"/>
      <c r="I509" s="121"/>
      <c r="J509" s="121"/>
      <c r="K509" s="121"/>
      <c r="L509" s="121"/>
      <c r="M509" s="121"/>
      <c r="N509" s="121"/>
      <c r="O509" s="121"/>
      <c r="P509" s="121"/>
      <c r="Q509" s="121"/>
      <c r="R509" s="121"/>
      <c r="S509" s="121"/>
      <c r="T509" s="121"/>
      <c r="U509" s="121"/>
      <c r="V509" s="121"/>
      <c r="W509" s="121"/>
      <c r="X509" s="121"/>
      <c r="Y509" s="121"/>
      <c r="Z509" s="121"/>
    </row>
    <row r="510">
      <c r="A510" s="120"/>
      <c r="B510" s="121"/>
      <c r="C510" s="121"/>
      <c r="D510" s="121"/>
      <c r="E510" s="121"/>
      <c r="F510" s="120"/>
      <c r="G510" s="121"/>
      <c r="H510" s="121"/>
      <c r="I510" s="121"/>
      <c r="J510" s="121"/>
      <c r="K510" s="121"/>
      <c r="L510" s="121"/>
      <c r="M510" s="121"/>
      <c r="N510" s="121"/>
      <c r="O510" s="121"/>
      <c r="P510" s="121"/>
      <c r="Q510" s="121"/>
      <c r="R510" s="121"/>
      <c r="S510" s="121"/>
      <c r="T510" s="121"/>
      <c r="U510" s="121"/>
      <c r="V510" s="121"/>
      <c r="W510" s="121"/>
      <c r="X510" s="121"/>
      <c r="Y510" s="121"/>
      <c r="Z510" s="121"/>
    </row>
    <row r="511">
      <c r="A511" s="120"/>
      <c r="B511" s="121"/>
      <c r="C511" s="121"/>
      <c r="D511" s="121"/>
      <c r="E511" s="121"/>
      <c r="F511" s="120"/>
      <c r="G511" s="121"/>
      <c r="H511" s="121"/>
      <c r="I511" s="121"/>
      <c r="J511" s="121"/>
      <c r="K511" s="121"/>
      <c r="L511" s="121"/>
      <c r="M511" s="121"/>
      <c r="N511" s="121"/>
      <c r="O511" s="121"/>
      <c r="P511" s="121"/>
      <c r="Q511" s="121"/>
      <c r="R511" s="121"/>
      <c r="S511" s="121"/>
      <c r="T511" s="121"/>
      <c r="U511" s="121"/>
      <c r="V511" s="121"/>
      <c r="W511" s="121"/>
      <c r="X511" s="121"/>
      <c r="Y511" s="121"/>
      <c r="Z511" s="121"/>
    </row>
    <row r="512">
      <c r="A512" s="120"/>
      <c r="B512" s="121"/>
      <c r="C512" s="121"/>
      <c r="D512" s="121"/>
      <c r="E512" s="121"/>
      <c r="F512" s="120"/>
      <c r="G512" s="121"/>
      <c r="H512" s="121"/>
      <c r="I512" s="121"/>
      <c r="J512" s="121"/>
      <c r="K512" s="121"/>
      <c r="L512" s="121"/>
      <c r="M512" s="121"/>
      <c r="N512" s="121"/>
      <c r="O512" s="121"/>
      <c r="P512" s="121"/>
      <c r="Q512" s="121"/>
      <c r="R512" s="121"/>
      <c r="S512" s="121"/>
      <c r="T512" s="121"/>
      <c r="U512" s="121"/>
      <c r="V512" s="121"/>
      <c r="W512" s="121"/>
      <c r="X512" s="121"/>
      <c r="Y512" s="121"/>
      <c r="Z512" s="121"/>
    </row>
    <row r="513">
      <c r="A513" s="120"/>
      <c r="B513" s="121"/>
      <c r="C513" s="121"/>
      <c r="D513" s="121"/>
      <c r="E513" s="121"/>
      <c r="F513" s="120"/>
      <c r="G513" s="121"/>
      <c r="H513" s="121"/>
      <c r="I513" s="121"/>
      <c r="J513" s="121"/>
      <c r="K513" s="121"/>
      <c r="L513" s="121"/>
      <c r="M513" s="121"/>
      <c r="N513" s="121"/>
      <c r="O513" s="121"/>
      <c r="P513" s="121"/>
      <c r="Q513" s="121"/>
      <c r="R513" s="121"/>
      <c r="S513" s="121"/>
      <c r="T513" s="121"/>
      <c r="U513" s="121"/>
      <c r="V513" s="121"/>
      <c r="W513" s="121"/>
      <c r="X513" s="121"/>
      <c r="Y513" s="121"/>
      <c r="Z513" s="121"/>
    </row>
    <row r="514">
      <c r="A514" s="120"/>
      <c r="B514" s="121"/>
      <c r="C514" s="121"/>
      <c r="D514" s="121"/>
      <c r="E514" s="121"/>
      <c r="F514" s="120"/>
      <c r="G514" s="121"/>
      <c r="H514" s="121"/>
      <c r="I514" s="121"/>
      <c r="J514" s="121"/>
      <c r="K514" s="121"/>
      <c r="L514" s="121"/>
      <c r="M514" s="121"/>
      <c r="N514" s="121"/>
      <c r="O514" s="121"/>
      <c r="P514" s="121"/>
      <c r="Q514" s="121"/>
      <c r="R514" s="121"/>
      <c r="S514" s="121"/>
      <c r="T514" s="121"/>
      <c r="U514" s="121"/>
      <c r="V514" s="121"/>
      <c r="W514" s="121"/>
      <c r="X514" s="121"/>
      <c r="Y514" s="121"/>
      <c r="Z514" s="121"/>
    </row>
    <row r="515">
      <c r="A515" s="120"/>
      <c r="B515" s="121"/>
      <c r="C515" s="121"/>
      <c r="D515" s="121"/>
      <c r="E515" s="121"/>
      <c r="F515" s="120"/>
      <c r="G515" s="121"/>
      <c r="H515" s="121"/>
      <c r="I515" s="121"/>
      <c r="J515" s="121"/>
      <c r="K515" s="121"/>
      <c r="L515" s="121"/>
      <c r="M515" s="121"/>
      <c r="N515" s="121"/>
      <c r="O515" s="121"/>
      <c r="P515" s="121"/>
      <c r="Q515" s="121"/>
      <c r="R515" s="121"/>
      <c r="S515" s="121"/>
      <c r="T515" s="121"/>
      <c r="U515" s="121"/>
      <c r="V515" s="121"/>
      <c r="W515" s="121"/>
      <c r="X515" s="121"/>
      <c r="Y515" s="121"/>
      <c r="Z515" s="121"/>
    </row>
    <row r="516">
      <c r="A516" s="120"/>
      <c r="B516" s="121"/>
      <c r="C516" s="121"/>
      <c r="D516" s="121"/>
      <c r="E516" s="121"/>
      <c r="F516" s="120"/>
      <c r="G516" s="121"/>
      <c r="H516" s="121"/>
      <c r="I516" s="121"/>
      <c r="J516" s="121"/>
      <c r="K516" s="121"/>
      <c r="L516" s="121"/>
      <c r="M516" s="121"/>
      <c r="N516" s="121"/>
      <c r="O516" s="121"/>
      <c r="P516" s="121"/>
      <c r="Q516" s="121"/>
      <c r="R516" s="121"/>
      <c r="S516" s="121"/>
      <c r="T516" s="121"/>
      <c r="U516" s="121"/>
      <c r="V516" s="121"/>
      <c r="W516" s="121"/>
      <c r="X516" s="121"/>
      <c r="Y516" s="121"/>
      <c r="Z516" s="121"/>
    </row>
    <row r="517">
      <c r="A517" s="120"/>
      <c r="B517" s="121"/>
      <c r="C517" s="121"/>
      <c r="D517" s="121"/>
      <c r="E517" s="121"/>
      <c r="F517" s="120"/>
      <c r="G517" s="121"/>
      <c r="H517" s="121"/>
      <c r="I517" s="121"/>
      <c r="J517" s="121"/>
      <c r="K517" s="121"/>
      <c r="L517" s="121"/>
      <c r="M517" s="121"/>
      <c r="N517" s="121"/>
      <c r="O517" s="121"/>
      <c r="P517" s="121"/>
      <c r="Q517" s="121"/>
      <c r="R517" s="121"/>
      <c r="S517" s="121"/>
      <c r="T517" s="121"/>
      <c r="U517" s="121"/>
      <c r="V517" s="121"/>
      <c r="W517" s="121"/>
      <c r="X517" s="121"/>
      <c r="Y517" s="121"/>
      <c r="Z517" s="121"/>
    </row>
    <row r="518">
      <c r="A518" s="120"/>
      <c r="B518" s="121"/>
      <c r="C518" s="121"/>
      <c r="D518" s="121"/>
      <c r="E518" s="121"/>
      <c r="F518" s="120"/>
      <c r="G518" s="121"/>
      <c r="H518" s="121"/>
      <c r="I518" s="121"/>
      <c r="J518" s="121"/>
      <c r="K518" s="121"/>
      <c r="L518" s="121"/>
      <c r="M518" s="121"/>
      <c r="N518" s="121"/>
      <c r="O518" s="121"/>
      <c r="P518" s="121"/>
      <c r="Q518" s="121"/>
      <c r="R518" s="121"/>
      <c r="S518" s="121"/>
      <c r="T518" s="121"/>
      <c r="U518" s="121"/>
      <c r="V518" s="121"/>
      <c r="W518" s="121"/>
      <c r="X518" s="121"/>
      <c r="Y518" s="121"/>
      <c r="Z518" s="121"/>
    </row>
    <row r="519">
      <c r="A519" s="120"/>
      <c r="B519" s="121"/>
      <c r="C519" s="121"/>
      <c r="D519" s="121"/>
      <c r="E519" s="121"/>
      <c r="F519" s="120"/>
      <c r="G519" s="121"/>
      <c r="H519" s="121"/>
      <c r="I519" s="121"/>
      <c r="J519" s="121"/>
      <c r="K519" s="121"/>
      <c r="L519" s="121"/>
      <c r="M519" s="121"/>
      <c r="N519" s="121"/>
      <c r="O519" s="121"/>
      <c r="P519" s="121"/>
      <c r="Q519" s="121"/>
      <c r="R519" s="121"/>
      <c r="S519" s="121"/>
      <c r="T519" s="121"/>
      <c r="U519" s="121"/>
      <c r="V519" s="121"/>
      <c r="W519" s="121"/>
      <c r="X519" s="121"/>
      <c r="Y519" s="121"/>
      <c r="Z519" s="121"/>
    </row>
    <row r="520">
      <c r="A520" s="120"/>
      <c r="B520" s="121"/>
      <c r="C520" s="121"/>
      <c r="D520" s="121"/>
      <c r="E520" s="121"/>
      <c r="F520" s="120"/>
      <c r="G520" s="121"/>
      <c r="H520" s="121"/>
      <c r="I520" s="121"/>
      <c r="J520" s="121"/>
      <c r="K520" s="121"/>
      <c r="L520" s="121"/>
      <c r="M520" s="121"/>
      <c r="N520" s="121"/>
      <c r="O520" s="121"/>
      <c r="P520" s="121"/>
      <c r="Q520" s="121"/>
      <c r="R520" s="121"/>
      <c r="S520" s="121"/>
      <c r="T520" s="121"/>
      <c r="U520" s="121"/>
      <c r="V520" s="121"/>
      <c r="W520" s="121"/>
      <c r="X520" s="121"/>
      <c r="Y520" s="121"/>
      <c r="Z520" s="121"/>
    </row>
    <row r="521">
      <c r="A521" s="120"/>
      <c r="B521" s="121"/>
      <c r="C521" s="121"/>
      <c r="D521" s="121"/>
      <c r="E521" s="121"/>
      <c r="F521" s="120"/>
      <c r="G521" s="121"/>
      <c r="H521" s="121"/>
      <c r="I521" s="121"/>
      <c r="J521" s="121"/>
      <c r="K521" s="121"/>
      <c r="L521" s="121"/>
      <c r="M521" s="121"/>
      <c r="N521" s="121"/>
      <c r="O521" s="121"/>
      <c r="P521" s="121"/>
      <c r="Q521" s="121"/>
      <c r="R521" s="121"/>
      <c r="S521" s="121"/>
      <c r="T521" s="121"/>
      <c r="U521" s="121"/>
      <c r="V521" s="121"/>
      <c r="W521" s="121"/>
      <c r="X521" s="121"/>
      <c r="Y521" s="121"/>
      <c r="Z521" s="121"/>
    </row>
    <row r="522">
      <c r="A522" s="120"/>
      <c r="B522" s="121"/>
      <c r="C522" s="121"/>
      <c r="D522" s="121"/>
      <c r="E522" s="121"/>
      <c r="F522" s="120"/>
      <c r="G522" s="121"/>
      <c r="H522" s="121"/>
      <c r="I522" s="121"/>
      <c r="J522" s="121"/>
      <c r="K522" s="121"/>
      <c r="L522" s="121"/>
      <c r="M522" s="121"/>
      <c r="N522" s="121"/>
      <c r="O522" s="121"/>
      <c r="P522" s="121"/>
      <c r="Q522" s="121"/>
      <c r="R522" s="121"/>
      <c r="S522" s="121"/>
      <c r="T522" s="121"/>
      <c r="U522" s="121"/>
      <c r="V522" s="121"/>
      <c r="W522" s="121"/>
      <c r="X522" s="121"/>
      <c r="Y522" s="121"/>
      <c r="Z522" s="121"/>
    </row>
    <row r="523">
      <c r="A523" s="120"/>
      <c r="B523" s="121"/>
      <c r="C523" s="121"/>
      <c r="D523" s="121"/>
      <c r="E523" s="121"/>
      <c r="F523" s="120"/>
      <c r="G523" s="121"/>
      <c r="H523" s="121"/>
      <c r="I523" s="121"/>
      <c r="J523" s="121"/>
      <c r="K523" s="121"/>
      <c r="L523" s="121"/>
      <c r="M523" s="121"/>
      <c r="N523" s="121"/>
      <c r="O523" s="121"/>
      <c r="P523" s="121"/>
      <c r="Q523" s="121"/>
      <c r="R523" s="121"/>
      <c r="S523" s="121"/>
      <c r="T523" s="121"/>
      <c r="U523" s="121"/>
      <c r="V523" s="121"/>
      <c r="W523" s="121"/>
      <c r="X523" s="121"/>
      <c r="Y523" s="121"/>
      <c r="Z523" s="121"/>
    </row>
    <row r="524">
      <c r="A524" s="120"/>
      <c r="B524" s="121"/>
      <c r="C524" s="121"/>
      <c r="D524" s="121"/>
      <c r="E524" s="121"/>
      <c r="F524" s="120"/>
      <c r="G524" s="121"/>
      <c r="H524" s="121"/>
      <c r="I524" s="121"/>
      <c r="J524" s="121"/>
      <c r="K524" s="121"/>
      <c r="L524" s="121"/>
      <c r="M524" s="121"/>
      <c r="N524" s="121"/>
      <c r="O524" s="121"/>
      <c r="P524" s="121"/>
      <c r="Q524" s="121"/>
      <c r="R524" s="121"/>
      <c r="S524" s="121"/>
      <c r="T524" s="121"/>
      <c r="U524" s="121"/>
      <c r="V524" s="121"/>
      <c r="W524" s="121"/>
      <c r="X524" s="121"/>
      <c r="Y524" s="121"/>
      <c r="Z524" s="121"/>
    </row>
    <row r="525">
      <c r="A525" s="120"/>
      <c r="B525" s="121"/>
      <c r="C525" s="121"/>
      <c r="D525" s="121"/>
      <c r="E525" s="121"/>
      <c r="F525" s="120"/>
      <c r="G525" s="121"/>
      <c r="H525" s="121"/>
      <c r="I525" s="121"/>
      <c r="J525" s="121"/>
      <c r="K525" s="121"/>
      <c r="L525" s="121"/>
      <c r="M525" s="121"/>
      <c r="N525" s="121"/>
      <c r="O525" s="121"/>
      <c r="P525" s="121"/>
      <c r="Q525" s="121"/>
      <c r="R525" s="121"/>
      <c r="S525" s="121"/>
      <c r="T525" s="121"/>
      <c r="U525" s="121"/>
      <c r="V525" s="121"/>
      <c r="W525" s="121"/>
      <c r="X525" s="121"/>
      <c r="Y525" s="121"/>
      <c r="Z525" s="121"/>
    </row>
    <row r="526">
      <c r="A526" s="120"/>
      <c r="B526" s="121"/>
      <c r="C526" s="121"/>
      <c r="D526" s="121"/>
      <c r="E526" s="121"/>
      <c r="F526" s="120"/>
      <c r="G526" s="121"/>
      <c r="H526" s="121"/>
      <c r="I526" s="121"/>
      <c r="J526" s="121"/>
      <c r="K526" s="121"/>
      <c r="L526" s="121"/>
      <c r="M526" s="121"/>
      <c r="N526" s="121"/>
      <c r="O526" s="121"/>
      <c r="P526" s="121"/>
      <c r="Q526" s="121"/>
      <c r="R526" s="121"/>
      <c r="S526" s="121"/>
      <c r="T526" s="121"/>
      <c r="U526" s="121"/>
      <c r="V526" s="121"/>
      <c r="W526" s="121"/>
      <c r="X526" s="121"/>
      <c r="Y526" s="121"/>
      <c r="Z526" s="121"/>
    </row>
    <row r="527">
      <c r="A527" s="120"/>
      <c r="B527" s="121"/>
      <c r="C527" s="121"/>
      <c r="D527" s="121"/>
      <c r="E527" s="121"/>
      <c r="F527" s="120"/>
      <c r="G527" s="121"/>
      <c r="H527" s="121"/>
      <c r="I527" s="121"/>
      <c r="J527" s="121"/>
      <c r="K527" s="121"/>
      <c r="L527" s="121"/>
      <c r="M527" s="121"/>
      <c r="N527" s="121"/>
      <c r="O527" s="121"/>
      <c r="P527" s="121"/>
      <c r="Q527" s="121"/>
      <c r="R527" s="121"/>
      <c r="S527" s="121"/>
      <c r="T527" s="121"/>
      <c r="U527" s="121"/>
      <c r="V527" s="121"/>
      <c r="W527" s="121"/>
      <c r="X527" s="121"/>
      <c r="Y527" s="121"/>
      <c r="Z527" s="121"/>
    </row>
    <row r="528">
      <c r="A528" s="120"/>
      <c r="B528" s="121"/>
      <c r="C528" s="121"/>
      <c r="D528" s="121"/>
      <c r="E528" s="121"/>
      <c r="F528" s="120"/>
      <c r="G528" s="121"/>
      <c r="H528" s="121"/>
      <c r="I528" s="121"/>
      <c r="J528" s="121"/>
      <c r="K528" s="121"/>
      <c r="L528" s="121"/>
      <c r="M528" s="121"/>
      <c r="N528" s="121"/>
      <c r="O528" s="121"/>
      <c r="P528" s="121"/>
      <c r="Q528" s="121"/>
      <c r="R528" s="121"/>
      <c r="S528" s="121"/>
      <c r="T528" s="121"/>
      <c r="U528" s="121"/>
      <c r="V528" s="121"/>
      <c r="W528" s="121"/>
      <c r="X528" s="121"/>
      <c r="Y528" s="121"/>
      <c r="Z528" s="121"/>
    </row>
    <row r="529">
      <c r="A529" s="120"/>
      <c r="B529" s="121"/>
      <c r="C529" s="121"/>
      <c r="D529" s="121"/>
      <c r="E529" s="121"/>
      <c r="F529" s="120"/>
      <c r="G529" s="121"/>
      <c r="H529" s="121"/>
      <c r="I529" s="121"/>
      <c r="J529" s="121"/>
      <c r="K529" s="121"/>
      <c r="L529" s="121"/>
      <c r="M529" s="121"/>
      <c r="N529" s="121"/>
      <c r="O529" s="121"/>
      <c r="P529" s="121"/>
      <c r="Q529" s="121"/>
      <c r="R529" s="121"/>
      <c r="S529" s="121"/>
      <c r="T529" s="121"/>
      <c r="U529" s="121"/>
      <c r="V529" s="121"/>
      <c r="W529" s="121"/>
      <c r="X529" s="121"/>
      <c r="Y529" s="121"/>
      <c r="Z529" s="121"/>
    </row>
    <row r="530">
      <c r="A530" s="120"/>
      <c r="B530" s="121"/>
      <c r="C530" s="121"/>
      <c r="D530" s="121"/>
      <c r="E530" s="121"/>
      <c r="F530" s="120"/>
      <c r="G530" s="121"/>
      <c r="H530" s="121"/>
      <c r="I530" s="121"/>
      <c r="J530" s="121"/>
      <c r="K530" s="121"/>
      <c r="L530" s="121"/>
      <c r="M530" s="121"/>
      <c r="N530" s="121"/>
      <c r="O530" s="121"/>
      <c r="P530" s="121"/>
      <c r="Q530" s="121"/>
      <c r="R530" s="121"/>
      <c r="S530" s="121"/>
      <c r="T530" s="121"/>
      <c r="U530" s="121"/>
      <c r="V530" s="121"/>
      <c r="W530" s="121"/>
      <c r="X530" s="121"/>
      <c r="Y530" s="121"/>
      <c r="Z530" s="121"/>
    </row>
    <row r="531">
      <c r="A531" s="120"/>
      <c r="B531" s="121"/>
      <c r="C531" s="121"/>
      <c r="D531" s="121"/>
      <c r="E531" s="121"/>
      <c r="F531" s="120"/>
      <c r="G531" s="121"/>
      <c r="H531" s="121"/>
      <c r="I531" s="121"/>
      <c r="J531" s="121"/>
      <c r="K531" s="121"/>
      <c r="L531" s="121"/>
      <c r="M531" s="121"/>
      <c r="N531" s="121"/>
      <c r="O531" s="121"/>
      <c r="P531" s="121"/>
      <c r="Q531" s="121"/>
      <c r="R531" s="121"/>
      <c r="S531" s="121"/>
      <c r="T531" s="121"/>
      <c r="U531" s="121"/>
      <c r="V531" s="121"/>
      <c r="W531" s="121"/>
      <c r="X531" s="121"/>
      <c r="Y531" s="121"/>
      <c r="Z531" s="121"/>
    </row>
    <row r="532">
      <c r="A532" s="120"/>
      <c r="B532" s="121"/>
      <c r="C532" s="121"/>
      <c r="D532" s="121"/>
      <c r="E532" s="121"/>
      <c r="F532" s="120"/>
      <c r="G532" s="121"/>
      <c r="H532" s="121"/>
      <c r="I532" s="121"/>
      <c r="J532" s="121"/>
      <c r="K532" s="121"/>
      <c r="L532" s="121"/>
      <c r="M532" s="121"/>
      <c r="N532" s="121"/>
      <c r="O532" s="121"/>
      <c r="P532" s="121"/>
      <c r="Q532" s="121"/>
      <c r="R532" s="121"/>
      <c r="S532" s="121"/>
      <c r="T532" s="121"/>
      <c r="U532" s="121"/>
      <c r="V532" s="121"/>
      <c r="W532" s="121"/>
      <c r="X532" s="121"/>
      <c r="Y532" s="121"/>
      <c r="Z532" s="121"/>
    </row>
    <row r="533">
      <c r="A533" s="120"/>
      <c r="B533" s="121"/>
      <c r="C533" s="121"/>
      <c r="D533" s="121"/>
      <c r="E533" s="121"/>
      <c r="F533" s="120"/>
      <c r="G533" s="121"/>
      <c r="H533" s="121"/>
      <c r="I533" s="121"/>
      <c r="J533" s="121"/>
      <c r="K533" s="121"/>
      <c r="L533" s="121"/>
      <c r="M533" s="121"/>
      <c r="N533" s="121"/>
      <c r="O533" s="121"/>
      <c r="P533" s="121"/>
      <c r="Q533" s="121"/>
      <c r="R533" s="121"/>
      <c r="S533" s="121"/>
      <c r="T533" s="121"/>
      <c r="U533" s="121"/>
      <c r="V533" s="121"/>
      <c r="W533" s="121"/>
      <c r="X533" s="121"/>
      <c r="Y533" s="121"/>
      <c r="Z533" s="121"/>
    </row>
    <row r="534">
      <c r="A534" s="120"/>
      <c r="B534" s="121"/>
      <c r="C534" s="121"/>
      <c r="D534" s="121"/>
      <c r="E534" s="121"/>
      <c r="F534" s="120"/>
      <c r="G534" s="121"/>
      <c r="H534" s="121"/>
      <c r="I534" s="121"/>
      <c r="J534" s="121"/>
      <c r="K534" s="121"/>
      <c r="L534" s="121"/>
      <c r="M534" s="121"/>
      <c r="N534" s="121"/>
      <c r="O534" s="121"/>
      <c r="P534" s="121"/>
      <c r="Q534" s="121"/>
      <c r="R534" s="121"/>
      <c r="S534" s="121"/>
      <c r="T534" s="121"/>
      <c r="U534" s="121"/>
      <c r="V534" s="121"/>
      <c r="W534" s="121"/>
      <c r="X534" s="121"/>
      <c r="Y534" s="121"/>
      <c r="Z534" s="121"/>
    </row>
    <row r="535">
      <c r="A535" s="120"/>
      <c r="B535" s="121"/>
      <c r="C535" s="121"/>
      <c r="D535" s="121"/>
      <c r="E535" s="121"/>
      <c r="F535" s="120"/>
      <c r="G535" s="121"/>
      <c r="H535" s="121"/>
      <c r="I535" s="121"/>
      <c r="J535" s="121"/>
      <c r="K535" s="121"/>
      <c r="L535" s="121"/>
      <c r="M535" s="121"/>
      <c r="N535" s="121"/>
      <c r="O535" s="121"/>
      <c r="P535" s="121"/>
      <c r="Q535" s="121"/>
      <c r="R535" s="121"/>
      <c r="S535" s="121"/>
      <c r="T535" s="121"/>
      <c r="U535" s="121"/>
      <c r="V535" s="121"/>
      <c r="W535" s="121"/>
      <c r="X535" s="121"/>
      <c r="Y535" s="121"/>
      <c r="Z535" s="121"/>
    </row>
    <row r="536">
      <c r="A536" s="120"/>
      <c r="B536" s="121"/>
      <c r="C536" s="121"/>
      <c r="D536" s="121"/>
      <c r="E536" s="121"/>
      <c r="F536" s="120"/>
      <c r="G536" s="121"/>
      <c r="H536" s="121"/>
      <c r="I536" s="121"/>
      <c r="J536" s="121"/>
      <c r="K536" s="121"/>
      <c r="L536" s="121"/>
      <c r="M536" s="121"/>
      <c r="N536" s="121"/>
      <c r="O536" s="121"/>
      <c r="P536" s="121"/>
      <c r="Q536" s="121"/>
      <c r="R536" s="121"/>
      <c r="S536" s="121"/>
      <c r="T536" s="121"/>
      <c r="U536" s="121"/>
      <c r="V536" s="121"/>
      <c r="W536" s="121"/>
      <c r="X536" s="121"/>
      <c r="Y536" s="121"/>
      <c r="Z536" s="121"/>
    </row>
    <row r="537">
      <c r="A537" s="120"/>
      <c r="B537" s="121"/>
      <c r="C537" s="121"/>
      <c r="D537" s="121"/>
      <c r="E537" s="121"/>
      <c r="F537" s="120"/>
      <c r="G537" s="121"/>
      <c r="H537" s="121"/>
      <c r="I537" s="121"/>
      <c r="J537" s="121"/>
      <c r="K537" s="121"/>
      <c r="L537" s="121"/>
      <c r="M537" s="121"/>
      <c r="N537" s="121"/>
      <c r="O537" s="121"/>
      <c r="P537" s="121"/>
      <c r="Q537" s="121"/>
      <c r="R537" s="121"/>
      <c r="S537" s="121"/>
      <c r="T537" s="121"/>
      <c r="U537" s="121"/>
      <c r="V537" s="121"/>
      <c r="W537" s="121"/>
      <c r="X537" s="121"/>
      <c r="Y537" s="121"/>
      <c r="Z537" s="121"/>
    </row>
    <row r="538">
      <c r="A538" s="120"/>
      <c r="B538" s="121"/>
      <c r="C538" s="121"/>
      <c r="D538" s="121"/>
      <c r="E538" s="121"/>
      <c r="F538" s="120"/>
      <c r="G538" s="121"/>
      <c r="H538" s="121"/>
      <c r="I538" s="121"/>
      <c r="J538" s="121"/>
      <c r="K538" s="121"/>
      <c r="L538" s="121"/>
      <c r="M538" s="121"/>
      <c r="N538" s="121"/>
      <c r="O538" s="121"/>
      <c r="P538" s="121"/>
      <c r="Q538" s="121"/>
      <c r="R538" s="121"/>
      <c r="S538" s="121"/>
      <c r="T538" s="121"/>
      <c r="U538" s="121"/>
      <c r="V538" s="121"/>
      <c r="W538" s="121"/>
      <c r="X538" s="121"/>
      <c r="Y538" s="121"/>
      <c r="Z538" s="121"/>
    </row>
    <row r="539">
      <c r="A539" s="120"/>
      <c r="B539" s="121"/>
      <c r="C539" s="121"/>
      <c r="D539" s="121"/>
      <c r="E539" s="121"/>
      <c r="F539" s="120"/>
      <c r="G539" s="121"/>
      <c r="H539" s="121"/>
      <c r="I539" s="121"/>
      <c r="J539" s="121"/>
      <c r="K539" s="121"/>
      <c r="L539" s="121"/>
      <c r="M539" s="121"/>
      <c r="N539" s="121"/>
      <c r="O539" s="121"/>
      <c r="P539" s="121"/>
      <c r="Q539" s="121"/>
      <c r="R539" s="121"/>
      <c r="S539" s="121"/>
      <c r="T539" s="121"/>
      <c r="U539" s="121"/>
      <c r="V539" s="121"/>
      <c r="W539" s="121"/>
      <c r="X539" s="121"/>
      <c r="Y539" s="121"/>
      <c r="Z539" s="121"/>
    </row>
    <row r="540">
      <c r="A540" s="120"/>
      <c r="B540" s="121"/>
      <c r="C540" s="121"/>
      <c r="D540" s="121"/>
      <c r="E540" s="121"/>
      <c r="F540" s="120"/>
      <c r="G540" s="121"/>
      <c r="H540" s="121"/>
      <c r="I540" s="121"/>
      <c r="J540" s="121"/>
      <c r="K540" s="121"/>
      <c r="L540" s="121"/>
      <c r="M540" s="121"/>
      <c r="N540" s="121"/>
      <c r="O540" s="121"/>
      <c r="P540" s="121"/>
      <c r="Q540" s="121"/>
      <c r="R540" s="121"/>
      <c r="S540" s="121"/>
      <c r="T540" s="121"/>
      <c r="U540" s="121"/>
      <c r="V540" s="121"/>
      <c r="W540" s="121"/>
      <c r="X540" s="121"/>
      <c r="Y540" s="121"/>
      <c r="Z540" s="121"/>
    </row>
    <row r="541">
      <c r="A541" s="120"/>
      <c r="B541" s="121"/>
      <c r="C541" s="121"/>
      <c r="D541" s="121"/>
      <c r="E541" s="121"/>
      <c r="F541" s="120"/>
      <c r="G541" s="121"/>
      <c r="H541" s="121"/>
      <c r="I541" s="121"/>
      <c r="J541" s="121"/>
      <c r="K541" s="121"/>
      <c r="L541" s="121"/>
      <c r="M541" s="121"/>
      <c r="N541" s="121"/>
      <c r="O541" s="121"/>
      <c r="P541" s="121"/>
      <c r="Q541" s="121"/>
      <c r="R541" s="121"/>
      <c r="S541" s="121"/>
      <c r="T541" s="121"/>
      <c r="U541" s="121"/>
      <c r="V541" s="121"/>
      <c r="W541" s="121"/>
      <c r="X541" s="121"/>
      <c r="Y541" s="121"/>
      <c r="Z541" s="121"/>
    </row>
    <row r="542">
      <c r="A542" s="120"/>
      <c r="B542" s="121"/>
      <c r="C542" s="121"/>
      <c r="D542" s="121"/>
      <c r="E542" s="121"/>
      <c r="F542" s="120"/>
      <c r="G542" s="121"/>
      <c r="H542" s="121"/>
      <c r="I542" s="121"/>
      <c r="J542" s="121"/>
      <c r="K542" s="121"/>
      <c r="L542" s="121"/>
      <c r="M542" s="121"/>
      <c r="N542" s="121"/>
      <c r="O542" s="121"/>
      <c r="P542" s="121"/>
      <c r="Q542" s="121"/>
      <c r="R542" s="121"/>
      <c r="S542" s="121"/>
      <c r="T542" s="121"/>
      <c r="U542" s="121"/>
      <c r="V542" s="121"/>
      <c r="W542" s="121"/>
      <c r="X542" s="121"/>
      <c r="Y542" s="121"/>
      <c r="Z542" s="121"/>
    </row>
    <row r="543">
      <c r="A543" s="120"/>
      <c r="B543" s="121"/>
      <c r="C543" s="121"/>
      <c r="D543" s="121"/>
      <c r="E543" s="121"/>
      <c r="F543" s="120"/>
      <c r="G543" s="121"/>
      <c r="H543" s="121"/>
      <c r="I543" s="121"/>
      <c r="J543" s="121"/>
      <c r="K543" s="121"/>
      <c r="L543" s="121"/>
      <c r="M543" s="121"/>
      <c r="N543" s="121"/>
      <c r="O543" s="121"/>
      <c r="P543" s="121"/>
      <c r="Q543" s="121"/>
      <c r="R543" s="121"/>
      <c r="S543" s="121"/>
      <c r="T543" s="121"/>
      <c r="U543" s="121"/>
      <c r="V543" s="121"/>
      <c r="W543" s="121"/>
      <c r="X543" s="121"/>
      <c r="Y543" s="121"/>
      <c r="Z543" s="121"/>
    </row>
    <row r="544">
      <c r="A544" s="120"/>
      <c r="B544" s="121"/>
      <c r="C544" s="121"/>
      <c r="D544" s="121"/>
      <c r="E544" s="121"/>
      <c r="F544" s="120"/>
      <c r="G544" s="121"/>
      <c r="H544" s="121"/>
      <c r="I544" s="121"/>
      <c r="J544" s="121"/>
      <c r="K544" s="121"/>
      <c r="L544" s="121"/>
      <c r="M544" s="121"/>
      <c r="N544" s="121"/>
      <c r="O544" s="121"/>
      <c r="P544" s="121"/>
      <c r="Q544" s="121"/>
      <c r="R544" s="121"/>
      <c r="S544" s="121"/>
      <c r="T544" s="121"/>
      <c r="U544" s="121"/>
      <c r="V544" s="121"/>
      <c r="W544" s="121"/>
      <c r="X544" s="121"/>
      <c r="Y544" s="121"/>
      <c r="Z544" s="121"/>
    </row>
    <row r="545">
      <c r="A545" s="120"/>
      <c r="B545" s="121"/>
      <c r="C545" s="121"/>
      <c r="D545" s="121"/>
      <c r="E545" s="121"/>
      <c r="F545" s="120"/>
      <c r="G545" s="121"/>
      <c r="H545" s="121"/>
      <c r="I545" s="121"/>
      <c r="J545" s="121"/>
      <c r="K545" s="121"/>
      <c r="L545" s="121"/>
      <c r="M545" s="121"/>
      <c r="N545" s="121"/>
      <c r="O545" s="121"/>
      <c r="P545" s="121"/>
      <c r="Q545" s="121"/>
      <c r="R545" s="121"/>
      <c r="S545" s="121"/>
      <c r="T545" s="121"/>
      <c r="U545" s="121"/>
      <c r="V545" s="121"/>
      <c r="W545" s="121"/>
      <c r="X545" s="121"/>
      <c r="Y545" s="121"/>
      <c r="Z545" s="121"/>
    </row>
    <row r="546">
      <c r="A546" s="120"/>
      <c r="B546" s="121"/>
      <c r="C546" s="121"/>
      <c r="D546" s="121"/>
      <c r="E546" s="121"/>
      <c r="F546" s="120"/>
      <c r="G546" s="121"/>
      <c r="H546" s="121"/>
      <c r="I546" s="121"/>
      <c r="J546" s="121"/>
      <c r="K546" s="121"/>
      <c r="L546" s="121"/>
      <c r="M546" s="121"/>
      <c r="N546" s="121"/>
      <c r="O546" s="121"/>
      <c r="P546" s="121"/>
      <c r="Q546" s="121"/>
      <c r="R546" s="121"/>
      <c r="S546" s="121"/>
      <c r="T546" s="121"/>
      <c r="U546" s="121"/>
      <c r="V546" s="121"/>
      <c r="W546" s="121"/>
      <c r="X546" s="121"/>
      <c r="Y546" s="121"/>
      <c r="Z546" s="121"/>
    </row>
    <row r="547">
      <c r="A547" s="120"/>
      <c r="B547" s="121"/>
      <c r="C547" s="121"/>
      <c r="D547" s="121"/>
      <c r="E547" s="121"/>
      <c r="F547" s="120"/>
      <c r="G547" s="121"/>
      <c r="H547" s="121"/>
      <c r="I547" s="121"/>
      <c r="J547" s="121"/>
      <c r="K547" s="121"/>
      <c r="L547" s="121"/>
      <c r="M547" s="121"/>
      <c r="N547" s="121"/>
      <c r="O547" s="121"/>
      <c r="P547" s="121"/>
      <c r="Q547" s="121"/>
      <c r="R547" s="121"/>
      <c r="S547" s="121"/>
      <c r="T547" s="121"/>
      <c r="U547" s="121"/>
      <c r="V547" s="121"/>
      <c r="W547" s="121"/>
      <c r="X547" s="121"/>
      <c r="Y547" s="121"/>
      <c r="Z547" s="121"/>
    </row>
    <row r="548">
      <c r="A548" s="120"/>
      <c r="B548" s="121"/>
      <c r="C548" s="121"/>
      <c r="D548" s="121"/>
      <c r="E548" s="121"/>
      <c r="F548" s="120"/>
      <c r="G548" s="121"/>
      <c r="H548" s="121"/>
      <c r="I548" s="121"/>
      <c r="J548" s="121"/>
      <c r="K548" s="121"/>
      <c r="L548" s="121"/>
      <c r="M548" s="121"/>
      <c r="N548" s="121"/>
      <c r="O548" s="121"/>
      <c r="P548" s="121"/>
      <c r="Q548" s="121"/>
      <c r="R548" s="121"/>
      <c r="S548" s="121"/>
      <c r="T548" s="121"/>
      <c r="U548" s="121"/>
      <c r="V548" s="121"/>
      <c r="W548" s="121"/>
      <c r="X548" s="121"/>
      <c r="Y548" s="121"/>
      <c r="Z548" s="121"/>
    </row>
    <row r="549">
      <c r="A549" s="120"/>
      <c r="B549" s="121"/>
      <c r="C549" s="121"/>
      <c r="D549" s="121"/>
      <c r="E549" s="121"/>
      <c r="F549" s="120"/>
      <c r="G549" s="121"/>
      <c r="H549" s="121"/>
      <c r="I549" s="121"/>
      <c r="J549" s="121"/>
      <c r="K549" s="121"/>
      <c r="L549" s="121"/>
      <c r="M549" s="121"/>
      <c r="N549" s="121"/>
      <c r="O549" s="121"/>
      <c r="P549" s="121"/>
      <c r="Q549" s="121"/>
      <c r="R549" s="121"/>
      <c r="S549" s="121"/>
      <c r="T549" s="121"/>
      <c r="U549" s="121"/>
      <c r="V549" s="121"/>
      <c r="W549" s="121"/>
      <c r="X549" s="121"/>
      <c r="Y549" s="121"/>
      <c r="Z549" s="121"/>
    </row>
    <row r="550">
      <c r="A550" s="120"/>
      <c r="B550" s="121"/>
      <c r="C550" s="121"/>
      <c r="D550" s="121"/>
      <c r="E550" s="121"/>
      <c r="F550" s="120"/>
      <c r="G550" s="121"/>
      <c r="H550" s="121"/>
      <c r="I550" s="121"/>
      <c r="J550" s="121"/>
      <c r="K550" s="121"/>
      <c r="L550" s="121"/>
      <c r="M550" s="121"/>
      <c r="N550" s="121"/>
      <c r="O550" s="121"/>
      <c r="P550" s="121"/>
      <c r="Q550" s="121"/>
      <c r="R550" s="121"/>
      <c r="S550" s="121"/>
      <c r="T550" s="121"/>
      <c r="U550" s="121"/>
      <c r="V550" s="121"/>
      <c r="W550" s="121"/>
      <c r="X550" s="121"/>
      <c r="Y550" s="121"/>
      <c r="Z550" s="121"/>
    </row>
    <row r="551">
      <c r="A551" s="120"/>
      <c r="B551" s="121"/>
      <c r="C551" s="121"/>
      <c r="D551" s="121"/>
      <c r="E551" s="121"/>
      <c r="F551" s="120"/>
      <c r="G551" s="121"/>
      <c r="H551" s="121"/>
      <c r="I551" s="121"/>
      <c r="J551" s="121"/>
      <c r="K551" s="121"/>
      <c r="L551" s="121"/>
      <c r="M551" s="121"/>
      <c r="N551" s="121"/>
      <c r="O551" s="121"/>
      <c r="P551" s="121"/>
      <c r="Q551" s="121"/>
      <c r="R551" s="121"/>
      <c r="S551" s="121"/>
      <c r="T551" s="121"/>
      <c r="U551" s="121"/>
      <c r="V551" s="121"/>
      <c r="W551" s="121"/>
      <c r="X551" s="121"/>
      <c r="Y551" s="121"/>
      <c r="Z551" s="121"/>
    </row>
    <row r="552">
      <c r="A552" s="120"/>
      <c r="B552" s="121"/>
      <c r="C552" s="121"/>
      <c r="D552" s="121"/>
      <c r="E552" s="121"/>
      <c r="F552" s="120"/>
      <c r="G552" s="121"/>
      <c r="H552" s="121"/>
      <c r="I552" s="121"/>
      <c r="J552" s="121"/>
      <c r="K552" s="121"/>
      <c r="L552" s="121"/>
      <c r="M552" s="121"/>
      <c r="N552" s="121"/>
      <c r="O552" s="121"/>
      <c r="P552" s="121"/>
      <c r="Q552" s="121"/>
      <c r="R552" s="121"/>
      <c r="S552" s="121"/>
      <c r="T552" s="121"/>
      <c r="U552" s="121"/>
      <c r="V552" s="121"/>
      <c r="W552" s="121"/>
      <c r="X552" s="121"/>
      <c r="Y552" s="121"/>
      <c r="Z552" s="121"/>
    </row>
    <row r="553">
      <c r="A553" s="120"/>
      <c r="B553" s="121"/>
      <c r="C553" s="121"/>
      <c r="D553" s="121"/>
      <c r="E553" s="121"/>
      <c r="F553" s="120"/>
      <c r="G553" s="121"/>
      <c r="H553" s="121"/>
      <c r="I553" s="121"/>
      <c r="J553" s="121"/>
      <c r="K553" s="121"/>
      <c r="L553" s="121"/>
      <c r="M553" s="121"/>
      <c r="N553" s="121"/>
      <c r="O553" s="121"/>
      <c r="P553" s="121"/>
      <c r="Q553" s="121"/>
      <c r="R553" s="121"/>
      <c r="S553" s="121"/>
      <c r="T553" s="121"/>
      <c r="U553" s="121"/>
      <c r="V553" s="121"/>
      <c r="W553" s="121"/>
      <c r="X553" s="121"/>
      <c r="Y553" s="121"/>
      <c r="Z553" s="121"/>
    </row>
    <row r="554">
      <c r="A554" s="120"/>
      <c r="B554" s="121"/>
      <c r="C554" s="121"/>
      <c r="D554" s="121"/>
      <c r="E554" s="121"/>
      <c r="F554" s="120"/>
      <c r="G554" s="121"/>
      <c r="H554" s="121"/>
      <c r="I554" s="121"/>
      <c r="J554" s="121"/>
      <c r="K554" s="121"/>
      <c r="L554" s="121"/>
      <c r="M554" s="121"/>
      <c r="N554" s="121"/>
      <c r="O554" s="121"/>
      <c r="P554" s="121"/>
      <c r="Q554" s="121"/>
      <c r="R554" s="121"/>
      <c r="S554" s="121"/>
      <c r="T554" s="121"/>
      <c r="U554" s="121"/>
      <c r="V554" s="121"/>
      <c r="W554" s="121"/>
      <c r="X554" s="121"/>
      <c r="Y554" s="121"/>
      <c r="Z554" s="121"/>
    </row>
    <row r="555">
      <c r="A555" s="120"/>
      <c r="B555" s="121"/>
      <c r="C555" s="121"/>
      <c r="D555" s="121"/>
      <c r="E555" s="121"/>
      <c r="F555" s="120"/>
      <c r="G555" s="121"/>
      <c r="H555" s="121"/>
      <c r="I555" s="121"/>
      <c r="J555" s="121"/>
      <c r="K555" s="121"/>
      <c r="L555" s="121"/>
      <c r="M555" s="121"/>
      <c r="N555" s="121"/>
      <c r="O555" s="121"/>
      <c r="P555" s="121"/>
      <c r="Q555" s="121"/>
      <c r="R555" s="121"/>
      <c r="S555" s="121"/>
      <c r="T555" s="121"/>
      <c r="U555" s="121"/>
      <c r="V555" s="121"/>
      <c r="W555" s="121"/>
      <c r="X555" s="121"/>
      <c r="Y555" s="121"/>
      <c r="Z555" s="121"/>
    </row>
    <row r="556">
      <c r="A556" s="120"/>
      <c r="B556" s="121"/>
      <c r="C556" s="121"/>
      <c r="D556" s="121"/>
      <c r="E556" s="121"/>
      <c r="F556" s="120"/>
      <c r="G556" s="121"/>
      <c r="H556" s="121"/>
      <c r="I556" s="121"/>
      <c r="J556" s="121"/>
      <c r="K556" s="121"/>
      <c r="L556" s="121"/>
      <c r="M556" s="121"/>
      <c r="N556" s="121"/>
      <c r="O556" s="121"/>
      <c r="P556" s="121"/>
      <c r="Q556" s="121"/>
      <c r="R556" s="121"/>
      <c r="S556" s="121"/>
      <c r="T556" s="121"/>
      <c r="U556" s="121"/>
      <c r="V556" s="121"/>
      <c r="W556" s="121"/>
      <c r="X556" s="121"/>
      <c r="Y556" s="121"/>
      <c r="Z556" s="121"/>
    </row>
    <row r="557">
      <c r="A557" s="120"/>
      <c r="B557" s="121"/>
      <c r="C557" s="121"/>
      <c r="D557" s="121"/>
      <c r="E557" s="121"/>
      <c r="F557" s="120"/>
      <c r="G557" s="121"/>
      <c r="H557" s="121"/>
      <c r="I557" s="121"/>
      <c r="J557" s="121"/>
      <c r="K557" s="121"/>
      <c r="L557" s="121"/>
      <c r="M557" s="121"/>
      <c r="N557" s="121"/>
      <c r="O557" s="121"/>
      <c r="P557" s="121"/>
      <c r="Q557" s="121"/>
      <c r="R557" s="121"/>
      <c r="S557" s="121"/>
      <c r="T557" s="121"/>
      <c r="U557" s="121"/>
      <c r="V557" s="121"/>
      <c r="W557" s="121"/>
      <c r="X557" s="121"/>
      <c r="Y557" s="121"/>
      <c r="Z557" s="121"/>
    </row>
    <row r="558">
      <c r="A558" s="120"/>
      <c r="B558" s="121"/>
      <c r="C558" s="121"/>
      <c r="D558" s="121"/>
      <c r="E558" s="121"/>
      <c r="F558" s="120"/>
      <c r="G558" s="121"/>
      <c r="H558" s="121"/>
      <c r="I558" s="121"/>
      <c r="J558" s="121"/>
      <c r="K558" s="121"/>
      <c r="L558" s="121"/>
      <c r="M558" s="121"/>
      <c r="N558" s="121"/>
      <c r="O558" s="121"/>
      <c r="P558" s="121"/>
      <c r="Q558" s="121"/>
      <c r="R558" s="121"/>
      <c r="S558" s="121"/>
      <c r="T558" s="121"/>
      <c r="U558" s="121"/>
      <c r="V558" s="121"/>
      <c r="W558" s="121"/>
      <c r="X558" s="121"/>
      <c r="Y558" s="121"/>
      <c r="Z558" s="121"/>
    </row>
    <row r="559">
      <c r="A559" s="120"/>
      <c r="B559" s="121"/>
      <c r="C559" s="121"/>
      <c r="D559" s="121"/>
      <c r="E559" s="121"/>
      <c r="F559" s="120"/>
      <c r="G559" s="121"/>
      <c r="H559" s="121"/>
      <c r="I559" s="121"/>
      <c r="J559" s="121"/>
      <c r="K559" s="121"/>
      <c r="L559" s="121"/>
      <c r="M559" s="121"/>
      <c r="N559" s="121"/>
      <c r="O559" s="121"/>
      <c r="P559" s="121"/>
      <c r="Q559" s="121"/>
      <c r="R559" s="121"/>
      <c r="S559" s="121"/>
      <c r="T559" s="121"/>
      <c r="U559" s="121"/>
      <c r="V559" s="121"/>
      <c r="W559" s="121"/>
      <c r="X559" s="121"/>
      <c r="Y559" s="121"/>
      <c r="Z559" s="121"/>
    </row>
    <row r="560">
      <c r="A560" s="120"/>
      <c r="B560" s="121"/>
      <c r="C560" s="121"/>
      <c r="D560" s="121"/>
      <c r="E560" s="121"/>
      <c r="F560" s="120"/>
      <c r="G560" s="121"/>
      <c r="H560" s="121"/>
      <c r="I560" s="121"/>
      <c r="J560" s="121"/>
      <c r="K560" s="121"/>
      <c r="L560" s="121"/>
      <c r="M560" s="121"/>
      <c r="N560" s="121"/>
      <c r="O560" s="121"/>
      <c r="P560" s="121"/>
      <c r="Q560" s="121"/>
      <c r="R560" s="121"/>
      <c r="S560" s="121"/>
      <c r="T560" s="121"/>
      <c r="U560" s="121"/>
      <c r="V560" s="121"/>
      <c r="W560" s="121"/>
      <c r="X560" s="121"/>
      <c r="Y560" s="121"/>
      <c r="Z560" s="121"/>
    </row>
    <row r="561">
      <c r="A561" s="120"/>
      <c r="B561" s="121"/>
      <c r="C561" s="121"/>
      <c r="D561" s="121"/>
      <c r="E561" s="121"/>
      <c r="F561" s="120"/>
      <c r="G561" s="121"/>
      <c r="H561" s="121"/>
      <c r="I561" s="121"/>
      <c r="J561" s="121"/>
      <c r="K561" s="121"/>
      <c r="L561" s="121"/>
      <c r="M561" s="121"/>
      <c r="N561" s="121"/>
      <c r="O561" s="121"/>
      <c r="P561" s="121"/>
      <c r="Q561" s="121"/>
      <c r="R561" s="121"/>
      <c r="S561" s="121"/>
      <c r="T561" s="121"/>
      <c r="U561" s="121"/>
      <c r="V561" s="121"/>
      <c r="W561" s="121"/>
      <c r="X561" s="121"/>
      <c r="Y561" s="121"/>
      <c r="Z561" s="121"/>
    </row>
    <row r="562">
      <c r="A562" s="120"/>
      <c r="B562" s="121"/>
      <c r="C562" s="121"/>
      <c r="D562" s="121"/>
      <c r="E562" s="121"/>
      <c r="F562" s="120"/>
      <c r="G562" s="121"/>
      <c r="H562" s="121"/>
      <c r="I562" s="121"/>
      <c r="J562" s="121"/>
      <c r="K562" s="121"/>
      <c r="L562" s="121"/>
      <c r="M562" s="121"/>
      <c r="N562" s="121"/>
      <c r="O562" s="121"/>
      <c r="P562" s="121"/>
      <c r="Q562" s="121"/>
      <c r="R562" s="121"/>
      <c r="S562" s="121"/>
      <c r="T562" s="121"/>
      <c r="U562" s="121"/>
      <c r="V562" s="121"/>
      <c r="W562" s="121"/>
      <c r="X562" s="121"/>
      <c r="Y562" s="121"/>
      <c r="Z562" s="121"/>
    </row>
    <row r="563">
      <c r="A563" s="120"/>
      <c r="B563" s="121"/>
      <c r="C563" s="121"/>
      <c r="D563" s="121"/>
      <c r="E563" s="121"/>
      <c r="F563" s="120"/>
      <c r="G563" s="121"/>
      <c r="H563" s="121"/>
      <c r="I563" s="121"/>
      <c r="J563" s="121"/>
      <c r="K563" s="121"/>
      <c r="L563" s="121"/>
      <c r="M563" s="121"/>
      <c r="N563" s="121"/>
      <c r="O563" s="121"/>
      <c r="P563" s="121"/>
      <c r="Q563" s="121"/>
      <c r="R563" s="121"/>
      <c r="S563" s="121"/>
      <c r="T563" s="121"/>
      <c r="U563" s="121"/>
      <c r="V563" s="121"/>
      <c r="W563" s="121"/>
      <c r="X563" s="121"/>
      <c r="Y563" s="121"/>
      <c r="Z563" s="121"/>
    </row>
    <row r="564">
      <c r="A564" s="120"/>
      <c r="B564" s="121"/>
      <c r="C564" s="121"/>
      <c r="D564" s="121"/>
      <c r="E564" s="121"/>
      <c r="F564" s="120"/>
      <c r="G564" s="121"/>
      <c r="H564" s="121"/>
      <c r="I564" s="121"/>
      <c r="J564" s="121"/>
      <c r="K564" s="121"/>
      <c r="L564" s="121"/>
      <c r="M564" s="121"/>
      <c r="N564" s="121"/>
      <c r="O564" s="121"/>
      <c r="P564" s="121"/>
      <c r="Q564" s="121"/>
      <c r="R564" s="121"/>
      <c r="S564" s="121"/>
      <c r="T564" s="121"/>
      <c r="U564" s="121"/>
      <c r="V564" s="121"/>
      <c r="W564" s="121"/>
      <c r="X564" s="121"/>
      <c r="Y564" s="121"/>
      <c r="Z564" s="121"/>
    </row>
    <row r="565">
      <c r="A565" s="120"/>
      <c r="B565" s="121"/>
      <c r="C565" s="121"/>
      <c r="D565" s="121"/>
      <c r="E565" s="121"/>
      <c r="F565" s="120"/>
      <c r="G565" s="121"/>
      <c r="H565" s="121"/>
      <c r="I565" s="121"/>
      <c r="J565" s="121"/>
      <c r="K565" s="121"/>
      <c r="L565" s="121"/>
      <c r="M565" s="121"/>
      <c r="N565" s="121"/>
      <c r="O565" s="121"/>
      <c r="P565" s="121"/>
      <c r="Q565" s="121"/>
      <c r="R565" s="121"/>
      <c r="S565" s="121"/>
      <c r="T565" s="121"/>
      <c r="U565" s="121"/>
      <c r="V565" s="121"/>
      <c r="W565" s="121"/>
      <c r="X565" s="121"/>
      <c r="Y565" s="121"/>
      <c r="Z565" s="121"/>
    </row>
    <row r="566">
      <c r="A566" s="120"/>
      <c r="B566" s="121"/>
      <c r="C566" s="121"/>
      <c r="D566" s="121"/>
      <c r="E566" s="121"/>
      <c r="F566" s="120"/>
      <c r="G566" s="121"/>
      <c r="H566" s="121"/>
      <c r="I566" s="121"/>
      <c r="J566" s="121"/>
      <c r="K566" s="121"/>
      <c r="L566" s="121"/>
      <c r="M566" s="121"/>
      <c r="N566" s="121"/>
      <c r="O566" s="121"/>
      <c r="P566" s="121"/>
      <c r="Q566" s="121"/>
      <c r="R566" s="121"/>
      <c r="S566" s="121"/>
      <c r="T566" s="121"/>
      <c r="U566" s="121"/>
      <c r="V566" s="121"/>
      <c r="W566" s="121"/>
      <c r="X566" s="121"/>
      <c r="Y566" s="121"/>
      <c r="Z566" s="121"/>
    </row>
    <row r="567">
      <c r="A567" s="120"/>
      <c r="B567" s="121"/>
      <c r="C567" s="121"/>
      <c r="D567" s="121"/>
      <c r="E567" s="121"/>
      <c r="F567" s="120"/>
      <c r="G567" s="121"/>
      <c r="H567" s="121"/>
      <c r="I567" s="121"/>
      <c r="J567" s="121"/>
      <c r="K567" s="121"/>
      <c r="L567" s="121"/>
      <c r="M567" s="121"/>
      <c r="N567" s="121"/>
      <c r="O567" s="121"/>
      <c r="P567" s="121"/>
      <c r="Q567" s="121"/>
      <c r="R567" s="121"/>
      <c r="S567" s="121"/>
      <c r="T567" s="121"/>
      <c r="U567" s="121"/>
      <c r="V567" s="121"/>
      <c r="W567" s="121"/>
      <c r="X567" s="121"/>
      <c r="Y567" s="121"/>
      <c r="Z567" s="121"/>
    </row>
    <row r="568">
      <c r="A568" s="120"/>
      <c r="B568" s="121"/>
      <c r="C568" s="121"/>
      <c r="D568" s="121"/>
      <c r="E568" s="121"/>
      <c r="F568" s="120"/>
      <c r="G568" s="121"/>
      <c r="H568" s="121"/>
      <c r="I568" s="121"/>
      <c r="J568" s="121"/>
      <c r="K568" s="121"/>
      <c r="L568" s="121"/>
      <c r="M568" s="121"/>
      <c r="N568" s="121"/>
      <c r="O568" s="121"/>
      <c r="P568" s="121"/>
      <c r="Q568" s="121"/>
      <c r="R568" s="121"/>
      <c r="S568" s="121"/>
      <c r="T568" s="121"/>
      <c r="U568" s="121"/>
      <c r="V568" s="121"/>
      <c r="W568" s="121"/>
      <c r="X568" s="121"/>
      <c r="Y568" s="121"/>
      <c r="Z568" s="121"/>
    </row>
    <row r="569">
      <c r="A569" s="120"/>
      <c r="B569" s="121"/>
      <c r="C569" s="121"/>
      <c r="D569" s="121"/>
      <c r="E569" s="121"/>
      <c r="F569" s="120"/>
      <c r="G569" s="121"/>
      <c r="H569" s="121"/>
      <c r="I569" s="121"/>
      <c r="J569" s="121"/>
      <c r="K569" s="121"/>
      <c r="L569" s="121"/>
      <c r="M569" s="121"/>
      <c r="N569" s="121"/>
      <c r="O569" s="121"/>
      <c r="P569" s="121"/>
      <c r="Q569" s="121"/>
      <c r="R569" s="121"/>
      <c r="S569" s="121"/>
      <c r="T569" s="121"/>
      <c r="U569" s="121"/>
      <c r="V569" s="121"/>
      <c r="W569" s="121"/>
      <c r="X569" s="121"/>
      <c r="Y569" s="121"/>
      <c r="Z569" s="121"/>
    </row>
    <row r="570">
      <c r="A570" s="120"/>
      <c r="B570" s="121"/>
      <c r="C570" s="121"/>
      <c r="D570" s="121"/>
      <c r="E570" s="121"/>
      <c r="F570" s="120"/>
      <c r="G570" s="121"/>
      <c r="H570" s="121"/>
      <c r="I570" s="121"/>
      <c r="J570" s="121"/>
      <c r="K570" s="121"/>
      <c r="L570" s="121"/>
      <c r="M570" s="121"/>
      <c r="N570" s="121"/>
      <c r="O570" s="121"/>
      <c r="P570" s="121"/>
      <c r="Q570" s="121"/>
      <c r="R570" s="121"/>
      <c r="S570" s="121"/>
      <c r="T570" s="121"/>
      <c r="U570" s="121"/>
      <c r="V570" s="121"/>
      <c r="W570" s="121"/>
      <c r="X570" s="121"/>
      <c r="Y570" s="121"/>
      <c r="Z570" s="121"/>
    </row>
    <row r="571">
      <c r="A571" s="120"/>
      <c r="B571" s="121"/>
      <c r="C571" s="121"/>
      <c r="D571" s="121"/>
      <c r="E571" s="121"/>
      <c r="F571" s="120"/>
      <c r="G571" s="121"/>
      <c r="H571" s="121"/>
      <c r="I571" s="121"/>
      <c r="J571" s="121"/>
      <c r="K571" s="121"/>
      <c r="L571" s="121"/>
      <c r="M571" s="121"/>
      <c r="N571" s="121"/>
      <c r="O571" s="121"/>
      <c r="P571" s="121"/>
      <c r="Q571" s="121"/>
      <c r="R571" s="121"/>
      <c r="S571" s="121"/>
      <c r="T571" s="121"/>
      <c r="U571" s="121"/>
      <c r="V571" s="121"/>
      <c r="W571" s="121"/>
      <c r="X571" s="121"/>
      <c r="Y571" s="121"/>
      <c r="Z571" s="121"/>
    </row>
    <row r="572">
      <c r="A572" s="120"/>
      <c r="B572" s="121"/>
      <c r="C572" s="121"/>
      <c r="D572" s="121"/>
      <c r="E572" s="121"/>
      <c r="F572" s="120"/>
      <c r="G572" s="121"/>
      <c r="H572" s="121"/>
      <c r="I572" s="121"/>
      <c r="J572" s="121"/>
      <c r="K572" s="121"/>
      <c r="L572" s="121"/>
      <c r="M572" s="121"/>
      <c r="N572" s="121"/>
      <c r="O572" s="121"/>
      <c r="P572" s="121"/>
      <c r="Q572" s="121"/>
      <c r="R572" s="121"/>
      <c r="S572" s="121"/>
      <c r="T572" s="121"/>
      <c r="U572" s="121"/>
      <c r="V572" s="121"/>
      <c r="W572" s="121"/>
      <c r="X572" s="121"/>
      <c r="Y572" s="121"/>
      <c r="Z572" s="121"/>
    </row>
    <row r="573">
      <c r="A573" s="120"/>
      <c r="B573" s="121"/>
      <c r="C573" s="121"/>
      <c r="D573" s="121"/>
      <c r="E573" s="121"/>
      <c r="F573" s="120"/>
      <c r="G573" s="121"/>
      <c r="H573" s="121"/>
      <c r="I573" s="121"/>
      <c r="J573" s="121"/>
      <c r="K573" s="121"/>
      <c r="L573" s="121"/>
      <c r="M573" s="121"/>
      <c r="N573" s="121"/>
      <c r="O573" s="121"/>
      <c r="P573" s="121"/>
      <c r="Q573" s="121"/>
      <c r="R573" s="121"/>
      <c r="S573" s="121"/>
      <c r="T573" s="121"/>
      <c r="U573" s="121"/>
      <c r="V573" s="121"/>
      <c r="W573" s="121"/>
      <c r="X573" s="121"/>
      <c r="Y573" s="121"/>
      <c r="Z573" s="121"/>
    </row>
    <row r="574">
      <c r="A574" s="120"/>
      <c r="B574" s="121"/>
      <c r="C574" s="121"/>
      <c r="D574" s="121"/>
      <c r="E574" s="121"/>
      <c r="F574" s="120"/>
      <c r="G574" s="121"/>
      <c r="H574" s="121"/>
      <c r="I574" s="121"/>
      <c r="J574" s="121"/>
      <c r="K574" s="121"/>
      <c r="L574" s="121"/>
      <c r="M574" s="121"/>
      <c r="N574" s="121"/>
      <c r="O574" s="121"/>
      <c r="P574" s="121"/>
      <c r="Q574" s="121"/>
      <c r="R574" s="121"/>
      <c r="S574" s="121"/>
      <c r="T574" s="121"/>
      <c r="U574" s="121"/>
      <c r="V574" s="121"/>
      <c r="W574" s="121"/>
      <c r="X574" s="121"/>
      <c r="Y574" s="121"/>
      <c r="Z574" s="121"/>
    </row>
    <row r="575">
      <c r="A575" s="120"/>
      <c r="B575" s="121"/>
      <c r="C575" s="121"/>
      <c r="D575" s="121"/>
      <c r="E575" s="121"/>
      <c r="F575" s="120"/>
      <c r="G575" s="121"/>
      <c r="H575" s="121"/>
      <c r="I575" s="121"/>
      <c r="J575" s="121"/>
      <c r="K575" s="121"/>
      <c r="L575" s="121"/>
      <c r="M575" s="121"/>
      <c r="N575" s="121"/>
      <c r="O575" s="121"/>
      <c r="P575" s="121"/>
      <c r="Q575" s="121"/>
      <c r="R575" s="121"/>
      <c r="S575" s="121"/>
      <c r="T575" s="121"/>
      <c r="U575" s="121"/>
      <c r="V575" s="121"/>
      <c r="W575" s="121"/>
      <c r="X575" s="121"/>
      <c r="Y575" s="121"/>
      <c r="Z575" s="121"/>
    </row>
    <row r="576">
      <c r="A576" s="120"/>
      <c r="B576" s="121"/>
      <c r="C576" s="121"/>
      <c r="D576" s="121"/>
      <c r="E576" s="121"/>
      <c r="F576" s="120"/>
      <c r="G576" s="121"/>
      <c r="H576" s="121"/>
      <c r="I576" s="121"/>
      <c r="J576" s="121"/>
      <c r="K576" s="121"/>
      <c r="L576" s="121"/>
      <c r="M576" s="121"/>
      <c r="N576" s="121"/>
      <c r="O576" s="121"/>
      <c r="P576" s="121"/>
      <c r="Q576" s="121"/>
      <c r="R576" s="121"/>
      <c r="S576" s="121"/>
      <c r="T576" s="121"/>
      <c r="U576" s="121"/>
      <c r="V576" s="121"/>
      <c r="W576" s="121"/>
      <c r="X576" s="121"/>
      <c r="Y576" s="121"/>
      <c r="Z576" s="121"/>
    </row>
    <row r="577">
      <c r="A577" s="120"/>
      <c r="B577" s="121"/>
      <c r="C577" s="121"/>
      <c r="D577" s="121"/>
      <c r="E577" s="121"/>
      <c r="F577" s="120"/>
      <c r="G577" s="121"/>
      <c r="H577" s="121"/>
      <c r="I577" s="121"/>
      <c r="J577" s="121"/>
      <c r="K577" s="121"/>
      <c r="L577" s="121"/>
      <c r="M577" s="121"/>
      <c r="N577" s="121"/>
      <c r="O577" s="121"/>
      <c r="P577" s="121"/>
      <c r="Q577" s="121"/>
      <c r="R577" s="121"/>
      <c r="S577" s="121"/>
      <c r="T577" s="121"/>
      <c r="U577" s="121"/>
      <c r="V577" s="121"/>
      <c r="W577" s="121"/>
      <c r="X577" s="121"/>
      <c r="Y577" s="121"/>
      <c r="Z577" s="121"/>
    </row>
    <row r="578">
      <c r="A578" s="120"/>
      <c r="B578" s="121"/>
      <c r="C578" s="121"/>
      <c r="D578" s="121"/>
      <c r="E578" s="121"/>
      <c r="F578" s="120"/>
      <c r="G578" s="121"/>
      <c r="H578" s="121"/>
      <c r="I578" s="121"/>
      <c r="J578" s="121"/>
      <c r="K578" s="121"/>
      <c r="L578" s="121"/>
      <c r="M578" s="121"/>
      <c r="N578" s="121"/>
      <c r="O578" s="121"/>
      <c r="P578" s="121"/>
      <c r="Q578" s="121"/>
      <c r="R578" s="121"/>
      <c r="S578" s="121"/>
      <c r="T578" s="121"/>
      <c r="U578" s="121"/>
      <c r="V578" s="121"/>
      <c r="W578" s="121"/>
      <c r="X578" s="121"/>
      <c r="Y578" s="121"/>
      <c r="Z578" s="121"/>
    </row>
    <row r="579">
      <c r="A579" s="120"/>
      <c r="B579" s="121"/>
      <c r="C579" s="121"/>
      <c r="D579" s="121"/>
      <c r="E579" s="121"/>
      <c r="F579" s="120"/>
      <c r="G579" s="121"/>
      <c r="H579" s="121"/>
      <c r="I579" s="121"/>
      <c r="J579" s="121"/>
      <c r="K579" s="121"/>
      <c r="L579" s="121"/>
      <c r="M579" s="121"/>
      <c r="N579" s="121"/>
      <c r="O579" s="121"/>
      <c r="P579" s="121"/>
      <c r="Q579" s="121"/>
      <c r="R579" s="121"/>
      <c r="S579" s="121"/>
      <c r="T579" s="121"/>
      <c r="U579" s="121"/>
      <c r="V579" s="121"/>
      <c r="W579" s="121"/>
      <c r="X579" s="121"/>
      <c r="Y579" s="121"/>
      <c r="Z579" s="121"/>
    </row>
    <row r="580">
      <c r="A580" s="120"/>
      <c r="B580" s="121"/>
      <c r="C580" s="121"/>
      <c r="D580" s="121"/>
      <c r="E580" s="121"/>
      <c r="F580" s="120"/>
      <c r="G580" s="121"/>
      <c r="H580" s="121"/>
      <c r="I580" s="121"/>
      <c r="J580" s="121"/>
      <c r="K580" s="121"/>
      <c r="L580" s="121"/>
      <c r="M580" s="121"/>
      <c r="N580" s="121"/>
      <c r="O580" s="121"/>
      <c r="P580" s="121"/>
      <c r="Q580" s="121"/>
      <c r="R580" s="121"/>
      <c r="S580" s="121"/>
      <c r="T580" s="121"/>
      <c r="U580" s="121"/>
      <c r="V580" s="121"/>
      <c r="W580" s="121"/>
      <c r="X580" s="121"/>
      <c r="Y580" s="121"/>
      <c r="Z580" s="121"/>
    </row>
    <row r="581">
      <c r="A581" s="120"/>
      <c r="B581" s="121"/>
      <c r="C581" s="121"/>
      <c r="D581" s="121"/>
      <c r="E581" s="121"/>
      <c r="F581" s="120"/>
      <c r="G581" s="121"/>
      <c r="H581" s="121"/>
      <c r="I581" s="121"/>
      <c r="J581" s="121"/>
      <c r="K581" s="121"/>
      <c r="L581" s="121"/>
      <c r="M581" s="121"/>
      <c r="N581" s="121"/>
      <c r="O581" s="121"/>
      <c r="P581" s="121"/>
      <c r="Q581" s="121"/>
      <c r="R581" s="121"/>
      <c r="S581" s="121"/>
      <c r="T581" s="121"/>
      <c r="U581" s="121"/>
      <c r="V581" s="121"/>
      <c r="W581" s="121"/>
      <c r="X581" s="121"/>
      <c r="Y581" s="121"/>
      <c r="Z581" s="121"/>
    </row>
    <row r="582">
      <c r="A582" s="120"/>
      <c r="B582" s="121"/>
      <c r="C582" s="121"/>
      <c r="D582" s="121"/>
      <c r="E582" s="121"/>
      <c r="F582" s="120"/>
      <c r="G582" s="121"/>
      <c r="H582" s="121"/>
      <c r="I582" s="121"/>
      <c r="J582" s="121"/>
      <c r="K582" s="121"/>
      <c r="L582" s="121"/>
      <c r="M582" s="121"/>
      <c r="N582" s="121"/>
      <c r="O582" s="121"/>
      <c r="P582" s="121"/>
      <c r="Q582" s="121"/>
      <c r="R582" s="121"/>
      <c r="S582" s="121"/>
      <c r="T582" s="121"/>
      <c r="U582" s="121"/>
      <c r="V582" s="121"/>
      <c r="W582" s="121"/>
      <c r="X582" s="121"/>
      <c r="Y582" s="121"/>
      <c r="Z582" s="121"/>
    </row>
    <row r="583">
      <c r="A583" s="120"/>
      <c r="B583" s="121"/>
      <c r="C583" s="121"/>
      <c r="D583" s="121"/>
      <c r="E583" s="121"/>
      <c r="F583" s="120"/>
      <c r="G583" s="121"/>
      <c r="H583" s="121"/>
      <c r="I583" s="121"/>
      <c r="J583" s="121"/>
      <c r="K583" s="121"/>
      <c r="L583" s="121"/>
      <c r="M583" s="121"/>
      <c r="N583" s="121"/>
      <c r="O583" s="121"/>
      <c r="P583" s="121"/>
      <c r="Q583" s="121"/>
      <c r="R583" s="121"/>
      <c r="S583" s="121"/>
      <c r="T583" s="121"/>
      <c r="U583" s="121"/>
      <c r="V583" s="121"/>
      <c r="W583" s="121"/>
      <c r="X583" s="121"/>
      <c r="Y583" s="121"/>
      <c r="Z583" s="121"/>
    </row>
    <row r="584">
      <c r="A584" s="120"/>
      <c r="B584" s="121"/>
      <c r="C584" s="121"/>
      <c r="D584" s="121"/>
      <c r="E584" s="121"/>
      <c r="F584" s="120"/>
      <c r="G584" s="121"/>
      <c r="H584" s="121"/>
      <c r="I584" s="121"/>
      <c r="J584" s="121"/>
      <c r="K584" s="121"/>
      <c r="L584" s="121"/>
      <c r="M584" s="121"/>
      <c r="N584" s="121"/>
      <c r="O584" s="121"/>
      <c r="P584" s="121"/>
      <c r="Q584" s="121"/>
      <c r="R584" s="121"/>
      <c r="S584" s="121"/>
      <c r="T584" s="121"/>
      <c r="U584" s="121"/>
      <c r="V584" s="121"/>
      <c r="W584" s="121"/>
      <c r="X584" s="121"/>
      <c r="Y584" s="121"/>
      <c r="Z584" s="121"/>
    </row>
    <row r="585">
      <c r="A585" s="120"/>
      <c r="B585" s="121"/>
      <c r="C585" s="121"/>
      <c r="D585" s="121"/>
      <c r="E585" s="121"/>
      <c r="F585" s="120"/>
      <c r="G585" s="121"/>
      <c r="H585" s="121"/>
      <c r="I585" s="121"/>
      <c r="J585" s="121"/>
      <c r="K585" s="121"/>
      <c r="L585" s="121"/>
      <c r="M585" s="121"/>
      <c r="N585" s="121"/>
      <c r="O585" s="121"/>
      <c r="P585" s="121"/>
      <c r="Q585" s="121"/>
      <c r="R585" s="121"/>
      <c r="S585" s="121"/>
      <c r="T585" s="121"/>
      <c r="U585" s="121"/>
      <c r="V585" s="121"/>
      <c r="W585" s="121"/>
      <c r="X585" s="121"/>
      <c r="Y585" s="121"/>
      <c r="Z585" s="121"/>
    </row>
    <row r="586">
      <c r="A586" s="120"/>
      <c r="B586" s="121"/>
      <c r="C586" s="121"/>
      <c r="D586" s="121"/>
      <c r="E586" s="121"/>
      <c r="F586" s="120"/>
      <c r="G586" s="121"/>
      <c r="H586" s="121"/>
      <c r="I586" s="121"/>
      <c r="J586" s="121"/>
      <c r="K586" s="121"/>
      <c r="L586" s="121"/>
      <c r="M586" s="121"/>
      <c r="N586" s="121"/>
      <c r="O586" s="121"/>
      <c r="P586" s="121"/>
      <c r="Q586" s="121"/>
      <c r="R586" s="121"/>
      <c r="S586" s="121"/>
      <c r="T586" s="121"/>
      <c r="U586" s="121"/>
      <c r="V586" s="121"/>
      <c r="W586" s="121"/>
      <c r="X586" s="121"/>
      <c r="Y586" s="121"/>
      <c r="Z586" s="121"/>
    </row>
    <row r="587">
      <c r="A587" s="120"/>
      <c r="B587" s="121"/>
      <c r="C587" s="121"/>
      <c r="D587" s="121"/>
      <c r="E587" s="121"/>
      <c r="F587" s="120"/>
      <c r="G587" s="121"/>
      <c r="H587" s="121"/>
      <c r="I587" s="121"/>
      <c r="J587" s="121"/>
      <c r="K587" s="121"/>
      <c r="L587" s="121"/>
      <c r="M587" s="121"/>
      <c r="N587" s="121"/>
      <c r="O587" s="121"/>
      <c r="P587" s="121"/>
      <c r="Q587" s="121"/>
      <c r="R587" s="121"/>
      <c r="S587" s="121"/>
      <c r="T587" s="121"/>
      <c r="U587" s="121"/>
      <c r="V587" s="121"/>
      <c r="W587" s="121"/>
      <c r="X587" s="121"/>
      <c r="Y587" s="121"/>
      <c r="Z587" s="121"/>
    </row>
    <row r="588">
      <c r="A588" s="120"/>
      <c r="B588" s="121"/>
      <c r="C588" s="121"/>
      <c r="D588" s="121"/>
      <c r="E588" s="121"/>
      <c r="F588" s="120"/>
      <c r="G588" s="121"/>
      <c r="H588" s="121"/>
      <c r="I588" s="121"/>
      <c r="J588" s="121"/>
      <c r="K588" s="121"/>
      <c r="L588" s="121"/>
      <c r="M588" s="121"/>
      <c r="N588" s="121"/>
      <c r="O588" s="121"/>
      <c r="P588" s="121"/>
      <c r="Q588" s="121"/>
      <c r="R588" s="121"/>
      <c r="S588" s="121"/>
      <c r="T588" s="121"/>
      <c r="U588" s="121"/>
      <c r="V588" s="121"/>
      <c r="W588" s="121"/>
      <c r="X588" s="121"/>
      <c r="Y588" s="121"/>
      <c r="Z588" s="121"/>
    </row>
    <row r="589">
      <c r="A589" s="120"/>
      <c r="B589" s="121"/>
      <c r="C589" s="121"/>
      <c r="D589" s="121"/>
      <c r="E589" s="121"/>
      <c r="F589" s="120"/>
      <c r="G589" s="121"/>
      <c r="H589" s="121"/>
      <c r="I589" s="121"/>
      <c r="J589" s="121"/>
      <c r="K589" s="121"/>
      <c r="L589" s="121"/>
      <c r="M589" s="121"/>
      <c r="N589" s="121"/>
      <c r="O589" s="121"/>
      <c r="P589" s="121"/>
      <c r="Q589" s="121"/>
      <c r="R589" s="121"/>
      <c r="S589" s="121"/>
      <c r="T589" s="121"/>
      <c r="U589" s="121"/>
      <c r="V589" s="121"/>
      <c r="W589" s="121"/>
      <c r="X589" s="121"/>
      <c r="Y589" s="121"/>
      <c r="Z589" s="121"/>
    </row>
    <row r="590">
      <c r="A590" s="120"/>
      <c r="B590" s="121"/>
      <c r="C590" s="121"/>
      <c r="D590" s="121"/>
      <c r="E590" s="121"/>
      <c r="F590" s="120"/>
      <c r="G590" s="121"/>
      <c r="H590" s="121"/>
      <c r="I590" s="121"/>
      <c r="J590" s="121"/>
      <c r="K590" s="121"/>
      <c r="L590" s="121"/>
      <c r="M590" s="121"/>
      <c r="N590" s="121"/>
      <c r="O590" s="121"/>
      <c r="P590" s="121"/>
      <c r="Q590" s="121"/>
      <c r="R590" s="121"/>
      <c r="S590" s="121"/>
      <c r="T590" s="121"/>
      <c r="U590" s="121"/>
      <c r="V590" s="121"/>
      <c r="W590" s="121"/>
      <c r="X590" s="121"/>
      <c r="Y590" s="121"/>
      <c r="Z590" s="121"/>
    </row>
    <row r="591">
      <c r="A591" s="120"/>
      <c r="B591" s="121"/>
      <c r="C591" s="121"/>
      <c r="D591" s="121"/>
      <c r="E591" s="121"/>
      <c r="F591" s="120"/>
      <c r="G591" s="121"/>
      <c r="H591" s="121"/>
      <c r="I591" s="121"/>
      <c r="J591" s="121"/>
      <c r="K591" s="121"/>
      <c r="L591" s="121"/>
      <c r="M591" s="121"/>
      <c r="N591" s="121"/>
      <c r="O591" s="121"/>
      <c r="P591" s="121"/>
      <c r="Q591" s="121"/>
      <c r="R591" s="121"/>
      <c r="S591" s="121"/>
      <c r="T591" s="121"/>
      <c r="U591" s="121"/>
      <c r="V591" s="121"/>
      <c r="W591" s="121"/>
      <c r="X591" s="121"/>
      <c r="Y591" s="121"/>
      <c r="Z591" s="121"/>
    </row>
    <row r="592">
      <c r="A592" s="120"/>
      <c r="B592" s="121"/>
      <c r="C592" s="121"/>
      <c r="D592" s="121"/>
      <c r="E592" s="121"/>
      <c r="F592" s="120"/>
      <c r="G592" s="121"/>
      <c r="H592" s="121"/>
      <c r="I592" s="121"/>
      <c r="J592" s="121"/>
      <c r="K592" s="121"/>
      <c r="L592" s="121"/>
      <c r="M592" s="121"/>
      <c r="N592" s="121"/>
      <c r="O592" s="121"/>
      <c r="P592" s="121"/>
      <c r="Q592" s="121"/>
      <c r="R592" s="121"/>
      <c r="S592" s="121"/>
      <c r="T592" s="121"/>
      <c r="U592" s="121"/>
      <c r="V592" s="121"/>
      <c r="W592" s="121"/>
      <c r="X592" s="121"/>
      <c r="Y592" s="121"/>
      <c r="Z592" s="121"/>
    </row>
    <row r="593">
      <c r="A593" s="120"/>
      <c r="B593" s="121"/>
      <c r="C593" s="121"/>
      <c r="D593" s="121"/>
      <c r="E593" s="121"/>
      <c r="F593" s="120"/>
      <c r="G593" s="121"/>
      <c r="H593" s="121"/>
      <c r="I593" s="121"/>
      <c r="J593" s="121"/>
      <c r="K593" s="121"/>
      <c r="L593" s="121"/>
      <c r="M593" s="121"/>
      <c r="N593" s="121"/>
      <c r="O593" s="121"/>
      <c r="P593" s="121"/>
      <c r="Q593" s="121"/>
      <c r="R593" s="121"/>
      <c r="S593" s="121"/>
      <c r="T593" s="121"/>
      <c r="U593" s="121"/>
      <c r="V593" s="121"/>
      <c r="W593" s="121"/>
      <c r="X593" s="121"/>
      <c r="Y593" s="121"/>
      <c r="Z593" s="121"/>
    </row>
    <row r="594">
      <c r="A594" s="120"/>
      <c r="B594" s="121"/>
      <c r="C594" s="121"/>
      <c r="D594" s="121"/>
      <c r="E594" s="121"/>
      <c r="F594" s="120"/>
      <c r="G594" s="121"/>
      <c r="H594" s="121"/>
      <c r="I594" s="121"/>
      <c r="J594" s="121"/>
      <c r="K594" s="121"/>
      <c r="L594" s="121"/>
      <c r="M594" s="121"/>
      <c r="N594" s="121"/>
      <c r="O594" s="121"/>
      <c r="P594" s="121"/>
      <c r="Q594" s="121"/>
      <c r="R594" s="121"/>
      <c r="S594" s="121"/>
      <c r="T594" s="121"/>
      <c r="U594" s="121"/>
      <c r="V594" s="121"/>
      <c r="W594" s="121"/>
      <c r="X594" s="121"/>
      <c r="Y594" s="121"/>
      <c r="Z594" s="121"/>
    </row>
    <row r="595">
      <c r="A595" s="120"/>
      <c r="B595" s="121"/>
      <c r="C595" s="121"/>
      <c r="D595" s="121"/>
      <c r="E595" s="121"/>
      <c r="F595" s="120"/>
      <c r="G595" s="121"/>
      <c r="H595" s="121"/>
      <c r="I595" s="121"/>
      <c r="J595" s="121"/>
      <c r="K595" s="121"/>
      <c r="L595" s="121"/>
      <c r="M595" s="121"/>
      <c r="N595" s="121"/>
      <c r="O595" s="121"/>
      <c r="P595" s="121"/>
      <c r="Q595" s="121"/>
      <c r="R595" s="121"/>
      <c r="S595" s="121"/>
      <c r="T595" s="121"/>
      <c r="U595" s="121"/>
      <c r="V595" s="121"/>
      <c r="W595" s="121"/>
      <c r="X595" s="121"/>
      <c r="Y595" s="121"/>
      <c r="Z595" s="121"/>
    </row>
    <row r="596">
      <c r="A596" s="120"/>
      <c r="B596" s="121"/>
      <c r="C596" s="121"/>
      <c r="D596" s="121"/>
      <c r="E596" s="121"/>
      <c r="F596" s="120"/>
      <c r="G596" s="121"/>
      <c r="H596" s="121"/>
      <c r="I596" s="121"/>
      <c r="J596" s="121"/>
      <c r="K596" s="121"/>
      <c r="L596" s="121"/>
      <c r="M596" s="121"/>
      <c r="N596" s="121"/>
      <c r="O596" s="121"/>
      <c r="P596" s="121"/>
      <c r="Q596" s="121"/>
      <c r="R596" s="121"/>
      <c r="S596" s="121"/>
      <c r="T596" s="121"/>
      <c r="U596" s="121"/>
      <c r="V596" s="121"/>
      <c r="W596" s="121"/>
      <c r="X596" s="121"/>
      <c r="Y596" s="121"/>
      <c r="Z596" s="121"/>
    </row>
    <row r="597">
      <c r="A597" s="120"/>
      <c r="B597" s="121"/>
      <c r="C597" s="121"/>
      <c r="D597" s="121"/>
      <c r="E597" s="121"/>
      <c r="F597" s="120"/>
      <c r="G597" s="121"/>
      <c r="H597" s="121"/>
      <c r="I597" s="121"/>
      <c r="J597" s="121"/>
      <c r="K597" s="121"/>
      <c r="L597" s="121"/>
      <c r="M597" s="121"/>
      <c r="N597" s="121"/>
      <c r="O597" s="121"/>
      <c r="P597" s="121"/>
      <c r="Q597" s="121"/>
      <c r="R597" s="121"/>
      <c r="S597" s="121"/>
      <c r="T597" s="121"/>
      <c r="U597" s="121"/>
      <c r="V597" s="121"/>
      <c r="W597" s="121"/>
      <c r="X597" s="121"/>
      <c r="Y597" s="121"/>
      <c r="Z597" s="121"/>
    </row>
    <row r="598">
      <c r="A598" s="120"/>
      <c r="B598" s="121"/>
      <c r="C598" s="121"/>
      <c r="D598" s="121"/>
      <c r="E598" s="121"/>
      <c r="F598" s="120"/>
      <c r="G598" s="121"/>
      <c r="H598" s="121"/>
      <c r="I598" s="121"/>
      <c r="J598" s="121"/>
      <c r="K598" s="121"/>
      <c r="L598" s="121"/>
      <c r="M598" s="121"/>
      <c r="N598" s="121"/>
      <c r="O598" s="121"/>
      <c r="P598" s="121"/>
      <c r="Q598" s="121"/>
      <c r="R598" s="121"/>
      <c r="S598" s="121"/>
      <c r="T598" s="121"/>
      <c r="U598" s="121"/>
      <c r="V598" s="121"/>
      <c r="W598" s="121"/>
      <c r="X598" s="121"/>
      <c r="Y598" s="121"/>
      <c r="Z598" s="121"/>
    </row>
    <row r="599">
      <c r="A599" s="120"/>
      <c r="B599" s="121"/>
      <c r="C599" s="121"/>
      <c r="D599" s="121"/>
      <c r="E599" s="121"/>
      <c r="F599" s="120"/>
      <c r="G599" s="121"/>
      <c r="H599" s="121"/>
      <c r="I599" s="121"/>
      <c r="J599" s="121"/>
      <c r="K599" s="121"/>
      <c r="L599" s="121"/>
      <c r="M599" s="121"/>
      <c r="N599" s="121"/>
      <c r="O599" s="121"/>
      <c r="P599" s="121"/>
      <c r="Q599" s="121"/>
      <c r="R599" s="121"/>
      <c r="S599" s="121"/>
      <c r="T599" s="121"/>
      <c r="U599" s="121"/>
      <c r="V599" s="121"/>
      <c r="W599" s="121"/>
      <c r="X599" s="121"/>
      <c r="Y599" s="121"/>
      <c r="Z599" s="121"/>
    </row>
    <row r="600">
      <c r="A600" s="120"/>
      <c r="B600" s="121"/>
      <c r="C600" s="121"/>
      <c r="D600" s="121"/>
      <c r="E600" s="121"/>
      <c r="F600" s="120"/>
      <c r="G600" s="121"/>
      <c r="H600" s="121"/>
      <c r="I600" s="121"/>
      <c r="J600" s="121"/>
      <c r="K600" s="121"/>
      <c r="L600" s="121"/>
      <c r="M600" s="121"/>
      <c r="N600" s="121"/>
      <c r="O600" s="121"/>
      <c r="P600" s="121"/>
      <c r="Q600" s="121"/>
      <c r="R600" s="121"/>
      <c r="S600" s="121"/>
      <c r="T600" s="121"/>
      <c r="U600" s="121"/>
      <c r="V600" s="121"/>
      <c r="W600" s="121"/>
      <c r="X600" s="121"/>
      <c r="Y600" s="121"/>
      <c r="Z600" s="121"/>
    </row>
    <row r="601">
      <c r="A601" s="120"/>
      <c r="B601" s="121"/>
      <c r="C601" s="121"/>
      <c r="D601" s="121"/>
      <c r="E601" s="121"/>
      <c r="F601" s="120"/>
      <c r="G601" s="121"/>
      <c r="H601" s="121"/>
      <c r="I601" s="121"/>
      <c r="J601" s="121"/>
      <c r="K601" s="121"/>
      <c r="L601" s="121"/>
      <c r="M601" s="121"/>
      <c r="N601" s="121"/>
      <c r="O601" s="121"/>
      <c r="P601" s="121"/>
      <c r="Q601" s="121"/>
      <c r="R601" s="121"/>
      <c r="S601" s="121"/>
      <c r="T601" s="121"/>
      <c r="U601" s="121"/>
      <c r="V601" s="121"/>
      <c r="W601" s="121"/>
      <c r="X601" s="121"/>
      <c r="Y601" s="121"/>
      <c r="Z601" s="121"/>
    </row>
    <row r="602">
      <c r="A602" s="120"/>
      <c r="B602" s="121"/>
      <c r="C602" s="121"/>
      <c r="D602" s="121"/>
      <c r="E602" s="121"/>
      <c r="F602" s="120"/>
      <c r="G602" s="121"/>
      <c r="H602" s="121"/>
      <c r="I602" s="121"/>
      <c r="J602" s="121"/>
      <c r="K602" s="121"/>
      <c r="L602" s="121"/>
      <c r="M602" s="121"/>
      <c r="N602" s="121"/>
      <c r="O602" s="121"/>
      <c r="P602" s="121"/>
      <c r="Q602" s="121"/>
      <c r="R602" s="121"/>
      <c r="S602" s="121"/>
      <c r="T602" s="121"/>
      <c r="U602" s="121"/>
      <c r="V602" s="121"/>
      <c r="W602" s="121"/>
      <c r="X602" s="121"/>
      <c r="Y602" s="121"/>
      <c r="Z602" s="121"/>
    </row>
    <row r="603">
      <c r="A603" s="120"/>
      <c r="B603" s="121"/>
      <c r="C603" s="121"/>
      <c r="D603" s="121"/>
      <c r="E603" s="121"/>
      <c r="F603" s="120"/>
      <c r="G603" s="121"/>
      <c r="H603" s="121"/>
      <c r="I603" s="121"/>
      <c r="J603" s="121"/>
      <c r="K603" s="121"/>
      <c r="L603" s="121"/>
      <c r="M603" s="121"/>
      <c r="N603" s="121"/>
      <c r="O603" s="121"/>
      <c r="P603" s="121"/>
      <c r="Q603" s="121"/>
      <c r="R603" s="121"/>
      <c r="S603" s="121"/>
      <c r="T603" s="121"/>
      <c r="U603" s="121"/>
      <c r="V603" s="121"/>
      <c r="W603" s="121"/>
      <c r="X603" s="121"/>
      <c r="Y603" s="121"/>
      <c r="Z603" s="121"/>
    </row>
    <row r="604">
      <c r="A604" s="120"/>
      <c r="B604" s="121"/>
      <c r="C604" s="121"/>
      <c r="D604" s="121"/>
      <c r="E604" s="121"/>
      <c r="F604" s="120"/>
      <c r="G604" s="121"/>
      <c r="H604" s="121"/>
      <c r="I604" s="121"/>
      <c r="J604" s="121"/>
      <c r="K604" s="121"/>
      <c r="L604" s="121"/>
      <c r="M604" s="121"/>
      <c r="N604" s="121"/>
      <c r="O604" s="121"/>
      <c r="P604" s="121"/>
      <c r="Q604" s="121"/>
      <c r="R604" s="121"/>
      <c r="S604" s="121"/>
      <c r="T604" s="121"/>
      <c r="U604" s="121"/>
      <c r="V604" s="121"/>
      <c r="W604" s="121"/>
      <c r="X604" s="121"/>
      <c r="Y604" s="121"/>
      <c r="Z604" s="121"/>
    </row>
    <row r="605">
      <c r="A605" s="120"/>
      <c r="B605" s="121"/>
      <c r="C605" s="121"/>
      <c r="D605" s="121"/>
      <c r="E605" s="121"/>
      <c r="F605" s="120"/>
      <c r="G605" s="121"/>
      <c r="H605" s="121"/>
      <c r="I605" s="121"/>
      <c r="J605" s="121"/>
      <c r="K605" s="121"/>
      <c r="L605" s="121"/>
      <c r="M605" s="121"/>
      <c r="N605" s="121"/>
      <c r="O605" s="121"/>
      <c r="P605" s="121"/>
      <c r="Q605" s="121"/>
      <c r="R605" s="121"/>
      <c r="S605" s="121"/>
      <c r="T605" s="121"/>
      <c r="U605" s="121"/>
      <c r="V605" s="121"/>
      <c r="W605" s="121"/>
      <c r="X605" s="121"/>
      <c r="Y605" s="121"/>
      <c r="Z605" s="121"/>
    </row>
    <row r="606">
      <c r="A606" s="120"/>
      <c r="B606" s="121"/>
      <c r="C606" s="121"/>
      <c r="D606" s="121"/>
      <c r="E606" s="121"/>
      <c r="F606" s="120"/>
      <c r="G606" s="121"/>
      <c r="H606" s="121"/>
      <c r="I606" s="121"/>
      <c r="J606" s="121"/>
      <c r="K606" s="121"/>
      <c r="L606" s="121"/>
      <c r="M606" s="121"/>
      <c r="N606" s="121"/>
      <c r="O606" s="121"/>
      <c r="P606" s="121"/>
      <c r="Q606" s="121"/>
      <c r="R606" s="121"/>
      <c r="S606" s="121"/>
      <c r="T606" s="121"/>
      <c r="U606" s="121"/>
      <c r="V606" s="121"/>
      <c r="W606" s="121"/>
      <c r="X606" s="121"/>
      <c r="Y606" s="121"/>
      <c r="Z606" s="121"/>
    </row>
    <row r="607">
      <c r="A607" s="120"/>
      <c r="B607" s="121"/>
      <c r="C607" s="121"/>
      <c r="D607" s="121"/>
      <c r="E607" s="121"/>
      <c r="F607" s="120"/>
      <c r="G607" s="121"/>
      <c r="H607" s="121"/>
      <c r="I607" s="121"/>
      <c r="J607" s="121"/>
      <c r="K607" s="121"/>
      <c r="L607" s="121"/>
      <c r="M607" s="121"/>
      <c r="N607" s="121"/>
      <c r="O607" s="121"/>
      <c r="P607" s="121"/>
      <c r="Q607" s="121"/>
      <c r="R607" s="121"/>
      <c r="S607" s="121"/>
      <c r="T607" s="121"/>
      <c r="U607" s="121"/>
      <c r="V607" s="121"/>
      <c r="W607" s="121"/>
      <c r="X607" s="121"/>
      <c r="Y607" s="121"/>
      <c r="Z607" s="121"/>
    </row>
    <row r="608">
      <c r="A608" s="120"/>
      <c r="B608" s="121"/>
      <c r="C608" s="121"/>
      <c r="D608" s="121"/>
      <c r="E608" s="121"/>
      <c r="F608" s="120"/>
      <c r="G608" s="121"/>
      <c r="H608" s="121"/>
      <c r="I608" s="121"/>
      <c r="J608" s="121"/>
      <c r="K608" s="121"/>
      <c r="L608" s="121"/>
      <c r="M608" s="121"/>
      <c r="N608" s="121"/>
      <c r="O608" s="121"/>
      <c r="P608" s="121"/>
      <c r="Q608" s="121"/>
      <c r="R608" s="121"/>
      <c r="S608" s="121"/>
      <c r="T608" s="121"/>
      <c r="U608" s="121"/>
      <c r="V608" s="121"/>
      <c r="W608" s="121"/>
      <c r="X608" s="121"/>
      <c r="Y608" s="121"/>
      <c r="Z608" s="121"/>
    </row>
    <row r="609">
      <c r="A609" s="120"/>
      <c r="B609" s="121"/>
      <c r="C609" s="121"/>
      <c r="D609" s="121"/>
      <c r="E609" s="121"/>
      <c r="F609" s="120"/>
      <c r="G609" s="121"/>
      <c r="H609" s="121"/>
      <c r="I609" s="121"/>
      <c r="J609" s="121"/>
      <c r="K609" s="121"/>
      <c r="L609" s="121"/>
      <c r="M609" s="121"/>
      <c r="N609" s="121"/>
      <c r="O609" s="121"/>
      <c r="P609" s="121"/>
      <c r="Q609" s="121"/>
      <c r="R609" s="121"/>
      <c r="S609" s="121"/>
      <c r="T609" s="121"/>
      <c r="U609" s="121"/>
      <c r="V609" s="121"/>
      <c r="W609" s="121"/>
      <c r="X609" s="121"/>
      <c r="Y609" s="121"/>
      <c r="Z609" s="121"/>
    </row>
    <row r="610">
      <c r="A610" s="120"/>
      <c r="B610" s="121"/>
      <c r="C610" s="121"/>
      <c r="D610" s="121"/>
      <c r="E610" s="121"/>
      <c r="F610" s="120"/>
      <c r="G610" s="121"/>
      <c r="H610" s="121"/>
      <c r="I610" s="121"/>
      <c r="J610" s="121"/>
      <c r="K610" s="121"/>
      <c r="L610" s="121"/>
      <c r="M610" s="121"/>
      <c r="N610" s="121"/>
      <c r="O610" s="121"/>
      <c r="P610" s="121"/>
      <c r="Q610" s="121"/>
      <c r="R610" s="121"/>
      <c r="S610" s="121"/>
      <c r="T610" s="121"/>
      <c r="U610" s="121"/>
      <c r="V610" s="121"/>
      <c r="W610" s="121"/>
      <c r="X610" s="121"/>
      <c r="Y610" s="121"/>
      <c r="Z610" s="121"/>
    </row>
    <row r="611">
      <c r="A611" s="120"/>
      <c r="B611" s="121"/>
      <c r="C611" s="121"/>
      <c r="D611" s="121"/>
      <c r="E611" s="121"/>
      <c r="F611" s="120"/>
      <c r="G611" s="121"/>
      <c r="H611" s="121"/>
      <c r="I611" s="121"/>
      <c r="J611" s="121"/>
      <c r="K611" s="121"/>
      <c r="L611" s="121"/>
      <c r="M611" s="121"/>
      <c r="N611" s="121"/>
      <c r="O611" s="121"/>
      <c r="P611" s="121"/>
      <c r="Q611" s="121"/>
      <c r="R611" s="121"/>
      <c r="S611" s="121"/>
      <c r="T611" s="121"/>
      <c r="U611" s="121"/>
      <c r="V611" s="121"/>
      <c r="W611" s="121"/>
      <c r="X611" s="121"/>
      <c r="Y611" s="121"/>
      <c r="Z611" s="121"/>
    </row>
    <row r="612">
      <c r="A612" s="120"/>
      <c r="B612" s="121"/>
      <c r="C612" s="121"/>
      <c r="D612" s="121"/>
      <c r="E612" s="121"/>
      <c r="F612" s="120"/>
      <c r="G612" s="121"/>
      <c r="H612" s="121"/>
      <c r="I612" s="121"/>
      <c r="J612" s="121"/>
      <c r="K612" s="121"/>
      <c r="L612" s="121"/>
      <c r="M612" s="121"/>
      <c r="N612" s="121"/>
      <c r="O612" s="121"/>
      <c r="P612" s="121"/>
      <c r="Q612" s="121"/>
      <c r="R612" s="121"/>
      <c r="S612" s="121"/>
      <c r="T612" s="121"/>
      <c r="U612" s="121"/>
      <c r="V612" s="121"/>
      <c r="W612" s="121"/>
      <c r="X612" s="121"/>
      <c r="Y612" s="121"/>
      <c r="Z612" s="121"/>
    </row>
    <row r="613">
      <c r="A613" s="120"/>
      <c r="B613" s="121"/>
      <c r="C613" s="121"/>
      <c r="D613" s="121"/>
      <c r="E613" s="121"/>
      <c r="F613" s="120"/>
      <c r="G613" s="121"/>
      <c r="H613" s="121"/>
      <c r="I613" s="121"/>
      <c r="J613" s="121"/>
      <c r="K613" s="121"/>
      <c r="L613" s="121"/>
      <c r="M613" s="121"/>
      <c r="N613" s="121"/>
      <c r="O613" s="121"/>
      <c r="P613" s="121"/>
      <c r="Q613" s="121"/>
      <c r="R613" s="121"/>
      <c r="S613" s="121"/>
      <c r="T613" s="121"/>
      <c r="U613" s="121"/>
      <c r="V613" s="121"/>
      <c r="W613" s="121"/>
      <c r="X613" s="121"/>
      <c r="Y613" s="121"/>
      <c r="Z613" s="121"/>
    </row>
    <row r="614">
      <c r="A614" s="120"/>
      <c r="B614" s="121"/>
      <c r="C614" s="121"/>
      <c r="D614" s="121"/>
      <c r="E614" s="121"/>
      <c r="F614" s="120"/>
      <c r="G614" s="121"/>
      <c r="H614" s="121"/>
      <c r="I614" s="121"/>
      <c r="J614" s="121"/>
      <c r="K614" s="121"/>
      <c r="L614" s="121"/>
      <c r="M614" s="121"/>
      <c r="N614" s="121"/>
      <c r="O614" s="121"/>
      <c r="P614" s="121"/>
      <c r="Q614" s="121"/>
      <c r="R614" s="121"/>
      <c r="S614" s="121"/>
      <c r="T614" s="121"/>
      <c r="U614" s="121"/>
      <c r="V614" s="121"/>
      <c r="W614" s="121"/>
      <c r="X614" s="121"/>
      <c r="Y614" s="121"/>
      <c r="Z614" s="121"/>
    </row>
    <row r="615">
      <c r="A615" s="120"/>
      <c r="B615" s="121"/>
      <c r="C615" s="121"/>
      <c r="D615" s="121"/>
      <c r="E615" s="121"/>
      <c r="F615" s="120"/>
      <c r="G615" s="121"/>
      <c r="H615" s="121"/>
      <c r="I615" s="121"/>
      <c r="J615" s="121"/>
      <c r="K615" s="121"/>
      <c r="L615" s="121"/>
      <c r="M615" s="121"/>
      <c r="N615" s="121"/>
      <c r="O615" s="121"/>
      <c r="P615" s="121"/>
      <c r="Q615" s="121"/>
      <c r="R615" s="121"/>
      <c r="S615" s="121"/>
      <c r="T615" s="121"/>
      <c r="U615" s="121"/>
      <c r="V615" s="121"/>
      <c r="W615" s="121"/>
      <c r="X615" s="121"/>
      <c r="Y615" s="121"/>
      <c r="Z615" s="121"/>
    </row>
    <row r="616">
      <c r="A616" s="120"/>
      <c r="B616" s="121"/>
      <c r="C616" s="121"/>
      <c r="D616" s="121"/>
      <c r="E616" s="121"/>
      <c r="F616" s="120"/>
      <c r="G616" s="121"/>
      <c r="H616" s="121"/>
      <c r="I616" s="121"/>
      <c r="J616" s="121"/>
      <c r="K616" s="121"/>
      <c r="L616" s="121"/>
      <c r="M616" s="121"/>
      <c r="N616" s="121"/>
      <c r="O616" s="121"/>
      <c r="P616" s="121"/>
      <c r="Q616" s="121"/>
      <c r="R616" s="121"/>
      <c r="S616" s="121"/>
      <c r="T616" s="121"/>
      <c r="U616" s="121"/>
      <c r="V616" s="121"/>
      <c r="W616" s="121"/>
      <c r="X616" s="121"/>
      <c r="Y616" s="121"/>
      <c r="Z616" s="121"/>
    </row>
    <row r="617">
      <c r="A617" s="120"/>
      <c r="B617" s="121"/>
      <c r="C617" s="121"/>
      <c r="D617" s="121"/>
      <c r="E617" s="121"/>
      <c r="F617" s="120"/>
      <c r="G617" s="121"/>
      <c r="H617" s="121"/>
      <c r="I617" s="121"/>
      <c r="J617" s="121"/>
      <c r="K617" s="121"/>
      <c r="L617" s="121"/>
      <c r="M617" s="121"/>
      <c r="N617" s="121"/>
      <c r="O617" s="121"/>
      <c r="P617" s="121"/>
      <c r="Q617" s="121"/>
      <c r="R617" s="121"/>
      <c r="S617" s="121"/>
      <c r="T617" s="121"/>
      <c r="U617" s="121"/>
      <c r="V617" s="121"/>
      <c r="W617" s="121"/>
      <c r="X617" s="121"/>
      <c r="Y617" s="121"/>
      <c r="Z617" s="121"/>
    </row>
    <row r="618">
      <c r="A618" s="120"/>
      <c r="B618" s="121"/>
      <c r="C618" s="121"/>
      <c r="D618" s="121"/>
      <c r="E618" s="121"/>
      <c r="F618" s="120"/>
      <c r="G618" s="121"/>
      <c r="H618" s="121"/>
      <c r="I618" s="121"/>
      <c r="J618" s="121"/>
      <c r="K618" s="121"/>
      <c r="L618" s="121"/>
      <c r="M618" s="121"/>
      <c r="N618" s="121"/>
      <c r="O618" s="121"/>
      <c r="P618" s="121"/>
      <c r="Q618" s="121"/>
      <c r="R618" s="121"/>
      <c r="S618" s="121"/>
      <c r="T618" s="121"/>
      <c r="U618" s="121"/>
      <c r="V618" s="121"/>
      <c r="W618" s="121"/>
      <c r="X618" s="121"/>
      <c r="Y618" s="121"/>
      <c r="Z618" s="121"/>
    </row>
    <row r="619">
      <c r="A619" s="120"/>
      <c r="B619" s="121"/>
      <c r="C619" s="121"/>
      <c r="D619" s="121"/>
      <c r="E619" s="121"/>
      <c r="F619" s="120"/>
      <c r="G619" s="121"/>
      <c r="H619" s="121"/>
      <c r="I619" s="121"/>
      <c r="J619" s="121"/>
      <c r="K619" s="121"/>
      <c r="L619" s="121"/>
      <c r="M619" s="121"/>
      <c r="N619" s="121"/>
      <c r="O619" s="121"/>
      <c r="P619" s="121"/>
      <c r="Q619" s="121"/>
      <c r="R619" s="121"/>
      <c r="S619" s="121"/>
      <c r="T619" s="121"/>
      <c r="U619" s="121"/>
      <c r="V619" s="121"/>
      <c r="W619" s="121"/>
      <c r="X619" s="121"/>
      <c r="Y619" s="121"/>
      <c r="Z619" s="121"/>
    </row>
    <row r="620">
      <c r="A620" s="120"/>
      <c r="B620" s="121"/>
      <c r="C620" s="121"/>
      <c r="D620" s="121"/>
      <c r="E620" s="121"/>
      <c r="F620" s="120"/>
      <c r="G620" s="121"/>
      <c r="H620" s="121"/>
      <c r="I620" s="121"/>
      <c r="J620" s="121"/>
      <c r="K620" s="121"/>
      <c r="L620" s="121"/>
      <c r="M620" s="121"/>
      <c r="N620" s="121"/>
      <c r="O620" s="121"/>
      <c r="P620" s="121"/>
      <c r="Q620" s="121"/>
      <c r="R620" s="121"/>
      <c r="S620" s="121"/>
      <c r="T620" s="121"/>
      <c r="U620" s="121"/>
      <c r="V620" s="121"/>
      <c r="W620" s="121"/>
      <c r="X620" s="121"/>
      <c r="Y620" s="121"/>
      <c r="Z620" s="121"/>
    </row>
    <row r="621">
      <c r="A621" s="120"/>
      <c r="B621" s="121"/>
      <c r="C621" s="121"/>
      <c r="D621" s="121"/>
      <c r="E621" s="121"/>
      <c r="F621" s="120"/>
      <c r="G621" s="121"/>
      <c r="H621" s="121"/>
      <c r="I621" s="121"/>
      <c r="J621" s="121"/>
      <c r="K621" s="121"/>
      <c r="L621" s="121"/>
      <c r="M621" s="121"/>
      <c r="N621" s="121"/>
      <c r="O621" s="121"/>
      <c r="P621" s="121"/>
      <c r="Q621" s="121"/>
      <c r="R621" s="121"/>
      <c r="S621" s="121"/>
      <c r="T621" s="121"/>
      <c r="U621" s="121"/>
      <c r="V621" s="121"/>
      <c r="W621" s="121"/>
      <c r="X621" s="121"/>
      <c r="Y621" s="121"/>
      <c r="Z621" s="121"/>
    </row>
    <row r="622">
      <c r="A622" s="120"/>
      <c r="B622" s="121"/>
      <c r="C622" s="121"/>
      <c r="D622" s="121"/>
      <c r="E622" s="121"/>
      <c r="F622" s="120"/>
      <c r="G622" s="121"/>
      <c r="H622" s="121"/>
      <c r="I622" s="121"/>
      <c r="J622" s="121"/>
      <c r="K622" s="121"/>
      <c r="L622" s="121"/>
      <c r="M622" s="121"/>
      <c r="N622" s="121"/>
      <c r="O622" s="121"/>
      <c r="P622" s="121"/>
      <c r="Q622" s="121"/>
      <c r="R622" s="121"/>
      <c r="S622" s="121"/>
      <c r="T622" s="121"/>
      <c r="U622" s="121"/>
      <c r="V622" s="121"/>
      <c r="W622" s="121"/>
      <c r="X622" s="121"/>
      <c r="Y622" s="121"/>
      <c r="Z622" s="121"/>
    </row>
    <row r="623">
      <c r="A623" s="120"/>
      <c r="B623" s="121"/>
      <c r="C623" s="121"/>
      <c r="D623" s="121"/>
      <c r="E623" s="121"/>
      <c r="F623" s="120"/>
      <c r="G623" s="121"/>
      <c r="H623" s="121"/>
      <c r="I623" s="121"/>
      <c r="J623" s="121"/>
      <c r="K623" s="121"/>
      <c r="L623" s="121"/>
      <c r="M623" s="121"/>
      <c r="N623" s="121"/>
      <c r="O623" s="121"/>
      <c r="P623" s="121"/>
      <c r="Q623" s="121"/>
      <c r="R623" s="121"/>
      <c r="S623" s="121"/>
      <c r="T623" s="121"/>
      <c r="U623" s="121"/>
      <c r="V623" s="121"/>
      <c r="W623" s="121"/>
      <c r="X623" s="121"/>
      <c r="Y623" s="121"/>
      <c r="Z623" s="121"/>
    </row>
    <row r="624">
      <c r="A624" s="120"/>
      <c r="B624" s="121"/>
      <c r="C624" s="121"/>
      <c r="D624" s="121"/>
      <c r="E624" s="121"/>
      <c r="F624" s="120"/>
      <c r="G624" s="121"/>
      <c r="H624" s="121"/>
      <c r="I624" s="121"/>
      <c r="J624" s="121"/>
      <c r="K624" s="121"/>
      <c r="L624" s="121"/>
      <c r="M624" s="121"/>
      <c r="N624" s="121"/>
      <c r="O624" s="121"/>
      <c r="P624" s="121"/>
      <c r="Q624" s="121"/>
      <c r="R624" s="121"/>
      <c r="S624" s="121"/>
      <c r="T624" s="121"/>
      <c r="U624" s="121"/>
      <c r="V624" s="121"/>
      <c r="W624" s="121"/>
      <c r="X624" s="121"/>
      <c r="Y624" s="121"/>
      <c r="Z624" s="121"/>
    </row>
    <row r="625">
      <c r="A625" s="120"/>
      <c r="B625" s="121"/>
      <c r="C625" s="121"/>
      <c r="D625" s="121"/>
      <c r="E625" s="121"/>
      <c r="F625" s="120"/>
      <c r="G625" s="121"/>
      <c r="H625" s="121"/>
      <c r="I625" s="121"/>
      <c r="J625" s="121"/>
      <c r="K625" s="121"/>
      <c r="L625" s="121"/>
      <c r="M625" s="121"/>
      <c r="N625" s="121"/>
      <c r="O625" s="121"/>
      <c r="P625" s="121"/>
      <c r="Q625" s="121"/>
      <c r="R625" s="121"/>
      <c r="S625" s="121"/>
      <c r="T625" s="121"/>
      <c r="U625" s="121"/>
      <c r="V625" s="121"/>
      <c r="W625" s="121"/>
      <c r="X625" s="121"/>
      <c r="Y625" s="121"/>
      <c r="Z625" s="121"/>
    </row>
    <row r="626">
      <c r="A626" s="120"/>
      <c r="B626" s="121"/>
      <c r="C626" s="121"/>
      <c r="D626" s="121"/>
      <c r="E626" s="121"/>
      <c r="F626" s="120"/>
      <c r="G626" s="121"/>
      <c r="H626" s="121"/>
      <c r="I626" s="121"/>
      <c r="J626" s="121"/>
      <c r="K626" s="121"/>
      <c r="L626" s="121"/>
      <c r="M626" s="121"/>
      <c r="N626" s="121"/>
      <c r="O626" s="121"/>
      <c r="P626" s="121"/>
      <c r="Q626" s="121"/>
      <c r="R626" s="121"/>
      <c r="S626" s="121"/>
      <c r="T626" s="121"/>
      <c r="U626" s="121"/>
      <c r="V626" s="121"/>
      <c r="W626" s="121"/>
      <c r="X626" s="121"/>
      <c r="Y626" s="121"/>
      <c r="Z626" s="121"/>
    </row>
    <row r="627">
      <c r="A627" s="120"/>
      <c r="B627" s="121"/>
      <c r="C627" s="121"/>
      <c r="D627" s="121"/>
      <c r="E627" s="121"/>
      <c r="F627" s="120"/>
      <c r="G627" s="121"/>
      <c r="H627" s="121"/>
      <c r="I627" s="121"/>
      <c r="J627" s="121"/>
      <c r="K627" s="121"/>
      <c r="L627" s="121"/>
      <c r="M627" s="121"/>
      <c r="N627" s="121"/>
      <c r="O627" s="121"/>
      <c r="P627" s="121"/>
      <c r="Q627" s="121"/>
      <c r="R627" s="121"/>
      <c r="S627" s="121"/>
      <c r="T627" s="121"/>
      <c r="U627" s="121"/>
      <c r="V627" s="121"/>
      <c r="W627" s="121"/>
      <c r="X627" s="121"/>
      <c r="Y627" s="121"/>
      <c r="Z627" s="121"/>
    </row>
    <row r="628">
      <c r="A628" s="120"/>
      <c r="B628" s="121"/>
      <c r="C628" s="121"/>
      <c r="D628" s="121"/>
      <c r="E628" s="121"/>
      <c r="F628" s="120"/>
      <c r="G628" s="121"/>
      <c r="H628" s="121"/>
      <c r="I628" s="121"/>
      <c r="J628" s="121"/>
      <c r="K628" s="121"/>
      <c r="L628" s="121"/>
      <c r="M628" s="121"/>
      <c r="N628" s="121"/>
      <c r="O628" s="121"/>
      <c r="P628" s="121"/>
      <c r="Q628" s="121"/>
      <c r="R628" s="121"/>
      <c r="S628" s="121"/>
      <c r="T628" s="121"/>
      <c r="U628" s="121"/>
      <c r="V628" s="121"/>
      <c r="W628" s="121"/>
      <c r="X628" s="121"/>
      <c r="Y628" s="121"/>
      <c r="Z628" s="121"/>
    </row>
    <row r="629">
      <c r="A629" s="120"/>
      <c r="B629" s="121"/>
      <c r="C629" s="121"/>
      <c r="D629" s="121"/>
      <c r="E629" s="121"/>
      <c r="F629" s="120"/>
      <c r="G629" s="121"/>
      <c r="H629" s="121"/>
      <c r="I629" s="121"/>
      <c r="J629" s="121"/>
      <c r="K629" s="121"/>
      <c r="L629" s="121"/>
      <c r="M629" s="121"/>
      <c r="N629" s="121"/>
      <c r="O629" s="121"/>
      <c r="P629" s="121"/>
      <c r="Q629" s="121"/>
      <c r="R629" s="121"/>
      <c r="S629" s="121"/>
      <c r="T629" s="121"/>
      <c r="U629" s="121"/>
      <c r="V629" s="121"/>
      <c r="W629" s="121"/>
      <c r="X629" s="121"/>
      <c r="Y629" s="121"/>
      <c r="Z629" s="121"/>
    </row>
    <row r="630">
      <c r="A630" s="120"/>
      <c r="B630" s="121"/>
      <c r="C630" s="121"/>
      <c r="D630" s="121"/>
      <c r="E630" s="121"/>
      <c r="F630" s="120"/>
      <c r="G630" s="121"/>
      <c r="H630" s="121"/>
      <c r="I630" s="121"/>
      <c r="J630" s="121"/>
      <c r="K630" s="121"/>
      <c r="L630" s="121"/>
      <c r="M630" s="121"/>
      <c r="N630" s="121"/>
      <c r="O630" s="121"/>
      <c r="P630" s="121"/>
      <c r="Q630" s="121"/>
      <c r="R630" s="121"/>
      <c r="S630" s="121"/>
      <c r="T630" s="121"/>
      <c r="U630" s="121"/>
      <c r="V630" s="121"/>
      <c r="W630" s="121"/>
      <c r="X630" s="121"/>
      <c r="Y630" s="121"/>
      <c r="Z630" s="121"/>
    </row>
    <row r="631">
      <c r="A631" s="120"/>
      <c r="B631" s="121"/>
      <c r="C631" s="121"/>
      <c r="D631" s="121"/>
      <c r="E631" s="121"/>
      <c r="F631" s="120"/>
      <c r="G631" s="121"/>
      <c r="H631" s="121"/>
      <c r="I631" s="121"/>
      <c r="J631" s="121"/>
      <c r="K631" s="121"/>
      <c r="L631" s="121"/>
      <c r="M631" s="121"/>
      <c r="N631" s="121"/>
      <c r="O631" s="121"/>
      <c r="P631" s="121"/>
      <c r="Q631" s="121"/>
      <c r="R631" s="121"/>
      <c r="S631" s="121"/>
      <c r="T631" s="121"/>
      <c r="U631" s="121"/>
      <c r="V631" s="121"/>
      <c r="W631" s="121"/>
      <c r="X631" s="121"/>
      <c r="Y631" s="121"/>
      <c r="Z631" s="121"/>
    </row>
    <row r="632">
      <c r="A632" s="120"/>
      <c r="B632" s="121"/>
      <c r="C632" s="121"/>
      <c r="D632" s="121"/>
      <c r="E632" s="121"/>
      <c r="F632" s="120"/>
      <c r="G632" s="121"/>
      <c r="H632" s="121"/>
      <c r="I632" s="121"/>
      <c r="J632" s="121"/>
      <c r="K632" s="121"/>
      <c r="L632" s="121"/>
      <c r="M632" s="121"/>
      <c r="N632" s="121"/>
      <c r="O632" s="121"/>
      <c r="P632" s="121"/>
      <c r="Q632" s="121"/>
      <c r="R632" s="121"/>
      <c r="S632" s="121"/>
      <c r="T632" s="121"/>
      <c r="U632" s="121"/>
      <c r="V632" s="121"/>
      <c r="W632" s="121"/>
      <c r="X632" s="121"/>
      <c r="Y632" s="121"/>
      <c r="Z632" s="121"/>
    </row>
    <row r="633">
      <c r="A633" s="120"/>
      <c r="B633" s="121"/>
      <c r="C633" s="121"/>
      <c r="D633" s="121"/>
      <c r="E633" s="121"/>
      <c r="F633" s="120"/>
      <c r="G633" s="121"/>
      <c r="H633" s="121"/>
      <c r="I633" s="121"/>
      <c r="J633" s="121"/>
      <c r="K633" s="121"/>
      <c r="L633" s="121"/>
      <c r="M633" s="121"/>
      <c r="N633" s="121"/>
      <c r="O633" s="121"/>
      <c r="P633" s="121"/>
      <c r="Q633" s="121"/>
      <c r="R633" s="121"/>
      <c r="S633" s="121"/>
      <c r="T633" s="121"/>
      <c r="U633" s="121"/>
      <c r="V633" s="121"/>
      <c r="W633" s="121"/>
      <c r="X633" s="121"/>
      <c r="Y633" s="121"/>
      <c r="Z633" s="121"/>
    </row>
    <row r="634">
      <c r="A634" s="120"/>
      <c r="B634" s="121"/>
      <c r="C634" s="121"/>
      <c r="D634" s="121"/>
      <c r="E634" s="121"/>
      <c r="F634" s="120"/>
      <c r="G634" s="121"/>
      <c r="H634" s="121"/>
      <c r="I634" s="121"/>
      <c r="J634" s="121"/>
      <c r="K634" s="121"/>
      <c r="L634" s="121"/>
      <c r="M634" s="121"/>
      <c r="N634" s="121"/>
      <c r="O634" s="121"/>
      <c r="P634" s="121"/>
      <c r="Q634" s="121"/>
      <c r="R634" s="121"/>
      <c r="S634" s="121"/>
      <c r="T634" s="121"/>
      <c r="U634" s="121"/>
      <c r="V634" s="121"/>
      <c r="W634" s="121"/>
      <c r="X634" s="121"/>
      <c r="Y634" s="121"/>
      <c r="Z634" s="121"/>
    </row>
    <row r="635">
      <c r="A635" s="120"/>
      <c r="B635" s="121"/>
      <c r="C635" s="121"/>
      <c r="D635" s="121"/>
      <c r="E635" s="121"/>
      <c r="F635" s="120"/>
      <c r="G635" s="121"/>
      <c r="H635" s="121"/>
      <c r="I635" s="121"/>
      <c r="J635" s="121"/>
      <c r="K635" s="121"/>
      <c r="L635" s="121"/>
      <c r="M635" s="121"/>
      <c r="N635" s="121"/>
      <c r="O635" s="121"/>
      <c r="P635" s="121"/>
      <c r="Q635" s="121"/>
      <c r="R635" s="121"/>
      <c r="S635" s="121"/>
      <c r="T635" s="121"/>
      <c r="U635" s="121"/>
      <c r="V635" s="121"/>
      <c r="W635" s="121"/>
      <c r="X635" s="121"/>
      <c r="Y635" s="121"/>
      <c r="Z635" s="121"/>
    </row>
    <row r="636">
      <c r="A636" s="120"/>
      <c r="B636" s="121"/>
      <c r="C636" s="121"/>
      <c r="D636" s="121"/>
      <c r="E636" s="121"/>
      <c r="F636" s="120"/>
      <c r="G636" s="121"/>
      <c r="H636" s="121"/>
      <c r="I636" s="121"/>
      <c r="J636" s="121"/>
      <c r="K636" s="121"/>
      <c r="L636" s="121"/>
      <c r="M636" s="121"/>
      <c r="N636" s="121"/>
      <c r="O636" s="121"/>
      <c r="P636" s="121"/>
      <c r="Q636" s="121"/>
      <c r="R636" s="121"/>
      <c r="S636" s="121"/>
      <c r="T636" s="121"/>
      <c r="U636" s="121"/>
      <c r="V636" s="121"/>
      <c r="W636" s="121"/>
      <c r="X636" s="121"/>
      <c r="Y636" s="121"/>
      <c r="Z636" s="121"/>
    </row>
    <row r="637">
      <c r="A637" s="120"/>
      <c r="B637" s="121"/>
      <c r="C637" s="121"/>
      <c r="D637" s="121"/>
      <c r="E637" s="121"/>
      <c r="F637" s="120"/>
      <c r="G637" s="121"/>
      <c r="H637" s="121"/>
      <c r="I637" s="121"/>
      <c r="J637" s="121"/>
      <c r="K637" s="121"/>
      <c r="L637" s="121"/>
      <c r="M637" s="121"/>
      <c r="N637" s="121"/>
      <c r="O637" s="121"/>
      <c r="P637" s="121"/>
      <c r="Q637" s="121"/>
      <c r="R637" s="121"/>
      <c r="S637" s="121"/>
      <c r="T637" s="121"/>
      <c r="U637" s="121"/>
      <c r="V637" s="121"/>
      <c r="W637" s="121"/>
      <c r="X637" s="121"/>
      <c r="Y637" s="121"/>
      <c r="Z637" s="121"/>
    </row>
    <row r="638">
      <c r="A638" s="120"/>
      <c r="B638" s="121"/>
      <c r="C638" s="121"/>
      <c r="D638" s="121"/>
      <c r="E638" s="121"/>
      <c r="F638" s="120"/>
      <c r="G638" s="121"/>
      <c r="H638" s="121"/>
      <c r="I638" s="121"/>
      <c r="J638" s="121"/>
      <c r="K638" s="121"/>
      <c r="L638" s="121"/>
      <c r="M638" s="121"/>
      <c r="N638" s="121"/>
      <c r="O638" s="121"/>
      <c r="P638" s="121"/>
      <c r="Q638" s="121"/>
      <c r="R638" s="121"/>
      <c r="S638" s="121"/>
      <c r="T638" s="121"/>
      <c r="U638" s="121"/>
      <c r="V638" s="121"/>
      <c r="W638" s="121"/>
      <c r="X638" s="121"/>
      <c r="Y638" s="121"/>
      <c r="Z638" s="121"/>
    </row>
    <row r="639">
      <c r="A639" s="120"/>
      <c r="B639" s="121"/>
      <c r="C639" s="121"/>
      <c r="D639" s="121"/>
      <c r="E639" s="121"/>
      <c r="F639" s="120"/>
      <c r="G639" s="121"/>
      <c r="H639" s="121"/>
      <c r="I639" s="121"/>
      <c r="J639" s="121"/>
      <c r="K639" s="121"/>
      <c r="L639" s="121"/>
      <c r="M639" s="121"/>
      <c r="N639" s="121"/>
      <c r="O639" s="121"/>
      <c r="P639" s="121"/>
      <c r="Q639" s="121"/>
      <c r="R639" s="121"/>
      <c r="S639" s="121"/>
      <c r="T639" s="121"/>
      <c r="U639" s="121"/>
      <c r="V639" s="121"/>
      <c r="W639" s="121"/>
      <c r="X639" s="121"/>
      <c r="Y639" s="121"/>
      <c r="Z639" s="121"/>
    </row>
    <row r="640">
      <c r="A640" s="120"/>
      <c r="B640" s="121"/>
      <c r="C640" s="121"/>
      <c r="D640" s="121"/>
      <c r="E640" s="121"/>
      <c r="F640" s="120"/>
      <c r="G640" s="121"/>
      <c r="H640" s="121"/>
      <c r="I640" s="121"/>
      <c r="J640" s="121"/>
      <c r="K640" s="121"/>
      <c r="L640" s="121"/>
      <c r="M640" s="121"/>
      <c r="N640" s="121"/>
      <c r="O640" s="121"/>
      <c r="P640" s="121"/>
      <c r="Q640" s="121"/>
      <c r="R640" s="121"/>
      <c r="S640" s="121"/>
      <c r="T640" s="121"/>
      <c r="U640" s="121"/>
      <c r="V640" s="121"/>
      <c r="W640" s="121"/>
      <c r="X640" s="121"/>
      <c r="Y640" s="121"/>
      <c r="Z640" s="121"/>
    </row>
    <row r="641">
      <c r="A641" s="120"/>
      <c r="B641" s="121"/>
      <c r="C641" s="121"/>
      <c r="D641" s="121"/>
      <c r="E641" s="121"/>
      <c r="F641" s="120"/>
      <c r="G641" s="121"/>
      <c r="H641" s="121"/>
      <c r="I641" s="121"/>
      <c r="J641" s="121"/>
      <c r="K641" s="121"/>
      <c r="L641" s="121"/>
      <c r="M641" s="121"/>
      <c r="N641" s="121"/>
      <c r="O641" s="121"/>
      <c r="P641" s="121"/>
      <c r="Q641" s="121"/>
      <c r="R641" s="121"/>
      <c r="S641" s="121"/>
      <c r="T641" s="121"/>
      <c r="U641" s="121"/>
      <c r="V641" s="121"/>
      <c r="W641" s="121"/>
      <c r="X641" s="121"/>
      <c r="Y641" s="121"/>
      <c r="Z641" s="121"/>
    </row>
    <row r="642">
      <c r="A642" s="120"/>
      <c r="B642" s="121"/>
      <c r="C642" s="121"/>
      <c r="D642" s="121"/>
      <c r="E642" s="121"/>
      <c r="F642" s="120"/>
      <c r="G642" s="121"/>
      <c r="H642" s="121"/>
      <c r="I642" s="121"/>
      <c r="J642" s="121"/>
      <c r="K642" s="121"/>
      <c r="L642" s="121"/>
      <c r="M642" s="121"/>
      <c r="N642" s="121"/>
      <c r="O642" s="121"/>
      <c r="P642" s="121"/>
      <c r="Q642" s="121"/>
      <c r="R642" s="121"/>
      <c r="S642" s="121"/>
      <c r="T642" s="121"/>
      <c r="U642" s="121"/>
      <c r="V642" s="121"/>
      <c r="W642" s="121"/>
      <c r="X642" s="121"/>
      <c r="Y642" s="121"/>
      <c r="Z642" s="121"/>
    </row>
    <row r="643">
      <c r="A643" s="120"/>
      <c r="B643" s="121"/>
      <c r="C643" s="121"/>
      <c r="D643" s="121"/>
      <c r="E643" s="121"/>
      <c r="F643" s="120"/>
      <c r="G643" s="121"/>
      <c r="H643" s="121"/>
      <c r="I643" s="121"/>
      <c r="J643" s="121"/>
      <c r="K643" s="121"/>
      <c r="L643" s="121"/>
      <c r="M643" s="121"/>
      <c r="N643" s="121"/>
      <c r="O643" s="121"/>
      <c r="P643" s="121"/>
      <c r="Q643" s="121"/>
      <c r="R643" s="121"/>
      <c r="S643" s="121"/>
      <c r="T643" s="121"/>
      <c r="U643" s="121"/>
      <c r="V643" s="121"/>
      <c r="W643" s="121"/>
      <c r="X643" s="121"/>
      <c r="Y643" s="121"/>
      <c r="Z643" s="121"/>
    </row>
    <row r="644">
      <c r="A644" s="120"/>
      <c r="B644" s="121"/>
      <c r="C644" s="121"/>
      <c r="D644" s="121"/>
      <c r="E644" s="121"/>
      <c r="F644" s="120"/>
      <c r="G644" s="121"/>
      <c r="H644" s="121"/>
      <c r="I644" s="121"/>
      <c r="J644" s="121"/>
      <c r="K644" s="121"/>
      <c r="L644" s="121"/>
      <c r="M644" s="121"/>
      <c r="N644" s="121"/>
      <c r="O644" s="121"/>
      <c r="P644" s="121"/>
      <c r="Q644" s="121"/>
      <c r="R644" s="121"/>
      <c r="S644" s="121"/>
      <c r="T644" s="121"/>
      <c r="U644" s="121"/>
      <c r="V644" s="121"/>
      <c r="W644" s="121"/>
      <c r="X644" s="121"/>
      <c r="Y644" s="121"/>
      <c r="Z644" s="121"/>
    </row>
    <row r="645">
      <c r="A645" s="120"/>
      <c r="B645" s="121"/>
      <c r="C645" s="121"/>
      <c r="D645" s="121"/>
      <c r="E645" s="121"/>
      <c r="F645" s="120"/>
      <c r="G645" s="121"/>
      <c r="H645" s="121"/>
      <c r="I645" s="121"/>
      <c r="J645" s="121"/>
      <c r="K645" s="121"/>
      <c r="L645" s="121"/>
      <c r="M645" s="121"/>
      <c r="N645" s="121"/>
      <c r="O645" s="121"/>
      <c r="P645" s="121"/>
      <c r="Q645" s="121"/>
      <c r="R645" s="121"/>
      <c r="S645" s="121"/>
      <c r="T645" s="121"/>
      <c r="U645" s="121"/>
      <c r="V645" s="121"/>
      <c r="W645" s="121"/>
      <c r="X645" s="121"/>
      <c r="Y645" s="121"/>
      <c r="Z645" s="121"/>
    </row>
    <row r="646">
      <c r="A646" s="120"/>
      <c r="B646" s="121"/>
      <c r="C646" s="121"/>
      <c r="D646" s="121"/>
      <c r="E646" s="121"/>
      <c r="F646" s="120"/>
      <c r="G646" s="121"/>
      <c r="H646" s="121"/>
      <c r="I646" s="121"/>
      <c r="J646" s="121"/>
      <c r="K646" s="121"/>
      <c r="L646" s="121"/>
      <c r="M646" s="121"/>
      <c r="N646" s="121"/>
      <c r="O646" s="121"/>
      <c r="P646" s="121"/>
      <c r="Q646" s="121"/>
      <c r="R646" s="121"/>
      <c r="S646" s="121"/>
      <c r="T646" s="121"/>
      <c r="U646" s="121"/>
      <c r="V646" s="121"/>
      <c r="W646" s="121"/>
      <c r="X646" s="121"/>
      <c r="Y646" s="121"/>
      <c r="Z646" s="121"/>
    </row>
    <row r="647">
      <c r="A647" s="120"/>
      <c r="B647" s="121"/>
      <c r="C647" s="121"/>
      <c r="D647" s="121"/>
      <c r="E647" s="121"/>
      <c r="F647" s="120"/>
      <c r="G647" s="121"/>
      <c r="H647" s="121"/>
      <c r="I647" s="121"/>
      <c r="J647" s="121"/>
      <c r="K647" s="121"/>
      <c r="L647" s="121"/>
      <c r="M647" s="121"/>
      <c r="N647" s="121"/>
      <c r="O647" s="121"/>
      <c r="P647" s="121"/>
      <c r="Q647" s="121"/>
      <c r="R647" s="121"/>
      <c r="S647" s="121"/>
      <c r="T647" s="121"/>
      <c r="U647" s="121"/>
      <c r="V647" s="121"/>
      <c r="W647" s="121"/>
      <c r="X647" s="121"/>
      <c r="Y647" s="121"/>
      <c r="Z647" s="121"/>
    </row>
    <row r="648">
      <c r="A648" s="120"/>
      <c r="B648" s="121"/>
      <c r="C648" s="121"/>
      <c r="D648" s="121"/>
      <c r="E648" s="121"/>
      <c r="F648" s="120"/>
      <c r="G648" s="121"/>
      <c r="H648" s="121"/>
      <c r="I648" s="121"/>
      <c r="J648" s="121"/>
      <c r="K648" s="121"/>
      <c r="L648" s="121"/>
      <c r="M648" s="121"/>
      <c r="N648" s="121"/>
      <c r="O648" s="121"/>
      <c r="P648" s="121"/>
      <c r="Q648" s="121"/>
      <c r="R648" s="121"/>
      <c r="S648" s="121"/>
      <c r="T648" s="121"/>
      <c r="U648" s="121"/>
      <c r="V648" s="121"/>
      <c r="W648" s="121"/>
      <c r="X648" s="121"/>
      <c r="Y648" s="121"/>
      <c r="Z648" s="121"/>
    </row>
    <row r="649">
      <c r="A649" s="120"/>
      <c r="B649" s="121"/>
      <c r="C649" s="121"/>
      <c r="D649" s="121"/>
      <c r="E649" s="121"/>
      <c r="F649" s="120"/>
      <c r="G649" s="121"/>
      <c r="H649" s="121"/>
      <c r="I649" s="121"/>
      <c r="J649" s="121"/>
      <c r="K649" s="121"/>
      <c r="L649" s="121"/>
      <c r="M649" s="121"/>
      <c r="N649" s="121"/>
      <c r="O649" s="121"/>
      <c r="P649" s="121"/>
      <c r="Q649" s="121"/>
      <c r="R649" s="121"/>
      <c r="S649" s="121"/>
      <c r="T649" s="121"/>
      <c r="U649" s="121"/>
      <c r="V649" s="121"/>
      <c r="W649" s="121"/>
      <c r="X649" s="121"/>
      <c r="Y649" s="121"/>
      <c r="Z649" s="121"/>
    </row>
    <row r="650">
      <c r="A650" s="120"/>
      <c r="B650" s="121"/>
      <c r="C650" s="121"/>
      <c r="D650" s="121"/>
      <c r="E650" s="121"/>
      <c r="F650" s="120"/>
      <c r="G650" s="121"/>
      <c r="H650" s="121"/>
      <c r="I650" s="121"/>
      <c r="J650" s="121"/>
      <c r="K650" s="121"/>
      <c r="L650" s="121"/>
      <c r="M650" s="121"/>
      <c r="N650" s="121"/>
      <c r="O650" s="121"/>
      <c r="P650" s="121"/>
      <c r="Q650" s="121"/>
      <c r="R650" s="121"/>
      <c r="S650" s="121"/>
      <c r="T650" s="121"/>
      <c r="U650" s="121"/>
      <c r="V650" s="121"/>
      <c r="W650" s="121"/>
      <c r="X650" s="121"/>
      <c r="Y650" s="121"/>
      <c r="Z650" s="121"/>
    </row>
    <row r="651">
      <c r="A651" s="120"/>
      <c r="B651" s="121"/>
      <c r="C651" s="121"/>
      <c r="D651" s="121"/>
      <c r="E651" s="121"/>
      <c r="F651" s="120"/>
      <c r="G651" s="121"/>
      <c r="H651" s="121"/>
      <c r="I651" s="121"/>
      <c r="J651" s="121"/>
      <c r="K651" s="121"/>
      <c r="L651" s="121"/>
      <c r="M651" s="121"/>
      <c r="N651" s="121"/>
      <c r="O651" s="121"/>
      <c r="P651" s="121"/>
      <c r="Q651" s="121"/>
      <c r="R651" s="121"/>
      <c r="S651" s="121"/>
      <c r="T651" s="121"/>
      <c r="U651" s="121"/>
      <c r="V651" s="121"/>
      <c r="W651" s="121"/>
      <c r="X651" s="121"/>
      <c r="Y651" s="121"/>
      <c r="Z651" s="121"/>
    </row>
    <row r="652">
      <c r="A652" s="120"/>
      <c r="B652" s="121"/>
      <c r="C652" s="121"/>
      <c r="D652" s="121"/>
      <c r="E652" s="121"/>
      <c r="F652" s="120"/>
      <c r="G652" s="121"/>
      <c r="H652" s="121"/>
      <c r="I652" s="121"/>
      <c r="J652" s="121"/>
      <c r="K652" s="121"/>
      <c r="L652" s="121"/>
      <c r="M652" s="121"/>
      <c r="N652" s="121"/>
      <c r="O652" s="121"/>
      <c r="P652" s="121"/>
      <c r="Q652" s="121"/>
      <c r="R652" s="121"/>
      <c r="S652" s="121"/>
      <c r="T652" s="121"/>
      <c r="U652" s="121"/>
      <c r="V652" s="121"/>
      <c r="W652" s="121"/>
      <c r="X652" s="121"/>
      <c r="Y652" s="121"/>
      <c r="Z652" s="121"/>
    </row>
    <row r="653">
      <c r="A653" s="120"/>
      <c r="B653" s="121"/>
      <c r="C653" s="121"/>
      <c r="D653" s="121"/>
      <c r="E653" s="121"/>
      <c r="F653" s="120"/>
      <c r="G653" s="121"/>
      <c r="H653" s="121"/>
      <c r="I653" s="121"/>
      <c r="J653" s="121"/>
      <c r="K653" s="121"/>
      <c r="L653" s="121"/>
      <c r="M653" s="121"/>
      <c r="N653" s="121"/>
      <c r="O653" s="121"/>
      <c r="P653" s="121"/>
      <c r="Q653" s="121"/>
      <c r="R653" s="121"/>
      <c r="S653" s="121"/>
      <c r="T653" s="121"/>
      <c r="U653" s="121"/>
      <c r="V653" s="121"/>
      <c r="W653" s="121"/>
      <c r="X653" s="121"/>
      <c r="Y653" s="121"/>
      <c r="Z653" s="121"/>
    </row>
    <row r="654">
      <c r="A654" s="120"/>
      <c r="B654" s="121"/>
      <c r="C654" s="121"/>
      <c r="D654" s="121"/>
      <c r="E654" s="121"/>
      <c r="F654" s="120"/>
      <c r="G654" s="121"/>
      <c r="H654" s="121"/>
      <c r="I654" s="121"/>
      <c r="J654" s="121"/>
      <c r="K654" s="121"/>
      <c r="L654" s="121"/>
      <c r="M654" s="121"/>
      <c r="N654" s="121"/>
      <c r="O654" s="121"/>
      <c r="P654" s="121"/>
      <c r="Q654" s="121"/>
      <c r="R654" s="121"/>
      <c r="S654" s="121"/>
      <c r="T654" s="121"/>
      <c r="U654" s="121"/>
      <c r="V654" s="121"/>
      <c r="W654" s="121"/>
      <c r="X654" s="121"/>
      <c r="Y654" s="121"/>
      <c r="Z654" s="121"/>
    </row>
    <row r="655">
      <c r="A655" s="120"/>
      <c r="B655" s="121"/>
      <c r="C655" s="121"/>
      <c r="D655" s="121"/>
      <c r="E655" s="121"/>
      <c r="F655" s="120"/>
      <c r="G655" s="121"/>
      <c r="H655" s="121"/>
      <c r="I655" s="121"/>
      <c r="J655" s="121"/>
      <c r="K655" s="121"/>
      <c r="L655" s="121"/>
      <c r="M655" s="121"/>
      <c r="N655" s="121"/>
      <c r="O655" s="121"/>
      <c r="P655" s="121"/>
      <c r="Q655" s="121"/>
      <c r="R655" s="121"/>
      <c r="S655" s="121"/>
      <c r="T655" s="121"/>
      <c r="U655" s="121"/>
      <c r="V655" s="121"/>
      <c r="W655" s="121"/>
      <c r="X655" s="121"/>
      <c r="Y655" s="121"/>
      <c r="Z655" s="121"/>
    </row>
    <row r="656">
      <c r="A656" s="120"/>
      <c r="B656" s="121"/>
      <c r="C656" s="121"/>
      <c r="D656" s="121"/>
      <c r="E656" s="121"/>
      <c r="F656" s="120"/>
      <c r="G656" s="121"/>
      <c r="H656" s="121"/>
      <c r="I656" s="121"/>
      <c r="J656" s="121"/>
      <c r="K656" s="121"/>
      <c r="L656" s="121"/>
      <c r="M656" s="121"/>
      <c r="N656" s="121"/>
      <c r="O656" s="121"/>
      <c r="P656" s="121"/>
      <c r="Q656" s="121"/>
      <c r="R656" s="121"/>
      <c r="S656" s="121"/>
      <c r="T656" s="121"/>
      <c r="U656" s="121"/>
      <c r="V656" s="121"/>
      <c r="W656" s="121"/>
      <c r="X656" s="121"/>
      <c r="Y656" s="121"/>
      <c r="Z656" s="121"/>
    </row>
    <row r="657">
      <c r="A657" s="120"/>
      <c r="B657" s="121"/>
      <c r="C657" s="121"/>
      <c r="D657" s="121"/>
      <c r="E657" s="121"/>
      <c r="F657" s="120"/>
      <c r="G657" s="121"/>
      <c r="H657" s="121"/>
      <c r="I657" s="121"/>
      <c r="J657" s="121"/>
      <c r="K657" s="121"/>
      <c r="L657" s="121"/>
      <c r="M657" s="121"/>
      <c r="N657" s="121"/>
      <c r="O657" s="121"/>
      <c r="P657" s="121"/>
      <c r="Q657" s="121"/>
      <c r="R657" s="121"/>
      <c r="S657" s="121"/>
      <c r="T657" s="121"/>
      <c r="U657" s="121"/>
      <c r="V657" s="121"/>
      <c r="W657" s="121"/>
      <c r="X657" s="121"/>
      <c r="Y657" s="121"/>
      <c r="Z657" s="121"/>
    </row>
    <row r="658">
      <c r="A658" s="120"/>
      <c r="B658" s="121"/>
      <c r="C658" s="121"/>
      <c r="D658" s="121"/>
      <c r="E658" s="121"/>
      <c r="F658" s="120"/>
      <c r="G658" s="121"/>
      <c r="H658" s="121"/>
      <c r="I658" s="121"/>
      <c r="J658" s="121"/>
      <c r="K658" s="121"/>
      <c r="L658" s="121"/>
      <c r="M658" s="121"/>
      <c r="N658" s="121"/>
      <c r="O658" s="121"/>
      <c r="P658" s="121"/>
      <c r="Q658" s="121"/>
      <c r="R658" s="121"/>
      <c r="S658" s="121"/>
      <c r="T658" s="121"/>
      <c r="U658" s="121"/>
      <c r="V658" s="121"/>
      <c r="W658" s="121"/>
      <c r="X658" s="121"/>
      <c r="Y658" s="121"/>
      <c r="Z658" s="121"/>
    </row>
    <row r="659">
      <c r="A659" s="120"/>
      <c r="B659" s="121"/>
      <c r="C659" s="121"/>
      <c r="D659" s="121"/>
      <c r="E659" s="121"/>
      <c r="F659" s="120"/>
      <c r="G659" s="121"/>
      <c r="H659" s="121"/>
      <c r="I659" s="121"/>
      <c r="J659" s="121"/>
      <c r="K659" s="121"/>
      <c r="L659" s="121"/>
      <c r="M659" s="121"/>
      <c r="N659" s="121"/>
      <c r="O659" s="121"/>
      <c r="P659" s="121"/>
      <c r="Q659" s="121"/>
      <c r="R659" s="121"/>
      <c r="S659" s="121"/>
      <c r="T659" s="121"/>
      <c r="U659" s="121"/>
      <c r="V659" s="121"/>
      <c r="W659" s="121"/>
      <c r="X659" s="121"/>
      <c r="Y659" s="121"/>
      <c r="Z659" s="121"/>
    </row>
    <row r="660">
      <c r="A660" s="120"/>
      <c r="B660" s="121"/>
      <c r="C660" s="121"/>
      <c r="D660" s="121"/>
      <c r="E660" s="121"/>
      <c r="F660" s="120"/>
      <c r="G660" s="121"/>
      <c r="H660" s="121"/>
      <c r="I660" s="121"/>
      <c r="J660" s="121"/>
      <c r="K660" s="121"/>
      <c r="L660" s="121"/>
      <c r="M660" s="121"/>
      <c r="N660" s="121"/>
      <c r="O660" s="121"/>
      <c r="P660" s="121"/>
      <c r="Q660" s="121"/>
      <c r="R660" s="121"/>
      <c r="S660" s="121"/>
      <c r="T660" s="121"/>
      <c r="U660" s="121"/>
      <c r="V660" s="121"/>
      <c r="W660" s="121"/>
      <c r="X660" s="121"/>
      <c r="Y660" s="121"/>
      <c r="Z660" s="121"/>
    </row>
    <row r="661">
      <c r="A661" s="120"/>
      <c r="B661" s="121"/>
      <c r="C661" s="121"/>
      <c r="D661" s="121"/>
      <c r="E661" s="121"/>
      <c r="F661" s="120"/>
      <c r="G661" s="121"/>
      <c r="H661" s="121"/>
      <c r="I661" s="121"/>
      <c r="J661" s="121"/>
      <c r="K661" s="121"/>
      <c r="L661" s="121"/>
      <c r="M661" s="121"/>
      <c r="N661" s="121"/>
      <c r="O661" s="121"/>
      <c r="P661" s="121"/>
      <c r="Q661" s="121"/>
      <c r="R661" s="121"/>
      <c r="S661" s="121"/>
      <c r="T661" s="121"/>
      <c r="U661" s="121"/>
      <c r="V661" s="121"/>
      <c r="W661" s="121"/>
      <c r="X661" s="121"/>
      <c r="Y661" s="121"/>
      <c r="Z661" s="121"/>
    </row>
    <row r="662">
      <c r="A662" s="120"/>
      <c r="B662" s="121"/>
      <c r="C662" s="121"/>
      <c r="D662" s="121"/>
      <c r="E662" s="121"/>
      <c r="F662" s="120"/>
      <c r="G662" s="121"/>
      <c r="H662" s="121"/>
      <c r="I662" s="121"/>
      <c r="J662" s="121"/>
      <c r="K662" s="121"/>
      <c r="L662" s="121"/>
      <c r="M662" s="121"/>
      <c r="N662" s="121"/>
      <c r="O662" s="121"/>
      <c r="P662" s="121"/>
      <c r="Q662" s="121"/>
      <c r="R662" s="121"/>
      <c r="S662" s="121"/>
      <c r="T662" s="121"/>
      <c r="U662" s="121"/>
      <c r="V662" s="121"/>
      <c r="W662" s="121"/>
      <c r="X662" s="121"/>
      <c r="Y662" s="121"/>
      <c r="Z662" s="121"/>
    </row>
    <row r="663">
      <c r="A663" s="120"/>
      <c r="B663" s="121"/>
      <c r="C663" s="121"/>
      <c r="D663" s="121"/>
      <c r="E663" s="121"/>
      <c r="F663" s="120"/>
      <c r="G663" s="121"/>
      <c r="H663" s="121"/>
      <c r="I663" s="121"/>
      <c r="J663" s="121"/>
      <c r="K663" s="121"/>
      <c r="L663" s="121"/>
      <c r="M663" s="121"/>
      <c r="N663" s="121"/>
      <c r="O663" s="121"/>
      <c r="P663" s="121"/>
      <c r="Q663" s="121"/>
      <c r="R663" s="121"/>
      <c r="S663" s="121"/>
      <c r="T663" s="121"/>
      <c r="U663" s="121"/>
      <c r="V663" s="121"/>
      <c r="W663" s="121"/>
      <c r="X663" s="121"/>
      <c r="Y663" s="121"/>
      <c r="Z663" s="121"/>
    </row>
    <row r="664">
      <c r="A664" s="120"/>
      <c r="B664" s="121"/>
      <c r="C664" s="121"/>
      <c r="D664" s="121"/>
      <c r="E664" s="121"/>
      <c r="F664" s="120"/>
      <c r="G664" s="121"/>
      <c r="H664" s="121"/>
      <c r="I664" s="121"/>
      <c r="J664" s="121"/>
      <c r="K664" s="121"/>
      <c r="L664" s="121"/>
      <c r="M664" s="121"/>
      <c r="N664" s="121"/>
      <c r="O664" s="121"/>
      <c r="P664" s="121"/>
      <c r="Q664" s="121"/>
      <c r="R664" s="121"/>
      <c r="S664" s="121"/>
      <c r="T664" s="121"/>
      <c r="U664" s="121"/>
      <c r="V664" s="121"/>
      <c r="W664" s="121"/>
      <c r="X664" s="121"/>
      <c r="Y664" s="121"/>
      <c r="Z664" s="121"/>
    </row>
    <row r="665">
      <c r="A665" s="120"/>
      <c r="B665" s="121"/>
      <c r="C665" s="121"/>
      <c r="D665" s="121"/>
      <c r="E665" s="121"/>
      <c r="F665" s="120"/>
      <c r="G665" s="121"/>
      <c r="H665" s="121"/>
      <c r="I665" s="121"/>
      <c r="J665" s="121"/>
      <c r="K665" s="121"/>
      <c r="L665" s="121"/>
      <c r="M665" s="121"/>
      <c r="N665" s="121"/>
      <c r="O665" s="121"/>
      <c r="P665" s="121"/>
      <c r="Q665" s="121"/>
      <c r="R665" s="121"/>
      <c r="S665" s="121"/>
      <c r="T665" s="121"/>
      <c r="U665" s="121"/>
      <c r="V665" s="121"/>
      <c r="W665" s="121"/>
      <c r="X665" s="121"/>
      <c r="Y665" s="121"/>
      <c r="Z665" s="121"/>
    </row>
    <row r="666">
      <c r="A666" s="120"/>
      <c r="B666" s="121"/>
      <c r="C666" s="121"/>
      <c r="D666" s="121"/>
      <c r="E666" s="121"/>
      <c r="F666" s="120"/>
      <c r="G666" s="121"/>
      <c r="H666" s="121"/>
      <c r="I666" s="121"/>
      <c r="J666" s="121"/>
      <c r="K666" s="121"/>
      <c r="L666" s="121"/>
      <c r="M666" s="121"/>
      <c r="N666" s="121"/>
      <c r="O666" s="121"/>
      <c r="P666" s="121"/>
      <c r="Q666" s="121"/>
      <c r="R666" s="121"/>
      <c r="S666" s="121"/>
      <c r="T666" s="121"/>
      <c r="U666" s="121"/>
      <c r="V666" s="121"/>
      <c r="W666" s="121"/>
      <c r="X666" s="121"/>
      <c r="Y666" s="121"/>
      <c r="Z666" s="121"/>
    </row>
    <row r="667">
      <c r="A667" s="120"/>
      <c r="B667" s="121"/>
      <c r="C667" s="121"/>
      <c r="D667" s="121"/>
      <c r="E667" s="121"/>
      <c r="F667" s="120"/>
      <c r="G667" s="121"/>
      <c r="H667" s="121"/>
      <c r="I667" s="121"/>
      <c r="J667" s="121"/>
      <c r="K667" s="121"/>
      <c r="L667" s="121"/>
      <c r="M667" s="121"/>
      <c r="N667" s="121"/>
      <c r="O667" s="121"/>
      <c r="P667" s="121"/>
      <c r="Q667" s="121"/>
      <c r="R667" s="121"/>
      <c r="S667" s="121"/>
      <c r="T667" s="121"/>
      <c r="U667" s="121"/>
      <c r="V667" s="121"/>
      <c r="W667" s="121"/>
      <c r="X667" s="121"/>
      <c r="Y667" s="121"/>
      <c r="Z667" s="121"/>
    </row>
    <row r="668">
      <c r="A668" s="120"/>
      <c r="B668" s="121"/>
      <c r="C668" s="121"/>
      <c r="D668" s="121"/>
      <c r="E668" s="121"/>
      <c r="F668" s="120"/>
      <c r="G668" s="121"/>
      <c r="H668" s="121"/>
      <c r="I668" s="121"/>
      <c r="J668" s="121"/>
      <c r="K668" s="121"/>
      <c r="L668" s="121"/>
      <c r="M668" s="121"/>
      <c r="N668" s="121"/>
      <c r="O668" s="121"/>
      <c r="P668" s="121"/>
      <c r="Q668" s="121"/>
      <c r="R668" s="121"/>
      <c r="S668" s="121"/>
      <c r="T668" s="121"/>
      <c r="U668" s="121"/>
      <c r="V668" s="121"/>
      <c r="W668" s="121"/>
      <c r="X668" s="121"/>
      <c r="Y668" s="121"/>
      <c r="Z668" s="121"/>
    </row>
    <row r="669">
      <c r="A669" s="120"/>
      <c r="B669" s="121"/>
      <c r="C669" s="121"/>
      <c r="D669" s="121"/>
      <c r="E669" s="121"/>
      <c r="F669" s="120"/>
      <c r="G669" s="121"/>
      <c r="H669" s="121"/>
      <c r="I669" s="121"/>
      <c r="J669" s="121"/>
      <c r="K669" s="121"/>
      <c r="L669" s="121"/>
      <c r="M669" s="121"/>
      <c r="N669" s="121"/>
      <c r="O669" s="121"/>
      <c r="P669" s="121"/>
      <c r="Q669" s="121"/>
      <c r="R669" s="121"/>
      <c r="S669" s="121"/>
      <c r="T669" s="121"/>
      <c r="U669" s="121"/>
      <c r="V669" s="121"/>
      <c r="W669" s="121"/>
      <c r="X669" s="121"/>
      <c r="Y669" s="121"/>
      <c r="Z669" s="121"/>
    </row>
    <row r="670">
      <c r="A670" s="120"/>
      <c r="B670" s="121"/>
      <c r="C670" s="121"/>
      <c r="D670" s="121"/>
      <c r="E670" s="121"/>
      <c r="F670" s="120"/>
      <c r="G670" s="121"/>
      <c r="H670" s="121"/>
      <c r="I670" s="121"/>
      <c r="J670" s="121"/>
      <c r="K670" s="121"/>
      <c r="L670" s="121"/>
      <c r="M670" s="121"/>
      <c r="N670" s="121"/>
      <c r="O670" s="121"/>
      <c r="P670" s="121"/>
      <c r="Q670" s="121"/>
      <c r="R670" s="121"/>
      <c r="S670" s="121"/>
      <c r="T670" s="121"/>
      <c r="U670" s="121"/>
      <c r="V670" s="121"/>
      <c r="W670" s="121"/>
      <c r="X670" s="121"/>
      <c r="Y670" s="121"/>
      <c r="Z670" s="121"/>
    </row>
    <row r="671">
      <c r="A671" s="120"/>
      <c r="B671" s="121"/>
      <c r="C671" s="121"/>
      <c r="D671" s="121"/>
      <c r="E671" s="121"/>
      <c r="F671" s="120"/>
      <c r="G671" s="121"/>
      <c r="H671" s="121"/>
      <c r="I671" s="121"/>
      <c r="J671" s="121"/>
      <c r="K671" s="121"/>
      <c r="L671" s="121"/>
      <c r="M671" s="121"/>
      <c r="N671" s="121"/>
      <c r="O671" s="121"/>
      <c r="P671" s="121"/>
      <c r="Q671" s="121"/>
      <c r="R671" s="121"/>
      <c r="S671" s="121"/>
      <c r="T671" s="121"/>
      <c r="U671" s="121"/>
      <c r="V671" s="121"/>
      <c r="W671" s="121"/>
      <c r="X671" s="121"/>
      <c r="Y671" s="121"/>
      <c r="Z671" s="121"/>
    </row>
    <row r="672">
      <c r="A672" s="120"/>
      <c r="B672" s="121"/>
      <c r="C672" s="121"/>
      <c r="D672" s="121"/>
      <c r="E672" s="121"/>
      <c r="F672" s="120"/>
      <c r="G672" s="121"/>
      <c r="H672" s="121"/>
      <c r="I672" s="121"/>
      <c r="J672" s="121"/>
      <c r="K672" s="121"/>
      <c r="L672" s="121"/>
      <c r="M672" s="121"/>
      <c r="N672" s="121"/>
      <c r="O672" s="121"/>
      <c r="P672" s="121"/>
      <c r="Q672" s="121"/>
      <c r="R672" s="121"/>
      <c r="S672" s="121"/>
      <c r="T672" s="121"/>
      <c r="U672" s="121"/>
      <c r="V672" s="121"/>
      <c r="W672" s="121"/>
      <c r="X672" s="121"/>
      <c r="Y672" s="121"/>
      <c r="Z672" s="121"/>
    </row>
    <row r="673">
      <c r="A673" s="120"/>
      <c r="B673" s="121"/>
      <c r="C673" s="121"/>
      <c r="D673" s="121"/>
      <c r="E673" s="121"/>
      <c r="F673" s="120"/>
      <c r="G673" s="121"/>
      <c r="H673" s="121"/>
      <c r="I673" s="121"/>
      <c r="J673" s="121"/>
      <c r="K673" s="121"/>
      <c r="L673" s="121"/>
      <c r="M673" s="121"/>
      <c r="N673" s="121"/>
      <c r="O673" s="121"/>
      <c r="P673" s="121"/>
      <c r="Q673" s="121"/>
      <c r="R673" s="121"/>
      <c r="S673" s="121"/>
      <c r="T673" s="121"/>
      <c r="U673" s="121"/>
      <c r="V673" s="121"/>
      <c r="W673" s="121"/>
      <c r="X673" s="121"/>
      <c r="Y673" s="121"/>
      <c r="Z673" s="121"/>
    </row>
    <row r="674">
      <c r="A674" s="120"/>
      <c r="B674" s="121"/>
      <c r="C674" s="121"/>
      <c r="D674" s="121"/>
      <c r="E674" s="121"/>
      <c r="F674" s="120"/>
      <c r="G674" s="121"/>
      <c r="H674" s="121"/>
      <c r="I674" s="121"/>
      <c r="J674" s="121"/>
      <c r="K674" s="121"/>
      <c r="L674" s="121"/>
      <c r="M674" s="121"/>
      <c r="N674" s="121"/>
      <c r="O674" s="121"/>
      <c r="P674" s="121"/>
      <c r="Q674" s="121"/>
      <c r="R674" s="121"/>
      <c r="S674" s="121"/>
      <c r="T674" s="121"/>
      <c r="U674" s="121"/>
      <c r="V674" s="121"/>
      <c r="W674" s="121"/>
      <c r="X674" s="121"/>
      <c r="Y674" s="121"/>
      <c r="Z674" s="121"/>
    </row>
    <row r="675">
      <c r="A675" s="120"/>
      <c r="B675" s="121"/>
      <c r="C675" s="121"/>
      <c r="D675" s="121"/>
      <c r="E675" s="121"/>
      <c r="F675" s="120"/>
      <c r="G675" s="121"/>
      <c r="H675" s="121"/>
      <c r="I675" s="121"/>
      <c r="J675" s="121"/>
      <c r="K675" s="121"/>
      <c r="L675" s="121"/>
      <c r="M675" s="121"/>
      <c r="N675" s="121"/>
      <c r="O675" s="121"/>
      <c r="P675" s="121"/>
      <c r="Q675" s="121"/>
      <c r="R675" s="121"/>
      <c r="S675" s="121"/>
      <c r="T675" s="121"/>
      <c r="U675" s="121"/>
      <c r="V675" s="121"/>
      <c r="W675" s="121"/>
      <c r="X675" s="121"/>
      <c r="Y675" s="121"/>
      <c r="Z675" s="121"/>
    </row>
    <row r="676">
      <c r="A676" s="120"/>
      <c r="B676" s="121"/>
      <c r="C676" s="121"/>
      <c r="D676" s="121"/>
      <c r="E676" s="121"/>
      <c r="F676" s="120"/>
      <c r="G676" s="121"/>
      <c r="H676" s="121"/>
      <c r="I676" s="121"/>
      <c r="J676" s="121"/>
      <c r="K676" s="121"/>
      <c r="L676" s="121"/>
      <c r="M676" s="121"/>
      <c r="N676" s="121"/>
      <c r="O676" s="121"/>
      <c r="P676" s="121"/>
      <c r="Q676" s="121"/>
      <c r="R676" s="121"/>
      <c r="S676" s="121"/>
      <c r="T676" s="121"/>
      <c r="U676" s="121"/>
      <c r="V676" s="121"/>
      <c r="W676" s="121"/>
      <c r="X676" s="121"/>
      <c r="Y676" s="121"/>
      <c r="Z676" s="121"/>
    </row>
    <row r="677">
      <c r="A677" s="120"/>
      <c r="B677" s="121"/>
      <c r="C677" s="121"/>
      <c r="D677" s="121"/>
      <c r="E677" s="121"/>
      <c r="F677" s="120"/>
      <c r="G677" s="121"/>
      <c r="H677" s="121"/>
      <c r="I677" s="121"/>
      <c r="J677" s="121"/>
      <c r="K677" s="121"/>
      <c r="L677" s="121"/>
      <c r="M677" s="121"/>
      <c r="N677" s="121"/>
      <c r="O677" s="121"/>
      <c r="P677" s="121"/>
      <c r="Q677" s="121"/>
      <c r="R677" s="121"/>
      <c r="S677" s="121"/>
      <c r="T677" s="121"/>
      <c r="U677" s="121"/>
      <c r="V677" s="121"/>
      <c r="W677" s="121"/>
      <c r="X677" s="121"/>
      <c r="Y677" s="121"/>
      <c r="Z677" s="121"/>
    </row>
    <row r="678">
      <c r="A678" s="120"/>
      <c r="B678" s="121"/>
      <c r="C678" s="121"/>
      <c r="D678" s="121"/>
      <c r="E678" s="121"/>
      <c r="F678" s="120"/>
      <c r="G678" s="121"/>
      <c r="H678" s="121"/>
      <c r="I678" s="121"/>
      <c r="J678" s="121"/>
      <c r="K678" s="121"/>
      <c r="L678" s="121"/>
      <c r="M678" s="121"/>
      <c r="N678" s="121"/>
      <c r="O678" s="121"/>
      <c r="P678" s="121"/>
      <c r="Q678" s="121"/>
      <c r="R678" s="121"/>
      <c r="S678" s="121"/>
      <c r="T678" s="121"/>
      <c r="U678" s="121"/>
      <c r="V678" s="121"/>
      <c r="W678" s="121"/>
      <c r="X678" s="121"/>
      <c r="Y678" s="121"/>
      <c r="Z678" s="121"/>
    </row>
    <row r="679">
      <c r="A679" s="120"/>
      <c r="B679" s="121"/>
      <c r="C679" s="121"/>
      <c r="D679" s="121"/>
      <c r="E679" s="121"/>
      <c r="F679" s="120"/>
      <c r="G679" s="121"/>
      <c r="H679" s="121"/>
      <c r="I679" s="121"/>
      <c r="J679" s="121"/>
      <c r="K679" s="121"/>
      <c r="L679" s="121"/>
      <c r="M679" s="121"/>
      <c r="N679" s="121"/>
      <c r="O679" s="121"/>
      <c r="P679" s="121"/>
      <c r="Q679" s="121"/>
      <c r="R679" s="121"/>
      <c r="S679" s="121"/>
      <c r="T679" s="121"/>
      <c r="U679" s="121"/>
      <c r="V679" s="121"/>
      <c r="W679" s="121"/>
      <c r="X679" s="121"/>
      <c r="Y679" s="121"/>
      <c r="Z679" s="121"/>
    </row>
    <row r="680">
      <c r="A680" s="120"/>
      <c r="B680" s="121"/>
      <c r="C680" s="121"/>
      <c r="D680" s="121"/>
      <c r="E680" s="121"/>
      <c r="F680" s="120"/>
      <c r="G680" s="121"/>
      <c r="H680" s="121"/>
      <c r="I680" s="121"/>
      <c r="J680" s="121"/>
      <c r="K680" s="121"/>
      <c r="L680" s="121"/>
      <c r="M680" s="121"/>
      <c r="N680" s="121"/>
      <c r="O680" s="121"/>
      <c r="P680" s="121"/>
      <c r="Q680" s="121"/>
      <c r="R680" s="121"/>
      <c r="S680" s="121"/>
      <c r="T680" s="121"/>
      <c r="U680" s="121"/>
      <c r="V680" s="121"/>
      <c r="W680" s="121"/>
      <c r="X680" s="121"/>
      <c r="Y680" s="121"/>
      <c r="Z680" s="121"/>
    </row>
    <row r="681">
      <c r="A681" s="120"/>
      <c r="B681" s="121"/>
      <c r="C681" s="121"/>
      <c r="D681" s="121"/>
      <c r="E681" s="121"/>
      <c r="F681" s="120"/>
      <c r="G681" s="121"/>
      <c r="H681" s="121"/>
      <c r="I681" s="121"/>
      <c r="J681" s="121"/>
      <c r="K681" s="121"/>
      <c r="L681" s="121"/>
      <c r="M681" s="121"/>
      <c r="N681" s="121"/>
      <c r="O681" s="121"/>
      <c r="P681" s="121"/>
      <c r="Q681" s="121"/>
      <c r="R681" s="121"/>
      <c r="S681" s="121"/>
      <c r="T681" s="121"/>
      <c r="U681" s="121"/>
      <c r="V681" s="121"/>
      <c r="W681" s="121"/>
      <c r="X681" s="121"/>
      <c r="Y681" s="121"/>
      <c r="Z681" s="121"/>
    </row>
    <row r="682">
      <c r="A682" s="120"/>
      <c r="B682" s="121"/>
      <c r="C682" s="121"/>
      <c r="D682" s="121"/>
      <c r="E682" s="121"/>
      <c r="F682" s="120"/>
      <c r="G682" s="121"/>
      <c r="H682" s="121"/>
      <c r="I682" s="121"/>
      <c r="J682" s="121"/>
      <c r="K682" s="121"/>
      <c r="L682" s="121"/>
      <c r="M682" s="121"/>
      <c r="N682" s="121"/>
      <c r="O682" s="121"/>
      <c r="P682" s="121"/>
      <c r="Q682" s="121"/>
      <c r="R682" s="121"/>
      <c r="S682" s="121"/>
      <c r="T682" s="121"/>
      <c r="U682" s="121"/>
      <c r="V682" s="121"/>
      <c r="W682" s="121"/>
      <c r="X682" s="121"/>
      <c r="Y682" s="121"/>
      <c r="Z682" s="121"/>
    </row>
    <row r="683">
      <c r="A683" s="120"/>
      <c r="B683" s="121"/>
      <c r="C683" s="121"/>
      <c r="D683" s="121"/>
      <c r="E683" s="121"/>
      <c r="F683" s="120"/>
      <c r="G683" s="121"/>
      <c r="H683" s="121"/>
      <c r="I683" s="121"/>
      <c r="J683" s="121"/>
      <c r="K683" s="121"/>
      <c r="L683" s="121"/>
      <c r="M683" s="121"/>
      <c r="N683" s="121"/>
      <c r="O683" s="121"/>
      <c r="P683" s="121"/>
      <c r="Q683" s="121"/>
      <c r="R683" s="121"/>
      <c r="S683" s="121"/>
      <c r="T683" s="121"/>
      <c r="U683" s="121"/>
      <c r="V683" s="121"/>
      <c r="W683" s="121"/>
      <c r="X683" s="121"/>
      <c r="Y683" s="121"/>
      <c r="Z683" s="121"/>
    </row>
    <row r="684">
      <c r="A684" s="120"/>
      <c r="B684" s="121"/>
      <c r="C684" s="121"/>
      <c r="D684" s="121"/>
      <c r="E684" s="121"/>
      <c r="F684" s="120"/>
      <c r="G684" s="121"/>
      <c r="H684" s="121"/>
      <c r="I684" s="121"/>
      <c r="J684" s="121"/>
      <c r="K684" s="121"/>
      <c r="L684" s="121"/>
      <c r="M684" s="121"/>
      <c r="N684" s="121"/>
      <c r="O684" s="121"/>
      <c r="P684" s="121"/>
      <c r="Q684" s="121"/>
      <c r="R684" s="121"/>
      <c r="S684" s="121"/>
      <c r="T684" s="121"/>
      <c r="U684" s="121"/>
      <c r="V684" s="121"/>
      <c r="W684" s="121"/>
      <c r="X684" s="121"/>
      <c r="Y684" s="121"/>
      <c r="Z684" s="121"/>
    </row>
    <row r="685">
      <c r="A685" s="120"/>
      <c r="B685" s="121"/>
      <c r="C685" s="121"/>
      <c r="D685" s="121"/>
      <c r="E685" s="121"/>
      <c r="F685" s="120"/>
      <c r="G685" s="121"/>
      <c r="H685" s="121"/>
      <c r="I685" s="121"/>
      <c r="J685" s="121"/>
      <c r="K685" s="121"/>
      <c r="L685" s="121"/>
      <c r="M685" s="121"/>
      <c r="N685" s="121"/>
      <c r="O685" s="121"/>
      <c r="P685" s="121"/>
      <c r="Q685" s="121"/>
      <c r="R685" s="121"/>
      <c r="S685" s="121"/>
      <c r="T685" s="121"/>
      <c r="U685" s="121"/>
      <c r="V685" s="121"/>
      <c r="W685" s="121"/>
      <c r="X685" s="121"/>
      <c r="Y685" s="121"/>
      <c r="Z685" s="121"/>
    </row>
    <row r="686">
      <c r="A686" s="120"/>
      <c r="B686" s="121"/>
      <c r="C686" s="121"/>
      <c r="D686" s="121"/>
      <c r="E686" s="121"/>
      <c r="F686" s="120"/>
      <c r="G686" s="121"/>
      <c r="H686" s="121"/>
      <c r="I686" s="121"/>
      <c r="J686" s="121"/>
      <c r="K686" s="121"/>
      <c r="L686" s="121"/>
      <c r="M686" s="121"/>
      <c r="N686" s="121"/>
      <c r="O686" s="121"/>
      <c r="P686" s="121"/>
      <c r="Q686" s="121"/>
      <c r="R686" s="121"/>
      <c r="S686" s="121"/>
      <c r="T686" s="121"/>
      <c r="U686" s="121"/>
      <c r="V686" s="121"/>
      <c r="W686" s="121"/>
      <c r="X686" s="121"/>
      <c r="Y686" s="121"/>
      <c r="Z686" s="121"/>
    </row>
    <row r="687">
      <c r="A687" s="120"/>
      <c r="B687" s="121"/>
      <c r="C687" s="121"/>
      <c r="D687" s="121"/>
      <c r="E687" s="121"/>
      <c r="F687" s="120"/>
      <c r="G687" s="121"/>
      <c r="H687" s="121"/>
      <c r="I687" s="121"/>
      <c r="J687" s="121"/>
      <c r="K687" s="121"/>
      <c r="L687" s="121"/>
      <c r="M687" s="121"/>
      <c r="N687" s="121"/>
      <c r="O687" s="121"/>
      <c r="P687" s="121"/>
      <c r="Q687" s="121"/>
      <c r="R687" s="121"/>
      <c r="S687" s="121"/>
      <c r="T687" s="121"/>
      <c r="U687" s="121"/>
      <c r="V687" s="121"/>
      <c r="W687" s="121"/>
      <c r="X687" s="121"/>
      <c r="Y687" s="121"/>
      <c r="Z687" s="121"/>
    </row>
    <row r="688">
      <c r="A688" s="120"/>
      <c r="B688" s="121"/>
      <c r="C688" s="121"/>
      <c r="D688" s="121"/>
      <c r="E688" s="121"/>
      <c r="F688" s="120"/>
      <c r="G688" s="121"/>
      <c r="H688" s="121"/>
      <c r="I688" s="121"/>
      <c r="J688" s="121"/>
      <c r="K688" s="121"/>
      <c r="L688" s="121"/>
      <c r="M688" s="121"/>
      <c r="N688" s="121"/>
      <c r="O688" s="121"/>
      <c r="P688" s="121"/>
      <c r="Q688" s="121"/>
      <c r="R688" s="121"/>
      <c r="S688" s="121"/>
      <c r="T688" s="121"/>
      <c r="U688" s="121"/>
      <c r="V688" s="121"/>
      <c r="W688" s="121"/>
      <c r="X688" s="121"/>
      <c r="Y688" s="121"/>
      <c r="Z688" s="121"/>
    </row>
    <row r="689">
      <c r="A689" s="120"/>
      <c r="B689" s="121"/>
      <c r="C689" s="121"/>
      <c r="D689" s="121"/>
      <c r="E689" s="121"/>
      <c r="F689" s="120"/>
      <c r="G689" s="121"/>
      <c r="H689" s="121"/>
      <c r="I689" s="121"/>
      <c r="J689" s="121"/>
      <c r="K689" s="121"/>
      <c r="L689" s="121"/>
      <c r="M689" s="121"/>
      <c r="N689" s="121"/>
      <c r="O689" s="121"/>
      <c r="P689" s="121"/>
      <c r="Q689" s="121"/>
      <c r="R689" s="121"/>
      <c r="S689" s="121"/>
      <c r="T689" s="121"/>
      <c r="U689" s="121"/>
      <c r="V689" s="121"/>
      <c r="W689" s="121"/>
      <c r="X689" s="121"/>
      <c r="Y689" s="121"/>
      <c r="Z689" s="121"/>
    </row>
    <row r="690">
      <c r="A690" s="120"/>
      <c r="B690" s="121"/>
      <c r="C690" s="121"/>
      <c r="D690" s="121"/>
      <c r="E690" s="121"/>
      <c r="F690" s="120"/>
      <c r="G690" s="121"/>
      <c r="H690" s="121"/>
      <c r="I690" s="121"/>
      <c r="J690" s="121"/>
      <c r="K690" s="121"/>
      <c r="L690" s="121"/>
      <c r="M690" s="121"/>
      <c r="N690" s="121"/>
      <c r="O690" s="121"/>
      <c r="P690" s="121"/>
      <c r="Q690" s="121"/>
      <c r="R690" s="121"/>
      <c r="S690" s="121"/>
      <c r="T690" s="121"/>
      <c r="U690" s="121"/>
      <c r="V690" s="121"/>
      <c r="W690" s="121"/>
      <c r="X690" s="121"/>
      <c r="Y690" s="121"/>
      <c r="Z690" s="121"/>
    </row>
    <row r="691">
      <c r="A691" s="120"/>
      <c r="B691" s="121"/>
      <c r="C691" s="121"/>
      <c r="D691" s="121"/>
      <c r="E691" s="121"/>
      <c r="F691" s="120"/>
      <c r="G691" s="121"/>
      <c r="H691" s="121"/>
      <c r="I691" s="121"/>
      <c r="J691" s="121"/>
      <c r="K691" s="121"/>
      <c r="L691" s="121"/>
      <c r="M691" s="121"/>
      <c r="N691" s="121"/>
      <c r="O691" s="121"/>
      <c r="P691" s="121"/>
      <c r="Q691" s="121"/>
      <c r="R691" s="121"/>
      <c r="S691" s="121"/>
      <c r="T691" s="121"/>
      <c r="U691" s="121"/>
      <c r="V691" s="121"/>
      <c r="W691" s="121"/>
      <c r="X691" s="121"/>
      <c r="Y691" s="121"/>
      <c r="Z691" s="121"/>
    </row>
    <row r="692">
      <c r="A692" s="120"/>
      <c r="B692" s="121"/>
      <c r="C692" s="121"/>
      <c r="D692" s="121"/>
      <c r="E692" s="121"/>
      <c r="F692" s="120"/>
      <c r="G692" s="121"/>
      <c r="H692" s="121"/>
      <c r="I692" s="121"/>
      <c r="J692" s="121"/>
      <c r="K692" s="121"/>
      <c r="L692" s="121"/>
      <c r="M692" s="121"/>
      <c r="N692" s="121"/>
      <c r="O692" s="121"/>
      <c r="P692" s="121"/>
      <c r="Q692" s="121"/>
      <c r="R692" s="121"/>
      <c r="S692" s="121"/>
      <c r="T692" s="121"/>
      <c r="U692" s="121"/>
      <c r="V692" s="121"/>
      <c r="W692" s="121"/>
      <c r="X692" s="121"/>
      <c r="Y692" s="121"/>
      <c r="Z692" s="121"/>
    </row>
    <row r="693">
      <c r="A693" s="120"/>
      <c r="B693" s="121"/>
      <c r="C693" s="121"/>
      <c r="D693" s="121"/>
      <c r="E693" s="121"/>
      <c r="F693" s="120"/>
      <c r="G693" s="121"/>
      <c r="H693" s="121"/>
      <c r="I693" s="121"/>
      <c r="J693" s="121"/>
      <c r="K693" s="121"/>
      <c r="L693" s="121"/>
      <c r="M693" s="121"/>
      <c r="N693" s="121"/>
      <c r="O693" s="121"/>
      <c r="P693" s="121"/>
      <c r="Q693" s="121"/>
      <c r="R693" s="121"/>
      <c r="S693" s="121"/>
      <c r="T693" s="121"/>
      <c r="U693" s="121"/>
      <c r="V693" s="121"/>
      <c r="W693" s="121"/>
      <c r="X693" s="121"/>
      <c r="Y693" s="121"/>
      <c r="Z693" s="121"/>
    </row>
    <row r="694">
      <c r="A694" s="120"/>
      <c r="B694" s="121"/>
      <c r="C694" s="121"/>
      <c r="D694" s="121"/>
      <c r="E694" s="121"/>
      <c r="F694" s="120"/>
      <c r="G694" s="121"/>
      <c r="H694" s="121"/>
      <c r="I694" s="121"/>
      <c r="J694" s="121"/>
      <c r="K694" s="121"/>
      <c r="L694" s="121"/>
      <c r="M694" s="121"/>
      <c r="N694" s="121"/>
      <c r="O694" s="121"/>
      <c r="P694" s="121"/>
      <c r="Q694" s="121"/>
      <c r="R694" s="121"/>
      <c r="S694" s="121"/>
      <c r="T694" s="121"/>
      <c r="U694" s="121"/>
      <c r="V694" s="121"/>
      <c r="W694" s="121"/>
      <c r="X694" s="121"/>
      <c r="Y694" s="121"/>
      <c r="Z694" s="121"/>
    </row>
    <row r="695">
      <c r="A695" s="120"/>
      <c r="B695" s="121"/>
      <c r="C695" s="121"/>
      <c r="D695" s="121"/>
      <c r="E695" s="121"/>
      <c r="F695" s="120"/>
      <c r="G695" s="121"/>
      <c r="H695" s="121"/>
      <c r="I695" s="121"/>
      <c r="J695" s="121"/>
      <c r="K695" s="121"/>
      <c r="L695" s="121"/>
      <c r="M695" s="121"/>
      <c r="N695" s="121"/>
      <c r="O695" s="121"/>
      <c r="P695" s="121"/>
      <c r="Q695" s="121"/>
      <c r="R695" s="121"/>
      <c r="S695" s="121"/>
      <c r="T695" s="121"/>
      <c r="U695" s="121"/>
      <c r="V695" s="121"/>
      <c r="W695" s="121"/>
      <c r="X695" s="121"/>
      <c r="Y695" s="121"/>
      <c r="Z695" s="121"/>
    </row>
    <row r="696">
      <c r="A696" s="120"/>
      <c r="B696" s="121"/>
      <c r="C696" s="121"/>
      <c r="D696" s="121"/>
      <c r="E696" s="121"/>
      <c r="F696" s="120"/>
      <c r="G696" s="121"/>
      <c r="H696" s="121"/>
      <c r="I696" s="121"/>
      <c r="J696" s="121"/>
      <c r="K696" s="121"/>
      <c r="L696" s="121"/>
      <c r="M696" s="121"/>
      <c r="N696" s="121"/>
      <c r="O696" s="121"/>
      <c r="P696" s="121"/>
      <c r="Q696" s="121"/>
      <c r="R696" s="121"/>
      <c r="S696" s="121"/>
      <c r="T696" s="121"/>
      <c r="U696" s="121"/>
      <c r="V696" s="121"/>
      <c r="W696" s="121"/>
      <c r="X696" s="121"/>
      <c r="Y696" s="121"/>
      <c r="Z696" s="121"/>
    </row>
    <row r="697">
      <c r="A697" s="120"/>
      <c r="B697" s="121"/>
      <c r="C697" s="121"/>
      <c r="D697" s="121"/>
      <c r="E697" s="121"/>
      <c r="F697" s="120"/>
      <c r="G697" s="121"/>
      <c r="H697" s="121"/>
      <c r="I697" s="121"/>
      <c r="J697" s="121"/>
      <c r="K697" s="121"/>
      <c r="L697" s="121"/>
      <c r="M697" s="121"/>
      <c r="N697" s="121"/>
      <c r="O697" s="121"/>
      <c r="P697" s="121"/>
      <c r="Q697" s="121"/>
      <c r="R697" s="121"/>
      <c r="S697" s="121"/>
      <c r="T697" s="121"/>
      <c r="U697" s="121"/>
      <c r="V697" s="121"/>
      <c r="W697" s="121"/>
      <c r="X697" s="121"/>
      <c r="Y697" s="121"/>
      <c r="Z697" s="121"/>
    </row>
    <row r="698">
      <c r="A698" s="120"/>
      <c r="B698" s="121"/>
      <c r="C698" s="121"/>
      <c r="D698" s="121"/>
      <c r="E698" s="121"/>
      <c r="F698" s="120"/>
      <c r="G698" s="121"/>
      <c r="H698" s="121"/>
      <c r="I698" s="121"/>
      <c r="J698" s="121"/>
      <c r="K698" s="121"/>
      <c r="L698" s="121"/>
      <c r="M698" s="121"/>
      <c r="N698" s="121"/>
      <c r="O698" s="121"/>
      <c r="P698" s="121"/>
      <c r="Q698" s="121"/>
      <c r="R698" s="121"/>
      <c r="S698" s="121"/>
      <c r="T698" s="121"/>
      <c r="U698" s="121"/>
      <c r="V698" s="121"/>
      <c r="W698" s="121"/>
      <c r="X698" s="121"/>
      <c r="Y698" s="121"/>
      <c r="Z698" s="121"/>
    </row>
    <row r="699">
      <c r="A699" s="120"/>
      <c r="B699" s="121"/>
      <c r="C699" s="121"/>
      <c r="D699" s="121"/>
      <c r="E699" s="121"/>
      <c r="F699" s="120"/>
      <c r="G699" s="121"/>
      <c r="H699" s="121"/>
      <c r="I699" s="121"/>
      <c r="J699" s="121"/>
      <c r="K699" s="121"/>
      <c r="L699" s="121"/>
      <c r="M699" s="121"/>
      <c r="N699" s="121"/>
      <c r="O699" s="121"/>
      <c r="P699" s="121"/>
      <c r="Q699" s="121"/>
      <c r="R699" s="121"/>
      <c r="S699" s="121"/>
      <c r="T699" s="121"/>
      <c r="U699" s="121"/>
      <c r="V699" s="121"/>
      <c r="W699" s="121"/>
      <c r="X699" s="121"/>
      <c r="Y699" s="121"/>
      <c r="Z699" s="121"/>
    </row>
    <row r="700">
      <c r="A700" s="120"/>
      <c r="B700" s="121"/>
      <c r="C700" s="121"/>
      <c r="D700" s="121"/>
      <c r="E700" s="121"/>
      <c r="F700" s="120"/>
      <c r="G700" s="121"/>
      <c r="H700" s="121"/>
      <c r="I700" s="121"/>
      <c r="J700" s="121"/>
      <c r="K700" s="121"/>
      <c r="L700" s="121"/>
      <c r="M700" s="121"/>
      <c r="N700" s="121"/>
      <c r="O700" s="121"/>
      <c r="P700" s="121"/>
      <c r="Q700" s="121"/>
      <c r="R700" s="121"/>
      <c r="S700" s="121"/>
      <c r="T700" s="121"/>
      <c r="U700" s="121"/>
      <c r="V700" s="121"/>
      <c r="W700" s="121"/>
      <c r="X700" s="121"/>
      <c r="Y700" s="121"/>
      <c r="Z700" s="121"/>
    </row>
    <row r="701">
      <c r="A701" s="120"/>
      <c r="B701" s="121"/>
      <c r="C701" s="121"/>
      <c r="D701" s="121"/>
      <c r="E701" s="121"/>
      <c r="F701" s="120"/>
      <c r="G701" s="121"/>
      <c r="H701" s="121"/>
      <c r="I701" s="121"/>
      <c r="J701" s="121"/>
      <c r="K701" s="121"/>
      <c r="L701" s="121"/>
      <c r="M701" s="121"/>
      <c r="N701" s="121"/>
      <c r="O701" s="121"/>
      <c r="P701" s="121"/>
      <c r="Q701" s="121"/>
      <c r="R701" s="121"/>
      <c r="S701" s="121"/>
      <c r="T701" s="121"/>
      <c r="U701" s="121"/>
      <c r="V701" s="121"/>
      <c r="W701" s="121"/>
      <c r="X701" s="121"/>
      <c r="Y701" s="121"/>
      <c r="Z701" s="121"/>
    </row>
    <row r="702">
      <c r="A702" s="120"/>
      <c r="B702" s="121"/>
      <c r="C702" s="121"/>
      <c r="D702" s="121"/>
      <c r="E702" s="121"/>
      <c r="F702" s="120"/>
      <c r="G702" s="121"/>
      <c r="H702" s="121"/>
      <c r="I702" s="121"/>
      <c r="J702" s="121"/>
      <c r="K702" s="121"/>
      <c r="L702" s="121"/>
      <c r="M702" s="121"/>
      <c r="N702" s="121"/>
      <c r="O702" s="121"/>
      <c r="P702" s="121"/>
      <c r="Q702" s="121"/>
      <c r="R702" s="121"/>
      <c r="S702" s="121"/>
      <c r="T702" s="121"/>
      <c r="U702" s="121"/>
      <c r="V702" s="121"/>
      <c r="W702" s="121"/>
      <c r="X702" s="121"/>
      <c r="Y702" s="121"/>
      <c r="Z702" s="121"/>
    </row>
    <row r="703">
      <c r="A703" s="120"/>
      <c r="B703" s="121"/>
      <c r="C703" s="121"/>
      <c r="D703" s="121"/>
      <c r="E703" s="121"/>
      <c r="F703" s="120"/>
      <c r="G703" s="121"/>
      <c r="H703" s="121"/>
      <c r="I703" s="121"/>
      <c r="J703" s="121"/>
      <c r="K703" s="121"/>
      <c r="L703" s="121"/>
      <c r="M703" s="121"/>
      <c r="N703" s="121"/>
      <c r="O703" s="121"/>
      <c r="P703" s="121"/>
      <c r="Q703" s="121"/>
      <c r="R703" s="121"/>
      <c r="S703" s="121"/>
      <c r="T703" s="121"/>
      <c r="U703" s="121"/>
      <c r="V703" s="121"/>
      <c r="W703" s="121"/>
      <c r="X703" s="121"/>
      <c r="Y703" s="121"/>
      <c r="Z703" s="121"/>
    </row>
    <row r="704">
      <c r="A704" s="120"/>
      <c r="B704" s="121"/>
      <c r="C704" s="121"/>
      <c r="D704" s="121"/>
      <c r="E704" s="121"/>
      <c r="F704" s="120"/>
      <c r="G704" s="121"/>
      <c r="H704" s="121"/>
      <c r="I704" s="121"/>
      <c r="J704" s="121"/>
      <c r="K704" s="121"/>
      <c r="L704" s="121"/>
      <c r="M704" s="121"/>
      <c r="N704" s="121"/>
      <c r="O704" s="121"/>
      <c r="P704" s="121"/>
      <c r="Q704" s="121"/>
      <c r="R704" s="121"/>
      <c r="S704" s="121"/>
      <c r="T704" s="121"/>
      <c r="U704" s="121"/>
      <c r="V704" s="121"/>
      <c r="W704" s="121"/>
      <c r="X704" s="121"/>
      <c r="Y704" s="121"/>
      <c r="Z704" s="121"/>
    </row>
    <row r="705">
      <c r="A705" s="120"/>
      <c r="B705" s="121"/>
      <c r="C705" s="121"/>
      <c r="D705" s="121"/>
      <c r="E705" s="121"/>
      <c r="F705" s="120"/>
      <c r="G705" s="121"/>
      <c r="H705" s="121"/>
      <c r="I705" s="121"/>
      <c r="J705" s="121"/>
      <c r="K705" s="121"/>
      <c r="L705" s="121"/>
      <c r="M705" s="121"/>
      <c r="N705" s="121"/>
      <c r="O705" s="121"/>
      <c r="P705" s="121"/>
      <c r="Q705" s="121"/>
      <c r="R705" s="121"/>
      <c r="S705" s="121"/>
      <c r="T705" s="121"/>
      <c r="U705" s="121"/>
      <c r="V705" s="121"/>
      <c r="W705" s="121"/>
      <c r="X705" s="121"/>
      <c r="Y705" s="121"/>
      <c r="Z705" s="121"/>
    </row>
    <row r="706">
      <c r="A706" s="120"/>
      <c r="B706" s="121"/>
      <c r="C706" s="121"/>
      <c r="D706" s="121"/>
      <c r="E706" s="121"/>
      <c r="F706" s="120"/>
      <c r="G706" s="121"/>
      <c r="H706" s="121"/>
      <c r="I706" s="121"/>
      <c r="J706" s="121"/>
      <c r="K706" s="121"/>
      <c r="L706" s="121"/>
      <c r="M706" s="121"/>
      <c r="N706" s="121"/>
      <c r="O706" s="121"/>
      <c r="P706" s="121"/>
      <c r="Q706" s="121"/>
      <c r="R706" s="121"/>
      <c r="S706" s="121"/>
      <c r="T706" s="121"/>
      <c r="U706" s="121"/>
      <c r="V706" s="121"/>
      <c r="W706" s="121"/>
      <c r="X706" s="121"/>
      <c r="Y706" s="121"/>
      <c r="Z706" s="121"/>
    </row>
    <row r="707">
      <c r="A707" s="120"/>
      <c r="B707" s="121"/>
      <c r="C707" s="121"/>
      <c r="D707" s="121"/>
      <c r="E707" s="121"/>
      <c r="F707" s="120"/>
      <c r="G707" s="121"/>
      <c r="H707" s="121"/>
      <c r="I707" s="121"/>
      <c r="J707" s="121"/>
      <c r="K707" s="121"/>
      <c r="L707" s="121"/>
      <c r="M707" s="121"/>
      <c r="N707" s="121"/>
      <c r="O707" s="121"/>
      <c r="P707" s="121"/>
      <c r="Q707" s="121"/>
      <c r="R707" s="121"/>
      <c r="S707" s="121"/>
      <c r="T707" s="121"/>
      <c r="U707" s="121"/>
      <c r="V707" s="121"/>
      <c r="W707" s="121"/>
      <c r="X707" s="121"/>
      <c r="Y707" s="121"/>
      <c r="Z707" s="121"/>
    </row>
    <row r="708">
      <c r="A708" s="120"/>
      <c r="B708" s="121"/>
      <c r="C708" s="121"/>
      <c r="D708" s="121"/>
      <c r="E708" s="121"/>
      <c r="F708" s="120"/>
      <c r="G708" s="121"/>
      <c r="H708" s="121"/>
      <c r="I708" s="121"/>
      <c r="J708" s="121"/>
      <c r="K708" s="121"/>
      <c r="L708" s="121"/>
      <c r="M708" s="121"/>
      <c r="N708" s="121"/>
      <c r="O708" s="121"/>
      <c r="P708" s="121"/>
      <c r="Q708" s="121"/>
      <c r="R708" s="121"/>
      <c r="S708" s="121"/>
      <c r="T708" s="121"/>
      <c r="U708" s="121"/>
      <c r="V708" s="121"/>
      <c r="W708" s="121"/>
      <c r="X708" s="121"/>
      <c r="Y708" s="121"/>
      <c r="Z708" s="121"/>
    </row>
    <row r="709">
      <c r="A709" s="120"/>
      <c r="B709" s="121"/>
      <c r="C709" s="121"/>
      <c r="D709" s="121"/>
      <c r="E709" s="121"/>
      <c r="F709" s="120"/>
      <c r="G709" s="121"/>
      <c r="H709" s="121"/>
      <c r="I709" s="121"/>
      <c r="J709" s="121"/>
      <c r="K709" s="121"/>
      <c r="L709" s="121"/>
      <c r="M709" s="121"/>
      <c r="N709" s="121"/>
      <c r="O709" s="121"/>
      <c r="P709" s="121"/>
      <c r="Q709" s="121"/>
      <c r="R709" s="121"/>
      <c r="S709" s="121"/>
      <c r="T709" s="121"/>
      <c r="U709" s="121"/>
      <c r="V709" s="121"/>
      <c r="W709" s="121"/>
      <c r="X709" s="121"/>
      <c r="Y709" s="121"/>
      <c r="Z709" s="121"/>
    </row>
    <row r="710">
      <c r="A710" s="120"/>
      <c r="B710" s="121"/>
      <c r="C710" s="121"/>
      <c r="D710" s="121"/>
      <c r="E710" s="121"/>
      <c r="F710" s="120"/>
      <c r="G710" s="121"/>
      <c r="H710" s="121"/>
      <c r="I710" s="121"/>
      <c r="J710" s="121"/>
      <c r="K710" s="121"/>
      <c r="L710" s="121"/>
      <c r="M710" s="121"/>
      <c r="N710" s="121"/>
      <c r="O710" s="121"/>
      <c r="P710" s="121"/>
      <c r="Q710" s="121"/>
      <c r="R710" s="121"/>
      <c r="S710" s="121"/>
      <c r="T710" s="121"/>
      <c r="U710" s="121"/>
      <c r="V710" s="121"/>
      <c r="W710" s="121"/>
      <c r="X710" s="121"/>
      <c r="Y710" s="121"/>
      <c r="Z710" s="121"/>
    </row>
    <row r="711">
      <c r="A711" s="120"/>
      <c r="B711" s="121"/>
      <c r="C711" s="121"/>
      <c r="D711" s="121"/>
      <c r="E711" s="121"/>
      <c r="F711" s="120"/>
      <c r="G711" s="121"/>
      <c r="H711" s="121"/>
      <c r="I711" s="121"/>
      <c r="J711" s="121"/>
      <c r="K711" s="121"/>
      <c r="L711" s="121"/>
      <c r="M711" s="121"/>
      <c r="N711" s="121"/>
      <c r="O711" s="121"/>
      <c r="P711" s="121"/>
      <c r="Q711" s="121"/>
      <c r="R711" s="121"/>
      <c r="S711" s="121"/>
      <c r="T711" s="121"/>
      <c r="U711" s="121"/>
      <c r="V711" s="121"/>
      <c r="W711" s="121"/>
      <c r="X711" s="121"/>
      <c r="Y711" s="121"/>
      <c r="Z711" s="121"/>
    </row>
    <row r="712">
      <c r="A712" s="120"/>
      <c r="B712" s="121"/>
      <c r="C712" s="121"/>
      <c r="D712" s="121"/>
      <c r="E712" s="121"/>
      <c r="F712" s="120"/>
      <c r="G712" s="121"/>
      <c r="H712" s="121"/>
      <c r="I712" s="121"/>
      <c r="J712" s="121"/>
      <c r="K712" s="121"/>
      <c r="L712" s="121"/>
      <c r="M712" s="121"/>
      <c r="N712" s="121"/>
      <c r="O712" s="121"/>
      <c r="P712" s="121"/>
      <c r="Q712" s="121"/>
      <c r="R712" s="121"/>
      <c r="S712" s="121"/>
      <c r="T712" s="121"/>
      <c r="U712" s="121"/>
      <c r="V712" s="121"/>
      <c r="W712" s="121"/>
      <c r="X712" s="121"/>
      <c r="Y712" s="121"/>
      <c r="Z712" s="121"/>
    </row>
    <row r="713">
      <c r="A713" s="120"/>
      <c r="B713" s="121"/>
      <c r="C713" s="121"/>
      <c r="D713" s="121"/>
      <c r="E713" s="121"/>
      <c r="F713" s="120"/>
      <c r="G713" s="121"/>
      <c r="H713" s="121"/>
      <c r="I713" s="121"/>
      <c r="J713" s="121"/>
      <c r="K713" s="121"/>
      <c r="L713" s="121"/>
      <c r="M713" s="121"/>
      <c r="N713" s="121"/>
      <c r="O713" s="121"/>
      <c r="P713" s="121"/>
      <c r="Q713" s="121"/>
      <c r="R713" s="121"/>
      <c r="S713" s="121"/>
      <c r="T713" s="121"/>
      <c r="U713" s="121"/>
      <c r="V713" s="121"/>
      <c r="W713" s="121"/>
      <c r="X713" s="121"/>
      <c r="Y713" s="121"/>
      <c r="Z713" s="121"/>
    </row>
    <row r="714">
      <c r="A714" s="120"/>
      <c r="B714" s="121"/>
      <c r="C714" s="121"/>
      <c r="D714" s="121"/>
      <c r="E714" s="121"/>
      <c r="F714" s="120"/>
      <c r="G714" s="121"/>
      <c r="H714" s="121"/>
      <c r="I714" s="121"/>
      <c r="J714" s="121"/>
      <c r="K714" s="121"/>
      <c r="L714" s="121"/>
      <c r="M714" s="121"/>
      <c r="N714" s="121"/>
      <c r="O714" s="121"/>
      <c r="P714" s="121"/>
      <c r="Q714" s="121"/>
      <c r="R714" s="121"/>
      <c r="S714" s="121"/>
      <c r="T714" s="121"/>
      <c r="U714" s="121"/>
      <c r="V714" s="121"/>
      <c r="W714" s="121"/>
      <c r="X714" s="121"/>
      <c r="Y714" s="121"/>
      <c r="Z714" s="121"/>
    </row>
    <row r="715">
      <c r="A715" s="120"/>
      <c r="B715" s="121"/>
      <c r="C715" s="121"/>
      <c r="D715" s="121"/>
      <c r="E715" s="121"/>
      <c r="F715" s="120"/>
      <c r="G715" s="121"/>
      <c r="H715" s="121"/>
      <c r="I715" s="121"/>
      <c r="J715" s="121"/>
      <c r="K715" s="121"/>
      <c r="L715" s="121"/>
      <c r="M715" s="121"/>
      <c r="N715" s="121"/>
      <c r="O715" s="121"/>
      <c r="P715" s="121"/>
      <c r="Q715" s="121"/>
      <c r="R715" s="121"/>
      <c r="S715" s="121"/>
      <c r="T715" s="121"/>
      <c r="U715" s="121"/>
      <c r="V715" s="121"/>
      <c r="W715" s="121"/>
      <c r="X715" s="121"/>
      <c r="Y715" s="121"/>
      <c r="Z715" s="121"/>
    </row>
    <row r="716">
      <c r="A716" s="120"/>
      <c r="B716" s="121"/>
      <c r="C716" s="121"/>
      <c r="D716" s="121"/>
      <c r="E716" s="121"/>
      <c r="F716" s="120"/>
      <c r="G716" s="121"/>
      <c r="H716" s="121"/>
      <c r="I716" s="121"/>
      <c r="J716" s="121"/>
      <c r="K716" s="121"/>
      <c r="L716" s="121"/>
      <c r="M716" s="121"/>
      <c r="N716" s="121"/>
      <c r="O716" s="121"/>
      <c r="P716" s="121"/>
      <c r="Q716" s="121"/>
      <c r="R716" s="121"/>
      <c r="S716" s="121"/>
      <c r="T716" s="121"/>
      <c r="U716" s="121"/>
      <c r="V716" s="121"/>
      <c r="W716" s="121"/>
      <c r="X716" s="121"/>
      <c r="Y716" s="121"/>
      <c r="Z716" s="121"/>
    </row>
    <row r="717">
      <c r="A717" s="120"/>
      <c r="B717" s="121"/>
      <c r="C717" s="121"/>
      <c r="D717" s="121"/>
      <c r="E717" s="121"/>
      <c r="F717" s="120"/>
      <c r="G717" s="121"/>
      <c r="H717" s="121"/>
      <c r="I717" s="121"/>
      <c r="J717" s="121"/>
      <c r="K717" s="121"/>
      <c r="L717" s="121"/>
      <c r="M717" s="121"/>
      <c r="N717" s="121"/>
      <c r="O717" s="121"/>
      <c r="P717" s="121"/>
      <c r="Q717" s="121"/>
      <c r="R717" s="121"/>
      <c r="S717" s="121"/>
      <c r="T717" s="121"/>
      <c r="U717" s="121"/>
      <c r="V717" s="121"/>
      <c r="W717" s="121"/>
      <c r="X717" s="121"/>
      <c r="Y717" s="121"/>
      <c r="Z717" s="121"/>
    </row>
    <row r="718">
      <c r="A718" s="120"/>
      <c r="B718" s="121"/>
      <c r="C718" s="121"/>
      <c r="D718" s="121"/>
      <c r="E718" s="121"/>
      <c r="F718" s="120"/>
      <c r="G718" s="121"/>
      <c r="H718" s="121"/>
      <c r="I718" s="121"/>
      <c r="J718" s="121"/>
      <c r="K718" s="121"/>
      <c r="L718" s="121"/>
      <c r="M718" s="121"/>
      <c r="N718" s="121"/>
      <c r="O718" s="121"/>
      <c r="P718" s="121"/>
      <c r="Q718" s="121"/>
      <c r="R718" s="121"/>
      <c r="S718" s="121"/>
      <c r="T718" s="121"/>
      <c r="U718" s="121"/>
      <c r="V718" s="121"/>
      <c r="W718" s="121"/>
      <c r="X718" s="121"/>
      <c r="Y718" s="121"/>
      <c r="Z718" s="121"/>
    </row>
    <row r="719">
      <c r="A719" s="120"/>
      <c r="B719" s="121"/>
      <c r="C719" s="121"/>
      <c r="D719" s="121"/>
      <c r="E719" s="121"/>
      <c r="F719" s="120"/>
      <c r="G719" s="121"/>
      <c r="H719" s="121"/>
      <c r="I719" s="121"/>
      <c r="J719" s="121"/>
      <c r="K719" s="121"/>
      <c r="L719" s="121"/>
      <c r="M719" s="121"/>
      <c r="N719" s="121"/>
      <c r="O719" s="121"/>
      <c r="P719" s="121"/>
      <c r="Q719" s="121"/>
      <c r="R719" s="121"/>
      <c r="S719" s="121"/>
      <c r="T719" s="121"/>
      <c r="U719" s="121"/>
      <c r="V719" s="121"/>
      <c r="W719" s="121"/>
      <c r="X719" s="121"/>
      <c r="Y719" s="121"/>
      <c r="Z719" s="121"/>
    </row>
    <row r="720">
      <c r="A720" s="120"/>
      <c r="B720" s="121"/>
      <c r="C720" s="121"/>
      <c r="D720" s="121"/>
      <c r="E720" s="121"/>
      <c r="F720" s="120"/>
      <c r="G720" s="121"/>
      <c r="H720" s="121"/>
      <c r="I720" s="121"/>
      <c r="J720" s="121"/>
      <c r="K720" s="121"/>
      <c r="L720" s="121"/>
      <c r="M720" s="121"/>
      <c r="N720" s="121"/>
      <c r="O720" s="121"/>
      <c r="P720" s="121"/>
      <c r="Q720" s="121"/>
      <c r="R720" s="121"/>
      <c r="S720" s="121"/>
      <c r="T720" s="121"/>
      <c r="U720" s="121"/>
      <c r="V720" s="121"/>
      <c r="W720" s="121"/>
      <c r="X720" s="121"/>
      <c r="Y720" s="121"/>
      <c r="Z720" s="121"/>
    </row>
    <row r="721">
      <c r="A721" s="120"/>
      <c r="B721" s="121"/>
      <c r="C721" s="121"/>
      <c r="D721" s="121"/>
      <c r="E721" s="121"/>
      <c r="F721" s="120"/>
      <c r="G721" s="121"/>
      <c r="H721" s="121"/>
      <c r="I721" s="121"/>
      <c r="J721" s="121"/>
      <c r="K721" s="121"/>
      <c r="L721" s="121"/>
      <c r="M721" s="121"/>
      <c r="N721" s="121"/>
      <c r="O721" s="121"/>
      <c r="P721" s="121"/>
      <c r="Q721" s="121"/>
      <c r="R721" s="121"/>
      <c r="S721" s="121"/>
      <c r="T721" s="121"/>
      <c r="U721" s="121"/>
      <c r="V721" s="121"/>
      <c r="W721" s="121"/>
      <c r="X721" s="121"/>
      <c r="Y721" s="121"/>
      <c r="Z721" s="121"/>
    </row>
    <row r="722">
      <c r="A722" s="120"/>
      <c r="B722" s="121"/>
      <c r="C722" s="121"/>
      <c r="D722" s="121"/>
      <c r="E722" s="121"/>
      <c r="F722" s="120"/>
      <c r="G722" s="121"/>
      <c r="H722" s="121"/>
      <c r="I722" s="121"/>
      <c r="J722" s="121"/>
      <c r="K722" s="121"/>
      <c r="L722" s="121"/>
      <c r="M722" s="121"/>
      <c r="N722" s="121"/>
      <c r="O722" s="121"/>
      <c r="P722" s="121"/>
      <c r="Q722" s="121"/>
      <c r="R722" s="121"/>
      <c r="S722" s="121"/>
      <c r="T722" s="121"/>
      <c r="U722" s="121"/>
      <c r="V722" s="121"/>
      <c r="W722" s="121"/>
      <c r="X722" s="121"/>
      <c r="Y722" s="121"/>
      <c r="Z722" s="121"/>
    </row>
    <row r="723">
      <c r="A723" s="120"/>
      <c r="B723" s="121"/>
      <c r="C723" s="121"/>
      <c r="D723" s="121"/>
      <c r="E723" s="121"/>
      <c r="F723" s="120"/>
      <c r="G723" s="121"/>
      <c r="H723" s="121"/>
      <c r="I723" s="121"/>
      <c r="J723" s="121"/>
      <c r="K723" s="121"/>
      <c r="L723" s="121"/>
      <c r="M723" s="121"/>
      <c r="N723" s="121"/>
      <c r="O723" s="121"/>
      <c r="P723" s="121"/>
      <c r="Q723" s="121"/>
      <c r="R723" s="121"/>
      <c r="S723" s="121"/>
      <c r="T723" s="121"/>
      <c r="U723" s="121"/>
      <c r="V723" s="121"/>
      <c r="W723" s="121"/>
      <c r="X723" s="121"/>
      <c r="Y723" s="121"/>
      <c r="Z723" s="121"/>
    </row>
    <row r="724">
      <c r="A724" s="120"/>
      <c r="B724" s="121"/>
      <c r="C724" s="121"/>
      <c r="D724" s="121"/>
      <c r="E724" s="121"/>
      <c r="F724" s="120"/>
      <c r="G724" s="121"/>
      <c r="H724" s="121"/>
      <c r="I724" s="121"/>
      <c r="J724" s="121"/>
      <c r="K724" s="121"/>
      <c r="L724" s="121"/>
      <c r="M724" s="121"/>
      <c r="N724" s="121"/>
      <c r="O724" s="121"/>
      <c r="P724" s="121"/>
      <c r="Q724" s="121"/>
      <c r="R724" s="121"/>
      <c r="S724" s="121"/>
      <c r="T724" s="121"/>
      <c r="U724" s="121"/>
      <c r="V724" s="121"/>
      <c r="W724" s="121"/>
      <c r="X724" s="121"/>
      <c r="Y724" s="121"/>
      <c r="Z724" s="121"/>
    </row>
    <row r="725">
      <c r="A725" s="120"/>
      <c r="B725" s="121"/>
      <c r="C725" s="121"/>
      <c r="D725" s="121"/>
      <c r="E725" s="121"/>
      <c r="F725" s="120"/>
      <c r="G725" s="121"/>
      <c r="H725" s="121"/>
      <c r="I725" s="121"/>
      <c r="J725" s="121"/>
      <c r="K725" s="121"/>
      <c r="L725" s="121"/>
      <c r="M725" s="121"/>
      <c r="N725" s="121"/>
      <c r="O725" s="121"/>
      <c r="P725" s="121"/>
      <c r="Q725" s="121"/>
      <c r="R725" s="121"/>
      <c r="S725" s="121"/>
      <c r="T725" s="121"/>
      <c r="U725" s="121"/>
      <c r="V725" s="121"/>
      <c r="W725" s="121"/>
      <c r="X725" s="121"/>
      <c r="Y725" s="121"/>
      <c r="Z725" s="121"/>
    </row>
    <row r="726">
      <c r="A726" s="120"/>
      <c r="B726" s="121"/>
      <c r="C726" s="121"/>
      <c r="D726" s="121"/>
      <c r="E726" s="121"/>
      <c r="F726" s="120"/>
      <c r="G726" s="121"/>
      <c r="H726" s="121"/>
      <c r="I726" s="121"/>
      <c r="J726" s="121"/>
      <c r="K726" s="121"/>
      <c r="L726" s="121"/>
      <c r="M726" s="121"/>
      <c r="N726" s="121"/>
      <c r="O726" s="121"/>
      <c r="P726" s="121"/>
      <c r="Q726" s="121"/>
      <c r="R726" s="121"/>
      <c r="S726" s="121"/>
      <c r="T726" s="121"/>
      <c r="U726" s="121"/>
      <c r="V726" s="121"/>
      <c r="W726" s="121"/>
      <c r="X726" s="121"/>
      <c r="Y726" s="121"/>
      <c r="Z726" s="121"/>
    </row>
    <row r="727">
      <c r="A727" s="120"/>
      <c r="B727" s="121"/>
      <c r="C727" s="121"/>
      <c r="D727" s="121"/>
      <c r="E727" s="121"/>
      <c r="F727" s="120"/>
      <c r="G727" s="121"/>
      <c r="H727" s="121"/>
      <c r="I727" s="121"/>
      <c r="J727" s="121"/>
      <c r="K727" s="121"/>
      <c r="L727" s="121"/>
      <c r="M727" s="121"/>
      <c r="N727" s="121"/>
      <c r="O727" s="121"/>
      <c r="P727" s="121"/>
      <c r="Q727" s="121"/>
      <c r="R727" s="121"/>
      <c r="S727" s="121"/>
      <c r="T727" s="121"/>
      <c r="U727" s="121"/>
      <c r="V727" s="121"/>
      <c r="W727" s="121"/>
      <c r="X727" s="121"/>
      <c r="Y727" s="121"/>
      <c r="Z727" s="121"/>
    </row>
    <row r="728">
      <c r="A728" s="120"/>
      <c r="B728" s="121"/>
      <c r="C728" s="121"/>
      <c r="D728" s="121"/>
      <c r="E728" s="121"/>
      <c r="F728" s="120"/>
      <c r="G728" s="121"/>
      <c r="H728" s="121"/>
      <c r="I728" s="121"/>
      <c r="J728" s="121"/>
      <c r="K728" s="121"/>
      <c r="L728" s="121"/>
      <c r="M728" s="121"/>
      <c r="N728" s="121"/>
      <c r="O728" s="121"/>
      <c r="P728" s="121"/>
      <c r="Q728" s="121"/>
      <c r="R728" s="121"/>
      <c r="S728" s="121"/>
      <c r="T728" s="121"/>
      <c r="U728" s="121"/>
      <c r="V728" s="121"/>
      <c r="W728" s="121"/>
      <c r="X728" s="121"/>
      <c r="Y728" s="121"/>
      <c r="Z728" s="121"/>
    </row>
    <row r="729">
      <c r="A729" s="120"/>
      <c r="B729" s="121"/>
      <c r="C729" s="121"/>
      <c r="D729" s="121"/>
      <c r="E729" s="121"/>
      <c r="F729" s="120"/>
      <c r="G729" s="121"/>
      <c r="H729" s="121"/>
      <c r="I729" s="121"/>
      <c r="J729" s="121"/>
      <c r="K729" s="121"/>
      <c r="L729" s="121"/>
      <c r="M729" s="121"/>
      <c r="N729" s="121"/>
      <c r="O729" s="121"/>
      <c r="P729" s="121"/>
      <c r="Q729" s="121"/>
      <c r="R729" s="121"/>
      <c r="S729" s="121"/>
      <c r="T729" s="121"/>
      <c r="U729" s="121"/>
      <c r="V729" s="121"/>
      <c r="W729" s="121"/>
      <c r="X729" s="121"/>
      <c r="Y729" s="121"/>
      <c r="Z729" s="121"/>
    </row>
    <row r="730">
      <c r="A730" s="120"/>
      <c r="B730" s="121"/>
      <c r="C730" s="121"/>
      <c r="D730" s="121"/>
      <c r="E730" s="121"/>
      <c r="F730" s="120"/>
      <c r="G730" s="121"/>
      <c r="H730" s="121"/>
      <c r="I730" s="121"/>
      <c r="J730" s="121"/>
      <c r="K730" s="121"/>
      <c r="L730" s="121"/>
      <c r="M730" s="121"/>
      <c r="N730" s="121"/>
      <c r="O730" s="121"/>
      <c r="P730" s="121"/>
      <c r="Q730" s="121"/>
      <c r="R730" s="121"/>
      <c r="S730" s="121"/>
      <c r="T730" s="121"/>
      <c r="U730" s="121"/>
      <c r="V730" s="121"/>
      <c r="W730" s="121"/>
      <c r="X730" s="121"/>
      <c r="Y730" s="121"/>
      <c r="Z730" s="121"/>
    </row>
    <row r="731">
      <c r="A731" s="120"/>
      <c r="B731" s="121"/>
      <c r="C731" s="121"/>
      <c r="D731" s="121"/>
      <c r="E731" s="121"/>
      <c r="F731" s="120"/>
      <c r="G731" s="121"/>
      <c r="H731" s="121"/>
      <c r="I731" s="121"/>
      <c r="J731" s="121"/>
      <c r="K731" s="121"/>
      <c r="L731" s="121"/>
      <c r="M731" s="121"/>
      <c r="N731" s="121"/>
      <c r="O731" s="121"/>
      <c r="P731" s="121"/>
      <c r="Q731" s="121"/>
      <c r="R731" s="121"/>
      <c r="S731" s="121"/>
      <c r="T731" s="121"/>
      <c r="U731" s="121"/>
      <c r="V731" s="121"/>
      <c r="W731" s="121"/>
      <c r="X731" s="121"/>
      <c r="Y731" s="121"/>
      <c r="Z731" s="121"/>
    </row>
    <row r="732">
      <c r="A732" s="120"/>
      <c r="B732" s="121"/>
      <c r="C732" s="121"/>
      <c r="D732" s="121"/>
      <c r="E732" s="121"/>
      <c r="F732" s="120"/>
      <c r="G732" s="121"/>
      <c r="H732" s="121"/>
      <c r="I732" s="121"/>
      <c r="J732" s="121"/>
      <c r="K732" s="121"/>
      <c r="L732" s="121"/>
      <c r="M732" s="121"/>
      <c r="N732" s="121"/>
      <c r="O732" s="121"/>
      <c r="P732" s="121"/>
      <c r="Q732" s="121"/>
      <c r="R732" s="121"/>
      <c r="S732" s="121"/>
      <c r="T732" s="121"/>
      <c r="U732" s="121"/>
      <c r="V732" s="121"/>
      <c r="W732" s="121"/>
      <c r="X732" s="121"/>
      <c r="Y732" s="121"/>
      <c r="Z732" s="121"/>
    </row>
    <row r="733">
      <c r="A733" s="120"/>
      <c r="B733" s="121"/>
      <c r="C733" s="121"/>
      <c r="D733" s="121"/>
      <c r="E733" s="121"/>
      <c r="F733" s="120"/>
      <c r="G733" s="121"/>
      <c r="H733" s="121"/>
      <c r="I733" s="121"/>
      <c r="J733" s="121"/>
      <c r="K733" s="121"/>
      <c r="L733" s="121"/>
      <c r="M733" s="121"/>
      <c r="N733" s="121"/>
      <c r="O733" s="121"/>
      <c r="P733" s="121"/>
      <c r="Q733" s="121"/>
      <c r="R733" s="121"/>
      <c r="S733" s="121"/>
      <c r="T733" s="121"/>
      <c r="U733" s="121"/>
      <c r="V733" s="121"/>
      <c r="W733" s="121"/>
      <c r="X733" s="121"/>
      <c r="Y733" s="121"/>
      <c r="Z733" s="121"/>
    </row>
    <row r="734">
      <c r="A734" s="120"/>
      <c r="B734" s="121"/>
      <c r="C734" s="121"/>
      <c r="D734" s="121"/>
      <c r="E734" s="121"/>
      <c r="F734" s="120"/>
      <c r="G734" s="121"/>
      <c r="H734" s="121"/>
      <c r="I734" s="121"/>
      <c r="J734" s="121"/>
      <c r="K734" s="121"/>
      <c r="L734" s="121"/>
      <c r="M734" s="121"/>
      <c r="N734" s="121"/>
      <c r="O734" s="121"/>
      <c r="P734" s="121"/>
      <c r="Q734" s="121"/>
      <c r="R734" s="121"/>
      <c r="S734" s="121"/>
      <c r="T734" s="121"/>
      <c r="U734" s="121"/>
      <c r="V734" s="121"/>
      <c r="W734" s="121"/>
      <c r="X734" s="121"/>
      <c r="Y734" s="121"/>
      <c r="Z734" s="121"/>
    </row>
    <row r="735">
      <c r="A735" s="120"/>
      <c r="B735" s="121"/>
      <c r="C735" s="121"/>
      <c r="D735" s="121"/>
      <c r="E735" s="121"/>
      <c r="F735" s="120"/>
      <c r="G735" s="121"/>
      <c r="H735" s="121"/>
      <c r="I735" s="121"/>
      <c r="J735" s="121"/>
      <c r="K735" s="121"/>
      <c r="L735" s="121"/>
      <c r="M735" s="121"/>
      <c r="N735" s="121"/>
      <c r="O735" s="121"/>
      <c r="P735" s="121"/>
      <c r="Q735" s="121"/>
      <c r="R735" s="121"/>
      <c r="S735" s="121"/>
      <c r="T735" s="121"/>
      <c r="U735" s="121"/>
      <c r="V735" s="121"/>
      <c r="W735" s="121"/>
      <c r="X735" s="121"/>
      <c r="Y735" s="121"/>
      <c r="Z735" s="121"/>
    </row>
    <row r="736">
      <c r="A736" s="120"/>
      <c r="B736" s="121"/>
      <c r="C736" s="121"/>
      <c r="D736" s="121"/>
      <c r="E736" s="121"/>
      <c r="F736" s="120"/>
      <c r="G736" s="121"/>
      <c r="H736" s="121"/>
      <c r="I736" s="121"/>
      <c r="J736" s="121"/>
      <c r="K736" s="121"/>
      <c r="L736" s="121"/>
      <c r="M736" s="121"/>
      <c r="N736" s="121"/>
      <c r="O736" s="121"/>
      <c r="P736" s="121"/>
      <c r="Q736" s="121"/>
      <c r="R736" s="121"/>
      <c r="S736" s="121"/>
      <c r="T736" s="121"/>
      <c r="U736" s="121"/>
      <c r="V736" s="121"/>
      <c r="W736" s="121"/>
      <c r="X736" s="121"/>
      <c r="Y736" s="121"/>
      <c r="Z736" s="121"/>
    </row>
    <row r="737">
      <c r="A737" s="120"/>
      <c r="B737" s="121"/>
      <c r="C737" s="121"/>
      <c r="D737" s="121"/>
      <c r="E737" s="121"/>
      <c r="F737" s="120"/>
      <c r="G737" s="121"/>
      <c r="H737" s="121"/>
      <c r="I737" s="121"/>
      <c r="J737" s="121"/>
      <c r="K737" s="121"/>
      <c r="L737" s="121"/>
      <c r="M737" s="121"/>
      <c r="N737" s="121"/>
      <c r="O737" s="121"/>
      <c r="P737" s="121"/>
      <c r="Q737" s="121"/>
      <c r="R737" s="121"/>
      <c r="S737" s="121"/>
      <c r="T737" s="121"/>
      <c r="U737" s="121"/>
      <c r="V737" s="121"/>
      <c r="W737" s="121"/>
      <c r="X737" s="121"/>
      <c r="Y737" s="121"/>
      <c r="Z737" s="121"/>
    </row>
    <row r="738">
      <c r="A738" s="120"/>
      <c r="B738" s="121"/>
      <c r="C738" s="121"/>
      <c r="D738" s="121"/>
      <c r="E738" s="121"/>
      <c r="F738" s="120"/>
      <c r="G738" s="121"/>
      <c r="H738" s="121"/>
      <c r="I738" s="121"/>
      <c r="J738" s="121"/>
      <c r="K738" s="121"/>
      <c r="L738" s="121"/>
      <c r="M738" s="121"/>
      <c r="N738" s="121"/>
      <c r="O738" s="121"/>
      <c r="P738" s="121"/>
      <c r="Q738" s="121"/>
      <c r="R738" s="121"/>
      <c r="S738" s="121"/>
      <c r="T738" s="121"/>
      <c r="U738" s="121"/>
      <c r="V738" s="121"/>
      <c r="W738" s="121"/>
      <c r="X738" s="121"/>
      <c r="Y738" s="121"/>
      <c r="Z738" s="121"/>
    </row>
    <row r="739">
      <c r="A739" s="120"/>
      <c r="B739" s="121"/>
      <c r="C739" s="121"/>
      <c r="D739" s="121"/>
      <c r="E739" s="121"/>
      <c r="F739" s="120"/>
      <c r="G739" s="121"/>
      <c r="H739" s="121"/>
      <c r="I739" s="121"/>
      <c r="J739" s="121"/>
      <c r="K739" s="121"/>
      <c r="L739" s="121"/>
      <c r="M739" s="121"/>
      <c r="N739" s="121"/>
      <c r="O739" s="121"/>
      <c r="P739" s="121"/>
      <c r="Q739" s="121"/>
      <c r="R739" s="121"/>
      <c r="S739" s="121"/>
      <c r="T739" s="121"/>
      <c r="U739" s="121"/>
      <c r="V739" s="121"/>
      <c r="W739" s="121"/>
      <c r="X739" s="121"/>
      <c r="Y739" s="121"/>
      <c r="Z739" s="121"/>
    </row>
    <row r="740">
      <c r="A740" s="120"/>
      <c r="B740" s="121"/>
      <c r="C740" s="121"/>
      <c r="D740" s="121"/>
      <c r="E740" s="121"/>
      <c r="F740" s="120"/>
      <c r="G740" s="121"/>
      <c r="H740" s="121"/>
      <c r="I740" s="121"/>
      <c r="J740" s="121"/>
      <c r="K740" s="121"/>
      <c r="L740" s="121"/>
      <c r="M740" s="121"/>
      <c r="N740" s="121"/>
      <c r="O740" s="121"/>
      <c r="P740" s="121"/>
      <c r="Q740" s="121"/>
      <c r="R740" s="121"/>
      <c r="S740" s="121"/>
      <c r="T740" s="121"/>
      <c r="U740" s="121"/>
      <c r="V740" s="121"/>
      <c r="W740" s="121"/>
      <c r="X740" s="121"/>
      <c r="Y740" s="121"/>
      <c r="Z740" s="121"/>
    </row>
    <row r="741">
      <c r="A741" s="120"/>
      <c r="B741" s="121"/>
      <c r="C741" s="121"/>
      <c r="D741" s="121"/>
      <c r="E741" s="121"/>
      <c r="F741" s="120"/>
      <c r="G741" s="121"/>
      <c r="H741" s="121"/>
      <c r="I741" s="121"/>
      <c r="J741" s="121"/>
      <c r="K741" s="121"/>
      <c r="L741" s="121"/>
      <c r="M741" s="121"/>
      <c r="N741" s="121"/>
      <c r="O741" s="121"/>
      <c r="P741" s="121"/>
      <c r="Q741" s="121"/>
      <c r="R741" s="121"/>
      <c r="S741" s="121"/>
      <c r="T741" s="121"/>
      <c r="U741" s="121"/>
      <c r="V741" s="121"/>
      <c r="W741" s="121"/>
      <c r="X741" s="121"/>
      <c r="Y741" s="121"/>
      <c r="Z741" s="121"/>
    </row>
    <row r="742">
      <c r="A742" s="120"/>
      <c r="B742" s="121"/>
      <c r="C742" s="121"/>
      <c r="D742" s="121"/>
      <c r="E742" s="121"/>
      <c r="F742" s="120"/>
      <c r="G742" s="121"/>
      <c r="H742" s="121"/>
      <c r="I742" s="121"/>
      <c r="J742" s="121"/>
      <c r="K742" s="121"/>
      <c r="L742" s="121"/>
      <c r="M742" s="121"/>
      <c r="N742" s="121"/>
      <c r="O742" s="121"/>
      <c r="P742" s="121"/>
      <c r="Q742" s="121"/>
      <c r="R742" s="121"/>
      <c r="S742" s="121"/>
      <c r="T742" s="121"/>
      <c r="U742" s="121"/>
      <c r="V742" s="121"/>
      <c r="W742" s="121"/>
      <c r="X742" s="121"/>
      <c r="Y742" s="121"/>
      <c r="Z742" s="121"/>
    </row>
    <row r="743">
      <c r="A743" s="120"/>
      <c r="B743" s="121"/>
      <c r="C743" s="121"/>
      <c r="D743" s="121"/>
      <c r="E743" s="121"/>
      <c r="F743" s="120"/>
      <c r="G743" s="121"/>
      <c r="H743" s="121"/>
      <c r="I743" s="121"/>
      <c r="J743" s="121"/>
      <c r="K743" s="121"/>
      <c r="L743" s="121"/>
      <c r="M743" s="121"/>
      <c r="N743" s="121"/>
      <c r="O743" s="121"/>
      <c r="P743" s="121"/>
      <c r="Q743" s="121"/>
      <c r="R743" s="121"/>
      <c r="S743" s="121"/>
      <c r="T743" s="121"/>
      <c r="U743" s="121"/>
      <c r="V743" s="121"/>
      <c r="W743" s="121"/>
      <c r="X743" s="121"/>
      <c r="Y743" s="121"/>
      <c r="Z743" s="121"/>
    </row>
    <row r="744">
      <c r="A744" s="120"/>
      <c r="B744" s="121"/>
      <c r="C744" s="121"/>
      <c r="D744" s="121"/>
      <c r="E744" s="121"/>
      <c r="F744" s="120"/>
      <c r="G744" s="121"/>
      <c r="H744" s="121"/>
      <c r="I744" s="121"/>
      <c r="J744" s="121"/>
      <c r="K744" s="121"/>
      <c r="L744" s="121"/>
      <c r="M744" s="121"/>
      <c r="N744" s="121"/>
      <c r="O744" s="121"/>
      <c r="P744" s="121"/>
      <c r="Q744" s="121"/>
      <c r="R744" s="121"/>
      <c r="S744" s="121"/>
      <c r="T744" s="121"/>
      <c r="U744" s="121"/>
      <c r="V744" s="121"/>
      <c r="W744" s="121"/>
      <c r="X744" s="121"/>
      <c r="Y744" s="121"/>
      <c r="Z744" s="121"/>
    </row>
    <row r="745">
      <c r="A745" s="120"/>
      <c r="B745" s="121"/>
      <c r="C745" s="121"/>
      <c r="D745" s="121"/>
      <c r="E745" s="121"/>
      <c r="F745" s="120"/>
      <c r="G745" s="121"/>
      <c r="H745" s="121"/>
      <c r="I745" s="121"/>
      <c r="J745" s="121"/>
      <c r="K745" s="121"/>
      <c r="L745" s="121"/>
      <c r="M745" s="121"/>
      <c r="N745" s="121"/>
      <c r="O745" s="121"/>
      <c r="P745" s="121"/>
      <c r="Q745" s="121"/>
      <c r="R745" s="121"/>
      <c r="S745" s="121"/>
      <c r="T745" s="121"/>
      <c r="U745" s="121"/>
      <c r="V745" s="121"/>
      <c r="W745" s="121"/>
      <c r="X745" s="121"/>
      <c r="Y745" s="121"/>
      <c r="Z745" s="121"/>
    </row>
    <row r="746">
      <c r="A746" s="120"/>
      <c r="B746" s="121"/>
      <c r="C746" s="121"/>
      <c r="D746" s="121"/>
      <c r="E746" s="121"/>
      <c r="F746" s="120"/>
      <c r="G746" s="121"/>
      <c r="H746" s="121"/>
      <c r="I746" s="121"/>
      <c r="J746" s="121"/>
      <c r="K746" s="121"/>
      <c r="L746" s="121"/>
      <c r="M746" s="121"/>
      <c r="N746" s="121"/>
      <c r="O746" s="121"/>
      <c r="P746" s="121"/>
      <c r="Q746" s="121"/>
      <c r="R746" s="121"/>
      <c r="S746" s="121"/>
      <c r="T746" s="121"/>
      <c r="U746" s="121"/>
      <c r="V746" s="121"/>
      <c r="W746" s="121"/>
      <c r="X746" s="121"/>
      <c r="Y746" s="121"/>
      <c r="Z746" s="121"/>
    </row>
    <row r="747">
      <c r="A747" s="120"/>
      <c r="B747" s="121"/>
      <c r="C747" s="121"/>
      <c r="D747" s="121"/>
      <c r="E747" s="121"/>
      <c r="F747" s="120"/>
      <c r="G747" s="121"/>
      <c r="H747" s="121"/>
      <c r="I747" s="121"/>
      <c r="J747" s="121"/>
      <c r="K747" s="121"/>
      <c r="L747" s="121"/>
      <c r="M747" s="121"/>
      <c r="N747" s="121"/>
      <c r="O747" s="121"/>
      <c r="P747" s="121"/>
      <c r="Q747" s="121"/>
      <c r="R747" s="121"/>
      <c r="S747" s="121"/>
      <c r="T747" s="121"/>
      <c r="U747" s="121"/>
      <c r="V747" s="121"/>
      <c r="W747" s="121"/>
      <c r="X747" s="121"/>
      <c r="Y747" s="121"/>
      <c r="Z747" s="121"/>
    </row>
    <row r="748">
      <c r="A748" s="120"/>
      <c r="B748" s="121"/>
      <c r="C748" s="121"/>
      <c r="D748" s="121"/>
      <c r="E748" s="121"/>
      <c r="F748" s="120"/>
      <c r="G748" s="121"/>
      <c r="H748" s="121"/>
      <c r="I748" s="121"/>
      <c r="J748" s="121"/>
      <c r="K748" s="121"/>
      <c r="L748" s="121"/>
      <c r="M748" s="121"/>
      <c r="N748" s="121"/>
      <c r="O748" s="121"/>
      <c r="P748" s="121"/>
      <c r="Q748" s="121"/>
      <c r="R748" s="121"/>
      <c r="S748" s="121"/>
      <c r="T748" s="121"/>
      <c r="U748" s="121"/>
      <c r="V748" s="121"/>
      <c r="W748" s="121"/>
      <c r="X748" s="121"/>
      <c r="Y748" s="121"/>
      <c r="Z748" s="121"/>
    </row>
    <row r="749">
      <c r="A749" s="120"/>
      <c r="B749" s="121"/>
      <c r="C749" s="121"/>
      <c r="D749" s="121"/>
      <c r="E749" s="121"/>
      <c r="F749" s="120"/>
      <c r="G749" s="121"/>
      <c r="H749" s="121"/>
      <c r="I749" s="121"/>
      <c r="J749" s="121"/>
      <c r="K749" s="121"/>
      <c r="L749" s="121"/>
      <c r="M749" s="121"/>
      <c r="N749" s="121"/>
      <c r="O749" s="121"/>
      <c r="P749" s="121"/>
      <c r="Q749" s="121"/>
      <c r="R749" s="121"/>
      <c r="S749" s="121"/>
      <c r="T749" s="121"/>
      <c r="U749" s="121"/>
      <c r="V749" s="121"/>
      <c r="W749" s="121"/>
      <c r="X749" s="121"/>
      <c r="Y749" s="121"/>
      <c r="Z749" s="121"/>
    </row>
    <row r="750">
      <c r="A750" s="120"/>
      <c r="B750" s="121"/>
      <c r="C750" s="121"/>
      <c r="D750" s="121"/>
      <c r="E750" s="121"/>
      <c r="F750" s="120"/>
      <c r="G750" s="121"/>
      <c r="H750" s="121"/>
      <c r="I750" s="121"/>
      <c r="J750" s="121"/>
      <c r="K750" s="121"/>
      <c r="L750" s="121"/>
      <c r="M750" s="121"/>
      <c r="N750" s="121"/>
      <c r="O750" s="121"/>
      <c r="P750" s="121"/>
      <c r="Q750" s="121"/>
      <c r="R750" s="121"/>
      <c r="S750" s="121"/>
      <c r="T750" s="121"/>
      <c r="U750" s="121"/>
      <c r="V750" s="121"/>
      <c r="W750" s="121"/>
      <c r="X750" s="121"/>
      <c r="Y750" s="121"/>
      <c r="Z750" s="121"/>
    </row>
    <row r="751">
      <c r="A751" s="120"/>
      <c r="B751" s="121"/>
      <c r="C751" s="121"/>
      <c r="D751" s="121"/>
      <c r="E751" s="121"/>
      <c r="F751" s="120"/>
      <c r="G751" s="121"/>
      <c r="H751" s="121"/>
      <c r="I751" s="121"/>
      <c r="J751" s="121"/>
      <c r="K751" s="121"/>
      <c r="L751" s="121"/>
      <c r="M751" s="121"/>
      <c r="N751" s="121"/>
      <c r="O751" s="121"/>
      <c r="P751" s="121"/>
      <c r="Q751" s="121"/>
      <c r="R751" s="121"/>
      <c r="S751" s="121"/>
      <c r="T751" s="121"/>
      <c r="U751" s="121"/>
      <c r="V751" s="121"/>
      <c r="W751" s="121"/>
      <c r="X751" s="121"/>
      <c r="Y751" s="121"/>
      <c r="Z751" s="121"/>
    </row>
    <row r="752">
      <c r="A752" s="120"/>
      <c r="B752" s="121"/>
      <c r="C752" s="121"/>
      <c r="D752" s="121"/>
      <c r="E752" s="121"/>
      <c r="F752" s="120"/>
      <c r="G752" s="121"/>
      <c r="H752" s="121"/>
      <c r="I752" s="121"/>
      <c r="J752" s="121"/>
      <c r="K752" s="121"/>
      <c r="L752" s="121"/>
      <c r="M752" s="121"/>
      <c r="N752" s="121"/>
      <c r="O752" s="121"/>
      <c r="P752" s="121"/>
      <c r="Q752" s="121"/>
      <c r="R752" s="121"/>
      <c r="S752" s="121"/>
      <c r="T752" s="121"/>
      <c r="U752" s="121"/>
      <c r="V752" s="121"/>
      <c r="W752" s="121"/>
      <c r="X752" s="121"/>
      <c r="Y752" s="121"/>
      <c r="Z752" s="121"/>
    </row>
    <row r="753">
      <c r="A753" s="120"/>
      <c r="B753" s="121"/>
      <c r="C753" s="121"/>
      <c r="D753" s="121"/>
      <c r="E753" s="121"/>
      <c r="F753" s="120"/>
      <c r="G753" s="121"/>
      <c r="H753" s="121"/>
      <c r="I753" s="121"/>
      <c r="J753" s="121"/>
      <c r="K753" s="121"/>
      <c r="L753" s="121"/>
      <c r="M753" s="121"/>
      <c r="N753" s="121"/>
      <c r="O753" s="121"/>
      <c r="P753" s="121"/>
      <c r="Q753" s="121"/>
      <c r="R753" s="121"/>
      <c r="S753" s="121"/>
      <c r="T753" s="121"/>
      <c r="U753" s="121"/>
      <c r="V753" s="121"/>
      <c r="W753" s="121"/>
      <c r="X753" s="121"/>
      <c r="Y753" s="121"/>
      <c r="Z753" s="121"/>
    </row>
    <row r="754">
      <c r="A754" s="120"/>
      <c r="B754" s="121"/>
      <c r="C754" s="121"/>
      <c r="D754" s="121"/>
      <c r="E754" s="121"/>
      <c r="F754" s="120"/>
      <c r="G754" s="121"/>
      <c r="H754" s="121"/>
      <c r="I754" s="121"/>
      <c r="J754" s="121"/>
      <c r="K754" s="121"/>
      <c r="L754" s="121"/>
      <c r="M754" s="121"/>
      <c r="N754" s="121"/>
      <c r="O754" s="121"/>
      <c r="P754" s="121"/>
      <c r="Q754" s="121"/>
      <c r="R754" s="121"/>
      <c r="S754" s="121"/>
      <c r="T754" s="121"/>
      <c r="U754" s="121"/>
      <c r="V754" s="121"/>
      <c r="W754" s="121"/>
      <c r="X754" s="121"/>
      <c r="Y754" s="121"/>
      <c r="Z754" s="121"/>
    </row>
    <row r="755">
      <c r="A755" s="120"/>
      <c r="B755" s="121"/>
      <c r="C755" s="121"/>
      <c r="D755" s="121"/>
      <c r="E755" s="121"/>
      <c r="F755" s="120"/>
      <c r="G755" s="121"/>
      <c r="H755" s="121"/>
      <c r="I755" s="121"/>
      <c r="J755" s="121"/>
      <c r="K755" s="121"/>
      <c r="L755" s="121"/>
      <c r="M755" s="121"/>
      <c r="N755" s="121"/>
      <c r="O755" s="121"/>
      <c r="P755" s="121"/>
      <c r="Q755" s="121"/>
      <c r="R755" s="121"/>
      <c r="S755" s="121"/>
      <c r="T755" s="121"/>
      <c r="U755" s="121"/>
      <c r="V755" s="121"/>
      <c r="W755" s="121"/>
      <c r="X755" s="121"/>
      <c r="Y755" s="121"/>
      <c r="Z755" s="121"/>
    </row>
    <row r="756">
      <c r="A756" s="120"/>
      <c r="B756" s="121"/>
      <c r="C756" s="121"/>
      <c r="D756" s="121"/>
      <c r="E756" s="121"/>
      <c r="F756" s="120"/>
      <c r="G756" s="121"/>
      <c r="H756" s="121"/>
      <c r="I756" s="121"/>
      <c r="J756" s="121"/>
      <c r="K756" s="121"/>
      <c r="L756" s="121"/>
      <c r="M756" s="121"/>
      <c r="N756" s="121"/>
      <c r="O756" s="121"/>
      <c r="P756" s="121"/>
      <c r="Q756" s="121"/>
      <c r="R756" s="121"/>
      <c r="S756" s="121"/>
      <c r="T756" s="121"/>
      <c r="U756" s="121"/>
      <c r="V756" s="121"/>
      <c r="W756" s="121"/>
      <c r="X756" s="121"/>
      <c r="Y756" s="121"/>
      <c r="Z756" s="121"/>
    </row>
    <row r="757">
      <c r="A757" s="120"/>
      <c r="B757" s="121"/>
      <c r="C757" s="121"/>
      <c r="D757" s="121"/>
      <c r="E757" s="121"/>
      <c r="F757" s="120"/>
      <c r="G757" s="121"/>
      <c r="H757" s="121"/>
      <c r="I757" s="121"/>
      <c r="J757" s="121"/>
      <c r="K757" s="121"/>
      <c r="L757" s="121"/>
      <c r="M757" s="121"/>
      <c r="N757" s="121"/>
      <c r="O757" s="121"/>
      <c r="P757" s="121"/>
      <c r="Q757" s="121"/>
      <c r="R757" s="121"/>
      <c r="S757" s="121"/>
      <c r="T757" s="121"/>
      <c r="U757" s="121"/>
      <c r="V757" s="121"/>
      <c r="W757" s="121"/>
      <c r="X757" s="121"/>
      <c r="Y757" s="121"/>
      <c r="Z757" s="121"/>
    </row>
    <row r="758">
      <c r="A758" s="120"/>
      <c r="B758" s="121"/>
      <c r="C758" s="121"/>
      <c r="D758" s="121"/>
      <c r="E758" s="121"/>
      <c r="F758" s="120"/>
      <c r="G758" s="121"/>
      <c r="H758" s="121"/>
      <c r="I758" s="121"/>
      <c r="J758" s="121"/>
      <c r="K758" s="121"/>
      <c r="L758" s="121"/>
      <c r="M758" s="121"/>
      <c r="N758" s="121"/>
      <c r="O758" s="121"/>
      <c r="P758" s="121"/>
      <c r="Q758" s="121"/>
      <c r="R758" s="121"/>
      <c r="S758" s="121"/>
      <c r="T758" s="121"/>
      <c r="U758" s="121"/>
      <c r="V758" s="121"/>
      <c r="W758" s="121"/>
      <c r="X758" s="121"/>
      <c r="Y758" s="121"/>
      <c r="Z758" s="121"/>
    </row>
    <row r="759">
      <c r="A759" s="120"/>
      <c r="B759" s="121"/>
      <c r="C759" s="121"/>
      <c r="D759" s="121"/>
      <c r="E759" s="121"/>
      <c r="F759" s="120"/>
      <c r="G759" s="121"/>
      <c r="H759" s="121"/>
      <c r="I759" s="121"/>
      <c r="J759" s="121"/>
      <c r="K759" s="121"/>
      <c r="L759" s="121"/>
      <c r="M759" s="121"/>
      <c r="N759" s="121"/>
      <c r="O759" s="121"/>
      <c r="P759" s="121"/>
      <c r="Q759" s="121"/>
      <c r="R759" s="121"/>
      <c r="S759" s="121"/>
      <c r="T759" s="121"/>
      <c r="U759" s="121"/>
      <c r="V759" s="121"/>
      <c r="W759" s="121"/>
      <c r="X759" s="121"/>
      <c r="Y759" s="121"/>
      <c r="Z759" s="121"/>
    </row>
    <row r="760">
      <c r="A760" s="120"/>
      <c r="B760" s="121"/>
      <c r="C760" s="121"/>
      <c r="D760" s="121"/>
      <c r="E760" s="121"/>
      <c r="F760" s="120"/>
      <c r="G760" s="121"/>
      <c r="H760" s="121"/>
      <c r="I760" s="121"/>
      <c r="J760" s="121"/>
      <c r="K760" s="121"/>
      <c r="L760" s="121"/>
      <c r="M760" s="121"/>
      <c r="N760" s="121"/>
      <c r="O760" s="121"/>
      <c r="P760" s="121"/>
      <c r="Q760" s="121"/>
      <c r="R760" s="121"/>
      <c r="S760" s="121"/>
      <c r="T760" s="121"/>
      <c r="U760" s="121"/>
      <c r="V760" s="121"/>
      <c r="W760" s="121"/>
      <c r="X760" s="121"/>
      <c r="Y760" s="121"/>
      <c r="Z760" s="121"/>
    </row>
    <row r="761">
      <c r="A761" s="120"/>
      <c r="B761" s="121"/>
      <c r="C761" s="121"/>
      <c r="D761" s="121"/>
      <c r="E761" s="121"/>
      <c r="F761" s="120"/>
      <c r="G761" s="121"/>
      <c r="H761" s="121"/>
      <c r="I761" s="121"/>
      <c r="J761" s="121"/>
      <c r="K761" s="121"/>
      <c r="L761" s="121"/>
      <c r="M761" s="121"/>
      <c r="N761" s="121"/>
      <c r="O761" s="121"/>
      <c r="P761" s="121"/>
      <c r="Q761" s="121"/>
      <c r="R761" s="121"/>
      <c r="S761" s="121"/>
      <c r="T761" s="121"/>
      <c r="U761" s="121"/>
      <c r="V761" s="121"/>
      <c r="W761" s="121"/>
      <c r="X761" s="121"/>
      <c r="Y761" s="121"/>
      <c r="Z761" s="121"/>
    </row>
    <row r="762">
      <c r="A762" s="120"/>
      <c r="B762" s="121"/>
      <c r="C762" s="121"/>
      <c r="D762" s="121"/>
      <c r="E762" s="121"/>
      <c r="F762" s="120"/>
      <c r="G762" s="121"/>
      <c r="H762" s="121"/>
      <c r="I762" s="121"/>
      <c r="J762" s="121"/>
      <c r="K762" s="121"/>
      <c r="L762" s="121"/>
      <c r="M762" s="121"/>
      <c r="N762" s="121"/>
      <c r="O762" s="121"/>
      <c r="P762" s="121"/>
      <c r="Q762" s="121"/>
      <c r="R762" s="121"/>
      <c r="S762" s="121"/>
      <c r="T762" s="121"/>
      <c r="U762" s="121"/>
      <c r="V762" s="121"/>
      <c r="W762" s="121"/>
      <c r="X762" s="121"/>
      <c r="Y762" s="121"/>
      <c r="Z762" s="121"/>
    </row>
    <row r="763">
      <c r="A763" s="120"/>
      <c r="B763" s="121"/>
      <c r="C763" s="121"/>
      <c r="D763" s="121"/>
      <c r="E763" s="121"/>
      <c r="F763" s="120"/>
      <c r="G763" s="121"/>
      <c r="H763" s="121"/>
      <c r="I763" s="121"/>
      <c r="J763" s="121"/>
      <c r="K763" s="121"/>
      <c r="L763" s="121"/>
      <c r="M763" s="121"/>
      <c r="N763" s="121"/>
      <c r="O763" s="121"/>
      <c r="P763" s="121"/>
      <c r="Q763" s="121"/>
      <c r="R763" s="121"/>
      <c r="S763" s="121"/>
      <c r="T763" s="121"/>
      <c r="U763" s="121"/>
      <c r="V763" s="121"/>
      <c r="W763" s="121"/>
      <c r="X763" s="121"/>
      <c r="Y763" s="121"/>
      <c r="Z763" s="121"/>
    </row>
    <row r="764">
      <c r="A764" s="120"/>
      <c r="B764" s="121"/>
      <c r="C764" s="121"/>
      <c r="D764" s="121"/>
      <c r="E764" s="121"/>
      <c r="F764" s="120"/>
      <c r="G764" s="121"/>
      <c r="H764" s="121"/>
      <c r="I764" s="121"/>
      <c r="J764" s="121"/>
      <c r="K764" s="121"/>
      <c r="L764" s="121"/>
      <c r="M764" s="121"/>
      <c r="N764" s="121"/>
      <c r="O764" s="121"/>
      <c r="P764" s="121"/>
      <c r="Q764" s="121"/>
      <c r="R764" s="121"/>
      <c r="S764" s="121"/>
      <c r="T764" s="121"/>
      <c r="U764" s="121"/>
      <c r="V764" s="121"/>
      <c r="W764" s="121"/>
      <c r="X764" s="121"/>
      <c r="Y764" s="121"/>
      <c r="Z764" s="121"/>
    </row>
    <row r="765">
      <c r="A765" s="120"/>
      <c r="B765" s="121"/>
      <c r="C765" s="121"/>
      <c r="D765" s="121"/>
      <c r="E765" s="121"/>
      <c r="F765" s="120"/>
      <c r="G765" s="121"/>
      <c r="H765" s="121"/>
      <c r="I765" s="121"/>
      <c r="J765" s="121"/>
      <c r="K765" s="121"/>
      <c r="L765" s="121"/>
      <c r="M765" s="121"/>
      <c r="N765" s="121"/>
      <c r="O765" s="121"/>
      <c r="P765" s="121"/>
      <c r="Q765" s="121"/>
      <c r="R765" s="121"/>
      <c r="S765" s="121"/>
      <c r="T765" s="121"/>
      <c r="U765" s="121"/>
      <c r="V765" s="121"/>
      <c r="W765" s="121"/>
      <c r="X765" s="121"/>
      <c r="Y765" s="121"/>
      <c r="Z765" s="121"/>
    </row>
    <row r="766">
      <c r="A766" s="120"/>
      <c r="B766" s="121"/>
      <c r="C766" s="121"/>
      <c r="D766" s="121"/>
      <c r="E766" s="121"/>
      <c r="F766" s="120"/>
      <c r="G766" s="121"/>
      <c r="H766" s="121"/>
      <c r="I766" s="121"/>
      <c r="J766" s="121"/>
      <c r="K766" s="121"/>
      <c r="L766" s="121"/>
      <c r="M766" s="121"/>
      <c r="N766" s="121"/>
      <c r="O766" s="121"/>
      <c r="P766" s="121"/>
      <c r="Q766" s="121"/>
      <c r="R766" s="121"/>
      <c r="S766" s="121"/>
      <c r="T766" s="121"/>
      <c r="U766" s="121"/>
      <c r="V766" s="121"/>
      <c r="W766" s="121"/>
      <c r="X766" s="121"/>
      <c r="Y766" s="121"/>
      <c r="Z766" s="121"/>
    </row>
    <row r="767">
      <c r="A767" s="120"/>
      <c r="B767" s="121"/>
      <c r="C767" s="121"/>
      <c r="D767" s="121"/>
      <c r="E767" s="121"/>
      <c r="F767" s="120"/>
      <c r="G767" s="121"/>
      <c r="H767" s="121"/>
      <c r="I767" s="121"/>
      <c r="J767" s="121"/>
      <c r="K767" s="121"/>
      <c r="L767" s="121"/>
      <c r="M767" s="121"/>
      <c r="N767" s="121"/>
      <c r="O767" s="121"/>
      <c r="P767" s="121"/>
      <c r="Q767" s="121"/>
      <c r="R767" s="121"/>
      <c r="S767" s="121"/>
      <c r="T767" s="121"/>
      <c r="U767" s="121"/>
      <c r="V767" s="121"/>
      <c r="W767" s="121"/>
      <c r="X767" s="121"/>
      <c r="Y767" s="121"/>
      <c r="Z767" s="121"/>
    </row>
    <row r="768">
      <c r="A768" s="120"/>
      <c r="B768" s="121"/>
      <c r="C768" s="121"/>
      <c r="D768" s="121"/>
      <c r="E768" s="121"/>
      <c r="F768" s="120"/>
      <c r="G768" s="121"/>
      <c r="H768" s="121"/>
      <c r="I768" s="121"/>
      <c r="J768" s="121"/>
      <c r="K768" s="121"/>
      <c r="L768" s="121"/>
      <c r="M768" s="121"/>
      <c r="N768" s="121"/>
      <c r="O768" s="121"/>
      <c r="P768" s="121"/>
      <c r="Q768" s="121"/>
      <c r="R768" s="121"/>
      <c r="S768" s="121"/>
      <c r="T768" s="121"/>
      <c r="U768" s="121"/>
      <c r="V768" s="121"/>
      <c r="W768" s="121"/>
      <c r="X768" s="121"/>
      <c r="Y768" s="121"/>
      <c r="Z768" s="121"/>
    </row>
    <row r="769">
      <c r="A769" s="120"/>
      <c r="B769" s="121"/>
      <c r="C769" s="121"/>
      <c r="D769" s="121"/>
      <c r="E769" s="121"/>
      <c r="F769" s="120"/>
      <c r="G769" s="121"/>
      <c r="H769" s="121"/>
      <c r="I769" s="121"/>
      <c r="J769" s="121"/>
      <c r="K769" s="121"/>
      <c r="L769" s="121"/>
      <c r="M769" s="121"/>
      <c r="N769" s="121"/>
      <c r="O769" s="121"/>
      <c r="P769" s="121"/>
      <c r="Q769" s="121"/>
      <c r="R769" s="121"/>
      <c r="S769" s="121"/>
      <c r="T769" s="121"/>
      <c r="U769" s="121"/>
      <c r="V769" s="121"/>
      <c r="W769" s="121"/>
      <c r="X769" s="121"/>
      <c r="Y769" s="121"/>
      <c r="Z769" s="121"/>
    </row>
    <row r="770">
      <c r="A770" s="120"/>
      <c r="B770" s="121"/>
      <c r="C770" s="121"/>
      <c r="D770" s="121"/>
      <c r="E770" s="121"/>
      <c r="F770" s="120"/>
      <c r="G770" s="121"/>
      <c r="H770" s="121"/>
      <c r="I770" s="121"/>
      <c r="J770" s="121"/>
      <c r="K770" s="121"/>
      <c r="L770" s="121"/>
      <c r="M770" s="121"/>
      <c r="N770" s="121"/>
      <c r="O770" s="121"/>
      <c r="P770" s="121"/>
      <c r="Q770" s="121"/>
      <c r="R770" s="121"/>
      <c r="S770" s="121"/>
      <c r="T770" s="121"/>
      <c r="U770" s="121"/>
      <c r="V770" s="121"/>
      <c r="W770" s="121"/>
      <c r="X770" s="121"/>
      <c r="Y770" s="121"/>
      <c r="Z770" s="121"/>
    </row>
    <row r="771">
      <c r="A771" s="120"/>
      <c r="B771" s="121"/>
      <c r="C771" s="121"/>
      <c r="D771" s="121"/>
      <c r="E771" s="121"/>
      <c r="F771" s="120"/>
      <c r="G771" s="121"/>
      <c r="H771" s="121"/>
      <c r="I771" s="121"/>
      <c r="J771" s="121"/>
      <c r="K771" s="121"/>
      <c r="L771" s="121"/>
      <c r="M771" s="121"/>
      <c r="N771" s="121"/>
      <c r="O771" s="121"/>
      <c r="P771" s="121"/>
      <c r="Q771" s="121"/>
      <c r="R771" s="121"/>
      <c r="S771" s="121"/>
      <c r="T771" s="121"/>
      <c r="U771" s="121"/>
      <c r="V771" s="121"/>
      <c r="W771" s="121"/>
      <c r="X771" s="121"/>
      <c r="Y771" s="121"/>
      <c r="Z771" s="121"/>
    </row>
    <row r="772">
      <c r="A772" s="120"/>
      <c r="B772" s="121"/>
      <c r="C772" s="121"/>
      <c r="D772" s="121"/>
      <c r="E772" s="121"/>
      <c r="F772" s="120"/>
      <c r="G772" s="121"/>
      <c r="H772" s="121"/>
      <c r="I772" s="121"/>
      <c r="J772" s="121"/>
      <c r="K772" s="121"/>
      <c r="L772" s="121"/>
      <c r="M772" s="121"/>
      <c r="N772" s="121"/>
      <c r="O772" s="121"/>
      <c r="P772" s="121"/>
      <c r="Q772" s="121"/>
      <c r="R772" s="121"/>
      <c r="S772" s="121"/>
      <c r="T772" s="121"/>
      <c r="U772" s="121"/>
      <c r="V772" s="121"/>
      <c r="W772" s="121"/>
      <c r="X772" s="121"/>
      <c r="Y772" s="121"/>
      <c r="Z772" s="121"/>
    </row>
    <row r="773">
      <c r="A773" s="120"/>
      <c r="B773" s="121"/>
      <c r="C773" s="121"/>
      <c r="D773" s="121"/>
      <c r="E773" s="121"/>
      <c r="F773" s="120"/>
      <c r="G773" s="121"/>
      <c r="H773" s="121"/>
      <c r="I773" s="121"/>
      <c r="J773" s="121"/>
      <c r="K773" s="121"/>
      <c r="L773" s="121"/>
      <c r="M773" s="121"/>
      <c r="N773" s="121"/>
      <c r="O773" s="121"/>
      <c r="P773" s="121"/>
      <c r="Q773" s="121"/>
      <c r="R773" s="121"/>
      <c r="S773" s="121"/>
      <c r="T773" s="121"/>
      <c r="U773" s="121"/>
      <c r="V773" s="121"/>
      <c r="W773" s="121"/>
      <c r="X773" s="121"/>
      <c r="Y773" s="121"/>
      <c r="Z773" s="121"/>
    </row>
    <row r="774">
      <c r="A774" s="120"/>
      <c r="B774" s="121"/>
      <c r="C774" s="121"/>
      <c r="D774" s="121"/>
      <c r="E774" s="121"/>
      <c r="F774" s="120"/>
      <c r="G774" s="121"/>
      <c r="H774" s="121"/>
      <c r="I774" s="121"/>
      <c r="J774" s="121"/>
      <c r="K774" s="121"/>
      <c r="L774" s="121"/>
      <c r="M774" s="121"/>
      <c r="N774" s="121"/>
      <c r="O774" s="121"/>
      <c r="P774" s="121"/>
      <c r="Q774" s="121"/>
      <c r="R774" s="121"/>
      <c r="S774" s="121"/>
      <c r="T774" s="121"/>
      <c r="U774" s="121"/>
      <c r="V774" s="121"/>
      <c r="W774" s="121"/>
      <c r="X774" s="121"/>
      <c r="Y774" s="121"/>
      <c r="Z774" s="121"/>
    </row>
    <row r="775">
      <c r="A775" s="120"/>
      <c r="B775" s="121"/>
      <c r="C775" s="121"/>
      <c r="D775" s="121"/>
      <c r="E775" s="121"/>
      <c r="F775" s="120"/>
      <c r="G775" s="121"/>
      <c r="H775" s="121"/>
      <c r="I775" s="121"/>
      <c r="J775" s="121"/>
      <c r="K775" s="121"/>
      <c r="L775" s="121"/>
      <c r="M775" s="121"/>
      <c r="N775" s="121"/>
      <c r="O775" s="121"/>
      <c r="P775" s="121"/>
      <c r="Q775" s="121"/>
      <c r="R775" s="121"/>
      <c r="S775" s="121"/>
      <c r="T775" s="121"/>
      <c r="U775" s="121"/>
      <c r="V775" s="121"/>
      <c r="W775" s="121"/>
      <c r="X775" s="121"/>
      <c r="Y775" s="121"/>
      <c r="Z775" s="121"/>
    </row>
    <row r="776">
      <c r="A776" s="120"/>
      <c r="B776" s="121"/>
      <c r="C776" s="121"/>
      <c r="D776" s="121"/>
      <c r="E776" s="121"/>
      <c r="F776" s="120"/>
      <c r="G776" s="121"/>
      <c r="H776" s="121"/>
      <c r="I776" s="121"/>
      <c r="J776" s="121"/>
      <c r="K776" s="121"/>
      <c r="L776" s="121"/>
      <c r="M776" s="121"/>
      <c r="N776" s="121"/>
      <c r="O776" s="121"/>
      <c r="P776" s="121"/>
      <c r="Q776" s="121"/>
      <c r="R776" s="121"/>
      <c r="S776" s="121"/>
      <c r="T776" s="121"/>
      <c r="U776" s="121"/>
      <c r="V776" s="121"/>
      <c r="W776" s="121"/>
      <c r="X776" s="121"/>
      <c r="Y776" s="121"/>
      <c r="Z776" s="121"/>
    </row>
    <row r="777">
      <c r="A777" s="120"/>
      <c r="B777" s="121"/>
      <c r="C777" s="121"/>
      <c r="D777" s="121"/>
      <c r="E777" s="121"/>
      <c r="F777" s="120"/>
      <c r="G777" s="121"/>
      <c r="H777" s="121"/>
      <c r="I777" s="121"/>
      <c r="J777" s="121"/>
      <c r="K777" s="121"/>
      <c r="L777" s="121"/>
      <c r="M777" s="121"/>
      <c r="N777" s="121"/>
      <c r="O777" s="121"/>
      <c r="P777" s="121"/>
      <c r="Q777" s="121"/>
      <c r="R777" s="121"/>
      <c r="S777" s="121"/>
      <c r="T777" s="121"/>
      <c r="U777" s="121"/>
      <c r="V777" s="121"/>
      <c r="W777" s="121"/>
      <c r="X777" s="121"/>
      <c r="Y777" s="121"/>
      <c r="Z777" s="121"/>
    </row>
    <row r="778">
      <c r="A778" s="120"/>
      <c r="B778" s="121"/>
      <c r="C778" s="121"/>
      <c r="D778" s="121"/>
      <c r="E778" s="121"/>
      <c r="F778" s="120"/>
      <c r="G778" s="121"/>
      <c r="H778" s="121"/>
      <c r="I778" s="121"/>
      <c r="J778" s="121"/>
      <c r="K778" s="121"/>
      <c r="L778" s="121"/>
      <c r="M778" s="121"/>
      <c r="N778" s="121"/>
      <c r="O778" s="121"/>
      <c r="P778" s="121"/>
      <c r="Q778" s="121"/>
      <c r="R778" s="121"/>
      <c r="S778" s="121"/>
      <c r="T778" s="121"/>
      <c r="U778" s="121"/>
      <c r="V778" s="121"/>
      <c r="W778" s="121"/>
      <c r="X778" s="121"/>
      <c r="Y778" s="121"/>
      <c r="Z778" s="121"/>
    </row>
    <row r="779">
      <c r="A779" s="120"/>
      <c r="B779" s="121"/>
      <c r="C779" s="121"/>
      <c r="D779" s="121"/>
      <c r="E779" s="121"/>
      <c r="F779" s="120"/>
      <c r="G779" s="121"/>
      <c r="H779" s="121"/>
      <c r="I779" s="121"/>
      <c r="J779" s="121"/>
      <c r="K779" s="121"/>
      <c r="L779" s="121"/>
      <c r="M779" s="121"/>
      <c r="N779" s="121"/>
      <c r="O779" s="121"/>
      <c r="P779" s="121"/>
      <c r="Q779" s="121"/>
      <c r="R779" s="121"/>
      <c r="S779" s="121"/>
      <c r="T779" s="121"/>
      <c r="U779" s="121"/>
      <c r="V779" s="121"/>
      <c r="W779" s="121"/>
      <c r="X779" s="121"/>
      <c r="Y779" s="121"/>
      <c r="Z779" s="121"/>
    </row>
    <row r="780">
      <c r="A780" s="120"/>
      <c r="B780" s="121"/>
      <c r="C780" s="121"/>
      <c r="D780" s="121"/>
      <c r="E780" s="121"/>
      <c r="F780" s="120"/>
      <c r="G780" s="121"/>
      <c r="H780" s="121"/>
      <c r="I780" s="121"/>
      <c r="J780" s="121"/>
      <c r="K780" s="121"/>
      <c r="L780" s="121"/>
      <c r="M780" s="121"/>
      <c r="N780" s="121"/>
      <c r="O780" s="121"/>
      <c r="P780" s="121"/>
      <c r="Q780" s="121"/>
      <c r="R780" s="121"/>
      <c r="S780" s="121"/>
      <c r="T780" s="121"/>
      <c r="U780" s="121"/>
      <c r="V780" s="121"/>
      <c r="W780" s="121"/>
      <c r="X780" s="121"/>
      <c r="Y780" s="121"/>
      <c r="Z780" s="121"/>
    </row>
    <row r="781">
      <c r="A781" s="120"/>
      <c r="B781" s="121"/>
      <c r="C781" s="121"/>
      <c r="D781" s="121"/>
      <c r="E781" s="121"/>
      <c r="F781" s="120"/>
      <c r="G781" s="121"/>
      <c r="H781" s="121"/>
      <c r="I781" s="121"/>
      <c r="J781" s="121"/>
      <c r="K781" s="121"/>
      <c r="L781" s="121"/>
      <c r="M781" s="121"/>
      <c r="N781" s="121"/>
      <c r="O781" s="121"/>
      <c r="P781" s="121"/>
      <c r="Q781" s="121"/>
      <c r="R781" s="121"/>
      <c r="S781" s="121"/>
      <c r="T781" s="121"/>
      <c r="U781" s="121"/>
      <c r="V781" s="121"/>
      <c r="W781" s="121"/>
      <c r="X781" s="121"/>
      <c r="Y781" s="121"/>
      <c r="Z781" s="121"/>
    </row>
    <row r="782">
      <c r="A782" s="120"/>
      <c r="B782" s="121"/>
      <c r="C782" s="121"/>
      <c r="D782" s="121"/>
      <c r="E782" s="121"/>
      <c r="F782" s="120"/>
      <c r="G782" s="121"/>
      <c r="H782" s="121"/>
      <c r="I782" s="121"/>
      <c r="J782" s="121"/>
      <c r="K782" s="121"/>
      <c r="L782" s="121"/>
      <c r="M782" s="121"/>
      <c r="N782" s="121"/>
      <c r="O782" s="121"/>
      <c r="P782" s="121"/>
      <c r="Q782" s="121"/>
      <c r="R782" s="121"/>
      <c r="S782" s="121"/>
      <c r="T782" s="121"/>
      <c r="U782" s="121"/>
      <c r="V782" s="121"/>
      <c r="W782" s="121"/>
      <c r="X782" s="121"/>
      <c r="Y782" s="121"/>
      <c r="Z782" s="121"/>
    </row>
    <row r="783">
      <c r="A783" s="120"/>
      <c r="B783" s="121"/>
      <c r="C783" s="121"/>
      <c r="D783" s="121"/>
      <c r="E783" s="121"/>
      <c r="F783" s="120"/>
      <c r="G783" s="121"/>
      <c r="H783" s="121"/>
      <c r="I783" s="121"/>
      <c r="J783" s="121"/>
      <c r="K783" s="121"/>
      <c r="L783" s="121"/>
      <c r="M783" s="121"/>
      <c r="N783" s="121"/>
      <c r="O783" s="121"/>
      <c r="P783" s="121"/>
      <c r="Q783" s="121"/>
      <c r="R783" s="121"/>
      <c r="S783" s="121"/>
      <c r="T783" s="121"/>
      <c r="U783" s="121"/>
      <c r="V783" s="121"/>
      <c r="W783" s="121"/>
      <c r="X783" s="121"/>
      <c r="Y783" s="121"/>
      <c r="Z783" s="121"/>
    </row>
    <row r="784">
      <c r="A784" s="120"/>
      <c r="B784" s="121"/>
      <c r="C784" s="121"/>
      <c r="D784" s="121"/>
      <c r="E784" s="121"/>
      <c r="F784" s="120"/>
      <c r="G784" s="121"/>
      <c r="H784" s="121"/>
      <c r="I784" s="121"/>
      <c r="J784" s="121"/>
      <c r="K784" s="121"/>
      <c r="L784" s="121"/>
      <c r="M784" s="121"/>
      <c r="N784" s="121"/>
      <c r="O784" s="121"/>
      <c r="P784" s="121"/>
      <c r="Q784" s="121"/>
      <c r="R784" s="121"/>
      <c r="S784" s="121"/>
      <c r="T784" s="121"/>
      <c r="U784" s="121"/>
      <c r="V784" s="121"/>
      <c r="W784" s="121"/>
      <c r="X784" s="121"/>
      <c r="Y784" s="121"/>
      <c r="Z784" s="121"/>
    </row>
    <row r="785">
      <c r="A785" s="120"/>
      <c r="B785" s="121"/>
      <c r="C785" s="121"/>
      <c r="D785" s="121"/>
      <c r="E785" s="121"/>
      <c r="F785" s="120"/>
      <c r="G785" s="121"/>
      <c r="H785" s="121"/>
      <c r="I785" s="121"/>
      <c r="J785" s="121"/>
      <c r="K785" s="121"/>
      <c r="L785" s="121"/>
      <c r="M785" s="121"/>
      <c r="N785" s="121"/>
      <c r="O785" s="121"/>
      <c r="P785" s="121"/>
      <c r="Q785" s="121"/>
      <c r="R785" s="121"/>
      <c r="S785" s="121"/>
      <c r="T785" s="121"/>
      <c r="U785" s="121"/>
      <c r="V785" s="121"/>
      <c r="W785" s="121"/>
      <c r="X785" s="121"/>
      <c r="Y785" s="121"/>
      <c r="Z785" s="121"/>
    </row>
    <row r="786">
      <c r="A786" s="120"/>
      <c r="B786" s="121"/>
      <c r="C786" s="121"/>
      <c r="D786" s="121"/>
      <c r="E786" s="121"/>
      <c r="F786" s="120"/>
      <c r="G786" s="121"/>
      <c r="H786" s="121"/>
      <c r="I786" s="121"/>
      <c r="J786" s="121"/>
      <c r="K786" s="121"/>
      <c r="L786" s="121"/>
      <c r="M786" s="121"/>
      <c r="N786" s="121"/>
      <c r="O786" s="121"/>
      <c r="P786" s="121"/>
      <c r="Q786" s="121"/>
      <c r="R786" s="121"/>
      <c r="S786" s="121"/>
      <c r="T786" s="121"/>
      <c r="U786" s="121"/>
      <c r="V786" s="121"/>
      <c r="W786" s="121"/>
      <c r="X786" s="121"/>
      <c r="Y786" s="121"/>
      <c r="Z786" s="121"/>
    </row>
    <row r="787">
      <c r="A787" s="120"/>
      <c r="B787" s="121"/>
      <c r="C787" s="121"/>
      <c r="D787" s="121"/>
      <c r="E787" s="121"/>
      <c r="F787" s="120"/>
      <c r="G787" s="121"/>
      <c r="H787" s="121"/>
      <c r="I787" s="121"/>
      <c r="J787" s="121"/>
      <c r="K787" s="121"/>
      <c r="L787" s="121"/>
      <c r="M787" s="121"/>
      <c r="N787" s="121"/>
      <c r="O787" s="121"/>
      <c r="P787" s="121"/>
      <c r="Q787" s="121"/>
      <c r="R787" s="121"/>
      <c r="S787" s="121"/>
      <c r="T787" s="121"/>
      <c r="U787" s="121"/>
      <c r="V787" s="121"/>
      <c r="W787" s="121"/>
      <c r="X787" s="121"/>
      <c r="Y787" s="121"/>
      <c r="Z787" s="121"/>
    </row>
    <row r="788">
      <c r="A788" s="120"/>
      <c r="B788" s="121"/>
      <c r="C788" s="121"/>
      <c r="D788" s="121"/>
      <c r="E788" s="121"/>
      <c r="F788" s="120"/>
      <c r="G788" s="121"/>
      <c r="H788" s="121"/>
      <c r="I788" s="121"/>
      <c r="J788" s="121"/>
      <c r="K788" s="121"/>
      <c r="L788" s="121"/>
      <c r="M788" s="121"/>
      <c r="N788" s="121"/>
      <c r="O788" s="121"/>
      <c r="P788" s="121"/>
      <c r="Q788" s="121"/>
      <c r="R788" s="121"/>
      <c r="S788" s="121"/>
      <c r="T788" s="121"/>
      <c r="U788" s="121"/>
      <c r="V788" s="121"/>
      <c r="W788" s="121"/>
      <c r="X788" s="121"/>
      <c r="Y788" s="121"/>
      <c r="Z788" s="121"/>
    </row>
    <row r="789">
      <c r="A789" s="120"/>
      <c r="B789" s="121"/>
      <c r="C789" s="121"/>
      <c r="D789" s="121"/>
      <c r="E789" s="121"/>
      <c r="F789" s="120"/>
      <c r="G789" s="121"/>
      <c r="H789" s="121"/>
      <c r="I789" s="121"/>
      <c r="J789" s="121"/>
      <c r="K789" s="121"/>
      <c r="L789" s="121"/>
      <c r="M789" s="121"/>
      <c r="N789" s="121"/>
      <c r="O789" s="121"/>
      <c r="P789" s="121"/>
      <c r="Q789" s="121"/>
      <c r="R789" s="121"/>
      <c r="S789" s="121"/>
      <c r="T789" s="121"/>
      <c r="U789" s="121"/>
      <c r="V789" s="121"/>
      <c r="W789" s="121"/>
      <c r="X789" s="121"/>
      <c r="Y789" s="121"/>
      <c r="Z789" s="121"/>
    </row>
    <row r="790">
      <c r="A790" s="120"/>
      <c r="B790" s="121"/>
      <c r="C790" s="121"/>
      <c r="D790" s="121"/>
      <c r="E790" s="121"/>
      <c r="F790" s="120"/>
      <c r="G790" s="121"/>
      <c r="H790" s="121"/>
      <c r="I790" s="121"/>
      <c r="J790" s="121"/>
      <c r="K790" s="121"/>
      <c r="L790" s="121"/>
      <c r="M790" s="121"/>
      <c r="N790" s="121"/>
      <c r="O790" s="121"/>
      <c r="P790" s="121"/>
      <c r="Q790" s="121"/>
      <c r="R790" s="121"/>
      <c r="S790" s="121"/>
      <c r="T790" s="121"/>
      <c r="U790" s="121"/>
      <c r="V790" s="121"/>
      <c r="W790" s="121"/>
      <c r="X790" s="121"/>
      <c r="Y790" s="121"/>
      <c r="Z790" s="121"/>
    </row>
    <row r="791">
      <c r="A791" s="120"/>
      <c r="B791" s="121"/>
      <c r="C791" s="121"/>
      <c r="D791" s="121"/>
      <c r="E791" s="121"/>
      <c r="F791" s="120"/>
      <c r="G791" s="121"/>
      <c r="H791" s="121"/>
      <c r="I791" s="121"/>
      <c r="J791" s="121"/>
      <c r="K791" s="121"/>
      <c r="L791" s="121"/>
      <c r="M791" s="121"/>
      <c r="N791" s="121"/>
      <c r="O791" s="121"/>
      <c r="P791" s="121"/>
      <c r="Q791" s="121"/>
      <c r="R791" s="121"/>
      <c r="S791" s="121"/>
      <c r="T791" s="121"/>
      <c r="U791" s="121"/>
      <c r="V791" s="121"/>
      <c r="W791" s="121"/>
      <c r="X791" s="121"/>
      <c r="Y791" s="121"/>
      <c r="Z791" s="121"/>
    </row>
    <row r="792">
      <c r="A792" s="120"/>
      <c r="B792" s="121"/>
      <c r="C792" s="121"/>
      <c r="D792" s="121"/>
      <c r="E792" s="121"/>
      <c r="F792" s="120"/>
      <c r="G792" s="121"/>
      <c r="H792" s="121"/>
      <c r="I792" s="121"/>
      <c r="J792" s="121"/>
      <c r="K792" s="121"/>
      <c r="L792" s="121"/>
      <c r="M792" s="121"/>
      <c r="N792" s="121"/>
      <c r="O792" s="121"/>
      <c r="P792" s="121"/>
      <c r="Q792" s="121"/>
      <c r="R792" s="121"/>
      <c r="S792" s="121"/>
      <c r="T792" s="121"/>
      <c r="U792" s="121"/>
      <c r="V792" s="121"/>
      <c r="W792" s="121"/>
      <c r="X792" s="121"/>
      <c r="Y792" s="121"/>
      <c r="Z792" s="121"/>
    </row>
    <row r="793">
      <c r="A793" s="120"/>
      <c r="B793" s="121"/>
      <c r="C793" s="121"/>
      <c r="D793" s="121"/>
      <c r="E793" s="121"/>
      <c r="F793" s="120"/>
      <c r="G793" s="121"/>
      <c r="H793" s="121"/>
      <c r="I793" s="121"/>
      <c r="J793" s="121"/>
      <c r="K793" s="121"/>
      <c r="L793" s="121"/>
      <c r="M793" s="121"/>
      <c r="N793" s="121"/>
      <c r="O793" s="121"/>
      <c r="P793" s="121"/>
      <c r="Q793" s="121"/>
      <c r="R793" s="121"/>
      <c r="S793" s="121"/>
      <c r="T793" s="121"/>
      <c r="U793" s="121"/>
      <c r="V793" s="121"/>
      <c r="W793" s="121"/>
      <c r="X793" s="121"/>
      <c r="Y793" s="121"/>
      <c r="Z793" s="121"/>
    </row>
    <row r="794">
      <c r="A794" s="120"/>
      <c r="B794" s="121"/>
      <c r="C794" s="121"/>
      <c r="D794" s="121"/>
      <c r="E794" s="121"/>
      <c r="F794" s="120"/>
      <c r="G794" s="121"/>
      <c r="H794" s="121"/>
      <c r="I794" s="121"/>
      <c r="J794" s="121"/>
      <c r="K794" s="121"/>
      <c r="L794" s="121"/>
      <c r="M794" s="121"/>
      <c r="N794" s="121"/>
      <c r="O794" s="121"/>
      <c r="P794" s="121"/>
      <c r="Q794" s="121"/>
      <c r="R794" s="121"/>
      <c r="S794" s="121"/>
      <c r="T794" s="121"/>
      <c r="U794" s="121"/>
      <c r="V794" s="121"/>
      <c r="W794" s="121"/>
      <c r="X794" s="121"/>
      <c r="Y794" s="121"/>
      <c r="Z794" s="121"/>
    </row>
    <row r="795">
      <c r="A795" s="120"/>
      <c r="B795" s="121"/>
      <c r="C795" s="121"/>
      <c r="D795" s="121"/>
      <c r="E795" s="121"/>
      <c r="F795" s="120"/>
      <c r="G795" s="121"/>
      <c r="H795" s="121"/>
      <c r="I795" s="121"/>
      <c r="J795" s="121"/>
      <c r="K795" s="121"/>
      <c r="L795" s="121"/>
      <c r="M795" s="121"/>
      <c r="N795" s="121"/>
      <c r="O795" s="121"/>
      <c r="P795" s="121"/>
      <c r="Q795" s="121"/>
      <c r="R795" s="121"/>
      <c r="S795" s="121"/>
      <c r="T795" s="121"/>
      <c r="U795" s="121"/>
      <c r="V795" s="121"/>
      <c r="W795" s="121"/>
      <c r="X795" s="121"/>
      <c r="Y795" s="121"/>
      <c r="Z795" s="121"/>
    </row>
    <row r="796">
      <c r="A796" s="120"/>
      <c r="B796" s="121"/>
      <c r="C796" s="121"/>
      <c r="D796" s="121"/>
      <c r="E796" s="121"/>
      <c r="F796" s="120"/>
      <c r="G796" s="121"/>
      <c r="H796" s="121"/>
      <c r="I796" s="121"/>
      <c r="J796" s="121"/>
      <c r="K796" s="121"/>
      <c r="L796" s="121"/>
      <c r="M796" s="121"/>
      <c r="N796" s="121"/>
      <c r="O796" s="121"/>
      <c r="P796" s="121"/>
      <c r="Q796" s="121"/>
      <c r="R796" s="121"/>
      <c r="S796" s="121"/>
      <c r="T796" s="121"/>
      <c r="U796" s="121"/>
      <c r="V796" s="121"/>
      <c r="W796" s="121"/>
      <c r="X796" s="121"/>
      <c r="Y796" s="121"/>
      <c r="Z796" s="121"/>
    </row>
    <row r="797">
      <c r="A797" s="120"/>
      <c r="B797" s="121"/>
      <c r="C797" s="121"/>
      <c r="D797" s="121"/>
      <c r="E797" s="121"/>
      <c r="F797" s="120"/>
      <c r="G797" s="121"/>
      <c r="H797" s="121"/>
      <c r="I797" s="121"/>
      <c r="J797" s="121"/>
      <c r="K797" s="121"/>
      <c r="L797" s="121"/>
      <c r="M797" s="121"/>
      <c r="N797" s="121"/>
      <c r="O797" s="121"/>
      <c r="P797" s="121"/>
      <c r="Q797" s="121"/>
      <c r="R797" s="121"/>
      <c r="S797" s="121"/>
      <c r="T797" s="121"/>
      <c r="U797" s="121"/>
      <c r="V797" s="121"/>
      <c r="W797" s="121"/>
      <c r="X797" s="121"/>
      <c r="Y797" s="121"/>
      <c r="Z797" s="121"/>
    </row>
    <row r="798">
      <c r="A798" s="120"/>
      <c r="B798" s="121"/>
      <c r="C798" s="121"/>
      <c r="D798" s="121"/>
      <c r="E798" s="121"/>
      <c r="F798" s="120"/>
      <c r="G798" s="121"/>
      <c r="H798" s="121"/>
      <c r="I798" s="121"/>
      <c r="J798" s="121"/>
      <c r="K798" s="121"/>
      <c r="L798" s="121"/>
      <c r="M798" s="121"/>
      <c r="N798" s="121"/>
      <c r="O798" s="121"/>
      <c r="P798" s="121"/>
      <c r="Q798" s="121"/>
      <c r="R798" s="121"/>
      <c r="S798" s="121"/>
      <c r="T798" s="121"/>
      <c r="U798" s="121"/>
      <c r="V798" s="121"/>
      <c r="W798" s="121"/>
      <c r="X798" s="121"/>
      <c r="Y798" s="121"/>
      <c r="Z798" s="121"/>
    </row>
    <row r="799">
      <c r="A799" s="120"/>
      <c r="B799" s="121"/>
      <c r="C799" s="121"/>
      <c r="D799" s="121"/>
      <c r="E799" s="121"/>
      <c r="F799" s="120"/>
      <c r="G799" s="121"/>
      <c r="H799" s="121"/>
      <c r="I799" s="121"/>
      <c r="J799" s="121"/>
      <c r="K799" s="121"/>
      <c r="L799" s="121"/>
      <c r="M799" s="121"/>
      <c r="N799" s="121"/>
      <c r="O799" s="121"/>
      <c r="P799" s="121"/>
      <c r="Q799" s="121"/>
      <c r="R799" s="121"/>
      <c r="S799" s="121"/>
      <c r="T799" s="121"/>
      <c r="U799" s="121"/>
      <c r="V799" s="121"/>
      <c r="W799" s="121"/>
      <c r="X799" s="121"/>
      <c r="Y799" s="121"/>
      <c r="Z799" s="121"/>
    </row>
    <row r="800">
      <c r="A800" s="120"/>
      <c r="B800" s="121"/>
      <c r="C800" s="121"/>
      <c r="D800" s="121"/>
      <c r="E800" s="121"/>
      <c r="F800" s="120"/>
      <c r="G800" s="121"/>
      <c r="H800" s="121"/>
      <c r="I800" s="121"/>
      <c r="J800" s="121"/>
      <c r="K800" s="121"/>
      <c r="L800" s="121"/>
      <c r="M800" s="121"/>
      <c r="N800" s="121"/>
      <c r="O800" s="121"/>
      <c r="P800" s="121"/>
      <c r="Q800" s="121"/>
      <c r="R800" s="121"/>
      <c r="S800" s="121"/>
      <c r="T800" s="121"/>
      <c r="U800" s="121"/>
      <c r="V800" s="121"/>
      <c r="W800" s="121"/>
      <c r="X800" s="121"/>
      <c r="Y800" s="121"/>
      <c r="Z800" s="121"/>
    </row>
    <row r="801">
      <c r="A801" s="120"/>
      <c r="B801" s="121"/>
      <c r="C801" s="121"/>
      <c r="D801" s="121"/>
      <c r="E801" s="121"/>
      <c r="F801" s="120"/>
      <c r="G801" s="121"/>
      <c r="H801" s="121"/>
      <c r="I801" s="121"/>
      <c r="J801" s="121"/>
      <c r="K801" s="121"/>
      <c r="L801" s="121"/>
      <c r="M801" s="121"/>
      <c r="N801" s="121"/>
      <c r="O801" s="121"/>
      <c r="P801" s="121"/>
      <c r="Q801" s="121"/>
      <c r="R801" s="121"/>
      <c r="S801" s="121"/>
      <c r="T801" s="121"/>
      <c r="U801" s="121"/>
      <c r="V801" s="121"/>
      <c r="W801" s="121"/>
      <c r="X801" s="121"/>
      <c r="Y801" s="121"/>
      <c r="Z801" s="121"/>
    </row>
    <row r="802">
      <c r="A802" s="120"/>
      <c r="B802" s="121"/>
      <c r="C802" s="121"/>
      <c r="D802" s="121"/>
      <c r="E802" s="121"/>
      <c r="F802" s="120"/>
      <c r="G802" s="121"/>
      <c r="H802" s="121"/>
      <c r="I802" s="121"/>
      <c r="J802" s="121"/>
      <c r="K802" s="121"/>
      <c r="L802" s="121"/>
      <c r="M802" s="121"/>
      <c r="N802" s="121"/>
      <c r="O802" s="121"/>
      <c r="P802" s="121"/>
      <c r="Q802" s="121"/>
      <c r="R802" s="121"/>
      <c r="S802" s="121"/>
      <c r="T802" s="121"/>
      <c r="U802" s="121"/>
      <c r="V802" s="121"/>
      <c r="W802" s="121"/>
      <c r="X802" s="121"/>
      <c r="Y802" s="121"/>
      <c r="Z802" s="121"/>
    </row>
    <row r="803">
      <c r="A803" s="120"/>
      <c r="B803" s="121"/>
      <c r="C803" s="121"/>
      <c r="D803" s="121"/>
      <c r="E803" s="121"/>
      <c r="F803" s="120"/>
      <c r="G803" s="121"/>
      <c r="H803" s="121"/>
      <c r="I803" s="121"/>
      <c r="J803" s="121"/>
      <c r="K803" s="121"/>
      <c r="L803" s="121"/>
      <c r="M803" s="121"/>
      <c r="N803" s="121"/>
      <c r="O803" s="121"/>
      <c r="P803" s="121"/>
      <c r="Q803" s="121"/>
      <c r="R803" s="121"/>
      <c r="S803" s="121"/>
      <c r="T803" s="121"/>
      <c r="U803" s="121"/>
      <c r="V803" s="121"/>
      <c r="W803" s="121"/>
      <c r="X803" s="121"/>
      <c r="Y803" s="121"/>
      <c r="Z803" s="121"/>
    </row>
    <row r="804">
      <c r="A804" s="120"/>
      <c r="B804" s="121"/>
      <c r="C804" s="121"/>
      <c r="D804" s="121"/>
      <c r="E804" s="121"/>
      <c r="F804" s="120"/>
      <c r="G804" s="121"/>
      <c r="H804" s="121"/>
      <c r="I804" s="121"/>
      <c r="J804" s="121"/>
      <c r="K804" s="121"/>
      <c r="L804" s="121"/>
      <c r="M804" s="121"/>
      <c r="N804" s="121"/>
      <c r="O804" s="121"/>
      <c r="P804" s="121"/>
      <c r="Q804" s="121"/>
      <c r="R804" s="121"/>
      <c r="S804" s="121"/>
      <c r="T804" s="121"/>
      <c r="U804" s="121"/>
      <c r="V804" s="121"/>
      <c r="W804" s="121"/>
      <c r="X804" s="121"/>
      <c r="Y804" s="121"/>
      <c r="Z804" s="121"/>
    </row>
    <row r="805">
      <c r="A805" s="120"/>
      <c r="B805" s="121"/>
      <c r="C805" s="121"/>
      <c r="D805" s="121"/>
      <c r="E805" s="121"/>
      <c r="F805" s="120"/>
      <c r="G805" s="121"/>
      <c r="H805" s="121"/>
      <c r="I805" s="121"/>
      <c r="J805" s="121"/>
      <c r="K805" s="121"/>
      <c r="L805" s="121"/>
      <c r="M805" s="121"/>
      <c r="N805" s="121"/>
      <c r="O805" s="121"/>
      <c r="P805" s="121"/>
      <c r="Q805" s="121"/>
      <c r="R805" s="121"/>
      <c r="S805" s="121"/>
      <c r="T805" s="121"/>
      <c r="U805" s="121"/>
      <c r="V805" s="121"/>
      <c r="W805" s="121"/>
      <c r="X805" s="121"/>
      <c r="Y805" s="121"/>
      <c r="Z805" s="121"/>
    </row>
    <row r="806">
      <c r="A806" s="120"/>
      <c r="B806" s="121"/>
      <c r="C806" s="121"/>
      <c r="D806" s="121"/>
      <c r="E806" s="121"/>
      <c r="F806" s="120"/>
      <c r="G806" s="121"/>
      <c r="H806" s="121"/>
      <c r="I806" s="121"/>
      <c r="J806" s="121"/>
      <c r="K806" s="121"/>
      <c r="L806" s="121"/>
      <c r="M806" s="121"/>
      <c r="N806" s="121"/>
      <c r="O806" s="121"/>
      <c r="P806" s="121"/>
      <c r="Q806" s="121"/>
      <c r="R806" s="121"/>
      <c r="S806" s="121"/>
      <c r="T806" s="121"/>
      <c r="U806" s="121"/>
      <c r="V806" s="121"/>
      <c r="W806" s="121"/>
      <c r="X806" s="121"/>
      <c r="Y806" s="121"/>
      <c r="Z806" s="121"/>
    </row>
    <row r="807">
      <c r="A807" s="120"/>
      <c r="B807" s="121"/>
      <c r="C807" s="121"/>
      <c r="D807" s="121"/>
      <c r="E807" s="121"/>
      <c r="F807" s="120"/>
      <c r="G807" s="121"/>
      <c r="H807" s="121"/>
      <c r="I807" s="121"/>
      <c r="J807" s="121"/>
      <c r="K807" s="121"/>
      <c r="L807" s="121"/>
      <c r="M807" s="121"/>
      <c r="N807" s="121"/>
      <c r="O807" s="121"/>
      <c r="P807" s="121"/>
      <c r="Q807" s="121"/>
      <c r="R807" s="121"/>
      <c r="S807" s="121"/>
      <c r="T807" s="121"/>
      <c r="U807" s="121"/>
      <c r="V807" s="121"/>
      <c r="W807" s="121"/>
      <c r="X807" s="121"/>
      <c r="Y807" s="121"/>
      <c r="Z807" s="121"/>
    </row>
    <row r="808">
      <c r="A808" s="120"/>
      <c r="B808" s="121"/>
      <c r="C808" s="121"/>
      <c r="D808" s="121"/>
      <c r="E808" s="121"/>
      <c r="F808" s="120"/>
      <c r="G808" s="121"/>
      <c r="H808" s="121"/>
      <c r="I808" s="121"/>
      <c r="J808" s="121"/>
      <c r="K808" s="121"/>
      <c r="L808" s="121"/>
      <c r="M808" s="121"/>
      <c r="N808" s="121"/>
      <c r="O808" s="121"/>
      <c r="P808" s="121"/>
      <c r="Q808" s="121"/>
      <c r="R808" s="121"/>
      <c r="S808" s="121"/>
      <c r="T808" s="121"/>
      <c r="U808" s="121"/>
      <c r="V808" s="121"/>
      <c r="W808" s="121"/>
      <c r="X808" s="121"/>
      <c r="Y808" s="121"/>
      <c r="Z808" s="121"/>
    </row>
    <row r="809">
      <c r="A809" s="120"/>
      <c r="B809" s="121"/>
      <c r="C809" s="121"/>
      <c r="D809" s="121"/>
      <c r="E809" s="121"/>
      <c r="F809" s="120"/>
      <c r="G809" s="121"/>
      <c r="H809" s="121"/>
      <c r="I809" s="121"/>
      <c r="J809" s="121"/>
      <c r="K809" s="121"/>
      <c r="L809" s="121"/>
      <c r="M809" s="121"/>
      <c r="N809" s="121"/>
      <c r="O809" s="121"/>
      <c r="P809" s="121"/>
      <c r="Q809" s="121"/>
      <c r="R809" s="121"/>
      <c r="S809" s="121"/>
      <c r="T809" s="121"/>
      <c r="U809" s="121"/>
      <c r="V809" s="121"/>
      <c r="W809" s="121"/>
      <c r="X809" s="121"/>
      <c r="Y809" s="121"/>
      <c r="Z809" s="121"/>
    </row>
    <row r="810">
      <c r="A810" s="120"/>
      <c r="B810" s="121"/>
      <c r="C810" s="121"/>
      <c r="D810" s="121"/>
      <c r="E810" s="121"/>
      <c r="F810" s="120"/>
      <c r="G810" s="121"/>
      <c r="H810" s="121"/>
      <c r="I810" s="121"/>
      <c r="J810" s="121"/>
      <c r="K810" s="121"/>
      <c r="L810" s="121"/>
      <c r="M810" s="121"/>
      <c r="N810" s="121"/>
      <c r="O810" s="121"/>
      <c r="P810" s="121"/>
      <c r="Q810" s="121"/>
      <c r="R810" s="121"/>
      <c r="S810" s="121"/>
      <c r="T810" s="121"/>
      <c r="U810" s="121"/>
      <c r="V810" s="121"/>
      <c r="W810" s="121"/>
      <c r="X810" s="121"/>
      <c r="Y810" s="121"/>
      <c r="Z810" s="121"/>
    </row>
    <row r="811">
      <c r="A811" s="120"/>
      <c r="B811" s="121"/>
      <c r="C811" s="121"/>
      <c r="D811" s="121"/>
      <c r="E811" s="121"/>
      <c r="F811" s="120"/>
      <c r="G811" s="121"/>
      <c r="H811" s="121"/>
      <c r="I811" s="121"/>
      <c r="J811" s="121"/>
      <c r="K811" s="121"/>
      <c r="L811" s="121"/>
      <c r="M811" s="121"/>
      <c r="N811" s="121"/>
      <c r="O811" s="121"/>
      <c r="P811" s="121"/>
      <c r="Q811" s="121"/>
      <c r="R811" s="121"/>
      <c r="S811" s="121"/>
      <c r="T811" s="121"/>
      <c r="U811" s="121"/>
      <c r="V811" s="121"/>
      <c r="W811" s="121"/>
      <c r="X811" s="121"/>
      <c r="Y811" s="121"/>
      <c r="Z811" s="121"/>
    </row>
    <row r="812">
      <c r="A812" s="120"/>
      <c r="B812" s="121"/>
      <c r="C812" s="121"/>
      <c r="D812" s="121"/>
      <c r="E812" s="121"/>
      <c r="F812" s="120"/>
      <c r="G812" s="121"/>
      <c r="H812" s="121"/>
      <c r="I812" s="121"/>
      <c r="J812" s="121"/>
      <c r="K812" s="121"/>
      <c r="L812" s="121"/>
      <c r="M812" s="121"/>
      <c r="N812" s="121"/>
      <c r="O812" s="121"/>
      <c r="P812" s="121"/>
      <c r="Q812" s="121"/>
      <c r="R812" s="121"/>
      <c r="S812" s="121"/>
      <c r="T812" s="121"/>
      <c r="U812" s="121"/>
      <c r="V812" s="121"/>
      <c r="W812" s="121"/>
      <c r="X812" s="121"/>
      <c r="Y812" s="121"/>
      <c r="Z812" s="121"/>
    </row>
    <row r="813">
      <c r="A813" s="120"/>
      <c r="B813" s="121"/>
      <c r="C813" s="121"/>
      <c r="D813" s="121"/>
      <c r="E813" s="121"/>
      <c r="F813" s="120"/>
      <c r="G813" s="121"/>
      <c r="H813" s="121"/>
      <c r="I813" s="121"/>
      <c r="J813" s="121"/>
      <c r="K813" s="121"/>
      <c r="L813" s="121"/>
      <c r="M813" s="121"/>
      <c r="N813" s="121"/>
      <c r="O813" s="121"/>
      <c r="P813" s="121"/>
      <c r="Q813" s="121"/>
      <c r="R813" s="121"/>
      <c r="S813" s="121"/>
      <c r="T813" s="121"/>
      <c r="U813" s="121"/>
      <c r="V813" s="121"/>
      <c r="W813" s="121"/>
      <c r="X813" s="121"/>
      <c r="Y813" s="121"/>
      <c r="Z813" s="121"/>
    </row>
    <row r="814">
      <c r="A814" s="120"/>
      <c r="B814" s="121"/>
      <c r="C814" s="121"/>
      <c r="D814" s="121"/>
      <c r="E814" s="121"/>
      <c r="F814" s="120"/>
      <c r="G814" s="121"/>
      <c r="H814" s="121"/>
      <c r="I814" s="121"/>
      <c r="J814" s="121"/>
      <c r="K814" s="121"/>
      <c r="L814" s="121"/>
      <c r="M814" s="121"/>
      <c r="N814" s="121"/>
      <c r="O814" s="121"/>
      <c r="P814" s="121"/>
      <c r="Q814" s="121"/>
      <c r="R814" s="121"/>
      <c r="S814" s="121"/>
      <c r="T814" s="121"/>
      <c r="U814" s="121"/>
      <c r="V814" s="121"/>
      <c r="W814" s="121"/>
      <c r="X814" s="121"/>
      <c r="Y814" s="121"/>
      <c r="Z814" s="121"/>
    </row>
    <row r="815">
      <c r="A815" s="120"/>
      <c r="B815" s="121"/>
      <c r="C815" s="121"/>
      <c r="D815" s="121"/>
      <c r="E815" s="121"/>
      <c r="F815" s="120"/>
      <c r="G815" s="121"/>
      <c r="H815" s="121"/>
      <c r="I815" s="121"/>
      <c r="J815" s="121"/>
      <c r="K815" s="121"/>
      <c r="L815" s="121"/>
      <c r="M815" s="121"/>
      <c r="N815" s="121"/>
      <c r="O815" s="121"/>
      <c r="P815" s="121"/>
      <c r="Q815" s="121"/>
      <c r="R815" s="121"/>
      <c r="S815" s="121"/>
      <c r="T815" s="121"/>
      <c r="U815" s="121"/>
      <c r="V815" s="121"/>
      <c r="W815" s="121"/>
      <c r="X815" s="121"/>
      <c r="Y815" s="121"/>
      <c r="Z815" s="121"/>
    </row>
    <row r="816">
      <c r="A816" s="120"/>
      <c r="B816" s="121"/>
      <c r="C816" s="121"/>
      <c r="D816" s="121"/>
      <c r="E816" s="121"/>
      <c r="F816" s="120"/>
      <c r="G816" s="121"/>
      <c r="H816" s="121"/>
      <c r="I816" s="121"/>
      <c r="J816" s="121"/>
      <c r="K816" s="121"/>
      <c r="L816" s="121"/>
      <c r="M816" s="121"/>
      <c r="N816" s="121"/>
      <c r="O816" s="121"/>
      <c r="P816" s="121"/>
      <c r="Q816" s="121"/>
      <c r="R816" s="121"/>
      <c r="S816" s="121"/>
      <c r="T816" s="121"/>
      <c r="U816" s="121"/>
      <c r="V816" s="121"/>
      <c r="W816" s="121"/>
      <c r="X816" s="121"/>
      <c r="Y816" s="121"/>
      <c r="Z816" s="121"/>
    </row>
    <row r="817">
      <c r="A817" s="120"/>
      <c r="B817" s="121"/>
      <c r="C817" s="121"/>
      <c r="D817" s="121"/>
      <c r="E817" s="121"/>
      <c r="F817" s="120"/>
      <c r="G817" s="121"/>
      <c r="H817" s="121"/>
      <c r="I817" s="121"/>
      <c r="J817" s="121"/>
      <c r="K817" s="121"/>
      <c r="L817" s="121"/>
      <c r="M817" s="121"/>
      <c r="N817" s="121"/>
      <c r="O817" s="121"/>
      <c r="P817" s="121"/>
      <c r="Q817" s="121"/>
      <c r="R817" s="121"/>
      <c r="S817" s="121"/>
      <c r="T817" s="121"/>
      <c r="U817" s="121"/>
      <c r="V817" s="121"/>
      <c r="W817" s="121"/>
      <c r="X817" s="121"/>
      <c r="Y817" s="121"/>
      <c r="Z817" s="121"/>
    </row>
    <row r="818">
      <c r="A818" s="120"/>
      <c r="B818" s="121"/>
      <c r="C818" s="121"/>
      <c r="D818" s="121"/>
      <c r="E818" s="121"/>
      <c r="F818" s="120"/>
      <c r="G818" s="121"/>
      <c r="H818" s="121"/>
      <c r="I818" s="121"/>
      <c r="J818" s="121"/>
      <c r="K818" s="121"/>
      <c r="L818" s="121"/>
      <c r="M818" s="121"/>
      <c r="N818" s="121"/>
      <c r="O818" s="121"/>
      <c r="P818" s="121"/>
      <c r="Q818" s="121"/>
      <c r="R818" s="121"/>
      <c r="S818" s="121"/>
      <c r="T818" s="121"/>
      <c r="U818" s="121"/>
      <c r="V818" s="121"/>
      <c r="W818" s="121"/>
      <c r="X818" s="121"/>
      <c r="Y818" s="121"/>
      <c r="Z818" s="121"/>
    </row>
    <row r="819">
      <c r="A819" s="120"/>
      <c r="B819" s="121"/>
      <c r="C819" s="121"/>
      <c r="D819" s="121"/>
      <c r="E819" s="121"/>
      <c r="F819" s="120"/>
      <c r="G819" s="121"/>
      <c r="H819" s="121"/>
      <c r="I819" s="121"/>
      <c r="J819" s="121"/>
      <c r="K819" s="121"/>
      <c r="L819" s="121"/>
      <c r="M819" s="121"/>
      <c r="N819" s="121"/>
      <c r="O819" s="121"/>
      <c r="P819" s="121"/>
      <c r="Q819" s="121"/>
      <c r="R819" s="121"/>
      <c r="S819" s="121"/>
      <c r="T819" s="121"/>
      <c r="U819" s="121"/>
      <c r="V819" s="121"/>
      <c r="W819" s="121"/>
      <c r="X819" s="121"/>
      <c r="Y819" s="121"/>
      <c r="Z819" s="121"/>
    </row>
    <row r="820">
      <c r="A820" s="120"/>
      <c r="B820" s="121"/>
      <c r="C820" s="121"/>
      <c r="D820" s="121"/>
      <c r="E820" s="121"/>
      <c r="F820" s="120"/>
      <c r="G820" s="121"/>
      <c r="H820" s="121"/>
      <c r="I820" s="121"/>
      <c r="J820" s="121"/>
      <c r="K820" s="121"/>
      <c r="L820" s="121"/>
      <c r="M820" s="121"/>
      <c r="N820" s="121"/>
      <c r="O820" s="121"/>
      <c r="P820" s="121"/>
      <c r="Q820" s="121"/>
      <c r="R820" s="121"/>
      <c r="S820" s="121"/>
      <c r="T820" s="121"/>
      <c r="U820" s="121"/>
      <c r="V820" s="121"/>
      <c r="W820" s="121"/>
      <c r="X820" s="121"/>
      <c r="Y820" s="121"/>
      <c r="Z820" s="121"/>
    </row>
    <row r="821">
      <c r="A821" s="120"/>
      <c r="B821" s="121"/>
      <c r="C821" s="121"/>
      <c r="D821" s="121"/>
      <c r="E821" s="121"/>
      <c r="F821" s="120"/>
      <c r="G821" s="121"/>
      <c r="H821" s="121"/>
      <c r="I821" s="121"/>
      <c r="J821" s="121"/>
      <c r="K821" s="121"/>
      <c r="L821" s="121"/>
      <c r="M821" s="121"/>
      <c r="N821" s="121"/>
      <c r="O821" s="121"/>
      <c r="P821" s="121"/>
      <c r="Q821" s="121"/>
      <c r="R821" s="121"/>
      <c r="S821" s="121"/>
      <c r="T821" s="121"/>
      <c r="U821" s="121"/>
      <c r="V821" s="121"/>
      <c r="W821" s="121"/>
      <c r="X821" s="121"/>
      <c r="Y821" s="121"/>
      <c r="Z821" s="121"/>
    </row>
    <row r="822">
      <c r="A822" s="120"/>
      <c r="B822" s="121"/>
      <c r="C822" s="121"/>
      <c r="D822" s="121"/>
      <c r="E822" s="121"/>
      <c r="F822" s="120"/>
      <c r="G822" s="121"/>
      <c r="H822" s="121"/>
      <c r="I822" s="121"/>
      <c r="J822" s="121"/>
      <c r="K822" s="121"/>
      <c r="L822" s="121"/>
      <c r="M822" s="121"/>
      <c r="N822" s="121"/>
      <c r="O822" s="121"/>
      <c r="P822" s="121"/>
      <c r="Q822" s="121"/>
      <c r="R822" s="121"/>
      <c r="S822" s="121"/>
      <c r="T822" s="121"/>
      <c r="U822" s="121"/>
      <c r="V822" s="121"/>
      <c r="W822" s="121"/>
      <c r="X822" s="121"/>
      <c r="Y822" s="121"/>
      <c r="Z822" s="121"/>
    </row>
    <row r="823">
      <c r="A823" s="120"/>
      <c r="B823" s="121"/>
      <c r="C823" s="121"/>
      <c r="D823" s="121"/>
      <c r="E823" s="121"/>
      <c r="F823" s="120"/>
      <c r="G823" s="121"/>
      <c r="H823" s="121"/>
      <c r="I823" s="121"/>
      <c r="J823" s="121"/>
      <c r="K823" s="121"/>
      <c r="L823" s="121"/>
      <c r="M823" s="121"/>
      <c r="N823" s="121"/>
      <c r="O823" s="121"/>
      <c r="P823" s="121"/>
      <c r="Q823" s="121"/>
      <c r="R823" s="121"/>
      <c r="S823" s="121"/>
      <c r="T823" s="121"/>
      <c r="U823" s="121"/>
      <c r="V823" s="121"/>
      <c r="W823" s="121"/>
      <c r="X823" s="121"/>
      <c r="Y823" s="121"/>
      <c r="Z823" s="121"/>
    </row>
    <row r="824">
      <c r="A824" s="120"/>
      <c r="B824" s="121"/>
      <c r="C824" s="121"/>
      <c r="D824" s="121"/>
      <c r="E824" s="121"/>
      <c r="F824" s="120"/>
      <c r="G824" s="121"/>
      <c r="H824" s="121"/>
      <c r="I824" s="121"/>
      <c r="J824" s="121"/>
      <c r="K824" s="121"/>
      <c r="L824" s="121"/>
      <c r="M824" s="121"/>
      <c r="N824" s="121"/>
      <c r="O824" s="121"/>
      <c r="P824" s="121"/>
      <c r="Q824" s="121"/>
      <c r="R824" s="121"/>
      <c r="S824" s="121"/>
      <c r="T824" s="121"/>
      <c r="U824" s="121"/>
      <c r="V824" s="121"/>
      <c r="W824" s="121"/>
      <c r="X824" s="121"/>
      <c r="Y824" s="121"/>
      <c r="Z824" s="121"/>
    </row>
    <row r="825">
      <c r="A825" s="120"/>
      <c r="B825" s="121"/>
      <c r="C825" s="121"/>
      <c r="D825" s="121"/>
      <c r="E825" s="121"/>
      <c r="F825" s="120"/>
      <c r="G825" s="121"/>
      <c r="H825" s="121"/>
      <c r="I825" s="121"/>
      <c r="J825" s="121"/>
      <c r="K825" s="121"/>
      <c r="L825" s="121"/>
      <c r="M825" s="121"/>
      <c r="N825" s="121"/>
      <c r="O825" s="121"/>
      <c r="P825" s="121"/>
      <c r="Q825" s="121"/>
      <c r="R825" s="121"/>
      <c r="S825" s="121"/>
      <c r="T825" s="121"/>
      <c r="U825" s="121"/>
      <c r="V825" s="121"/>
      <c r="W825" s="121"/>
      <c r="X825" s="121"/>
      <c r="Y825" s="121"/>
      <c r="Z825" s="121"/>
    </row>
    <row r="826">
      <c r="A826" s="120"/>
      <c r="B826" s="121"/>
      <c r="C826" s="121"/>
      <c r="D826" s="121"/>
      <c r="E826" s="121"/>
      <c r="F826" s="120"/>
      <c r="G826" s="121"/>
      <c r="H826" s="121"/>
      <c r="I826" s="121"/>
      <c r="J826" s="121"/>
      <c r="K826" s="121"/>
      <c r="L826" s="121"/>
      <c r="M826" s="121"/>
      <c r="N826" s="121"/>
      <c r="O826" s="121"/>
      <c r="P826" s="121"/>
      <c r="Q826" s="121"/>
      <c r="R826" s="121"/>
      <c r="S826" s="121"/>
      <c r="T826" s="121"/>
      <c r="U826" s="121"/>
      <c r="V826" s="121"/>
      <c r="W826" s="121"/>
      <c r="X826" s="121"/>
      <c r="Y826" s="121"/>
      <c r="Z826" s="121"/>
    </row>
    <row r="827">
      <c r="A827" s="120"/>
      <c r="B827" s="121"/>
      <c r="C827" s="121"/>
      <c r="D827" s="121"/>
      <c r="E827" s="121"/>
      <c r="F827" s="120"/>
      <c r="G827" s="121"/>
      <c r="H827" s="121"/>
      <c r="I827" s="121"/>
      <c r="J827" s="121"/>
      <c r="K827" s="121"/>
      <c r="L827" s="121"/>
      <c r="M827" s="121"/>
      <c r="N827" s="121"/>
      <c r="O827" s="121"/>
      <c r="P827" s="121"/>
      <c r="Q827" s="121"/>
      <c r="R827" s="121"/>
      <c r="S827" s="121"/>
      <c r="T827" s="121"/>
      <c r="U827" s="121"/>
      <c r="V827" s="121"/>
      <c r="W827" s="121"/>
      <c r="X827" s="121"/>
      <c r="Y827" s="121"/>
      <c r="Z827" s="121"/>
    </row>
    <row r="828">
      <c r="A828" s="120"/>
      <c r="B828" s="121"/>
      <c r="C828" s="121"/>
      <c r="D828" s="121"/>
      <c r="E828" s="121"/>
      <c r="F828" s="120"/>
      <c r="G828" s="121"/>
      <c r="H828" s="121"/>
      <c r="I828" s="121"/>
      <c r="J828" s="121"/>
      <c r="K828" s="121"/>
      <c r="L828" s="121"/>
      <c r="M828" s="121"/>
      <c r="N828" s="121"/>
      <c r="O828" s="121"/>
      <c r="P828" s="121"/>
      <c r="Q828" s="121"/>
      <c r="R828" s="121"/>
      <c r="S828" s="121"/>
      <c r="T828" s="121"/>
      <c r="U828" s="121"/>
      <c r="V828" s="121"/>
      <c r="W828" s="121"/>
      <c r="X828" s="121"/>
      <c r="Y828" s="121"/>
      <c r="Z828" s="121"/>
    </row>
    <row r="829">
      <c r="A829" s="120"/>
      <c r="B829" s="121"/>
      <c r="C829" s="121"/>
      <c r="D829" s="121"/>
      <c r="E829" s="121"/>
      <c r="F829" s="120"/>
      <c r="G829" s="121"/>
      <c r="H829" s="121"/>
      <c r="I829" s="121"/>
      <c r="J829" s="121"/>
      <c r="K829" s="121"/>
      <c r="L829" s="121"/>
      <c r="M829" s="121"/>
      <c r="N829" s="121"/>
      <c r="O829" s="121"/>
      <c r="P829" s="121"/>
      <c r="Q829" s="121"/>
      <c r="R829" s="121"/>
      <c r="S829" s="121"/>
      <c r="T829" s="121"/>
      <c r="U829" s="121"/>
      <c r="V829" s="121"/>
      <c r="W829" s="121"/>
      <c r="X829" s="121"/>
      <c r="Y829" s="121"/>
      <c r="Z829" s="121"/>
    </row>
    <row r="830">
      <c r="A830" s="120"/>
      <c r="B830" s="121"/>
      <c r="C830" s="121"/>
      <c r="D830" s="121"/>
      <c r="E830" s="121"/>
      <c r="F830" s="120"/>
      <c r="G830" s="121"/>
      <c r="H830" s="121"/>
      <c r="I830" s="121"/>
      <c r="J830" s="121"/>
      <c r="K830" s="121"/>
      <c r="L830" s="121"/>
      <c r="M830" s="121"/>
      <c r="N830" s="121"/>
      <c r="O830" s="121"/>
      <c r="P830" s="121"/>
      <c r="Q830" s="121"/>
      <c r="R830" s="121"/>
      <c r="S830" s="121"/>
      <c r="T830" s="121"/>
      <c r="U830" s="121"/>
      <c r="V830" s="121"/>
      <c r="W830" s="121"/>
      <c r="X830" s="121"/>
      <c r="Y830" s="121"/>
      <c r="Z830" s="121"/>
    </row>
    <row r="831">
      <c r="A831" s="120"/>
      <c r="B831" s="121"/>
      <c r="C831" s="121"/>
      <c r="D831" s="121"/>
      <c r="E831" s="121"/>
      <c r="F831" s="120"/>
      <c r="G831" s="121"/>
      <c r="H831" s="121"/>
      <c r="I831" s="121"/>
      <c r="J831" s="121"/>
      <c r="K831" s="121"/>
      <c r="L831" s="121"/>
      <c r="M831" s="121"/>
      <c r="N831" s="121"/>
      <c r="O831" s="121"/>
      <c r="P831" s="121"/>
      <c r="Q831" s="121"/>
      <c r="R831" s="121"/>
      <c r="S831" s="121"/>
      <c r="T831" s="121"/>
      <c r="U831" s="121"/>
      <c r="V831" s="121"/>
      <c r="W831" s="121"/>
      <c r="X831" s="121"/>
      <c r="Y831" s="121"/>
      <c r="Z831" s="121"/>
    </row>
    <row r="832">
      <c r="A832" s="120"/>
      <c r="B832" s="121"/>
      <c r="C832" s="121"/>
      <c r="D832" s="121"/>
      <c r="E832" s="121"/>
      <c r="F832" s="120"/>
      <c r="G832" s="121"/>
      <c r="H832" s="121"/>
      <c r="I832" s="121"/>
      <c r="J832" s="121"/>
      <c r="K832" s="121"/>
      <c r="L832" s="121"/>
      <c r="M832" s="121"/>
      <c r="N832" s="121"/>
      <c r="O832" s="121"/>
      <c r="P832" s="121"/>
      <c r="Q832" s="121"/>
      <c r="R832" s="121"/>
      <c r="S832" s="121"/>
      <c r="T832" s="121"/>
      <c r="U832" s="121"/>
      <c r="V832" s="121"/>
      <c r="W832" s="121"/>
      <c r="X832" s="121"/>
      <c r="Y832" s="121"/>
      <c r="Z832" s="121"/>
    </row>
    <row r="833">
      <c r="A833" s="120"/>
      <c r="B833" s="121"/>
      <c r="C833" s="121"/>
      <c r="D833" s="121"/>
      <c r="E833" s="121"/>
      <c r="F833" s="120"/>
      <c r="G833" s="121"/>
      <c r="H833" s="121"/>
      <c r="I833" s="121"/>
      <c r="J833" s="121"/>
      <c r="K833" s="121"/>
      <c r="L833" s="121"/>
      <c r="M833" s="121"/>
      <c r="N833" s="121"/>
      <c r="O833" s="121"/>
      <c r="P833" s="121"/>
      <c r="Q833" s="121"/>
      <c r="R833" s="121"/>
      <c r="S833" s="121"/>
      <c r="T833" s="121"/>
      <c r="U833" s="121"/>
      <c r="V833" s="121"/>
      <c r="W833" s="121"/>
      <c r="X833" s="121"/>
      <c r="Y833" s="121"/>
      <c r="Z833" s="121"/>
    </row>
    <row r="834">
      <c r="A834" s="120"/>
      <c r="B834" s="121"/>
      <c r="C834" s="121"/>
      <c r="D834" s="121"/>
      <c r="E834" s="121"/>
      <c r="F834" s="120"/>
      <c r="G834" s="121"/>
      <c r="H834" s="121"/>
      <c r="I834" s="121"/>
      <c r="J834" s="121"/>
      <c r="K834" s="121"/>
      <c r="L834" s="121"/>
      <c r="M834" s="121"/>
      <c r="N834" s="121"/>
      <c r="O834" s="121"/>
      <c r="P834" s="121"/>
      <c r="Q834" s="121"/>
      <c r="R834" s="121"/>
      <c r="S834" s="121"/>
      <c r="T834" s="121"/>
      <c r="U834" s="121"/>
      <c r="V834" s="121"/>
      <c r="W834" s="121"/>
      <c r="X834" s="121"/>
      <c r="Y834" s="121"/>
      <c r="Z834" s="121"/>
    </row>
    <row r="835">
      <c r="A835" s="120"/>
      <c r="B835" s="121"/>
      <c r="C835" s="121"/>
      <c r="D835" s="121"/>
      <c r="E835" s="121"/>
      <c r="F835" s="120"/>
      <c r="G835" s="121"/>
      <c r="H835" s="121"/>
      <c r="I835" s="121"/>
      <c r="J835" s="121"/>
      <c r="K835" s="121"/>
      <c r="L835" s="121"/>
      <c r="M835" s="121"/>
      <c r="N835" s="121"/>
      <c r="O835" s="121"/>
      <c r="P835" s="121"/>
      <c r="Q835" s="121"/>
      <c r="R835" s="121"/>
      <c r="S835" s="121"/>
      <c r="T835" s="121"/>
      <c r="U835" s="121"/>
      <c r="V835" s="121"/>
      <c r="W835" s="121"/>
      <c r="X835" s="121"/>
      <c r="Y835" s="121"/>
      <c r="Z835" s="121"/>
    </row>
    <row r="836">
      <c r="A836" s="120"/>
      <c r="B836" s="121"/>
      <c r="C836" s="121"/>
      <c r="D836" s="121"/>
      <c r="E836" s="121"/>
      <c r="F836" s="120"/>
      <c r="G836" s="121"/>
      <c r="H836" s="121"/>
      <c r="I836" s="121"/>
      <c r="J836" s="121"/>
      <c r="K836" s="121"/>
      <c r="L836" s="121"/>
      <c r="M836" s="121"/>
      <c r="N836" s="121"/>
      <c r="O836" s="121"/>
      <c r="P836" s="121"/>
      <c r="Q836" s="121"/>
      <c r="R836" s="121"/>
      <c r="S836" s="121"/>
      <c r="T836" s="121"/>
      <c r="U836" s="121"/>
      <c r="V836" s="121"/>
      <c r="W836" s="121"/>
      <c r="X836" s="121"/>
      <c r="Y836" s="121"/>
      <c r="Z836" s="121"/>
    </row>
    <row r="837">
      <c r="A837" s="120"/>
      <c r="B837" s="121"/>
      <c r="C837" s="121"/>
      <c r="D837" s="121"/>
      <c r="E837" s="121"/>
      <c r="F837" s="120"/>
      <c r="G837" s="121"/>
      <c r="H837" s="121"/>
      <c r="I837" s="121"/>
      <c r="J837" s="121"/>
      <c r="K837" s="121"/>
      <c r="L837" s="121"/>
      <c r="M837" s="121"/>
      <c r="N837" s="121"/>
      <c r="O837" s="121"/>
      <c r="P837" s="121"/>
      <c r="Q837" s="121"/>
      <c r="R837" s="121"/>
      <c r="S837" s="121"/>
      <c r="T837" s="121"/>
      <c r="U837" s="121"/>
      <c r="V837" s="121"/>
      <c r="W837" s="121"/>
      <c r="X837" s="121"/>
      <c r="Y837" s="121"/>
      <c r="Z837" s="121"/>
    </row>
    <row r="838">
      <c r="A838" s="120"/>
      <c r="B838" s="121"/>
      <c r="C838" s="121"/>
      <c r="D838" s="121"/>
      <c r="E838" s="121"/>
      <c r="F838" s="120"/>
      <c r="G838" s="121"/>
      <c r="H838" s="121"/>
      <c r="I838" s="121"/>
      <c r="J838" s="121"/>
      <c r="K838" s="121"/>
      <c r="L838" s="121"/>
      <c r="M838" s="121"/>
      <c r="N838" s="121"/>
      <c r="O838" s="121"/>
      <c r="P838" s="121"/>
      <c r="Q838" s="121"/>
      <c r="R838" s="121"/>
      <c r="S838" s="121"/>
      <c r="T838" s="121"/>
      <c r="U838" s="121"/>
      <c r="V838" s="121"/>
      <c r="W838" s="121"/>
      <c r="X838" s="121"/>
      <c r="Y838" s="121"/>
      <c r="Z838" s="121"/>
    </row>
    <row r="839">
      <c r="A839" s="120"/>
      <c r="B839" s="121"/>
      <c r="C839" s="121"/>
      <c r="D839" s="121"/>
      <c r="E839" s="121"/>
      <c r="F839" s="120"/>
      <c r="G839" s="121"/>
      <c r="H839" s="121"/>
      <c r="I839" s="121"/>
      <c r="J839" s="121"/>
      <c r="K839" s="121"/>
      <c r="L839" s="121"/>
      <c r="M839" s="121"/>
      <c r="N839" s="121"/>
      <c r="O839" s="121"/>
      <c r="P839" s="121"/>
      <c r="Q839" s="121"/>
      <c r="R839" s="121"/>
      <c r="S839" s="121"/>
      <c r="T839" s="121"/>
      <c r="U839" s="121"/>
      <c r="V839" s="121"/>
      <c r="W839" s="121"/>
      <c r="X839" s="121"/>
      <c r="Y839" s="121"/>
      <c r="Z839" s="121"/>
    </row>
    <row r="840">
      <c r="A840" s="120"/>
      <c r="B840" s="121"/>
      <c r="C840" s="121"/>
      <c r="D840" s="121"/>
      <c r="E840" s="121"/>
      <c r="F840" s="120"/>
      <c r="G840" s="121"/>
      <c r="H840" s="121"/>
      <c r="I840" s="121"/>
      <c r="J840" s="121"/>
      <c r="K840" s="121"/>
      <c r="L840" s="121"/>
      <c r="M840" s="121"/>
      <c r="N840" s="121"/>
      <c r="O840" s="121"/>
      <c r="P840" s="121"/>
      <c r="Q840" s="121"/>
      <c r="R840" s="121"/>
      <c r="S840" s="121"/>
      <c r="T840" s="121"/>
      <c r="U840" s="121"/>
      <c r="V840" s="121"/>
      <c r="W840" s="121"/>
      <c r="X840" s="121"/>
      <c r="Y840" s="121"/>
      <c r="Z840" s="121"/>
    </row>
    <row r="841">
      <c r="A841" s="120"/>
      <c r="B841" s="121"/>
      <c r="C841" s="121"/>
      <c r="D841" s="121"/>
      <c r="E841" s="121"/>
      <c r="F841" s="120"/>
      <c r="G841" s="121"/>
      <c r="H841" s="121"/>
      <c r="I841" s="121"/>
      <c r="J841" s="121"/>
      <c r="K841" s="121"/>
      <c r="L841" s="121"/>
      <c r="M841" s="121"/>
      <c r="N841" s="121"/>
      <c r="O841" s="121"/>
      <c r="P841" s="121"/>
      <c r="Q841" s="121"/>
      <c r="R841" s="121"/>
      <c r="S841" s="121"/>
      <c r="T841" s="121"/>
      <c r="U841" s="121"/>
      <c r="V841" s="121"/>
      <c r="W841" s="121"/>
      <c r="X841" s="121"/>
      <c r="Y841" s="121"/>
      <c r="Z841" s="121"/>
    </row>
    <row r="842">
      <c r="A842" s="120"/>
      <c r="B842" s="121"/>
      <c r="C842" s="121"/>
      <c r="D842" s="121"/>
      <c r="E842" s="121"/>
      <c r="F842" s="120"/>
      <c r="G842" s="121"/>
      <c r="H842" s="121"/>
      <c r="I842" s="121"/>
      <c r="J842" s="121"/>
      <c r="K842" s="121"/>
      <c r="L842" s="121"/>
      <c r="M842" s="121"/>
      <c r="N842" s="121"/>
      <c r="O842" s="121"/>
      <c r="P842" s="121"/>
      <c r="Q842" s="121"/>
      <c r="R842" s="121"/>
      <c r="S842" s="121"/>
      <c r="T842" s="121"/>
      <c r="U842" s="121"/>
      <c r="V842" s="121"/>
      <c r="W842" s="121"/>
      <c r="X842" s="121"/>
      <c r="Y842" s="121"/>
      <c r="Z842" s="121"/>
    </row>
    <row r="843">
      <c r="A843" s="120"/>
      <c r="B843" s="121"/>
      <c r="C843" s="121"/>
      <c r="D843" s="121"/>
      <c r="E843" s="121"/>
      <c r="F843" s="120"/>
      <c r="G843" s="121"/>
      <c r="H843" s="121"/>
      <c r="I843" s="121"/>
      <c r="J843" s="121"/>
      <c r="K843" s="121"/>
      <c r="L843" s="121"/>
      <c r="M843" s="121"/>
      <c r="N843" s="121"/>
      <c r="O843" s="121"/>
      <c r="P843" s="121"/>
      <c r="Q843" s="121"/>
      <c r="R843" s="121"/>
      <c r="S843" s="121"/>
      <c r="T843" s="121"/>
      <c r="U843" s="121"/>
      <c r="V843" s="121"/>
      <c r="W843" s="121"/>
      <c r="X843" s="121"/>
      <c r="Y843" s="121"/>
      <c r="Z843" s="121"/>
    </row>
    <row r="844">
      <c r="A844" s="120"/>
      <c r="B844" s="121"/>
      <c r="C844" s="121"/>
      <c r="D844" s="121"/>
      <c r="E844" s="121"/>
      <c r="F844" s="120"/>
      <c r="G844" s="121"/>
      <c r="H844" s="121"/>
      <c r="I844" s="121"/>
      <c r="J844" s="121"/>
      <c r="K844" s="121"/>
      <c r="L844" s="121"/>
      <c r="M844" s="121"/>
      <c r="N844" s="121"/>
      <c r="O844" s="121"/>
      <c r="P844" s="121"/>
      <c r="Q844" s="121"/>
      <c r="R844" s="121"/>
      <c r="S844" s="121"/>
      <c r="T844" s="121"/>
      <c r="U844" s="121"/>
      <c r="V844" s="121"/>
      <c r="W844" s="121"/>
      <c r="X844" s="121"/>
      <c r="Y844" s="121"/>
      <c r="Z844" s="121"/>
    </row>
    <row r="845">
      <c r="A845" s="120"/>
      <c r="B845" s="121"/>
      <c r="C845" s="121"/>
      <c r="D845" s="121"/>
      <c r="E845" s="121"/>
      <c r="F845" s="120"/>
      <c r="G845" s="121"/>
      <c r="H845" s="121"/>
      <c r="I845" s="121"/>
      <c r="J845" s="121"/>
      <c r="K845" s="121"/>
      <c r="L845" s="121"/>
      <c r="M845" s="121"/>
      <c r="N845" s="121"/>
      <c r="O845" s="121"/>
      <c r="P845" s="121"/>
      <c r="Q845" s="121"/>
      <c r="R845" s="121"/>
      <c r="S845" s="121"/>
      <c r="T845" s="121"/>
      <c r="U845" s="121"/>
      <c r="V845" s="121"/>
      <c r="W845" s="121"/>
      <c r="X845" s="121"/>
      <c r="Y845" s="121"/>
      <c r="Z845" s="121"/>
    </row>
    <row r="846">
      <c r="A846" s="120"/>
      <c r="B846" s="121"/>
      <c r="C846" s="121"/>
      <c r="D846" s="121"/>
      <c r="E846" s="121"/>
      <c r="F846" s="120"/>
      <c r="G846" s="121"/>
      <c r="H846" s="121"/>
      <c r="I846" s="121"/>
      <c r="J846" s="121"/>
      <c r="K846" s="121"/>
      <c r="L846" s="121"/>
      <c r="M846" s="121"/>
      <c r="N846" s="121"/>
      <c r="O846" s="121"/>
      <c r="P846" s="121"/>
      <c r="Q846" s="121"/>
      <c r="R846" s="121"/>
      <c r="S846" s="121"/>
      <c r="T846" s="121"/>
      <c r="U846" s="121"/>
      <c r="V846" s="121"/>
      <c r="W846" s="121"/>
      <c r="X846" s="121"/>
      <c r="Y846" s="121"/>
      <c r="Z846" s="121"/>
    </row>
    <row r="847">
      <c r="A847" s="120"/>
      <c r="B847" s="121"/>
      <c r="C847" s="121"/>
      <c r="D847" s="121"/>
      <c r="E847" s="121"/>
      <c r="F847" s="120"/>
      <c r="G847" s="121"/>
      <c r="H847" s="121"/>
      <c r="I847" s="121"/>
      <c r="J847" s="121"/>
      <c r="K847" s="121"/>
      <c r="L847" s="121"/>
      <c r="M847" s="121"/>
      <c r="N847" s="121"/>
      <c r="O847" s="121"/>
      <c r="P847" s="121"/>
      <c r="Q847" s="121"/>
      <c r="R847" s="121"/>
      <c r="S847" s="121"/>
      <c r="T847" s="121"/>
      <c r="U847" s="121"/>
      <c r="V847" s="121"/>
      <c r="W847" s="121"/>
      <c r="X847" s="121"/>
      <c r="Y847" s="121"/>
      <c r="Z847" s="121"/>
    </row>
    <row r="848">
      <c r="A848" s="120"/>
      <c r="B848" s="121"/>
      <c r="C848" s="121"/>
      <c r="D848" s="121"/>
      <c r="E848" s="121"/>
      <c r="F848" s="120"/>
      <c r="G848" s="121"/>
      <c r="H848" s="121"/>
      <c r="I848" s="121"/>
      <c r="J848" s="121"/>
      <c r="K848" s="121"/>
      <c r="L848" s="121"/>
      <c r="M848" s="121"/>
      <c r="N848" s="121"/>
      <c r="O848" s="121"/>
      <c r="P848" s="121"/>
      <c r="Q848" s="121"/>
      <c r="R848" s="121"/>
      <c r="S848" s="121"/>
      <c r="T848" s="121"/>
      <c r="U848" s="121"/>
      <c r="V848" s="121"/>
      <c r="W848" s="121"/>
      <c r="X848" s="121"/>
      <c r="Y848" s="121"/>
      <c r="Z848" s="121"/>
    </row>
    <row r="849">
      <c r="A849" s="120"/>
      <c r="B849" s="121"/>
      <c r="C849" s="121"/>
      <c r="D849" s="121"/>
      <c r="E849" s="121"/>
      <c r="F849" s="120"/>
      <c r="G849" s="121"/>
      <c r="H849" s="121"/>
      <c r="I849" s="121"/>
      <c r="J849" s="121"/>
      <c r="K849" s="121"/>
      <c r="L849" s="121"/>
      <c r="M849" s="121"/>
      <c r="N849" s="121"/>
      <c r="O849" s="121"/>
      <c r="P849" s="121"/>
      <c r="Q849" s="121"/>
      <c r="R849" s="121"/>
      <c r="S849" s="121"/>
      <c r="T849" s="121"/>
      <c r="U849" s="121"/>
      <c r="V849" s="121"/>
      <c r="W849" s="121"/>
      <c r="X849" s="121"/>
      <c r="Y849" s="121"/>
      <c r="Z849" s="121"/>
    </row>
    <row r="850">
      <c r="A850" s="120"/>
      <c r="B850" s="121"/>
      <c r="C850" s="121"/>
      <c r="D850" s="121"/>
      <c r="E850" s="121"/>
      <c r="F850" s="120"/>
      <c r="G850" s="121"/>
      <c r="H850" s="121"/>
      <c r="I850" s="121"/>
      <c r="J850" s="121"/>
      <c r="K850" s="121"/>
      <c r="L850" s="121"/>
      <c r="M850" s="121"/>
      <c r="N850" s="121"/>
      <c r="O850" s="121"/>
      <c r="P850" s="121"/>
      <c r="Q850" s="121"/>
      <c r="R850" s="121"/>
      <c r="S850" s="121"/>
      <c r="T850" s="121"/>
      <c r="U850" s="121"/>
      <c r="V850" s="121"/>
      <c r="W850" s="121"/>
      <c r="X850" s="121"/>
      <c r="Y850" s="121"/>
      <c r="Z850" s="121"/>
    </row>
    <row r="851">
      <c r="A851" s="120"/>
      <c r="B851" s="121"/>
      <c r="C851" s="121"/>
      <c r="D851" s="121"/>
      <c r="E851" s="121"/>
      <c r="F851" s="120"/>
      <c r="G851" s="121"/>
      <c r="H851" s="121"/>
      <c r="I851" s="121"/>
      <c r="J851" s="121"/>
      <c r="K851" s="121"/>
      <c r="L851" s="121"/>
      <c r="M851" s="121"/>
      <c r="N851" s="121"/>
      <c r="O851" s="121"/>
      <c r="P851" s="121"/>
      <c r="Q851" s="121"/>
      <c r="R851" s="121"/>
      <c r="S851" s="121"/>
      <c r="T851" s="121"/>
      <c r="U851" s="121"/>
      <c r="V851" s="121"/>
      <c r="W851" s="121"/>
      <c r="X851" s="121"/>
      <c r="Y851" s="121"/>
      <c r="Z851" s="121"/>
    </row>
    <row r="852">
      <c r="A852" s="120"/>
      <c r="B852" s="121"/>
      <c r="C852" s="121"/>
      <c r="D852" s="121"/>
      <c r="E852" s="121"/>
      <c r="F852" s="120"/>
      <c r="G852" s="121"/>
      <c r="H852" s="121"/>
      <c r="I852" s="121"/>
      <c r="J852" s="121"/>
      <c r="K852" s="121"/>
      <c r="L852" s="121"/>
      <c r="M852" s="121"/>
      <c r="N852" s="121"/>
      <c r="O852" s="121"/>
      <c r="P852" s="121"/>
      <c r="Q852" s="121"/>
      <c r="R852" s="121"/>
      <c r="S852" s="121"/>
      <c r="T852" s="121"/>
      <c r="U852" s="121"/>
      <c r="V852" s="121"/>
      <c r="W852" s="121"/>
      <c r="X852" s="121"/>
      <c r="Y852" s="121"/>
      <c r="Z852" s="121"/>
    </row>
    <row r="853">
      <c r="A853" s="120"/>
      <c r="B853" s="121"/>
      <c r="C853" s="121"/>
      <c r="D853" s="121"/>
      <c r="E853" s="121"/>
      <c r="F853" s="120"/>
      <c r="G853" s="121"/>
      <c r="H853" s="121"/>
      <c r="I853" s="121"/>
      <c r="J853" s="121"/>
      <c r="K853" s="121"/>
      <c r="L853" s="121"/>
      <c r="M853" s="121"/>
      <c r="N853" s="121"/>
      <c r="O853" s="121"/>
      <c r="P853" s="121"/>
      <c r="Q853" s="121"/>
      <c r="R853" s="121"/>
      <c r="S853" s="121"/>
      <c r="T853" s="121"/>
      <c r="U853" s="121"/>
      <c r="V853" s="121"/>
      <c r="W853" s="121"/>
      <c r="X853" s="121"/>
      <c r="Y853" s="121"/>
      <c r="Z853" s="121"/>
    </row>
    <row r="854">
      <c r="A854" s="120"/>
      <c r="B854" s="121"/>
      <c r="C854" s="121"/>
      <c r="D854" s="121"/>
      <c r="E854" s="121"/>
      <c r="F854" s="120"/>
      <c r="G854" s="121"/>
      <c r="H854" s="121"/>
      <c r="I854" s="121"/>
      <c r="J854" s="121"/>
      <c r="K854" s="121"/>
      <c r="L854" s="121"/>
      <c r="M854" s="121"/>
      <c r="N854" s="121"/>
      <c r="O854" s="121"/>
      <c r="P854" s="121"/>
      <c r="Q854" s="121"/>
      <c r="R854" s="121"/>
      <c r="S854" s="121"/>
      <c r="T854" s="121"/>
      <c r="U854" s="121"/>
      <c r="V854" s="121"/>
      <c r="W854" s="121"/>
      <c r="X854" s="121"/>
      <c r="Y854" s="121"/>
      <c r="Z854" s="121"/>
    </row>
    <row r="855">
      <c r="A855" s="120"/>
      <c r="B855" s="121"/>
      <c r="C855" s="121"/>
      <c r="D855" s="121"/>
      <c r="E855" s="121"/>
      <c r="F855" s="120"/>
      <c r="G855" s="121"/>
      <c r="H855" s="121"/>
      <c r="I855" s="121"/>
      <c r="J855" s="121"/>
      <c r="K855" s="121"/>
      <c r="L855" s="121"/>
      <c r="M855" s="121"/>
      <c r="N855" s="121"/>
      <c r="O855" s="121"/>
      <c r="P855" s="121"/>
      <c r="Q855" s="121"/>
      <c r="R855" s="121"/>
      <c r="S855" s="121"/>
      <c r="T855" s="121"/>
      <c r="U855" s="121"/>
      <c r="V855" s="121"/>
      <c r="W855" s="121"/>
      <c r="X855" s="121"/>
      <c r="Y855" s="121"/>
      <c r="Z855" s="121"/>
    </row>
    <row r="856">
      <c r="A856" s="120"/>
      <c r="B856" s="121"/>
      <c r="C856" s="121"/>
      <c r="D856" s="121"/>
      <c r="E856" s="121"/>
      <c r="F856" s="120"/>
      <c r="G856" s="121"/>
      <c r="H856" s="121"/>
      <c r="I856" s="121"/>
      <c r="J856" s="121"/>
      <c r="K856" s="121"/>
      <c r="L856" s="121"/>
      <c r="M856" s="121"/>
      <c r="N856" s="121"/>
      <c r="O856" s="121"/>
      <c r="P856" s="121"/>
      <c r="Q856" s="121"/>
      <c r="R856" s="121"/>
      <c r="S856" s="121"/>
      <c r="T856" s="121"/>
      <c r="U856" s="121"/>
      <c r="V856" s="121"/>
      <c r="W856" s="121"/>
      <c r="X856" s="121"/>
      <c r="Y856" s="121"/>
      <c r="Z856" s="121"/>
    </row>
    <row r="857">
      <c r="A857" s="120"/>
      <c r="B857" s="121"/>
      <c r="C857" s="121"/>
      <c r="D857" s="121"/>
      <c r="E857" s="121"/>
      <c r="F857" s="120"/>
      <c r="G857" s="121"/>
      <c r="H857" s="121"/>
      <c r="I857" s="121"/>
      <c r="J857" s="121"/>
      <c r="K857" s="121"/>
      <c r="L857" s="121"/>
      <c r="M857" s="121"/>
      <c r="N857" s="121"/>
      <c r="O857" s="121"/>
      <c r="P857" s="121"/>
      <c r="Q857" s="121"/>
      <c r="R857" s="121"/>
      <c r="S857" s="121"/>
      <c r="T857" s="121"/>
      <c r="U857" s="121"/>
      <c r="V857" s="121"/>
      <c r="W857" s="121"/>
      <c r="X857" s="121"/>
      <c r="Y857" s="121"/>
      <c r="Z857" s="121"/>
    </row>
    <row r="858">
      <c r="A858" s="120"/>
      <c r="B858" s="121"/>
      <c r="C858" s="121"/>
      <c r="D858" s="121"/>
      <c r="E858" s="121"/>
      <c r="F858" s="120"/>
      <c r="G858" s="121"/>
      <c r="H858" s="121"/>
      <c r="I858" s="121"/>
      <c r="J858" s="121"/>
      <c r="K858" s="121"/>
      <c r="L858" s="121"/>
      <c r="M858" s="121"/>
      <c r="N858" s="121"/>
      <c r="O858" s="121"/>
      <c r="P858" s="121"/>
      <c r="Q858" s="121"/>
      <c r="R858" s="121"/>
      <c r="S858" s="121"/>
      <c r="T858" s="121"/>
      <c r="U858" s="121"/>
      <c r="V858" s="121"/>
      <c r="W858" s="121"/>
      <c r="X858" s="121"/>
      <c r="Y858" s="121"/>
      <c r="Z858" s="121"/>
    </row>
    <row r="859">
      <c r="A859" s="120"/>
      <c r="B859" s="121"/>
      <c r="C859" s="121"/>
      <c r="D859" s="121"/>
      <c r="E859" s="121"/>
      <c r="F859" s="120"/>
      <c r="G859" s="121"/>
      <c r="H859" s="121"/>
      <c r="I859" s="121"/>
      <c r="J859" s="121"/>
      <c r="K859" s="121"/>
      <c r="L859" s="121"/>
      <c r="M859" s="121"/>
      <c r="N859" s="121"/>
      <c r="O859" s="121"/>
      <c r="P859" s="121"/>
      <c r="Q859" s="121"/>
      <c r="R859" s="121"/>
      <c r="S859" s="121"/>
      <c r="T859" s="121"/>
      <c r="U859" s="121"/>
      <c r="V859" s="121"/>
      <c r="W859" s="121"/>
      <c r="X859" s="121"/>
      <c r="Y859" s="121"/>
      <c r="Z859" s="121"/>
    </row>
    <row r="860">
      <c r="A860" s="120"/>
      <c r="B860" s="121"/>
      <c r="C860" s="121"/>
      <c r="D860" s="121"/>
      <c r="E860" s="121"/>
      <c r="F860" s="120"/>
      <c r="G860" s="121"/>
      <c r="H860" s="121"/>
      <c r="I860" s="121"/>
      <c r="J860" s="121"/>
      <c r="K860" s="121"/>
      <c r="L860" s="121"/>
      <c r="M860" s="121"/>
      <c r="N860" s="121"/>
      <c r="O860" s="121"/>
      <c r="P860" s="121"/>
      <c r="Q860" s="121"/>
      <c r="R860" s="121"/>
      <c r="S860" s="121"/>
      <c r="T860" s="121"/>
      <c r="U860" s="121"/>
      <c r="V860" s="121"/>
      <c r="W860" s="121"/>
      <c r="X860" s="121"/>
      <c r="Y860" s="121"/>
      <c r="Z860" s="121"/>
    </row>
    <row r="861">
      <c r="A861" s="120"/>
      <c r="B861" s="121"/>
      <c r="C861" s="121"/>
      <c r="D861" s="121"/>
      <c r="E861" s="121"/>
      <c r="F861" s="120"/>
      <c r="G861" s="121"/>
      <c r="H861" s="121"/>
      <c r="I861" s="121"/>
      <c r="J861" s="121"/>
      <c r="K861" s="121"/>
      <c r="L861" s="121"/>
      <c r="M861" s="121"/>
      <c r="N861" s="121"/>
      <c r="O861" s="121"/>
      <c r="P861" s="121"/>
      <c r="Q861" s="121"/>
      <c r="R861" s="121"/>
      <c r="S861" s="121"/>
      <c r="T861" s="121"/>
      <c r="U861" s="121"/>
      <c r="V861" s="121"/>
      <c r="W861" s="121"/>
      <c r="X861" s="121"/>
      <c r="Y861" s="121"/>
      <c r="Z861" s="121"/>
    </row>
    <row r="862">
      <c r="A862" s="120"/>
      <c r="B862" s="121"/>
      <c r="C862" s="121"/>
      <c r="D862" s="121"/>
      <c r="E862" s="121"/>
      <c r="F862" s="120"/>
      <c r="G862" s="121"/>
      <c r="H862" s="121"/>
      <c r="I862" s="121"/>
      <c r="J862" s="121"/>
      <c r="K862" s="121"/>
      <c r="L862" s="121"/>
      <c r="M862" s="121"/>
      <c r="N862" s="121"/>
      <c r="O862" s="121"/>
      <c r="P862" s="121"/>
      <c r="Q862" s="121"/>
      <c r="R862" s="121"/>
      <c r="S862" s="121"/>
      <c r="T862" s="121"/>
      <c r="U862" s="121"/>
      <c r="V862" s="121"/>
      <c r="W862" s="121"/>
      <c r="X862" s="121"/>
      <c r="Y862" s="121"/>
      <c r="Z862" s="121"/>
    </row>
    <row r="863">
      <c r="A863" s="120"/>
      <c r="B863" s="121"/>
      <c r="C863" s="121"/>
      <c r="D863" s="121"/>
      <c r="E863" s="121"/>
      <c r="F863" s="120"/>
      <c r="G863" s="121"/>
      <c r="H863" s="121"/>
      <c r="I863" s="121"/>
      <c r="J863" s="121"/>
      <c r="K863" s="121"/>
      <c r="L863" s="121"/>
      <c r="M863" s="121"/>
      <c r="N863" s="121"/>
      <c r="O863" s="121"/>
      <c r="P863" s="121"/>
      <c r="Q863" s="121"/>
      <c r="R863" s="121"/>
      <c r="S863" s="121"/>
      <c r="T863" s="121"/>
      <c r="U863" s="121"/>
      <c r="V863" s="121"/>
      <c r="W863" s="121"/>
      <c r="X863" s="121"/>
      <c r="Y863" s="121"/>
      <c r="Z863" s="121"/>
    </row>
    <row r="864">
      <c r="A864" s="120"/>
      <c r="B864" s="121"/>
      <c r="C864" s="121"/>
      <c r="D864" s="121"/>
      <c r="E864" s="121"/>
      <c r="F864" s="120"/>
      <c r="G864" s="121"/>
      <c r="H864" s="121"/>
      <c r="I864" s="121"/>
      <c r="J864" s="121"/>
      <c r="K864" s="121"/>
      <c r="L864" s="121"/>
      <c r="M864" s="121"/>
      <c r="N864" s="121"/>
      <c r="O864" s="121"/>
      <c r="P864" s="121"/>
      <c r="Q864" s="121"/>
      <c r="R864" s="121"/>
      <c r="S864" s="121"/>
      <c r="T864" s="121"/>
      <c r="U864" s="121"/>
      <c r="V864" s="121"/>
      <c r="W864" s="121"/>
      <c r="X864" s="121"/>
      <c r="Y864" s="121"/>
      <c r="Z864" s="121"/>
    </row>
    <row r="865">
      <c r="A865" s="120"/>
      <c r="B865" s="121"/>
      <c r="C865" s="121"/>
      <c r="D865" s="121"/>
      <c r="E865" s="121"/>
      <c r="F865" s="120"/>
      <c r="G865" s="121"/>
      <c r="H865" s="121"/>
      <c r="I865" s="121"/>
      <c r="J865" s="121"/>
      <c r="K865" s="121"/>
      <c r="L865" s="121"/>
      <c r="M865" s="121"/>
      <c r="N865" s="121"/>
      <c r="O865" s="121"/>
      <c r="P865" s="121"/>
      <c r="Q865" s="121"/>
      <c r="R865" s="121"/>
      <c r="S865" s="121"/>
      <c r="T865" s="121"/>
      <c r="U865" s="121"/>
      <c r="V865" s="121"/>
      <c r="W865" s="121"/>
      <c r="X865" s="121"/>
      <c r="Y865" s="121"/>
      <c r="Z865" s="121"/>
    </row>
    <row r="866">
      <c r="A866" s="120"/>
      <c r="B866" s="121"/>
      <c r="C866" s="121"/>
      <c r="D866" s="121"/>
      <c r="E866" s="121"/>
      <c r="F866" s="120"/>
      <c r="G866" s="121"/>
      <c r="H866" s="121"/>
      <c r="I866" s="121"/>
      <c r="J866" s="121"/>
      <c r="K866" s="121"/>
      <c r="L866" s="121"/>
      <c r="M866" s="121"/>
      <c r="N866" s="121"/>
      <c r="O866" s="121"/>
      <c r="P866" s="121"/>
      <c r="Q866" s="121"/>
      <c r="R866" s="121"/>
      <c r="S866" s="121"/>
      <c r="T866" s="121"/>
      <c r="U866" s="121"/>
      <c r="V866" s="121"/>
      <c r="W866" s="121"/>
      <c r="X866" s="121"/>
      <c r="Y866" s="121"/>
      <c r="Z866" s="121"/>
    </row>
    <row r="867">
      <c r="A867" s="120"/>
      <c r="B867" s="121"/>
      <c r="C867" s="121"/>
      <c r="D867" s="121"/>
      <c r="E867" s="121"/>
      <c r="F867" s="120"/>
      <c r="G867" s="121"/>
      <c r="H867" s="121"/>
      <c r="I867" s="121"/>
      <c r="J867" s="121"/>
      <c r="K867" s="121"/>
      <c r="L867" s="121"/>
      <c r="M867" s="121"/>
      <c r="N867" s="121"/>
      <c r="O867" s="121"/>
      <c r="P867" s="121"/>
      <c r="Q867" s="121"/>
      <c r="R867" s="121"/>
      <c r="S867" s="121"/>
      <c r="T867" s="121"/>
      <c r="U867" s="121"/>
      <c r="V867" s="121"/>
      <c r="W867" s="121"/>
      <c r="X867" s="121"/>
      <c r="Y867" s="121"/>
      <c r="Z867" s="121"/>
    </row>
    <row r="868">
      <c r="A868" s="120"/>
      <c r="B868" s="121"/>
      <c r="C868" s="121"/>
      <c r="D868" s="121"/>
      <c r="E868" s="121"/>
      <c r="F868" s="120"/>
      <c r="G868" s="121"/>
      <c r="H868" s="121"/>
      <c r="I868" s="121"/>
      <c r="J868" s="121"/>
      <c r="K868" s="121"/>
      <c r="L868" s="121"/>
      <c r="M868" s="121"/>
      <c r="N868" s="121"/>
      <c r="O868" s="121"/>
      <c r="P868" s="121"/>
      <c r="Q868" s="121"/>
      <c r="R868" s="121"/>
      <c r="S868" s="121"/>
      <c r="T868" s="121"/>
      <c r="U868" s="121"/>
      <c r="V868" s="121"/>
      <c r="W868" s="121"/>
      <c r="X868" s="121"/>
      <c r="Y868" s="121"/>
      <c r="Z868" s="121"/>
    </row>
    <row r="869">
      <c r="A869" s="120"/>
      <c r="B869" s="121"/>
      <c r="C869" s="121"/>
      <c r="D869" s="121"/>
      <c r="E869" s="121"/>
      <c r="F869" s="120"/>
      <c r="G869" s="121"/>
      <c r="H869" s="121"/>
      <c r="I869" s="121"/>
      <c r="J869" s="121"/>
      <c r="K869" s="121"/>
      <c r="L869" s="121"/>
      <c r="M869" s="121"/>
      <c r="N869" s="121"/>
      <c r="O869" s="121"/>
      <c r="P869" s="121"/>
      <c r="Q869" s="121"/>
      <c r="R869" s="121"/>
      <c r="S869" s="121"/>
      <c r="T869" s="121"/>
      <c r="U869" s="121"/>
      <c r="V869" s="121"/>
      <c r="W869" s="121"/>
      <c r="X869" s="121"/>
      <c r="Y869" s="121"/>
      <c r="Z869" s="121"/>
    </row>
    <row r="870">
      <c r="A870" s="120"/>
      <c r="B870" s="121"/>
      <c r="C870" s="121"/>
      <c r="D870" s="121"/>
      <c r="E870" s="121"/>
      <c r="F870" s="120"/>
      <c r="G870" s="121"/>
      <c r="H870" s="121"/>
      <c r="I870" s="121"/>
      <c r="J870" s="121"/>
      <c r="K870" s="121"/>
      <c r="L870" s="121"/>
      <c r="M870" s="121"/>
      <c r="N870" s="121"/>
      <c r="O870" s="121"/>
      <c r="P870" s="121"/>
      <c r="Q870" s="121"/>
      <c r="R870" s="121"/>
      <c r="S870" s="121"/>
      <c r="T870" s="121"/>
      <c r="U870" s="121"/>
      <c r="V870" s="121"/>
      <c r="W870" s="121"/>
      <c r="X870" s="121"/>
      <c r="Y870" s="121"/>
      <c r="Z870" s="121"/>
    </row>
    <row r="871">
      <c r="A871" s="120"/>
      <c r="B871" s="121"/>
      <c r="C871" s="121"/>
      <c r="D871" s="121"/>
      <c r="E871" s="121"/>
      <c r="F871" s="120"/>
      <c r="G871" s="121"/>
      <c r="H871" s="121"/>
      <c r="I871" s="121"/>
      <c r="J871" s="121"/>
      <c r="K871" s="121"/>
      <c r="L871" s="121"/>
      <c r="M871" s="121"/>
      <c r="N871" s="121"/>
      <c r="O871" s="121"/>
      <c r="P871" s="121"/>
      <c r="Q871" s="121"/>
      <c r="R871" s="121"/>
      <c r="S871" s="121"/>
      <c r="T871" s="121"/>
      <c r="U871" s="121"/>
      <c r="V871" s="121"/>
      <c r="W871" s="121"/>
      <c r="X871" s="121"/>
      <c r="Y871" s="121"/>
      <c r="Z871" s="121"/>
    </row>
    <row r="872">
      <c r="A872" s="120"/>
      <c r="B872" s="121"/>
      <c r="C872" s="121"/>
      <c r="D872" s="121"/>
      <c r="E872" s="121"/>
      <c r="F872" s="120"/>
      <c r="G872" s="121"/>
      <c r="H872" s="121"/>
      <c r="I872" s="121"/>
      <c r="J872" s="121"/>
      <c r="K872" s="121"/>
      <c r="L872" s="121"/>
      <c r="M872" s="121"/>
      <c r="N872" s="121"/>
      <c r="O872" s="121"/>
      <c r="P872" s="121"/>
      <c r="Q872" s="121"/>
      <c r="R872" s="121"/>
      <c r="S872" s="121"/>
      <c r="T872" s="121"/>
      <c r="U872" s="121"/>
      <c r="V872" s="121"/>
      <c r="W872" s="121"/>
      <c r="X872" s="121"/>
      <c r="Y872" s="121"/>
      <c r="Z872" s="121"/>
    </row>
    <row r="873">
      <c r="A873" s="120"/>
      <c r="B873" s="121"/>
      <c r="C873" s="121"/>
      <c r="D873" s="121"/>
      <c r="E873" s="121"/>
      <c r="F873" s="120"/>
      <c r="G873" s="121"/>
      <c r="H873" s="121"/>
      <c r="I873" s="121"/>
      <c r="J873" s="121"/>
      <c r="K873" s="121"/>
      <c r="L873" s="121"/>
      <c r="M873" s="121"/>
      <c r="N873" s="121"/>
      <c r="O873" s="121"/>
      <c r="P873" s="121"/>
      <c r="Q873" s="121"/>
      <c r="R873" s="121"/>
      <c r="S873" s="121"/>
      <c r="T873" s="121"/>
      <c r="U873" s="121"/>
      <c r="V873" s="121"/>
      <c r="W873" s="121"/>
      <c r="X873" s="121"/>
      <c r="Y873" s="121"/>
      <c r="Z873" s="121"/>
    </row>
    <row r="874">
      <c r="A874" s="120"/>
      <c r="B874" s="121"/>
      <c r="C874" s="121"/>
      <c r="D874" s="121"/>
      <c r="E874" s="121"/>
      <c r="F874" s="120"/>
      <c r="G874" s="121"/>
      <c r="H874" s="121"/>
      <c r="I874" s="121"/>
      <c r="J874" s="121"/>
      <c r="K874" s="121"/>
      <c r="L874" s="121"/>
      <c r="M874" s="121"/>
      <c r="N874" s="121"/>
      <c r="O874" s="121"/>
      <c r="P874" s="121"/>
      <c r="Q874" s="121"/>
      <c r="R874" s="121"/>
      <c r="S874" s="121"/>
      <c r="T874" s="121"/>
      <c r="U874" s="121"/>
      <c r="V874" s="121"/>
      <c r="W874" s="121"/>
      <c r="X874" s="121"/>
      <c r="Y874" s="121"/>
      <c r="Z874" s="121"/>
    </row>
    <row r="875">
      <c r="A875" s="120"/>
      <c r="B875" s="121"/>
      <c r="C875" s="121"/>
      <c r="D875" s="121"/>
      <c r="E875" s="121"/>
      <c r="F875" s="120"/>
      <c r="G875" s="121"/>
      <c r="H875" s="121"/>
      <c r="I875" s="121"/>
      <c r="J875" s="121"/>
      <c r="K875" s="121"/>
      <c r="L875" s="121"/>
      <c r="M875" s="121"/>
      <c r="N875" s="121"/>
      <c r="O875" s="121"/>
      <c r="P875" s="121"/>
      <c r="Q875" s="121"/>
      <c r="R875" s="121"/>
      <c r="S875" s="121"/>
      <c r="T875" s="121"/>
      <c r="U875" s="121"/>
      <c r="V875" s="121"/>
      <c r="W875" s="121"/>
      <c r="X875" s="121"/>
      <c r="Y875" s="121"/>
      <c r="Z875" s="121"/>
    </row>
    <row r="876">
      <c r="A876" s="120"/>
      <c r="B876" s="121"/>
      <c r="C876" s="121"/>
      <c r="D876" s="121"/>
      <c r="E876" s="121"/>
      <c r="F876" s="120"/>
      <c r="G876" s="121"/>
      <c r="H876" s="121"/>
      <c r="I876" s="121"/>
      <c r="J876" s="121"/>
      <c r="K876" s="121"/>
      <c r="L876" s="121"/>
      <c r="M876" s="121"/>
      <c r="N876" s="121"/>
      <c r="O876" s="121"/>
      <c r="P876" s="121"/>
      <c r="Q876" s="121"/>
      <c r="R876" s="121"/>
      <c r="S876" s="121"/>
      <c r="T876" s="121"/>
      <c r="U876" s="121"/>
      <c r="V876" s="121"/>
      <c r="W876" s="121"/>
      <c r="X876" s="121"/>
      <c r="Y876" s="121"/>
      <c r="Z876" s="121"/>
    </row>
    <row r="877">
      <c r="A877" s="120"/>
      <c r="B877" s="121"/>
      <c r="C877" s="121"/>
      <c r="D877" s="121"/>
      <c r="E877" s="121"/>
      <c r="F877" s="120"/>
      <c r="G877" s="121"/>
      <c r="H877" s="121"/>
      <c r="I877" s="121"/>
      <c r="J877" s="121"/>
      <c r="K877" s="121"/>
      <c r="L877" s="121"/>
      <c r="M877" s="121"/>
      <c r="N877" s="121"/>
      <c r="O877" s="121"/>
      <c r="P877" s="121"/>
      <c r="Q877" s="121"/>
      <c r="R877" s="121"/>
      <c r="S877" s="121"/>
      <c r="T877" s="121"/>
      <c r="U877" s="121"/>
      <c r="V877" s="121"/>
      <c r="W877" s="121"/>
      <c r="X877" s="121"/>
      <c r="Y877" s="121"/>
      <c r="Z877" s="121"/>
    </row>
    <row r="878">
      <c r="A878" s="120"/>
      <c r="B878" s="121"/>
      <c r="C878" s="121"/>
      <c r="D878" s="121"/>
      <c r="E878" s="121"/>
      <c r="F878" s="120"/>
      <c r="G878" s="121"/>
      <c r="H878" s="121"/>
      <c r="I878" s="121"/>
      <c r="J878" s="121"/>
      <c r="K878" s="121"/>
      <c r="L878" s="121"/>
      <c r="M878" s="121"/>
      <c r="N878" s="121"/>
      <c r="O878" s="121"/>
      <c r="P878" s="121"/>
      <c r="Q878" s="121"/>
      <c r="R878" s="121"/>
      <c r="S878" s="121"/>
      <c r="T878" s="121"/>
      <c r="U878" s="121"/>
      <c r="V878" s="121"/>
      <c r="W878" s="121"/>
      <c r="X878" s="121"/>
      <c r="Y878" s="121"/>
      <c r="Z878" s="121"/>
    </row>
    <row r="879">
      <c r="A879" s="120"/>
      <c r="B879" s="121"/>
      <c r="C879" s="121"/>
      <c r="D879" s="121"/>
      <c r="E879" s="121"/>
      <c r="F879" s="120"/>
      <c r="G879" s="121"/>
      <c r="H879" s="121"/>
      <c r="I879" s="121"/>
      <c r="J879" s="121"/>
      <c r="K879" s="121"/>
      <c r="L879" s="121"/>
      <c r="M879" s="121"/>
      <c r="N879" s="121"/>
      <c r="O879" s="121"/>
      <c r="P879" s="121"/>
      <c r="Q879" s="121"/>
      <c r="R879" s="121"/>
      <c r="S879" s="121"/>
      <c r="T879" s="121"/>
      <c r="U879" s="121"/>
      <c r="V879" s="121"/>
      <c r="W879" s="121"/>
      <c r="X879" s="121"/>
      <c r="Y879" s="121"/>
      <c r="Z879" s="121"/>
    </row>
    <row r="880">
      <c r="A880" s="120"/>
      <c r="B880" s="121"/>
      <c r="C880" s="121"/>
      <c r="D880" s="121"/>
      <c r="E880" s="121"/>
      <c r="F880" s="120"/>
      <c r="G880" s="121"/>
      <c r="H880" s="121"/>
      <c r="I880" s="121"/>
      <c r="J880" s="121"/>
      <c r="K880" s="121"/>
      <c r="L880" s="121"/>
      <c r="M880" s="121"/>
      <c r="N880" s="121"/>
      <c r="O880" s="121"/>
      <c r="P880" s="121"/>
      <c r="Q880" s="121"/>
      <c r="R880" s="121"/>
      <c r="S880" s="121"/>
      <c r="T880" s="121"/>
      <c r="U880" s="121"/>
      <c r="V880" s="121"/>
      <c r="W880" s="121"/>
      <c r="X880" s="121"/>
      <c r="Y880" s="121"/>
      <c r="Z880" s="121"/>
    </row>
    <row r="881">
      <c r="A881" s="120"/>
      <c r="B881" s="121"/>
      <c r="C881" s="121"/>
      <c r="D881" s="121"/>
      <c r="E881" s="121"/>
      <c r="F881" s="120"/>
      <c r="G881" s="121"/>
      <c r="H881" s="121"/>
      <c r="I881" s="121"/>
      <c r="J881" s="121"/>
      <c r="K881" s="121"/>
      <c r="L881" s="121"/>
      <c r="M881" s="121"/>
      <c r="N881" s="121"/>
      <c r="O881" s="121"/>
      <c r="P881" s="121"/>
      <c r="Q881" s="121"/>
      <c r="R881" s="121"/>
      <c r="S881" s="121"/>
      <c r="T881" s="121"/>
      <c r="U881" s="121"/>
      <c r="V881" s="121"/>
      <c r="W881" s="121"/>
      <c r="X881" s="121"/>
      <c r="Y881" s="121"/>
      <c r="Z881" s="121"/>
    </row>
    <row r="882">
      <c r="A882" s="120"/>
      <c r="B882" s="121"/>
      <c r="C882" s="121"/>
      <c r="D882" s="121"/>
      <c r="E882" s="121"/>
      <c r="F882" s="120"/>
      <c r="G882" s="121"/>
      <c r="H882" s="121"/>
      <c r="I882" s="121"/>
      <c r="J882" s="121"/>
      <c r="K882" s="121"/>
      <c r="L882" s="121"/>
      <c r="M882" s="121"/>
      <c r="N882" s="121"/>
      <c r="O882" s="121"/>
      <c r="P882" s="121"/>
      <c r="Q882" s="121"/>
      <c r="R882" s="121"/>
      <c r="S882" s="121"/>
      <c r="T882" s="121"/>
      <c r="U882" s="121"/>
      <c r="V882" s="121"/>
      <c r="W882" s="121"/>
      <c r="X882" s="121"/>
      <c r="Y882" s="121"/>
      <c r="Z882" s="121"/>
    </row>
    <row r="883">
      <c r="A883" s="120"/>
      <c r="B883" s="121"/>
      <c r="C883" s="121"/>
      <c r="D883" s="121"/>
      <c r="E883" s="121"/>
      <c r="F883" s="120"/>
      <c r="G883" s="121"/>
      <c r="H883" s="121"/>
      <c r="I883" s="121"/>
      <c r="J883" s="121"/>
      <c r="K883" s="121"/>
      <c r="L883" s="121"/>
      <c r="M883" s="121"/>
      <c r="N883" s="121"/>
      <c r="O883" s="121"/>
      <c r="P883" s="121"/>
      <c r="Q883" s="121"/>
      <c r="R883" s="121"/>
      <c r="S883" s="121"/>
      <c r="T883" s="121"/>
      <c r="U883" s="121"/>
      <c r="V883" s="121"/>
      <c r="W883" s="121"/>
      <c r="X883" s="121"/>
      <c r="Y883" s="121"/>
      <c r="Z883" s="121"/>
    </row>
    <row r="884">
      <c r="A884" s="120"/>
      <c r="B884" s="121"/>
      <c r="C884" s="121"/>
      <c r="D884" s="121"/>
      <c r="E884" s="121"/>
      <c r="F884" s="120"/>
      <c r="G884" s="121"/>
      <c r="H884" s="121"/>
      <c r="I884" s="121"/>
      <c r="J884" s="121"/>
      <c r="K884" s="121"/>
      <c r="L884" s="121"/>
      <c r="M884" s="121"/>
      <c r="N884" s="121"/>
      <c r="O884" s="121"/>
      <c r="P884" s="121"/>
      <c r="Q884" s="121"/>
      <c r="R884" s="121"/>
      <c r="S884" s="121"/>
      <c r="T884" s="121"/>
      <c r="U884" s="121"/>
      <c r="V884" s="121"/>
      <c r="W884" s="121"/>
      <c r="X884" s="121"/>
      <c r="Y884" s="121"/>
      <c r="Z884" s="121"/>
    </row>
    <row r="885">
      <c r="A885" s="120"/>
      <c r="B885" s="121"/>
      <c r="C885" s="121"/>
      <c r="D885" s="121"/>
      <c r="E885" s="121"/>
      <c r="F885" s="120"/>
      <c r="G885" s="121"/>
      <c r="H885" s="121"/>
      <c r="I885" s="121"/>
      <c r="J885" s="121"/>
      <c r="K885" s="121"/>
      <c r="L885" s="121"/>
      <c r="M885" s="121"/>
      <c r="N885" s="121"/>
      <c r="O885" s="121"/>
      <c r="P885" s="121"/>
      <c r="Q885" s="121"/>
      <c r="R885" s="121"/>
      <c r="S885" s="121"/>
      <c r="T885" s="121"/>
      <c r="U885" s="121"/>
      <c r="V885" s="121"/>
      <c r="W885" s="121"/>
      <c r="X885" s="121"/>
      <c r="Y885" s="121"/>
      <c r="Z885" s="121"/>
    </row>
    <row r="886">
      <c r="A886" s="120"/>
      <c r="B886" s="121"/>
      <c r="C886" s="121"/>
      <c r="D886" s="121"/>
      <c r="E886" s="121"/>
      <c r="F886" s="120"/>
      <c r="G886" s="121"/>
      <c r="H886" s="121"/>
      <c r="I886" s="121"/>
      <c r="J886" s="121"/>
      <c r="K886" s="121"/>
      <c r="L886" s="121"/>
      <c r="M886" s="121"/>
      <c r="N886" s="121"/>
      <c r="O886" s="121"/>
      <c r="P886" s="121"/>
      <c r="Q886" s="121"/>
      <c r="R886" s="121"/>
      <c r="S886" s="121"/>
      <c r="T886" s="121"/>
      <c r="U886" s="121"/>
      <c r="V886" s="121"/>
      <c r="W886" s="121"/>
      <c r="X886" s="121"/>
      <c r="Y886" s="121"/>
      <c r="Z886" s="121"/>
    </row>
    <row r="887">
      <c r="A887" s="120"/>
      <c r="B887" s="121"/>
      <c r="C887" s="121"/>
      <c r="D887" s="121"/>
      <c r="E887" s="121"/>
      <c r="F887" s="120"/>
      <c r="G887" s="121"/>
      <c r="H887" s="121"/>
      <c r="I887" s="121"/>
      <c r="J887" s="121"/>
      <c r="K887" s="121"/>
      <c r="L887" s="121"/>
      <c r="M887" s="121"/>
      <c r="N887" s="121"/>
      <c r="O887" s="121"/>
      <c r="P887" s="121"/>
      <c r="Q887" s="121"/>
      <c r="R887" s="121"/>
      <c r="S887" s="121"/>
      <c r="T887" s="121"/>
      <c r="U887" s="121"/>
      <c r="V887" s="121"/>
      <c r="W887" s="121"/>
      <c r="X887" s="121"/>
      <c r="Y887" s="121"/>
      <c r="Z887" s="121"/>
    </row>
    <row r="888">
      <c r="A888" s="120"/>
      <c r="B888" s="121"/>
      <c r="C888" s="121"/>
      <c r="D888" s="121"/>
      <c r="E888" s="121"/>
      <c r="F888" s="120"/>
      <c r="G888" s="121"/>
      <c r="H888" s="121"/>
      <c r="I888" s="121"/>
      <c r="J888" s="121"/>
      <c r="K888" s="121"/>
      <c r="L888" s="121"/>
      <c r="M888" s="121"/>
      <c r="N888" s="121"/>
      <c r="O888" s="121"/>
      <c r="P888" s="121"/>
      <c r="Q888" s="121"/>
      <c r="R888" s="121"/>
      <c r="S888" s="121"/>
      <c r="T888" s="121"/>
      <c r="U888" s="121"/>
      <c r="V888" s="121"/>
      <c r="W888" s="121"/>
      <c r="X888" s="121"/>
      <c r="Y888" s="121"/>
      <c r="Z888" s="121"/>
    </row>
    <row r="889">
      <c r="A889" s="120"/>
      <c r="B889" s="121"/>
      <c r="C889" s="121"/>
      <c r="D889" s="121"/>
      <c r="E889" s="121"/>
      <c r="F889" s="120"/>
      <c r="G889" s="121"/>
      <c r="H889" s="121"/>
      <c r="I889" s="121"/>
      <c r="J889" s="121"/>
      <c r="K889" s="121"/>
      <c r="L889" s="121"/>
      <c r="M889" s="121"/>
      <c r="N889" s="121"/>
      <c r="O889" s="121"/>
      <c r="P889" s="121"/>
      <c r="Q889" s="121"/>
      <c r="R889" s="121"/>
      <c r="S889" s="121"/>
      <c r="T889" s="121"/>
      <c r="U889" s="121"/>
      <c r="V889" s="121"/>
      <c r="W889" s="121"/>
      <c r="X889" s="121"/>
      <c r="Y889" s="121"/>
      <c r="Z889" s="121"/>
    </row>
    <row r="890">
      <c r="A890" s="120"/>
      <c r="B890" s="121"/>
      <c r="C890" s="121"/>
      <c r="D890" s="121"/>
      <c r="E890" s="121"/>
      <c r="F890" s="120"/>
      <c r="G890" s="121"/>
      <c r="H890" s="121"/>
      <c r="I890" s="121"/>
      <c r="J890" s="121"/>
      <c r="K890" s="121"/>
      <c r="L890" s="121"/>
      <c r="M890" s="121"/>
      <c r="N890" s="121"/>
      <c r="O890" s="121"/>
      <c r="P890" s="121"/>
      <c r="Q890" s="121"/>
      <c r="R890" s="121"/>
      <c r="S890" s="121"/>
      <c r="T890" s="121"/>
      <c r="U890" s="121"/>
      <c r="V890" s="121"/>
      <c r="W890" s="121"/>
      <c r="X890" s="121"/>
      <c r="Y890" s="121"/>
      <c r="Z890" s="121"/>
    </row>
    <row r="891">
      <c r="A891" s="120"/>
      <c r="B891" s="121"/>
      <c r="C891" s="121"/>
      <c r="D891" s="121"/>
      <c r="E891" s="121"/>
      <c r="F891" s="120"/>
      <c r="G891" s="121"/>
      <c r="H891" s="121"/>
      <c r="I891" s="121"/>
      <c r="J891" s="121"/>
      <c r="K891" s="121"/>
      <c r="L891" s="121"/>
      <c r="M891" s="121"/>
      <c r="N891" s="121"/>
      <c r="O891" s="121"/>
      <c r="P891" s="121"/>
      <c r="Q891" s="121"/>
      <c r="R891" s="121"/>
      <c r="S891" s="121"/>
      <c r="T891" s="121"/>
      <c r="U891" s="121"/>
      <c r="V891" s="121"/>
      <c r="W891" s="121"/>
      <c r="X891" s="121"/>
      <c r="Y891" s="121"/>
      <c r="Z891" s="121"/>
    </row>
    <row r="892">
      <c r="A892" s="120"/>
      <c r="B892" s="121"/>
      <c r="C892" s="121"/>
      <c r="D892" s="121"/>
      <c r="E892" s="121"/>
      <c r="F892" s="120"/>
      <c r="G892" s="121"/>
      <c r="H892" s="121"/>
      <c r="I892" s="121"/>
      <c r="J892" s="121"/>
      <c r="K892" s="121"/>
      <c r="L892" s="121"/>
      <c r="M892" s="121"/>
      <c r="N892" s="121"/>
      <c r="O892" s="121"/>
      <c r="P892" s="121"/>
      <c r="Q892" s="121"/>
      <c r="R892" s="121"/>
      <c r="S892" s="121"/>
      <c r="T892" s="121"/>
      <c r="U892" s="121"/>
      <c r="V892" s="121"/>
      <c r="W892" s="121"/>
      <c r="X892" s="121"/>
      <c r="Y892" s="121"/>
      <c r="Z892" s="121"/>
    </row>
    <row r="893">
      <c r="A893" s="120"/>
      <c r="B893" s="121"/>
      <c r="C893" s="121"/>
      <c r="D893" s="121"/>
      <c r="E893" s="121"/>
      <c r="F893" s="120"/>
      <c r="G893" s="121"/>
      <c r="H893" s="121"/>
      <c r="I893" s="121"/>
      <c r="J893" s="121"/>
      <c r="K893" s="121"/>
      <c r="L893" s="121"/>
      <c r="M893" s="121"/>
      <c r="N893" s="121"/>
      <c r="O893" s="121"/>
      <c r="P893" s="121"/>
      <c r="Q893" s="121"/>
      <c r="R893" s="121"/>
      <c r="S893" s="121"/>
      <c r="T893" s="121"/>
      <c r="U893" s="121"/>
      <c r="V893" s="121"/>
      <c r="W893" s="121"/>
      <c r="X893" s="121"/>
      <c r="Y893" s="121"/>
      <c r="Z893" s="121"/>
    </row>
    <row r="894">
      <c r="A894" s="120"/>
      <c r="B894" s="121"/>
      <c r="C894" s="121"/>
      <c r="D894" s="121"/>
      <c r="E894" s="121"/>
      <c r="F894" s="120"/>
      <c r="G894" s="121"/>
      <c r="H894" s="121"/>
      <c r="I894" s="121"/>
      <c r="J894" s="121"/>
      <c r="K894" s="121"/>
      <c r="L894" s="121"/>
      <c r="M894" s="121"/>
      <c r="N894" s="121"/>
      <c r="O894" s="121"/>
      <c r="P894" s="121"/>
      <c r="Q894" s="121"/>
      <c r="R894" s="121"/>
      <c r="S894" s="121"/>
      <c r="T894" s="121"/>
      <c r="U894" s="121"/>
      <c r="V894" s="121"/>
      <c r="W894" s="121"/>
      <c r="X894" s="121"/>
      <c r="Y894" s="121"/>
      <c r="Z894" s="121"/>
    </row>
    <row r="895">
      <c r="A895" s="120"/>
      <c r="B895" s="121"/>
      <c r="C895" s="121"/>
      <c r="D895" s="121"/>
      <c r="E895" s="121"/>
      <c r="F895" s="120"/>
      <c r="G895" s="121"/>
      <c r="H895" s="121"/>
      <c r="I895" s="121"/>
      <c r="J895" s="121"/>
      <c r="K895" s="121"/>
      <c r="L895" s="121"/>
      <c r="M895" s="121"/>
      <c r="N895" s="121"/>
      <c r="O895" s="121"/>
      <c r="P895" s="121"/>
      <c r="Q895" s="121"/>
      <c r="R895" s="121"/>
      <c r="S895" s="121"/>
      <c r="T895" s="121"/>
      <c r="U895" s="121"/>
      <c r="V895" s="121"/>
      <c r="W895" s="121"/>
      <c r="X895" s="121"/>
      <c r="Y895" s="121"/>
      <c r="Z895" s="121"/>
    </row>
    <row r="896">
      <c r="A896" s="120"/>
      <c r="B896" s="121"/>
      <c r="C896" s="121"/>
      <c r="D896" s="121"/>
      <c r="E896" s="121"/>
      <c r="F896" s="120"/>
      <c r="G896" s="121"/>
      <c r="H896" s="121"/>
      <c r="I896" s="121"/>
      <c r="J896" s="121"/>
      <c r="K896" s="121"/>
      <c r="L896" s="121"/>
      <c r="M896" s="121"/>
      <c r="N896" s="121"/>
      <c r="O896" s="121"/>
      <c r="P896" s="121"/>
      <c r="Q896" s="121"/>
      <c r="R896" s="121"/>
      <c r="S896" s="121"/>
      <c r="T896" s="121"/>
      <c r="U896" s="121"/>
      <c r="V896" s="121"/>
      <c r="W896" s="121"/>
      <c r="X896" s="121"/>
      <c r="Y896" s="121"/>
      <c r="Z896" s="121"/>
    </row>
    <row r="897">
      <c r="A897" s="120"/>
      <c r="B897" s="121"/>
      <c r="C897" s="121"/>
      <c r="D897" s="121"/>
      <c r="E897" s="121"/>
      <c r="F897" s="120"/>
      <c r="G897" s="121"/>
      <c r="H897" s="121"/>
      <c r="I897" s="121"/>
      <c r="J897" s="121"/>
      <c r="K897" s="121"/>
      <c r="L897" s="121"/>
      <c r="M897" s="121"/>
      <c r="N897" s="121"/>
      <c r="O897" s="121"/>
      <c r="P897" s="121"/>
      <c r="Q897" s="121"/>
      <c r="R897" s="121"/>
      <c r="S897" s="121"/>
      <c r="T897" s="121"/>
      <c r="U897" s="121"/>
      <c r="V897" s="121"/>
      <c r="W897" s="121"/>
      <c r="X897" s="121"/>
      <c r="Y897" s="121"/>
      <c r="Z897" s="121"/>
    </row>
    <row r="898">
      <c r="A898" s="120"/>
      <c r="B898" s="121"/>
      <c r="C898" s="121"/>
      <c r="D898" s="121"/>
      <c r="E898" s="121"/>
      <c r="F898" s="120"/>
      <c r="G898" s="121"/>
      <c r="H898" s="121"/>
      <c r="I898" s="121"/>
      <c r="J898" s="121"/>
      <c r="K898" s="121"/>
      <c r="L898" s="121"/>
      <c r="M898" s="121"/>
      <c r="N898" s="121"/>
      <c r="O898" s="121"/>
      <c r="P898" s="121"/>
      <c r="Q898" s="121"/>
      <c r="R898" s="121"/>
      <c r="S898" s="121"/>
      <c r="T898" s="121"/>
      <c r="U898" s="121"/>
      <c r="V898" s="121"/>
      <c r="W898" s="121"/>
      <c r="X898" s="121"/>
      <c r="Y898" s="121"/>
      <c r="Z898" s="121"/>
    </row>
    <row r="899">
      <c r="A899" s="120"/>
      <c r="B899" s="121"/>
      <c r="C899" s="121"/>
      <c r="D899" s="121"/>
      <c r="E899" s="121"/>
      <c r="F899" s="120"/>
      <c r="G899" s="121"/>
      <c r="H899" s="121"/>
      <c r="I899" s="121"/>
      <c r="J899" s="121"/>
      <c r="K899" s="121"/>
      <c r="L899" s="121"/>
      <c r="M899" s="121"/>
      <c r="N899" s="121"/>
      <c r="O899" s="121"/>
      <c r="P899" s="121"/>
      <c r="Q899" s="121"/>
      <c r="R899" s="121"/>
      <c r="S899" s="121"/>
      <c r="T899" s="121"/>
      <c r="U899" s="121"/>
      <c r="V899" s="121"/>
      <c r="W899" s="121"/>
      <c r="X899" s="121"/>
      <c r="Y899" s="121"/>
      <c r="Z899" s="121"/>
    </row>
    <row r="900">
      <c r="A900" s="120"/>
      <c r="B900" s="121"/>
      <c r="C900" s="121"/>
      <c r="D900" s="121"/>
      <c r="E900" s="121"/>
      <c r="F900" s="120"/>
      <c r="G900" s="121"/>
      <c r="H900" s="121"/>
      <c r="I900" s="121"/>
      <c r="J900" s="121"/>
      <c r="K900" s="121"/>
      <c r="L900" s="121"/>
      <c r="M900" s="121"/>
      <c r="N900" s="121"/>
      <c r="O900" s="121"/>
      <c r="P900" s="121"/>
      <c r="Q900" s="121"/>
      <c r="R900" s="121"/>
      <c r="S900" s="121"/>
      <c r="T900" s="121"/>
      <c r="U900" s="121"/>
      <c r="V900" s="121"/>
      <c r="W900" s="121"/>
      <c r="X900" s="121"/>
      <c r="Y900" s="121"/>
      <c r="Z900" s="121"/>
    </row>
    <row r="901">
      <c r="A901" s="120"/>
      <c r="B901" s="121"/>
      <c r="C901" s="121"/>
      <c r="D901" s="121"/>
      <c r="E901" s="121"/>
      <c r="F901" s="120"/>
      <c r="G901" s="121"/>
      <c r="H901" s="121"/>
      <c r="I901" s="121"/>
      <c r="J901" s="121"/>
      <c r="K901" s="121"/>
      <c r="L901" s="121"/>
      <c r="M901" s="121"/>
      <c r="N901" s="121"/>
      <c r="O901" s="121"/>
      <c r="P901" s="121"/>
      <c r="Q901" s="121"/>
      <c r="R901" s="121"/>
      <c r="S901" s="121"/>
      <c r="T901" s="121"/>
      <c r="U901" s="121"/>
      <c r="V901" s="121"/>
      <c r="W901" s="121"/>
      <c r="X901" s="121"/>
      <c r="Y901" s="121"/>
      <c r="Z901" s="121"/>
    </row>
    <row r="902">
      <c r="A902" s="120"/>
      <c r="B902" s="121"/>
      <c r="C902" s="121"/>
      <c r="D902" s="121"/>
      <c r="E902" s="121"/>
      <c r="F902" s="120"/>
      <c r="G902" s="121"/>
      <c r="H902" s="121"/>
      <c r="I902" s="121"/>
      <c r="J902" s="121"/>
      <c r="K902" s="121"/>
      <c r="L902" s="121"/>
      <c r="M902" s="121"/>
      <c r="N902" s="121"/>
      <c r="O902" s="121"/>
      <c r="P902" s="121"/>
      <c r="Q902" s="121"/>
      <c r="R902" s="121"/>
      <c r="S902" s="121"/>
      <c r="T902" s="121"/>
      <c r="U902" s="121"/>
      <c r="V902" s="121"/>
      <c r="W902" s="121"/>
      <c r="X902" s="121"/>
      <c r="Y902" s="121"/>
      <c r="Z902" s="121"/>
    </row>
    <row r="903">
      <c r="A903" s="120"/>
      <c r="B903" s="121"/>
      <c r="C903" s="121"/>
      <c r="D903" s="121"/>
      <c r="E903" s="121"/>
      <c r="F903" s="120"/>
      <c r="G903" s="121"/>
      <c r="H903" s="121"/>
      <c r="I903" s="121"/>
      <c r="J903" s="121"/>
      <c r="K903" s="121"/>
      <c r="L903" s="121"/>
      <c r="M903" s="121"/>
      <c r="N903" s="121"/>
      <c r="O903" s="121"/>
      <c r="P903" s="121"/>
      <c r="Q903" s="121"/>
      <c r="R903" s="121"/>
      <c r="S903" s="121"/>
      <c r="T903" s="121"/>
      <c r="U903" s="121"/>
      <c r="V903" s="121"/>
      <c r="W903" s="121"/>
      <c r="X903" s="121"/>
      <c r="Y903" s="121"/>
      <c r="Z903" s="121"/>
    </row>
    <row r="904">
      <c r="A904" s="120"/>
      <c r="B904" s="121"/>
      <c r="C904" s="121"/>
      <c r="D904" s="121"/>
      <c r="E904" s="121"/>
      <c r="F904" s="120"/>
      <c r="G904" s="121"/>
      <c r="H904" s="121"/>
      <c r="I904" s="121"/>
      <c r="J904" s="121"/>
      <c r="K904" s="121"/>
      <c r="L904" s="121"/>
      <c r="M904" s="121"/>
      <c r="N904" s="121"/>
      <c r="O904" s="121"/>
      <c r="P904" s="121"/>
      <c r="Q904" s="121"/>
      <c r="R904" s="121"/>
      <c r="S904" s="121"/>
      <c r="T904" s="121"/>
      <c r="U904" s="121"/>
      <c r="V904" s="121"/>
      <c r="W904" s="121"/>
      <c r="X904" s="121"/>
      <c r="Y904" s="121"/>
      <c r="Z904" s="121"/>
    </row>
    <row r="905">
      <c r="A905" s="120"/>
      <c r="B905" s="121"/>
      <c r="C905" s="121"/>
      <c r="D905" s="121"/>
      <c r="E905" s="121"/>
      <c r="F905" s="120"/>
      <c r="G905" s="121"/>
      <c r="H905" s="121"/>
      <c r="I905" s="121"/>
      <c r="J905" s="121"/>
      <c r="K905" s="121"/>
      <c r="L905" s="121"/>
      <c r="M905" s="121"/>
      <c r="N905" s="121"/>
      <c r="O905" s="121"/>
      <c r="P905" s="121"/>
      <c r="Q905" s="121"/>
      <c r="R905" s="121"/>
      <c r="S905" s="121"/>
      <c r="T905" s="121"/>
      <c r="U905" s="121"/>
      <c r="V905" s="121"/>
      <c r="W905" s="121"/>
      <c r="X905" s="121"/>
      <c r="Y905" s="121"/>
      <c r="Z905" s="121"/>
    </row>
    <row r="906">
      <c r="A906" s="120"/>
      <c r="B906" s="121"/>
      <c r="C906" s="121"/>
      <c r="D906" s="121"/>
      <c r="E906" s="121"/>
      <c r="F906" s="120"/>
      <c r="G906" s="121"/>
      <c r="H906" s="121"/>
      <c r="I906" s="121"/>
      <c r="J906" s="121"/>
      <c r="K906" s="121"/>
      <c r="L906" s="121"/>
      <c r="M906" s="121"/>
      <c r="N906" s="121"/>
      <c r="O906" s="121"/>
      <c r="P906" s="121"/>
      <c r="Q906" s="121"/>
      <c r="R906" s="121"/>
      <c r="S906" s="121"/>
      <c r="T906" s="121"/>
      <c r="U906" s="121"/>
      <c r="V906" s="121"/>
      <c r="W906" s="121"/>
      <c r="X906" s="121"/>
      <c r="Y906" s="121"/>
      <c r="Z906" s="121"/>
    </row>
    <row r="907">
      <c r="A907" s="120"/>
      <c r="B907" s="121"/>
      <c r="C907" s="121"/>
      <c r="D907" s="121"/>
      <c r="E907" s="121"/>
      <c r="F907" s="120"/>
      <c r="G907" s="121"/>
      <c r="H907" s="121"/>
      <c r="I907" s="121"/>
      <c r="J907" s="121"/>
      <c r="K907" s="121"/>
      <c r="L907" s="121"/>
      <c r="M907" s="121"/>
      <c r="N907" s="121"/>
      <c r="O907" s="121"/>
      <c r="P907" s="121"/>
      <c r="Q907" s="121"/>
      <c r="R907" s="121"/>
      <c r="S907" s="121"/>
      <c r="T907" s="121"/>
      <c r="U907" s="121"/>
      <c r="V907" s="121"/>
      <c r="W907" s="121"/>
      <c r="X907" s="121"/>
      <c r="Y907" s="121"/>
      <c r="Z907" s="121"/>
    </row>
    <row r="908">
      <c r="A908" s="120"/>
      <c r="B908" s="121"/>
      <c r="C908" s="121"/>
      <c r="D908" s="121"/>
      <c r="E908" s="121"/>
      <c r="F908" s="120"/>
      <c r="G908" s="121"/>
      <c r="H908" s="121"/>
      <c r="I908" s="121"/>
      <c r="J908" s="121"/>
      <c r="K908" s="121"/>
      <c r="L908" s="121"/>
      <c r="M908" s="121"/>
      <c r="N908" s="121"/>
      <c r="O908" s="121"/>
      <c r="P908" s="121"/>
      <c r="Q908" s="121"/>
      <c r="R908" s="121"/>
      <c r="S908" s="121"/>
      <c r="T908" s="121"/>
      <c r="U908" s="121"/>
      <c r="V908" s="121"/>
      <c r="W908" s="121"/>
      <c r="X908" s="121"/>
      <c r="Y908" s="121"/>
      <c r="Z908" s="121"/>
    </row>
    <row r="909">
      <c r="A909" s="120"/>
      <c r="B909" s="121"/>
      <c r="C909" s="121"/>
      <c r="D909" s="121"/>
      <c r="E909" s="121"/>
      <c r="F909" s="120"/>
      <c r="G909" s="121"/>
      <c r="H909" s="121"/>
      <c r="I909" s="121"/>
      <c r="J909" s="121"/>
      <c r="K909" s="121"/>
      <c r="L909" s="121"/>
      <c r="M909" s="121"/>
      <c r="N909" s="121"/>
      <c r="O909" s="121"/>
      <c r="P909" s="121"/>
      <c r="Q909" s="121"/>
      <c r="R909" s="121"/>
      <c r="S909" s="121"/>
      <c r="T909" s="121"/>
      <c r="U909" s="121"/>
      <c r="V909" s="121"/>
      <c r="W909" s="121"/>
      <c r="X909" s="121"/>
      <c r="Y909" s="121"/>
      <c r="Z909" s="121"/>
    </row>
    <row r="910">
      <c r="A910" s="120"/>
      <c r="B910" s="121"/>
      <c r="C910" s="121"/>
      <c r="D910" s="121"/>
      <c r="E910" s="121"/>
      <c r="F910" s="120"/>
      <c r="G910" s="121"/>
      <c r="H910" s="121"/>
      <c r="I910" s="121"/>
      <c r="J910" s="121"/>
      <c r="K910" s="121"/>
      <c r="L910" s="121"/>
      <c r="M910" s="121"/>
      <c r="N910" s="121"/>
      <c r="O910" s="121"/>
      <c r="P910" s="121"/>
      <c r="Q910" s="121"/>
      <c r="R910" s="121"/>
      <c r="S910" s="121"/>
      <c r="T910" s="121"/>
      <c r="U910" s="121"/>
      <c r="V910" s="121"/>
      <c r="W910" s="121"/>
      <c r="X910" s="121"/>
      <c r="Y910" s="121"/>
      <c r="Z910" s="121"/>
    </row>
    <row r="911">
      <c r="A911" s="120"/>
      <c r="B911" s="121"/>
      <c r="C911" s="121"/>
      <c r="D911" s="121"/>
      <c r="E911" s="121"/>
      <c r="F911" s="120"/>
      <c r="G911" s="121"/>
      <c r="H911" s="121"/>
      <c r="I911" s="121"/>
      <c r="J911" s="121"/>
      <c r="K911" s="121"/>
      <c r="L911" s="121"/>
      <c r="M911" s="121"/>
      <c r="N911" s="121"/>
      <c r="O911" s="121"/>
      <c r="P911" s="121"/>
      <c r="Q911" s="121"/>
      <c r="R911" s="121"/>
      <c r="S911" s="121"/>
      <c r="T911" s="121"/>
      <c r="U911" s="121"/>
      <c r="V911" s="121"/>
      <c r="W911" s="121"/>
      <c r="X911" s="121"/>
      <c r="Y911" s="121"/>
      <c r="Z911" s="121"/>
    </row>
    <row r="912">
      <c r="A912" s="120"/>
      <c r="B912" s="121"/>
      <c r="C912" s="121"/>
      <c r="D912" s="121"/>
      <c r="E912" s="121"/>
      <c r="F912" s="120"/>
      <c r="G912" s="121"/>
      <c r="H912" s="121"/>
      <c r="I912" s="121"/>
      <c r="J912" s="121"/>
      <c r="K912" s="121"/>
      <c r="L912" s="121"/>
      <c r="M912" s="121"/>
      <c r="N912" s="121"/>
      <c r="O912" s="121"/>
      <c r="P912" s="121"/>
      <c r="Q912" s="121"/>
      <c r="R912" s="121"/>
      <c r="S912" s="121"/>
      <c r="T912" s="121"/>
      <c r="U912" s="121"/>
      <c r="V912" s="121"/>
      <c r="W912" s="121"/>
      <c r="X912" s="121"/>
      <c r="Y912" s="121"/>
      <c r="Z912" s="121"/>
    </row>
    <row r="913">
      <c r="A913" s="120"/>
      <c r="B913" s="121"/>
      <c r="C913" s="121"/>
      <c r="D913" s="121"/>
      <c r="E913" s="121"/>
      <c r="F913" s="120"/>
      <c r="G913" s="121"/>
      <c r="H913" s="121"/>
      <c r="I913" s="121"/>
      <c r="J913" s="121"/>
      <c r="K913" s="121"/>
      <c r="L913" s="121"/>
      <c r="M913" s="121"/>
      <c r="N913" s="121"/>
      <c r="O913" s="121"/>
      <c r="P913" s="121"/>
      <c r="Q913" s="121"/>
      <c r="R913" s="121"/>
      <c r="S913" s="121"/>
      <c r="T913" s="121"/>
      <c r="U913" s="121"/>
      <c r="V913" s="121"/>
      <c r="W913" s="121"/>
      <c r="X913" s="121"/>
      <c r="Y913" s="121"/>
      <c r="Z913" s="121"/>
    </row>
    <row r="914">
      <c r="A914" s="120"/>
      <c r="B914" s="121"/>
      <c r="C914" s="121"/>
      <c r="D914" s="121"/>
      <c r="E914" s="121"/>
      <c r="F914" s="120"/>
      <c r="G914" s="121"/>
      <c r="H914" s="121"/>
      <c r="I914" s="121"/>
      <c r="J914" s="121"/>
      <c r="K914" s="121"/>
      <c r="L914" s="121"/>
      <c r="M914" s="121"/>
      <c r="N914" s="121"/>
      <c r="O914" s="121"/>
      <c r="P914" s="121"/>
      <c r="Q914" s="121"/>
      <c r="R914" s="121"/>
      <c r="S914" s="121"/>
      <c r="T914" s="121"/>
      <c r="U914" s="121"/>
      <c r="V914" s="121"/>
      <c r="W914" s="121"/>
      <c r="X914" s="121"/>
      <c r="Y914" s="121"/>
      <c r="Z914" s="121"/>
    </row>
    <row r="915">
      <c r="A915" s="120"/>
      <c r="B915" s="121"/>
      <c r="C915" s="121"/>
      <c r="D915" s="121"/>
      <c r="E915" s="121"/>
      <c r="F915" s="120"/>
      <c r="G915" s="121"/>
      <c r="H915" s="121"/>
      <c r="I915" s="121"/>
      <c r="J915" s="121"/>
      <c r="K915" s="121"/>
      <c r="L915" s="121"/>
      <c r="M915" s="121"/>
      <c r="N915" s="121"/>
      <c r="O915" s="121"/>
      <c r="P915" s="121"/>
      <c r="Q915" s="121"/>
      <c r="R915" s="121"/>
      <c r="S915" s="121"/>
      <c r="T915" s="121"/>
      <c r="U915" s="121"/>
      <c r="V915" s="121"/>
      <c r="W915" s="121"/>
      <c r="X915" s="121"/>
      <c r="Y915" s="121"/>
      <c r="Z915" s="121"/>
    </row>
    <row r="916">
      <c r="A916" s="120"/>
      <c r="B916" s="121"/>
      <c r="C916" s="121"/>
      <c r="D916" s="121"/>
      <c r="E916" s="121"/>
      <c r="F916" s="120"/>
      <c r="G916" s="121"/>
      <c r="H916" s="121"/>
      <c r="I916" s="121"/>
      <c r="J916" s="121"/>
      <c r="K916" s="121"/>
      <c r="L916" s="121"/>
      <c r="M916" s="121"/>
      <c r="N916" s="121"/>
      <c r="O916" s="121"/>
      <c r="P916" s="121"/>
      <c r="Q916" s="121"/>
      <c r="R916" s="121"/>
      <c r="S916" s="121"/>
      <c r="T916" s="121"/>
      <c r="U916" s="121"/>
      <c r="V916" s="121"/>
      <c r="W916" s="121"/>
      <c r="X916" s="121"/>
      <c r="Y916" s="121"/>
      <c r="Z916" s="121"/>
    </row>
    <row r="917">
      <c r="A917" s="120"/>
      <c r="B917" s="121"/>
      <c r="C917" s="121"/>
      <c r="D917" s="121"/>
      <c r="E917" s="121"/>
      <c r="F917" s="120"/>
      <c r="G917" s="121"/>
      <c r="H917" s="121"/>
      <c r="I917" s="121"/>
      <c r="J917" s="121"/>
      <c r="K917" s="121"/>
      <c r="L917" s="121"/>
      <c r="M917" s="121"/>
      <c r="N917" s="121"/>
      <c r="O917" s="121"/>
      <c r="P917" s="121"/>
      <c r="Q917" s="121"/>
      <c r="R917" s="121"/>
      <c r="S917" s="121"/>
      <c r="T917" s="121"/>
      <c r="U917" s="121"/>
      <c r="V917" s="121"/>
      <c r="W917" s="121"/>
      <c r="X917" s="121"/>
      <c r="Y917" s="121"/>
      <c r="Z917" s="121"/>
    </row>
    <row r="918">
      <c r="A918" s="120"/>
      <c r="B918" s="121"/>
      <c r="C918" s="121"/>
      <c r="D918" s="121"/>
      <c r="E918" s="121"/>
      <c r="F918" s="120"/>
      <c r="G918" s="121"/>
      <c r="H918" s="121"/>
      <c r="I918" s="121"/>
      <c r="J918" s="121"/>
      <c r="K918" s="121"/>
      <c r="L918" s="121"/>
      <c r="M918" s="121"/>
      <c r="N918" s="121"/>
      <c r="O918" s="121"/>
      <c r="P918" s="121"/>
      <c r="Q918" s="121"/>
      <c r="R918" s="121"/>
      <c r="S918" s="121"/>
      <c r="T918" s="121"/>
      <c r="U918" s="121"/>
      <c r="V918" s="121"/>
      <c r="W918" s="121"/>
      <c r="X918" s="121"/>
      <c r="Y918" s="121"/>
      <c r="Z918" s="121"/>
    </row>
    <row r="919">
      <c r="A919" s="120"/>
      <c r="B919" s="121"/>
      <c r="C919" s="121"/>
      <c r="D919" s="121"/>
      <c r="E919" s="121"/>
      <c r="F919" s="120"/>
      <c r="G919" s="121"/>
      <c r="H919" s="121"/>
      <c r="I919" s="121"/>
      <c r="J919" s="121"/>
      <c r="K919" s="121"/>
      <c r="L919" s="121"/>
      <c r="M919" s="121"/>
      <c r="N919" s="121"/>
      <c r="O919" s="121"/>
      <c r="P919" s="121"/>
      <c r="Q919" s="121"/>
      <c r="R919" s="121"/>
      <c r="S919" s="121"/>
      <c r="T919" s="121"/>
      <c r="U919" s="121"/>
      <c r="V919" s="121"/>
      <c r="W919" s="121"/>
      <c r="X919" s="121"/>
      <c r="Y919" s="121"/>
      <c r="Z919" s="121"/>
    </row>
    <row r="920">
      <c r="A920" s="120"/>
      <c r="B920" s="121"/>
      <c r="C920" s="121"/>
      <c r="D920" s="121"/>
      <c r="E920" s="121"/>
      <c r="F920" s="120"/>
      <c r="G920" s="121"/>
      <c r="H920" s="121"/>
      <c r="I920" s="121"/>
      <c r="J920" s="121"/>
      <c r="K920" s="121"/>
      <c r="L920" s="121"/>
      <c r="M920" s="121"/>
      <c r="N920" s="121"/>
      <c r="O920" s="121"/>
      <c r="P920" s="121"/>
      <c r="Q920" s="121"/>
      <c r="R920" s="121"/>
      <c r="S920" s="121"/>
      <c r="T920" s="121"/>
      <c r="U920" s="121"/>
      <c r="V920" s="121"/>
      <c r="W920" s="121"/>
      <c r="X920" s="121"/>
      <c r="Y920" s="121"/>
      <c r="Z920" s="121"/>
    </row>
    <row r="921">
      <c r="A921" s="120"/>
      <c r="B921" s="121"/>
      <c r="C921" s="121"/>
      <c r="D921" s="121"/>
      <c r="E921" s="121"/>
      <c r="F921" s="120"/>
      <c r="G921" s="121"/>
      <c r="H921" s="121"/>
      <c r="I921" s="121"/>
      <c r="J921" s="121"/>
      <c r="K921" s="121"/>
      <c r="L921" s="121"/>
      <c r="M921" s="121"/>
      <c r="N921" s="121"/>
      <c r="O921" s="121"/>
      <c r="P921" s="121"/>
      <c r="Q921" s="121"/>
      <c r="R921" s="121"/>
      <c r="S921" s="121"/>
      <c r="T921" s="121"/>
      <c r="U921" s="121"/>
      <c r="V921" s="121"/>
      <c r="W921" s="121"/>
      <c r="X921" s="121"/>
      <c r="Y921" s="121"/>
      <c r="Z921" s="121"/>
    </row>
    <row r="922">
      <c r="A922" s="120"/>
      <c r="B922" s="121"/>
      <c r="C922" s="121"/>
      <c r="D922" s="121"/>
      <c r="E922" s="121"/>
      <c r="F922" s="120"/>
      <c r="G922" s="121"/>
      <c r="H922" s="121"/>
      <c r="I922" s="121"/>
      <c r="J922" s="121"/>
      <c r="K922" s="121"/>
      <c r="L922" s="121"/>
      <c r="M922" s="121"/>
      <c r="N922" s="121"/>
      <c r="O922" s="121"/>
      <c r="P922" s="121"/>
      <c r="Q922" s="121"/>
      <c r="R922" s="121"/>
      <c r="S922" s="121"/>
      <c r="T922" s="121"/>
      <c r="U922" s="121"/>
      <c r="V922" s="121"/>
      <c r="W922" s="121"/>
      <c r="X922" s="121"/>
      <c r="Y922" s="121"/>
      <c r="Z922" s="121"/>
    </row>
    <row r="923">
      <c r="A923" s="120"/>
      <c r="B923" s="121"/>
      <c r="C923" s="121"/>
      <c r="D923" s="121"/>
      <c r="E923" s="121"/>
      <c r="F923" s="120"/>
      <c r="G923" s="121"/>
      <c r="H923" s="121"/>
      <c r="I923" s="121"/>
      <c r="J923" s="121"/>
      <c r="K923" s="121"/>
      <c r="L923" s="121"/>
      <c r="M923" s="121"/>
      <c r="N923" s="121"/>
      <c r="O923" s="121"/>
      <c r="P923" s="121"/>
      <c r="Q923" s="121"/>
      <c r="R923" s="121"/>
      <c r="S923" s="121"/>
      <c r="T923" s="121"/>
      <c r="U923" s="121"/>
      <c r="V923" s="121"/>
      <c r="W923" s="121"/>
      <c r="X923" s="121"/>
      <c r="Y923" s="121"/>
      <c r="Z923" s="121"/>
    </row>
    <row r="924">
      <c r="A924" s="120"/>
      <c r="B924" s="121"/>
      <c r="C924" s="121"/>
      <c r="D924" s="121"/>
      <c r="E924" s="121"/>
      <c r="F924" s="120"/>
      <c r="G924" s="121"/>
      <c r="H924" s="121"/>
      <c r="I924" s="121"/>
      <c r="J924" s="121"/>
      <c r="K924" s="121"/>
      <c r="L924" s="121"/>
      <c r="M924" s="121"/>
      <c r="N924" s="121"/>
      <c r="O924" s="121"/>
      <c r="P924" s="121"/>
      <c r="Q924" s="121"/>
      <c r="R924" s="121"/>
      <c r="S924" s="121"/>
      <c r="T924" s="121"/>
      <c r="U924" s="121"/>
      <c r="V924" s="121"/>
      <c r="W924" s="121"/>
      <c r="X924" s="121"/>
      <c r="Y924" s="121"/>
      <c r="Z924" s="121"/>
    </row>
    <row r="925">
      <c r="A925" s="120"/>
      <c r="B925" s="121"/>
      <c r="C925" s="121"/>
      <c r="D925" s="121"/>
      <c r="E925" s="121"/>
      <c r="F925" s="120"/>
      <c r="G925" s="121"/>
      <c r="H925" s="121"/>
      <c r="I925" s="121"/>
      <c r="J925" s="121"/>
      <c r="K925" s="121"/>
      <c r="L925" s="121"/>
      <c r="M925" s="121"/>
      <c r="N925" s="121"/>
      <c r="O925" s="121"/>
      <c r="P925" s="121"/>
      <c r="Q925" s="121"/>
      <c r="R925" s="121"/>
      <c r="S925" s="121"/>
      <c r="T925" s="121"/>
      <c r="U925" s="121"/>
      <c r="V925" s="121"/>
      <c r="W925" s="121"/>
      <c r="X925" s="121"/>
      <c r="Y925" s="121"/>
      <c r="Z925" s="121"/>
    </row>
    <row r="926">
      <c r="A926" s="120"/>
      <c r="B926" s="121"/>
      <c r="C926" s="121"/>
      <c r="D926" s="121"/>
      <c r="E926" s="121"/>
      <c r="F926" s="120"/>
      <c r="G926" s="121"/>
      <c r="H926" s="121"/>
      <c r="I926" s="121"/>
      <c r="J926" s="121"/>
      <c r="K926" s="121"/>
      <c r="L926" s="121"/>
      <c r="M926" s="121"/>
      <c r="N926" s="121"/>
      <c r="O926" s="121"/>
      <c r="P926" s="121"/>
      <c r="Q926" s="121"/>
      <c r="R926" s="121"/>
      <c r="S926" s="121"/>
      <c r="T926" s="121"/>
      <c r="U926" s="121"/>
      <c r="V926" s="121"/>
      <c r="W926" s="121"/>
      <c r="X926" s="121"/>
      <c r="Y926" s="121"/>
      <c r="Z926" s="121"/>
    </row>
    <row r="927">
      <c r="A927" s="120"/>
      <c r="B927" s="121"/>
      <c r="C927" s="121"/>
      <c r="D927" s="121"/>
      <c r="E927" s="121"/>
      <c r="F927" s="120"/>
      <c r="G927" s="121"/>
      <c r="H927" s="121"/>
      <c r="I927" s="121"/>
      <c r="J927" s="121"/>
      <c r="K927" s="121"/>
      <c r="L927" s="121"/>
      <c r="M927" s="121"/>
      <c r="N927" s="121"/>
      <c r="O927" s="121"/>
      <c r="P927" s="121"/>
      <c r="Q927" s="121"/>
      <c r="R927" s="121"/>
      <c r="S927" s="121"/>
      <c r="T927" s="121"/>
      <c r="U927" s="121"/>
      <c r="V927" s="121"/>
      <c r="W927" s="121"/>
      <c r="X927" s="121"/>
      <c r="Y927" s="121"/>
      <c r="Z927" s="121"/>
    </row>
    <row r="928">
      <c r="A928" s="120"/>
      <c r="B928" s="121"/>
      <c r="C928" s="121"/>
      <c r="D928" s="121"/>
      <c r="E928" s="121"/>
      <c r="F928" s="120"/>
      <c r="G928" s="121"/>
      <c r="H928" s="121"/>
      <c r="I928" s="121"/>
      <c r="J928" s="121"/>
      <c r="K928" s="121"/>
      <c r="L928" s="121"/>
      <c r="M928" s="121"/>
      <c r="N928" s="121"/>
      <c r="O928" s="121"/>
      <c r="P928" s="121"/>
      <c r="Q928" s="121"/>
      <c r="R928" s="121"/>
      <c r="S928" s="121"/>
      <c r="T928" s="121"/>
      <c r="U928" s="121"/>
      <c r="V928" s="121"/>
      <c r="W928" s="121"/>
      <c r="X928" s="121"/>
      <c r="Y928" s="121"/>
      <c r="Z928" s="121"/>
    </row>
    <row r="929">
      <c r="A929" s="120"/>
      <c r="B929" s="121"/>
      <c r="C929" s="121"/>
      <c r="D929" s="121"/>
      <c r="E929" s="121"/>
      <c r="F929" s="120"/>
      <c r="G929" s="121"/>
      <c r="H929" s="121"/>
      <c r="I929" s="121"/>
      <c r="J929" s="121"/>
      <c r="K929" s="121"/>
      <c r="L929" s="121"/>
      <c r="M929" s="121"/>
      <c r="N929" s="121"/>
      <c r="O929" s="121"/>
      <c r="P929" s="121"/>
      <c r="Q929" s="121"/>
      <c r="R929" s="121"/>
      <c r="S929" s="121"/>
      <c r="T929" s="121"/>
      <c r="U929" s="121"/>
      <c r="V929" s="121"/>
      <c r="W929" s="121"/>
      <c r="X929" s="121"/>
      <c r="Y929" s="121"/>
      <c r="Z929" s="121"/>
    </row>
    <row r="930">
      <c r="A930" s="120"/>
      <c r="B930" s="121"/>
      <c r="C930" s="121"/>
      <c r="D930" s="121"/>
      <c r="E930" s="121"/>
      <c r="F930" s="120"/>
      <c r="G930" s="121"/>
      <c r="H930" s="121"/>
      <c r="I930" s="121"/>
      <c r="J930" s="121"/>
      <c r="K930" s="121"/>
      <c r="L930" s="121"/>
      <c r="M930" s="121"/>
      <c r="N930" s="121"/>
      <c r="O930" s="121"/>
      <c r="P930" s="121"/>
      <c r="Q930" s="121"/>
      <c r="R930" s="121"/>
      <c r="S930" s="121"/>
      <c r="T930" s="121"/>
      <c r="U930" s="121"/>
      <c r="V930" s="121"/>
      <c r="W930" s="121"/>
      <c r="X930" s="121"/>
      <c r="Y930" s="121"/>
      <c r="Z930" s="121"/>
    </row>
    <row r="931">
      <c r="A931" s="120"/>
      <c r="B931" s="121"/>
      <c r="C931" s="121"/>
      <c r="D931" s="121"/>
      <c r="E931" s="121"/>
      <c r="F931" s="120"/>
      <c r="G931" s="121"/>
      <c r="H931" s="121"/>
      <c r="I931" s="121"/>
      <c r="J931" s="121"/>
      <c r="K931" s="121"/>
      <c r="L931" s="121"/>
      <c r="M931" s="121"/>
      <c r="N931" s="121"/>
      <c r="O931" s="121"/>
      <c r="P931" s="121"/>
      <c r="Q931" s="121"/>
      <c r="R931" s="121"/>
      <c r="S931" s="121"/>
      <c r="T931" s="121"/>
      <c r="U931" s="121"/>
      <c r="V931" s="121"/>
      <c r="W931" s="121"/>
      <c r="X931" s="121"/>
      <c r="Y931" s="121"/>
      <c r="Z931" s="121"/>
    </row>
    <row r="932">
      <c r="A932" s="120"/>
      <c r="B932" s="121"/>
      <c r="C932" s="121"/>
      <c r="D932" s="121"/>
      <c r="E932" s="121"/>
      <c r="F932" s="120"/>
      <c r="G932" s="121"/>
      <c r="H932" s="121"/>
      <c r="I932" s="121"/>
      <c r="J932" s="121"/>
      <c r="K932" s="121"/>
      <c r="L932" s="121"/>
      <c r="M932" s="121"/>
      <c r="N932" s="121"/>
      <c r="O932" s="121"/>
      <c r="P932" s="121"/>
      <c r="Q932" s="121"/>
      <c r="R932" s="121"/>
      <c r="S932" s="121"/>
      <c r="T932" s="121"/>
      <c r="U932" s="121"/>
      <c r="V932" s="121"/>
      <c r="W932" s="121"/>
      <c r="X932" s="121"/>
      <c r="Y932" s="121"/>
      <c r="Z932" s="121"/>
    </row>
    <row r="933">
      <c r="A933" s="120"/>
      <c r="B933" s="121"/>
      <c r="C933" s="121"/>
      <c r="D933" s="121"/>
      <c r="E933" s="121"/>
      <c r="F933" s="120"/>
      <c r="G933" s="121"/>
      <c r="H933" s="121"/>
      <c r="I933" s="121"/>
      <c r="J933" s="121"/>
      <c r="K933" s="121"/>
      <c r="L933" s="121"/>
      <c r="M933" s="121"/>
      <c r="N933" s="121"/>
      <c r="O933" s="121"/>
      <c r="P933" s="121"/>
      <c r="Q933" s="121"/>
      <c r="R933" s="121"/>
      <c r="S933" s="121"/>
      <c r="T933" s="121"/>
      <c r="U933" s="121"/>
      <c r="V933" s="121"/>
      <c r="W933" s="121"/>
      <c r="X933" s="121"/>
      <c r="Y933" s="121"/>
      <c r="Z933" s="121"/>
    </row>
    <row r="934">
      <c r="A934" s="120"/>
      <c r="B934" s="121"/>
      <c r="C934" s="121"/>
      <c r="D934" s="121"/>
      <c r="E934" s="121"/>
      <c r="F934" s="120"/>
      <c r="G934" s="121"/>
      <c r="H934" s="121"/>
      <c r="I934" s="121"/>
      <c r="J934" s="121"/>
      <c r="K934" s="121"/>
      <c r="L934" s="121"/>
      <c r="M934" s="121"/>
      <c r="N934" s="121"/>
      <c r="O934" s="121"/>
      <c r="P934" s="121"/>
      <c r="Q934" s="121"/>
      <c r="R934" s="121"/>
      <c r="S934" s="121"/>
      <c r="T934" s="121"/>
      <c r="U934" s="121"/>
      <c r="V934" s="121"/>
      <c r="W934" s="121"/>
      <c r="X934" s="121"/>
      <c r="Y934" s="121"/>
      <c r="Z934" s="121"/>
    </row>
    <row r="935">
      <c r="A935" s="120"/>
      <c r="B935" s="121"/>
      <c r="C935" s="121"/>
      <c r="D935" s="121"/>
      <c r="E935" s="121"/>
      <c r="F935" s="120"/>
      <c r="G935" s="121"/>
      <c r="H935" s="121"/>
      <c r="I935" s="121"/>
      <c r="J935" s="121"/>
      <c r="K935" s="121"/>
      <c r="L935" s="121"/>
      <c r="M935" s="121"/>
      <c r="N935" s="121"/>
      <c r="O935" s="121"/>
      <c r="P935" s="121"/>
      <c r="Q935" s="121"/>
      <c r="R935" s="121"/>
      <c r="S935" s="121"/>
      <c r="T935" s="121"/>
      <c r="U935" s="121"/>
      <c r="V935" s="121"/>
      <c r="W935" s="121"/>
      <c r="X935" s="121"/>
      <c r="Y935" s="121"/>
      <c r="Z935" s="121"/>
    </row>
    <row r="936">
      <c r="A936" s="120"/>
      <c r="B936" s="121"/>
      <c r="C936" s="121"/>
      <c r="D936" s="121"/>
      <c r="E936" s="121"/>
      <c r="F936" s="120"/>
      <c r="G936" s="121"/>
      <c r="H936" s="121"/>
      <c r="I936" s="121"/>
      <c r="J936" s="121"/>
      <c r="K936" s="121"/>
      <c r="L936" s="121"/>
      <c r="M936" s="121"/>
      <c r="N936" s="121"/>
      <c r="O936" s="121"/>
      <c r="P936" s="121"/>
      <c r="Q936" s="121"/>
      <c r="R936" s="121"/>
      <c r="S936" s="121"/>
      <c r="T936" s="121"/>
      <c r="U936" s="121"/>
      <c r="V936" s="121"/>
      <c r="W936" s="121"/>
      <c r="X936" s="121"/>
      <c r="Y936" s="121"/>
      <c r="Z936" s="121"/>
    </row>
    <row r="937">
      <c r="A937" s="120"/>
      <c r="B937" s="121"/>
      <c r="C937" s="121"/>
      <c r="D937" s="121"/>
      <c r="E937" s="121"/>
      <c r="F937" s="120"/>
      <c r="G937" s="121"/>
      <c r="H937" s="121"/>
      <c r="I937" s="121"/>
      <c r="J937" s="121"/>
      <c r="K937" s="121"/>
      <c r="L937" s="121"/>
      <c r="M937" s="121"/>
      <c r="N937" s="121"/>
      <c r="O937" s="121"/>
      <c r="P937" s="121"/>
      <c r="Q937" s="121"/>
      <c r="R937" s="121"/>
      <c r="S937" s="121"/>
      <c r="T937" s="121"/>
      <c r="U937" s="121"/>
      <c r="V937" s="121"/>
      <c r="W937" s="121"/>
      <c r="X937" s="121"/>
      <c r="Y937" s="121"/>
      <c r="Z937" s="121"/>
    </row>
    <row r="938">
      <c r="A938" s="120"/>
      <c r="B938" s="121"/>
      <c r="C938" s="121"/>
      <c r="D938" s="121"/>
      <c r="E938" s="121"/>
      <c r="F938" s="120"/>
      <c r="G938" s="121"/>
      <c r="H938" s="121"/>
      <c r="I938" s="121"/>
      <c r="J938" s="121"/>
      <c r="K938" s="121"/>
      <c r="L938" s="121"/>
      <c r="M938" s="121"/>
      <c r="N938" s="121"/>
      <c r="O938" s="121"/>
      <c r="P938" s="121"/>
      <c r="Q938" s="121"/>
      <c r="R938" s="121"/>
      <c r="S938" s="121"/>
      <c r="T938" s="121"/>
      <c r="U938" s="121"/>
      <c r="V938" s="121"/>
      <c r="W938" s="121"/>
      <c r="X938" s="121"/>
      <c r="Y938" s="121"/>
      <c r="Z938" s="121"/>
    </row>
    <row r="939">
      <c r="A939" s="120"/>
      <c r="B939" s="121"/>
      <c r="C939" s="121"/>
      <c r="D939" s="121"/>
      <c r="E939" s="121"/>
      <c r="F939" s="120"/>
      <c r="G939" s="121"/>
      <c r="H939" s="121"/>
      <c r="I939" s="121"/>
      <c r="J939" s="121"/>
      <c r="K939" s="121"/>
      <c r="L939" s="121"/>
      <c r="M939" s="121"/>
      <c r="N939" s="121"/>
      <c r="O939" s="121"/>
      <c r="P939" s="121"/>
      <c r="Q939" s="121"/>
      <c r="R939" s="121"/>
      <c r="S939" s="121"/>
      <c r="T939" s="121"/>
      <c r="U939" s="121"/>
      <c r="V939" s="121"/>
      <c r="W939" s="121"/>
      <c r="X939" s="121"/>
      <c r="Y939" s="121"/>
      <c r="Z939" s="121"/>
    </row>
    <row r="940">
      <c r="A940" s="120"/>
      <c r="B940" s="121"/>
      <c r="C940" s="121"/>
      <c r="D940" s="121"/>
      <c r="E940" s="121"/>
      <c r="F940" s="120"/>
      <c r="G940" s="121"/>
      <c r="H940" s="121"/>
      <c r="I940" s="121"/>
      <c r="J940" s="121"/>
      <c r="K940" s="121"/>
      <c r="L940" s="121"/>
      <c r="M940" s="121"/>
      <c r="N940" s="121"/>
      <c r="O940" s="121"/>
      <c r="P940" s="121"/>
      <c r="Q940" s="121"/>
      <c r="R940" s="121"/>
      <c r="S940" s="121"/>
      <c r="T940" s="121"/>
      <c r="U940" s="121"/>
      <c r="V940" s="121"/>
      <c r="W940" s="121"/>
      <c r="X940" s="121"/>
      <c r="Y940" s="121"/>
      <c r="Z940" s="121"/>
    </row>
    <row r="941">
      <c r="A941" s="120"/>
      <c r="B941" s="121"/>
      <c r="C941" s="121"/>
      <c r="D941" s="121"/>
      <c r="E941" s="121"/>
      <c r="F941" s="120"/>
      <c r="G941" s="121"/>
      <c r="H941" s="121"/>
      <c r="I941" s="121"/>
      <c r="J941" s="121"/>
      <c r="K941" s="121"/>
      <c r="L941" s="121"/>
      <c r="M941" s="121"/>
      <c r="N941" s="121"/>
      <c r="O941" s="121"/>
      <c r="P941" s="121"/>
      <c r="Q941" s="121"/>
      <c r="R941" s="121"/>
      <c r="S941" s="121"/>
      <c r="T941" s="121"/>
      <c r="U941" s="121"/>
      <c r="V941" s="121"/>
      <c r="W941" s="121"/>
      <c r="X941" s="121"/>
      <c r="Y941" s="121"/>
      <c r="Z941" s="121"/>
    </row>
    <row r="942">
      <c r="A942" s="120"/>
      <c r="B942" s="121"/>
      <c r="C942" s="121"/>
      <c r="D942" s="121"/>
      <c r="E942" s="121"/>
      <c r="F942" s="120"/>
      <c r="G942" s="121"/>
      <c r="H942" s="121"/>
      <c r="I942" s="121"/>
      <c r="J942" s="121"/>
      <c r="K942" s="121"/>
      <c r="L942" s="121"/>
      <c r="M942" s="121"/>
      <c r="N942" s="121"/>
      <c r="O942" s="121"/>
      <c r="P942" s="121"/>
      <c r="Q942" s="121"/>
      <c r="R942" s="121"/>
      <c r="S942" s="121"/>
      <c r="T942" s="121"/>
      <c r="U942" s="121"/>
      <c r="V942" s="121"/>
      <c r="W942" s="121"/>
      <c r="X942" s="121"/>
      <c r="Y942" s="121"/>
      <c r="Z942" s="121"/>
    </row>
    <row r="943">
      <c r="A943" s="120"/>
      <c r="B943" s="121"/>
      <c r="C943" s="121"/>
      <c r="D943" s="121"/>
      <c r="E943" s="121"/>
      <c r="F943" s="120"/>
      <c r="G943" s="121"/>
      <c r="H943" s="121"/>
      <c r="I943" s="121"/>
      <c r="J943" s="121"/>
      <c r="K943" s="121"/>
      <c r="L943" s="121"/>
      <c r="M943" s="121"/>
      <c r="N943" s="121"/>
      <c r="O943" s="121"/>
      <c r="P943" s="121"/>
      <c r="Q943" s="121"/>
      <c r="R943" s="121"/>
      <c r="S943" s="121"/>
      <c r="T943" s="121"/>
      <c r="U943" s="121"/>
      <c r="V943" s="121"/>
      <c r="W943" s="121"/>
      <c r="X943" s="121"/>
      <c r="Y943" s="121"/>
      <c r="Z943" s="121"/>
    </row>
    <row r="944">
      <c r="A944" s="120"/>
      <c r="B944" s="121"/>
      <c r="C944" s="121"/>
      <c r="D944" s="121"/>
      <c r="E944" s="121"/>
      <c r="F944" s="120"/>
      <c r="G944" s="121"/>
      <c r="H944" s="121"/>
      <c r="I944" s="121"/>
      <c r="J944" s="121"/>
      <c r="K944" s="121"/>
      <c r="L944" s="121"/>
      <c r="M944" s="121"/>
      <c r="N944" s="121"/>
      <c r="O944" s="121"/>
      <c r="P944" s="121"/>
      <c r="Q944" s="121"/>
      <c r="R944" s="121"/>
      <c r="S944" s="121"/>
      <c r="T944" s="121"/>
      <c r="U944" s="121"/>
      <c r="V944" s="121"/>
      <c r="W944" s="121"/>
      <c r="X944" s="121"/>
      <c r="Y944" s="121"/>
      <c r="Z944" s="121"/>
    </row>
    <row r="945">
      <c r="A945" s="120"/>
      <c r="B945" s="121"/>
      <c r="C945" s="121"/>
      <c r="D945" s="121"/>
      <c r="E945" s="121"/>
      <c r="F945" s="120"/>
      <c r="G945" s="121"/>
      <c r="H945" s="121"/>
      <c r="I945" s="121"/>
      <c r="J945" s="121"/>
      <c r="K945" s="121"/>
      <c r="L945" s="121"/>
      <c r="M945" s="121"/>
      <c r="N945" s="121"/>
      <c r="O945" s="121"/>
      <c r="P945" s="121"/>
      <c r="Q945" s="121"/>
      <c r="R945" s="121"/>
      <c r="S945" s="121"/>
      <c r="T945" s="121"/>
      <c r="U945" s="121"/>
      <c r="V945" s="121"/>
      <c r="W945" s="121"/>
      <c r="X945" s="121"/>
      <c r="Y945" s="121"/>
      <c r="Z945" s="121"/>
    </row>
    <row r="946">
      <c r="A946" s="120"/>
      <c r="B946" s="121"/>
      <c r="C946" s="121"/>
      <c r="D946" s="121"/>
      <c r="E946" s="121"/>
      <c r="F946" s="120"/>
      <c r="G946" s="121"/>
      <c r="H946" s="121"/>
      <c r="I946" s="121"/>
      <c r="J946" s="121"/>
      <c r="K946" s="121"/>
      <c r="L946" s="121"/>
      <c r="M946" s="121"/>
      <c r="N946" s="121"/>
      <c r="O946" s="121"/>
      <c r="P946" s="121"/>
      <c r="Q946" s="121"/>
      <c r="R946" s="121"/>
      <c r="S946" s="121"/>
      <c r="T946" s="121"/>
      <c r="U946" s="121"/>
      <c r="V946" s="121"/>
      <c r="W946" s="121"/>
      <c r="X946" s="121"/>
      <c r="Y946" s="121"/>
      <c r="Z946" s="121"/>
    </row>
    <row r="947">
      <c r="A947" s="120"/>
      <c r="B947" s="121"/>
      <c r="C947" s="121"/>
      <c r="D947" s="121"/>
      <c r="E947" s="121"/>
      <c r="F947" s="120"/>
      <c r="G947" s="121"/>
      <c r="H947" s="121"/>
      <c r="I947" s="121"/>
      <c r="J947" s="121"/>
      <c r="K947" s="121"/>
      <c r="L947" s="121"/>
      <c r="M947" s="121"/>
      <c r="N947" s="121"/>
      <c r="O947" s="121"/>
      <c r="P947" s="121"/>
      <c r="Q947" s="121"/>
      <c r="R947" s="121"/>
      <c r="S947" s="121"/>
      <c r="T947" s="121"/>
      <c r="U947" s="121"/>
      <c r="V947" s="121"/>
      <c r="W947" s="121"/>
      <c r="X947" s="121"/>
      <c r="Y947" s="121"/>
      <c r="Z947" s="121"/>
    </row>
    <row r="948">
      <c r="A948" s="120"/>
      <c r="B948" s="121"/>
      <c r="C948" s="121"/>
      <c r="D948" s="121"/>
      <c r="E948" s="121"/>
      <c r="F948" s="120"/>
      <c r="G948" s="121"/>
      <c r="H948" s="121"/>
      <c r="I948" s="121"/>
      <c r="J948" s="121"/>
      <c r="K948" s="121"/>
      <c r="L948" s="121"/>
      <c r="M948" s="121"/>
      <c r="N948" s="121"/>
      <c r="O948" s="121"/>
      <c r="P948" s="121"/>
      <c r="Q948" s="121"/>
      <c r="R948" s="121"/>
      <c r="S948" s="121"/>
      <c r="T948" s="121"/>
      <c r="U948" s="121"/>
      <c r="V948" s="121"/>
      <c r="W948" s="121"/>
      <c r="X948" s="121"/>
      <c r="Y948" s="121"/>
      <c r="Z948" s="121"/>
    </row>
    <row r="949">
      <c r="A949" s="120"/>
      <c r="B949" s="121"/>
      <c r="C949" s="121"/>
      <c r="D949" s="121"/>
      <c r="E949" s="121"/>
      <c r="F949" s="120"/>
      <c r="G949" s="121"/>
      <c r="H949" s="121"/>
      <c r="I949" s="121"/>
      <c r="J949" s="121"/>
      <c r="K949" s="121"/>
      <c r="L949" s="121"/>
      <c r="M949" s="121"/>
      <c r="N949" s="121"/>
      <c r="O949" s="121"/>
      <c r="P949" s="121"/>
      <c r="Q949" s="121"/>
      <c r="R949" s="121"/>
      <c r="S949" s="121"/>
      <c r="T949" s="121"/>
      <c r="U949" s="121"/>
      <c r="V949" s="121"/>
      <c r="W949" s="121"/>
      <c r="X949" s="121"/>
      <c r="Y949" s="121"/>
      <c r="Z949" s="121"/>
    </row>
    <row r="950">
      <c r="A950" s="120"/>
      <c r="B950" s="121"/>
      <c r="C950" s="121"/>
      <c r="D950" s="121"/>
      <c r="E950" s="121"/>
      <c r="F950" s="120"/>
      <c r="G950" s="121"/>
      <c r="H950" s="121"/>
      <c r="I950" s="121"/>
      <c r="J950" s="121"/>
      <c r="K950" s="121"/>
      <c r="L950" s="121"/>
      <c r="M950" s="121"/>
      <c r="N950" s="121"/>
      <c r="O950" s="121"/>
      <c r="P950" s="121"/>
      <c r="Q950" s="121"/>
      <c r="R950" s="121"/>
      <c r="S950" s="121"/>
      <c r="T950" s="121"/>
      <c r="U950" s="121"/>
      <c r="V950" s="121"/>
      <c r="W950" s="121"/>
      <c r="X950" s="121"/>
      <c r="Y950" s="121"/>
      <c r="Z950" s="121"/>
    </row>
    <row r="951">
      <c r="A951" s="120"/>
      <c r="B951" s="121"/>
      <c r="C951" s="121"/>
      <c r="D951" s="121"/>
      <c r="E951" s="121"/>
      <c r="F951" s="120"/>
      <c r="G951" s="121"/>
      <c r="H951" s="121"/>
      <c r="I951" s="121"/>
      <c r="J951" s="121"/>
      <c r="K951" s="121"/>
      <c r="L951" s="121"/>
      <c r="M951" s="121"/>
      <c r="N951" s="121"/>
      <c r="O951" s="121"/>
      <c r="P951" s="121"/>
      <c r="Q951" s="121"/>
      <c r="R951" s="121"/>
      <c r="S951" s="121"/>
      <c r="T951" s="121"/>
      <c r="U951" s="121"/>
      <c r="V951" s="121"/>
      <c r="W951" s="121"/>
      <c r="X951" s="121"/>
      <c r="Y951" s="121"/>
      <c r="Z951" s="121"/>
    </row>
    <row r="952">
      <c r="A952" s="120"/>
      <c r="B952" s="121"/>
      <c r="C952" s="121"/>
      <c r="D952" s="121"/>
      <c r="E952" s="121"/>
      <c r="F952" s="120"/>
      <c r="G952" s="121"/>
      <c r="H952" s="121"/>
      <c r="I952" s="121"/>
      <c r="J952" s="121"/>
      <c r="K952" s="121"/>
      <c r="L952" s="121"/>
      <c r="M952" s="121"/>
      <c r="N952" s="121"/>
      <c r="O952" s="121"/>
      <c r="P952" s="121"/>
      <c r="Q952" s="121"/>
      <c r="R952" s="121"/>
      <c r="S952" s="121"/>
      <c r="T952" s="121"/>
      <c r="U952" s="121"/>
      <c r="V952" s="121"/>
      <c r="W952" s="121"/>
      <c r="X952" s="121"/>
      <c r="Y952" s="121"/>
      <c r="Z952" s="121"/>
    </row>
    <row r="953">
      <c r="A953" s="120"/>
      <c r="B953" s="121"/>
      <c r="C953" s="121"/>
      <c r="D953" s="121"/>
      <c r="E953" s="121"/>
      <c r="F953" s="120"/>
      <c r="G953" s="121"/>
      <c r="H953" s="121"/>
      <c r="I953" s="121"/>
      <c r="J953" s="121"/>
      <c r="K953" s="121"/>
      <c r="L953" s="121"/>
      <c r="M953" s="121"/>
      <c r="N953" s="121"/>
      <c r="O953" s="121"/>
      <c r="P953" s="121"/>
      <c r="Q953" s="121"/>
      <c r="R953" s="121"/>
      <c r="S953" s="121"/>
      <c r="T953" s="121"/>
      <c r="U953" s="121"/>
      <c r="V953" s="121"/>
      <c r="W953" s="121"/>
      <c r="X953" s="121"/>
      <c r="Y953" s="121"/>
      <c r="Z953" s="121"/>
    </row>
    <row r="954">
      <c r="A954" s="120"/>
      <c r="B954" s="121"/>
      <c r="C954" s="121"/>
      <c r="D954" s="121"/>
      <c r="E954" s="121"/>
      <c r="F954" s="120"/>
      <c r="G954" s="121"/>
      <c r="H954" s="121"/>
      <c r="I954" s="121"/>
      <c r="J954" s="121"/>
      <c r="K954" s="121"/>
      <c r="L954" s="121"/>
      <c r="M954" s="121"/>
      <c r="N954" s="121"/>
      <c r="O954" s="121"/>
      <c r="P954" s="121"/>
      <c r="Q954" s="121"/>
      <c r="R954" s="121"/>
      <c r="S954" s="121"/>
      <c r="T954" s="121"/>
      <c r="U954" s="121"/>
      <c r="V954" s="121"/>
      <c r="W954" s="121"/>
      <c r="X954" s="121"/>
      <c r="Y954" s="121"/>
      <c r="Z954" s="121"/>
    </row>
    <row r="955">
      <c r="A955" s="120"/>
      <c r="B955" s="121"/>
      <c r="C955" s="121"/>
      <c r="D955" s="121"/>
      <c r="E955" s="121"/>
      <c r="F955" s="120"/>
      <c r="G955" s="121"/>
      <c r="H955" s="121"/>
      <c r="I955" s="121"/>
      <c r="J955" s="121"/>
      <c r="K955" s="121"/>
      <c r="L955" s="121"/>
      <c r="M955" s="121"/>
      <c r="N955" s="121"/>
      <c r="O955" s="121"/>
      <c r="P955" s="121"/>
      <c r="Q955" s="121"/>
      <c r="R955" s="121"/>
      <c r="S955" s="121"/>
      <c r="T955" s="121"/>
      <c r="U955" s="121"/>
      <c r="V955" s="121"/>
      <c r="W955" s="121"/>
      <c r="X955" s="121"/>
      <c r="Y955" s="121"/>
      <c r="Z955" s="121"/>
    </row>
    <row r="956">
      <c r="A956" s="120"/>
      <c r="B956" s="121"/>
      <c r="C956" s="121"/>
      <c r="D956" s="121"/>
      <c r="E956" s="121"/>
      <c r="F956" s="120"/>
      <c r="G956" s="121"/>
      <c r="H956" s="121"/>
      <c r="I956" s="121"/>
      <c r="J956" s="121"/>
      <c r="K956" s="121"/>
      <c r="L956" s="121"/>
      <c r="M956" s="121"/>
      <c r="N956" s="121"/>
      <c r="O956" s="121"/>
      <c r="P956" s="121"/>
      <c r="Q956" s="121"/>
      <c r="R956" s="121"/>
      <c r="S956" s="121"/>
      <c r="T956" s="121"/>
      <c r="U956" s="121"/>
      <c r="V956" s="121"/>
      <c r="W956" s="121"/>
      <c r="X956" s="121"/>
      <c r="Y956" s="121"/>
      <c r="Z956" s="121"/>
    </row>
    <row r="957">
      <c r="A957" s="120"/>
      <c r="B957" s="121"/>
      <c r="C957" s="121"/>
      <c r="D957" s="121"/>
      <c r="E957" s="121"/>
      <c r="F957" s="120"/>
      <c r="G957" s="121"/>
      <c r="H957" s="121"/>
      <c r="I957" s="121"/>
      <c r="J957" s="121"/>
      <c r="K957" s="121"/>
      <c r="L957" s="121"/>
      <c r="M957" s="121"/>
      <c r="N957" s="121"/>
      <c r="O957" s="121"/>
      <c r="P957" s="121"/>
      <c r="Q957" s="121"/>
      <c r="R957" s="121"/>
      <c r="S957" s="121"/>
      <c r="T957" s="121"/>
      <c r="U957" s="121"/>
      <c r="V957" s="121"/>
      <c r="W957" s="121"/>
      <c r="X957" s="121"/>
      <c r="Y957" s="121"/>
      <c r="Z957" s="121"/>
    </row>
    <row r="958">
      <c r="A958" s="120"/>
      <c r="B958" s="121"/>
      <c r="C958" s="121"/>
      <c r="D958" s="121"/>
      <c r="E958" s="121"/>
      <c r="F958" s="120"/>
      <c r="G958" s="121"/>
      <c r="H958" s="121"/>
      <c r="I958" s="121"/>
      <c r="J958" s="121"/>
      <c r="K958" s="121"/>
      <c r="L958" s="121"/>
      <c r="M958" s="121"/>
      <c r="N958" s="121"/>
      <c r="O958" s="121"/>
      <c r="P958" s="121"/>
      <c r="Q958" s="121"/>
      <c r="R958" s="121"/>
      <c r="S958" s="121"/>
      <c r="T958" s="121"/>
      <c r="U958" s="121"/>
      <c r="V958" s="121"/>
      <c r="W958" s="121"/>
      <c r="X958" s="121"/>
      <c r="Y958" s="121"/>
      <c r="Z958" s="121"/>
    </row>
    <row r="959">
      <c r="A959" s="120"/>
      <c r="B959" s="121"/>
      <c r="C959" s="121"/>
      <c r="D959" s="121"/>
      <c r="E959" s="121"/>
      <c r="F959" s="120"/>
      <c r="G959" s="121"/>
      <c r="H959" s="121"/>
      <c r="I959" s="121"/>
      <c r="J959" s="121"/>
      <c r="K959" s="121"/>
      <c r="L959" s="121"/>
      <c r="M959" s="121"/>
      <c r="N959" s="121"/>
      <c r="O959" s="121"/>
      <c r="P959" s="121"/>
      <c r="Q959" s="121"/>
      <c r="R959" s="121"/>
      <c r="S959" s="121"/>
      <c r="T959" s="121"/>
      <c r="U959" s="121"/>
      <c r="V959" s="121"/>
      <c r="W959" s="121"/>
      <c r="X959" s="121"/>
      <c r="Y959" s="121"/>
      <c r="Z959" s="121"/>
    </row>
    <row r="960">
      <c r="A960" s="120"/>
      <c r="B960" s="121"/>
      <c r="C960" s="121"/>
      <c r="D960" s="121"/>
      <c r="E960" s="121"/>
      <c r="F960" s="120"/>
      <c r="G960" s="121"/>
      <c r="H960" s="121"/>
      <c r="I960" s="121"/>
      <c r="J960" s="121"/>
      <c r="K960" s="121"/>
      <c r="L960" s="121"/>
      <c r="M960" s="121"/>
      <c r="N960" s="121"/>
      <c r="O960" s="121"/>
      <c r="P960" s="121"/>
      <c r="Q960" s="121"/>
      <c r="R960" s="121"/>
      <c r="S960" s="121"/>
      <c r="T960" s="121"/>
      <c r="U960" s="121"/>
      <c r="V960" s="121"/>
      <c r="W960" s="121"/>
      <c r="X960" s="121"/>
      <c r="Y960" s="121"/>
      <c r="Z960" s="121"/>
    </row>
    <row r="961">
      <c r="A961" s="120"/>
      <c r="B961" s="121"/>
      <c r="C961" s="121"/>
      <c r="D961" s="121"/>
      <c r="E961" s="121"/>
      <c r="F961" s="120"/>
      <c r="G961" s="121"/>
      <c r="H961" s="121"/>
      <c r="I961" s="121"/>
      <c r="J961" s="121"/>
      <c r="K961" s="121"/>
      <c r="L961" s="121"/>
      <c r="M961" s="121"/>
      <c r="N961" s="121"/>
      <c r="O961" s="121"/>
      <c r="P961" s="121"/>
      <c r="Q961" s="121"/>
      <c r="R961" s="121"/>
      <c r="S961" s="121"/>
      <c r="T961" s="121"/>
      <c r="U961" s="121"/>
      <c r="V961" s="121"/>
      <c r="W961" s="121"/>
      <c r="X961" s="121"/>
      <c r="Y961" s="121"/>
      <c r="Z961" s="121"/>
    </row>
    <row r="962">
      <c r="A962" s="120"/>
      <c r="B962" s="121"/>
      <c r="C962" s="121"/>
      <c r="D962" s="121"/>
      <c r="E962" s="121"/>
      <c r="F962" s="120"/>
      <c r="G962" s="121"/>
      <c r="H962" s="121"/>
      <c r="I962" s="121"/>
      <c r="J962" s="121"/>
      <c r="K962" s="121"/>
      <c r="L962" s="121"/>
      <c r="M962" s="121"/>
      <c r="N962" s="121"/>
      <c r="O962" s="121"/>
      <c r="P962" s="121"/>
      <c r="Q962" s="121"/>
      <c r="R962" s="121"/>
      <c r="S962" s="121"/>
      <c r="T962" s="121"/>
      <c r="U962" s="121"/>
      <c r="V962" s="121"/>
      <c r="W962" s="121"/>
      <c r="X962" s="121"/>
      <c r="Y962" s="121"/>
      <c r="Z962" s="121"/>
    </row>
    <row r="963">
      <c r="A963" s="120"/>
      <c r="B963" s="121"/>
      <c r="C963" s="121"/>
      <c r="D963" s="121"/>
      <c r="E963" s="121"/>
      <c r="F963" s="120"/>
      <c r="G963" s="121"/>
      <c r="H963" s="121"/>
      <c r="I963" s="121"/>
      <c r="J963" s="121"/>
      <c r="K963" s="121"/>
      <c r="L963" s="121"/>
      <c r="M963" s="121"/>
      <c r="N963" s="121"/>
      <c r="O963" s="121"/>
      <c r="P963" s="121"/>
      <c r="Q963" s="121"/>
      <c r="R963" s="121"/>
      <c r="S963" s="121"/>
      <c r="T963" s="121"/>
      <c r="U963" s="121"/>
      <c r="V963" s="121"/>
      <c r="W963" s="121"/>
      <c r="X963" s="121"/>
      <c r="Y963" s="121"/>
      <c r="Z963" s="121"/>
    </row>
    <row r="964">
      <c r="A964" s="120"/>
      <c r="B964" s="121"/>
      <c r="C964" s="121"/>
      <c r="D964" s="121"/>
      <c r="E964" s="121"/>
      <c r="F964" s="120"/>
      <c r="G964" s="121"/>
      <c r="H964" s="121"/>
      <c r="I964" s="121"/>
      <c r="J964" s="121"/>
      <c r="K964" s="121"/>
      <c r="L964" s="121"/>
      <c r="M964" s="121"/>
      <c r="N964" s="121"/>
      <c r="O964" s="121"/>
      <c r="P964" s="121"/>
      <c r="Q964" s="121"/>
      <c r="R964" s="121"/>
      <c r="S964" s="121"/>
      <c r="T964" s="121"/>
      <c r="U964" s="121"/>
      <c r="V964" s="121"/>
      <c r="W964" s="121"/>
      <c r="X964" s="121"/>
      <c r="Y964" s="121"/>
      <c r="Z964" s="121"/>
    </row>
    <row r="965">
      <c r="A965" s="120"/>
      <c r="B965" s="121"/>
      <c r="C965" s="121"/>
      <c r="D965" s="121"/>
      <c r="E965" s="121"/>
      <c r="F965" s="120"/>
      <c r="G965" s="121"/>
      <c r="H965" s="121"/>
      <c r="I965" s="121"/>
      <c r="J965" s="121"/>
      <c r="K965" s="121"/>
      <c r="L965" s="121"/>
      <c r="M965" s="121"/>
      <c r="N965" s="121"/>
      <c r="O965" s="121"/>
      <c r="P965" s="121"/>
      <c r="Q965" s="121"/>
      <c r="R965" s="121"/>
      <c r="S965" s="121"/>
      <c r="T965" s="121"/>
      <c r="U965" s="121"/>
      <c r="V965" s="121"/>
      <c r="W965" s="121"/>
      <c r="X965" s="121"/>
      <c r="Y965" s="121"/>
      <c r="Z965" s="121"/>
    </row>
    <row r="966">
      <c r="A966" s="120"/>
      <c r="B966" s="121"/>
      <c r="C966" s="121"/>
      <c r="D966" s="121"/>
      <c r="E966" s="121"/>
      <c r="F966" s="120"/>
      <c r="G966" s="121"/>
      <c r="H966" s="121"/>
      <c r="I966" s="121"/>
      <c r="J966" s="121"/>
      <c r="K966" s="121"/>
      <c r="L966" s="121"/>
      <c r="M966" s="121"/>
      <c r="N966" s="121"/>
      <c r="O966" s="121"/>
      <c r="P966" s="121"/>
      <c r="Q966" s="121"/>
      <c r="R966" s="121"/>
      <c r="S966" s="121"/>
      <c r="T966" s="121"/>
      <c r="U966" s="121"/>
      <c r="V966" s="121"/>
      <c r="W966" s="121"/>
      <c r="X966" s="121"/>
      <c r="Y966" s="121"/>
      <c r="Z966" s="121"/>
    </row>
    <row r="967">
      <c r="A967" s="120"/>
      <c r="B967" s="121"/>
      <c r="C967" s="121"/>
      <c r="D967" s="121"/>
      <c r="E967" s="121"/>
      <c r="F967" s="120"/>
      <c r="G967" s="121"/>
      <c r="H967" s="121"/>
      <c r="I967" s="121"/>
      <c r="J967" s="121"/>
      <c r="K967" s="121"/>
      <c r="L967" s="121"/>
      <c r="M967" s="121"/>
      <c r="N967" s="121"/>
      <c r="O967" s="121"/>
      <c r="P967" s="121"/>
      <c r="Q967" s="121"/>
      <c r="R967" s="121"/>
      <c r="S967" s="121"/>
      <c r="T967" s="121"/>
      <c r="U967" s="121"/>
      <c r="V967" s="121"/>
      <c r="W967" s="121"/>
      <c r="X967" s="121"/>
      <c r="Y967" s="121"/>
      <c r="Z967" s="121"/>
    </row>
    <row r="968">
      <c r="A968" s="120"/>
      <c r="B968" s="121"/>
      <c r="C968" s="121"/>
      <c r="D968" s="121"/>
      <c r="E968" s="121"/>
      <c r="F968" s="120"/>
      <c r="G968" s="121"/>
      <c r="H968" s="121"/>
      <c r="I968" s="121"/>
      <c r="J968" s="121"/>
      <c r="K968" s="121"/>
      <c r="L968" s="121"/>
      <c r="M968" s="121"/>
      <c r="N968" s="121"/>
      <c r="O968" s="121"/>
      <c r="P968" s="121"/>
      <c r="Q968" s="121"/>
      <c r="R968" s="121"/>
      <c r="S968" s="121"/>
      <c r="T968" s="121"/>
      <c r="U968" s="121"/>
      <c r="V968" s="121"/>
      <c r="W968" s="121"/>
      <c r="X968" s="121"/>
      <c r="Y968" s="121"/>
      <c r="Z968" s="121"/>
    </row>
    <row r="969">
      <c r="A969" s="120"/>
      <c r="B969" s="121"/>
      <c r="C969" s="121"/>
      <c r="D969" s="121"/>
      <c r="E969" s="121"/>
      <c r="F969" s="120"/>
      <c r="G969" s="121"/>
      <c r="H969" s="121"/>
      <c r="I969" s="121"/>
      <c r="J969" s="121"/>
      <c r="K969" s="121"/>
      <c r="L969" s="121"/>
      <c r="M969" s="121"/>
      <c r="N969" s="121"/>
      <c r="O969" s="121"/>
      <c r="P969" s="121"/>
      <c r="Q969" s="121"/>
      <c r="R969" s="121"/>
      <c r="S969" s="121"/>
      <c r="T969" s="121"/>
      <c r="U969" s="121"/>
      <c r="V969" s="121"/>
      <c r="W969" s="121"/>
      <c r="X969" s="121"/>
      <c r="Y969" s="121"/>
      <c r="Z969" s="121"/>
    </row>
    <row r="970">
      <c r="A970" s="120"/>
      <c r="B970" s="121"/>
      <c r="C970" s="121"/>
      <c r="D970" s="121"/>
      <c r="E970" s="121"/>
      <c r="F970" s="120"/>
      <c r="G970" s="121"/>
      <c r="H970" s="121"/>
      <c r="I970" s="121"/>
      <c r="J970" s="121"/>
      <c r="K970" s="121"/>
      <c r="L970" s="121"/>
      <c r="M970" s="121"/>
      <c r="N970" s="121"/>
      <c r="O970" s="121"/>
      <c r="P970" s="121"/>
      <c r="Q970" s="121"/>
      <c r="R970" s="121"/>
      <c r="S970" s="121"/>
      <c r="T970" s="121"/>
      <c r="U970" s="121"/>
      <c r="V970" s="121"/>
      <c r="W970" s="121"/>
      <c r="X970" s="121"/>
      <c r="Y970" s="121"/>
      <c r="Z970" s="121"/>
    </row>
    <row r="971">
      <c r="A971" s="120"/>
      <c r="B971" s="121"/>
      <c r="C971" s="121"/>
      <c r="D971" s="121"/>
      <c r="E971" s="121"/>
      <c r="F971" s="120"/>
      <c r="G971" s="121"/>
      <c r="H971" s="121"/>
      <c r="I971" s="121"/>
      <c r="J971" s="121"/>
      <c r="K971" s="121"/>
      <c r="L971" s="121"/>
      <c r="M971" s="121"/>
      <c r="N971" s="121"/>
      <c r="O971" s="121"/>
      <c r="P971" s="121"/>
      <c r="Q971" s="121"/>
      <c r="R971" s="121"/>
      <c r="S971" s="121"/>
      <c r="T971" s="121"/>
      <c r="U971" s="121"/>
      <c r="V971" s="121"/>
      <c r="W971" s="121"/>
      <c r="X971" s="121"/>
      <c r="Y971" s="121"/>
      <c r="Z971" s="121"/>
    </row>
    <row r="972">
      <c r="A972" s="120"/>
      <c r="B972" s="121"/>
      <c r="C972" s="121"/>
      <c r="D972" s="121"/>
      <c r="E972" s="121"/>
      <c r="F972" s="120"/>
      <c r="G972" s="121"/>
      <c r="H972" s="121"/>
      <c r="I972" s="121"/>
      <c r="J972" s="121"/>
      <c r="K972" s="121"/>
      <c r="L972" s="121"/>
      <c r="M972" s="121"/>
      <c r="N972" s="121"/>
      <c r="O972" s="121"/>
      <c r="P972" s="121"/>
      <c r="Q972" s="121"/>
      <c r="R972" s="121"/>
      <c r="S972" s="121"/>
      <c r="T972" s="121"/>
      <c r="U972" s="121"/>
      <c r="V972" s="121"/>
      <c r="W972" s="121"/>
      <c r="X972" s="121"/>
      <c r="Y972" s="121"/>
      <c r="Z972" s="121"/>
    </row>
    <row r="973">
      <c r="A973" s="120"/>
      <c r="B973" s="121"/>
      <c r="C973" s="121"/>
      <c r="D973" s="121"/>
      <c r="E973" s="121"/>
      <c r="F973" s="120"/>
      <c r="G973" s="121"/>
      <c r="H973" s="121"/>
      <c r="I973" s="121"/>
      <c r="J973" s="121"/>
      <c r="K973" s="121"/>
      <c r="L973" s="121"/>
      <c r="M973" s="121"/>
      <c r="N973" s="121"/>
      <c r="O973" s="121"/>
      <c r="P973" s="121"/>
      <c r="Q973" s="121"/>
      <c r="R973" s="121"/>
      <c r="S973" s="121"/>
      <c r="T973" s="121"/>
      <c r="U973" s="121"/>
      <c r="V973" s="121"/>
      <c r="W973" s="121"/>
      <c r="X973" s="121"/>
      <c r="Y973" s="121"/>
      <c r="Z973" s="121"/>
    </row>
    <row r="974">
      <c r="A974" s="120"/>
      <c r="B974" s="121"/>
      <c r="C974" s="121"/>
      <c r="D974" s="121"/>
      <c r="E974" s="121"/>
      <c r="F974" s="120"/>
      <c r="G974" s="121"/>
      <c r="H974" s="121"/>
      <c r="I974" s="121"/>
      <c r="J974" s="121"/>
      <c r="K974" s="121"/>
      <c r="L974" s="121"/>
      <c r="M974" s="121"/>
      <c r="N974" s="121"/>
      <c r="O974" s="121"/>
      <c r="P974" s="121"/>
      <c r="Q974" s="121"/>
      <c r="R974" s="121"/>
      <c r="S974" s="121"/>
      <c r="T974" s="121"/>
      <c r="U974" s="121"/>
      <c r="V974" s="121"/>
      <c r="W974" s="121"/>
      <c r="X974" s="121"/>
      <c r="Y974" s="121"/>
      <c r="Z974" s="121"/>
    </row>
    <row r="975">
      <c r="A975" s="120"/>
      <c r="B975" s="121"/>
      <c r="C975" s="121"/>
      <c r="D975" s="121"/>
      <c r="E975" s="121"/>
      <c r="F975" s="120"/>
      <c r="G975" s="121"/>
      <c r="H975" s="121"/>
      <c r="I975" s="121"/>
      <c r="J975" s="121"/>
      <c r="K975" s="121"/>
      <c r="L975" s="121"/>
      <c r="M975" s="121"/>
      <c r="N975" s="121"/>
      <c r="O975" s="121"/>
      <c r="P975" s="121"/>
      <c r="Q975" s="121"/>
      <c r="R975" s="121"/>
      <c r="S975" s="121"/>
      <c r="T975" s="121"/>
      <c r="U975" s="121"/>
      <c r="V975" s="121"/>
      <c r="W975" s="121"/>
      <c r="X975" s="121"/>
      <c r="Y975" s="121"/>
      <c r="Z975" s="121"/>
    </row>
    <row r="976">
      <c r="A976" s="120"/>
      <c r="B976" s="121"/>
      <c r="C976" s="121"/>
      <c r="D976" s="121"/>
      <c r="E976" s="121"/>
      <c r="F976" s="120"/>
      <c r="G976" s="121"/>
      <c r="H976" s="121"/>
      <c r="I976" s="121"/>
      <c r="J976" s="121"/>
      <c r="K976" s="121"/>
      <c r="L976" s="121"/>
      <c r="M976" s="121"/>
      <c r="N976" s="121"/>
      <c r="O976" s="121"/>
      <c r="P976" s="121"/>
      <c r="Q976" s="121"/>
      <c r="R976" s="121"/>
      <c r="S976" s="121"/>
      <c r="T976" s="121"/>
      <c r="U976" s="121"/>
      <c r="V976" s="121"/>
      <c r="W976" s="121"/>
      <c r="X976" s="121"/>
      <c r="Y976" s="121"/>
      <c r="Z976" s="121"/>
    </row>
    <row r="977">
      <c r="A977" s="120"/>
      <c r="B977" s="121"/>
      <c r="C977" s="121"/>
      <c r="D977" s="121"/>
      <c r="E977" s="121"/>
      <c r="F977" s="120"/>
      <c r="G977" s="121"/>
      <c r="H977" s="121"/>
      <c r="I977" s="121"/>
      <c r="J977" s="121"/>
      <c r="K977" s="121"/>
      <c r="L977" s="121"/>
      <c r="M977" s="121"/>
      <c r="N977" s="121"/>
      <c r="O977" s="121"/>
      <c r="P977" s="121"/>
      <c r="Q977" s="121"/>
      <c r="R977" s="121"/>
      <c r="S977" s="121"/>
      <c r="T977" s="121"/>
      <c r="U977" s="121"/>
      <c r="V977" s="121"/>
      <c r="W977" s="121"/>
      <c r="X977" s="121"/>
      <c r="Y977" s="121"/>
      <c r="Z977" s="121"/>
    </row>
    <row r="978">
      <c r="A978" s="120"/>
      <c r="B978" s="121"/>
      <c r="C978" s="121"/>
      <c r="D978" s="121"/>
      <c r="E978" s="121"/>
      <c r="F978" s="120"/>
      <c r="G978" s="121"/>
      <c r="H978" s="121"/>
      <c r="I978" s="121"/>
      <c r="J978" s="121"/>
      <c r="K978" s="121"/>
      <c r="L978" s="121"/>
      <c r="M978" s="121"/>
      <c r="N978" s="121"/>
      <c r="O978" s="121"/>
      <c r="P978" s="121"/>
      <c r="Q978" s="121"/>
      <c r="R978" s="121"/>
      <c r="S978" s="121"/>
      <c r="T978" s="121"/>
      <c r="U978" s="121"/>
      <c r="V978" s="121"/>
      <c r="W978" s="121"/>
      <c r="X978" s="121"/>
      <c r="Y978" s="121"/>
      <c r="Z978" s="121"/>
    </row>
    <row r="979">
      <c r="A979" s="120"/>
      <c r="B979" s="121"/>
      <c r="C979" s="121"/>
      <c r="D979" s="121"/>
      <c r="E979" s="121"/>
      <c r="F979" s="120"/>
      <c r="G979" s="121"/>
      <c r="H979" s="121"/>
      <c r="I979" s="121"/>
      <c r="J979" s="121"/>
      <c r="K979" s="121"/>
      <c r="L979" s="121"/>
      <c r="M979" s="121"/>
      <c r="N979" s="121"/>
      <c r="O979" s="121"/>
      <c r="P979" s="121"/>
      <c r="Q979" s="121"/>
      <c r="R979" s="121"/>
      <c r="S979" s="121"/>
      <c r="T979" s="121"/>
      <c r="U979" s="121"/>
      <c r="V979" s="121"/>
      <c r="W979" s="121"/>
      <c r="X979" s="121"/>
      <c r="Y979" s="121"/>
      <c r="Z979" s="121"/>
    </row>
    <row r="980">
      <c r="A980" s="120"/>
      <c r="B980" s="121"/>
      <c r="C980" s="121"/>
      <c r="D980" s="121"/>
      <c r="E980" s="121"/>
      <c r="F980" s="120"/>
      <c r="G980" s="121"/>
      <c r="H980" s="121"/>
      <c r="I980" s="121"/>
      <c r="J980" s="121"/>
      <c r="K980" s="121"/>
      <c r="L980" s="121"/>
      <c r="M980" s="121"/>
      <c r="N980" s="121"/>
      <c r="O980" s="121"/>
      <c r="P980" s="121"/>
      <c r="Q980" s="121"/>
      <c r="R980" s="121"/>
      <c r="S980" s="121"/>
      <c r="T980" s="121"/>
      <c r="U980" s="121"/>
      <c r="V980" s="121"/>
      <c r="W980" s="121"/>
      <c r="X980" s="121"/>
      <c r="Y980" s="121"/>
      <c r="Z980" s="121"/>
    </row>
    <row r="981">
      <c r="A981" s="120"/>
      <c r="B981" s="121"/>
      <c r="C981" s="121"/>
      <c r="D981" s="121"/>
      <c r="E981" s="121"/>
      <c r="F981" s="120"/>
      <c r="G981" s="121"/>
      <c r="H981" s="121"/>
      <c r="I981" s="121"/>
      <c r="J981" s="121"/>
      <c r="K981" s="121"/>
      <c r="L981" s="121"/>
      <c r="M981" s="121"/>
      <c r="N981" s="121"/>
      <c r="O981" s="121"/>
      <c r="P981" s="121"/>
      <c r="Q981" s="121"/>
      <c r="R981" s="121"/>
      <c r="S981" s="121"/>
      <c r="T981" s="121"/>
      <c r="U981" s="121"/>
      <c r="V981" s="121"/>
      <c r="W981" s="121"/>
      <c r="X981" s="121"/>
      <c r="Y981" s="121"/>
      <c r="Z981" s="121"/>
    </row>
    <row r="982">
      <c r="A982" s="120"/>
      <c r="B982" s="121"/>
      <c r="C982" s="121"/>
      <c r="D982" s="121"/>
      <c r="E982" s="121"/>
      <c r="F982" s="120"/>
      <c r="G982" s="121"/>
      <c r="H982" s="121"/>
      <c r="I982" s="121"/>
      <c r="J982" s="121"/>
      <c r="K982" s="121"/>
      <c r="L982" s="121"/>
      <c r="M982" s="121"/>
      <c r="N982" s="121"/>
      <c r="O982" s="121"/>
      <c r="P982" s="121"/>
      <c r="Q982" s="121"/>
      <c r="R982" s="121"/>
      <c r="S982" s="121"/>
      <c r="T982" s="121"/>
      <c r="U982" s="121"/>
      <c r="V982" s="121"/>
      <c r="W982" s="121"/>
      <c r="X982" s="121"/>
      <c r="Y982" s="121"/>
      <c r="Z982" s="121"/>
    </row>
    <row r="983">
      <c r="A983" s="120"/>
      <c r="B983" s="121"/>
      <c r="C983" s="121"/>
      <c r="D983" s="121"/>
      <c r="E983" s="121"/>
      <c r="F983" s="120"/>
      <c r="G983" s="121"/>
      <c r="H983" s="121"/>
      <c r="I983" s="121"/>
      <c r="J983" s="121"/>
      <c r="K983" s="121"/>
      <c r="L983" s="121"/>
      <c r="M983" s="121"/>
      <c r="N983" s="121"/>
      <c r="O983" s="121"/>
      <c r="P983" s="121"/>
      <c r="Q983" s="121"/>
      <c r="R983" s="121"/>
      <c r="S983" s="121"/>
      <c r="T983" s="121"/>
      <c r="U983" s="121"/>
      <c r="V983" s="121"/>
      <c r="W983" s="121"/>
      <c r="X983" s="121"/>
      <c r="Y983" s="121"/>
      <c r="Z983" s="121"/>
    </row>
    <row r="984">
      <c r="A984" s="120"/>
      <c r="B984" s="121"/>
      <c r="C984" s="121"/>
      <c r="D984" s="121"/>
      <c r="E984" s="121"/>
      <c r="F984" s="120"/>
      <c r="G984" s="121"/>
      <c r="H984" s="121"/>
      <c r="I984" s="121"/>
      <c r="J984" s="121"/>
      <c r="K984" s="121"/>
      <c r="L984" s="121"/>
      <c r="M984" s="121"/>
      <c r="N984" s="121"/>
      <c r="O984" s="121"/>
      <c r="P984" s="121"/>
      <c r="Q984" s="121"/>
      <c r="R984" s="121"/>
      <c r="S984" s="121"/>
      <c r="T984" s="121"/>
      <c r="U984" s="121"/>
      <c r="V984" s="121"/>
      <c r="W984" s="121"/>
      <c r="X984" s="121"/>
      <c r="Y984" s="121"/>
      <c r="Z984" s="121"/>
    </row>
    <row r="985">
      <c r="A985" s="120"/>
      <c r="B985" s="121"/>
      <c r="C985" s="121"/>
      <c r="D985" s="121"/>
      <c r="E985" s="121"/>
      <c r="F985" s="120"/>
      <c r="G985" s="121"/>
      <c r="H985" s="121"/>
      <c r="I985" s="121"/>
      <c r="J985" s="121"/>
      <c r="K985" s="121"/>
      <c r="L985" s="121"/>
      <c r="M985" s="121"/>
      <c r="N985" s="121"/>
      <c r="O985" s="121"/>
      <c r="P985" s="121"/>
      <c r="Q985" s="121"/>
      <c r="R985" s="121"/>
      <c r="S985" s="121"/>
      <c r="T985" s="121"/>
      <c r="U985" s="121"/>
      <c r="V985" s="121"/>
      <c r="W985" s="121"/>
      <c r="X985" s="121"/>
      <c r="Y985" s="121"/>
      <c r="Z985" s="121"/>
    </row>
    <row r="986">
      <c r="A986" s="120"/>
      <c r="B986" s="121"/>
      <c r="C986" s="121"/>
      <c r="D986" s="121"/>
      <c r="E986" s="121"/>
      <c r="F986" s="120"/>
      <c r="G986" s="121"/>
      <c r="H986" s="121"/>
      <c r="I986" s="121"/>
      <c r="J986" s="121"/>
      <c r="K986" s="121"/>
      <c r="L986" s="121"/>
      <c r="M986" s="121"/>
      <c r="N986" s="121"/>
      <c r="O986" s="121"/>
      <c r="P986" s="121"/>
      <c r="Q986" s="121"/>
      <c r="R986" s="121"/>
      <c r="S986" s="121"/>
      <c r="T986" s="121"/>
      <c r="U986" s="121"/>
      <c r="V986" s="121"/>
      <c r="W986" s="121"/>
      <c r="X986" s="121"/>
      <c r="Y986" s="121"/>
      <c r="Z986" s="121"/>
    </row>
    <row r="987">
      <c r="A987" s="120"/>
      <c r="B987" s="121"/>
      <c r="C987" s="121"/>
      <c r="D987" s="121"/>
      <c r="E987" s="121"/>
      <c r="F987" s="120"/>
      <c r="G987" s="121"/>
      <c r="H987" s="121"/>
      <c r="I987" s="121"/>
      <c r="J987" s="121"/>
      <c r="K987" s="121"/>
      <c r="L987" s="121"/>
      <c r="M987" s="121"/>
      <c r="N987" s="121"/>
      <c r="O987" s="121"/>
      <c r="P987" s="121"/>
      <c r="Q987" s="121"/>
      <c r="R987" s="121"/>
      <c r="S987" s="121"/>
      <c r="T987" s="121"/>
      <c r="U987" s="121"/>
      <c r="V987" s="121"/>
      <c r="W987" s="121"/>
      <c r="X987" s="121"/>
      <c r="Y987" s="121"/>
      <c r="Z987" s="121"/>
    </row>
    <row r="988">
      <c r="A988" s="120"/>
      <c r="B988" s="121"/>
      <c r="C988" s="121"/>
      <c r="D988" s="121"/>
      <c r="E988" s="121"/>
      <c r="F988" s="120"/>
      <c r="G988" s="121"/>
      <c r="H988" s="121"/>
      <c r="I988" s="121"/>
      <c r="J988" s="121"/>
      <c r="K988" s="121"/>
      <c r="L988" s="121"/>
      <c r="M988" s="121"/>
      <c r="N988" s="121"/>
      <c r="O988" s="121"/>
      <c r="P988" s="121"/>
      <c r="Q988" s="121"/>
      <c r="R988" s="121"/>
      <c r="S988" s="121"/>
      <c r="T988" s="121"/>
      <c r="U988" s="121"/>
      <c r="V988" s="121"/>
      <c r="W988" s="121"/>
      <c r="X988" s="121"/>
      <c r="Y988" s="121"/>
      <c r="Z988" s="121"/>
    </row>
    <row r="989">
      <c r="A989" s="120"/>
      <c r="B989" s="121"/>
      <c r="C989" s="121"/>
      <c r="D989" s="121"/>
      <c r="E989" s="121"/>
      <c r="F989" s="120"/>
      <c r="G989" s="121"/>
      <c r="H989" s="121"/>
      <c r="I989" s="121"/>
      <c r="J989" s="121"/>
      <c r="K989" s="121"/>
      <c r="L989" s="121"/>
      <c r="M989" s="121"/>
      <c r="N989" s="121"/>
      <c r="O989" s="121"/>
      <c r="P989" s="121"/>
      <c r="Q989" s="121"/>
      <c r="R989" s="121"/>
      <c r="S989" s="121"/>
      <c r="T989" s="121"/>
      <c r="U989" s="121"/>
      <c r="V989" s="121"/>
      <c r="W989" s="121"/>
      <c r="X989" s="121"/>
      <c r="Y989" s="121"/>
      <c r="Z989" s="121"/>
    </row>
    <row r="990">
      <c r="A990" s="120"/>
      <c r="B990" s="121"/>
      <c r="C990" s="121"/>
      <c r="D990" s="121"/>
      <c r="E990" s="121"/>
      <c r="F990" s="120"/>
      <c r="G990" s="121"/>
      <c r="H990" s="121"/>
      <c r="I990" s="121"/>
      <c r="J990" s="121"/>
      <c r="K990" s="121"/>
      <c r="L990" s="121"/>
      <c r="M990" s="121"/>
      <c r="N990" s="121"/>
      <c r="O990" s="121"/>
      <c r="P990" s="121"/>
      <c r="Q990" s="121"/>
      <c r="R990" s="121"/>
      <c r="S990" s="121"/>
      <c r="T990" s="121"/>
      <c r="U990" s="121"/>
      <c r="V990" s="121"/>
      <c r="W990" s="121"/>
      <c r="X990" s="121"/>
      <c r="Y990" s="121"/>
      <c r="Z990" s="121"/>
    </row>
    <row r="991">
      <c r="A991" s="120"/>
      <c r="B991" s="121"/>
      <c r="C991" s="121"/>
      <c r="D991" s="121"/>
      <c r="E991" s="121"/>
      <c r="F991" s="120"/>
      <c r="G991" s="121"/>
      <c r="H991" s="121"/>
      <c r="I991" s="121"/>
      <c r="J991" s="121"/>
      <c r="K991" s="121"/>
      <c r="L991" s="121"/>
      <c r="M991" s="121"/>
      <c r="N991" s="121"/>
      <c r="O991" s="121"/>
      <c r="P991" s="121"/>
      <c r="Q991" s="121"/>
      <c r="R991" s="121"/>
      <c r="S991" s="121"/>
      <c r="T991" s="121"/>
      <c r="U991" s="121"/>
      <c r="V991" s="121"/>
      <c r="W991" s="121"/>
      <c r="X991" s="121"/>
      <c r="Y991" s="121"/>
      <c r="Z991" s="121"/>
    </row>
    <row r="992">
      <c r="A992" s="120"/>
      <c r="B992" s="121"/>
      <c r="C992" s="121"/>
      <c r="D992" s="121"/>
      <c r="E992" s="121"/>
      <c r="F992" s="120"/>
      <c r="G992" s="121"/>
      <c r="H992" s="121"/>
      <c r="I992" s="121"/>
      <c r="J992" s="121"/>
      <c r="K992" s="121"/>
      <c r="L992" s="121"/>
      <c r="M992" s="121"/>
      <c r="N992" s="121"/>
      <c r="O992" s="121"/>
      <c r="P992" s="121"/>
      <c r="Q992" s="121"/>
      <c r="R992" s="121"/>
      <c r="S992" s="121"/>
      <c r="T992" s="121"/>
      <c r="U992" s="121"/>
      <c r="V992" s="121"/>
      <c r="W992" s="121"/>
      <c r="X992" s="121"/>
      <c r="Y992" s="121"/>
      <c r="Z992" s="121"/>
    </row>
    <row r="993">
      <c r="A993" s="120"/>
      <c r="B993" s="121"/>
      <c r="C993" s="121"/>
      <c r="D993" s="121"/>
      <c r="E993" s="121"/>
      <c r="F993" s="120"/>
      <c r="G993" s="121"/>
      <c r="H993" s="121"/>
      <c r="I993" s="121"/>
      <c r="J993" s="121"/>
      <c r="K993" s="121"/>
      <c r="L993" s="121"/>
      <c r="M993" s="121"/>
      <c r="N993" s="121"/>
      <c r="O993" s="121"/>
      <c r="P993" s="121"/>
      <c r="Q993" s="121"/>
      <c r="R993" s="121"/>
      <c r="S993" s="121"/>
      <c r="T993" s="121"/>
      <c r="U993" s="121"/>
      <c r="V993" s="121"/>
      <c r="W993" s="121"/>
      <c r="X993" s="121"/>
      <c r="Y993" s="121"/>
      <c r="Z993" s="121"/>
    </row>
    <row r="994">
      <c r="A994" s="120"/>
      <c r="B994" s="121"/>
      <c r="C994" s="121"/>
      <c r="D994" s="121"/>
      <c r="E994" s="121"/>
      <c r="F994" s="120"/>
      <c r="G994" s="121"/>
      <c r="H994" s="121"/>
      <c r="I994" s="121"/>
      <c r="J994" s="121"/>
      <c r="K994" s="121"/>
      <c r="L994" s="121"/>
      <c r="M994" s="121"/>
      <c r="N994" s="121"/>
      <c r="O994" s="121"/>
      <c r="P994" s="121"/>
      <c r="Q994" s="121"/>
      <c r="R994" s="121"/>
      <c r="S994" s="121"/>
      <c r="T994" s="121"/>
      <c r="U994" s="121"/>
      <c r="V994" s="121"/>
      <c r="W994" s="121"/>
      <c r="X994" s="121"/>
      <c r="Y994" s="121"/>
      <c r="Z994" s="121"/>
    </row>
    <row r="995">
      <c r="A995" s="120"/>
      <c r="B995" s="121"/>
      <c r="C995" s="121"/>
      <c r="D995" s="121"/>
      <c r="E995" s="121"/>
      <c r="F995" s="120"/>
      <c r="G995" s="121"/>
      <c r="H995" s="121"/>
      <c r="I995" s="121"/>
      <c r="J995" s="121"/>
      <c r="K995" s="121"/>
      <c r="L995" s="121"/>
      <c r="M995" s="121"/>
      <c r="N995" s="121"/>
      <c r="O995" s="121"/>
      <c r="P995" s="121"/>
      <c r="Q995" s="121"/>
      <c r="R995" s="121"/>
      <c r="S995" s="121"/>
      <c r="T995" s="121"/>
      <c r="U995" s="121"/>
      <c r="V995" s="121"/>
      <c r="W995" s="121"/>
      <c r="X995" s="121"/>
      <c r="Y995" s="121"/>
      <c r="Z995" s="121"/>
    </row>
    <row r="996">
      <c r="A996" s="120"/>
      <c r="B996" s="121"/>
      <c r="C996" s="121"/>
      <c r="D996" s="121"/>
      <c r="E996" s="121"/>
      <c r="F996" s="120"/>
      <c r="G996" s="121"/>
      <c r="H996" s="121"/>
      <c r="I996" s="121"/>
      <c r="J996" s="121"/>
      <c r="K996" s="121"/>
      <c r="L996" s="121"/>
      <c r="M996" s="121"/>
      <c r="N996" s="121"/>
      <c r="O996" s="121"/>
      <c r="P996" s="121"/>
      <c r="Q996" s="121"/>
      <c r="R996" s="121"/>
      <c r="S996" s="121"/>
      <c r="T996" s="121"/>
      <c r="U996" s="121"/>
      <c r="V996" s="121"/>
      <c r="W996" s="121"/>
      <c r="X996" s="121"/>
      <c r="Y996" s="121"/>
      <c r="Z996" s="121"/>
    </row>
    <row r="997">
      <c r="A997" s="120"/>
      <c r="B997" s="121"/>
      <c r="C997" s="121"/>
      <c r="D997" s="121"/>
      <c r="E997" s="121"/>
      <c r="F997" s="120"/>
      <c r="G997" s="121"/>
      <c r="H997" s="121"/>
      <c r="I997" s="121"/>
      <c r="J997" s="121"/>
      <c r="K997" s="121"/>
      <c r="L997" s="121"/>
      <c r="M997" s="121"/>
      <c r="N997" s="121"/>
      <c r="O997" s="121"/>
      <c r="P997" s="121"/>
      <c r="Q997" s="121"/>
      <c r="R997" s="121"/>
      <c r="S997" s="121"/>
      <c r="T997" s="121"/>
      <c r="U997" s="121"/>
      <c r="V997" s="121"/>
      <c r="W997" s="121"/>
      <c r="X997" s="121"/>
      <c r="Y997" s="121"/>
      <c r="Z997" s="121"/>
    </row>
    <row r="998">
      <c r="A998" s="120"/>
      <c r="B998" s="121"/>
      <c r="C998" s="121"/>
      <c r="D998" s="121"/>
      <c r="E998" s="121"/>
      <c r="F998" s="120"/>
      <c r="G998" s="121"/>
      <c r="H998" s="121"/>
      <c r="I998" s="121"/>
      <c r="J998" s="121"/>
      <c r="K998" s="121"/>
      <c r="L998" s="121"/>
      <c r="M998" s="121"/>
      <c r="N998" s="121"/>
      <c r="O998" s="121"/>
      <c r="P998" s="121"/>
      <c r="Q998" s="121"/>
      <c r="R998" s="121"/>
      <c r="S998" s="121"/>
      <c r="T998" s="121"/>
      <c r="U998" s="121"/>
      <c r="V998" s="121"/>
      <c r="W998" s="121"/>
      <c r="X998" s="121"/>
      <c r="Y998" s="121"/>
      <c r="Z998" s="121"/>
    </row>
    <row r="999">
      <c r="A999" s="120"/>
      <c r="B999" s="121"/>
      <c r="C999" s="121"/>
      <c r="D999" s="121"/>
      <c r="E999" s="121"/>
      <c r="F999" s="120"/>
      <c r="G999" s="121"/>
      <c r="H999" s="121"/>
      <c r="I999" s="121"/>
      <c r="J999" s="121"/>
      <c r="K999" s="121"/>
      <c r="L999" s="121"/>
      <c r="M999" s="121"/>
      <c r="N999" s="121"/>
      <c r="O999" s="121"/>
      <c r="P999" s="121"/>
      <c r="Q999" s="121"/>
      <c r="R999" s="121"/>
      <c r="S999" s="121"/>
      <c r="T999" s="121"/>
      <c r="U999" s="121"/>
      <c r="V999" s="121"/>
      <c r="W999" s="121"/>
      <c r="X999" s="121"/>
      <c r="Y999" s="121"/>
      <c r="Z999" s="121"/>
    </row>
    <row r="1000">
      <c r="A1000" s="120"/>
      <c r="B1000" s="121"/>
      <c r="C1000" s="121"/>
      <c r="D1000" s="121"/>
      <c r="E1000" s="121"/>
      <c r="F1000" s="120"/>
      <c r="G1000" s="121"/>
      <c r="H1000" s="121"/>
      <c r="I1000" s="121"/>
      <c r="J1000" s="121"/>
      <c r="K1000" s="121"/>
      <c r="L1000" s="121"/>
      <c r="M1000" s="121"/>
      <c r="N1000" s="121"/>
      <c r="O1000" s="121"/>
      <c r="P1000" s="121"/>
      <c r="Q1000" s="121"/>
      <c r="R1000" s="121"/>
      <c r="S1000" s="121"/>
      <c r="T1000" s="121"/>
      <c r="U1000" s="121"/>
      <c r="V1000" s="121"/>
      <c r="W1000" s="121"/>
      <c r="X1000" s="121"/>
      <c r="Y1000" s="121"/>
      <c r="Z1000" s="121"/>
    </row>
  </sheetData>
  <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18.89"/>
    <col customWidth="1" min="2" max="2" width="12.33"/>
    <col customWidth="1" min="3" max="3" width="13.67"/>
  </cols>
  <sheetData>
    <row r="1"/>
    <row r="2"/>
    <row r="3"/>
    <row r="4"/>
    <row r="5"/>
    <row r="6"/>
    <row r="7"/>
    <row r="8"/>
    <row r="9"/>
    <row r="10"/>
    <row r="11"/>
    <row r="12"/>
    <row r="13"/>
    <row r="14"/>
    <row r="15"/>
    <row r="16"/>
    <row r="17"/>
    <row r="26"/>
    <row r="27"/>
    <row r="28"/>
    <row r="29"/>
    <row r="30"/>
    <row r="31"/>
    <row r="32"/>
    <row r="33"/>
    <row r="34"/>
    <row r="35"/>
    <row r="36"/>
    <row r="37"/>
    <row r="38"/>
    <row r="39"/>
    <row r="40"/>
    <row r="41"/>
    <row r="42"/>
  </sheetData>
  <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23.78"/>
    <col customWidth="1" min="2" max="3" width="12.33"/>
    <col customWidth="1" min="4" max="4" width="13.67"/>
  </cols>
  <sheetData>
    <row r="1">
      <c r="A1" s="122" t="str">
        <f>'Season Standings Pivot'!A1</f>
        <v>MAX of Final Net Points</v>
      </c>
      <c r="B1" s="122"/>
      <c r="C1" s="122" t="str">
        <f>'Season Standings Pivot'!B1</f>
        <v>Event</v>
      </c>
      <c r="D1" s="122"/>
      <c r="E1" s="122" t="str">
        <f>'Season Standings Pivot'!D1</f>
        <v/>
      </c>
      <c r="F1" s="122" t="str">
        <f>'Season Standings Pivot'!E1</f>
        <v/>
      </c>
      <c r="G1" s="122" t="str">
        <f>'Season Standings Pivot'!F1</f>
        <v/>
      </c>
      <c r="H1" s="122" t="str">
        <f>'Season Standings Pivot'!G1</f>
        <v/>
      </c>
      <c r="I1" s="122" t="str">
        <f>'Season Standings Pivot'!H1</f>
        <v/>
      </c>
      <c r="J1" s="122" t="str">
        <f>'Season Standings Pivot'!I1</f>
        <v/>
      </c>
      <c r="K1" s="122" t="str">
        <f>'Season Standings Pivot'!J1</f>
        <v/>
      </c>
      <c r="L1" s="122" t="str">
        <f>'Season Standings Pivot'!K1</f>
        <v/>
      </c>
      <c r="M1" s="122" t="str">
        <f>'Season Standings Pivot'!L1</f>
        <v/>
      </c>
      <c r="N1" s="122" t="str">
        <f>'Season Standings Pivot'!M1</f>
        <v/>
      </c>
      <c r="O1" s="122" t="str">
        <f>'Season Standings Pivot'!N1</f>
        <v/>
      </c>
      <c r="P1" s="122" t="str">
        <f>'Season Standings Pivot'!O1</f>
        <v/>
      </c>
      <c r="Q1" s="122" t="str">
        <f>'Season Standings Pivot'!P1</f>
        <v/>
      </c>
      <c r="R1" s="122" t="str">
        <f>'Season Standings Pivot'!Q1</f>
        <v/>
      </c>
      <c r="S1" s="122" t="str">
        <f>'Season Standings Pivot'!R1</f>
        <v/>
      </c>
      <c r="T1" s="122" t="str">
        <f>'Season Standings Pivot'!S1</f>
        <v/>
      </c>
      <c r="U1" s="122" t="str">
        <f>'Season Standings Pivot'!T1</f>
        <v/>
      </c>
      <c r="V1" s="122" t="str">
        <f>'Season Standings Pivot'!U1</f>
        <v/>
      </c>
      <c r="W1" s="122" t="str">
        <f>'Season Standings Pivot'!V1</f>
        <v/>
      </c>
      <c r="X1" s="122" t="str">
        <f>'Season Standings Pivot'!W1</f>
        <v/>
      </c>
      <c r="Y1" s="122" t="str">
        <f>'Season Standings Pivot'!X1</f>
        <v/>
      </c>
      <c r="Z1" s="122" t="str">
        <f>'Season Standings Pivot'!Y1</f>
        <v/>
      </c>
      <c r="AA1" s="122" t="str">
        <f>'Season Standings Pivot'!Z1</f>
        <v/>
      </c>
    </row>
    <row r="2">
      <c r="A2" s="122" t="str">
        <f>'Season Standings Pivot'!A2</f>
        <v>Player</v>
      </c>
      <c r="B2" s="10">
        <v>0.0</v>
      </c>
      <c r="C2" s="122">
        <f>'Season Standings Pivot'!B2</f>
        <v>1</v>
      </c>
      <c r="D2" s="122">
        <f>'Season Standings Pivot'!C2</f>
        <v>2</v>
      </c>
      <c r="E2" s="122">
        <f>'Season Standings Pivot'!D2</f>
        <v>3</v>
      </c>
      <c r="F2" s="122">
        <f>'Season Standings Pivot'!E2</f>
        <v>4</v>
      </c>
      <c r="G2" s="122">
        <f>'Season Standings Pivot'!F2</f>
        <v>5</v>
      </c>
      <c r="H2" s="122">
        <f>'Season Standings Pivot'!G2</f>
        <v>6</v>
      </c>
      <c r="I2" s="122">
        <f>'Season Standings Pivot'!H2</f>
        <v>7</v>
      </c>
      <c r="J2" s="122">
        <f>'Season Standings Pivot'!I2</f>
        <v>8</v>
      </c>
      <c r="K2" s="122">
        <f>'Season Standings Pivot'!J2</f>
        <v>9</v>
      </c>
      <c r="L2" s="122" t="str">
        <f>'Season Standings Pivot'!K2</f>
        <v/>
      </c>
      <c r="M2" s="122" t="str">
        <f>'Season Standings Pivot'!L2</f>
        <v/>
      </c>
      <c r="N2" s="122" t="str">
        <f>'Season Standings Pivot'!M2</f>
        <v/>
      </c>
      <c r="O2" s="122" t="str">
        <f>'Season Standings Pivot'!N2</f>
        <v/>
      </c>
      <c r="P2" s="122" t="str">
        <f>'Season Standings Pivot'!O2</f>
        <v/>
      </c>
      <c r="Q2" s="122" t="str">
        <f>'Season Standings Pivot'!P2</f>
        <v/>
      </c>
      <c r="R2" s="122" t="str">
        <f>'Season Standings Pivot'!Q2</f>
        <v/>
      </c>
      <c r="S2" s="122" t="str">
        <f>'Season Standings Pivot'!R2</f>
        <v/>
      </c>
      <c r="T2" s="122" t="str">
        <f>'Season Standings Pivot'!S2</f>
        <v/>
      </c>
      <c r="U2" s="122" t="str">
        <f>'Season Standings Pivot'!T2</f>
        <v/>
      </c>
      <c r="V2" s="122" t="str">
        <f>'Season Standings Pivot'!U2</f>
        <v/>
      </c>
      <c r="W2" s="122" t="str">
        <f>'Season Standings Pivot'!V2</f>
        <v/>
      </c>
      <c r="X2" s="122" t="str">
        <f>'Season Standings Pivot'!W2</f>
        <v/>
      </c>
      <c r="Y2" s="122" t="str">
        <f>'Season Standings Pivot'!X2</f>
        <v/>
      </c>
      <c r="Z2" s="122" t="str">
        <f>'Season Standings Pivot'!Y2</f>
        <v/>
      </c>
      <c r="AA2" s="122" t="str">
        <f>'Season Standings Pivot'!Z2</f>
        <v/>
      </c>
    </row>
    <row r="3">
      <c r="A3" s="8" t="str">
        <f>'Season Standings Pivot'!A3</f>
        <v>Alex Edson</v>
      </c>
      <c r="B3" s="10">
        <f t="shared" ref="B3:B25" si="1">if(len(A3)=0,"",0)</f>
        <v>0</v>
      </c>
      <c r="C3" s="8">
        <f>if(len(A3)=0,"",if(len('Season Standings Pivot'!B3)=0,0,'Season Standings Pivot'!B3))</f>
        <v>6.5</v>
      </c>
      <c r="D3" s="8">
        <f>if(len($A3)=0,"", if(len(D$2)=0,"",C3+'Season Standings Pivot'!C3))</f>
        <v>14.5</v>
      </c>
      <c r="E3" s="8">
        <f>if(len($A3)=0,"", if(len(E$2)=0,"",D3+'Season Standings Pivot'!D3))</f>
        <v>19.8</v>
      </c>
      <c r="F3" s="8">
        <f>if(len($A3)=0,"", if(len(F$2)=0,"",E3+'Season Standings Pivot'!E3))</f>
        <v>23.8</v>
      </c>
      <c r="G3" s="8">
        <f>if(len($A3)=0,"", if(len(G$2)=0,"",F3+'Season Standings Pivot'!F3))</f>
        <v>30.8</v>
      </c>
      <c r="H3" s="8">
        <f>if(len($A3)=0,"", if(len(H$2)=0,"",G3+'Season Standings Pivot'!G3))</f>
        <v>32.8</v>
      </c>
      <c r="I3" s="8">
        <f>if(len($A3)=0,"", if(len(I$2)=0,"",H3+'Season Standings Pivot'!H3))</f>
        <v>40.8</v>
      </c>
      <c r="J3" s="8">
        <f>if(len($A3)=0,"", if(len(J$2)=0,"",I3+'Season Standings Pivot'!I3))</f>
        <v>47.8</v>
      </c>
      <c r="K3" s="8">
        <f>if(len('Season Standings Pivot'!J3)=0,"",if(len(J3)=0,"",J3+'Season Standings Pivot'!J3))</f>
        <v>62.4</v>
      </c>
      <c r="L3" s="8" t="str">
        <f>if(len('Season Standings Pivot'!K3)=0,"",if(len(K3)=0,"",K3+'Season Standings Pivot'!K3))</f>
        <v/>
      </c>
      <c r="M3" s="8" t="str">
        <f>if(len('Season Standings Pivot'!L3)=0,"",if(len(L3)=0,"",L3+'Season Standings Pivot'!L3))</f>
        <v/>
      </c>
      <c r="N3" s="8" t="str">
        <f>if(len('Season Standings Pivot'!M3)=0,"",if(len(M3)=0,"",M3+'Season Standings Pivot'!M3))</f>
        <v/>
      </c>
      <c r="O3" s="8" t="str">
        <f>if(len('Season Standings Pivot'!N3)=0,"",if(len(N3)=0,"",N3+'Season Standings Pivot'!N3))</f>
        <v/>
      </c>
      <c r="P3" s="8" t="str">
        <f>if(len('Season Standings Pivot'!O3)=0,"",if(len(O3)=0,"",O3+'Season Standings Pivot'!O3))</f>
        <v/>
      </c>
      <c r="Q3" s="8" t="str">
        <f>if(len('Season Standings Pivot'!P3)=0,"",if(len(P3)=0,"",P3+'Season Standings Pivot'!P3))</f>
        <v/>
      </c>
      <c r="R3" s="8" t="str">
        <f>if(len('Season Standings Pivot'!Q3)=0,"",if(len(Q3)=0,"",Q3+'Season Standings Pivot'!Q3))</f>
        <v/>
      </c>
      <c r="S3" s="8" t="str">
        <f>if(len('Season Standings Pivot'!R3)=0,"",if(len(R3)=0,"",R3+'Season Standings Pivot'!R3))</f>
        <v/>
      </c>
      <c r="T3" s="8" t="str">
        <f>if(len('Season Standings Pivot'!S3)=0,"",if(len(S3)=0,"",S3+'Season Standings Pivot'!S3))</f>
        <v/>
      </c>
      <c r="U3" s="8" t="str">
        <f>if(len('Season Standings Pivot'!T3)=0,"",if(len(T3)=0,"",T3+'Season Standings Pivot'!T3))</f>
        <v/>
      </c>
      <c r="V3" s="8" t="str">
        <f>if(len('Season Standings Pivot'!U3)=0,"",if(len(U3)=0,"",U3+'Season Standings Pivot'!U3))</f>
        <v/>
      </c>
      <c r="W3" s="8" t="str">
        <f>if(len('Season Standings Pivot'!V3)=0,"",if(len(V3)=0,"",V3+'Season Standings Pivot'!V3))</f>
        <v/>
      </c>
      <c r="X3" s="8" t="str">
        <f>if(len('Season Standings Pivot'!W3)=0,"",if(len(W3)=0,"",W3+'Season Standings Pivot'!W3))</f>
        <v/>
      </c>
      <c r="Y3" s="8" t="str">
        <f>if(len('Season Standings Pivot'!X3)=0,"",if(len(X3)=0,"",X3+'Season Standings Pivot'!X3))</f>
        <v/>
      </c>
      <c r="Z3" s="8" t="str">
        <f>if(len('Season Standings Pivot'!Y3)=0,"",if(len(Y3)=0,"",Y3+'Season Standings Pivot'!Y3))</f>
        <v/>
      </c>
      <c r="AA3" s="8" t="str">
        <f>if(len('Season Standings Pivot'!Z3)=0,"",if(len(Z3)=0,"",Z3+'Season Standings Pivot'!Z3))</f>
        <v/>
      </c>
    </row>
    <row r="4">
      <c r="A4" s="8" t="str">
        <f>'Season Standings Pivot'!A4</f>
        <v>Devin Blankenship</v>
      </c>
      <c r="B4" s="10">
        <f t="shared" si="1"/>
        <v>0</v>
      </c>
      <c r="C4" s="8">
        <f>if(len(A4)=0,"",if(len('Season Standings Pivot'!B4)=0,0,'Season Standings Pivot'!B4))</f>
        <v>10</v>
      </c>
      <c r="D4" s="8">
        <f>if(len($A4)=0,"", if(len(D$2)=0,"",C4+'Season Standings Pivot'!C4))</f>
        <v>21</v>
      </c>
      <c r="E4" s="8">
        <f>if(len($A4)=0,"", if(len(E$2)=0,"",D4+'Season Standings Pivot'!D4))</f>
        <v>34.3</v>
      </c>
      <c r="F4" s="8">
        <f>if(len($A4)=0,"", if(len(F$2)=0,"",E4+'Season Standings Pivot'!E4))</f>
        <v>40.3</v>
      </c>
      <c r="G4" s="8">
        <f>if(len($A4)=0,"", if(len(G$2)=0,"",F4+'Season Standings Pivot'!F4))</f>
        <v>40.3</v>
      </c>
      <c r="H4" s="8">
        <f>if(len($A4)=0,"", if(len(H$2)=0,"",G4+'Season Standings Pivot'!G4))</f>
        <v>50.3</v>
      </c>
      <c r="I4" s="8">
        <f>if(len($A4)=0,"", if(len(I$2)=0,"",H4+'Season Standings Pivot'!H4))</f>
        <v>58.3</v>
      </c>
      <c r="J4" s="8">
        <f>if(len($A4)=0,"", if(len(J$2)=0,"",I4+'Season Standings Pivot'!I4))</f>
        <v>64.3</v>
      </c>
      <c r="K4" s="8">
        <f>if(len('Season Standings Pivot'!J4)=0,"",if(len(J4)=0,"",J4+'Season Standings Pivot'!J4))</f>
        <v>69.4</v>
      </c>
      <c r="L4" s="8" t="str">
        <f>if(len('Season Standings Pivot'!K4)=0,"",if(len(K4)=0,"",K4+'Season Standings Pivot'!K4))</f>
        <v/>
      </c>
      <c r="M4" s="8" t="str">
        <f>if(len('Season Standings Pivot'!L4)=0,"",if(len(L4)=0,"",L4+'Season Standings Pivot'!L4))</f>
        <v/>
      </c>
      <c r="N4" s="8" t="str">
        <f>if(len('Season Standings Pivot'!M4)=0,"",if(len(M4)=0,"",M4+'Season Standings Pivot'!M4))</f>
        <v/>
      </c>
      <c r="O4" s="8" t="str">
        <f>if(len('Season Standings Pivot'!N4)=0,"",if(len(N4)=0,"",N4+'Season Standings Pivot'!N4))</f>
        <v/>
      </c>
      <c r="P4" s="8" t="str">
        <f>if(len('Season Standings Pivot'!O4)=0,"",if(len(O4)=0,"",O4+'Season Standings Pivot'!O4))</f>
        <v/>
      </c>
      <c r="Q4" s="8" t="str">
        <f>if(len('Season Standings Pivot'!P4)=0,"",if(len(P4)=0,"",P4+'Season Standings Pivot'!P4))</f>
        <v/>
      </c>
      <c r="R4" s="8" t="str">
        <f>if(len('Season Standings Pivot'!Q4)=0,"",if(len(Q4)=0,"",Q4+'Season Standings Pivot'!Q4))</f>
        <v/>
      </c>
      <c r="S4" s="8" t="str">
        <f>if(len('Season Standings Pivot'!R4)=0,"",if(len(R4)=0,"",R4+'Season Standings Pivot'!R4))</f>
        <v/>
      </c>
      <c r="T4" s="8" t="str">
        <f>if(len('Season Standings Pivot'!S4)=0,"",if(len(S4)=0,"",S4+'Season Standings Pivot'!S4))</f>
        <v/>
      </c>
      <c r="U4" s="8" t="str">
        <f>if(len('Season Standings Pivot'!T4)=0,"",if(len(T4)=0,"",T4+'Season Standings Pivot'!T4))</f>
        <v/>
      </c>
      <c r="V4" s="8" t="str">
        <f>if(len('Season Standings Pivot'!U4)=0,"",if(len(U4)=0,"",U4+'Season Standings Pivot'!U4))</f>
        <v/>
      </c>
      <c r="W4" s="8" t="str">
        <f>if(len('Season Standings Pivot'!V4)=0,"",if(len(V4)=0,"",V4+'Season Standings Pivot'!V4))</f>
        <v/>
      </c>
      <c r="X4" s="8" t="str">
        <f>if(len('Season Standings Pivot'!W4)=0,"",if(len(W4)=0,"",W4+'Season Standings Pivot'!W4))</f>
        <v/>
      </c>
      <c r="Y4" s="8" t="str">
        <f>if(len('Season Standings Pivot'!X4)=0,"",if(len(X4)=0,"",X4+'Season Standings Pivot'!X4))</f>
        <v/>
      </c>
      <c r="Z4" s="8" t="str">
        <f>if(len('Season Standings Pivot'!Y4)=0,"",if(len(Y4)=0,"",Y4+'Season Standings Pivot'!Y4))</f>
        <v/>
      </c>
      <c r="AA4" s="8" t="str">
        <f>if(len('Season Standings Pivot'!Z4)=0,"",if(len(Z4)=0,"",Z4+'Season Standings Pivot'!Z4))</f>
        <v/>
      </c>
    </row>
    <row r="5">
      <c r="A5" s="8" t="str">
        <f>'Season Standings Pivot'!A5</f>
        <v>Robby Dewling</v>
      </c>
      <c r="B5" s="10">
        <f t="shared" si="1"/>
        <v>0</v>
      </c>
      <c r="C5" s="8">
        <f>if(len(A5)=0,"",if(len('Season Standings Pivot'!B5)=0,0,'Season Standings Pivot'!B5))</f>
        <v>8</v>
      </c>
      <c r="D5" s="8">
        <f>if(len($A5)=0,"", if(len(D$2)=0,"",C5+'Season Standings Pivot'!C5))</f>
        <v>16</v>
      </c>
      <c r="E5" s="8">
        <f>if(len($A5)=0,"", if(len(E$2)=0,"",D5+'Season Standings Pivot'!D5))</f>
        <v>26.3</v>
      </c>
      <c r="F5" s="8">
        <f>if(len($A5)=0,"", if(len(F$2)=0,"",E5+'Season Standings Pivot'!E5))</f>
        <v>33.3</v>
      </c>
      <c r="G5" s="8">
        <f>if(len($A5)=0,"", if(len(G$2)=0,"",F5+'Season Standings Pivot'!F5))</f>
        <v>42.3</v>
      </c>
      <c r="H5" s="8">
        <f>if(len($A5)=0,"", if(len(H$2)=0,"",G5+'Season Standings Pivot'!G5))</f>
        <v>47.6</v>
      </c>
      <c r="I5" s="8">
        <f>if(len($A5)=0,"", if(len(I$2)=0,"",H5+'Season Standings Pivot'!H5))</f>
        <v>51.6</v>
      </c>
      <c r="J5" s="8">
        <f>if(len($A5)=0,"", if(len(J$2)=0,"",I5+'Season Standings Pivot'!I5))</f>
        <v>53.1</v>
      </c>
      <c r="K5" s="8">
        <f>if(len('Season Standings Pivot'!J5)=0,"",if(len(J5)=0,"",J5+'Season Standings Pivot'!J5))</f>
        <v>64.7</v>
      </c>
      <c r="L5" s="8" t="str">
        <f>if(len('Season Standings Pivot'!K5)=0,"",if(len(K5)=0,"",K5+'Season Standings Pivot'!K5))</f>
        <v/>
      </c>
      <c r="M5" s="8" t="str">
        <f>if(len('Season Standings Pivot'!L5)=0,"",if(len(L5)=0,"",L5+'Season Standings Pivot'!L5))</f>
        <v/>
      </c>
      <c r="N5" s="8" t="str">
        <f>if(len('Season Standings Pivot'!M5)=0,"",if(len(M5)=0,"",M5+'Season Standings Pivot'!M5))</f>
        <v/>
      </c>
      <c r="O5" s="8" t="str">
        <f>if(len('Season Standings Pivot'!N5)=0,"",if(len(N5)=0,"",N5+'Season Standings Pivot'!N5))</f>
        <v/>
      </c>
      <c r="P5" s="8" t="str">
        <f>if(len('Season Standings Pivot'!O5)=0,"",if(len(O5)=0,"",O5+'Season Standings Pivot'!O5))</f>
        <v/>
      </c>
      <c r="Q5" s="8" t="str">
        <f>if(len('Season Standings Pivot'!P5)=0,"",if(len(P5)=0,"",P5+'Season Standings Pivot'!P5))</f>
        <v/>
      </c>
      <c r="R5" s="8" t="str">
        <f>if(len('Season Standings Pivot'!Q5)=0,"",if(len(Q5)=0,"",Q5+'Season Standings Pivot'!Q5))</f>
        <v/>
      </c>
      <c r="S5" s="8" t="str">
        <f>if(len('Season Standings Pivot'!R5)=0,"",if(len(R5)=0,"",R5+'Season Standings Pivot'!R5))</f>
        <v/>
      </c>
      <c r="T5" s="8" t="str">
        <f>if(len('Season Standings Pivot'!S5)=0,"",if(len(S5)=0,"",S5+'Season Standings Pivot'!S5))</f>
        <v/>
      </c>
      <c r="U5" s="8" t="str">
        <f>if(len('Season Standings Pivot'!T5)=0,"",if(len(T5)=0,"",T5+'Season Standings Pivot'!T5))</f>
        <v/>
      </c>
      <c r="V5" s="8" t="str">
        <f>if(len('Season Standings Pivot'!U5)=0,"",if(len(U5)=0,"",U5+'Season Standings Pivot'!U5))</f>
        <v/>
      </c>
      <c r="W5" s="8" t="str">
        <f>if(len('Season Standings Pivot'!V5)=0,"",if(len(V5)=0,"",V5+'Season Standings Pivot'!V5))</f>
        <v/>
      </c>
      <c r="X5" s="8" t="str">
        <f>if(len('Season Standings Pivot'!W5)=0,"",if(len(W5)=0,"",W5+'Season Standings Pivot'!W5))</f>
        <v/>
      </c>
      <c r="Y5" s="8" t="str">
        <f>if(len('Season Standings Pivot'!X5)=0,"",if(len(X5)=0,"",X5+'Season Standings Pivot'!X5))</f>
        <v/>
      </c>
      <c r="Z5" s="8" t="str">
        <f>if(len('Season Standings Pivot'!Y5)=0,"",if(len(Y5)=0,"",Y5+'Season Standings Pivot'!Y5))</f>
        <v/>
      </c>
      <c r="AA5" s="8" t="str">
        <f>if(len('Season Standings Pivot'!Z5)=0,"",if(len(Z5)=0,"",Z5+'Season Standings Pivot'!Z5))</f>
        <v/>
      </c>
    </row>
    <row r="6">
      <c r="A6" s="8" t="str">
        <f>'Season Standings Pivot'!A6</f>
        <v>Hastings Westphal</v>
      </c>
      <c r="B6" s="10">
        <f t="shared" si="1"/>
        <v>0</v>
      </c>
      <c r="C6" s="8">
        <f>if(len(A6)=0,"",if(len('Season Standings Pivot'!B6)=0,0,'Season Standings Pivot'!B6))</f>
        <v>6.5</v>
      </c>
      <c r="D6" s="8">
        <f>if(len($A6)=0,"", if(len(D$2)=0,"",C6+'Season Standings Pivot'!C6))</f>
        <v>14.5</v>
      </c>
      <c r="E6" s="8">
        <f>if(len($A6)=0,"", if(len(E$2)=0,"",D6+'Season Standings Pivot'!D6))</f>
        <v>14.5</v>
      </c>
      <c r="F6" s="8">
        <f>if(len($A6)=0,"", if(len(F$2)=0,"",E6+'Season Standings Pivot'!E6))</f>
        <v>18.5</v>
      </c>
      <c r="G6" s="8">
        <f>if(len($A6)=0,"", if(len(G$2)=0,"",F6+'Season Standings Pivot'!F6))</f>
        <v>18.5</v>
      </c>
      <c r="H6" s="8">
        <f>if(len($A6)=0,"", if(len(H$2)=0,"",G6+'Season Standings Pivot'!G6))</f>
        <v>21.5</v>
      </c>
      <c r="I6" s="8">
        <f>if(len($A6)=0,"", if(len(I$2)=0,"",H6+'Season Standings Pivot'!H6))</f>
        <v>21.5</v>
      </c>
      <c r="J6" s="8">
        <f>if(len($A6)=0,"", if(len(J$2)=0,"",I6+'Season Standings Pivot'!I6))</f>
        <v>32.5</v>
      </c>
      <c r="K6" s="8">
        <f>if(len('Season Standings Pivot'!J6)=0,"",if(len(J6)=0,"",J6+'Season Standings Pivot'!J6))</f>
        <v>37.6</v>
      </c>
      <c r="L6" s="8" t="str">
        <f>if(len('Season Standings Pivot'!K6)=0,"",if(len(K6)=0,"",K6+'Season Standings Pivot'!K6))</f>
        <v/>
      </c>
      <c r="M6" s="8" t="str">
        <f>if(len('Season Standings Pivot'!L6)=0,"",if(len(L6)=0,"",L6+'Season Standings Pivot'!L6))</f>
        <v/>
      </c>
      <c r="N6" s="8" t="str">
        <f>if(len('Season Standings Pivot'!M6)=0,"",if(len(M6)=0,"",M6+'Season Standings Pivot'!M6))</f>
        <v/>
      </c>
      <c r="O6" s="8" t="str">
        <f>if(len('Season Standings Pivot'!N6)=0,"",if(len(N6)=0,"",N6+'Season Standings Pivot'!N6))</f>
        <v/>
      </c>
      <c r="P6" s="8" t="str">
        <f>if(len('Season Standings Pivot'!O6)=0,"",if(len(O6)=0,"",O6+'Season Standings Pivot'!O6))</f>
        <v/>
      </c>
      <c r="Q6" s="8" t="str">
        <f>if(len('Season Standings Pivot'!P6)=0,"",if(len(P6)=0,"",P6+'Season Standings Pivot'!P6))</f>
        <v/>
      </c>
      <c r="R6" s="8" t="str">
        <f>if(len('Season Standings Pivot'!Q6)=0,"",if(len(Q6)=0,"",Q6+'Season Standings Pivot'!Q6))</f>
        <v/>
      </c>
      <c r="S6" s="8" t="str">
        <f>if(len('Season Standings Pivot'!R6)=0,"",if(len(R6)=0,"",R6+'Season Standings Pivot'!R6))</f>
        <v/>
      </c>
      <c r="T6" s="8" t="str">
        <f>if(len('Season Standings Pivot'!S6)=0,"",if(len(S6)=0,"",S6+'Season Standings Pivot'!S6))</f>
        <v/>
      </c>
      <c r="U6" s="8" t="str">
        <f>if(len('Season Standings Pivot'!T6)=0,"",if(len(T6)=0,"",T6+'Season Standings Pivot'!T6))</f>
        <v/>
      </c>
      <c r="V6" s="8" t="str">
        <f>if(len('Season Standings Pivot'!U6)=0,"",if(len(U6)=0,"",U6+'Season Standings Pivot'!U6))</f>
        <v/>
      </c>
      <c r="W6" s="8" t="str">
        <f>if(len('Season Standings Pivot'!V6)=0,"",if(len(V6)=0,"",V6+'Season Standings Pivot'!V6))</f>
        <v/>
      </c>
      <c r="X6" s="8" t="str">
        <f>if(len('Season Standings Pivot'!W6)=0,"",if(len(W6)=0,"",W6+'Season Standings Pivot'!W6))</f>
        <v/>
      </c>
      <c r="Y6" s="8" t="str">
        <f>if(len('Season Standings Pivot'!X6)=0,"",if(len(X6)=0,"",X6+'Season Standings Pivot'!X6))</f>
        <v/>
      </c>
      <c r="Z6" s="8" t="str">
        <f>if(len('Season Standings Pivot'!Y6)=0,"",if(len(Y6)=0,"",Y6+'Season Standings Pivot'!Y6))</f>
        <v/>
      </c>
      <c r="AA6" s="8" t="str">
        <f>if(len('Season Standings Pivot'!Z6)=0,"",if(len(Z6)=0,"",Z6+'Season Standings Pivot'!Z6))</f>
        <v/>
      </c>
    </row>
    <row r="7">
      <c r="A7" s="8" t="str">
        <f>'Season Standings Pivot'!A7</f>
        <v>Ashby Foltz</v>
      </c>
      <c r="B7" s="10">
        <f t="shared" si="1"/>
        <v>0</v>
      </c>
      <c r="C7" s="8">
        <f>if(len(A7)=0,"",if(len('Season Standings Pivot'!B7)=0,0,'Season Standings Pivot'!B7))</f>
        <v>4.5</v>
      </c>
      <c r="D7" s="8">
        <f>if(len($A7)=0,"", if(len(D$2)=0,"",C7+'Season Standings Pivot'!C7))</f>
        <v>14.5</v>
      </c>
      <c r="E7" s="8">
        <f>if(len($A7)=0,"", if(len(E$2)=0,"",D7+'Season Standings Pivot'!D7))</f>
        <v>16.8</v>
      </c>
      <c r="F7" s="8">
        <f>if(len($A7)=0,"", if(len(F$2)=0,"",E7+'Season Standings Pivot'!E7))</f>
        <v>27.8</v>
      </c>
      <c r="G7" s="8">
        <f>if(len($A7)=0,"", if(len(G$2)=0,"",F7+'Season Standings Pivot'!F7))</f>
        <v>30.8</v>
      </c>
      <c r="H7" s="8">
        <f>if(len($A7)=0,"", if(len(H$2)=0,"",G7+'Season Standings Pivot'!G7))</f>
        <v>30.8</v>
      </c>
      <c r="I7" s="8">
        <f>if(len($A7)=0,"", if(len(I$2)=0,"",H7+'Season Standings Pivot'!H7))</f>
        <v>32.3</v>
      </c>
      <c r="J7" s="8">
        <f>if(len($A7)=0,"", if(len(J$2)=0,"",I7+'Season Standings Pivot'!I7))</f>
        <v>32.3</v>
      </c>
      <c r="K7" s="8">
        <f>if(len('Season Standings Pivot'!J7)=0,"",if(len(J7)=0,"",J7+'Season Standings Pivot'!J7))</f>
        <v>39.4</v>
      </c>
      <c r="L7" s="8" t="str">
        <f>if(len('Season Standings Pivot'!K7)=0,"",if(len(K7)=0,"",K7+'Season Standings Pivot'!K7))</f>
        <v/>
      </c>
      <c r="M7" s="8" t="str">
        <f>if(len('Season Standings Pivot'!L7)=0,"",if(len(L7)=0,"",L7+'Season Standings Pivot'!L7))</f>
        <v/>
      </c>
      <c r="N7" s="8" t="str">
        <f>if(len('Season Standings Pivot'!M7)=0,"",if(len(M7)=0,"",M7+'Season Standings Pivot'!M7))</f>
        <v/>
      </c>
      <c r="O7" s="8" t="str">
        <f>if(len('Season Standings Pivot'!N7)=0,"",if(len(N7)=0,"",N7+'Season Standings Pivot'!N7))</f>
        <v/>
      </c>
      <c r="P7" s="8" t="str">
        <f>if(len('Season Standings Pivot'!O7)=0,"",if(len(O7)=0,"",O7+'Season Standings Pivot'!O7))</f>
        <v/>
      </c>
      <c r="Q7" s="8" t="str">
        <f>if(len('Season Standings Pivot'!P7)=0,"",if(len(P7)=0,"",P7+'Season Standings Pivot'!P7))</f>
        <v/>
      </c>
      <c r="R7" s="8" t="str">
        <f>if(len('Season Standings Pivot'!Q7)=0,"",if(len(Q7)=0,"",Q7+'Season Standings Pivot'!Q7))</f>
        <v/>
      </c>
      <c r="S7" s="8" t="str">
        <f>if(len('Season Standings Pivot'!R7)=0,"",if(len(R7)=0,"",R7+'Season Standings Pivot'!R7))</f>
        <v/>
      </c>
      <c r="T7" s="8" t="str">
        <f>if(len('Season Standings Pivot'!S7)=0,"",if(len(S7)=0,"",S7+'Season Standings Pivot'!S7))</f>
        <v/>
      </c>
      <c r="U7" s="8" t="str">
        <f>if(len('Season Standings Pivot'!T7)=0,"",if(len(T7)=0,"",T7+'Season Standings Pivot'!T7))</f>
        <v/>
      </c>
      <c r="V7" s="8" t="str">
        <f>if(len('Season Standings Pivot'!U7)=0,"",if(len(U7)=0,"",U7+'Season Standings Pivot'!U7))</f>
        <v/>
      </c>
      <c r="W7" s="8" t="str">
        <f>if(len('Season Standings Pivot'!V7)=0,"",if(len(V7)=0,"",V7+'Season Standings Pivot'!V7))</f>
        <v/>
      </c>
      <c r="X7" s="8" t="str">
        <f>if(len('Season Standings Pivot'!W7)=0,"",if(len(W7)=0,"",W7+'Season Standings Pivot'!W7))</f>
        <v/>
      </c>
      <c r="Y7" s="8" t="str">
        <f>if(len('Season Standings Pivot'!X7)=0,"",if(len(X7)=0,"",X7+'Season Standings Pivot'!X7))</f>
        <v/>
      </c>
      <c r="Z7" s="8" t="str">
        <f>if(len('Season Standings Pivot'!Y7)=0,"",if(len(Y7)=0,"",Y7+'Season Standings Pivot'!Y7))</f>
        <v/>
      </c>
      <c r="AA7" s="8" t="str">
        <f>if(len('Season Standings Pivot'!Z7)=0,"",if(len(Z7)=0,"",Z7+'Season Standings Pivot'!Z7))</f>
        <v/>
      </c>
    </row>
    <row r="8">
      <c r="A8" s="8" t="str">
        <f>'Season Standings Pivot'!A8</f>
        <v>David Mustard</v>
      </c>
      <c r="B8" s="10">
        <f t="shared" si="1"/>
        <v>0</v>
      </c>
      <c r="C8" s="8">
        <f>if(len(A8)=0,"",if(len('Season Standings Pivot'!B8)=0,0,'Season Standings Pivot'!B8))</f>
        <v>4.5</v>
      </c>
      <c r="D8" s="8">
        <f>if(len($A8)=0,"", if(len(D$2)=0,"",C8+'Season Standings Pivot'!C8))</f>
        <v>9</v>
      </c>
      <c r="E8" s="8">
        <f>if(len($A8)=0,"", if(len(E$2)=0,"",D8+'Season Standings Pivot'!D8))</f>
        <v>16.3</v>
      </c>
      <c r="F8" s="8">
        <f>if(len($A8)=0,"", if(len(F$2)=0,"",E8+'Season Standings Pivot'!E8))</f>
        <v>18.3</v>
      </c>
      <c r="G8" s="8">
        <f>if(len($A8)=0,"", if(len(G$2)=0,"",F8+'Season Standings Pivot'!F8))</f>
        <v>24.3</v>
      </c>
      <c r="H8" s="8">
        <f>if(len($A8)=0,"", if(len(H$2)=0,"",G8+'Season Standings Pivot'!G8))</f>
        <v>24.3</v>
      </c>
      <c r="I8" s="8">
        <f>if(len($A8)=0,"", if(len(I$2)=0,"",H8+'Season Standings Pivot'!H8))</f>
        <v>25.8</v>
      </c>
      <c r="J8" s="8">
        <f>if(len($A8)=0,"", if(len(J$2)=0,"",I8+'Season Standings Pivot'!I8))</f>
        <v>35.8</v>
      </c>
      <c r="K8" s="8">
        <f>if(len('Season Standings Pivot'!J8)=0,"",if(len(J8)=0,"",J8+'Season Standings Pivot'!J8))</f>
        <v>44.4</v>
      </c>
      <c r="L8" s="8" t="str">
        <f>if(len('Season Standings Pivot'!K8)=0,"",if(len(K8)=0,"",K8+'Season Standings Pivot'!K8))</f>
        <v/>
      </c>
      <c r="M8" s="8" t="str">
        <f>if(len('Season Standings Pivot'!L8)=0,"",if(len(L8)=0,"",L8+'Season Standings Pivot'!L8))</f>
        <v/>
      </c>
      <c r="N8" s="8" t="str">
        <f>if(len('Season Standings Pivot'!M8)=0,"",if(len(M8)=0,"",M8+'Season Standings Pivot'!M8))</f>
        <v/>
      </c>
      <c r="O8" s="8" t="str">
        <f>if(len('Season Standings Pivot'!N8)=0,"",if(len(N8)=0,"",N8+'Season Standings Pivot'!N8))</f>
        <v/>
      </c>
      <c r="P8" s="8" t="str">
        <f>if(len('Season Standings Pivot'!O8)=0,"",if(len(O8)=0,"",O8+'Season Standings Pivot'!O8))</f>
        <v/>
      </c>
      <c r="Q8" s="8" t="str">
        <f>if(len('Season Standings Pivot'!P8)=0,"",if(len(P8)=0,"",P8+'Season Standings Pivot'!P8))</f>
        <v/>
      </c>
      <c r="R8" s="8" t="str">
        <f>if(len('Season Standings Pivot'!Q8)=0,"",if(len(Q8)=0,"",Q8+'Season Standings Pivot'!Q8))</f>
        <v/>
      </c>
      <c r="S8" s="8" t="str">
        <f>if(len('Season Standings Pivot'!R8)=0,"",if(len(R8)=0,"",R8+'Season Standings Pivot'!R8))</f>
        <v/>
      </c>
      <c r="T8" s="8" t="str">
        <f>if(len('Season Standings Pivot'!S8)=0,"",if(len(S8)=0,"",S8+'Season Standings Pivot'!S8))</f>
        <v/>
      </c>
      <c r="U8" s="8" t="str">
        <f>if(len('Season Standings Pivot'!T8)=0,"",if(len(T8)=0,"",T8+'Season Standings Pivot'!T8))</f>
        <v/>
      </c>
      <c r="V8" s="8" t="str">
        <f>if(len('Season Standings Pivot'!U8)=0,"",if(len(U8)=0,"",U8+'Season Standings Pivot'!U8))</f>
        <v/>
      </c>
      <c r="W8" s="8" t="str">
        <f>if(len('Season Standings Pivot'!V8)=0,"",if(len(V8)=0,"",V8+'Season Standings Pivot'!V8))</f>
        <v/>
      </c>
      <c r="X8" s="8" t="str">
        <f>if(len('Season Standings Pivot'!W8)=0,"",if(len(W8)=0,"",W8+'Season Standings Pivot'!W8))</f>
        <v/>
      </c>
      <c r="Y8" s="8" t="str">
        <f>if(len('Season Standings Pivot'!X8)=0,"",if(len(X8)=0,"",X8+'Season Standings Pivot'!X8))</f>
        <v/>
      </c>
      <c r="Z8" s="8" t="str">
        <f>if(len('Season Standings Pivot'!Y8)=0,"",if(len(Y8)=0,"",Y8+'Season Standings Pivot'!Y8))</f>
        <v/>
      </c>
      <c r="AA8" s="8" t="str">
        <f>if(len('Season Standings Pivot'!Z8)=0,"",if(len(Z8)=0,"",Z8+'Season Standings Pivot'!Z8))</f>
        <v/>
      </c>
    </row>
    <row r="9">
      <c r="A9" s="8" t="str">
        <f>'Season Standings Pivot'!A9</f>
        <v>Cory Arnwine</v>
      </c>
      <c r="B9" s="10">
        <f t="shared" si="1"/>
        <v>0</v>
      </c>
      <c r="C9" s="8">
        <f>if(len(A9)=0,"",if(len('Season Standings Pivot'!B9)=0,0,'Season Standings Pivot'!B9))</f>
        <v>2</v>
      </c>
      <c r="D9" s="8">
        <f>if(len($A9)=0,"", if(len(D$2)=0,"",C9+'Season Standings Pivot'!C9))</f>
        <v>6.5</v>
      </c>
      <c r="E9" s="8">
        <f>if(len($A9)=0,"", if(len(E$2)=0,"",D9+'Season Standings Pivot'!D9))</f>
        <v>10.8</v>
      </c>
      <c r="F9" s="8">
        <f>if(len($A9)=0,"", if(len(F$2)=0,"",E9+'Season Standings Pivot'!E9))</f>
        <v>19.8</v>
      </c>
      <c r="G9" s="8">
        <f>if(len($A9)=0,"", if(len(G$2)=0,"",F9+'Season Standings Pivot'!F9))</f>
        <v>19.8</v>
      </c>
      <c r="H9" s="8">
        <f>if(len($A9)=0,"", if(len(H$2)=0,"",G9+'Season Standings Pivot'!G9))</f>
        <v>19.8</v>
      </c>
      <c r="I9" s="8">
        <f>if(len($A9)=0,"", if(len(I$2)=0,"",H9+'Season Standings Pivot'!H9))</f>
        <v>27.8</v>
      </c>
      <c r="J9" s="8">
        <f>if(len($A9)=0,"", if(len(J$2)=0,"",I9+'Season Standings Pivot'!I9))</f>
        <v>27.8</v>
      </c>
      <c r="K9" s="8">
        <f>if(len('Season Standings Pivot'!J9)=0,"",if(len(J9)=0,"",J9+'Season Standings Pivot'!J9))</f>
        <v>37.4</v>
      </c>
      <c r="L9" s="8" t="str">
        <f>if(len('Season Standings Pivot'!K9)=0,"",if(len(K9)=0,"",K9+'Season Standings Pivot'!K9))</f>
        <v/>
      </c>
      <c r="M9" s="8" t="str">
        <f>if(len('Season Standings Pivot'!L9)=0,"",if(len(L9)=0,"",L9+'Season Standings Pivot'!L9))</f>
        <v/>
      </c>
      <c r="N9" s="8" t="str">
        <f>if(len('Season Standings Pivot'!M9)=0,"",if(len(M9)=0,"",M9+'Season Standings Pivot'!M9))</f>
        <v/>
      </c>
      <c r="O9" s="8" t="str">
        <f>if(len('Season Standings Pivot'!N9)=0,"",if(len(N9)=0,"",N9+'Season Standings Pivot'!N9))</f>
        <v/>
      </c>
      <c r="P9" s="8" t="str">
        <f>if(len('Season Standings Pivot'!O9)=0,"",if(len(O9)=0,"",O9+'Season Standings Pivot'!O9))</f>
        <v/>
      </c>
      <c r="Q9" s="8" t="str">
        <f>if(len('Season Standings Pivot'!P9)=0,"",if(len(P9)=0,"",P9+'Season Standings Pivot'!P9))</f>
        <v/>
      </c>
      <c r="R9" s="8" t="str">
        <f>if(len('Season Standings Pivot'!Q9)=0,"",if(len(Q9)=0,"",Q9+'Season Standings Pivot'!Q9))</f>
        <v/>
      </c>
      <c r="S9" s="8" t="str">
        <f>if(len('Season Standings Pivot'!R9)=0,"",if(len(R9)=0,"",R9+'Season Standings Pivot'!R9))</f>
        <v/>
      </c>
      <c r="T9" s="8" t="str">
        <f>if(len('Season Standings Pivot'!S9)=0,"",if(len(S9)=0,"",S9+'Season Standings Pivot'!S9))</f>
        <v/>
      </c>
      <c r="U9" s="8" t="str">
        <f>if(len('Season Standings Pivot'!T9)=0,"",if(len(T9)=0,"",T9+'Season Standings Pivot'!T9))</f>
        <v/>
      </c>
      <c r="V9" s="8" t="str">
        <f>if(len('Season Standings Pivot'!U9)=0,"",if(len(U9)=0,"",U9+'Season Standings Pivot'!U9))</f>
        <v/>
      </c>
      <c r="W9" s="8" t="str">
        <f>if(len('Season Standings Pivot'!V9)=0,"",if(len(V9)=0,"",V9+'Season Standings Pivot'!V9))</f>
        <v/>
      </c>
      <c r="X9" s="8" t="str">
        <f>if(len('Season Standings Pivot'!W9)=0,"",if(len(W9)=0,"",W9+'Season Standings Pivot'!W9))</f>
        <v/>
      </c>
      <c r="Y9" s="8" t="str">
        <f>if(len('Season Standings Pivot'!X9)=0,"",if(len(X9)=0,"",X9+'Season Standings Pivot'!X9))</f>
        <v/>
      </c>
      <c r="Z9" s="8" t="str">
        <f>if(len('Season Standings Pivot'!Y9)=0,"",if(len(Y9)=0,"",Y9+'Season Standings Pivot'!Y9))</f>
        <v/>
      </c>
      <c r="AA9" s="8" t="str">
        <f>if(len('Season Standings Pivot'!Z9)=0,"",if(len(Z9)=0,"",Z9+'Season Standings Pivot'!Z9))</f>
        <v/>
      </c>
    </row>
    <row r="10">
      <c r="A10" s="8" t="str">
        <f>'Season Standings Pivot'!A10</f>
        <v>John Richards</v>
      </c>
      <c r="B10" s="10">
        <f t="shared" si="1"/>
        <v>0</v>
      </c>
      <c r="C10" s="8">
        <f>if(len(A10)=0,"",if(len('Season Standings Pivot'!B10)=0,0,'Season Standings Pivot'!B10))</f>
        <v>0</v>
      </c>
      <c r="D10" s="8">
        <f>if(len($A10)=0,"", if(len(D$2)=0,"",C10+'Season Standings Pivot'!C10))</f>
        <v>0</v>
      </c>
      <c r="E10" s="8">
        <f>if(len($A10)=0,"", if(len(E$2)=0,"",D10+'Season Standings Pivot'!D10))</f>
        <v>0</v>
      </c>
      <c r="F10" s="8">
        <f>if(len($A10)=0,"", if(len(F$2)=0,"",E10+'Season Standings Pivot'!E10))</f>
        <v>9</v>
      </c>
      <c r="G10" s="8">
        <f>if(len($A10)=0,"", if(len(G$2)=0,"",F10+'Season Standings Pivot'!F10))</f>
        <v>14</v>
      </c>
      <c r="H10" s="8">
        <f>if(len($A10)=0,"", if(len(H$2)=0,"",G10+'Season Standings Pivot'!G10))</f>
        <v>14</v>
      </c>
      <c r="I10" s="8">
        <f>if(len($A10)=0,"", if(len(I$2)=0,"",H10+'Season Standings Pivot'!H10))</f>
        <v>14</v>
      </c>
      <c r="J10" s="8">
        <f>if(len($A10)=0,"", if(len(J$2)=0,"",I10+'Season Standings Pivot'!I10))</f>
        <v>22.5</v>
      </c>
      <c r="K10" s="8" t="str">
        <f>if(len('Season Standings Pivot'!J10)=0,"",if(len(J10)=0,"",J10+'Season Standings Pivot'!J10))</f>
        <v/>
      </c>
      <c r="L10" s="8" t="str">
        <f>if(len('Season Standings Pivot'!K10)=0,"",if(len(K10)=0,"",K10+'Season Standings Pivot'!K10))</f>
        <v/>
      </c>
      <c r="M10" s="8" t="str">
        <f>if(len('Season Standings Pivot'!L10)=0,"",if(len(L10)=0,"",L10+'Season Standings Pivot'!L10))</f>
        <v/>
      </c>
      <c r="N10" s="8" t="str">
        <f>if(len('Season Standings Pivot'!M10)=0,"",if(len(M10)=0,"",M10+'Season Standings Pivot'!M10))</f>
        <v/>
      </c>
      <c r="O10" s="8" t="str">
        <f>if(len('Season Standings Pivot'!N10)=0,"",if(len(N10)=0,"",N10+'Season Standings Pivot'!N10))</f>
        <v/>
      </c>
      <c r="P10" s="8" t="str">
        <f>if(len('Season Standings Pivot'!O10)=0,"",if(len(O10)=0,"",O10+'Season Standings Pivot'!O10))</f>
        <v/>
      </c>
      <c r="Q10" s="8" t="str">
        <f>if(len('Season Standings Pivot'!P10)=0,"",if(len(P10)=0,"",P10+'Season Standings Pivot'!P10))</f>
        <v/>
      </c>
      <c r="R10" s="8" t="str">
        <f>if(len('Season Standings Pivot'!Q10)=0,"",if(len(Q10)=0,"",Q10+'Season Standings Pivot'!Q10))</f>
        <v/>
      </c>
      <c r="S10" s="8" t="str">
        <f>if(len('Season Standings Pivot'!R10)=0,"",if(len(R10)=0,"",R10+'Season Standings Pivot'!R10))</f>
        <v/>
      </c>
      <c r="T10" s="8" t="str">
        <f>if(len('Season Standings Pivot'!S10)=0,"",if(len(S10)=0,"",S10+'Season Standings Pivot'!S10))</f>
        <v/>
      </c>
      <c r="U10" s="8" t="str">
        <f>if(len('Season Standings Pivot'!T10)=0,"",if(len(T10)=0,"",T10+'Season Standings Pivot'!T10))</f>
        <v/>
      </c>
      <c r="V10" s="8" t="str">
        <f>if(len('Season Standings Pivot'!U10)=0,"",if(len(U10)=0,"",U10+'Season Standings Pivot'!U10))</f>
        <v/>
      </c>
      <c r="W10" s="8" t="str">
        <f>if(len('Season Standings Pivot'!V10)=0,"",if(len(V10)=0,"",V10+'Season Standings Pivot'!V10))</f>
        <v/>
      </c>
      <c r="X10" s="8" t="str">
        <f>if(len('Season Standings Pivot'!W10)=0,"",if(len(W10)=0,"",W10+'Season Standings Pivot'!W10))</f>
        <v/>
      </c>
      <c r="Y10" s="8" t="str">
        <f>if(len('Season Standings Pivot'!X10)=0,"",if(len(X10)=0,"",X10+'Season Standings Pivot'!X10))</f>
        <v/>
      </c>
      <c r="Z10" s="8" t="str">
        <f>if(len('Season Standings Pivot'!Y10)=0,"",if(len(Y10)=0,"",Y10+'Season Standings Pivot'!Y10))</f>
        <v/>
      </c>
      <c r="AA10" s="8" t="str">
        <f>if(len('Season Standings Pivot'!Z10)=0,"",if(len(Z10)=0,"",Z10+'Season Standings Pivot'!Z10))</f>
        <v/>
      </c>
    </row>
    <row r="11">
      <c r="A11" s="8" t="str">
        <f>'Season Standings Pivot'!A11</f>
        <v>Grady Bunn</v>
      </c>
      <c r="B11" s="10">
        <f t="shared" si="1"/>
        <v>0</v>
      </c>
      <c r="C11" s="8">
        <f>if(len(A11)=0,"",if(len('Season Standings Pivot'!B11)=0,0,'Season Standings Pivot'!B11))</f>
        <v>1</v>
      </c>
      <c r="D11" s="8">
        <f>if(len($A11)=0,"", if(len(D$2)=0,"",C11+'Season Standings Pivot'!C11))</f>
        <v>5.5</v>
      </c>
      <c r="E11" s="8">
        <f>if(len($A11)=0,"", if(len(E$2)=0,"",D11+'Season Standings Pivot'!D11))</f>
        <v>8.8</v>
      </c>
      <c r="F11" s="8">
        <f>if(len($A11)=0,"", if(len(F$2)=0,"",E11+'Season Standings Pivot'!E11))</f>
        <v>17.8</v>
      </c>
      <c r="G11" s="8">
        <f>if(len($A11)=0,"", if(len(G$2)=0,"",F11+'Season Standings Pivot'!F11))</f>
        <v>21.8</v>
      </c>
      <c r="H11" s="8">
        <f>if(len($A11)=0,"", if(len(H$2)=0,"",G11+'Season Standings Pivot'!G11))</f>
        <v>27.1</v>
      </c>
      <c r="I11" s="8">
        <f>if(len($A11)=0,"", if(len(I$2)=0,"",H11+'Season Standings Pivot'!H11))</f>
        <v>30.1</v>
      </c>
      <c r="J11" s="8">
        <f>if(len($A11)=0,"", if(len(J$2)=0,"",I11+'Season Standings Pivot'!I11))</f>
        <v>34.1</v>
      </c>
      <c r="K11" s="8">
        <f>if(len('Season Standings Pivot'!J11)=0,"",if(len(J11)=0,"",J11+'Season Standings Pivot'!J11))</f>
        <v>41.2</v>
      </c>
      <c r="L11" s="8" t="str">
        <f>if(len('Season Standings Pivot'!K11)=0,"",if(len(K11)=0,"",K11+'Season Standings Pivot'!K11))</f>
        <v/>
      </c>
      <c r="M11" s="8" t="str">
        <f>if(len('Season Standings Pivot'!L11)=0,"",if(len(L11)=0,"",L11+'Season Standings Pivot'!L11))</f>
        <v/>
      </c>
      <c r="N11" s="8" t="str">
        <f>if(len('Season Standings Pivot'!M11)=0,"",if(len(M11)=0,"",M11+'Season Standings Pivot'!M11))</f>
        <v/>
      </c>
      <c r="O11" s="8" t="str">
        <f>if(len('Season Standings Pivot'!N11)=0,"",if(len(N11)=0,"",N11+'Season Standings Pivot'!N11))</f>
        <v/>
      </c>
      <c r="P11" s="8" t="str">
        <f>if(len('Season Standings Pivot'!O11)=0,"",if(len(O11)=0,"",O11+'Season Standings Pivot'!O11))</f>
        <v/>
      </c>
      <c r="Q11" s="8" t="str">
        <f>if(len('Season Standings Pivot'!P11)=0,"",if(len(P11)=0,"",P11+'Season Standings Pivot'!P11))</f>
        <v/>
      </c>
      <c r="R11" s="8" t="str">
        <f>if(len('Season Standings Pivot'!Q11)=0,"",if(len(Q11)=0,"",Q11+'Season Standings Pivot'!Q11))</f>
        <v/>
      </c>
      <c r="S11" s="8" t="str">
        <f>if(len('Season Standings Pivot'!R11)=0,"",if(len(R11)=0,"",R11+'Season Standings Pivot'!R11))</f>
        <v/>
      </c>
      <c r="T11" s="8" t="str">
        <f>if(len('Season Standings Pivot'!S11)=0,"",if(len(S11)=0,"",S11+'Season Standings Pivot'!S11))</f>
        <v/>
      </c>
      <c r="U11" s="8" t="str">
        <f>if(len('Season Standings Pivot'!T11)=0,"",if(len(T11)=0,"",T11+'Season Standings Pivot'!T11))</f>
        <v/>
      </c>
      <c r="V11" s="8" t="str">
        <f>if(len('Season Standings Pivot'!U11)=0,"",if(len(U11)=0,"",U11+'Season Standings Pivot'!U11))</f>
        <v/>
      </c>
      <c r="W11" s="8" t="str">
        <f>if(len('Season Standings Pivot'!V11)=0,"",if(len(V11)=0,"",V11+'Season Standings Pivot'!V11))</f>
        <v/>
      </c>
      <c r="X11" s="8" t="str">
        <f>if(len('Season Standings Pivot'!W11)=0,"",if(len(W11)=0,"",W11+'Season Standings Pivot'!W11))</f>
        <v/>
      </c>
      <c r="Y11" s="8" t="str">
        <f>if(len('Season Standings Pivot'!X11)=0,"",if(len(X11)=0,"",X11+'Season Standings Pivot'!X11))</f>
        <v/>
      </c>
      <c r="Z11" s="8" t="str">
        <f>if(len('Season Standings Pivot'!Y11)=0,"",if(len(Y11)=0,"",Y11+'Season Standings Pivot'!Y11))</f>
        <v/>
      </c>
      <c r="AA11" s="8" t="str">
        <f>if(len('Season Standings Pivot'!Z11)=0,"",if(len(Z11)=0,"",Z11+'Season Standings Pivot'!Z11))</f>
        <v/>
      </c>
    </row>
    <row r="12">
      <c r="A12" s="8" t="str">
        <f>'Season Standings Pivot'!A12</f>
        <v>Blake Addleton</v>
      </c>
      <c r="B12" s="10">
        <f t="shared" si="1"/>
        <v>0</v>
      </c>
      <c r="C12" s="8">
        <f>if(len(A12)=0,"",if(len('Season Standings Pivot'!B12)=0,0,'Season Standings Pivot'!B12))</f>
        <v>9</v>
      </c>
      <c r="D12" s="8">
        <f>if(len($A12)=0,"", if(len(D$2)=0,"",C12+'Season Standings Pivot'!C12))</f>
        <v>10</v>
      </c>
      <c r="E12" s="8">
        <f>if(len($A12)=0,"", if(len(E$2)=0,"",D12+'Season Standings Pivot'!D12))</f>
        <v>10</v>
      </c>
      <c r="F12" s="8">
        <f>if(len($A12)=0,"", if(len(F$2)=0,"",E12+'Season Standings Pivot'!E12))</f>
        <v>10</v>
      </c>
      <c r="G12" s="8">
        <f>if(len($A12)=0,"", if(len(G$2)=0,"",F12+'Season Standings Pivot'!F12))</f>
        <v>10</v>
      </c>
      <c r="H12" s="8">
        <f>if(len($A12)=0,"", if(len(H$2)=0,"",G12+'Season Standings Pivot'!G12))</f>
        <v>10</v>
      </c>
      <c r="I12" s="8">
        <f>if(len($A12)=0,"", if(len(I$2)=0,"",H12+'Season Standings Pivot'!H12))</f>
        <v>10</v>
      </c>
      <c r="J12" s="8">
        <f>if(len($A12)=0,"", if(len(J$2)=0,"",I12+'Season Standings Pivot'!I12))</f>
        <v>10</v>
      </c>
      <c r="K12" s="8" t="str">
        <f>if(len('Season Standings Pivot'!J12)=0,"",if(len(J12)=0,"",J12+'Season Standings Pivot'!J12))</f>
        <v/>
      </c>
      <c r="L12" s="8" t="str">
        <f>if(len('Season Standings Pivot'!K12)=0,"",if(len(K12)=0,"",K12+'Season Standings Pivot'!K12))</f>
        <v/>
      </c>
      <c r="M12" s="8" t="str">
        <f>if(len('Season Standings Pivot'!L12)=0,"",if(len(L12)=0,"",L12+'Season Standings Pivot'!L12))</f>
        <v/>
      </c>
      <c r="N12" s="8" t="str">
        <f>if(len('Season Standings Pivot'!M12)=0,"",if(len(M12)=0,"",M12+'Season Standings Pivot'!M12))</f>
        <v/>
      </c>
      <c r="O12" s="8" t="str">
        <f>if(len('Season Standings Pivot'!N12)=0,"",if(len(N12)=0,"",N12+'Season Standings Pivot'!N12))</f>
        <v/>
      </c>
      <c r="P12" s="8" t="str">
        <f>if(len('Season Standings Pivot'!O12)=0,"",if(len(O12)=0,"",O12+'Season Standings Pivot'!O12))</f>
        <v/>
      </c>
      <c r="Q12" s="8" t="str">
        <f>if(len('Season Standings Pivot'!P12)=0,"",if(len(P12)=0,"",P12+'Season Standings Pivot'!P12))</f>
        <v/>
      </c>
      <c r="R12" s="8" t="str">
        <f>if(len('Season Standings Pivot'!Q12)=0,"",if(len(Q12)=0,"",Q12+'Season Standings Pivot'!Q12))</f>
        <v/>
      </c>
      <c r="S12" s="8" t="str">
        <f>if(len('Season Standings Pivot'!R12)=0,"",if(len(R12)=0,"",R12+'Season Standings Pivot'!R12))</f>
        <v/>
      </c>
      <c r="T12" s="8" t="str">
        <f>if(len('Season Standings Pivot'!S12)=0,"",if(len(S12)=0,"",S12+'Season Standings Pivot'!S12))</f>
        <v/>
      </c>
      <c r="U12" s="8" t="str">
        <f>if(len('Season Standings Pivot'!T12)=0,"",if(len(T12)=0,"",T12+'Season Standings Pivot'!T12))</f>
        <v/>
      </c>
      <c r="V12" s="8" t="str">
        <f>if(len('Season Standings Pivot'!U12)=0,"",if(len(U12)=0,"",U12+'Season Standings Pivot'!U12))</f>
        <v/>
      </c>
      <c r="W12" s="8" t="str">
        <f>if(len('Season Standings Pivot'!V12)=0,"",if(len(V12)=0,"",V12+'Season Standings Pivot'!V12))</f>
        <v/>
      </c>
      <c r="X12" s="8" t="str">
        <f>if(len('Season Standings Pivot'!W12)=0,"",if(len(W12)=0,"",W12+'Season Standings Pivot'!W12))</f>
        <v/>
      </c>
      <c r="Y12" s="8" t="str">
        <f>if(len('Season Standings Pivot'!X12)=0,"",if(len(X12)=0,"",X12+'Season Standings Pivot'!X12))</f>
        <v/>
      </c>
      <c r="Z12" s="8" t="str">
        <f>if(len('Season Standings Pivot'!Y12)=0,"",if(len(Y12)=0,"",Y12+'Season Standings Pivot'!Y12))</f>
        <v/>
      </c>
      <c r="AA12" s="8" t="str">
        <f>if(len('Season Standings Pivot'!Z12)=0,"",if(len(Z12)=0,"",Z12+'Season Standings Pivot'!Z12))</f>
        <v/>
      </c>
    </row>
    <row r="13">
      <c r="A13" s="8" t="str">
        <f>'Season Standings Pivot'!A13</f>
        <v>Matt Davis</v>
      </c>
      <c r="B13" s="10">
        <f t="shared" si="1"/>
        <v>0</v>
      </c>
      <c r="C13" s="8">
        <f>if(len(A13)=0,"",if(len('Season Standings Pivot'!B13)=0,0,'Season Standings Pivot'!B13))</f>
        <v>0</v>
      </c>
      <c r="D13" s="8">
        <f>if(len($A13)=0,"", if(len(D$2)=0,"",C13+'Season Standings Pivot'!C13))</f>
        <v>2</v>
      </c>
      <c r="E13" s="8">
        <f>if(len($A13)=0,"", if(len(E$2)=0,"",D13+'Season Standings Pivot'!D13))</f>
        <v>9.3</v>
      </c>
      <c r="F13" s="8">
        <f>if(len($A13)=0,"", if(len(F$2)=0,"",E13+'Season Standings Pivot'!E13))</f>
        <v>10.3</v>
      </c>
      <c r="G13" s="8">
        <f>if(len($A13)=0,"", if(len(G$2)=0,"",F13+'Season Standings Pivot'!F13))</f>
        <v>10.3</v>
      </c>
      <c r="H13" s="8">
        <f>if(len($A13)=0,"", if(len(H$2)=0,"",G13+'Season Standings Pivot'!G13))</f>
        <v>15.6</v>
      </c>
      <c r="I13" s="8">
        <f>if(len($A13)=0,"", if(len(I$2)=0,"",H13+'Season Standings Pivot'!H13))</f>
        <v>15.6</v>
      </c>
      <c r="J13" s="8">
        <f>if(len($A13)=0,"", if(len(J$2)=0,"",I13+'Season Standings Pivot'!I13))</f>
        <v>24.1</v>
      </c>
      <c r="K13" s="8" t="str">
        <f>if(len('Season Standings Pivot'!J13)=0,"",if(len(J13)=0,"",J13+'Season Standings Pivot'!J13))</f>
        <v/>
      </c>
      <c r="L13" s="8" t="str">
        <f>if(len('Season Standings Pivot'!K13)=0,"",if(len(K13)=0,"",K13+'Season Standings Pivot'!K13))</f>
        <v/>
      </c>
      <c r="M13" s="8" t="str">
        <f>if(len('Season Standings Pivot'!L13)=0,"",if(len(L13)=0,"",L13+'Season Standings Pivot'!L13))</f>
        <v/>
      </c>
      <c r="N13" s="8" t="str">
        <f>if(len('Season Standings Pivot'!M13)=0,"",if(len(M13)=0,"",M13+'Season Standings Pivot'!M13))</f>
        <v/>
      </c>
      <c r="O13" s="8" t="str">
        <f>if(len('Season Standings Pivot'!N13)=0,"",if(len(N13)=0,"",N13+'Season Standings Pivot'!N13))</f>
        <v/>
      </c>
      <c r="P13" s="8" t="str">
        <f>if(len('Season Standings Pivot'!O13)=0,"",if(len(O13)=0,"",O13+'Season Standings Pivot'!O13))</f>
        <v/>
      </c>
      <c r="Q13" s="8" t="str">
        <f>if(len('Season Standings Pivot'!P13)=0,"",if(len(P13)=0,"",P13+'Season Standings Pivot'!P13))</f>
        <v/>
      </c>
      <c r="R13" s="8" t="str">
        <f>if(len('Season Standings Pivot'!Q13)=0,"",if(len(Q13)=0,"",Q13+'Season Standings Pivot'!Q13))</f>
        <v/>
      </c>
      <c r="S13" s="8" t="str">
        <f>if(len('Season Standings Pivot'!R13)=0,"",if(len(R13)=0,"",R13+'Season Standings Pivot'!R13))</f>
        <v/>
      </c>
      <c r="T13" s="8" t="str">
        <f>if(len('Season Standings Pivot'!S13)=0,"",if(len(S13)=0,"",S13+'Season Standings Pivot'!S13))</f>
        <v/>
      </c>
      <c r="U13" s="8" t="str">
        <f>if(len('Season Standings Pivot'!T13)=0,"",if(len(T13)=0,"",T13+'Season Standings Pivot'!T13))</f>
        <v/>
      </c>
      <c r="V13" s="8" t="str">
        <f>if(len('Season Standings Pivot'!U13)=0,"",if(len(U13)=0,"",U13+'Season Standings Pivot'!U13))</f>
        <v/>
      </c>
      <c r="W13" s="8" t="str">
        <f>if(len('Season Standings Pivot'!V13)=0,"",if(len(V13)=0,"",V13+'Season Standings Pivot'!V13))</f>
        <v/>
      </c>
      <c r="X13" s="8" t="str">
        <f>if(len('Season Standings Pivot'!W13)=0,"",if(len(W13)=0,"",W13+'Season Standings Pivot'!W13))</f>
        <v/>
      </c>
      <c r="Y13" s="8" t="str">
        <f>if(len('Season Standings Pivot'!X13)=0,"",if(len(X13)=0,"",X13+'Season Standings Pivot'!X13))</f>
        <v/>
      </c>
      <c r="Z13" s="8" t="str">
        <f>if(len('Season Standings Pivot'!Y13)=0,"",if(len(Y13)=0,"",Y13+'Season Standings Pivot'!Y13))</f>
        <v/>
      </c>
      <c r="AA13" s="8" t="str">
        <f>if(len('Season Standings Pivot'!Z13)=0,"",if(len(Z13)=0,"",Z13+'Season Standings Pivot'!Z13))</f>
        <v/>
      </c>
    </row>
    <row r="14">
      <c r="A14" s="8" t="str">
        <f>'Season Standings Pivot'!A14</f>
        <v>George Lane</v>
      </c>
      <c r="B14" s="10">
        <f t="shared" si="1"/>
        <v>0</v>
      </c>
      <c r="C14" s="8">
        <f>if(len(A14)=0,"",if(len('Season Standings Pivot'!B14)=0,0,'Season Standings Pivot'!B14))</f>
        <v>3</v>
      </c>
      <c r="D14" s="8">
        <f>if(len($A14)=0,"", if(len(D$2)=0,"",C14+'Season Standings Pivot'!C14))</f>
        <v>7.5</v>
      </c>
      <c r="E14" s="8">
        <f>if(len($A14)=0,"", if(len(E$2)=0,"",D14+'Season Standings Pivot'!D14))</f>
        <v>8.8</v>
      </c>
      <c r="F14" s="8">
        <f>if(len($A14)=0,"", if(len(F$2)=0,"",E14+'Season Standings Pivot'!E14))</f>
        <v>12.8</v>
      </c>
      <c r="G14" s="8">
        <f>if(len($A14)=0,"", if(len(G$2)=0,"",F14+'Season Standings Pivot'!F14))</f>
        <v>20.8</v>
      </c>
      <c r="H14" s="8">
        <f>if(len($A14)=0,"", if(len(H$2)=0,"",G14+'Season Standings Pivot'!G14))</f>
        <v>21.8</v>
      </c>
      <c r="I14" s="8">
        <f>if(len($A14)=0,"", if(len(I$2)=0,"",H14+'Season Standings Pivot'!H14))</f>
        <v>27.3</v>
      </c>
      <c r="J14" s="8">
        <f>if(len($A14)=0,"", if(len(J$2)=0,"",I14+'Season Standings Pivot'!I14))</f>
        <v>32.3</v>
      </c>
      <c r="K14" s="8">
        <f>if(len('Season Standings Pivot'!J14)=0,"",if(len(J14)=0,"",J14+'Season Standings Pivot'!J14))</f>
        <v>35.9</v>
      </c>
      <c r="L14" s="8" t="str">
        <f>if(len('Season Standings Pivot'!K14)=0,"",if(len(K14)=0,"",K14+'Season Standings Pivot'!K14))</f>
        <v/>
      </c>
      <c r="M14" s="8" t="str">
        <f>if(len('Season Standings Pivot'!L14)=0,"",if(len(L14)=0,"",L14+'Season Standings Pivot'!L14))</f>
        <v/>
      </c>
      <c r="N14" s="8" t="str">
        <f>if(len('Season Standings Pivot'!M14)=0,"",if(len(M14)=0,"",M14+'Season Standings Pivot'!M14))</f>
        <v/>
      </c>
      <c r="O14" s="8" t="str">
        <f>if(len('Season Standings Pivot'!N14)=0,"",if(len(N14)=0,"",N14+'Season Standings Pivot'!N14))</f>
        <v/>
      </c>
      <c r="P14" s="8" t="str">
        <f>if(len('Season Standings Pivot'!O14)=0,"",if(len(O14)=0,"",O14+'Season Standings Pivot'!O14))</f>
        <v/>
      </c>
      <c r="Q14" s="8" t="str">
        <f>if(len('Season Standings Pivot'!P14)=0,"",if(len(P14)=0,"",P14+'Season Standings Pivot'!P14))</f>
        <v/>
      </c>
      <c r="R14" s="8" t="str">
        <f>if(len('Season Standings Pivot'!Q14)=0,"",if(len(Q14)=0,"",Q14+'Season Standings Pivot'!Q14))</f>
        <v/>
      </c>
      <c r="S14" s="8" t="str">
        <f>if(len('Season Standings Pivot'!R14)=0,"",if(len(R14)=0,"",R14+'Season Standings Pivot'!R14))</f>
        <v/>
      </c>
      <c r="T14" s="8" t="str">
        <f>if(len('Season Standings Pivot'!S14)=0,"",if(len(S14)=0,"",S14+'Season Standings Pivot'!S14))</f>
        <v/>
      </c>
      <c r="U14" s="8" t="str">
        <f>if(len('Season Standings Pivot'!T14)=0,"",if(len(T14)=0,"",T14+'Season Standings Pivot'!T14))</f>
        <v/>
      </c>
      <c r="V14" s="8" t="str">
        <f>if(len('Season Standings Pivot'!U14)=0,"",if(len(U14)=0,"",U14+'Season Standings Pivot'!U14))</f>
        <v/>
      </c>
      <c r="W14" s="8" t="str">
        <f>if(len('Season Standings Pivot'!V14)=0,"",if(len(V14)=0,"",V14+'Season Standings Pivot'!V14))</f>
        <v/>
      </c>
      <c r="X14" s="8" t="str">
        <f>if(len('Season Standings Pivot'!W14)=0,"",if(len(W14)=0,"",W14+'Season Standings Pivot'!W14))</f>
        <v/>
      </c>
      <c r="Y14" s="8" t="str">
        <f>if(len('Season Standings Pivot'!X14)=0,"",if(len(X14)=0,"",X14+'Season Standings Pivot'!X14))</f>
        <v/>
      </c>
      <c r="Z14" s="8" t="str">
        <f>if(len('Season Standings Pivot'!Y14)=0,"",if(len(Y14)=0,"",Y14+'Season Standings Pivot'!Y14))</f>
        <v/>
      </c>
      <c r="AA14" s="8" t="str">
        <f>if(len('Season Standings Pivot'!Z14)=0,"",if(len(Z14)=0,"",Z14+'Season Standings Pivot'!Z14))</f>
        <v/>
      </c>
    </row>
    <row r="15">
      <c r="A15" s="8" t="str">
        <f>'Season Standings Pivot'!A15</f>
        <v>Marc Mastrangelo</v>
      </c>
      <c r="B15" s="10">
        <f t="shared" si="1"/>
        <v>0</v>
      </c>
      <c r="C15" s="8">
        <f>if(len(A15)=0,"",if(len('Season Standings Pivot'!B15)=0,0,'Season Standings Pivot'!B15))</f>
        <v>0</v>
      </c>
      <c r="D15" s="8">
        <f>if(len($A15)=0,"", if(len(D$2)=0,"",C15+'Season Standings Pivot'!C15))</f>
        <v>0</v>
      </c>
      <c r="E15" s="8">
        <f>if(len($A15)=0,"", if(len(E$2)=0,"",D15+'Season Standings Pivot'!D15))</f>
        <v>7.3</v>
      </c>
      <c r="F15" s="8">
        <f>if(len($A15)=0,"", if(len(F$2)=0,"",E15+'Season Standings Pivot'!E15))</f>
        <v>7.3</v>
      </c>
      <c r="G15" s="8">
        <f>if(len($A15)=0,"", if(len(G$2)=0,"",F15+'Season Standings Pivot'!F15))</f>
        <v>8.3</v>
      </c>
      <c r="H15" s="8">
        <f>if(len($A15)=0,"", if(len(H$2)=0,"",G15+'Season Standings Pivot'!G15))</f>
        <v>8.3</v>
      </c>
      <c r="I15" s="8">
        <f>if(len($A15)=0,"", if(len(I$2)=0,"",H15+'Season Standings Pivot'!H15))</f>
        <v>13.8</v>
      </c>
      <c r="J15" s="8">
        <f>if(len($A15)=0,"", if(len(J$2)=0,"",I15+'Season Standings Pivot'!I15))</f>
        <v>15.3</v>
      </c>
      <c r="K15" s="8">
        <f>if(len('Season Standings Pivot'!J15)=0,"",if(len(J15)=0,"",J15+'Season Standings Pivot'!J15))</f>
        <v>16.9</v>
      </c>
      <c r="L15" s="8" t="str">
        <f>if(len('Season Standings Pivot'!K15)=0,"",if(len(K15)=0,"",K15+'Season Standings Pivot'!K15))</f>
        <v/>
      </c>
      <c r="M15" s="8" t="str">
        <f>if(len('Season Standings Pivot'!L15)=0,"",if(len(L15)=0,"",L15+'Season Standings Pivot'!L15))</f>
        <v/>
      </c>
      <c r="N15" s="8" t="str">
        <f>if(len('Season Standings Pivot'!M15)=0,"",if(len(M15)=0,"",M15+'Season Standings Pivot'!M15))</f>
        <v/>
      </c>
      <c r="O15" s="8" t="str">
        <f>if(len('Season Standings Pivot'!N15)=0,"",if(len(N15)=0,"",N15+'Season Standings Pivot'!N15))</f>
        <v/>
      </c>
      <c r="P15" s="8" t="str">
        <f>if(len('Season Standings Pivot'!O15)=0,"",if(len(O15)=0,"",O15+'Season Standings Pivot'!O15))</f>
        <v/>
      </c>
      <c r="Q15" s="8" t="str">
        <f>if(len('Season Standings Pivot'!P15)=0,"",if(len(P15)=0,"",P15+'Season Standings Pivot'!P15))</f>
        <v/>
      </c>
      <c r="R15" s="8" t="str">
        <f>if(len('Season Standings Pivot'!Q15)=0,"",if(len(Q15)=0,"",Q15+'Season Standings Pivot'!Q15))</f>
        <v/>
      </c>
      <c r="S15" s="8" t="str">
        <f>if(len('Season Standings Pivot'!R15)=0,"",if(len(R15)=0,"",R15+'Season Standings Pivot'!R15))</f>
        <v/>
      </c>
      <c r="T15" s="8" t="str">
        <f>if(len('Season Standings Pivot'!S15)=0,"",if(len(S15)=0,"",S15+'Season Standings Pivot'!S15))</f>
        <v/>
      </c>
      <c r="U15" s="8" t="str">
        <f>if(len('Season Standings Pivot'!T15)=0,"",if(len(T15)=0,"",T15+'Season Standings Pivot'!T15))</f>
        <v/>
      </c>
      <c r="V15" s="8" t="str">
        <f>if(len('Season Standings Pivot'!U15)=0,"",if(len(U15)=0,"",U15+'Season Standings Pivot'!U15))</f>
        <v/>
      </c>
      <c r="W15" s="8" t="str">
        <f>if(len('Season Standings Pivot'!V15)=0,"",if(len(V15)=0,"",V15+'Season Standings Pivot'!V15))</f>
        <v/>
      </c>
      <c r="X15" s="8" t="str">
        <f>if(len('Season Standings Pivot'!W15)=0,"",if(len(W15)=0,"",W15+'Season Standings Pivot'!W15))</f>
        <v/>
      </c>
      <c r="Y15" s="8" t="str">
        <f>if(len('Season Standings Pivot'!X15)=0,"",if(len(X15)=0,"",X15+'Season Standings Pivot'!X15))</f>
        <v/>
      </c>
      <c r="Z15" s="8" t="str">
        <f>if(len('Season Standings Pivot'!Y15)=0,"",if(len(Y15)=0,"",Y15+'Season Standings Pivot'!Y15))</f>
        <v/>
      </c>
      <c r="AA15" s="8" t="str">
        <f>if(len('Season Standings Pivot'!Z15)=0,"",if(len(Z15)=0,"",Z15+'Season Standings Pivot'!Z15))</f>
        <v/>
      </c>
    </row>
    <row r="16">
      <c r="A16" s="8" t="str">
        <f>'Season Standings Pivot'!A16</f>
        <v>Nick Johnson</v>
      </c>
      <c r="B16" s="10">
        <f t="shared" si="1"/>
        <v>0</v>
      </c>
      <c r="C16" s="8">
        <f>if(len(A16)=0,"",if(len('Season Standings Pivot'!B16)=0,0,'Season Standings Pivot'!B16))</f>
        <v>0</v>
      </c>
      <c r="D16" s="8">
        <f>if(len($A16)=0,"", if(len(D$2)=0,"",C16+'Season Standings Pivot'!C16))</f>
        <v>0</v>
      </c>
      <c r="E16" s="8">
        <f>if(len($A16)=0,"", if(len(E$2)=0,"",D16+'Season Standings Pivot'!D16))</f>
        <v>0</v>
      </c>
      <c r="F16" s="8">
        <f>if(len($A16)=0,"", if(len(F$2)=0,"",E16+'Season Standings Pivot'!E16))</f>
        <v>0</v>
      </c>
      <c r="G16" s="8">
        <f>if(len($A16)=0,"", if(len(G$2)=0,"",F16+'Season Standings Pivot'!F16))</f>
        <v>0</v>
      </c>
      <c r="H16" s="8">
        <f>if(len($A16)=0,"", if(len(H$2)=0,"",G16+'Season Standings Pivot'!G16))</f>
        <v>0</v>
      </c>
      <c r="I16" s="8">
        <f>if(len($A16)=0,"", if(len(I$2)=0,"",H16+'Season Standings Pivot'!H16))</f>
        <v>0</v>
      </c>
      <c r="J16" s="8">
        <f>if(len($A16)=0,"", if(len(J$2)=0,"",I16+'Season Standings Pivot'!I16))</f>
        <v>3</v>
      </c>
      <c r="K16" s="8">
        <f>if(len('Season Standings Pivot'!J16)=0,"",if(len(J16)=0,"",J16+'Season Standings Pivot'!J16))</f>
        <v>5.6</v>
      </c>
      <c r="L16" s="8" t="str">
        <f>if(len('Season Standings Pivot'!K16)=0,"",if(len(K16)=0,"",K16+'Season Standings Pivot'!K16))</f>
        <v/>
      </c>
      <c r="M16" s="8" t="str">
        <f>if(len('Season Standings Pivot'!L16)=0,"",if(len(L16)=0,"",L16+'Season Standings Pivot'!L16))</f>
        <v/>
      </c>
      <c r="N16" s="8" t="str">
        <f>if(len('Season Standings Pivot'!M16)=0,"",if(len(M16)=0,"",M16+'Season Standings Pivot'!M16))</f>
        <v/>
      </c>
      <c r="O16" s="8" t="str">
        <f>if(len('Season Standings Pivot'!N16)=0,"",if(len(N16)=0,"",N16+'Season Standings Pivot'!N16))</f>
        <v/>
      </c>
      <c r="P16" s="8" t="str">
        <f>if(len('Season Standings Pivot'!O16)=0,"",if(len(O16)=0,"",O16+'Season Standings Pivot'!O16))</f>
        <v/>
      </c>
      <c r="Q16" s="8" t="str">
        <f>if(len('Season Standings Pivot'!P16)=0,"",if(len(P16)=0,"",P16+'Season Standings Pivot'!P16))</f>
        <v/>
      </c>
      <c r="R16" s="8" t="str">
        <f>if(len('Season Standings Pivot'!Q16)=0,"",if(len(Q16)=0,"",Q16+'Season Standings Pivot'!Q16))</f>
        <v/>
      </c>
      <c r="S16" s="8" t="str">
        <f>if(len('Season Standings Pivot'!R16)=0,"",if(len(R16)=0,"",R16+'Season Standings Pivot'!R16))</f>
        <v/>
      </c>
      <c r="T16" s="8" t="str">
        <f>if(len('Season Standings Pivot'!S16)=0,"",if(len(S16)=0,"",S16+'Season Standings Pivot'!S16))</f>
        <v/>
      </c>
      <c r="U16" s="8" t="str">
        <f>if(len('Season Standings Pivot'!T16)=0,"",if(len(T16)=0,"",T16+'Season Standings Pivot'!T16))</f>
        <v/>
      </c>
      <c r="V16" s="8" t="str">
        <f>if(len('Season Standings Pivot'!U16)=0,"",if(len(U16)=0,"",U16+'Season Standings Pivot'!U16))</f>
        <v/>
      </c>
      <c r="W16" s="8" t="str">
        <f>if(len('Season Standings Pivot'!V16)=0,"",if(len(V16)=0,"",V16+'Season Standings Pivot'!V16))</f>
        <v/>
      </c>
      <c r="X16" s="8" t="str">
        <f>if(len('Season Standings Pivot'!W16)=0,"",if(len(W16)=0,"",W16+'Season Standings Pivot'!W16))</f>
        <v/>
      </c>
      <c r="Y16" s="8" t="str">
        <f>if(len('Season Standings Pivot'!X16)=0,"",if(len(X16)=0,"",X16+'Season Standings Pivot'!X16))</f>
        <v/>
      </c>
      <c r="Z16" s="8" t="str">
        <f>if(len('Season Standings Pivot'!Y16)=0,"",if(len(Y16)=0,"",Y16+'Season Standings Pivot'!Y16))</f>
        <v/>
      </c>
      <c r="AA16" s="8" t="str">
        <f>if(len('Season Standings Pivot'!Z16)=0,"",if(len(Z16)=0,"",Z16+'Season Standings Pivot'!Z16))</f>
        <v/>
      </c>
    </row>
    <row r="17">
      <c r="A17" s="8" t="str">
        <f>'Season Standings Pivot'!A17</f>
        <v>Bobby Ross</v>
      </c>
      <c r="B17" s="10">
        <f t="shared" si="1"/>
        <v>0</v>
      </c>
      <c r="C17" s="8">
        <f>if(len(A17)=0,"",if(len('Season Standings Pivot'!B17)=0,0,'Season Standings Pivot'!B17))</f>
        <v>0</v>
      </c>
      <c r="D17" s="8">
        <f>if(len($A17)=0,"", if(len(D$2)=0,"",C17+'Season Standings Pivot'!C17))</f>
        <v>0</v>
      </c>
      <c r="E17" s="8">
        <f>if(len($A17)=0,"", if(len(E$2)=0,"",D17+'Season Standings Pivot'!D17))</f>
        <v>0</v>
      </c>
      <c r="F17" s="8">
        <f>if(len($A17)=0,"", if(len(F$2)=0,"",E17+'Season Standings Pivot'!E17))</f>
        <v>0</v>
      </c>
      <c r="G17" s="8">
        <f>if(len($A17)=0,"", if(len(G$2)=0,"",F17+'Season Standings Pivot'!F17))</f>
        <v>2</v>
      </c>
      <c r="H17" s="8">
        <f>if(len($A17)=0,"", if(len(H$2)=0,"",G17+'Season Standings Pivot'!G17))</f>
        <v>2</v>
      </c>
      <c r="I17" s="8">
        <f>if(len($A17)=0,"", if(len(I$2)=0,"",H17+'Season Standings Pivot'!H17))</f>
        <v>2</v>
      </c>
      <c r="J17" s="8">
        <f>if(len($A17)=0,"", if(len(J$2)=0,"",I17+'Season Standings Pivot'!I17))</f>
        <v>2</v>
      </c>
      <c r="K17" s="8" t="str">
        <f>if(len('Season Standings Pivot'!J17)=0,"",if(len(J17)=0,"",J17+'Season Standings Pivot'!J17))</f>
        <v/>
      </c>
      <c r="L17" s="8" t="str">
        <f>if(len('Season Standings Pivot'!K17)=0,"",if(len(K17)=0,"",K17+'Season Standings Pivot'!K17))</f>
        <v/>
      </c>
      <c r="M17" s="8" t="str">
        <f>if(len('Season Standings Pivot'!L17)=0,"",if(len(L17)=0,"",L17+'Season Standings Pivot'!L17))</f>
        <v/>
      </c>
      <c r="N17" s="8" t="str">
        <f>if(len('Season Standings Pivot'!M17)=0,"",if(len(M17)=0,"",M17+'Season Standings Pivot'!M17))</f>
        <v/>
      </c>
      <c r="O17" s="8" t="str">
        <f>if(len('Season Standings Pivot'!N17)=0,"",if(len(N17)=0,"",N17+'Season Standings Pivot'!N17))</f>
        <v/>
      </c>
      <c r="P17" s="8" t="str">
        <f>if(len('Season Standings Pivot'!O17)=0,"",if(len(O17)=0,"",O17+'Season Standings Pivot'!O17))</f>
        <v/>
      </c>
      <c r="Q17" s="8" t="str">
        <f>if(len('Season Standings Pivot'!P17)=0,"",if(len(P17)=0,"",P17+'Season Standings Pivot'!P17))</f>
        <v/>
      </c>
      <c r="R17" s="8" t="str">
        <f>if(len('Season Standings Pivot'!Q17)=0,"",if(len(Q17)=0,"",Q17+'Season Standings Pivot'!Q17))</f>
        <v/>
      </c>
      <c r="S17" s="8" t="str">
        <f>if(len('Season Standings Pivot'!R17)=0,"",if(len(R17)=0,"",R17+'Season Standings Pivot'!R17))</f>
        <v/>
      </c>
      <c r="T17" s="8" t="str">
        <f>if(len('Season Standings Pivot'!S17)=0,"",if(len(S17)=0,"",S17+'Season Standings Pivot'!S17))</f>
        <v/>
      </c>
      <c r="U17" s="8" t="str">
        <f>if(len('Season Standings Pivot'!T17)=0,"",if(len(T17)=0,"",T17+'Season Standings Pivot'!T17))</f>
        <v/>
      </c>
      <c r="V17" s="8" t="str">
        <f>if(len('Season Standings Pivot'!U17)=0,"",if(len(U17)=0,"",U17+'Season Standings Pivot'!U17))</f>
        <v/>
      </c>
      <c r="W17" s="8" t="str">
        <f>if(len('Season Standings Pivot'!V17)=0,"",if(len(V17)=0,"",V17+'Season Standings Pivot'!V17))</f>
        <v/>
      </c>
      <c r="X17" s="8" t="str">
        <f>if(len('Season Standings Pivot'!W17)=0,"",if(len(W17)=0,"",W17+'Season Standings Pivot'!W17))</f>
        <v/>
      </c>
      <c r="Y17" s="8" t="str">
        <f>if(len('Season Standings Pivot'!X17)=0,"",if(len(X17)=0,"",X17+'Season Standings Pivot'!X17))</f>
        <v/>
      </c>
      <c r="Z17" s="8" t="str">
        <f>if(len('Season Standings Pivot'!Y17)=0,"",if(len(Y17)=0,"",Y17+'Season Standings Pivot'!Y17))</f>
        <v/>
      </c>
      <c r="AA17" s="8" t="str">
        <f>if(len('Season Standings Pivot'!Z17)=0,"",if(len(Z17)=0,"",Z17+'Season Standings Pivot'!Z17))</f>
        <v/>
      </c>
    </row>
    <row r="18">
      <c r="A18" s="8" t="str">
        <f>'Season Standings Pivot'!A18</f>
        <v/>
      </c>
      <c r="B18" s="10" t="str">
        <f t="shared" si="1"/>
        <v/>
      </c>
      <c r="C18" s="8" t="str">
        <f>if(len(A18)=0,"",if(len('Season Standings Pivot'!B18)=0,0,'Season Standings Pivot'!B18))</f>
        <v/>
      </c>
      <c r="D18" s="8" t="str">
        <f>if(len($A18)=0,"", if(len(D$2)=0,"",C18+'Season Standings Pivot'!C18))</f>
        <v/>
      </c>
      <c r="E18" s="8" t="str">
        <f>if(len($A18)=0,"", if(len(E$2)=0,"",D18+'Season Standings Pivot'!D18))</f>
        <v/>
      </c>
      <c r="F18" s="8" t="str">
        <f>if(len($A18)=0,"", if(len(F$2)=0,"",E18+'Season Standings Pivot'!E18))</f>
        <v/>
      </c>
      <c r="G18" s="8" t="str">
        <f>if(len($A18)=0,"", if(len(G$2)=0,"",F18+'Season Standings Pivot'!F18))</f>
        <v/>
      </c>
      <c r="H18" s="8" t="str">
        <f>if(len($A18)=0,"", if(len(H$2)=0,"",G18+'Season Standings Pivot'!G18))</f>
        <v/>
      </c>
      <c r="I18" s="8" t="str">
        <f>if(len($A18)=0,"", if(len(I$2)=0,"",H18+'Season Standings Pivot'!H18))</f>
        <v/>
      </c>
      <c r="J18" s="8" t="str">
        <f>if(len($A18)=0,"", if(len(J$2)=0,"",I18+'Season Standings Pivot'!I18))</f>
        <v/>
      </c>
      <c r="K18" s="8" t="str">
        <f>if(len('Season Standings Pivot'!J18)=0,"",if(len(J18)=0,"",J18+'Season Standings Pivot'!J18))</f>
        <v/>
      </c>
      <c r="L18" s="8" t="str">
        <f>if(len('Season Standings Pivot'!K18)=0,"",if(len(K18)=0,"",K18+'Season Standings Pivot'!K18))</f>
        <v/>
      </c>
      <c r="M18" s="8" t="str">
        <f>if(len('Season Standings Pivot'!L18)=0,"",if(len(L18)=0,"",L18+'Season Standings Pivot'!L18))</f>
        <v/>
      </c>
      <c r="N18" s="8" t="str">
        <f>if(len('Season Standings Pivot'!M18)=0,"",if(len(M18)=0,"",M18+'Season Standings Pivot'!M18))</f>
        <v/>
      </c>
      <c r="O18" s="8" t="str">
        <f>if(len('Season Standings Pivot'!N18)=0,"",if(len(N18)=0,"",N18+'Season Standings Pivot'!N18))</f>
        <v/>
      </c>
      <c r="P18" s="8" t="str">
        <f>if(len('Season Standings Pivot'!O18)=0,"",if(len(O18)=0,"",O18+'Season Standings Pivot'!O18))</f>
        <v/>
      </c>
      <c r="Q18" s="8" t="str">
        <f>if(len('Season Standings Pivot'!P18)=0,"",if(len(P18)=0,"",P18+'Season Standings Pivot'!P18))</f>
        <v/>
      </c>
      <c r="R18" s="8" t="str">
        <f>if(len('Season Standings Pivot'!Q18)=0,"",if(len(Q18)=0,"",Q18+'Season Standings Pivot'!Q18))</f>
        <v/>
      </c>
      <c r="S18" s="8" t="str">
        <f>if(len('Season Standings Pivot'!R18)=0,"",if(len(R18)=0,"",R18+'Season Standings Pivot'!R18))</f>
        <v/>
      </c>
      <c r="T18" s="8" t="str">
        <f>if(len('Season Standings Pivot'!S18)=0,"",if(len(S18)=0,"",S18+'Season Standings Pivot'!S18))</f>
        <v/>
      </c>
      <c r="U18" s="8" t="str">
        <f>if(len('Season Standings Pivot'!T18)=0,"",if(len(T18)=0,"",T18+'Season Standings Pivot'!T18))</f>
        <v/>
      </c>
      <c r="V18" s="8" t="str">
        <f>if(len('Season Standings Pivot'!U18)=0,"",if(len(U18)=0,"",U18+'Season Standings Pivot'!U18))</f>
        <v/>
      </c>
      <c r="W18" s="8" t="str">
        <f>if(len('Season Standings Pivot'!V18)=0,"",if(len(V18)=0,"",V18+'Season Standings Pivot'!V18))</f>
        <v/>
      </c>
      <c r="X18" s="8" t="str">
        <f>if(len('Season Standings Pivot'!W18)=0,"",if(len(W18)=0,"",W18+'Season Standings Pivot'!W18))</f>
        <v/>
      </c>
      <c r="Y18" s="8" t="str">
        <f>if(len('Season Standings Pivot'!X18)=0,"",if(len(X18)=0,"",X18+'Season Standings Pivot'!X18))</f>
        <v/>
      </c>
      <c r="Z18" s="8" t="str">
        <f>if(len('Season Standings Pivot'!Y18)=0,"",if(len(Y18)=0,"",Y18+'Season Standings Pivot'!Y18))</f>
        <v/>
      </c>
      <c r="AA18" s="8" t="str">
        <f>if(len('Season Standings Pivot'!Z18)=0,"",if(len(Z18)=0,"",Z18+'Season Standings Pivot'!Z18))</f>
        <v/>
      </c>
    </row>
    <row r="19">
      <c r="A19" s="8" t="str">
        <f>'Season Standings Pivot'!A19</f>
        <v/>
      </c>
      <c r="B19" s="10" t="str">
        <f t="shared" si="1"/>
        <v/>
      </c>
      <c r="C19" s="8" t="str">
        <f>if(len(A19)=0,"",if(len('Season Standings Pivot'!B19)=0,0,'Season Standings Pivot'!B19))</f>
        <v/>
      </c>
      <c r="D19" s="8" t="str">
        <f>if(len($A19)=0,"", if(len(D$2)=0,"",C19+'Season Standings Pivot'!C19))</f>
        <v/>
      </c>
      <c r="E19" s="8" t="str">
        <f>if(len($A19)=0,"", if(len(E$2)=0,"",D19+'Season Standings Pivot'!D19))</f>
        <v/>
      </c>
      <c r="F19" s="8" t="str">
        <f>if(len($A19)=0,"", if(len(F$2)=0,"",E19+'Season Standings Pivot'!E19))</f>
        <v/>
      </c>
      <c r="G19" s="8" t="str">
        <f>if(len($A19)=0,"", if(len(G$2)=0,"",F19+'Season Standings Pivot'!F19))</f>
        <v/>
      </c>
      <c r="H19" s="8" t="str">
        <f>if(len($A19)=0,"", if(len(H$2)=0,"",G19+'Season Standings Pivot'!G19))</f>
        <v/>
      </c>
      <c r="I19" s="8" t="str">
        <f>if(len($A19)=0,"", if(len(I$2)=0,"",H19+'Season Standings Pivot'!H19))</f>
        <v/>
      </c>
      <c r="J19" s="8" t="str">
        <f>if(len($A19)=0,"", if(len(J$2)=0,"",I19+'Season Standings Pivot'!I19))</f>
        <v/>
      </c>
      <c r="K19" s="8" t="str">
        <f>if(len('Season Standings Pivot'!J19)=0,"",if(len(J19)=0,"",J19+'Season Standings Pivot'!J19))</f>
        <v/>
      </c>
      <c r="L19" s="8" t="str">
        <f>if(len('Season Standings Pivot'!K19)=0,"",if(len(K19)=0,"",K19+'Season Standings Pivot'!K19))</f>
        <v/>
      </c>
      <c r="M19" s="8" t="str">
        <f>if(len('Season Standings Pivot'!L19)=0,"",if(len(L19)=0,"",L19+'Season Standings Pivot'!L19))</f>
        <v/>
      </c>
      <c r="N19" s="8" t="str">
        <f>if(len('Season Standings Pivot'!M19)=0,"",if(len(M19)=0,"",M19+'Season Standings Pivot'!M19))</f>
        <v/>
      </c>
      <c r="O19" s="8" t="str">
        <f>if(len('Season Standings Pivot'!N19)=0,"",if(len(N19)=0,"",N19+'Season Standings Pivot'!N19))</f>
        <v/>
      </c>
      <c r="P19" s="8" t="str">
        <f>if(len('Season Standings Pivot'!O19)=0,"",if(len(O19)=0,"",O19+'Season Standings Pivot'!O19))</f>
        <v/>
      </c>
      <c r="Q19" s="8" t="str">
        <f>if(len('Season Standings Pivot'!P19)=0,"",if(len(P19)=0,"",P19+'Season Standings Pivot'!P19))</f>
        <v/>
      </c>
      <c r="R19" s="8" t="str">
        <f>if(len('Season Standings Pivot'!Q19)=0,"",if(len(Q19)=0,"",Q19+'Season Standings Pivot'!Q19))</f>
        <v/>
      </c>
      <c r="S19" s="8" t="str">
        <f>if(len('Season Standings Pivot'!R19)=0,"",if(len(R19)=0,"",R19+'Season Standings Pivot'!R19))</f>
        <v/>
      </c>
      <c r="T19" s="8" t="str">
        <f>if(len('Season Standings Pivot'!S19)=0,"",if(len(S19)=0,"",S19+'Season Standings Pivot'!S19))</f>
        <v/>
      </c>
      <c r="U19" s="8" t="str">
        <f>if(len('Season Standings Pivot'!T19)=0,"",if(len(T19)=0,"",T19+'Season Standings Pivot'!T19))</f>
        <v/>
      </c>
      <c r="V19" s="8" t="str">
        <f>if(len('Season Standings Pivot'!U19)=0,"",if(len(U19)=0,"",U19+'Season Standings Pivot'!U19))</f>
        <v/>
      </c>
      <c r="W19" s="8" t="str">
        <f>if(len('Season Standings Pivot'!V19)=0,"",if(len(V19)=0,"",V19+'Season Standings Pivot'!V19))</f>
        <v/>
      </c>
      <c r="X19" s="8" t="str">
        <f>if(len('Season Standings Pivot'!W19)=0,"",if(len(W19)=0,"",W19+'Season Standings Pivot'!W19))</f>
        <v/>
      </c>
      <c r="Y19" s="8" t="str">
        <f>if(len('Season Standings Pivot'!X19)=0,"",if(len(X19)=0,"",X19+'Season Standings Pivot'!X19))</f>
        <v/>
      </c>
      <c r="Z19" s="8" t="str">
        <f>if(len('Season Standings Pivot'!Y19)=0,"",if(len(Y19)=0,"",Y19+'Season Standings Pivot'!Y19))</f>
        <v/>
      </c>
      <c r="AA19" s="8" t="str">
        <f>if(len('Season Standings Pivot'!Z19)=0,"",if(len(Z19)=0,"",Z19+'Season Standings Pivot'!Z19))</f>
        <v/>
      </c>
    </row>
    <row r="20">
      <c r="A20" s="8" t="str">
        <f>'Season Standings Pivot'!A20</f>
        <v/>
      </c>
      <c r="B20" s="10" t="str">
        <f t="shared" si="1"/>
        <v/>
      </c>
      <c r="C20" s="8" t="str">
        <f>if(len(A20)=0,"",if(len('Season Standings Pivot'!B20)=0,0,'Season Standings Pivot'!B20))</f>
        <v/>
      </c>
      <c r="D20" s="8" t="str">
        <f>if(len($A20)=0,"", if(len(D$2)=0,"",C20+'Season Standings Pivot'!C20))</f>
        <v/>
      </c>
      <c r="E20" s="8" t="str">
        <f>if(len($A20)=0,"", if(len(E$2)=0,"",D20+'Season Standings Pivot'!D20))</f>
        <v/>
      </c>
      <c r="F20" s="8" t="str">
        <f>if(len($A20)=0,"", if(len(F$2)=0,"",E20+'Season Standings Pivot'!E20))</f>
        <v/>
      </c>
      <c r="G20" s="8" t="str">
        <f>if(len($A20)=0,"", if(len(G$2)=0,"",F20+'Season Standings Pivot'!F20))</f>
        <v/>
      </c>
      <c r="H20" s="8" t="str">
        <f>if(len($A20)=0,"", if(len(H$2)=0,"",G20+'Season Standings Pivot'!G20))</f>
        <v/>
      </c>
      <c r="I20" s="8" t="str">
        <f>if(len($A20)=0,"", if(len(I$2)=0,"",H20+'Season Standings Pivot'!H20))</f>
        <v/>
      </c>
      <c r="J20" s="8" t="str">
        <f>if(len($A20)=0,"", if(len(J$2)=0,"",I20+'Season Standings Pivot'!I20))</f>
        <v/>
      </c>
      <c r="K20" s="8" t="str">
        <f>if(len('Season Standings Pivot'!J20)=0,"",if(len(J20)=0,"",J20+'Season Standings Pivot'!J20))</f>
        <v/>
      </c>
      <c r="L20" s="8" t="str">
        <f>if(len('Season Standings Pivot'!K20)=0,"",if(len(K20)=0,"",K20+'Season Standings Pivot'!K20))</f>
        <v/>
      </c>
      <c r="M20" s="8" t="str">
        <f>if(len('Season Standings Pivot'!L20)=0,"",if(len(L20)=0,"",L20+'Season Standings Pivot'!L20))</f>
        <v/>
      </c>
      <c r="N20" s="8" t="str">
        <f>if(len('Season Standings Pivot'!M20)=0,"",if(len(M20)=0,"",M20+'Season Standings Pivot'!M20))</f>
        <v/>
      </c>
      <c r="O20" s="8" t="str">
        <f>if(len('Season Standings Pivot'!N20)=0,"",if(len(N20)=0,"",N20+'Season Standings Pivot'!N20))</f>
        <v/>
      </c>
      <c r="P20" s="8" t="str">
        <f>if(len('Season Standings Pivot'!O20)=0,"",if(len(O20)=0,"",O20+'Season Standings Pivot'!O20))</f>
        <v/>
      </c>
      <c r="Q20" s="8" t="str">
        <f>if(len('Season Standings Pivot'!P20)=0,"",if(len(P20)=0,"",P20+'Season Standings Pivot'!P20))</f>
        <v/>
      </c>
      <c r="R20" s="8" t="str">
        <f>if(len('Season Standings Pivot'!Q20)=0,"",if(len(Q20)=0,"",Q20+'Season Standings Pivot'!Q20))</f>
        <v/>
      </c>
      <c r="S20" s="8" t="str">
        <f>if(len('Season Standings Pivot'!R20)=0,"",if(len(R20)=0,"",R20+'Season Standings Pivot'!R20))</f>
        <v/>
      </c>
      <c r="T20" s="8" t="str">
        <f>if(len('Season Standings Pivot'!S20)=0,"",if(len(S20)=0,"",S20+'Season Standings Pivot'!S20))</f>
        <v/>
      </c>
      <c r="U20" s="8" t="str">
        <f>if(len('Season Standings Pivot'!T20)=0,"",if(len(T20)=0,"",T20+'Season Standings Pivot'!T20))</f>
        <v/>
      </c>
      <c r="V20" s="8" t="str">
        <f>if(len('Season Standings Pivot'!U20)=0,"",if(len(U20)=0,"",U20+'Season Standings Pivot'!U20))</f>
        <v/>
      </c>
      <c r="W20" s="8" t="str">
        <f>if(len('Season Standings Pivot'!V20)=0,"",if(len(V20)=0,"",V20+'Season Standings Pivot'!V20))</f>
        <v/>
      </c>
      <c r="X20" s="8" t="str">
        <f>if(len('Season Standings Pivot'!W20)=0,"",if(len(W20)=0,"",W20+'Season Standings Pivot'!W20))</f>
        <v/>
      </c>
      <c r="Y20" s="8" t="str">
        <f>if(len('Season Standings Pivot'!X20)=0,"",if(len(X20)=0,"",X20+'Season Standings Pivot'!X20))</f>
        <v/>
      </c>
      <c r="Z20" s="8" t="str">
        <f>if(len('Season Standings Pivot'!Y20)=0,"",if(len(Y20)=0,"",Y20+'Season Standings Pivot'!Y20))</f>
        <v/>
      </c>
      <c r="AA20" s="8" t="str">
        <f>if(len('Season Standings Pivot'!Z20)=0,"",if(len(Z20)=0,"",Z20+'Season Standings Pivot'!Z20))</f>
        <v/>
      </c>
    </row>
    <row r="21">
      <c r="A21" s="8" t="str">
        <f>'Season Standings Pivot'!A21</f>
        <v/>
      </c>
      <c r="B21" s="10" t="str">
        <f t="shared" si="1"/>
        <v/>
      </c>
      <c r="C21" s="8" t="str">
        <f>if(len(A21)=0,"",if(len('Season Standings Pivot'!B21)=0,0,'Season Standings Pivot'!B21))</f>
        <v/>
      </c>
      <c r="D21" s="8" t="str">
        <f>if(len($A21)=0,"", if(len(D$2)=0,"",C21+'Season Standings Pivot'!C21))</f>
        <v/>
      </c>
      <c r="E21" s="8" t="str">
        <f>if(len($A21)=0,"", if(len(E$2)=0,"",D21+'Season Standings Pivot'!D21))</f>
        <v/>
      </c>
      <c r="F21" s="8" t="str">
        <f>if(len($A21)=0,"", if(len(F$2)=0,"",E21+'Season Standings Pivot'!E21))</f>
        <v/>
      </c>
      <c r="G21" s="8" t="str">
        <f>if(len($A21)=0,"", if(len(G$2)=0,"",F21+'Season Standings Pivot'!F21))</f>
        <v/>
      </c>
      <c r="H21" s="8" t="str">
        <f>if(len($A21)=0,"", if(len(H$2)=0,"",G21+'Season Standings Pivot'!G21))</f>
        <v/>
      </c>
      <c r="I21" s="8" t="str">
        <f>if(len($A21)=0,"", if(len(I$2)=0,"",H21+'Season Standings Pivot'!H21))</f>
        <v/>
      </c>
      <c r="J21" s="8" t="str">
        <f>if(len($A21)=0,"", if(len(J$2)=0,"",I21+'Season Standings Pivot'!I21))</f>
        <v/>
      </c>
      <c r="K21" s="8" t="str">
        <f>if(len('Season Standings Pivot'!J21)=0,"",if(len(J21)=0,"",J21+'Season Standings Pivot'!J21))</f>
        <v/>
      </c>
      <c r="L21" s="8" t="str">
        <f>if(len('Season Standings Pivot'!K21)=0,"",if(len(K21)=0,"",K21+'Season Standings Pivot'!K21))</f>
        <v/>
      </c>
      <c r="M21" s="8" t="str">
        <f>if(len('Season Standings Pivot'!L21)=0,"",if(len(L21)=0,"",L21+'Season Standings Pivot'!L21))</f>
        <v/>
      </c>
      <c r="N21" s="8" t="str">
        <f>if(len('Season Standings Pivot'!M21)=0,"",if(len(M21)=0,"",M21+'Season Standings Pivot'!M21))</f>
        <v/>
      </c>
      <c r="O21" s="8" t="str">
        <f>if(len('Season Standings Pivot'!N21)=0,"",if(len(N21)=0,"",N21+'Season Standings Pivot'!N21))</f>
        <v/>
      </c>
      <c r="P21" s="8" t="str">
        <f>if(len('Season Standings Pivot'!O21)=0,"",if(len(O21)=0,"",O21+'Season Standings Pivot'!O21))</f>
        <v/>
      </c>
      <c r="Q21" s="8" t="str">
        <f>if(len('Season Standings Pivot'!P21)=0,"",if(len(P21)=0,"",P21+'Season Standings Pivot'!P21))</f>
        <v/>
      </c>
      <c r="R21" s="8" t="str">
        <f>if(len('Season Standings Pivot'!Q21)=0,"",if(len(Q21)=0,"",Q21+'Season Standings Pivot'!Q21))</f>
        <v/>
      </c>
      <c r="S21" s="8" t="str">
        <f>if(len('Season Standings Pivot'!R21)=0,"",if(len(R21)=0,"",R21+'Season Standings Pivot'!R21))</f>
        <v/>
      </c>
      <c r="T21" s="8" t="str">
        <f>if(len('Season Standings Pivot'!S21)=0,"",if(len(S21)=0,"",S21+'Season Standings Pivot'!S21))</f>
        <v/>
      </c>
      <c r="U21" s="8" t="str">
        <f>if(len('Season Standings Pivot'!T21)=0,"",if(len(T21)=0,"",T21+'Season Standings Pivot'!T21))</f>
        <v/>
      </c>
      <c r="V21" s="8" t="str">
        <f>if(len('Season Standings Pivot'!U21)=0,"",if(len(U21)=0,"",U21+'Season Standings Pivot'!U21))</f>
        <v/>
      </c>
      <c r="W21" s="8" t="str">
        <f>if(len('Season Standings Pivot'!V21)=0,"",if(len(V21)=0,"",V21+'Season Standings Pivot'!V21))</f>
        <v/>
      </c>
      <c r="X21" s="8" t="str">
        <f>if(len('Season Standings Pivot'!W21)=0,"",if(len(W21)=0,"",W21+'Season Standings Pivot'!W21))</f>
        <v/>
      </c>
      <c r="Y21" s="8" t="str">
        <f>if(len('Season Standings Pivot'!X21)=0,"",if(len(X21)=0,"",X21+'Season Standings Pivot'!X21))</f>
        <v/>
      </c>
      <c r="Z21" s="8" t="str">
        <f>if(len('Season Standings Pivot'!Y21)=0,"",if(len(Y21)=0,"",Y21+'Season Standings Pivot'!Y21))</f>
        <v/>
      </c>
      <c r="AA21" s="8" t="str">
        <f>if(len('Season Standings Pivot'!Z21)=0,"",if(len(Z21)=0,"",Z21+'Season Standings Pivot'!Z21))</f>
        <v/>
      </c>
    </row>
    <row r="22">
      <c r="A22" s="8" t="str">
        <f>'Season Standings Pivot'!A22</f>
        <v/>
      </c>
      <c r="B22" s="10" t="str">
        <f t="shared" si="1"/>
        <v/>
      </c>
      <c r="C22" s="8" t="str">
        <f>if(len(A22)=0,"",if(len('Season Standings Pivot'!B22)=0,0,'Season Standings Pivot'!B22))</f>
        <v/>
      </c>
      <c r="D22" s="8" t="str">
        <f>if(len($A22)=0,"", if(len(D$2)=0,"",C22+'Season Standings Pivot'!C22))</f>
        <v/>
      </c>
      <c r="E22" s="8" t="str">
        <f>if(len($A22)=0,"", if(len(E$2)=0,"",D22+'Season Standings Pivot'!D22))</f>
        <v/>
      </c>
      <c r="F22" s="8" t="str">
        <f>if(len($A22)=0,"", if(len(F$2)=0,"",E22+'Season Standings Pivot'!E22))</f>
        <v/>
      </c>
      <c r="G22" s="8" t="str">
        <f>if(len($A22)=0,"", if(len(G$2)=0,"",F22+'Season Standings Pivot'!F22))</f>
        <v/>
      </c>
      <c r="H22" s="8" t="str">
        <f>if(len($A22)=0,"", if(len(H$2)=0,"",G22+'Season Standings Pivot'!G22))</f>
        <v/>
      </c>
      <c r="I22" s="8" t="str">
        <f>if(len($A22)=0,"", if(len(I$2)=0,"",H22+'Season Standings Pivot'!H22))</f>
        <v/>
      </c>
      <c r="J22" s="8" t="str">
        <f>if(len($A22)=0,"", if(len(J$2)=0,"",I22+'Season Standings Pivot'!I22))</f>
        <v/>
      </c>
      <c r="K22" s="8" t="str">
        <f>if(len('Season Standings Pivot'!J22)=0,"",if(len(J22)=0,"",J22+'Season Standings Pivot'!J22))</f>
        <v/>
      </c>
      <c r="L22" s="8" t="str">
        <f>if(len('Season Standings Pivot'!K22)=0,"",if(len(K22)=0,"",K22+'Season Standings Pivot'!K22))</f>
        <v/>
      </c>
      <c r="M22" s="8" t="str">
        <f>if(len('Season Standings Pivot'!L22)=0,"",if(len(L22)=0,"",L22+'Season Standings Pivot'!L22))</f>
        <v/>
      </c>
      <c r="N22" s="8" t="str">
        <f>if(len('Season Standings Pivot'!M22)=0,"",if(len(M22)=0,"",M22+'Season Standings Pivot'!M22))</f>
        <v/>
      </c>
      <c r="O22" s="8" t="str">
        <f>if(len('Season Standings Pivot'!N22)=0,"",if(len(N22)=0,"",N22+'Season Standings Pivot'!N22))</f>
        <v/>
      </c>
      <c r="P22" s="8" t="str">
        <f>if(len('Season Standings Pivot'!O22)=0,"",if(len(O22)=0,"",O22+'Season Standings Pivot'!O22))</f>
        <v/>
      </c>
      <c r="Q22" s="8" t="str">
        <f>if(len('Season Standings Pivot'!P22)=0,"",if(len(P22)=0,"",P22+'Season Standings Pivot'!P22))</f>
        <v/>
      </c>
      <c r="R22" s="8" t="str">
        <f>if(len('Season Standings Pivot'!Q22)=0,"",if(len(Q22)=0,"",Q22+'Season Standings Pivot'!Q22))</f>
        <v/>
      </c>
      <c r="S22" s="8" t="str">
        <f>if(len('Season Standings Pivot'!R22)=0,"",if(len(R22)=0,"",R22+'Season Standings Pivot'!R22))</f>
        <v/>
      </c>
      <c r="T22" s="8" t="str">
        <f>if(len('Season Standings Pivot'!S22)=0,"",if(len(S22)=0,"",S22+'Season Standings Pivot'!S22))</f>
        <v/>
      </c>
      <c r="U22" s="8" t="str">
        <f>if(len('Season Standings Pivot'!T22)=0,"",if(len(T22)=0,"",T22+'Season Standings Pivot'!T22))</f>
        <v/>
      </c>
      <c r="V22" s="8" t="str">
        <f>if(len('Season Standings Pivot'!U22)=0,"",if(len(U22)=0,"",U22+'Season Standings Pivot'!U22))</f>
        <v/>
      </c>
      <c r="W22" s="8" t="str">
        <f>if(len('Season Standings Pivot'!V22)=0,"",if(len(V22)=0,"",V22+'Season Standings Pivot'!V22))</f>
        <v/>
      </c>
      <c r="X22" s="8" t="str">
        <f>if(len('Season Standings Pivot'!W22)=0,"",if(len(W22)=0,"",W22+'Season Standings Pivot'!W22))</f>
        <v/>
      </c>
      <c r="Y22" s="8" t="str">
        <f>if(len('Season Standings Pivot'!X22)=0,"",if(len(X22)=0,"",X22+'Season Standings Pivot'!X22))</f>
        <v/>
      </c>
      <c r="Z22" s="8" t="str">
        <f>if(len('Season Standings Pivot'!Y22)=0,"",if(len(Y22)=0,"",Y22+'Season Standings Pivot'!Y22))</f>
        <v/>
      </c>
      <c r="AA22" s="8" t="str">
        <f>if(len('Season Standings Pivot'!Z22)=0,"",if(len(Z22)=0,"",Z22+'Season Standings Pivot'!Z22))</f>
        <v/>
      </c>
    </row>
    <row r="23">
      <c r="A23" s="8" t="str">
        <f>'Season Standings Pivot'!A23</f>
        <v/>
      </c>
      <c r="B23" s="10" t="str">
        <f t="shared" si="1"/>
        <v/>
      </c>
      <c r="C23" s="8" t="str">
        <f>if(len(A23)=0,"",if(len('Season Standings Pivot'!B23)=0,0,'Season Standings Pivot'!B23))</f>
        <v/>
      </c>
      <c r="D23" s="8" t="str">
        <f>if(len($A23)=0,"", if(len(D$2)=0,"",C23+'Season Standings Pivot'!C23))</f>
        <v/>
      </c>
      <c r="E23" s="8" t="str">
        <f>if(len($A23)=0,"", if(len(E$2)=0,"",D23+'Season Standings Pivot'!D23))</f>
        <v/>
      </c>
      <c r="F23" s="8" t="str">
        <f>if(len($A23)=0,"", if(len(F$2)=0,"",E23+'Season Standings Pivot'!E23))</f>
        <v/>
      </c>
      <c r="G23" s="8" t="str">
        <f>if(len($A23)=0,"", if(len(G$2)=0,"",F23+'Season Standings Pivot'!F23))</f>
        <v/>
      </c>
      <c r="H23" s="8" t="str">
        <f>if(len($A23)=0,"", if(len(H$2)=0,"",G23+'Season Standings Pivot'!G23))</f>
        <v/>
      </c>
      <c r="I23" s="8" t="str">
        <f>if(len($A23)=0,"", if(len(I$2)=0,"",H23+'Season Standings Pivot'!H23))</f>
        <v/>
      </c>
      <c r="J23" s="8" t="str">
        <f>if(len($A23)=0,"", if(len(J$2)=0,"",I23+'Season Standings Pivot'!I23))</f>
        <v/>
      </c>
      <c r="K23" s="8" t="str">
        <f>if(len('Season Standings Pivot'!J23)=0,"",if(len(J23)=0,"",J23+'Season Standings Pivot'!J23))</f>
        <v/>
      </c>
      <c r="L23" s="8" t="str">
        <f>if(len('Season Standings Pivot'!K23)=0,"",if(len(K23)=0,"",K23+'Season Standings Pivot'!K23))</f>
        <v/>
      </c>
      <c r="M23" s="8" t="str">
        <f>if(len('Season Standings Pivot'!L23)=0,"",if(len(L23)=0,"",L23+'Season Standings Pivot'!L23))</f>
        <v/>
      </c>
      <c r="N23" s="8" t="str">
        <f>if(len('Season Standings Pivot'!M23)=0,"",if(len(M23)=0,"",M23+'Season Standings Pivot'!M23))</f>
        <v/>
      </c>
      <c r="O23" s="8" t="str">
        <f>if(len('Season Standings Pivot'!N23)=0,"",if(len(N23)=0,"",N23+'Season Standings Pivot'!N23))</f>
        <v/>
      </c>
      <c r="P23" s="8" t="str">
        <f>if(len('Season Standings Pivot'!O23)=0,"",if(len(O23)=0,"",O23+'Season Standings Pivot'!O23))</f>
        <v/>
      </c>
      <c r="Q23" s="8" t="str">
        <f>if(len('Season Standings Pivot'!P23)=0,"",if(len(P23)=0,"",P23+'Season Standings Pivot'!P23))</f>
        <v/>
      </c>
      <c r="R23" s="8" t="str">
        <f>if(len('Season Standings Pivot'!Q23)=0,"",if(len(Q23)=0,"",Q23+'Season Standings Pivot'!Q23))</f>
        <v/>
      </c>
      <c r="S23" s="8" t="str">
        <f>if(len('Season Standings Pivot'!R23)=0,"",if(len(R23)=0,"",R23+'Season Standings Pivot'!R23))</f>
        <v/>
      </c>
      <c r="T23" s="8" t="str">
        <f>if(len('Season Standings Pivot'!S23)=0,"",if(len(S23)=0,"",S23+'Season Standings Pivot'!S23))</f>
        <v/>
      </c>
      <c r="U23" s="8" t="str">
        <f>if(len('Season Standings Pivot'!T23)=0,"",if(len(T23)=0,"",T23+'Season Standings Pivot'!T23))</f>
        <v/>
      </c>
      <c r="V23" s="8" t="str">
        <f>if(len('Season Standings Pivot'!U23)=0,"",if(len(U23)=0,"",U23+'Season Standings Pivot'!U23))</f>
        <v/>
      </c>
      <c r="W23" s="8" t="str">
        <f>if(len('Season Standings Pivot'!V23)=0,"",if(len(V23)=0,"",V23+'Season Standings Pivot'!V23))</f>
        <v/>
      </c>
      <c r="X23" s="8" t="str">
        <f>if(len('Season Standings Pivot'!W23)=0,"",if(len(W23)=0,"",W23+'Season Standings Pivot'!W23))</f>
        <v/>
      </c>
      <c r="Y23" s="8" t="str">
        <f>if(len('Season Standings Pivot'!X23)=0,"",if(len(X23)=0,"",X23+'Season Standings Pivot'!X23))</f>
        <v/>
      </c>
      <c r="Z23" s="8" t="str">
        <f>if(len('Season Standings Pivot'!Y23)=0,"",if(len(Y23)=0,"",Y23+'Season Standings Pivot'!Y23))</f>
        <v/>
      </c>
      <c r="AA23" s="8" t="str">
        <f>if(len('Season Standings Pivot'!Z23)=0,"",if(len(Z23)=0,"",Z23+'Season Standings Pivot'!Z23))</f>
        <v/>
      </c>
    </row>
    <row r="24">
      <c r="A24" s="8" t="str">
        <f>'Season Standings Pivot'!A24</f>
        <v/>
      </c>
      <c r="B24" s="10" t="str">
        <f t="shared" si="1"/>
        <v/>
      </c>
      <c r="C24" s="8" t="str">
        <f>if(len(A24)=0,"",if(len('Season Standings Pivot'!B24)=0,0,'Season Standings Pivot'!B24))</f>
        <v/>
      </c>
      <c r="D24" s="8" t="str">
        <f>if(len($A24)=0,"", if(len(D$2)=0,"",C24+'Season Standings Pivot'!C24))</f>
        <v/>
      </c>
      <c r="E24" s="8" t="str">
        <f>if(len($A24)=0,"", if(len(E$2)=0,"",D24+'Season Standings Pivot'!D24))</f>
        <v/>
      </c>
      <c r="F24" s="8" t="str">
        <f>if(len($A24)=0,"", if(len(F$2)=0,"",E24+'Season Standings Pivot'!E24))</f>
        <v/>
      </c>
      <c r="G24" s="8" t="str">
        <f>if(len($A24)=0,"", if(len(G$2)=0,"",F24+'Season Standings Pivot'!F24))</f>
        <v/>
      </c>
      <c r="H24" s="8" t="str">
        <f>if(len($A24)=0,"", if(len(H$2)=0,"",G24+'Season Standings Pivot'!G24))</f>
        <v/>
      </c>
      <c r="I24" s="8" t="str">
        <f>if(len($A24)=0,"", if(len(I$2)=0,"",H24+'Season Standings Pivot'!H24))</f>
        <v/>
      </c>
      <c r="J24" s="8" t="str">
        <f>if(len($A24)=0,"", if(len(J$2)=0,"",I24+'Season Standings Pivot'!I24))</f>
        <v/>
      </c>
      <c r="K24" s="8" t="str">
        <f>if(len('Season Standings Pivot'!J24)=0,"",if(len(J24)=0,"",J24+'Season Standings Pivot'!J24))</f>
        <v/>
      </c>
      <c r="L24" s="8" t="str">
        <f>if(len('Season Standings Pivot'!K24)=0,"",if(len(K24)=0,"",K24+'Season Standings Pivot'!K24))</f>
        <v/>
      </c>
      <c r="M24" s="8" t="str">
        <f>if(len('Season Standings Pivot'!L24)=0,"",if(len(L24)=0,"",L24+'Season Standings Pivot'!L24))</f>
        <v/>
      </c>
      <c r="N24" s="8" t="str">
        <f>if(len('Season Standings Pivot'!M24)=0,"",if(len(M24)=0,"",M24+'Season Standings Pivot'!M24))</f>
        <v/>
      </c>
      <c r="O24" s="8" t="str">
        <f>if(len('Season Standings Pivot'!N24)=0,"",if(len(N24)=0,"",N24+'Season Standings Pivot'!N24))</f>
        <v/>
      </c>
      <c r="P24" s="8" t="str">
        <f>if(len('Season Standings Pivot'!O24)=0,"",if(len(O24)=0,"",O24+'Season Standings Pivot'!O24))</f>
        <v/>
      </c>
      <c r="Q24" s="8" t="str">
        <f>if(len('Season Standings Pivot'!P24)=0,"",if(len(P24)=0,"",P24+'Season Standings Pivot'!P24))</f>
        <v/>
      </c>
      <c r="R24" s="8" t="str">
        <f>if(len('Season Standings Pivot'!Q24)=0,"",if(len(Q24)=0,"",Q24+'Season Standings Pivot'!Q24))</f>
        <v/>
      </c>
      <c r="S24" s="8" t="str">
        <f>if(len('Season Standings Pivot'!R24)=0,"",if(len(R24)=0,"",R24+'Season Standings Pivot'!R24))</f>
        <v/>
      </c>
      <c r="T24" s="8" t="str">
        <f>if(len('Season Standings Pivot'!S24)=0,"",if(len(S24)=0,"",S24+'Season Standings Pivot'!S24))</f>
        <v/>
      </c>
      <c r="U24" s="8" t="str">
        <f>if(len('Season Standings Pivot'!T24)=0,"",if(len(T24)=0,"",T24+'Season Standings Pivot'!T24))</f>
        <v/>
      </c>
      <c r="V24" s="8" t="str">
        <f>if(len('Season Standings Pivot'!U24)=0,"",if(len(U24)=0,"",U24+'Season Standings Pivot'!U24))</f>
        <v/>
      </c>
      <c r="W24" s="8" t="str">
        <f>if(len('Season Standings Pivot'!V24)=0,"",if(len(V24)=0,"",V24+'Season Standings Pivot'!V24))</f>
        <v/>
      </c>
      <c r="X24" s="8" t="str">
        <f>if(len('Season Standings Pivot'!W24)=0,"",if(len(W24)=0,"",W24+'Season Standings Pivot'!W24))</f>
        <v/>
      </c>
      <c r="Y24" s="8" t="str">
        <f>if(len('Season Standings Pivot'!X24)=0,"",if(len(X24)=0,"",X24+'Season Standings Pivot'!X24))</f>
        <v/>
      </c>
      <c r="Z24" s="8" t="str">
        <f>if(len('Season Standings Pivot'!Y24)=0,"",if(len(Y24)=0,"",Y24+'Season Standings Pivot'!Y24))</f>
        <v/>
      </c>
      <c r="AA24" s="8" t="str">
        <f>if(len('Season Standings Pivot'!Z24)=0,"",if(len(Z24)=0,"",Z24+'Season Standings Pivot'!Z24))</f>
        <v/>
      </c>
    </row>
    <row r="25">
      <c r="A25" s="123" t="str">
        <f>'Season Standings Pivot'!A25</f>
        <v/>
      </c>
      <c r="B25" s="10" t="str">
        <f t="shared" si="1"/>
        <v/>
      </c>
      <c r="C25" s="8" t="str">
        <f>if(len(A25)=0,"",if(len('Season Standings Pivot'!B25)=0,0,'Season Standings Pivot'!B25))</f>
        <v/>
      </c>
      <c r="D25" s="8" t="str">
        <f>if(len($A25)=0,"", if(len(D$2)=0,"",C25+'Season Standings Pivot'!C25))</f>
        <v/>
      </c>
      <c r="E25" s="8" t="str">
        <f>if(len($A25)=0,"", if(len(E$2)=0,"",D25+'Season Standings Pivot'!D25))</f>
        <v/>
      </c>
      <c r="F25" s="8" t="str">
        <f>if(len($A25)=0,"", if(len(F$2)=0,"",E25+'Season Standings Pivot'!E25))</f>
        <v/>
      </c>
      <c r="G25" s="8" t="str">
        <f>if(len($A25)=0,"", if(len(G$2)=0,"",F25+'Season Standings Pivot'!F25))</f>
        <v/>
      </c>
      <c r="H25" s="8" t="str">
        <f>if(len($A25)=0,"", if(len(H$2)=0,"",G25+'Season Standings Pivot'!G25))</f>
        <v/>
      </c>
      <c r="I25" s="8" t="str">
        <f>if(len($A25)=0,"", if(len(I$2)=0,"",H25+'Season Standings Pivot'!H25))</f>
        <v/>
      </c>
      <c r="J25" s="8" t="str">
        <f>if(len($A25)=0,"", if(len(J$2)=0,"",I25+'Season Standings Pivot'!I25))</f>
        <v/>
      </c>
      <c r="K25" s="8" t="str">
        <f>if(len('Season Standings Pivot'!J25)=0,"",if(len(J25)=0,"",J25+'Season Standings Pivot'!J25))</f>
        <v/>
      </c>
      <c r="L25" s="8" t="str">
        <f>if(len('Season Standings Pivot'!K25)=0,"",if(len(K25)=0,"",K25+'Season Standings Pivot'!K25))</f>
        <v/>
      </c>
      <c r="M25" s="8" t="str">
        <f>if(len('Season Standings Pivot'!L25)=0,"",if(len(L25)=0,"",L25+'Season Standings Pivot'!L25))</f>
        <v/>
      </c>
      <c r="N25" s="8" t="str">
        <f>if(len('Season Standings Pivot'!M25)=0,"",if(len(M25)=0,"",M25+'Season Standings Pivot'!M25))</f>
        <v/>
      </c>
      <c r="O25" s="8" t="str">
        <f>if(len('Season Standings Pivot'!N25)=0,"",if(len(N25)=0,"",N25+'Season Standings Pivot'!N25))</f>
        <v/>
      </c>
      <c r="P25" s="8" t="str">
        <f>if(len('Season Standings Pivot'!O25)=0,"",if(len(O25)=0,"",O25+'Season Standings Pivot'!O25))</f>
        <v/>
      </c>
      <c r="Q25" s="8" t="str">
        <f>if(len('Season Standings Pivot'!P25)=0,"",if(len(P25)=0,"",P25+'Season Standings Pivot'!P25))</f>
        <v/>
      </c>
      <c r="R25" s="8" t="str">
        <f>if(len('Season Standings Pivot'!Q25)=0,"",if(len(Q25)=0,"",Q25+'Season Standings Pivot'!Q25))</f>
        <v/>
      </c>
      <c r="S25" s="8" t="str">
        <f>if(len('Season Standings Pivot'!R25)=0,"",if(len(R25)=0,"",R25+'Season Standings Pivot'!R25))</f>
        <v/>
      </c>
      <c r="T25" s="8" t="str">
        <f>if(len('Season Standings Pivot'!S25)=0,"",if(len(S25)=0,"",S25+'Season Standings Pivot'!S25))</f>
        <v/>
      </c>
      <c r="U25" s="8" t="str">
        <f>if(len('Season Standings Pivot'!T25)=0,"",if(len(T25)=0,"",T25+'Season Standings Pivot'!T25))</f>
        <v/>
      </c>
      <c r="V25" s="8" t="str">
        <f>if(len('Season Standings Pivot'!U25)=0,"",if(len(U25)=0,"",U25+'Season Standings Pivot'!U25))</f>
        <v/>
      </c>
      <c r="W25" s="8" t="str">
        <f>if(len('Season Standings Pivot'!V25)=0,"",if(len(V25)=0,"",V25+'Season Standings Pivot'!V25))</f>
        <v/>
      </c>
      <c r="X25" s="8" t="str">
        <f>if(len('Season Standings Pivot'!W25)=0,"",if(len(W25)=0,"",W25+'Season Standings Pivot'!W25))</f>
        <v/>
      </c>
      <c r="Y25" s="8" t="str">
        <f>if(len('Season Standings Pivot'!X25)=0,"",if(len(X25)=0,"",X25+'Season Standings Pivot'!X25))</f>
        <v/>
      </c>
      <c r="Z25" s="8" t="str">
        <f>if(len('Season Standings Pivot'!Y25)=0,"",if(len(Y25)=0,"",Y25+'Season Standings Pivot'!Y25))</f>
        <v/>
      </c>
      <c r="AA25" s="8" t="str">
        <f>if(len('Season Standings Pivot'!Z25)=0,"",if(len(Z25)=0,"",Z25+'Season Standings Pivot'!Z25))</f>
        <v/>
      </c>
    </row>
    <row r="26">
      <c r="A26" s="122" t="str">
        <f>'Season Standings Pivot'!A26</f>
        <v>MAX of Final Scratch Points</v>
      </c>
      <c r="B26" s="124"/>
      <c r="C26" s="124" t="str">
        <f>'Season Standings Pivot'!B26</f>
        <v>Event</v>
      </c>
      <c r="D26" s="124"/>
      <c r="E26" s="124">
        <f>if(len($A26)=0,"", if(len(E$2)=0,"",D26+'Season Standings Pivot'!D26))</f>
        <v>0</v>
      </c>
      <c r="F26" s="124"/>
      <c r="G26" s="124"/>
      <c r="H26" s="124"/>
      <c r="I26" s="124"/>
      <c r="J26" s="124"/>
      <c r="K26" s="124"/>
      <c r="L26" s="124"/>
      <c r="M26" s="124"/>
      <c r="N26" s="124"/>
      <c r="O26" s="124"/>
      <c r="P26" s="124"/>
      <c r="Q26" s="124"/>
      <c r="R26" s="124"/>
      <c r="S26" s="124"/>
      <c r="T26" s="124"/>
      <c r="U26" s="124"/>
      <c r="V26" s="124"/>
      <c r="W26" s="124"/>
      <c r="X26" s="124"/>
      <c r="Y26" s="124"/>
      <c r="Z26" s="124"/>
      <c r="AA26" s="124"/>
    </row>
    <row r="27">
      <c r="A27" s="122" t="str">
        <f>'Season Standings Pivot'!A27</f>
        <v>Player</v>
      </c>
      <c r="B27" s="10">
        <f t="shared" ref="B27:B179" si="2">if(len(A27)=0,"",0)</f>
        <v>0</v>
      </c>
      <c r="C27" s="122">
        <f>'Season Standings Pivot'!B27</f>
        <v>1</v>
      </c>
      <c r="D27" s="122">
        <f>'Season Standings Pivot'!C27</f>
        <v>2</v>
      </c>
      <c r="E27" s="8">
        <f>if(len($A27)=0,"", if(len(E$2)=0,"",D27+'Season Standings Pivot'!D27))</f>
        <v>5</v>
      </c>
    </row>
    <row r="28">
      <c r="A28" s="8" t="str">
        <f>'Season Standings Pivot'!A28</f>
        <v>Robby Dewling</v>
      </c>
      <c r="B28" s="10">
        <f t="shared" si="2"/>
        <v>0</v>
      </c>
      <c r="C28" s="8">
        <f>if(len(A28)=0,"",if(len('Season Standings Pivot'!B28)=0,0,'Season Standings Pivot'!B28))</f>
        <v>9</v>
      </c>
      <c r="D28" s="8">
        <f>if(len($A28)=0,"", if(len(D$2)=0,"",C28+'Season Standings Pivot'!C28))</f>
        <v>19</v>
      </c>
      <c r="E28" s="8">
        <f>if(len($A28)=0,"", if(len(E$2)=0,"",D28+'Season Standings Pivot'!D28))</f>
        <v>30.8</v>
      </c>
    </row>
    <row r="29">
      <c r="A29" s="8" t="str">
        <f>'Season Standings Pivot'!A29</f>
        <v>Alex Edson</v>
      </c>
      <c r="B29" s="10">
        <f t="shared" si="2"/>
        <v>0</v>
      </c>
      <c r="C29" s="8">
        <f>if(len(A29)=0,"",if(len('Season Standings Pivot'!B29)=0,0,'Season Standings Pivot'!B29))</f>
        <v>7.5</v>
      </c>
      <c r="D29" s="8">
        <f>if(len($A29)=0,"", if(len(D$2)=0,"",C29+'Season Standings Pivot'!C29))</f>
        <v>16.5</v>
      </c>
      <c r="E29" s="8">
        <f>if(len($A29)=0,"", if(len(E$2)=0,"",D29+'Season Standings Pivot'!D29))</f>
        <v>24.3</v>
      </c>
    </row>
    <row r="30">
      <c r="A30" s="8" t="str">
        <f>'Season Standings Pivot'!A30</f>
        <v>Devin Blankenship</v>
      </c>
      <c r="B30" s="10">
        <f t="shared" si="2"/>
        <v>0</v>
      </c>
      <c r="C30" s="8">
        <f>if(len(A30)=0,"",if(len('Season Standings Pivot'!B30)=0,0,'Season Standings Pivot'!B30))</f>
        <v>10</v>
      </c>
      <c r="D30" s="8">
        <f>if(len($A30)=0,"", if(len(D$2)=0,"",C30+'Season Standings Pivot'!C30))</f>
        <v>21</v>
      </c>
      <c r="E30" s="8">
        <f>if(len($A30)=0,"", if(len(E$2)=0,"",D30+'Season Standings Pivot'!D30))</f>
        <v>32.8</v>
      </c>
    </row>
    <row r="31">
      <c r="A31" s="8" t="str">
        <f>'Season Standings Pivot'!A31</f>
        <v>John Richards</v>
      </c>
      <c r="B31" s="10">
        <f t="shared" si="2"/>
        <v>0</v>
      </c>
      <c r="C31" s="8">
        <f>if(len(A31)=0,"",if(len('Season Standings Pivot'!B31)=0,0,'Season Standings Pivot'!B31))</f>
        <v>0</v>
      </c>
      <c r="D31" s="8">
        <f>if(len($A31)=0,"", if(len(D$2)=0,"",C31+'Season Standings Pivot'!C31))</f>
        <v>0</v>
      </c>
      <c r="E31" s="8">
        <f>if(len($A31)=0,"", if(len(E$2)=0,"",D31+'Season Standings Pivot'!D31))</f>
        <v>0</v>
      </c>
    </row>
    <row r="32">
      <c r="A32" s="8" t="str">
        <f>'Season Standings Pivot'!A32</f>
        <v>David Mustard</v>
      </c>
      <c r="B32" s="10">
        <f t="shared" si="2"/>
        <v>0</v>
      </c>
      <c r="C32" s="8">
        <f>if(len(A32)=0,"",if(len('Season Standings Pivot'!B32)=0,0,'Season Standings Pivot'!B32))</f>
        <v>4</v>
      </c>
      <c r="D32" s="8">
        <f>if(len($A32)=0,"", if(len(D$2)=0,"",C32+'Season Standings Pivot'!C32))</f>
        <v>9</v>
      </c>
      <c r="E32" s="8">
        <f>if(len($A32)=0,"", if(len(E$2)=0,"",D32+'Season Standings Pivot'!D32))</f>
        <v>16.8</v>
      </c>
    </row>
    <row r="33">
      <c r="A33" s="8" t="str">
        <f>'Season Standings Pivot'!A33</f>
        <v>Grady Bunn</v>
      </c>
      <c r="B33" s="10">
        <f t="shared" si="2"/>
        <v>0</v>
      </c>
      <c r="C33" s="8">
        <f>if(len(A33)=0,"",if(len('Season Standings Pivot'!B33)=0,0,'Season Standings Pivot'!B33))</f>
        <v>2</v>
      </c>
      <c r="D33" s="8">
        <f>if(len($A33)=0,"", if(len(D$2)=0,"",C33+'Season Standings Pivot'!C33))</f>
        <v>9</v>
      </c>
      <c r="E33" s="8">
        <f>if(len($A33)=0,"", if(len(E$2)=0,"",D33+'Season Standings Pivot'!D33))</f>
        <v>15.3</v>
      </c>
    </row>
    <row r="34">
      <c r="A34" s="8" t="str">
        <f>'Season Standings Pivot'!A34</f>
        <v>Ashby Foltz</v>
      </c>
      <c r="B34" s="10">
        <f t="shared" si="2"/>
        <v>0</v>
      </c>
      <c r="C34" s="8">
        <f>if(len(A34)=0,"",if(len('Season Standings Pivot'!B34)=0,0,'Season Standings Pivot'!B34))</f>
        <v>1</v>
      </c>
      <c r="D34" s="8">
        <f>if(len($A34)=0,"", if(len(D$2)=0,"",C34+'Season Standings Pivot'!C34))</f>
        <v>4.5</v>
      </c>
      <c r="E34" s="8">
        <f>if(len($A34)=0,"", if(len(E$2)=0,"",D34+'Season Standings Pivot'!D34))</f>
        <v>5.8</v>
      </c>
    </row>
    <row r="35">
      <c r="A35" s="8" t="str">
        <f>'Season Standings Pivot'!A35</f>
        <v>Hastings Westphal</v>
      </c>
      <c r="B35" s="10">
        <f t="shared" si="2"/>
        <v>0</v>
      </c>
      <c r="C35" s="8">
        <f>if(len(A35)=0,"",if(len('Season Standings Pivot'!B35)=0,0,'Season Standings Pivot'!B35))</f>
        <v>5.5</v>
      </c>
      <c r="D35" s="8">
        <f>if(len($A35)=0,"", if(len(D$2)=0,"",C35+'Season Standings Pivot'!C35))</f>
        <v>12.5</v>
      </c>
      <c r="E35" s="8">
        <f>if(len($A35)=0,"", if(len(E$2)=0,"",D35+'Season Standings Pivot'!D35))</f>
        <v>12.5</v>
      </c>
    </row>
    <row r="36">
      <c r="A36" s="8" t="str">
        <f>'Season Standings Pivot'!A36</f>
        <v>Cory Arnwine</v>
      </c>
      <c r="B36" s="10">
        <f t="shared" si="2"/>
        <v>0</v>
      </c>
      <c r="C36" s="8">
        <f>if(len(A36)=0,"",if(len('Season Standings Pivot'!B36)=0,0,'Season Standings Pivot'!B36))</f>
        <v>3</v>
      </c>
      <c r="D36" s="8">
        <f>if(len($A36)=0,"", if(len(D$2)=0,"",C36+'Season Standings Pivot'!C36))</f>
        <v>6.5</v>
      </c>
      <c r="E36" s="8">
        <f>if(len($A36)=0,"", if(len(E$2)=0,"",D36+'Season Standings Pivot'!D36))</f>
        <v>11.8</v>
      </c>
    </row>
    <row r="37">
      <c r="A37" s="8" t="str">
        <f>'Season Standings Pivot'!A37</f>
        <v>George Lane</v>
      </c>
      <c r="B37" s="10">
        <f t="shared" si="2"/>
        <v>0</v>
      </c>
      <c r="C37" s="8">
        <f>if(len(A37)=0,"",if(len('Season Standings Pivot'!B37)=0,0,'Season Standings Pivot'!B37))</f>
        <v>5.5</v>
      </c>
      <c r="D37" s="8">
        <f>if(len($A37)=0,"", if(len(D$2)=0,"",C37+'Season Standings Pivot'!C37))</f>
        <v>12.5</v>
      </c>
      <c r="E37" s="8">
        <f>if(len($A37)=0,"", if(len(E$2)=0,"",D37+'Season Standings Pivot'!D37))</f>
        <v>15.8</v>
      </c>
    </row>
    <row r="38">
      <c r="A38" s="8" t="str">
        <f>'Season Standings Pivot'!A38</f>
        <v>Blake Addleton</v>
      </c>
      <c r="B38" s="10">
        <f t="shared" si="2"/>
        <v>0</v>
      </c>
      <c r="C38" s="8">
        <f>if(len(A38)=0,"",if(len('Season Standings Pivot'!B38)=0,0,'Season Standings Pivot'!B38))</f>
        <v>7.5</v>
      </c>
      <c r="D38" s="8">
        <f>if(len($A38)=0,"", if(len(D$2)=0,"",C38+'Season Standings Pivot'!C38))</f>
        <v>8.5</v>
      </c>
      <c r="E38" s="8">
        <f>if(len($A38)=0,"", if(len(E$2)=0,"",D38+'Season Standings Pivot'!D38))</f>
        <v>8.5</v>
      </c>
    </row>
    <row r="39">
      <c r="A39" s="8" t="str">
        <f>'Season Standings Pivot'!A39</f>
        <v>Matt Davis</v>
      </c>
      <c r="B39" s="10">
        <f t="shared" si="2"/>
        <v>0</v>
      </c>
      <c r="C39" s="8">
        <f>if(len(A39)=0,"",if(len('Season Standings Pivot'!B39)=0,0,'Season Standings Pivot'!B39))</f>
        <v>0</v>
      </c>
      <c r="D39" s="8">
        <f>if(len($A39)=0,"", if(len(D$2)=0,"",C39+'Season Standings Pivot'!C39))</f>
        <v>2</v>
      </c>
      <c r="E39" s="8">
        <f>if(len($A39)=0,"", if(len(E$2)=0,"",D39+'Season Standings Pivot'!D39))</f>
        <v>6.3</v>
      </c>
    </row>
    <row r="40">
      <c r="A40" s="8" t="str">
        <f>'Season Standings Pivot'!A40</f>
        <v>Bobby Ross</v>
      </c>
      <c r="B40" s="10">
        <f t="shared" si="2"/>
        <v>0</v>
      </c>
      <c r="C40" s="8">
        <f>if(len(A40)=0,"",if(len('Season Standings Pivot'!B40)=0,0,'Season Standings Pivot'!B40))</f>
        <v>0</v>
      </c>
      <c r="D40" s="8">
        <f>if(len($A40)=0,"", if(len(D$2)=0,"",C40+'Season Standings Pivot'!C40))</f>
        <v>0</v>
      </c>
      <c r="E40" s="8">
        <f>if(len($A40)=0,"", if(len(E$2)=0,"",D40+'Season Standings Pivot'!D40))</f>
        <v>0</v>
      </c>
    </row>
    <row r="41">
      <c r="A41" s="8" t="str">
        <f>'Season Standings Pivot'!A41</f>
        <v>Nick Johnson</v>
      </c>
      <c r="B41" s="10">
        <f t="shared" si="2"/>
        <v>0</v>
      </c>
      <c r="C41" s="8">
        <f>if(len(A41)=0,"",if(len('Season Standings Pivot'!B41)=0,0,'Season Standings Pivot'!B41))</f>
        <v>0</v>
      </c>
      <c r="D41" s="8">
        <f>if(len($A41)=0,"", if(len(D$2)=0,"",C41+'Season Standings Pivot'!C41))</f>
        <v>0</v>
      </c>
      <c r="E41" s="8">
        <f>if(len($A41)=0,"", if(len(E$2)=0,"",D41+'Season Standings Pivot'!D41))</f>
        <v>0</v>
      </c>
    </row>
    <row r="42">
      <c r="A42" s="8" t="str">
        <f>'Season Standings Pivot'!A42</f>
        <v>Marc Mastrangelo</v>
      </c>
      <c r="B42" s="10">
        <f t="shared" si="2"/>
        <v>0</v>
      </c>
      <c r="C42" s="8">
        <f>if(len(A42)=0,"",if(len('Season Standings Pivot'!B42)=0,0,'Season Standings Pivot'!B42))</f>
        <v>0</v>
      </c>
      <c r="D42" s="8">
        <f>if(len($A42)=0,"", if(len(D$2)=0,"",C42+'Season Standings Pivot'!C42))</f>
        <v>0</v>
      </c>
      <c r="E42" s="8">
        <f>if(len($A42)=0,"", if(len(E$2)=0,"",D42+'Season Standings Pivot'!D42))</f>
        <v>2.3</v>
      </c>
    </row>
    <row r="43">
      <c r="A43" s="8" t="str">
        <f>'Season Standings Pivot'!A43</f>
        <v/>
      </c>
      <c r="B43" s="10" t="str">
        <f t="shared" si="2"/>
        <v/>
      </c>
      <c r="C43" s="8" t="str">
        <f>if(len(A43)=0,"",if(len('Season Standings Pivot'!B43)=0,0,'Season Standings Pivot'!B43))</f>
        <v/>
      </c>
      <c r="D43" s="8" t="str">
        <f>if(len($A43)=0,"", if(len(D$2)=0,"",C43+'Season Standings Pivot'!C43))</f>
        <v/>
      </c>
      <c r="E43" s="8" t="str">
        <f>if(len($A43)=0,"", if(len(E$2)=0,"",D43+'Season Standings Pivot'!D43))</f>
        <v/>
      </c>
    </row>
    <row r="44">
      <c r="A44" s="8" t="str">
        <f>'Season Standings Pivot'!A44</f>
        <v/>
      </c>
      <c r="B44" s="10" t="str">
        <f t="shared" si="2"/>
        <v/>
      </c>
      <c r="C44" s="8" t="str">
        <f>if(len(A44)=0,"",if(len('Season Standings Pivot'!B44)=0,0,'Season Standings Pivot'!B44))</f>
        <v/>
      </c>
      <c r="D44" s="8" t="str">
        <f>if(len($A44)=0,"", if(len(D$2)=0,"",C44+'Season Standings Pivot'!C44))</f>
        <v/>
      </c>
      <c r="E44" s="8" t="str">
        <f>if(len($A44)=0,"", if(len(E$2)=0,"",D44+'Season Standings Pivot'!D44))</f>
        <v/>
      </c>
    </row>
    <row r="45">
      <c r="A45" s="8" t="str">
        <f>'Season Standings Pivot'!A45</f>
        <v/>
      </c>
      <c r="B45" s="10" t="str">
        <f t="shared" si="2"/>
        <v/>
      </c>
      <c r="C45" s="8" t="str">
        <f>if(len(A45)=0,"",if(len('Season Standings Pivot'!B45)=0,0,'Season Standings Pivot'!B45))</f>
        <v/>
      </c>
      <c r="D45" s="8" t="str">
        <f>if(len($A45)=0,"", if(len(D$2)=0,"",C45+'Season Standings Pivot'!C45))</f>
        <v/>
      </c>
      <c r="E45" s="8" t="str">
        <f>if(len($A45)=0,"", if(len(E$2)=0,"",D45+'Season Standings Pivot'!D45))</f>
        <v/>
      </c>
    </row>
    <row r="46">
      <c r="A46" s="8" t="str">
        <f>'Season Standings Pivot'!A46</f>
        <v/>
      </c>
      <c r="B46" s="10" t="str">
        <f t="shared" si="2"/>
        <v/>
      </c>
      <c r="C46" s="8" t="str">
        <f>if(len(A46)=0,"",if(len('Season Standings Pivot'!B46)=0,0,'Season Standings Pivot'!B46))</f>
        <v/>
      </c>
      <c r="D46" s="8" t="str">
        <f>if(len($A46)=0,"", if(len(D$2)=0,"",C46+'Season Standings Pivot'!C46))</f>
        <v/>
      </c>
      <c r="E46" s="8" t="str">
        <f>if(len($A46)=0,"", if(len(E$2)=0,"",D46+'Season Standings Pivot'!D46))</f>
        <v/>
      </c>
    </row>
    <row r="47">
      <c r="A47" s="8" t="str">
        <f>'Season Standings Pivot'!A47</f>
        <v/>
      </c>
      <c r="B47" s="10" t="str">
        <f t="shared" si="2"/>
        <v/>
      </c>
      <c r="C47" s="8" t="str">
        <f>if(len(A47)=0,"",if(len('Season Standings Pivot'!B47)=0,0,'Season Standings Pivot'!B47))</f>
        <v/>
      </c>
      <c r="D47" s="8" t="str">
        <f>if(len($A47)=0,"", if(len(D$2)=0,"",C47+'Season Standings Pivot'!C47))</f>
        <v/>
      </c>
      <c r="E47" s="8" t="str">
        <f>if(len($A47)=0,"", if(len(E$2)=0,"",D47+'Season Standings Pivot'!D47))</f>
        <v/>
      </c>
    </row>
    <row r="48">
      <c r="A48" s="8" t="str">
        <f>'Season Standings Pivot'!A48</f>
        <v/>
      </c>
      <c r="B48" s="10" t="str">
        <f t="shared" si="2"/>
        <v/>
      </c>
      <c r="C48" s="8" t="str">
        <f>if(len(A48)=0,"",if(len('Season Standings Pivot'!B48)=0,0,'Season Standings Pivot'!B48))</f>
        <v/>
      </c>
      <c r="D48" s="8" t="str">
        <f>if(len($A48)=0,"", if(len(D$2)=0,"",C48+'Season Standings Pivot'!C48))</f>
        <v/>
      </c>
      <c r="E48" s="8" t="str">
        <f>if(len($A48)=0,"", if(len(E$2)=0,"",D48+'Season Standings Pivot'!D48))</f>
        <v/>
      </c>
    </row>
    <row r="49">
      <c r="A49" s="8" t="str">
        <f>'Season Standings Pivot'!A49</f>
        <v/>
      </c>
      <c r="B49" s="10" t="str">
        <f t="shared" si="2"/>
        <v/>
      </c>
      <c r="C49" s="8" t="str">
        <f>if(len(A49)=0,"",if(len('Season Standings Pivot'!B49)=0,0,'Season Standings Pivot'!B49))</f>
        <v/>
      </c>
      <c r="D49" s="8" t="str">
        <f>if(len($A49)=0,"", if(len(D$2)=0,"",C49+'Season Standings Pivot'!C49))</f>
        <v/>
      </c>
      <c r="E49" s="8" t="str">
        <f>if(len($A49)=0,"", if(len(E$2)=0,"",D49+'Season Standings Pivot'!D49))</f>
        <v/>
      </c>
    </row>
    <row r="50">
      <c r="A50" s="8" t="str">
        <f>'Season Standings Pivot'!A50</f>
        <v/>
      </c>
      <c r="B50" s="10" t="str">
        <f t="shared" si="2"/>
        <v/>
      </c>
      <c r="C50" s="8" t="str">
        <f>if(len(A50)=0,"",if(len('Season Standings Pivot'!B50)=0,0,'Season Standings Pivot'!B50))</f>
        <v/>
      </c>
      <c r="D50" s="8" t="str">
        <f>if(len($A50)=0,"", if(len(D$2)=0,"",C50+'Season Standings Pivot'!C50))</f>
        <v/>
      </c>
      <c r="E50" s="8" t="str">
        <f>if(len($A50)=0,"", if(len(E$2)=0,"",D50+'Season Standings Pivot'!D50))</f>
        <v/>
      </c>
    </row>
    <row r="51">
      <c r="A51" s="8" t="str">
        <f>'Season Standings Pivot'!A51</f>
        <v/>
      </c>
      <c r="B51" s="10" t="str">
        <f t="shared" si="2"/>
        <v/>
      </c>
      <c r="C51" s="8" t="str">
        <f>if(len(A51)=0,"",if(len('Season Standings Pivot'!B51)=0,0,'Season Standings Pivot'!B51))</f>
        <v/>
      </c>
      <c r="D51" s="8" t="str">
        <f>if(len($A51)=0,"", if(len(D$2)=0,"",C51+'Season Standings Pivot'!C51))</f>
        <v/>
      </c>
      <c r="E51" s="8" t="str">
        <f>if(len($A51)=0,"", if(len(E$2)=0,"",D51+'Season Standings Pivot'!D51))</f>
        <v/>
      </c>
    </row>
    <row r="52">
      <c r="A52" s="8" t="str">
        <f>'Season Standings Pivot'!A52</f>
        <v/>
      </c>
      <c r="B52" s="10" t="str">
        <f t="shared" si="2"/>
        <v/>
      </c>
      <c r="C52" s="8" t="str">
        <f>if(len(A52)=0,"",if(len('Season Standings Pivot'!B52)=0,0,'Season Standings Pivot'!B52))</f>
        <v/>
      </c>
      <c r="D52" s="8" t="str">
        <f>if(len($A52)=0,"", if(len(D$2)=0,"",C52+'Season Standings Pivot'!C52))</f>
        <v/>
      </c>
      <c r="E52" s="8" t="str">
        <f>if(len($A52)=0,"", if(len(E$2)=0,"",D52+'Season Standings Pivot'!D52))</f>
        <v/>
      </c>
    </row>
    <row r="53">
      <c r="A53" s="8" t="str">
        <f>'Season Standings Pivot'!A53</f>
        <v/>
      </c>
      <c r="B53" s="10" t="str">
        <f t="shared" si="2"/>
        <v/>
      </c>
      <c r="C53" s="8" t="str">
        <f>if(len(A53)=0,"",if(len('Season Standings Pivot'!B53)=0,0,'Season Standings Pivot'!B53))</f>
        <v/>
      </c>
      <c r="D53" s="8" t="str">
        <f>if(len($A53)=0,"", if(len(D$2)=0,"",C53+'Season Standings Pivot'!C53))</f>
        <v/>
      </c>
      <c r="E53" s="8" t="str">
        <f>if(len($A53)=0,"", if(len(E$2)=0,"",D53+'Season Standings Pivot'!D53))</f>
        <v/>
      </c>
    </row>
    <row r="54">
      <c r="A54" s="8" t="str">
        <f>'Season Standings Pivot'!A54</f>
        <v/>
      </c>
      <c r="B54" s="10" t="str">
        <f t="shared" si="2"/>
        <v/>
      </c>
      <c r="C54" s="8" t="str">
        <f>if(len(A54)=0,"",if(len('Season Standings Pivot'!B54)=0,0,'Season Standings Pivot'!B54))</f>
        <v/>
      </c>
      <c r="D54" s="8" t="str">
        <f>if(len($A54)=0,"", if(len(D$2)=0,"",C54+'Season Standings Pivot'!C54))</f>
        <v/>
      </c>
      <c r="E54" s="8" t="str">
        <f>if(len($A54)=0,"", if(len(E$2)=0,"",D54+'Season Standings Pivot'!D54))</f>
        <v/>
      </c>
    </row>
    <row r="55">
      <c r="A55" s="8" t="str">
        <f>'Season Standings Pivot'!A55</f>
        <v/>
      </c>
      <c r="B55" s="10" t="str">
        <f t="shared" si="2"/>
        <v/>
      </c>
      <c r="C55" s="8" t="str">
        <f>if(len(A55)=0,"",if(len('Season Standings Pivot'!B55)=0,0,'Season Standings Pivot'!B55))</f>
        <v/>
      </c>
      <c r="D55" s="8" t="str">
        <f>if(len($A55)=0,"", if(len(D$2)=0,"",C55+'Season Standings Pivot'!C55))</f>
        <v/>
      </c>
      <c r="E55" s="8" t="str">
        <f>if(len($A55)=0,"", if(len(E$2)=0,"",D55+'Season Standings Pivot'!D55))</f>
        <v/>
      </c>
    </row>
    <row r="56">
      <c r="A56" s="8" t="str">
        <f>'Season Standings Pivot'!A56</f>
        <v/>
      </c>
      <c r="B56" s="10" t="str">
        <f t="shared" si="2"/>
        <v/>
      </c>
      <c r="C56" s="8" t="str">
        <f>if(len(A56)=0,"",if(len('Season Standings Pivot'!B56)=0,0,'Season Standings Pivot'!B56))</f>
        <v/>
      </c>
      <c r="D56" s="8" t="str">
        <f>if(len($A56)=0,"", if(len(D$2)=0,"",C56+'Season Standings Pivot'!C56))</f>
        <v/>
      </c>
      <c r="E56" s="8" t="str">
        <f>if(len($A56)=0,"", if(len(E$2)=0,"",D56+'Season Standings Pivot'!D56))</f>
        <v/>
      </c>
    </row>
    <row r="57">
      <c r="A57" s="8" t="str">
        <f>'Season Standings Pivot'!A57</f>
        <v/>
      </c>
      <c r="B57" s="10" t="str">
        <f t="shared" si="2"/>
        <v/>
      </c>
      <c r="C57" s="8" t="str">
        <f>if(len(A57)=0,"",if(len('Season Standings Pivot'!B57)=0,0,'Season Standings Pivot'!B57))</f>
        <v/>
      </c>
      <c r="D57" s="8" t="str">
        <f>if(len($A57)=0,"", if(len(D$2)=0,"",C57+'Season Standings Pivot'!C57))</f>
        <v/>
      </c>
      <c r="E57" s="8" t="str">
        <f>if(len($A57)=0,"", if(len(E$2)=0,"",D57+'Season Standings Pivot'!D57))</f>
        <v/>
      </c>
    </row>
    <row r="58">
      <c r="A58" s="8" t="str">
        <f>'Season Standings Pivot'!A58</f>
        <v/>
      </c>
      <c r="B58" s="10" t="str">
        <f t="shared" si="2"/>
        <v/>
      </c>
      <c r="C58" s="8" t="str">
        <f>if(len(A58)=0,"",if(len('Season Standings Pivot'!B58)=0,0,'Season Standings Pivot'!B58))</f>
        <v/>
      </c>
      <c r="D58" s="8" t="str">
        <f>if(len($A58)=0,"", if(len(D$2)=0,"",C58+'Season Standings Pivot'!C58))</f>
        <v/>
      </c>
      <c r="E58" s="8" t="str">
        <f>if(len($A58)=0,"", if(len(E$2)=0,"",D58+'Season Standings Pivot'!D58))</f>
        <v/>
      </c>
    </row>
    <row r="59">
      <c r="A59" s="8" t="str">
        <f>'Season Standings Pivot'!A59</f>
        <v/>
      </c>
      <c r="B59" s="10" t="str">
        <f t="shared" si="2"/>
        <v/>
      </c>
      <c r="C59" s="8" t="str">
        <f>if(len(A59)=0,"",if(len('Season Standings Pivot'!B59)=0,0,'Season Standings Pivot'!B59))</f>
        <v/>
      </c>
      <c r="D59" s="8" t="str">
        <f>if(len($A59)=0,"", if(len(D$2)=0,"",C59+'Season Standings Pivot'!C59))</f>
        <v/>
      </c>
      <c r="E59" s="8" t="str">
        <f>if(len($A59)=0,"", if(len(E$2)=0,"",D59+'Season Standings Pivot'!D59))</f>
        <v/>
      </c>
    </row>
    <row r="60">
      <c r="A60" s="8" t="str">
        <f>'Season Standings Pivot'!A60</f>
        <v/>
      </c>
      <c r="B60" s="10" t="str">
        <f t="shared" si="2"/>
        <v/>
      </c>
      <c r="C60" s="8" t="str">
        <f>if(len(A60)=0,"",if(len('Season Standings Pivot'!B60)=0,0,'Season Standings Pivot'!B60))</f>
        <v/>
      </c>
      <c r="D60" s="8" t="str">
        <f>if(len($A60)=0,"", if(len(D$2)=0,"",C60+'Season Standings Pivot'!C60))</f>
        <v/>
      </c>
      <c r="E60" s="8" t="str">
        <f>if(len($A60)=0,"", if(len(E$2)=0,"",D60+'Season Standings Pivot'!D60))</f>
        <v/>
      </c>
    </row>
    <row r="61">
      <c r="A61" s="8" t="str">
        <f>'Season Standings Pivot'!A61</f>
        <v/>
      </c>
      <c r="B61" s="10" t="str">
        <f t="shared" si="2"/>
        <v/>
      </c>
      <c r="C61" s="8" t="str">
        <f>if(len(A61)=0,"",if(len('Season Standings Pivot'!B61)=0,0,'Season Standings Pivot'!B61))</f>
        <v/>
      </c>
      <c r="D61" s="8" t="str">
        <f>if(len($A61)=0,"", if(len(D$2)=0,"",C61+'Season Standings Pivot'!C61))</f>
        <v/>
      </c>
      <c r="E61" s="8" t="str">
        <f>if(len($A61)=0,"", if(len(E$2)=0,"",D61+'Season Standings Pivot'!D61))</f>
        <v/>
      </c>
    </row>
    <row r="62">
      <c r="A62" s="8" t="str">
        <f>'Season Standings Pivot'!A62</f>
        <v/>
      </c>
      <c r="B62" s="10" t="str">
        <f t="shared" si="2"/>
        <v/>
      </c>
      <c r="C62" s="8" t="str">
        <f>if(len(A62)=0,"",if(len('Season Standings Pivot'!B62)=0,0,'Season Standings Pivot'!B62))</f>
        <v/>
      </c>
      <c r="D62" s="8" t="str">
        <f>if(len($A62)=0,"", if(len(D$2)=0,"",C62+'Season Standings Pivot'!C62))</f>
        <v/>
      </c>
      <c r="E62" s="8" t="str">
        <f>if(len($A62)=0,"", if(len(E$2)=0,"",D62+'Season Standings Pivot'!D62))</f>
        <v/>
      </c>
    </row>
    <row r="63">
      <c r="A63" s="8" t="str">
        <f>'Season Standings Pivot'!A63</f>
        <v/>
      </c>
      <c r="B63" s="10" t="str">
        <f t="shared" si="2"/>
        <v/>
      </c>
      <c r="C63" s="8" t="str">
        <f>if(len(A63)=0,"",if(len('Season Standings Pivot'!B63)=0,0,'Season Standings Pivot'!B63))</f>
        <v/>
      </c>
      <c r="D63" s="8" t="str">
        <f>if(len($A63)=0,"", if(len(D$2)=0,"",C63+'Season Standings Pivot'!C63))</f>
        <v/>
      </c>
      <c r="E63" s="8" t="str">
        <f>if(len($A63)=0,"", if(len(E$2)=0,"",D63+'Season Standings Pivot'!D63))</f>
        <v/>
      </c>
    </row>
    <row r="64">
      <c r="A64" s="8" t="str">
        <f>'Season Standings Pivot'!A64</f>
        <v/>
      </c>
      <c r="B64" s="10" t="str">
        <f t="shared" si="2"/>
        <v/>
      </c>
      <c r="C64" s="8" t="str">
        <f>if(len(A64)=0,"",if(len('Season Standings Pivot'!B64)=0,0,'Season Standings Pivot'!B64))</f>
        <v/>
      </c>
      <c r="D64" s="8" t="str">
        <f>if(len($A64)=0,"", if(len(D$2)=0,"",C64+'Season Standings Pivot'!C64))</f>
        <v/>
      </c>
      <c r="E64" s="8" t="str">
        <f>if(len($A64)=0,"", if(len(E$2)=0,"",D64+'Season Standings Pivot'!D64))</f>
        <v/>
      </c>
    </row>
    <row r="65">
      <c r="A65" s="8" t="str">
        <f>'Season Standings Pivot'!A65</f>
        <v/>
      </c>
      <c r="B65" s="10" t="str">
        <f t="shared" si="2"/>
        <v/>
      </c>
      <c r="C65" s="8" t="str">
        <f>if(len(A65)=0,"",if(len('Season Standings Pivot'!B65)=0,0,'Season Standings Pivot'!B65))</f>
        <v/>
      </c>
      <c r="D65" s="8" t="str">
        <f>if(len($A65)=0,"", if(len(D$2)=0,"",C65+'Season Standings Pivot'!C65))</f>
        <v/>
      </c>
      <c r="E65" s="8" t="str">
        <f>if(len($A65)=0,"", if(len(E$2)=0,"",D65+'Season Standings Pivot'!D65))</f>
        <v/>
      </c>
    </row>
    <row r="66">
      <c r="A66" s="8" t="str">
        <f>'Season Standings Pivot'!A66</f>
        <v/>
      </c>
      <c r="B66" s="10" t="str">
        <f t="shared" si="2"/>
        <v/>
      </c>
      <c r="C66" s="8" t="str">
        <f>if(len(A66)=0,"",if(len('Season Standings Pivot'!B66)=0,0,'Season Standings Pivot'!B66))</f>
        <v/>
      </c>
      <c r="D66" s="8" t="str">
        <f>if(len($A66)=0,"", if(len(D$2)=0,"",C66+'Season Standings Pivot'!C66))</f>
        <v/>
      </c>
      <c r="E66" s="8" t="str">
        <f>if(len($A66)=0,"", if(len(E$2)=0,"",D66+'Season Standings Pivot'!D66))</f>
        <v/>
      </c>
    </row>
    <row r="67">
      <c r="A67" s="8" t="str">
        <f>'Season Standings Pivot'!A67</f>
        <v/>
      </c>
      <c r="B67" s="10" t="str">
        <f t="shared" si="2"/>
        <v/>
      </c>
      <c r="C67" s="8" t="str">
        <f>if(len(A67)=0,"",if(len('Season Standings Pivot'!B67)=0,0,'Season Standings Pivot'!B67))</f>
        <v/>
      </c>
      <c r="D67" s="8" t="str">
        <f>if(len($A67)=0,"", if(len(D$2)=0,"",C67+'Season Standings Pivot'!C67))</f>
        <v/>
      </c>
      <c r="E67" s="8" t="str">
        <f>if(len($A67)=0,"", if(len(E$2)=0,"",D67+'Season Standings Pivot'!D67))</f>
        <v/>
      </c>
    </row>
    <row r="68">
      <c r="A68" s="8" t="str">
        <f>'Season Standings Pivot'!A68</f>
        <v/>
      </c>
      <c r="B68" s="10" t="str">
        <f t="shared" si="2"/>
        <v/>
      </c>
      <c r="C68" s="8" t="str">
        <f>if(len(A68)=0,"",if(len('Season Standings Pivot'!B68)=0,0,'Season Standings Pivot'!B68))</f>
        <v/>
      </c>
      <c r="D68" s="8" t="str">
        <f>if(len($A68)=0,"", if(len(D$2)=0,"",C68+'Season Standings Pivot'!C68))</f>
        <v/>
      </c>
      <c r="E68" s="8" t="str">
        <f>if(len($A68)=0,"", if(len(E$2)=0,"",D68+'Season Standings Pivot'!D68))</f>
        <v/>
      </c>
    </row>
    <row r="69">
      <c r="A69" s="8" t="str">
        <f>'Season Standings Pivot'!A69</f>
        <v/>
      </c>
      <c r="B69" s="10" t="str">
        <f t="shared" si="2"/>
        <v/>
      </c>
      <c r="C69" s="8" t="str">
        <f>if(len(A69)=0,"",if(len('Season Standings Pivot'!B69)=0,0,'Season Standings Pivot'!B69))</f>
        <v/>
      </c>
      <c r="D69" s="8" t="str">
        <f>if(len($A69)=0,"", if(len(D$2)=0,"",C69+'Season Standings Pivot'!C69))</f>
        <v/>
      </c>
      <c r="E69" s="8" t="str">
        <f>if(len($A69)=0,"", if(len(E$2)=0,"",D69+'Season Standings Pivot'!D69))</f>
        <v/>
      </c>
    </row>
    <row r="70">
      <c r="A70" s="8" t="str">
        <f>'Season Standings Pivot'!A70</f>
        <v/>
      </c>
      <c r="B70" s="10" t="str">
        <f t="shared" si="2"/>
        <v/>
      </c>
      <c r="C70" s="8" t="str">
        <f>if(len(A70)=0,"",if(len('Season Standings Pivot'!B70)=0,0,'Season Standings Pivot'!B70))</f>
        <v/>
      </c>
      <c r="D70" s="8" t="str">
        <f>if(len($A70)=0,"", if(len(D$2)=0,"",C70+'Season Standings Pivot'!C70))</f>
        <v/>
      </c>
      <c r="E70" s="8" t="str">
        <f>if(len($A70)=0,"", if(len(E$2)=0,"",D70+'Season Standings Pivot'!D70))</f>
        <v/>
      </c>
    </row>
    <row r="71">
      <c r="A71" s="8" t="str">
        <f>'Season Standings Pivot'!A71</f>
        <v/>
      </c>
      <c r="B71" s="10" t="str">
        <f t="shared" si="2"/>
        <v/>
      </c>
      <c r="C71" s="8" t="str">
        <f>if(len(A71)=0,"",if(len('Season Standings Pivot'!B71)=0,0,'Season Standings Pivot'!B71))</f>
        <v/>
      </c>
      <c r="D71" s="8" t="str">
        <f>if(len($A71)=0,"", if(len(D$2)=0,"",C71+'Season Standings Pivot'!C71))</f>
        <v/>
      </c>
      <c r="E71" s="8" t="str">
        <f>if(len($A71)=0,"", if(len(E$2)=0,"",D71+'Season Standings Pivot'!D71))</f>
        <v/>
      </c>
    </row>
    <row r="72">
      <c r="A72" s="8" t="str">
        <f>'Season Standings Pivot'!A72</f>
        <v/>
      </c>
      <c r="B72" s="10" t="str">
        <f t="shared" si="2"/>
        <v/>
      </c>
      <c r="C72" s="8" t="str">
        <f>if(len(A72)=0,"",if(len('Season Standings Pivot'!B72)=0,0,'Season Standings Pivot'!B72))</f>
        <v/>
      </c>
      <c r="D72" s="8" t="str">
        <f>if(len($A72)=0,"", if(len(D$2)=0,"",C72+'Season Standings Pivot'!C72))</f>
        <v/>
      </c>
      <c r="E72" s="8" t="str">
        <f>if(len($A72)=0,"", if(len(E$2)=0,"",D72+'Season Standings Pivot'!D72))</f>
        <v/>
      </c>
    </row>
    <row r="73">
      <c r="A73" s="8" t="str">
        <f>'Season Standings Pivot'!A73</f>
        <v/>
      </c>
      <c r="B73" s="10" t="str">
        <f t="shared" si="2"/>
        <v/>
      </c>
      <c r="C73" s="8" t="str">
        <f>if(len(A73)=0,"",if(len('Season Standings Pivot'!B73)=0,0,'Season Standings Pivot'!B73))</f>
        <v/>
      </c>
      <c r="D73" s="8" t="str">
        <f>if(len($A73)=0,"", if(len(D$2)=0,"",C73+'Season Standings Pivot'!C73))</f>
        <v/>
      </c>
      <c r="E73" s="8" t="str">
        <f>if(len($A73)=0,"", if(len(E$2)=0,"",D73+'Season Standings Pivot'!D73))</f>
        <v/>
      </c>
    </row>
    <row r="74">
      <c r="A74" s="8" t="str">
        <f>'Season Standings Pivot'!A74</f>
        <v/>
      </c>
      <c r="B74" s="10" t="str">
        <f t="shared" si="2"/>
        <v/>
      </c>
      <c r="C74" s="8" t="str">
        <f>if(len(A74)=0,"",if(len('Season Standings Pivot'!B74)=0,0,'Season Standings Pivot'!B74))</f>
        <v/>
      </c>
      <c r="D74" s="8" t="str">
        <f>if(len($A74)=0,"", if(len(D$2)=0,"",C74+'Season Standings Pivot'!C74))</f>
        <v/>
      </c>
      <c r="E74" s="8" t="str">
        <f>if(len($A74)=0,"", if(len(E$2)=0,"",D74+'Season Standings Pivot'!D74))</f>
        <v/>
      </c>
    </row>
    <row r="75">
      <c r="A75" s="8" t="str">
        <f>'Season Standings Pivot'!A75</f>
        <v/>
      </c>
      <c r="B75" s="10" t="str">
        <f t="shared" si="2"/>
        <v/>
      </c>
      <c r="C75" s="8" t="str">
        <f>if(len(A75)=0,"",if(len('Season Standings Pivot'!B75)=0,0,'Season Standings Pivot'!B75))</f>
        <v/>
      </c>
      <c r="D75" s="8" t="str">
        <f>if(len($A75)=0,"", if(len(D$2)=0,"",C75+'Season Standings Pivot'!C75))</f>
        <v/>
      </c>
      <c r="E75" s="8" t="str">
        <f>if(len($A75)=0,"", if(len(E$2)=0,"",D75+'Season Standings Pivot'!D75))</f>
        <v/>
      </c>
    </row>
    <row r="76">
      <c r="A76" s="8" t="str">
        <f>'Season Standings Pivot'!A76</f>
        <v/>
      </c>
      <c r="B76" s="10" t="str">
        <f t="shared" si="2"/>
        <v/>
      </c>
      <c r="C76" s="8" t="str">
        <f>if(len(A76)=0,"",if(len('Season Standings Pivot'!B76)=0,0,'Season Standings Pivot'!B76))</f>
        <v/>
      </c>
      <c r="D76" s="8" t="str">
        <f>if(len($A76)=0,"", if(len(D$2)=0,"",C76+'Season Standings Pivot'!C76))</f>
        <v/>
      </c>
      <c r="E76" s="8" t="str">
        <f>if(len($A76)=0,"", if(len(E$2)=0,"",D76+'Season Standings Pivot'!D76))</f>
        <v/>
      </c>
    </row>
    <row r="77">
      <c r="A77" s="8" t="str">
        <f>'Season Standings Pivot'!A77</f>
        <v/>
      </c>
      <c r="B77" s="10" t="str">
        <f t="shared" si="2"/>
        <v/>
      </c>
      <c r="C77" s="8" t="str">
        <f>if(len(A77)=0,"",if(len('Season Standings Pivot'!B77)=0,0,'Season Standings Pivot'!B77))</f>
        <v/>
      </c>
      <c r="D77" s="8" t="str">
        <f>if(len($A77)=0,"", if(len(D$2)=0,"",C77+'Season Standings Pivot'!C77))</f>
        <v/>
      </c>
      <c r="E77" s="8" t="str">
        <f>if(len($A77)=0,"", if(len(E$2)=0,"",D77+'Season Standings Pivot'!D77))</f>
        <v/>
      </c>
    </row>
    <row r="78">
      <c r="A78" s="8" t="str">
        <f>'Season Standings Pivot'!A78</f>
        <v/>
      </c>
      <c r="B78" s="10" t="str">
        <f t="shared" si="2"/>
        <v/>
      </c>
      <c r="C78" s="8" t="str">
        <f>if(len(A78)=0,"",if(len('Season Standings Pivot'!B78)=0,0,'Season Standings Pivot'!B78))</f>
        <v/>
      </c>
      <c r="D78" s="8" t="str">
        <f>if(len($A78)=0,"", if(len(D$2)=0,"",C78+'Season Standings Pivot'!C78))</f>
        <v/>
      </c>
      <c r="E78" s="8" t="str">
        <f>if(len($A78)=0,"", if(len(E$2)=0,"",D78+'Season Standings Pivot'!D78))</f>
        <v/>
      </c>
    </row>
    <row r="79">
      <c r="A79" s="8" t="str">
        <f>'Season Standings Pivot'!A79</f>
        <v/>
      </c>
      <c r="B79" s="10" t="str">
        <f t="shared" si="2"/>
        <v/>
      </c>
      <c r="C79" s="8" t="str">
        <f>if(len(A79)=0,"",if(len('Season Standings Pivot'!B79)=0,0,'Season Standings Pivot'!B79))</f>
        <v/>
      </c>
      <c r="D79" s="8" t="str">
        <f>if(len($A79)=0,"", if(len(D$2)=0,"",C79+'Season Standings Pivot'!C79))</f>
        <v/>
      </c>
      <c r="E79" s="8" t="str">
        <f>if(len($A79)=0,"", if(len(E$2)=0,"",D79+'Season Standings Pivot'!D79))</f>
        <v/>
      </c>
    </row>
    <row r="80">
      <c r="A80" s="8" t="str">
        <f>'Season Standings Pivot'!A80</f>
        <v/>
      </c>
      <c r="B80" s="10" t="str">
        <f t="shared" si="2"/>
        <v/>
      </c>
      <c r="C80" s="8" t="str">
        <f>if(len(A80)=0,"",if(len('Season Standings Pivot'!B80)=0,0,'Season Standings Pivot'!B80))</f>
        <v/>
      </c>
      <c r="D80" s="8" t="str">
        <f>if(len($A80)=0,"", if(len(D$2)=0,"",C80+'Season Standings Pivot'!C80))</f>
        <v/>
      </c>
      <c r="E80" s="8" t="str">
        <f>if(len($A80)=0,"", if(len(E$2)=0,"",D80+'Season Standings Pivot'!D80))</f>
        <v/>
      </c>
    </row>
    <row r="81">
      <c r="A81" s="8" t="str">
        <f>'Season Standings Pivot'!A81</f>
        <v/>
      </c>
      <c r="B81" s="10" t="str">
        <f t="shared" si="2"/>
        <v/>
      </c>
      <c r="C81" s="8" t="str">
        <f>if(len(A81)=0,"",if(len('Season Standings Pivot'!B81)=0,0,'Season Standings Pivot'!B81))</f>
        <v/>
      </c>
      <c r="D81" s="8" t="str">
        <f>if(len($A81)=0,"", if(len(D$2)=0,"",C81+'Season Standings Pivot'!C81))</f>
        <v/>
      </c>
      <c r="E81" s="8" t="str">
        <f>if(len($A81)=0,"", if(len(E$2)=0,"",D81+'Season Standings Pivot'!D81))</f>
        <v/>
      </c>
    </row>
    <row r="82">
      <c r="A82" s="8" t="str">
        <f>'Season Standings Pivot'!A82</f>
        <v/>
      </c>
      <c r="B82" s="10" t="str">
        <f t="shared" si="2"/>
        <v/>
      </c>
      <c r="C82" s="8" t="str">
        <f>if(len(A82)=0,"",if(len('Season Standings Pivot'!B82)=0,0,'Season Standings Pivot'!B82))</f>
        <v/>
      </c>
      <c r="D82" s="8" t="str">
        <f>if(len($A82)=0,"", if(len(D$2)=0,"",C82+'Season Standings Pivot'!C82))</f>
        <v/>
      </c>
      <c r="E82" s="8" t="str">
        <f>if(len($A82)=0,"", if(len(E$2)=0,"",D82+'Season Standings Pivot'!D82))</f>
        <v/>
      </c>
    </row>
    <row r="83">
      <c r="A83" s="8" t="str">
        <f>'Season Standings Pivot'!A83</f>
        <v/>
      </c>
      <c r="B83" s="10" t="str">
        <f t="shared" si="2"/>
        <v/>
      </c>
      <c r="C83" s="8" t="str">
        <f>if(len(A83)=0,"",if(len('Season Standings Pivot'!B83)=0,0,'Season Standings Pivot'!B83))</f>
        <v/>
      </c>
      <c r="D83" s="8" t="str">
        <f>if(len($A83)=0,"", if(len(D$2)=0,"",C83+'Season Standings Pivot'!C83))</f>
        <v/>
      </c>
      <c r="E83" s="8" t="str">
        <f>if(len($A83)=0,"", if(len(E$2)=0,"",D83+'Season Standings Pivot'!D83))</f>
        <v/>
      </c>
    </row>
    <row r="84">
      <c r="A84" s="8" t="str">
        <f>'Season Standings Pivot'!A84</f>
        <v/>
      </c>
      <c r="B84" s="10" t="str">
        <f t="shared" si="2"/>
        <v/>
      </c>
      <c r="C84" s="8" t="str">
        <f>if(len(A84)=0,"",if(len('Season Standings Pivot'!B84)=0,0,'Season Standings Pivot'!B84))</f>
        <v/>
      </c>
      <c r="D84" s="8" t="str">
        <f>if(len($A84)=0,"", if(len(D$2)=0,"",C84+'Season Standings Pivot'!C84))</f>
        <v/>
      </c>
      <c r="E84" s="8" t="str">
        <f>if(len($A84)=0,"", if(len(E$2)=0,"",D84+'Season Standings Pivot'!D84))</f>
        <v/>
      </c>
    </row>
    <row r="85">
      <c r="A85" s="8" t="str">
        <f>'Season Standings Pivot'!A85</f>
        <v/>
      </c>
      <c r="B85" s="10" t="str">
        <f t="shared" si="2"/>
        <v/>
      </c>
      <c r="C85" s="8" t="str">
        <f>if(len(A85)=0,"",if(len('Season Standings Pivot'!B85)=0,0,'Season Standings Pivot'!B85))</f>
        <v/>
      </c>
      <c r="D85" s="8" t="str">
        <f>if(len($A85)=0,"", if(len(D$2)=0,"",C85+'Season Standings Pivot'!C85))</f>
        <v/>
      </c>
      <c r="E85" s="8" t="str">
        <f>if(len($A85)=0,"", if(len(E$2)=0,"",D85+'Season Standings Pivot'!D85))</f>
        <v/>
      </c>
    </row>
    <row r="86">
      <c r="A86" s="8" t="str">
        <f>'Season Standings Pivot'!A86</f>
        <v/>
      </c>
      <c r="B86" s="10" t="str">
        <f t="shared" si="2"/>
        <v/>
      </c>
      <c r="C86" s="8" t="str">
        <f>if(len(A86)=0,"",if(len('Season Standings Pivot'!B86)=0,0,'Season Standings Pivot'!B86))</f>
        <v/>
      </c>
      <c r="D86" s="8" t="str">
        <f>if(len($A86)=0,"", if(len(D$2)=0,"",C86+'Season Standings Pivot'!C86))</f>
        <v/>
      </c>
      <c r="E86" s="8" t="str">
        <f>if(len($A86)=0,"", if(len(E$2)=0,"",D86+'Season Standings Pivot'!D86))</f>
        <v/>
      </c>
    </row>
    <row r="87">
      <c r="A87" s="8" t="str">
        <f>'Season Standings Pivot'!A87</f>
        <v/>
      </c>
      <c r="B87" s="10" t="str">
        <f t="shared" si="2"/>
        <v/>
      </c>
      <c r="C87" s="8" t="str">
        <f>if(len(A87)=0,"",if(len('Season Standings Pivot'!B87)=0,0,'Season Standings Pivot'!B87))</f>
        <v/>
      </c>
      <c r="D87" s="8" t="str">
        <f>if(len($A87)=0,"", if(len(D$2)=0,"",C87+'Season Standings Pivot'!C87))</f>
        <v/>
      </c>
      <c r="E87" s="8" t="str">
        <f>if(len($A87)=0,"", if(len(E$2)=0,"",D87+'Season Standings Pivot'!D87))</f>
        <v/>
      </c>
    </row>
    <row r="88">
      <c r="A88" s="8" t="str">
        <f>'Season Standings Pivot'!A88</f>
        <v/>
      </c>
      <c r="B88" s="10" t="str">
        <f t="shared" si="2"/>
        <v/>
      </c>
      <c r="C88" s="8" t="str">
        <f>if(len(A88)=0,"",if(len('Season Standings Pivot'!B88)=0,0,'Season Standings Pivot'!B88))</f>
        <v/>
      </c>
      <c r="D88" s="8" t="str">
        <f>if(len($A88)=0,"", if(len(D$2)=0,"",C88+'Season Standings Pivot'!C88))</f>
        <v/>
      </c>
      <c r="E88" s="8" t="str">
        <f>if(len($A88)=0,"", if(len(E$2)=0,"",D88+'Season Standings Pivot'!D88))</f>
        <v/>
      </c>
    </row>
    <row r="89">
      <c r="A89" s="8" t="str">
        <f>'Season Standings Pivot'!A89</f>
        <v/>
      </c>
      <c r="B89" s="10" t="str">
        <f t="shared" si="2"/>
        <v/>
      </c>
      <c r="C89" s="8" t="str">
        <f>if(len(A89)=0,"",if(len('Season Standings Pivot'!B89)=0,0,'Season Standings Pivot'!B89))</f>
        <v/>
      </c>
      <c r="D89" s="8" t="str">
        <f>if(len($A89)=0,"", if(len(D$2)=0,"",C89+'Season Standings Pivot'!C89))</f>
        <v/>
      </c>
      <c r="E89" s="8" t="str">
        <f>if(len($A89)=0,"", if(len(E$2)=0,"",D89+'Season Standings Pivot'!D89))</f>
        <v/>
      </c>
    </row>
    <row r="90">
      <c r="A90" s="8" t="str">
        <f>'Season Standings Pivot'!A90</f>
        <v/>
      </c>
      <c r="B90" s="10" t="str">
        <f t="shared" si="2"/>
        <v/>
      </c>
      <c r="C90" s="8" t="str">
        <f>if(len(A90)=0,"",if(len('Season Standings Pivot'!B90)=0,0,'Season Standings Pivot'!B90))</f>
        <v/>
      </c>
      <c r="D90" s="8" t="str">
        <f>if(len($A90)=0,"", if(len(D$2)=0,"",C90+'Season Standings Pivot'!C90))</f>
        <v/>
      </c>
      <c r="E90" s="8" t="str">
        <f>if(len($A90)=0,"", if(len(E$2)=0,"",D90+'Season Standings Pivot'!D90))</f>
        <v/>
      </c>
    </row>
    <row r="91">
      <c r="A91" s="8" t="str">
        <f>'Season Standings Pivot'!A91</f>
        <v/>
      </c>
      <c r="B91" s="10" t="str">
        <f t="shared" si="2"/>
        <v/>
      </c>
      <c r="C91" s="8" t="str">
        <f>if(len(A91)=0,"",if(len('Season Standings Pivot'!B91)=0,0,'Season Standings Pivot'!B91))</f>
        <v/>
      </c>
      <c r="D91" s="8" t="str">
        <f>if(len($A91)=0,"", if(len(D$2)=0,"",C91+'Season Standings Pivot'!C91))</f>
        <v/>
      </c>
      <c r="E91" s="8" t="str">
        <f>if(len($A91)=0,"", if(len(E$2)=0,"",D91+'Season Standings Pivot'!D91))</f>
        <v/>
      </c>
    </row>
    <row r="92">
      <c r="A92" s="8" t="str">
        <f>'Season Standings Pivot'!A92</f>
        <v/>
      </c>
      <c r="B92" s="10" t="str">
        <f t="shared" si="2"/>
        <v/>
      </c>
      <c r="C92" s="8" t="str">
        <f>if(len(A92)=0,"",if(len('Season Standings Pivot'!B92)=0,0,'Season Standings Pivot'!B92))</f>
        <v/>
      </c>
      <c r="D92" s="8" t="str">
        <f>if(len($A92)=0,"", if(len(D$2)=0,"",C92+'Season Standings Pivot'!C92))</f>
        <v/>
      </c>
      <c r="E92" s="8" t="str">
        <f>if(len($A92)=0,"", if(len(E$2)=0,"",D92+'Season Standings Pivot'!D92))</f>
        <v/>
      </c>
    </row>
    <row r="93">
      <c r="A93" s="8" t="str">
        <f>'Season Standings Pivot'!A93</f>
        <v/>
      </c>
      <c r="B93" s="10" t="str">
        <f t="shared" si="2"/>
        <v/>
      </c>
      <c r="C93" s="8" t="str">
        <f>if(len(A93)=0,"",if(len('Season Standings Pivot'!B93)=0,0,'Season Standings Pivot'!B93))</f>
        <v/>
      </c>
      <c r="D93" s="8" t="str">
        <f>if(len($A93)=0,"", if(len(D$2)=0,"",C93+'Season Standings Pivot'!C93))</f>
        <v/>
      </c>
      <c r="E93" s="8" t="str">
        <f>if(len($A93)=0,"", if(len(E$2)=0,"",D93+'Season Standings Pivot'!D93))</f>
        <v/>
      </c>
    </row>
    <row r="94">
      <c r="A94" s="8" t="str">
        <f>'Season Standings Pivot'!A94</f>
        <v/>
      </c>
      <c r="B94" s="10" t="str">
        <f t="shared" si="2"/>
        <v/>
      </c>
      <c r="C94" s="8" t="str">
        <f>if(len(A94)=0,"",if(len('Season Standings Pivot'!B94)=0,0,'Season Standings Pivot'!B94))</f>
        <v/>
      </c>
      <c r="D94" s="8" t="str">
        <f>if(len($A94)=0,"", if(len(D$2)=0,"",C94+'Season Standings Pivot'!C94))</f>
        <v/>
      </c>
      <c r="E94" s="8" t="str">
        <f>if(len($A94)=0,"", if(len(E$2)=0,"",D94+'Season Standings Pivot'!D94))</f>
        <v/>
      </c>
    </row>
    <row r="95">
      <c r="A95" s="8" t="str">
        <f>'Season Standings Pivot'!A95</f>
        <v/>
      </c>
      <c r="B95" s="10" t="str">
        <f t="shared" si="2"/>
        <v/>
      </c>
      <c r="C95" s="8" t="str">
        <f>if(len(A95)=0,"",if(len('Season Standings Pivot'!B95)=0,0,'Season Standings Pivot'!B95))</f>
        <v/>
      </c>
      <c r="D95" s="8" t="str">
        <f>if(len($A95)=0,"", if(len(D$2)=0,"",C95+'Season Standings Pivot'!C95))</f>
        <v/>
      </c>
      <c r="E95" s="8" t="str">
        <f>if(len($A95)=0,"", if(len(E$2)=0,"",D95+'Season Standings Pivot'!D95))</f>
        <v/>
      </c>
    </row>
    <row r="96">
      <c r="A96" s="8" t="str">
        <f>'Season Standings Pivot'!A96</f>
        <v/>
      </c>
      <c r="B96" s="10" t="str">
        <f t="shared" si="2"/>
        <v/>
      </c>
      <c r="C96" s="8" t="str">
        <f>if(len(A96)=0,"",if(len('Season Standings Pivot'!B96)=0,0,'Season Standings Pivot'!B96))</f>
        <v/>
      </c>
      <c r="D96" s="8" t="str">
        <f>if(len($A96)=0,"", if(len(D$2)=0,"",C96+'Season Standings Pivot'!C96))</f>
        <v/>
      </c>
      <c r="E96" s="8" t="str">
        <f>if(len($A96)=0,"", if(len(E$2)=0,"",D96+'Season Standings Pivot'!D96))</f>
        <v/>
      </c>
    </row>
    <row r="97">
      <c r="A97" s="8" t="str">
        <f>'Season Standings Pivot'!A97</f>
        <v/>
      </c>
      <c r="B97" s="10" t="str">
        <f t="shared" si="2"/>
        <v/>
      </c>
      <c r="C97" s="8" t="str">
        <f>if(len(A97)=0,"",if(len('Season Standings Pivot'!B97)=0,0,'Season Standings Pivot'!B97))</f>
        <v/>
      </c>
      <c r="D97" s="8" t="str">
        <f>if(len($A97)=0,"", if(len(D$2)=0,"",C97+'Season Standings Pivot'!C97))</f>
        <v/>
      </c>
      <c r="E97" s="8" t="str">
        <f>if(len($A97)=0,"", if(len(E$2)=0,"",D97+'Season Standings Pivot'!D97))</f>
        <v/>
      </c>
    </row>
    <row r="98">
      <c r="A98" s="8" t="str">
        <f>'Season Standings Pivot'!A98</f>
        <v/>
      </c>
      <c r="B98" s="10" t="str">
        <f t="shared" si="2"/>
        <v/>
      </c>
      <c r="C98" s="8" t="str">
        <f>if(len(A98)=0,"",if(len('Season Standings Pivot'!B98)=0,0,'Season Standings Pivot'!B98))</f>
        <v/>
      </c>
      <c r="D98" s="8" t="str">
        <f>if(len($A98)=0,"", if(len(D$2)=0,"",C98+'Season Standings Pivot'!C98))</f>
        <v/>
      </c>
      <c r="E98" s="8" t="str">
        <f>if(len($A98)=0,"", if(len(E$2)=0,"",D98+'Season Standings Pivot'!D98))</f>
        <v/>
      </c>
    </row>
    <row r="99">
      <c r="A99" s="8" t="str">
        <f>'Season Standings Pivot'!A99</f>
        <v/>
      </c>
      <c r="B99" s="10" t="str">
        <f t="shared" si="2"/>
        <v/>
      </c>
      <c r="C99" s="8" t="str">
        <f>if(len(A99)=0,"",if(len('Season Standings Pivot'!B99)=0,0,'Season Standings Pivot'!B99))</f>
        <v/>
      </c>
      <c r="D99" s="8" t="str">
        <f>if(len($A99)=0,"", if(len(D$2)=0,"",C99+'Season Standings Pivot'!C99))</f>
        <v/>
      </c>
      <c r="E99" s="8" t="str">
        <f>if(len($A99)=0,"", if(len(E$2)=0,"",D99+'Season Standings Pivot'!D99))</f>
        <v/>
      </c>
    </row>
    <row r="100">
      <c r="A100" s="8" t="str">
        <f>'Season Standings Pivot'!A100</f>
        <v/>
      </c>
      <c r="B100" s="10" t="str">
        <f t="shared" si="2"/>
        <v/>
      </c>
      <c r="C100" s="8" t="str">
        <f>if(len(A100)=0,"",if(len('Season Standings Pivot'!B100)=0,0,'Season Standings Pivot'!B100))</f>
        <v/>
      </c>
      <c r="D100" s="8" t="str">
        <f>if(len($A100)=0,"", if(len(D$2)=0,"",C100+'Season Standings Pivot'!C100))</f>
        <v/>
      </c>
      <c r="E100" s="8" t="str">
        <f>if(len($A100)=0,"", if(len(E$2)=0,"",D100+'Season Standings Pivot'!D100))</f>
        <v/>
      </c>
    </row>
    <row r="101">
      <c r="A101" s="8" t="str">
        <f>'Season Standings Pivot'!A101</f>
        <v/>
      </c>
      <c r="B101" s="10" t="str">
        <f t="shared" si="2"/>
        <v/>
      </c>
      <c r="C101" s="8" t="str">
        <f>if(len(A101)=0,"",if(len('Season Standings Pivot'!B101)=0,0,'Season Standings Pivot'!B101))</f>
        <v/>
      </c>
      <c r="D101" s="8" t="str">
        <f>if(len($A101)=0,"", if(len(D$2)=0,"",C101+'Season Standings Pivot'!C101))</f>
        <v/>
      </c>
      <c r="E101" s="8" t="str">
        <f>if(len($A101)=0,"", if(len(E$2)=0,"",D101+'Season Standings Pivot'!D101))</f>
        <v/>
      </c>
    </row>
    <row r="102">
      <c r="A102" s="8" t="str">
        <f>'Season Standings Pivot'!A102</f>
        <v/>
      </c>
      <c r="B102" s="10" t="str">
        <f t="shared" si="2"/>
        <v/>
      </c>
      <c r="C102" s="8" t="str">
        <f>if(len(A102)=0,"",if(len('Season Standings Pivot'!B102)=0,0,'Season Standings Pivot'!B102))</f>
        <v/>
      </c>
      <c r="D102" s="8" t="str">
        <f>if(len($A102)=0,"", if(len(D$2)=0,"",C102+'Season Standings Pivot'!C102))</f>
        <v/>
      </c>
      <c r="E102" s="8" t="str">
        <f>if(len($A102)=0,"", if(len(E$2)=0,"",D102+'Season Standings Pivot'!D102))</f>
        <v/>
      </c>
    </row>
    <row r="103">
      <c r="A103" s="8" t="str">
        <f>'Season Standings Pivot'!A103</f>
        <v/>
      </c>
      <c r="B103" s="10" t="str">
        <f t="shared" si="2"/>
        <v/>
      </c>
      <c r="C103" s="8" t="str">
        <f>if(len(A103)=0,"",if(len('Season Standings Pivot'!B103)=0,0,'Season Standings Pivot'!B103))</f>
        <v/>
      </c>
      <c r="D103" s="8" t="str">
        <f>if(len($A103)=0,"", if(len(D$2)=0,"",C103+'Season Standings Pivot'!C103))</f>
        <v/>
      </c>
      <c r="E103" s="8" t="str">
        <f>if(len($A103)=0,"", if(len(E$2)=0,"",D103+'Season Standings Pivot'!D103))</f>
        <v/>
      </c>
    </row>
    <row r="104">
      <c r="A104" s="8" t="str">
        <f>'Season Standings Pivot'!A104</f>
        <v/>
      </c>
      <c r="B104" s="10" t="str">
        <f t="shared" si="2"/>
        <v/>
      </c>
      <c r="C104" s="8" t="str">
        <f>if(len(A104)=0,"",if(len('Season Standings Pivot'!B104)=0,0,'Season Standings Pivot'!B104))</f>
        <v/>
      </c>
      <c r="D104" s="8" t="str">
        <f>if(len($A104)=0,"", if(len(D$2)=0,"",C104+'Season Standings Pivot'!C104))</f>
        <v/>
      </c>
      <c r="E104" s="8" t="str">
        <f>if(len($A104)=0,"", if(len(E$2)=0,"",D104+'Season Standings Pivot'!D104))</f>
        <v/>
      </c>
    </row>
    <row r="105">
      <c r="A105" s="8" t="str">
        <f>'Season Standings Pivot'!A105</f>
        <v/>
      </c>
      <c r="B105" s="10" t="str">
        <f t="shared" si="2"/>
        <v/>
      </c>
      <c r="C105" s="8" t="str">
        <f>if(len(A105)=0,"",if(len('Season Standings Pivot'!B105)=0,0,'Season Standings Pivot'!B105))</f>
        <v/>
      </c>
      <c r="D105" s="8" t="str">
        <f>if(len($A105)=0,"", if(len(D$2)=0,"",C105+'Season Standings Pivot'!C105))</f>
        <v/>
      </c>
      <c r="E105" s="8" t="str">
        <f>if(len($A105)=0,"", if(len(E$2)=0,"",D105+'Season Standings Pivot'!D105))</f>
        <v/>
      </c>
    </row>
    <row r="106">
      <c r="A106" s="8" t="str">
        <f>'Season Standings Pivot'!A106</f>
        <v/>
      </c>
      <c r="B106" s="10" t="str">
        <f t="shared" si="2"/>
        <v/>
      </c>
      <c r="C106" s="8" t="str">
        <f>if(len(A106)=0,"",if(len('Season Standings Pivot'!B106)=0,0,'Season Standings Pivot'!B106))</f>
        <v/>
      </c>
      <c r="D106" s="8" t="str">
        <f>if(len($A106)=0,"", if(len(D$2)=0,"",C106+'Season Standings Pivot'!C106))</f>
        <v/>
      </c>
      <c r="E106" s="8" t="str">
        <f>if(len($A106)=0,"", if(len(E$2)=0,"",D106+'Season Standings Pivot'!D106))</f>
        <v/>
      </c>
    </row>
    <row r="107">
      <c r="A107" s="8" t="str">
        <f>'Season Standings Pivot'!A107</f>
        <v/>
      </c>
      <c r="B107" s="10" t="str">
        <f t="shared" si="2"/>
        <v/>
      </c>
      <c r="C107" s="8" t="str">
        <f>if(len(A107)=0,"",if(len('Season Standings Pivot'!B107)=0,0,'Season Standings Pivot'!B107))</f>
        <v/>
      </c>
      <c r="D107" s="8" t="str">
        <f>if(len($A107)=0,"", if(len(D$2)=0,"",C107+'Season Standings Pivot'!C107))</f>
        <v/>
      </c>
      <c r="E107" s="8" t="str">
        <f>if(len($A107)=0,"", if(len(E$2)=0,"",D107+'Season Standings Pivot'!D107))</f>
        <v/>
      </c>
    </row>
    <row r="108">
      <c r="A108" s="8" t="str">
        <f>'Season Standings Pivot'!A108</f>
        <v/>
      </c>
      <c r="B108" s="10" t="str">
        <f t="shared" si="2"/>
        <v/>
      </c>
      <c r="C108" s="8" t="str">
        <f>if(len(A108)=0,"",if(len('Season Standings Pivot'!B108)=0,0,'Season Standings Pivot'!B108))</f>
        <v/>
      </c>
      <c r="D108" s="8" t="str">
        <f>if(len($A108)=0,"", if(len(D$2)=0,"",C108+'Season Standings Pivot'!C108))</f>
        <v/>
      </c>
      <c r="E108" s="8" t="str">
        <f>if(len($A108)=0,"", if(len(E$2)=0,"",D108+'Season Standings Pivot'!D108))</f>
        <v/>
      </c>
    </row>
    <row r="109">
      <c r="A109" s="8" t="str">
        <f>'Season Standings Pivot'!A109</f>
        <v/>
      </c>
      <c r="B109" s="10" t="str">
        <f t="shared" si="2"/>
        <v/>
      </c>
      <c r="C109" s="8" t="str">
        <f>if(len(A109)=0,"",if(len('Season Standings Pivot'!B109)=0,0,'Season Standings Pivot'!B109))</f>
        <v/>
      </c>
      <c r="D109" s="8" t="str">
        <f>if(len($A109)=0,"", if(len(D$2)=0,"",C109+'Season Standings Pivot'!C109))</f>
        <v/>
      </c>
      <c r="E109" s="8" t="str">
        <f>if(len($A109)=0,"", if(len(E$2)=0,"",D109+'Season Standings Pivot'!D109))</f>
        <v/>
      </c>
    </row>
    <row r="110">
      <c r="A110" s="8" t="str">
        <f>'Season Standings Pivot'!A110</f>
        <v/>
      </c>
      <c r="B110" s="10" t="str">
        <f t="shared" si="2"/>
        <v/>
      </c>
      <c r="C110" s="8" t="str">
        <f>if(len(A110)=0,"",if(len('Season Standings Pivot'!B110)=0,0,'Season Standings Pivot'!B110))</f>
        <v/>
      </c>
      <c r="D110" s="8" t="str">
        <f>if(len($A110)=0,"", if(len(D$2)=0,"",C110+'Season Standings Pivot'!C110))</f>
        <v/>
      </c>
      <c r="E110" s="8" t="str">
        <f>if(len($A110)=0,"", if(len(E$2)=0,"",D110+'Season Standings Pivot'!D110))</f>
        <v/>
      </c>
    </row>
    <row r="111">
      <c r="A111" s="8" t="str">
        <f>'Season Standings Pivot'!A111</f>
        <v/>
      </c>
      <c r="B111" s="10" t="str">
        <f t="shared" si="2"/>
        <v/>
      </c>
      <c r="C111" s="8" t="str">
        <f>if(len(A111)=0,"",if(len('Season Standings Pivot'!B111)=0,0,'Season Standings Pivot'!B111))</f>
        <v/>
      </c>
      <c r="D111" s="8" t="str">
        <f>if(len($A111)=0,"", if(len(D$2)=0,"",C111+'Season Standings Pivot'!C111))</f>
        <v/>
      </c>
      <c r="E111" s="8" t="str">
        <f>if(len($A111)=0,"", if(len(E$2)=0,"",D111+'Season Standings Pivot'!D111))</f>
        <v/>
      </c>
    </row>
    <row r="112">
      <c r="A112" s="8" t="str">
        <f>'Season Standings Pivot'!A112</f>
        <v/>
      </c>
      <c r="B112" s="10" t="str">
        <f t="shared" si="2"/>
        <v/>
      </c>
      <c r="C112" s="8" t="str">
        <f>if(len(A112)=0,"",if(len('Season Standings Pivot'!B112)=0,0,'Season Standings Pivot'!B112))</f>
        <v/>
      </c>
      <c r="D112" s="8" t="str">
        <f>if(len($A112)=0,"", if(len(D$2)=0,"",C112+'Season Standings Pivot'!C112))</f>
        <v/>
      </c>
      <c r="E112" s="8" t="str">
        <f>if(len($A112)=0,"", if(len(E$2)=0,"",D112+'Season Standings Pivot'!D112))</f>
        <v/>
      </c>
    </row>
    <row r="113">
      <c r="A113" s="8" t="str">
        <f>'Season Standings Pivot'!A113</f>
        <v/>
      </c>
      <c r="B113" s="10" t="str">
        <f t="shared" si="2"/>
        <v/>
      </c>
      <c r="C113" s="8" t="str">
        <f>if(len(A113)=0,"",if(len('Season Standings Pivot'!B113)=0,0,'Season Standings Pivot'!B113))</f>
        <v/>
      </c>
      <c r="D113" s="8" t="str">
        <f>if(len($A113)=0,"", if(len(D$2)=0,"",C113+'Season Standings Pivot'!C113))</f>
        <v/>
      </c>
      <c r="E113" s="8" t="str">
        <f>if(len($A113)=0,"", if(len(E$2)=0,"",D113+'Season Standings Pivot'!D113))</f>
        <v/>
      </c>
    </row>
    <row r="114">
      <c r="A114" s="8" t="str">
        <f>'Season Standings Pivot'!A114</f>
        <v/>
      </c>
      <c r="B114" s="10" t="str">
        <f t="shared" si="2"/>
        <v/>
      </c>
      <c r="C114" s="8" t="str">
        <f>if(len(A114)=0,"",if(len('Season Standings Pivot'!B114)=0,0,'Season Standings Pivot'!B114))</f>
        <v/>
      </c>
      <c r="D114" s="8" t="str">
        <f>if(len($A114)=0,"", if(len(D$2)=0,"",C114+'Season Standings Pivot'!C114))</f>
        <v/>
      </c>
      <c r="E114" s="8" t="str">
        <f>if(len($A114)=0,"", if(len(E$2)=0,"",D114+'Season Standings Pivot'!D114))</f>
        <v/>
      </c>
    </row>
    <row r="115">
      <c r="A115" s="8" t="str">
        <f>'Season Standings Pivot'!A115</f>
        <v/>
      </c>
      <c r="B115" s="10" t="str">
        <f t="shared" si="2"/>
        <v/>
      </c>
      <c r="C115" s="8" t="str">
        <f>if(len(A115)=0,"",if(len('Season Standings Pivot'!B115)=0,0,'Season Standings Pivot'!B115))</f>
        <v/>
      </c>
      <c r="D115" s="8" t="str">
        <f>if(len($A115)=0,"", if(len(D$2)=0,"",C115+'Season Standings Pivot'!C115))</f>
        <v/>
      </c>
      <c r="E115" s="8" t="str">
        <f>if(len($A115)=0,"", if(len(E$2)=0,"",D115+'Season Standings Pivot'!D115))</f>
        <v/>
      </c>
    </row>
    <row r="116">
      <c r="A116" s="8" t="str">
        <f>'Season Standings Pivot'!A116</f>
        <v/>
      </c>
      <c r="B116" s="10" t="str">
        <f t="shared" si="2"/>
        <v/>
      </c>
      <c r="C116" s="8" t="str">
        <f>if(len(A116)=0,"",if(len('Season Standings Pivot'!B116)=0,0,'Season Standings Pivot'!B116))</f>
        <v/>
      </c>
      <c r="D116" s="8" t="str">
        <f>if(len($A116)=0,"", if(len(D$2)=0,"",C116+'Season Standings Pivot'!C116))</f>
        <v/>
      </c>
      <c r="E116" s="8" t="str">
        <f>if(len($A116)=0,"", if(len(E$2)=0,"",D116+'Season Standings Pivot'!D116))</f>
        <v/>
      </c>
    </row>
    <row r="117">
      <c r="A117" s="8" t="str">
        <f>'Season Standings Pivot'!A117</f>
        <v/>
      </c>
      <c r="B117" s="10" t="str">
        <f t="shared" si="2"/>
        <v/>
      </c>
      <c r="C117" s="8" t="str">
        <f>if(len(A117)=0,"",if(len('Season Standings Pivot'!B117)=0,0,'Season Standings Pivot'!B117))</f>
        <v/>
      </c>
      <c r="D117" s="8" t="str">
        <f>if(len($A117)=0,"", if(len(D$2)=0,"",C117+'Season Standings Pivot'!C117))</f>
        <v/>
      </c>
      <c r="E117" s="8" t="str">
        <f>if(len($A117)=0,"", if(len(E$2)=0,"",D117+'Season Standings Pivot'!D117))</f>
        <v/>
      </c>
    </row>
    <row r="118">
      <c r="A118" s="8" t="str">
        <f>'Season Standings Pivot'!A118</f>
        <v/>
      </c>
      <c r="B118" s="10" t="str">
        <f t="shared" si="2"/>
        <v/>
      </c>
      <c r="C118" s="8" t="str">
        <f>if(len(A118)=0,"",if(len('Season Standings Pivot'!B118)=0,0,'Season Standings Pivot'!B118))</f>
        <v/>
      </c>
      <c r="D118" s="8" t="str">
        <f>if(len($A118)=0,"", if(len(D$2)=0,"",C118+'Season Standings Pivot'!C118))</f>
        <v/>
      </c>
      <c r="E118" s="8" t="str">
        <f>if(len($A118)=0,"", if(len(E$2)=0,"",D118+'Season Standings Pivot'!D118))</f>
        <v/>
      </c>
    </row>
    <row r="119">
      <c r="A119" s="8" t="str">
        <f>'Season Standings Pivot'!A119</f>
        <v/>
      </c>
      <c r="B119" s="10" t="str">
        <f t="shared" si="2"/>
        <v/>
      </c>
      <c r="C119" s="8" t="str">
        <f>if(len(A119)=0,"",if(len('Season Standings Pivot'!B119)=0,0,'Season Standings Pivot'!B119))</f>
        <v/>
      </c>
      <c r="D119" s="8" t="str">
        <f>if(len($A119)=0,"", if(len(D$2)=0,"",C119+'Season Standings Pivot'!C119))</f>
        <v/>
      </c>
      <c r="E119" s="8" t="str">
        <f>if(len($A119)=0,"", if(len(E$2)=0,"",D119+'Season Standings Pivot'!D119))</f>
        <v/>
      </c>
    </row>
    <row r="120">
      <c r="A120" s="8" t="str">
        <f>'Season Standings Pivot'!A120</f>
        <v/>
      </c>
      <c r="B120" s="10" t="str">
        <f t="shared" si="2"/>
        <v/>
      </c>
      <c r="C120" s="8" t="str">
        <f>if(len(A120)=0,"",if(len('Season Standings Pivot'!B120)=0,0,'Season Standings Pivot'!B120))</f>
        <v/>
      </c>
      <c r="D120" s="8" t="str">
        <f>if(len($A120)=0,"", if(len(D$2)=0,"",C120+'Season Standings Pivot'!C120))</f>
        <v/>
      </c>
      <c r="E120" s="8" t="str">
        <f>if(len($A120)=0,"", if(len(E$2)=0,"",D120+'Season Standings Pivot'!D120))</f>
        <v/>
      </c>
    </row>
    <row r="121">
      <c r="A121" s="8" t="str">
        <f>'Season Standings Pivot'!A121</f>
        <v/>
      </c>
      <c r="B121" s="10" t="str">
        <f t="shared" si="2"/>
        <v/>
      </c>
      <c r="C121" s="8" t="str">
        <f>if(len(A121)=0,"",if(len('Season Standings Pivot'!B121)=0,0,'Season Standings Pivot'!B121))</f>
        <v/>
      </c>
      <c r="D121" s="8" t="str">
        <f>if(len($A121)=0,"", if(len(D$2)=0,"",C121+'Season Standings Pivot'!C121))</f>
        <v/>
      </c>
      <c r="E121" s="8" t="str">
        <f>if(len($A121)=0,"", if(len(E$2)=0,"",D121+'Season Standings Pivot'!D121))</f>
        <v/>
      </c>
    </row>
    <row r="122">
      <c r="A122" s="8" t="str">
        <f>'Season Standings Pivot'!A122</f>
        <v/>
      </c>
      <c r="B122" s="10" t="str">
        <f t="shared" si="2"/>
        <v/>
      </c>
      <c r="C122" s="8" t="str">
        <f>if(len(A122)=0,"",if(len('Season Standings Pivot'!B122)=0,0,'Season Standings Pivot'!B122))</f>
        <v/>
      </c>
      <c r="D122" s="8" t="str">
        <f>if(len($A122)=0,"", if(len(D$2)=0,"",C122+'Season Standings Pivot'!C122))</f>
        <v/>
      </c>
      <c r="E122" s="8" t="str">
        <f>if(len($A122)=0,"", if(len(E$2)=0,"",D122+'Season Standings Pivot'!D122))</f>
        <v/>
      </c>
    </row>
    <row r="123">
      <c r="A123" s="8" t="str">
        <f>'Season Standings Pivot'!A123</f>
        <v/>
      </c>
      <c r="B123" s="10" t="str">
        <f t="shared" si="2"/>
        <v/>
      </c>
      <c r="C123" s="8" t="str">
        <f>if(len(A123)=0,"",if(len('Season Standings Pivot'!B123)=0,0,'Season Standings Pivot'!B123))</f>
        <v/>
      </c>
      <c r="D123" s="8" t="str">
        <f>if(len($A123)=0,"", if(len(D$2)=0,"",C123+'Season Standings Pivot'!C123))</f>
        <v/>
      </c>
      <c r="E123" s="8" t="str">
        <f>if(len($A123)=0,"", if(len(E$2)=0,"",D123+'Season Standings Pivot'!D123))</f>
        <v/>
      </c>
    </row>
    <row r="124">
      <c r="A124" s="8" t="str">
        <f>'Season Standings Pivot'!A124</f>
        <v/>
      </c>
      <c r="B124" s="10" t="str">
        <f t="shared" si="2"/>
        <v/>
      </c>
      <c r="C124" s="8" t="str">
        <f>if(len(A124)=0,"",if(len('Season Standings Pivot'!B124)=0,0,'Season Standings Pivot'!B124))</f>
        <v/>
      </c>
      <c r="D124" s="8" t="str">
        <f>if(len($A124)=0,"", if(len(D$2)=0,"",C124+'Season Standings Pivot'!C124))</f>
        <v/>
      </c>
      <c r="E124" s="8" t="str">
        <f>if(len($A124)=0,"", if(len(E$2)=0,"",D124+'Season Standings Pivot'!D124))</f>
        <v/>
      </c>
    </row>
    <row r="125">
      <c r="A125" s="8" t="str">
        <f>'Season Standings Pivot'!A125</f>
        <v/>
      </c>
      <c r="B125" s="10" t="str">
        <f t="shared" si="2"/>
        <v/>
      </c>
      <c r="C125" s="8" t="str">
        <f>if(len(A125)=0,"",if(len('Season Standings Pivot'!B125)=0,0,'Season Standings Pivot'!B125))</f>
        <v/>
      </c>
      <c r="D125" s="8" t="str">
        <f>if(len($A125)=0,"", if(len(D$2)=0,"",C125+'Season Standings Pivot'!C125))</f>
        <v/>
      </c>
      <c r="E125" s="8" t="str">
        <f>if(len($A125)=0,"", if(len(E$2)=0,"",D125+'Season Standings Pivot'!D125))</f>
        <v/>
      </c>
    </row>
    <row r="126">
      <c r="A126" s="8" t="str">
        <f>'Season Standings Pivot'!A126</f>
        <v/>
      </c>
      <c r="B126" s="10" t="str">
        <f t="shared" si="2"/>
        <v/>
      </c>
      <c r="C126" s="8" t="str">
        <f>if(len(A126)=0,"",if(len('Season Standings Pivot'!B126)=0,0,'Season Standings Pivot'!B126))</f>
        <v/>
      </c>
      <c r="D126" s="8" t="str">
        <f>if(len($A126)=0,"", if(len(D$2)=0,"",C126+'Season Standings Pivot'!C126))</f>
        <v/>
      </c>
      <c r="E126" s="8" t="str">
        <f>if(len($A126)=0,"", if(len(E$2)=0,"",D126+'Season Standings Pivot'!D126))</f>
        <v/>
      </c>
    </row>
    <row r="127">
      <c r="A127" s="8" t="str">
        <f>'Season Standings Pivot'!A127</f>
        <v/>
      </c>
      <c r="B127" s="10" t="str">
        <f t="shared" si="2"/>
        <v/>
      </c>
      <c r="C127" s="8" t="str">
        <f>if(len(A127)=0,"",if(len('Season Standings Pivot'!B127)=0,0,'Season Standings Pivot'!B127))</f>
        <v/>
      </c>
      <c r="D127" s="8" t="str">
        <f>if(len($A127)=0,"", if(len(D$2)=0,"",C127+'Season Standings Pivot'!C127))</f>
        <v/>
      </c>
      <c r="E127" s="8" t="str">
        <f>if(len($A127)=0,"", if(len(E$2)=0,"",D127+'Season Standings Pivot'!D127))</f>
        <v/>
      </c>
    </row>
    <row r="128">
      <c r="A128" s="8" t="str">
        <f>'Season Standings Pivot'!A128</f>
        <v/>
      </c>
      <c r="B128" s="10" t="str">
        <f t="shared" si="2"/>
        <v/>
      </c>
      <c r="C128" s="8" t="str">
        <f>if(len(A128)=0,"",if(len('Season Standings Pivot'!B128)=0,0,'Season Standings Pivot'!B128))</f>
        <v/>
      </c>
      <c r="D128" s="8" t="str">
        <f>if(len($A128)=0,"", if(len(D$2)=0,"",C128+'Season Standings Pivot'!C128))</f>
        <v/>
      </c>
      <c r="E128" s="8" t="str">
        <f>if(len($A128)=0,"", if(len(E$2)=0,"",D128+'Season Standings Pivot'!D128))</f>
        <v/>
      </c>
    </row>
    <row r="129">
      <c r="A129" s="8" t="str">
        <f>'Season Standings Pivot'!A129</f>
        <v/>
      </c>
      <c r="B129" s="10" t="str">
        <f t="shared" si="2"/>
        <v/>
      </c>
      <c r="C129" s="8" t="str">
        <f>if(len(A129)=0,"",if(len('Season Standings Pivot'!B129)=0,0,'Season Standings Pivot'!B129))</f>
        <v/>
      </c>
      <c r="D129" s="8" t="str">
        <f>if(len($A129)=0,"", if(len(D$2)=0,"",C129+'Season Standings Pivot'!C129))</f>
        <v/>
      </c>
      <c r="E129" s="8" t="str">
        <f>if(len($A129)=0,"", if(len(E$2)=0,"",D129+'Season Standings Pivot'!D129))</f>
        <v/>
      </c>
    </row>
    <row r="130">
      <c r="A130" s="8" t="str">
        <f>'Season Standings Pivot'!A130</f>
        <v/>
      </c>
      <c r="B130" s="10" t="str">
        <f t="shared" si="2"/>
        <v/>
      </c>
      <c r="C130" s="8" t="str">
        <f>if(len(A130)=0,"",if(len('Season Standings Pivot'!B130)=0,0,'Season Standings Pivot'!B130))</f>
        <v/>
      </c>
      <c r="D130" s="8" t="str">
        <f>if(len($A130)=0,"", if(len(D$2)=0,"",C130+'Season Standings Pivot'!C130))</f>
        <v/>
      </c>
      <c r="E130" s="8" t="str">
        <f>if(len($A130)=0,"", if(len(E$2)=0,"",D130+'Season Standings Pivot'!D130))</f>
        <v/>
      </c>
    </row>
    <row r="131">
      <c r="A131" s="8" t="str">
        <f>'Season Standings Pivot'!A131</f>
        <v/>
      </c>
      <c r="B131" s="10" t="str">
        <f t="shared" si="2"/>
        <v/>
      </c>
      <c r="C131" s="8" t="str">
        <f>if(len(A131)=0,"",if(len('Season Standings Pivot'!B131)=0,0,'Season Standings Pivot'!B131))</f>
        <v/>
      </c>
      <c r="D131" s="8" t="str">
        <f>if(len($A131)=0,"", if(len(D$2)=0,"",C131+'Season Standings Pivot'!C131))</f>
        <v/>
      </c>
      <c r="E131" s="8" t="str">
        <f>if(len($A131)=0,"", if(len(E$2)=0,"",D131+'Season Standings Pivot'!D131))</f>
        <v/>
      </c>
    </row>
    <row r="132">
      <c r="A132" s="8" t="str">
        <f>'Season Standings Pivot'!A132</f>
        <v/>
      </c>
      <c r="B132" s="10" t="str">
        <f t="shared" si="2"/>
        <v/>
      </c>
      <c r="C132" s="8" t="str">
        <f>if(len(A132)=0,"",if(len('Season Standings Pivot'!B132)=0,0,'Season Standings Pivot'!B132))</f>
        <v/>
      </c>
      <c r="D132" s="8" t="str">
        <f>if(len($A132)=0,"", if(len(D$2)=0,"",C132+'Season Standings Pivot'!C132))</f>
        <v/>
      </c>
      <c r="E132" s="8" t="str">
        <f>if(len($A132)=0,"", if(len(E$2)=0,"",D132+'Season Standings Pivot'!D132))</f>
        <v/>
      </c>
    </row>
    <row r="133">
      <c r="A133" s="8" t="str">
        <f>'Season Standings Pivot'!A133</f>
        <v/>
      </c>
      <c r="B133" s="10" t="str">
        <f t="shared" si="2"/>
        <v/>
      </c>
      <c r="C133" s="8" t="str">
        <f>if(len(A133)=0,"",if(len('Season Standings Pivot'!B133)=0,0,'Season Standings Pivot'!B133))</f>
        <v/>
      </c>
      <c r="D133" s="8" t="str">
        <f>if(len($A133)=0,"", if(len(D$2)=0,"",C133+'Season Standings Pivot'!C133))</f>
        <v/>
      </c>
      <c r="E133" s="8" t="str">
        <f>if(len($A133)=0,"", if(len(E$2)=0,"",D133+'Season Standings Pivot'!D133))</f>
        <v/>
      </c>
    </row>
    <row r="134">
      <c r="A134" s="8" t="str">
        <f>'Season Standings Pivot'!A134</f>
        <v/>
      </c>
      <c r="B134" s="10" t="str">
        <f t="shared" si="2"/>
        <v/>
      </c>
      <c r="C134" s="8" t="str">
        <f>if(len(A134)=0,"",if(len('Season Standings Pivot'!B134)=0,0,'Season Standings Pivot'!B134))</f>
        <v/>
      </c>
      <c r="D134" s="8" t="str">
        <f>if(len($A134)=0,"", if(len(D$2)=0,"",C134+'Season Standings Pivot'!C134))</f>
        <v/>
      </c>
      <c r="E134" s="8" t="str">
        <f>if(len($A134)=0,"", if(len(E$2)=0,"",D134+'Season Standings Pivot'!D134))</f>
        <v/>
      </c>
    </row>
    <row r="135">
      <c r="A135" s="8" t="str">
        <f>'Season Standings Pivot'!A135</f>
        <v/>
      </c>
      <c r="B135" s="10" t="str">
        <f t="shared" si="2"/>
        <v/>
      </c>
      <c r="C135" s="8" t="str">
        <f>if(len(A135)=0,"",if(len('Season Standings Pivot'!B135)=0,0,'Season Standings Pivot'!B135))</f>
        <v/>
      </c>
      <c r="D135" s="8" t="str">
        <f>if(len($A135)=0,"", if(len(D$2)=0,"",C135+'Season Standings Pivot'!C135))</f>
        <v/>
      </c>
      <c r="E135" s="8" t="str">
        <f>if(len($A135)=0,"", if(len(E$2)=0,"",D135+'Season Standings Pivot'!D135))</f>
        <v/>
      </c>
    </row>
    <row r="136">
      <c r="A136" s="8" t="str">
        <f>'Season Standings Pivot'!A136</f>
        <v/>
      </c>
      <c r="B136" s="10" t="str">
        <f t="shared" si="2"/>
        <v/>
      </c>
      <c r="C136" s="8" t="str">
        <f>if(len(A136)=0,"",if(len('Season Standings Pivot'!B136)=0,0,'Season Standings Pivot'!B136))</f>
        <v/>
      </c>
      <c r="D136" s="8" t="str">
        <f>if(len($A136)=0,"", if(len(D$2)=0,"",C136+'Season Standings Pivot'!C136))</f>
        <v/>
      </c>
      <c r="E136" s="8" t="str">
        <f>if(len($A136)=0,"", if(len(E$2)=0,"",D136+'Season Standings Pivot'!D136))</f>
        <v/>
      </c>
    </row>
    <row r="137">
      <c r="A137" s="8" t="str">
        <f>'Season Standings Pivot'!A137</f>
        <v/>
      </c>
      <c r="B137" s="10" t="str">
        <f t="shared" si="2"/>
        <v/>
      </c>
      <c r="C137" s="8" t="str">
        <f>if(len(A137)=0,"",if(len('Season Standings Pivot'!B137)=0,0,'Season Standings Pivot'!B137))</f>
        <v/>
      </c>
      <c r="D137" s="8" t="str">
        <f>if(len($A137)=0,"", if(len(D$2)=0,"",C137+'Season Standings Pivot'!C137))</f>
        <v/>
      </c>
      <c r="E137" s="8" t="str">
        <f>if(len($A137)=0,"", if(len(E$2)=0,"",D137+'Season Standings Pivot'!D137))</f>
        <v/>
      </c>
    </row>
    <row r="138">
      <c r="A138" s="8" t="str">
        <f>'Season Standings Pivot'!A138</f>
        <v/>
      </c>
      <c r="B138" s="10" t="str">
        <f t="shared" si="2"/>
        <v/>
      </c>
      <c r="C138" s="8" t="str">
        <f>if(len(A138)=0,"",if(len('Season Standings Pivot'!B138)=0,0,'Season Standings Pivot'!B138))</f>
        <v/>
      </c>
      <c r="D138" s="8" t="str">
        <f>if(len($A138)=0,"", if(len(D$2)=0,"",C138+'Season Standings Pivot'!C138))</f>
        <v/>
      </c>
      <c r="E138" s="8" t="str">
        <f>if(len($A138)=0,"", if(len(E$2)=0,"",D138+'Season Standings Pivot'!D138))</f>
        <v/>
      </c>
    </row>
    <row r="139">
      <c r="A139" s="8" t="str">
        <f>'Season Standings Pivot'!A139</f>
        <v/>
      </c>
      <c r="B139" s="10" t="str">
        <f t="shared" si="2"/>
        <v/>
      </c>
      <c r="C139" s="8" t="str">
        <f>if(len(A139)=0,"",if(len('Season Standings Pivot'!B139)=0,0,'Season Standings Pivot'!B139))</f>
        <v/>
      </c>
      <c r="D139" s="8" t="str">
        <f>if(len($A139)=0,"", if(len(D$2)=0,"",C139+'Season Standings Pivot'!C139))</f>
        <v/>
      </c>
      <c r="E139" s="8" t="str">
        <f>if(len($A139)=0,"", if(len(E$2)=0,"",D139+'Season Standings Pivot'!D139))</f>
        <v/>
      </c>
    </row>
    <row r="140">
      <c r="A140" s="8" t="str">
        <f>'Season Standings Pivot'!A140</f>
        <v/>
      </c>
      <c r="B140" s="10" t="str">
        <f t="shared" si="2"/>
        <v/>
      </c>
      <c r="C140" s="8" t="str">
        <f>if(len(A140)=0,"",if(len('Season Standings Pivot'!B140)=0,0,'Season Standings Pivot'!B140))</f>
        <v/>
      </c>
      <c r="D140" s="8" t="str">
        <f>if(len($A140)=0,"", if(len(D$2)=0,"",C140+'Season Standings Pivot'!C140))</f>
        <v/>
      </c>
      <c r="E140" s="8" t="str">
        <f>if(len($A140)=0,"", if(len(E$2)=0,"",D140+'Season Standings Pivot'!D140))</f>
        <v/>
      </c>
    </row>
    <row r="141">
      <c r="A141" s="8" t="str">
        <f>'Season Standings Pivot'!A141</f>
        <v/>
      </c>
      <c r="B141" s="10" t="str">
        <f t="shared" si="2"/>
        <v/>
      </c>
      <c r="C141" s="8" t="str">
        <f>if(len(A141)=0,"",if(len('Season Standings Pivot'!B141)=0,0,'Season Standings Pivot'!B141))</f>
        <v/>
      </c>
      <c r="D141" s="8" t="str">
        <f>if(len($A141)=0,"", if(len(D$2)=0,"",C141+'Season Standings Pivot'!C141))</f>
        <v/>
      </c>
      <c r="E141" s="8" t="str">
        <f>if(len($A141)=0,"", if(len(E$2)=0,"",D141+'Season Standings Pivot'!D141))</f>
        <v/>
      </c>
    </row>
    <row r="142">
      <c r="A142" s="8" t="str">
        <f>'Season Standings Pivot'!A142</f>
        <v/>
      </c>
      <c r="B142" s="10" t="str">
        <f t="shared" si="2"/>
        <v/>
      </c>
      <c r="C142" s="8" t="str">
        <f>if(len(A142)=0,"",if(len('Season Standings Pivot'!B142)=0,0,'Season Standings Pivot'!B142))</f>
        <v/>
      </c>
      <c r="D142" s="8" t="str">
        <f>if(len($A142)=0,"", if(len(D$2)=0,"",C142+'Season Standings Pivot'!C142))</f>
        <v/>
      </c>
      <c r="E142" s="8" t="str">
        <f>if(len($A142)=0,"", if(len(E$2)=0,"",D142+'Season Standings Pivot'!D142))</f>
        <v/>
      </c>
    </row>
    <row r="143">
      <c r="A143" s="8" t="str">
        <f>'Season Standings Pivot'!A143</f>
        <v/>
      </c>
      <c r="B143" s="10" t="str">
        <f t="shared" si="2"/>
        <v/>
      </c>
      <c r="C143" s="8" t="str">
        <f>if(len(A143)=0,"",if(len('Season Standings Pivot'!B143)=0,0,'Season Standings Pivot'!B143))</f>
        <v/>
      </c>
      <c r="D143" s="8" t="str">
        <f>if(len($A143)=0,"", if(len(D$2)=0,"",C143+'Season Standings Pivot'!C143))</f>
        <v/>
      </c>
      <c r="E143" s="8" t="str">
        <f>if(len($A143)=0,"", if(len(E$2)=0,"",D143+'Season Standings Pivot'!D143))</f>
        <v/>
      </c>
    </row>
    <row r="144">
      <c r="A144" s="8" t="str">
        <f>'Season Standings Pivot'!A144</f>
        <v/>
      </c>
      <c r="B144" s="10" t="str">
        <f t="shared" si="2"/>
        <v/>
      </c>
      <c r="C144" s="8" t="str">
        <f>if(len(A144)=0,"",if(len('Season Standings Pivot'!B144)=0,0,'Season Standings Pivot'!B144))</f>
        <v/>
      </c>
      <c r="D144" s="8" t="str">
        <f>if(len($A144)=0,"", if(len(D$2)=0,"",C144+'Season Standings Pivot'!C144))</f>
        <v/>
      </c>
      <c r="E144" s="8" t="str">
        <f>if(len($A144)=0,"", if(len(E$2)=0,"",D144+'Season Standings Pivot'!D144))</f>
        <v/>
      </c>
    </row>
    <row r="145">
      <c r="A145" s="8" t="str">
        <f>'Season Standings Pivot'!A145</f>
        <v/>
      </c>
      <c r="B145" s="10" t="str">
        <f t="shared" si="2"/>
        <v/>
      </c>
      <c r="C145" s="8" t="str">
        <f>if(len(A145)=0,"",if(len('Season Standings Pivot'!B145)=0,0,'Season Standings Pivot'!B145))</f>
        <v/>
      </c>
      <c r="D145" s="8" t="str">
        <f>if(len($A145)=0,"", if(len(D$2)=0,"",C145+'Season Standings Pivot'!C145))</f>
        <v/>
      </c>
      <c r="E145" s="8" t="str">
        <f>if(len($A145)=0,"", if(len(E$2)=0,"",D145+'Season Standings Pivot'!D145))</f>
        <v/>
      </c>
    </row>
    <row r="146">
      <c r="A146" s="8" t="str">
        <f>'Season Standings Pivot'!A146</f>
        <v/>
      </c>
      <c r="B146" s="10" t="str">
        <f t="shared" si="2"/>
        <v/>
      </c>
      <c r="C146" s="8" t="str">
        <f>if(len(A146)=0,"",if(len('Season Standings Pivot'!B146)=0,0,'Season Standings Pivot'!B146))</f>
        <v/>
      </c>
      <c r="D146" s="8" t="str">
        <f>if(len($A146)=0,"", if(len(D$2)=0,"",C146+'Season Standings Pivot'!C146))</f>
        <v/>
      </c>
      <c r="E146" s="8" t="str">
        <f>if(len($A146)=0,"", if(len(E$2)=0,"",D146+'Season Standings Pivot'!D146))</f>
        <v/>
      </c>
    </row>
    <row r="147">
      <c r="A147" s="8" t="str">
        <f>'Season Standings Pivot'!A147</f>
        <v/>
      </c>
      <c r="B147" s="10" t="str">
        <f t="shared" si="2"/>
        <v/>
      </c>
      <c r="C147" s="8" t="str">
        <f>if(len(A147)=0,"",if(len('Season Standings Pivot'!B147)=0,0,'Season Standings Pivot'!B147))</f>
        <v/>
      </c>
      <c r="D147" s="8" t="str">
        <f>if(len($A147)=0,"", if(len(D$2)=0,"",C147+'Season Standings Pivot'!C147))</f>
        <v/>
      </c>
      <c r="E147" s="8" t="str">
        <f>if(len($A147)=0,"", if(len(E$2)=0,"",D147+'Season Standings Pivot'!D147))</f>
        <v/>
      </c>
    </row>
    <row r="148">
      <c r="A148" s="8" t="str">
        <f>'Season Standings Pivot'!A148</f>
        <v/>
      </c>
      <c r="B148" s="10" t="str">
        <f t="shared" si="2"/>
        <v/>
      </c>
      <c r="C148" s="8" t="str">
        <f>if(len(A148)=0,"",if(len('Season Standings Pivot'!B148)=0,0,'Season Standings Pivot'!B148))</f>
        <v/>
      </c>
      <c r="D148" s="8" t="str">
        <f>if(len($A148)=0,"", if(len(D$2)=0,"",C148+'Season Standings Pivot'!C148))</f>
        <v/>
      </c>
      <c r="E148" s="8" t="str">
        <f>if(len($A148)=0,"", if(len(E$2)=0,"",D148+'Season Standings Pivot'!D148))</f>
        <v/>
      </c>
    </row>
    <row r="149">
      <c r="A149" s="8" t="str">
        <f>'Season Standings Pivot'!A149</f>
        <v/>
      </c>
      <c r="B149" s="10" t="str">
        <f t="shared" si="2"/>
        <v/>
      </c>
      <c r="C149" s="8" t="str">
        <f>if(len(A149)=0,"",if(len('Season Standings Pivot'!B149)=0,0,'Season Standings Pivot'!B149))</f>
        <v/>
      </c>
      <c r="D149" s="8" t="str">
        <f>if(len($A149)=0,"", if(len(D$2)=0,"",C149+'Season Standings Pivot'!C149))</f>
        <v/>
      </c>
      <c r="E149" s="8" t="str">
        <f>if(len($A149)=0,"", if(len(E$2)=0,"",D149+'Season Standings Pivot'!D149))</f>
        <v/>
      </c>
    </row>
    <row r="150">
      <c r="A150" s="8" t="str">
        <f>'Season Standings Pivot'!A150</f>
        <v/>
      </c>
      <c r="B150" s="10" t="str">
        <f t="shared" si="2"/>
        <v/>
      </c>
      <c r="C150" s="8" t="str">
        <f>if(len(A150)=0,"",if(len('Season Standings Pivot'!B150)=0,0,'Season Standings Pivot'!B150))</f>
        <v/>
      </c>
      <c r="D150" s="8" t="str">
        <f>if(len($A150)=0,"", if(len(D$2)=0,"",C150+'Season Standings Pivot'!C150))</f>
        <v/>
      </c>
      <c r="E150" s="8" t="str">
        <f>if(len($A150)=0,"", if(len(E$2)=0,"",D150+'Season Standings Pivot'!D150))</f>
        <v/>
      </c>
    </row>
    <row r="151">
      <c r="A151" s="8" t="str">
        <f>'Season Standings Pivot'!A151</f>
        <v/>
      </c>
      <c r="B151" s="10" t="str">
        <f t="shared" si="2"/>
        <v/>
      </c>
      <c r="C151" s="8" t="str">
        <f>if(len(A151)=0,"",if(len('Season Standings Pivot'!B151)=0,0,'Season Standings Pivot'!B151))</f>
        <v/>
      </c>
      <c r="D151" s="8" t="str">
        <f>if(len($A151)=0,"", if(len(D$2)=0,"",C151+'Season Standings Pivot'!C151))</f>
        <v/>
      </c>
      <c r="E151" s="8" t="str">
        <f>if(len($A151)=0,"", if(len(E$2)=0,"",D151+'Season Standings Pivot'!D151))</f>
        <v/>
      </c>
    </row>
    <row r="152">
      <c r="A152" s="8" t="str">
        <f>'Season Standings Pivot'!A152</f>
        <v/>
      </c>
      <c r="B152" s="10" t="str">
        <f t="shared" si="2"/>
        <v/>
      </c>
      <c r="C152" s="8" t="str">
        <f>if(len(A152)=0,"",if(len('Season Standings Pivot'!B152)=0,0,'Season Standings Pivot'!B152))</f>
        <v/>
      </c>
      <c r="D152" s="8" t="str">
        <f>if(len($A152)=0,"", if(len(D$2)=0,"",C152+'Season Standings Pivot'!C152))</f>
        <v/>
      </c>
      <c r="E152" s="8" t="str">
        <f>if(len($A152)=0,"", if(len(E$2)=0,"",D152+'Season Standings Pivot'!D152))</f>
        <v/>
      </c>
    </row>
    <row r="153">
      <c r="A153" s="8" t="str">
        <f>'Season Standings Pivot'!A153</f>
        <v/>
      </c>
      <c r="B153" s="10" t="str">
        <f t="shared" si="2"/>
        <v/>
      </c>
      <c r="C153" s="8" t="str">
        <f>if(len(A153)=0,"",if(len('Season Standings Pivot'!B153)=0,0,'Season Standings Pivot'!B153))</f>
        <v/>
      </c>
      <c r="D153" s="8" t="str">
        <f>if(len($A153)=0,"", if(len(D$2)=0,"",C153+'Season Standings Pivot'!C153))</f>
        <v/>
      </c>
      <c r="E153" s="8" t="str">
        <f>if(len($A153)=0,"", if(len(E$2)=0,"",D153+'Season Standings Pivot'!D153))</f>
        <v/>
      </c>
    </row>
    <row r="154">
      <c r="A154" s="8" t="str">
        <f>'Season Standings Pivot'!A154</f>
        <v/>
      </c>
      <c r="B154" s="10" t="str">
        <f t="shared" si="2"/>
        <v/>
      </c>
      <c r="C154" s="8" t="str">
        <f>if(len(A154)=0,"",if(len('Season Standings Pivot'!B154)=0,0,'Season Standings Pivot'!B154))</f>
        <v/>
      </c>
      <c r="D154" s="8" t="str">
        <f>if(len($A154)=0,"", if(len(D$2)=0,"",C154+'Season Standings Pivot'!C154))</f>
        <v/>
      </c>
      <c r="E154" s="8" t="str">
        <f>if(len($A154)=0,"", if(len(E$2)=0,"",D154+'Season Standings Pivot'!D154))</f>
        <v/>
      </c>
    </row>
    <row r="155">
      <c r="A155" s="8" t="str">
        <f>'Season Standings Pivot'!A155</f>
        <v/>
      </c>
      <c r="B155" s="10" t="str">
        <f t="shared" si="2"/>
        <v/>
      </c>
      <c r="C155" s="8" t="str">
        <f>if(len(A155)=0,"",if(len('Season Standings Pivot'!B155)=0,0,'Season Standings Pivot'!B155))</f>
        <v/>
      </c>
      <c r="D155" s="8" t="str">
        <f>if(len($A155)=0,"", if(len(D$2)=0,"",C155+'Season Standings Pivot'!C155))</f>
        <v/>
      </c>
      <c r="E155" s="8" t="str">
        <f>if(len($A155)=0,"", if(len(E$2)=0,"",D155+'Season Standings Pivot'!D155))</f>
        <v/>
      </c>
    </row>
    <row r="156">
      <c r="A156" s="8" t="str">
        <f>'Season Standings Pivot'!A156</f>
        <v/>
      </c>
      <c r="B156" s="10" t="str">
        <f t="shared" si="2"/>
        <v/>
      </c>
      <c r="C156" s="8" t="str">
        <f>if(len(A156)=0,"",if(len('Season Standings Pivot'!B156)=0,0,'Season Standings Pivot'!B156))</f>
        <v/>
      </c>
      <c r="D156" s="8" t="str">
        <f>if(len($A156)=0,"", if(len(D$2)=0,"",C156+'Season Standings Pivot'!C156))</f>
        <v/>
      </c>
      <c r="E156" s="8" t="str">
        <f>if(len($A156)=0,"", if(len(E$2)=0,"",D156+'Season Standings Pivot'!D156))</f>
        <v/>
      </c>
    </row>
    <row r="157">
      <c r="A157" s="8" t="str">
        <f>'Season Standings Pivot'!A157</f>
        <v/>
      </c>
      <c r="B157" s="10" t="str">
        <f t="shared" si="2"/>
        <v/>
      </c>
      <c r="C157" s="8" t="str">
        <f>if(len(A157)=0,"",if(len('Season Standings Pivot'!B157)=0,0,'Season Standings Pivot'!B157))</f>
        <v/>
      </c>
      <c r="D157" s="8" t="str">
        <f>if(len($A157)=0,"", if(len(D$2)=0,"",C157+'Season Standings Pivot'!C157))</f>
        <v/>
      </c>
      <c r="E157" s="8" t="str">
        <f>if(len($A157)=0,"", if(len(E$2)=0,"",D157+'Season Standings Pivot'!D157))</f>
        <v/>
      </c>
    </row>
    <row r="158">
      <c r="A158" s="8" t="str">
        <f>'Season Standings Pivot'!A158</f>
        <v/>
      </c>
      <c r="B158" s="10" t="str">
        <f t="shared" si="2"/>
        <v/>
      </c>
      <c r="C158" s="8" t="str">
        <f>if(len(A158)=0,"",if(len('Season Standings Pivot'!B158)=0,0,'Season Standings Pivot'!B158))</f>
        <v/>
      </c>
      <c r="D158" s="8" t="str">
        <f>if(len($A158)=0,"", if(len(D$2)=0,"",C158+'Season Standings Pivot'!C158))</f>
        <v/>
      </c>
      <c r="E158" s="8" t="str">
        <f>if(len($A158)=0,"", if(len(E$2)=0,"",D158+'Season Standings Pivot'!D158))</f>
        <v/>
      </c>
    </row>
    <row r="159">
      <c r="A159" s="8" t="str">
        <f>'Season Standings Pivot'!A159</f>
        <v/>
      </c>
      <c r="B159" s="10" t="str">
        <f t="shared" si="2"/>
        <v/>
      </c>
      <c r="C159" s="8" t="str">
        <f>if(len(A159)=0,"",if(len('Season Standings Pivot'!B159)=0,0,'Season Standings Pivot'!B159))</f>
        <v/>
      </c>
      <c r="D159" s="8" t="str">
        <f>if(len($A159)=0,"", if(len(D$2)=0,"",C159+'Season Standings Pivot'!C159))</f>
        <v/>
      </c>
      <c r="E159" s="8" t="str">
        <f>if(len($A159)=0,"", if(len(E$2)=0,"",D159+'Season Standings Pivot'!D159))</f>
        <v/>
      </c>
    </row>
    <row r="160">
      <c r="A160" s="8" t="str">
        <f>'Season Standings Pivot'!A160</f>
        <v/>
      </c>
      <c r="B160" s="10" t="str">
        <f t="shared" si="2"/>
        <v/>
      </c>
      <c r="C160" s="8" t="str">
        <f>if(len(A160)=0,"",if(len('Season Standings Pivot'!B160)=0,0,'Season Standings Pivot'!B160))</f>
        <v/>
      </c>
      <c r="D160" s="8" t="str">
        <f>if(len($A160)=0,"", if(len(D$2)=0,"",C160+'Season Standings Pivot'!C160))</f>
        <v/>
      </c>
      <c r="E160" s="8" t="str">
        <f>if(len($A160)=0,"", if(len(E$2)=0,"",D160+'Season Standings Pivot'!D160))</f>
        <v/>
      </c>
    </row>
    <row r="161">
      <c r="A161" s="8" t="str">
        <f>'Season Standings Pivot'!A161</f>
        <v/>
      </c>
      <c r="B161" s="10" t="str">
        <f t="shared" si="2"/>
        <v/>
      </c>
      <c r="C161" s="8" t="str">
        <f>if(len(A161)=0,"",if(len('Season Standings Pivot'!B161)=0,0,'Season Standings Pivot'!B161))</f>
        <v/>
      </c>
      <c r="D161" s="8" t="str">
        <f>if(len($A161)=0,"", if(len(D$2)=0,"",C161+'Season Standings Pivot'!C161))</f>
        <v/>
      </c>
      <c r="E161" s="8" t="str">
        <f>if(len($A161)=0,"", if(len(E$2)=0,"",D161+'Season Standings Pivot'!D161))</f>
        <v/>
      </c>
    </row>
    <row r="162">
      <c r="A162" s="8" t="str">
        <f>'Season Standings Pivot'!A162</f>
        <v/>
      </c>
      <c r="B162" s="10" t="str">
        <f t="shared" si="2"/>
        <v/>
      </c>
      <c r="C162" s="8" t="str">
        <f>if(len(A162)=0,"",if(len('Season Standings Pivot'!B162)=0,0,'Season Standings Pivot'!B162))</f>
        <v/>
      </c>
      <c r="D162" s="8" t="str">
        <f>if(len($A162)=0,"", if(len(D$2)=0,"",C162+'Season Standings Pivot'!C162))</f>
        <v/>
      </c>
      <c r="E162" s="8" t="str">
        <f>if(len($A162)=0,"", if(len(E$2)=0,"",D162+'Season Standings Pivot'!D162))</f>
        <v/>
      </c>
    </row>
    <row r="163">
      <c r="A163" s="8" t="str">
        <f>'Season Standings Pivot'!A163</f>
        <v/>
      </c>
      <c r="B163" s="10" t="str">
        <f t="shared" si="2"/>
        <v/>
      </c>
      <c r="C163" s="8" t="str">
        <f>if(len(A163)=0,"",if(len('Season Standings Pivot'!B163)=0,0,'Season Standings Pivot'!B163))</f>
        <v/>
      </c>
      <c r="D163" s="8" t="str">
        <f>if(len($A163)=0,"", if(len(D$2)=0,"",C163+'Season Standings Pivot'!C163))</f>
        <v/>
      </c>
      <c r="E163" s="8" t="str">
        <f>if(len($A163)=0,"", if(len(E$2)=0,"",D163+'Season Standings Pivot'!D163))</f>
        <v/>
      </c>
    </row>
    <row r="164">
      <c r="A164" s="8" t="str">
        <f>'Season Standings Pivot'!A164</f>
        <v/>
      </c>
      <c r="B164" s="10" t="str">
        <f t="shared" si="2"/>
        <v/>
      </c>
      <c r="C164" s="8" t="str">
        <f>if(len(A164)=0,"",if(len('Season Standings Pivot'!B164)=0,0,'Season Standings Pivot'!B164))</f>
        <v/>
      </c>
      <c r="D164" s="8" t="str">
        <f>if(len($A164)=0,"", if(len(D$2)=0,"",C164+'Season Standings Pivot'!C164))</f>
        <v/>
      </c>
      <c r="E164" s="8" t="str">
        <f>if(len($A164)=0,"", if(len(E$2)=0,"",D164+'Season Standings Pivot'!D164))</f>
        <v/>
      </c>
    </row>
    <row r="165">
      <c r="A165" s="8" t="str">
        <f>'Season Standings Pivot'!A165</f>
        <v/>
      </c>
      <c r="B165" s="10" t="str">
        <f t="shared" si="2"/>
        <v/>
      </c>
      <c r="C165" s="8" t="str">
        <f>if(len(A165)=0,"",if(len('Season Standings Pivot'!B165)=0,0,'Season Standings Pivot'!B165))</f>
        <v/>
      </c>
      <c r="D165" s="8" t="str">
        <f>if(len($A165)=0,"", if(len(D$2)=0,"",C165+'Season Standings Pivot'!C165))</f>
        <v/>
      </c>
      <c r="E165" s="8" t="str">
        <f>if(len($A165)=0,"", if(len(E$2)=0,"",D165+'Season Standings Pivot'!D165))</f>
        <v/>
      </c>
    </row>
    <row r="166">
      <c r="A166" s="8" t="str">
        <f>'Season Standings Pivot'!A166</f>
        <v/>
      </c>
      <c r="B166" s="10" t="str">
        <f t="shared" si="2"/>
        <v/>
      </c>
      <c r="C166" s="8" t="str">
        <f>if(len(A166)=0,"",if(len('Season Standings Pivot'!B166)=0,0,'Season Standings Pivot'!B166))</f>
        <v/>
      </c>
      <c r="D166" s="8" t="str">
        <f>if(len($A166)=0,"", if(len(D$2)=0,"",C166+'Season Standings Pivot'!C166))</f>
        <v/>
      </c>
      <c r="E166" s="8" t="str">
        <f>if(len($A166)=0,"", if(len(E$2)=0,"",D166+'Season Standings Pivot'!D166))</f>
        <v/>
      </c>
    </row>
    <row r="167">
      <c r="A167" s="8" t="str">
        <f>'Season Standings Pivot'!A167</f>
        <v/>
      </c>
      <c r="B167" s="10" t="str">
        <f t="shared" si="2"/>
        <v/>
      </c>
      <c r="C167" s="8" t="str">
        <f>if(len(A167)=0,"",if(len('Season Standings Pivot'!B167)=0,0,'Season Standings Pivot'!B167))</f>
        <v/>
      </c>
      <c r="D167" s="8" t="str">
        <f>if(len($A167)=0,"", if(len(D$2)=0,"",C167+'Season Standings Pivot'!C167))</f>
        <v/>
      </c>
      <c r="E167" s="8" t="str">
        <f>if(len($A167)=0,"", if(len(E$2)=0,"",D167+'Season Standings Pivot'!D167))</f>
        <v/>
      </c>
    </row>
    <row r="168">
      <c r="A168" s="8" t="str">
        <f>'Season Standings Pivot'!A168</f>
        <v/>
      </c>
      <c r="B168" s="10" t="str">
        <f t="shared" si="2"/>
        <v/>
      </c>
      <c r="C168" s="8" t="str">
        <f>if(len(A168)=0,"",if(len('Season Standings Pivot'!B168)=0,0,'Season Standings Pivot'!B168))</f>
        <v/>
      </c>
      <c r="D168" s="8" t="str">
        <f>if(len($A168)=0,"", if(len(D$2)=0,"",C168+'Season Standings Pivot'!C168))</f>
        <v/>
      </c>
      <c r="E168" s="8" t="str">
        <f>if(len($A168)=0,"", if(len(E$2)=0,"",D168+'Season Standings Pivot'!D168))</f>
        <v/>
      </c>
    </row>
    <row r="169">
      <c r="A169" s="8" t="str">
        <f>'Season Standings Pivot'!A169</f>
        <v/>
      </c>
      <c r="B169" s="10" t="str">
        <f t="shared" si="2"/>
        <v/>
      </c>
      <c r="C169" s="8" t="str">
        <f>if(len(A169)=0,"",if(len('Season Standings Pivot'!B169)=0,0,'Season Standings Pivot'!B169))</f>
        <v/>
      </c>
      <c r="D169" s="8" t="str">
        <f>if(len($A169)=0,"", if(len(D$2)=0,"",C169+'Season Standings Pivot'!C169))</f>
        <v/>
      </c>
      <c r="E169" s="8" t="str">
        <f>if(len($A169)=0,"", if(len(E$2)=0,"",D169+'Season Standings Pivot'!D169))</f>
        <v/>
      </c>
    </row>
    <row r="170">
      <c r="A170" s="8" t="str">
        <f>'Season Standings Pivot'!A170</f>
        <v/>
      </c>
      <c r="B170" s="10" t="str">
        <f t="shared" si="2"/>
        <v/>
      </c>
      <c r="C170" s="8" t="str">
        <f>if(len(A170)=0,"",if(len('Season Standings Pivot'!B170)=0,0,'Season Standings Pivot'!B170))</f>
        <v/>
      </c>
      <c r="D170" s="8" t="str">
        <f>if(len($A170)=0,"", if(len(D$2)=0,"",C170+'Season Standings Pivot'!C170))</f>
        <v/>
      </c>
      <c r="E170" s="8" t="str">
        <f>if(len($A170)=0,"", if(len(E$2)=0,"",D170+'Season Standings Pivot'!D170))</f>
        <v/>
      </c>
    </row>
    <row r="171">
      <c r="A171" s="8" t="str">
        <f>'Season Standings Pivot'!A171</f>
        <v/>
      </c>
      <c r="B171" s="10" t="str">
        <f t="shared" si="2"/>
        <v/>
      </c>
      <c r="C171" s="8" t="str">
        <f>if(len(A171)=0,"",if(len('Season Standings Pivot'!B171)=0,0,'Season Standings Pivot'!B171))</f>
        <v/>
      </c>
      <c r="D171" s="8" t="str">
        <f>if(len($A171)=0,"", if(len(D$2)=0,"",C171+'Season Standings Pivot'!C171))</f>
        <v/>
      </c>
      <c r="E171" s="8" t="str">
        <f>if(len($A171)=0,"", if(len(E$2)=0,"",D171+'Season Standings Pivot'!D171))</f>
        <v/>
      </c>
    </row>
    <row r="172">
      <c r="A172" s="8" t="str">
        <f>'Season Standings Pivot'!A172</f>
        <v/>
      </c>
      <c r="B172" s="10" t="str">
        <f t="shared" si="2"/>
        <v/>
      </c>
      <c r="C172" s="8" t="str">
        <f>if(len(A172)=0,"",if(len('Season Standings Pivot'!B172)=0,0,'Season Standings Pivot'!B172))</f>
        <v/>
      </c>
      <c r="D172" s="8" t="str">
        <f>if(len($A172)=0,"", if(len(D$2)=0,"",C172+'Season Standings Pivot'!C172))</f>
        <v/>
      </c>
      <c r="E172" s="8" t="str">
        <f>if(len($A172)=0,"", if(len(E$2)=0,"",D172+'Season Standings Pivot'!D172))</f>
        <v/>
      </c>
    </row>
    <row r="173">
      <c r="A173" s="8" t="str">
        <f>'Season Standings Pivot'!A173</f>
        <v/>
      </c>
      <c r="B173" s="10" t="str">
        <f t="shared" si="2"/>
        <v/>
      </c>
      <c r="C173" s="8" t="str">
        <f>if(len(A173)=0,"",if(len('Season Standings Pivot'!B173)=0,0,'Season Standings Pivot'!B173))</f>
        <v/>
      </c>
      <c r="D173" s="8" t="str">
        <f>if(len($A173)=0,"", if(len(D$2)=0,"",C173+'Season Standings Pivot'!C173))</f>
        <v/>
      </c>
      <c r="E173" s="8" t="str">
        <f>if(len($A173)=0,"", if(len(E$2)=0,"",D173+'Season Standings Pivot'!D173))</f>
        <v/>
      </c>
    </row>
    <row r="174">
      <c r="A174" s="8" t="str">
        <f>'Season Standings Pivot'!A174</f>
        <v/>
      </c>
      <c r="B174" s="10" t="str">
        <f t="shared" si="2"/>
        <v/>
      </c>
      <c r="C174" s="8" t="str">
        <f>if(len(A174)=0,"",if(len('Season Standings Pivot'!B174)=0,0,'Season Standings Pivot'!B174))</f>
        <v/>
      </c>
      <c r="D174" s="8" t="str">
        <f>if(len($A174)=0,"", if(len(D$2)=0,"",C174+'Season Standings Pivot'!C174))</f>
        <v/>
      </c>
      <c r="E174" s="8" t="str">
        <f>if(len($A174)=0,"", if(len(E$2)=0,"",D174+'Season Standings Pivot'!D174))</f>
        <v/>
      </c>
    </row>
    <row r="175">
      <c r="A175" s="8" t="str">
        <f>'Season Standings Pivot'!A175</f>
        <v/>
      </c>
      <c r="B175" s="10" t="str">
        <f t="shared" si="2"/>
        <v/>
      </c>
      <c r="C175" s="8" t="str">
        <f>if(len(A175)=0,"",if(len('Season Standings Pivot'!B175)=0,0,'Season Standings Pivot'!B175))</f>
        <v/>
      </c>
      <c r="D175" s="8" t="str">
        <f>if(len($A175)=0,"", if(len(D$2)=0,"",C175+'Season Standings Pivot'!C175))</f>
        <v/>
      </c>
      <c r="E175" s="8" t="str">
        <f>if(len($A175)=0,"", if(len(E$2)=0,"",D175+'Season Standings Pivot'!D175))</f>
        <v/>
      </c>
    </row>
    <row r="176">
      <c r="A176" s="8" t="str">
        <f>'Season Standings Pivot'!A176</f>
        <v/>
      </c>
      <c r="B176" s="10" t="str">
        <f t="shared" si="2"/>
        <v/>
      </c>
      <c r="C176" s="8" t="str">
        <f>if(len(A176)=0,"",if(len('Season Standings Pivot'!B176)=0,0,'Season Standings Pivot'!B176))</f>
        <v/>
      </c>
      <c r="D176" s="8" t="str">
        <f>if(len($A176)=0,"", if(len(D$2)=0,"",C176+'Season Standings Pivot'!C176))</f>
        <v/>
      </c>
      <c r="E176" s="8" t="str">
        <f>if(len($A176)=0,"", if(len(E$2)=0,"",D176+'Season Standings Pivot'!D176))</f>
        <v/>
      </c>
    </row>
    <row r="177">
      <c r="A177" s="8" t="str">
        <f>'Season Standings Pivot'!A177</f>
        <v/>
      </c>
      <c r="B177" s="10" t="str">
        <f t="shared" si="2"/>
        <v/>
      </c>
      <c r="C177" s="8" t="str">
        <f>if(len(A177)=0,"",if(len('Season Standings Pivot'!B177)=0,0,'Season Standings Pivot'!B177))</f>
        <v/>
      </c>
      <c r="D177" s="8" t="str">
        <f>if(len($A177)=0,"", if(len(D$2)=0,"",C177+'Season Standings Pivot'!C177))</f>
        <v/>
      </c>
      <c r="E177" s="8" t="str">
        <f>if(len($A177)=0,"", if(len(E$2)=0,"",D177+'Season Standings Pivot'!D177))</f>
        <v/>
      </c>
    </row>
    <row r="178">
      <c r="A178" s="8" t="str">
        <f>'Season Standings Pivot'!A178</f>
        <v/>
      </c>
      <c r="B178" s="10" t="str">
        <f t="shared" si="2"/>
        <v/>
      </c>
      <c r="C178" s="8" t="str">
        <f>if(len(A178)=0,"",if(len('Season Standings Pivot'!B178)=0,0,'Season Standings Pivot'!B178))</f>
        <v/>
      </c>
      <c r="D178" s="8" t="str">
        <f>if(len($A178)=0,"", if(len(D$2)=0,"",C178+'Season Standings Pivot'!C178))</f>
        <v/>
      </c>
      <c r="E178" s="8" t="str">
        <f>if(len($A178)=0,"", if(len(E$2)=0,"",D178+'Season Standings Pivot'!D178))</f>
        <v/>
      </c>
    </row>
    <row r="179">
      <c r="A179" s="8" t="str">
        <f>'Season Standings Pivot'!A179</f>
        <v/>
      </c>
      <c r="B179" s="10" t="str">
        <f t="shared" si="2"/>
        <v/>
      </c>
      <c r="C179" s="8" t="str">
        <f>if(len(A179)=0,"",if(len('Season Standings Pivot'!B179)=0,0,'Season Standings Pivot'!B179))</f>
        <v/>
      </c>
      <c r="D179" s="8" t="str">
        <f>if(len($A179)=0,"", if(len(D$2)=0,"",C179+'Season Standings Pivot'!C179))</f>
        <v/>
      </c>
      <c r="E179" s="8" t="str">
        <f>if(len($A179)=0,"", if(len(E$2)=0,"",D179+'Season Standings Pivot'!D179))</f>
        <v/>
      </c>
    </row>
    <row r="180">
      <c r="A180" s="8" t="str">
        <f>'Season Standings Pivot'!A180</f>
        <v/>
      </c>
      <c r="C180" s="8" t="str">
        <f>if(len(A180)=0,"",if(len('Season Standings Pivot'!B180)=0,0,'Season Standings Pivot'!B180))</f>
        <v/>
      </c>
      <c r="D180" s="8" t="str">
        <f>if(len($A180)=0,"", if(len(D$2)=0,"",C180+'Season Standings Pivot'!C180))</f>
        <v/>
      </c>
      <c r="E180" s="8" t="str">
        <f>if(len($A180)=0,"", if(len(E$2)=0,"",D180+'Season Standings Pivot'!D180))</f>
        <v/>
      </c>
    </row>
    <row r="181">
      <c r="A181" s="8" t="str">
        <f>'Season Standings Pivot'!A181</f>
        <v/>
      </c>
      <c r="C181" s="8" t="str">
        <f>if(len(A181)=0,"",if(len('Season Standings Pivot'!B181)=0,0,'Season Standings Pivot'!B181))</f>
        <v/>
      </c>
      <c r="D181" s="8" t="str">
        <f>if(len($A181)=0,"", if(len(D$2)=0,"",C181+'Season Standings Pivot'!C181))</f>
        <v/>
      </c>
      <c r="E181" s="8" t="str">
        <f>if(len($A181)=0,"", if(len(E$2)=0,"",D181+'Season Standings Pivot'!D181))</f>
        <v/>
      </c>
    </row>
    <row r="182">
      <c r="A182" s="8" t="str">
        <f>'Season Standings Pivot'!A182</f>
        <v/>
      </c>
      <c r="C182" s="8" t="str">
        <f>'Season Standings Pivot'!B182</f>
        <v/>
      </c>
      <c r="D182" s="8" t="str">
        <f>if(len($A182)=0,"", if(len(D$2)=0,"",C182+'Season Standings Pivot'!C182))</f>
        <v/>
      </c>
      <c r="E182" s="8" t="str">
        <f>if(len($A182)=0,"", if(len(E$2)=0,"",D182+'Season Standings Pivot'!D182))</f>
        <v/>
      </c>
    </row>
    <row r="183">
      <c r="A183" s="8" t="str">
        <f>'Season Standings Pivot'!A183</f>
        <v/>
      </c>
      <c r="C183" s="8" t="str">
        <f>'Season Standings Pivot'!B183</f>
        <v/>
      </c>
      <c r="D183" s="8" t="str">
        <f>if(len($A183)=0,"", if(len(D$2)=0,"",C183+'Season Standings Pivot'!C183))</f>
        <v/>
      </c>
      <c r="E183" s="8" t="str">
        <f>if(len($A183)=0,"", if(len(E$2)=0,"",D183+'Season Standings Pivot'!D183))</f>
        <v/>
      </c>
    </row>
    <row r="184">
      <c r="A184" s="8" t="str">
        <f>'Season Standings Pivot'!A184</f>
        <v/>
      </c>
      <c r="C184" s="8" t="str">
        <f>'Season Standings Pivot'!B184</f>
        <v/>
      </c>
      <c r="D184" s="8" t="str">
        <f>if(len($A184)=0,"", if(len(D$2)=0,"",C184+'Season Standings Pivot'!C184))</f>
        <v/>
      </c>
      <c r="E184" s="8" t="str">
        <f>if(len($A184)=0,"", if(len(E$2)=0,"",D184+'Season Standings Pivot'!D184))</f>
        <v/>
      </c>
    </row>
    <row r="185">
      <c r="A185" s="8" t="str">
        <f>'Season Standings Pivot'!A185</f>
        <v/>
      </c>
      <c r="C185" s="8" t="str">
        <f>'Season Standings Pivot'!B185</f>
        <v/>
      </c>
      <c r="D185" s="8" t="str">
        <f>if(len($A185)=0,"", if(len(D$2)=0,"",C185+'Season Standings Pivot'!C185))</f>
        <v/>
      </c>
      <c r="E185" s="8" t="str">
        <f>if(len($A185)=0,"", if(len(E$2)=0,"",D185+'Season Standings Pivot'!D185))</f>
        <v/>
      </c>
    </row>
    <row r="186">
      <c r="A186" s="8" t="str">
        <f>'Season Standings Pivot'!A186</f>
        <v/>
      </c>
      <c r="C186" s="8" t="str">
        <f>'Season Standings Pivot'!B186</f>
        <v/>
      </c>
      <c r="D186" s="8" t="str">
        <f>if(len($A186)=0,"", if(len(D$2)=0,"",C186+'Season Standings Pivot'!C186))</f>
        <v/>
      </c>
      <c r="E186" s="8" t="str">
        <f>if(len($A186)=0,"", if(len(E$2)=0,"",D186+'Season Standings Pivot'!D186))</f>
        <v/>
      </c>
    </row>
    <row r="187">
      <c r="A187" s="8" t="str">
        <f>'Season Standings Pivot'!A187</f>
        <v/>
      </c>
      <c r="C187" s="8" t="str">
        <f>'Season Standings Pivot'!B187</f>
        <v/>
      </c>
      <c r="D187" s="8" t="str">
        <f>if(len($A187)=0,"", if(len(D$2)=0,"",C187+'Season Standings Pivot'!C187))</f>
        <v/>
      </c>
      <c r="E187" s="8" t="str">
        <f>if(len($A187)=0,"", if(len(E$2)=0,"",D187+'Season Standings Pivot'!D187))</f>
        <v/>
      </c>
    </row>
    <row r="188">
      <c r="A188" s="8" t="str">
        <f>'Season Standings Pivot'!A188</f>
        <v/>
      </c>
      <c r="C188" s="8" t="str">
        <f>'Season Standings Pivot'!B188</f>
        <v/>
      </c>
      <c r="D188" s="8" t="str">
        <f>if(len($A188)=0,"", if(len(D$2)=0,"",C188+'Season Standings Pivot'!C188))</f>
        <v/>
      </c>
      <c r="E188" s="8" t="str">
        <f>if(len($A188)=0,"", if(len(E$2)=0,"",D188+'Season Standings Pivot'!D188))</f>
        <v/>
      </c>
    </row>
    <row r="189">
      <c r="A189" s="8" t="str">
        <f>'Season Standings Pivot'!A189</f>
        <v/>
      </c>
      <c r="C189" s="8" t="str">
        <f>'Season Standings Pivot'!B189</f>
        <v/>
      </c>
      <c r="D189" s="8" t="str">
        <f>if(len($A189)=0,"", if(len(D$2)=0,"",C189+'Season Standings Pivot'!C189))</f>
        <v/>
      </c>
      <c r="E189" s="8" t="str">
        <f>if(len($A189)=0,"", if(len(E$2)=0,"",D189+'Season Standings Pivot'!D189))</f>
        <v/>
      </c>
    </row>
    <row r="190">
      <c r="A190" s="8" t="str">
        <f>'Season Standings Pivot'!A190</f>
        <v/>
      </c>
      <c r="C190" s="8" t="str">
        <f>'Season Standings Pivot'!B190</f>
        <v/>
      </c>
      <c r="D190" s="8" t="str">
        <f>if(len($A190)=0,"", if(len(D$2)=0,"",C190+'Season Standings Pivot'!C190))</f>
        <v/>
      </c>
      <c r="E190" s="8" t="str">
        <f>if(len($A190)=0,"", if(len(E$2)=0,"",D190+'Season Standings Pivot'!D190))</f>
        <v/>
      </c>
    </row>
    <row r="191">
      <c r="A191" s="8" t="str">
        <f>'Season Standings Pivot'!A191</f>
        <v/>
      </c>
      <c r="C191" s="8" t="str">
        <f>'Season Standings Pivot'!B191</f>
        <v/>
      </c>
      <c r="D191" s="8" t="str">
        <f>if(len($A191)=0,"", if(len(D$2)=0,"",C191+'Season Standings Pivot'!C191))</f>
        <v/>
      </c>
      <c r="E191" s="8" t="str">
        <f>if(len($A191)=0,"", if(len(E$2)=0,"",D191+'Season Standings Pivot'!D191))</f>
        <v/>
      </c>
    </row>
    <row r="192">
      <c r="A192" s="8" t="str">
        <f>'Season Standings Pivot'!A192</f>
        <v/>
      </c>
      <c r="C192" s="8" t="str">
        <f>'Season Standings Pivot'!B192</f>
        <v/>
      </c>
      <c r="D192" s="8" t="str">
        <f>if(len($A192)=0,"", if(len(D$2)=0,"",C192+'Season Standings Pivot'!C192))</f>
        <v/>
      </c>
      <c r="E192" s="8" t="str">
        <f>if(len($A192)=0,"", if(len(E$2)=0,"",D192+'Season Standings Pivot'!D192))</f>
        <v/>
      </c>
    </row>
    <row r="193">
      <c r="A193" s="8" t="str">
        <f>'Season Standings Pivot'!A193</f>
        <v/>
      </c>
      <c r="C193" s="8" t="str">
        <f>'Season Standings Pivot'!B193</f>
        <v/>
      </c>
      <c r="D193" s="8" t="str">
        <f>if(len($A193)=0,"", if(len(D$2)=0,"",C193+'Season Standings Pivot'!C193))</f>
        <v/>
      </c>
      <c r="E193" s="8" t="str">
        <f>if(len($A193)=0,"", if(len(E$2)=0,"",D193+'Season Standings Pivot'!D193))</f>
        <v/>
      </c>
    </row>
    <row r="194">
      <c r="A194" s="8" t="str">
        <f>'Season Standings Pivot'!A194</f>
        <v/>
      </c>
      <c r="C194" s="8" t="str">
        <f>'Season Standings Pivot'!B194</f>
        <v/>
      </c>
      <c r="D194" s="8" t="str">
        <f>if(len($A194)=0,"", if(len(D$2)=0,"",C194+'Season Standings Pivot'!C194))</f>
        <v/>
      </c>
      <c r="E194" s="8" t="str">
        <f>if(len($A194)=0,"", if(len(E$2)=0,"",D194+'Season Standings Pivot'!D194))</f>
        <v/>
      </c>
    </row>
    <row r="195">
      <c r="A195" s="8" t="str">
        <f>'Season Standings Pivot'!A195</f>
        <v/>
      </c>
      <c r="C195" s="8" t="str">
        <f>'Season Standings Pivot'!B195</f>
        <v/>
      </c>
      <c r="D195" s="8" t="str">
        <f>if(len($A195)=0,"", if(len(D$2)=0,"",C195+'Season Standings Pivot'!C195))</f>
        <v/>
      </c>
      <c r="E195" s="8" t="str">
        <f>if(len($A195)=0,"", if(len(E$2)=0,"",D195+'Season Standings Pivot'!D195))</f>
        <v/>
      </c>
    </row>
    <row r="196">
      <c r="A196" s="8" t="str">
        <f>'Season Standings Pivot'!A196</f>
        <v/>
      </c>
      <c r="C196" s="8" t="str">
        <f>'Season Standings Pivot'!B196</f>
        <v/>
      </c>
      <c r="D196" s="8" t="str">
        <f>if(len('Season Standings Pivot'!C196)=0,"",if(len(D$2)=0,"",C196+'Season Standings Pivot'!C196))</f>
        <v/>
      </c>
    </row>
    <row r="197">
      <c r="A197" s="8" t="str">
        <f>'Season Standings Pivot'!A197</f>
        <v/>
      </c>
      <c r="C197" s="8" t="str">
        <f>'Season Standings Pivot'!B197</f>
        <v/>
      </c>
      <c r="D197" s="8" t="str">
        <f>if(len('Season Standings Pivot'!C197)=0,"",if(len(D$2)=0,"",C197+'Season Standings Pivot'!C197))</f>
        <v/>
      </c>
    </row>
    <row r="198">
      <c r="A198" s="8" t="str">
        <f>'Season Standings Pivot'!A198</f>
        <v/>
      </c>
      <c r="C198" s="8" t="str">
        <f>'Season Standings Pivot'!B198</f>
        <v/>
      </c>
      <c r="D198" s="8" t="str">
        <f>if(len('Season Standings Pivot'!C198)=0,"",if(len(D$2)=0,"",C198+'Season Standings Pivot'!C198))</f>
        <v/>
      </c>
    </row>
    <row r="199">
      <c r="A199" s="8" t="str">
        <f>'Season Standings Pivot'!A199</f>
        <v/>
      </c>
      <c r="C199" s="8" t="str">
        <f>'Season Standings Pivot'!B199</f>
        <v/>
      </c>
      <c r="D199" s="8" t="str">
        <f>if(len('Season Standings Pivot'!C199)=0,"",if(len(D$2)=0,"",C199+'Season Standings Pivot'!C199))</f>
        <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14.11"/>
    <col customWidth="1" min="6" max="6" width="13.89"/>
    <col customWidth="1" min="7" max="7" width="11.89"/>
    <col customWidth="1" min="15" max="15" width="16.56"/>
    <col customWidth="1" min="16" max="16" width="17.22"/>
    <col customWidth="1" min="17" max="17" width="15.33"/>
  </cols>
  <sheetData>
    <row r="1">
      <c r="A1" s="125" t="s">
        <v>1666</v>
      </c>
      <c r="B1" s="125" t="s">
        <v>1573</v>
      </c>
      <c r="C1" s="125" t="s">
        <v>1667</v>
      </c>
      <c r="D1" s="125" t="s">
        <v>1668</v>
      </c>
      <c r="E1" s="125" t="s">
        <v>1669</v>
      </c>
      <c r="F1" s="125" t="s">
        <v>1670</v>
      </c>
      <c r="G1" s="125" t="s">
        <v>1671</v>
      </c>
      <c r="H1" s="126" t="s">
        <v>1672</v>
      </c>
      <c r="I1" s="127" t="s">
        <v>1558</v>
      </c>
      <c r="J1" s="1" t="s">
        <v>1673</v>
      </c>
      <c r="K1" s="1" t="s">
        <v>1573</v>
      </c>
      <c r="L1" s="1" t="s">
        <v>1674</v>
      </c>
      <c r="M1" s="1" t="s">
        <v>1675</v>
      </c>
      <c r="N1" s="1" t="s">
        <v>1676</v>
      </c>
      <c r="O1" s="125" t="s">
        <v>1677</v>
      </c>
      <c r="P1" s="125" t="s">
        <v>1678</v>
      </c>
      <c r="Q1" s="128" t="s">
        <v>1679</v>
      </c>
    </row>
    <row r="2">
      <c r="A2" s="129" t="str">
        <f>'Season Standings Pivot'!A3</f>
        <v>Alex Edson</v>
      </c>
      <c r="B2" s="130" t="b">
        <f t="array" ref="B2:B1000">if(len(A2:A1000)=0,"",TRUE)</f>
        <v>1</v>
      </c>
      <c r="C2" s="130">
        <f>if(len(A2)=0,"",sum('Season Standings Pivot'!B3:Z3))</f>
        <v>62.4</v>
      </c>
      <c r="D2" s="131" t="str">
        <f>IFERROR(VLOOKUP(A2,Profile!A:F,6,false),"")</f>
        <v>https://storage.googleapis.com/glide-prod.appspot.com/uploads-v2/GNXfNUSV91nct3RVn9zd/pub/MXbvc7EbvlbCRBjsPjcA.jpg</v>
      </c>
      <c r="E2" s="130">
        <f t="shared" ref="E2:E23" si="1">if(len(A2)=0,"",rank(C2,C$2:C1000,0))</f>
        <v>3</v>
      </c>
      <c r="F2" s="130" t="str">
        <f t="shared" ref="F2:F23" si="2">if(len(A2)=0,"",if(E2=1,"1st",if(E2=2,"2nd",if(E2=3,"3rd",concatenate(E2,"th")))))</f>
        <v>3rd</v>
      </c>
      <c r="G2" s="129" t="str">
        <f t="shared" ref="G2:G23" si="3">if(len(A2)=0,"",if(C2=1,"1 point",concatenate(C2," points")))</f>
        <v>62.4 points</v>
      </c>
      <c r="H2" s="132" t="str">
        <f t="shared" ref="H2:H24" si="4">if(len(A2)=0,"",concatenate(F2," | ",G2))</f>
        <v>3rd | 62.4 points</v>
      </c>
      <c r="I2" s="127" t="str">
        <f t="shared" ref="I2:I24" si="5">A2</f>
        <v>Alex Edson</v>
      </c>
      <c r="J2" s="133" t="str">
        <f>if(len(A2)=0,"",'Season Standings Pivot'!A28)</f>
        <v>Robby Dewling</v>
      </c>
      <c r="K2" s="130" t="b">
        <f t="array" ref="K2:K1000">if(len(J2:J1000)=0,"",TRUE)</f>
        <v>1</v>
      </c>
      <c r="L2" s="130">
        <f>if(len(A2)=0,"",sum('Season Standings Pivot'!B28:Z28))</f>
        <v>105.5</v>
      </c>
      <c r="M2" s="131" t="str">
        <f>IFERROR(VLOOKUP(J2,Profile!A:F,6,false),"")</f>
        <v>https://storage.googleapis.com/glide-prod.appspot.com/uploads-v2/GNXfNUSV91nct3RVn9zd/pub/wD9y0NT35v2ch7ZEGxQP.jpeg</v>
      </c>
      <c r="N2" s="130">
        <f t="shared" ref="N2:N24" si="6">if(len(A2)=0,"",rank(L2,L$2:L1000,0))</f>
        <v>1</v>
      </c>
      <c r="O2" s="130" t="str">
        <f t="shared" ref="O2:O24" si="7">if(len(G2)=0,"",if(N2=1,"1st",if(N2=2,"2nd",if(N2=3,"3rd",concatenate(N2,"th")))))</f>
        <v>1st</v>
      </c>
      <c r="P2" s="129" t="str">
        <f t="shared" ref="P2:P24" si="8">if(len(G2)=0,"",if(L2=1,"1 point",concatenate(L2," points")))</f>
        <v>105.5 points</v>
      </c>
      <c r="Q2" s="127" t="str">
        <f t="shared" ref="Q2:Q24" si="9">if(len(G2)=0,"",concatenate(O2," | ",P2))</f>
        <v>1st | 105.5 points</v>
      </c>
    </row>
    <row r="3">
      <c r="A3" s="129" t="str">
        <f>'Season Standings Pivot'!A4</f>
        <v>Devin Blankenship</v>
      </c>
      <c r="B3" s="130" t="b">
        <v>1</v>
      </c>
      <c r="C3" s="130">
        <f>if(len(A3)=0,"",sum('Season Standings Pivot'!B4:Z4))</f>
        <v>69.4</v>
      </c>
      <c r="D3" s="131" t="str">
        <f>IFERROR(VLOOKUP(A3,Profile!A:F,6,false),"")</f>
        <v>https://storage.googleapis.com/glide-prod.appspot.com/uploads-v2/GNXfNUSV91nct3RVn9zd/pub/3IF1Dcz5QrdTlzpion8b.jpeg</v>
      </c>
      <c r="E3" s="130">
        <f t="shared" si="1"/>
        <v>1</v>
      </c>
      <c r="F3" s="130" t="str">
        <f t="shared" si="2"/>
        <v>1st</v>
      </c>
      <c r="G3" s="129" t="str">
        <f t="shared" si="3"/>
        <v>69.4 points</v>
      </c>
      <c r="H3" s="132" t="str">
        <f t="shared" si="4"/>
        <v>1st | 69.4 points</v>
      </c>
      <c r="I3" s="127" t="str">
        <f t="shared" si="5"/>
        <v>Devin Blankenship</v>
      </c>
      <c r="J3" s="133" t="str">
        <f>if(len(A3)=0,"",'Season Standings Pivot'!A29)</f>
        <v>Alex Edson</v>
      </c>
      <c r="K3" s="130" t="b">
        <v>1</v>
      </c>
      <c r="L3" s="130">
        <f>if(len(A3)=0,"",sum('Season Standings Pivot'!B29:Z29))</f>
        <v>74.5</v>
      </c>
      <c r="M3" s="131" t="str">
        <f>IFERROR(VLOOKUP(J3,Profile!A:F,6,false),"")</f>
        <v>https://storage.googleapis.com/glide-prod.appspot.com/uploads-v2/GNXfNUSV91nct3RVn9zd/pub/MXbvc7EbvlbCRBjsPjcA.jpg</v>
      </c>
      <c r="N3" s="130">
        <f t="shared" si="6"/>
        <v>3</v>
      </c>
      <c r="O3" s="130" t="str">
        <f t="shared" si="7"/>
        <v>3rd</v>
      </c>
      <c r="P3" s="129" t="str">
        <f t="shared" si="8"/>
        <v>74.5 points</v>
      </c>
      <c r="Q3" s="127" t="str">
        <f t="shared" si="9"/>
        <v>3rd | 74.5 points</v>
      </c>
    </row>
    <row r="4">
      <c r="A4" s="129" t="str">
        <f>'Season Standings Pivot'!A5</f>
        <v>Robby Dewling</v>
      </c>
      <c r="B4" s="130" t="b">
        <v>1</v>
      </c>
      <c r="C4" s="130">
        <f>if(len(A4)=0,"",sum('Season Standings Pivot'!B5:Z5))</f>
        <v>64.7</v>
      </c>
      <c r="D4" s="131" t="str">
        <f>IFERROR(VLOOKUP(A4,Profile!A:F,6,false),"")</f>
        <v>https://storage.googleapis.com/glide-prod.appspot.com/uploads-v2/GNXfNUSV91nct3RVn9zd/pub/wD9y0NT35v2ch7ZEGxQP.jpeg</v>
      </c>
      <c r="E4" s="130">
        <f t="shared" si="1"/>
        <v>2</v>
      </c>
      <c r="F4" s="130" t="str">
        <f t="shared" si="2"/>
        <v>2nd</v>
      </c>
      <c r="G4" s="129" t="str">
        <f t="shared" si="3"/>
        <v>64.7 points</v>
      </c>
      <c r="H4" s="132" t="str">
        <f t="shared" si="4"/>
        <v>2nd | 64.7 points</v>
      </c>
      <c r="I4" s="127" t="str">
        <f t="shared" si="5"/>
        <v>Robby Dewling</v>
      </c>
      <c r="J4" s="133" t="str">
        <f>if(len(A4)=0,"",'Season Standings Pivot'!A30)</f>
        <v>Devin Blankenship</v>
      </c>
      <c r="K4" s="130" t="b">
        <v>1</v>
      </c>
      <c r="L4" s="130">
        <f>if(len(A4)=0,"",sum('Season Standings Pivot'!B30:Z30))</f>
        <v>89.9</v>
      </c>
      <c r="M4" s="131" t="str">
        <f>IFERROR(VLOOKUP(J4,Profile!A:F,6,false),"")</f>
        <v>https://storage.googleapis.com/glide-prod.appspot.com/uploads-v2/GNXfNUSV91nct3RVn9zd/pub/3IF1Dcz5QrdTlzpion8b.jpeg</v>
      </c>
      <c r="N4" s="130">
        <f t="shared" si="6"/>
        <v>2</v>
      </c>
      <c r="O4" s="130" t="str">
        <f t="shared" si="7"/>
        <v>2nd</v>
      </c>
      <c r="P4" s="129" t="str">
        <f t="shared" si="8"/>
        <v>89.9 points</v>
      </c>
      <c r="Q4" s="127" t="str">
        <f t="shared" si="9"/>
        <v>2nd | 89.9 points</v>
      </c>
    </row>
    <row r="5">
      <c r="A5" s="129" t="str">
        <f>'Season Standings Pivot'!A6</f>
        <v>Hastings Westphal</v>
      </c>
      <c r="B5" s="130" t="b">
        <v>1</v>
      </c>
      <c r="C5" s="130">
        <f>if(len(A5)=0,"",sum('Season Standings Pivot'!B6:Z6))</f>
        <v>37.6</v>
      </c>
      <c r="D5" s="131" t="str">
        <f>IFERROR(VLOOKUP(A5,Profile!A:F,6,false),"")</f>
        <v>https://firebasestorage.googleapis.com/v0/b/glide-prod.appspot.com/o/img-uploads%2FGNXfNUSV91nct3RVn9zd%2Ffdee84.jpeg?alt=media</v>
      </c>
      <c r="E5" s="130">
        <f t="shared" si="1"/>
        <v>7</v>
      </c>
      <c r="F5" s="130" t="str">
        <f t="shared" si="2"/>
        <v>7th</v>
      </c>
      <c r="G5" s="129" t="str">
        <f t="shared" si="3"/>
        <v>37.6 points</v>
      </c>
      <c r="H5" s="132" t="str">
        <f t="shared" si="4"/>
        <v>7th | 37.6 points</v>
      </c>
      <c r="I5" s="127" t="str">
        <f t="shared" si="5"/>
        <v>Hastings Westphal</v>
      </c>
      <c r="J5" s="133" t="str">
        <f>if(len(A5)=0,"",'Season Standings Pivot'!A31)</f>
        <v>John Richards</v>
      </c>
      <c r="K5" s="130" t="b">
        <v>1</v>
      </c>
      <c r="L5" s="130">
        <f>if(len(A5)=0,"",sum('Season Standings Pivot'!B31:Z31))</f>
        <v>17.6</v>
      </c>
      <c r="M5" s="131" t="str">
        <f>IFERROR(VLOOKUP(J5,Profile!A:F,6,false),"")</f>
        <v>https://storage.googleapis.com/glide-prod.appspot.com/uploads-v2/GNXfNUSV91nct3RVn9zd/pub/Tk2HdqDt4NKfTiKK87oY.jpeg</v>
      </c>
      <c r="N5" s="130">
        <f t="shared" si="6"/>
        <v>10</v>
      </c>
      <c r="O5" s="130" t="str">
        <f t="shared" si="7"/>
        <v>10th</v>
      </c>
      <c r="P5" s="129" t="str">
        <f t="shared" si="8"/>
        <v>17.6 points</v>
      </c>
      <c r="Q5" s="127" t="str">
        <f t="shared" si="9"/>
        <v>10th | 17.6 points</v>
      </c>
    </row>
    <row r="6">
      <c r="A6" s="129" t="str">
        <f>'Season Standings Pivot'!A7</f>
        <v>Ashby Foltz</v>
      </c>
      <c r="B6" s="130" t="b">
        <v>1</v>
      </c>
      <c r="C6" s="130">
        <f>if(len(A6)=0,"",sum('Season Standings Pivot'!B7:Z7))</f>
        <v>39.4</v>
      </c>
      <c r="D6" s="131" t="str">
        <f>IFERROR(VLOOKUP(A6,Profile!A:F,6,false),"")</f>
        <v>https://minervatour.files.wordpress.com/2019/10/img_5277.jpg</v>
      </c>
      <c r="E6" s="130">
        <f t="shared" si="1"/>
        <v>6</v>
      </c>
      <c r="F6" s="130" t="str">
        <f t="shared" si="2"/>
        <v>6th</v>
      </c>
      <c r="G6" s="129" t="str">
        <f t="shared" si="3"/>
        <v>39.4 points</v>
      </c>
      <c r="H6" s="132" t="str">
        <f t="shared" si="4"/>
        <v>6th | 39.4 points</v>
      </c>
      <c r="I6" s="127" t="str">
        <f t="shared" si="5"/>
        <v>Ashby Foltz</v>
      </c>
      <c r="J6" s="133" t="str">
        <f>if(len(A6)=0,"",'Season Standings Pivot'!A32)</f>
        <v>David Mustard</v>
      </c>
      <c r="K6" s="130" t="b">
        <v>1</v>
      </c>
      <c r="L6" s="130">
        <f>if(len(A6)=0,"",sum('Season Standings Pivot'!B32:Z32))</f>
        <v>58.9</v>
      </c>
      <c r="M6" s="131" t="str">
        <f>IFERROR(VLOOKUP(J6,Profile!A:F,6,false),"")</f>
        <v>https://firebasestorage.googleapis.com/v0/b/glide-prod.appspot.com/o/img-uploads%2FGNXfNUSV91nct3RVn9zd%2F0c43b8.jpeg?alt=media</v>
      </c>
      <c r="N6" s="130">
        <f t="shared" si="6"/>
        <v>5</v>
      </c>
      <c r="O6" s="130" t="str">
        <f t="shared" si="7"/>
        <v>5th</v>
      </c>
      <c r="P6" s="129" t="str">
        <f t="shared" si="8"/>
        <v>58.9 points</v>
      </c>
      <c r="Q6" s="127" t="str">
        <f t="shared" si="9"/>
        <v>5th | 58.9 points</v>
      </c>
    </row>
    <row r="7">
      <c r="A7" s="129" t="str">
        <f>'Season Standings Pivot'!A8</f>
        <v>David Mustard</v>
      </c>
      <c r="B7" s="130" t="b">
        <v>1</v>
      </c>
      <c r="C7" s="130">
        <f>if(len(A7)=0,"",sum('Season Standings Pivot'!B8:Z8))</f>
        <v>44.4</v>
      </c>
      <c r="D7" s="131" t="str">
        <f>IFERROR(VLOOKUP(A7,Profile!A:F,6,false),"")</f>
        <v>https://firebasestorage.googleapis.com/v0/b/glide-prod.appspot.com/o/img-uploads%2FGNXfNUSV91nct3RVn9zd%2F0c43b8.jpeg?alt=media</v>
      </c>
      <c r="E7" s="130">
        <f t="shared" si="1"/>
        <v>4</v>
      </c>
      <c r="F7" s="130" t="str">
        <f t="shared" si="2"/>
        <v>4th</v>
      </c>
      <c r="G7" s="129" t="str">
        <f t="shared" si="3"/>
        <v>44.4 points</v>
      </c>
      <c r="H7" s="132" t="str">
        <f t="shared" si="4"/>
        <v>4th | 44.4 points</v>
      </c>
      <c r="I7" s="127" t="str">
        <f t="shared" si="5"/>
        <v>David Mustard</v>
      </c>
      <c r="J7" s="133" t="str">
        <f>if(len(A7)=0,"",'Season Standings Pivot'!A33)</f>
        <v>Grady Bunn</v>
      </c>
      <c r="K7" s="130" t="b">
        <v>1</v>
      </c>
      <c r="L7" s="130">
        <f>if(len(A7)=0,"",sum('Season Standings Pivot'!B33:Z33))</f>
        <v>62</v>
      </c>
      <c r="M7" s="131" t="str">
        <f>IFERROR(VLOOKUP(J7,Profile!A:F,6,false),"")</f>
        <v>https://lh3.googleusercontent.com/gQ_FaH2AF_jSJxRNubfcwX3XqG6dcE7KFTHqzUDgdA65lfy57Xnyo2e7D9_ADkXMZDwDprlQ0N8SlSm05CAfkEcLacfWCA0iqKpi5-HBqfCMD3rKMs77CSSzBgDIJPtHWC8lCOtteTiqTljHAcT1-cFtDPSLAC6ryzrYmGoAoI5BlvKRScFk1OMxT2Bz7pWyjn7fkq5GBrAkO1IuaNMgVljRyHjVn3j4j-oL8pGhycJUFlz1nuyea1eDCSU4IwYOfCGfLzodUa4OwrJmuf6CodGiJCB5VR6MYxBUylhMQYa5E-KczOv0t11ByK7uOpvrKtoTdi3tqJvaWgVC0nTYAMlVv7e5sH6_p8vg7h41LS898KW48eXRhJFrAGO2OzZeiy-xOyfD6hxeZ0flReFuhDSrrxF-X-EOf3dMk0FFIcO3TMNC2dzAGzhmpOUwNWKPidDdV_0I2k3dvG7Dguy5auAKUDTJgjgpetzcK5KElhRL-ZdNA6s39BoQgHpB7hsJsw2DZfT2_4ftVj4a-CN6iJdHTdb8QMjIAzCxDiUFlaDUXPHsUo1O8mt6ISJfruKOjsoClx4lDsa_J3M6Bu6h6rojA-_Vu7bbIWAGYFOafxWG3Xq9cqTcI2DGtkLFQg646TzUbrVkNyEGW0xTZxdRUKl7re6bW-F9JbDnigcq-d1XKLtY6P-l7sKdDxo9e-Q9nxMbMaItT4Bio7fNSvFa8gUDuTD_WHt9rtrljgqiOhmxX6Gr=w1250-h937-no</v>
      </c>
      <c r="N7" s="130">
        <f t="shared" si="6"/>
        <v>4</v>
      </c>
      <c r="O7" s="130" t="str">
        <f t="shared" si="7"/>
        <v>4th</v>
      </c>
      <c r="P7" s="129" t="str">
        <f t="shared" si="8"/>
        <v>62 points</v>
      </c>
      <c r="Q7" s="127" t="str">
        <f t="shared" si="9"/>
        <v>4th | 62 points</v>
      </c>
    </row>
    <row r="8">
      <c r="A8" s="129" t="str">
        <f>'Season Standings Pivot'!A9</f>
        <v>Cory Arnwine</v>
      </c>
      <c r="B8" s="130" t="b">
        <v>1</v>
      </c>
      <c r="C8" s="130">
        <f>if(len(A8)=0,"",sum('Season Standings Pivot'!B9:Z9))</f>
        <v>37.4</v>
      </c>
      <c r="D8" s="131" t="str">
        <f>IFERROR(VLOOKUP(A8,Profile!A:F,6,false),"")</f>
        <v>https://storage.googleapis.com/glide-prod.appspot.com/uploads-v2/GNXfNUSV91nct3RVn9zd/pub/ZVOcGslXfVNwGSOfc3Rm.jpeg</v>
      </c>
      <c r="E8" s="130">
        <f t="shared" si="1"/>
        <v>8</v>
      </c>
      <c r="F8" s="130" t="str">
        <f t="shared" si="2"/>
        <v>8th</v>
      </c>
      <c r="G8" s="129" t="str">
        <f t="shared" si="3"/>
        <v>37.4 points</v>
      </c>
      <c r="H8" s="132" t="str">
        <f t="shared" si="4"/>
        <v>8th | 37.4 points</v>
      </c>
      <c r="I8" s="127" t="str">
        <f t="shared" si="5"/>
        <v>Cory Arnwine</v>
      </c>
      <c r="J8" s="133" t="str">
        <f>if(len(A8)=0,"",'Season Standings Pivot'!A34)</f>
        <v>Ashby Foltz</v>
      </c>
      <c r="K8" s="130" t="b">
        <v>1</v>
      </c>
      <c r="L8" s="130">
        <f>if(len(A8)=0,"",sum('Season Standings Pivot'!B34:Z34))</f>
        <v>31</v>
      </c>
      <c r="M8" s="131" t="str">
        <f>IFERROR(VLOOKUP(J8,Profile!A:F,6,false),"")</f>
        <v>https://minervatour.files.wordpress.com/2019/10/img_5277.jpg</v>
      </c>
      <c r="N8" s="130">
        <f t="shared" si="6"/>
        <v>9</v>
      </c>
      <c r="O8" s="130" t="str">
        <f t="shared" si="7"/>
        <v>9th</v>
      </c>
      <c r="P8" s="129" t="str">
        <f t="shared" si="8"/>
        <v>31. points</v>
      </c>
      <c r="Q8" s="127" t="str">
        <f t="shared" si="9"/>
        <v>9th | 31. points</v>
      </c>
    </row>
    <row r="9">
      <c r="A9" s="129" t="str">
        <f>'Season Standings Pivot'!A10</f>
        <v>John Richards</v>
      </c>
      <c r="B9" s="130" t="b">
        <v>1</v>
      </c>
      <c r="C9" s="130">
        <f>if(len(A9)=0,"",sum('Season Standings Pivot'!B10:Z10))</f>
        <v>22.5</v>
      </c>
      <c r="D9" s="131" t="str">
        <f>IFERROR(VLOOKUP(A9,Profile!A:F,6,false),"")</f>
        <v>https://storage.googleapis.com/glide-prod.appspot.com/uploads-v2/GNXfNUSV91nct3RVn9zd/pub/Tk2HdqDt4NKfTiKK87oY.jpeg</v>
      </c>
      <c r="E9" s="130">
        <f t="shared" si="1"/>
        <v>11</v>
      </c>
      <c r="F9" s="130" t="str">
        <f t="shared" si="2"/>
        <v>11th</v>
      </c>
      <c r="G9" s="129" t="str">
        <f t="shared" si="3"/>
        <v>22.5 points</v>
      </c>
      <c r="H9" s="132" t="str">
        <f t="shared" si="4"/>
        <v>11th | 22.5 points</v>
      </c>
      <c r="I9" s="127" t="str">
        <f t="shared" si="5"/>
        <v>John Richards</v>
      </c>
      <c r="J9" s="133" t="str">
        <f>if(len(A9)=0,"",'Season Standings Pivot'!A35)</f>
        <v>Hastings Westphal</v>
      </c>
      <c r="K9" s="130" t="b">
        <v>1</v>
      </c>
      <c r="L9" s="130">
        <f>if(len(A9)=0,"",sum('Season Standings Pivot'!B35:Z35))</f>
        <v>39.1</v>
      </c>
      <c r="M9" s="131" t="str">
        <f>IFERROR(VLOOKUP(J9,Profile!A:F,6,false),"")</f>
        <v>https://firebasestorage.googleapis.com/v0/b/glide-prod.appspot.com/o/img-uploads%2FGNXfNUSV91nct3RVn9zd%2Ffdee84.jpeg?alt=media</v>
      </c>
      <c r="N9" s="130">
        <f t="shared" si="6"/>
        <v>7</v>
      </c>
      <c r="O9" s="130" t="str">
        <f t="shared" si="7"/>
        <v>7th</v>
      </c>
      <c r="P9" s="129" t="str">
        <f t="shared" si="8"/>
        <v>39.1 points</v>
      </c>
      <c r="Q9" s="127" t="str">
        <f t="shared" si="9"/>
        <v>7th | 39.1 points</v>
      </c>
    </row>
    <row r="10">
      <c r="A10" s="129" t="str">
        <f>'Season Standings Pivot'!A11</f>
        <v>Grady Bunn</v>
      </c>
      <c r="B10" s="130" t="b">
        <v>1</v>
      </c>
      <c r="C10" s="130">
        <f>if(len(A10)=0,"",sum('Season Standings Pivot'!B11:Z11))</f>
        <v>41.2</v>
      </c>
      <c r="D10" s="131" t="str">
        <f>IFERROR(VLOOKUP(A10,Profile!A:F,6,false),"")</f>
        <v>https://lh3.googleusercontent.com/gQ_FaH2AF_jSJxRNubfcwX3XqG6dcE7KFTHqzUDgdA65lfy57Xnyo2e7D9_ADkXMZDwDprlQ0N8SlSm05CAfkEcLacfWCA0iqKpi5-HBqfCMD3rKMs77CSSzBgDIJPtHWC8lCOtteTiqTljHAcT1-cFtDPSLAC6ryzrYmGoAoI5BlvKRScFk1OMxT2Bz7pWyjn7fkq5GBrAkO1IuaNMgVljRyHjVn3j4j-oL8pGhycJUFlz1nuyea1eDCSU4IwYOfCGfLzodUa4OwrJmuf6CodGiJCB5VR6MYxBUylhMQYa5E-KczOv0t11ByK7uOpvrKtoTdi3tqJvaWgVC0nTYAMlVv7e5sH6_p8vg7h41LS898KW48eXRhJFrAGO2OzZeiy-xOyfD6hxeZ0flReFuhDSrrxF-X-EOf3dMk0FFIcO3TMNC2dzAGzhmpOUwNWKPidDdV_0I2k3dvG7Dguy5auAKUDTJgjgpetzcK5KElhRL-ZdNA6s39BoQgHpB7hsJsw2DZfT2_4ftVj4a-CN6iJdHTdb8QMjIAzCxDiUFlaDUXPHsUo1O8mt6ISJfruKOjsoClx4lDsa_J3M6Bu6h6rojA-_Vu7bbIWAGYFOafxWG3Xq9cqTcI2DGtkLFQg646TzUbrVkNyEGW0xTZxdRUKl7re6bW-F9JbDnigcq-d1XKLtY6P-l7sKdDxo9e-Q9nxMbMaItT4Bio7fNSvFa8gUDuTD_WHt9rtrljgqiOhmxX6Gr=w1250-h937-no</v>
      </c>
      <c r="E10" s="130">
        <f t="shared" si="1"/>
        <v>5</v>
      </c>
      <c r="F10" s="130" t="str">
        <f t="shared" si="2"/>
        <v>5th</v>
      </c>
      <c r="G10" s="129" t="str">
        <f t="shared" si="3"/>
        <v>41.2 points</v>
      </c>
      <c r="H10" s="132" t="str">
        <f t="shared" si="4"/>
        <v>5th | 41.2 points</v>
      </c>
      <c r="I10" s="127" t="str">
        <f t="shared" si="5"/>
        <v>Grady Bunn</v>
      </c>
      <c r="J10" s="133" t="str">
        <f>if(len(A10)=0,"",'Season Standings Pivot'!A36)</f>
        <v>Cory Arnwine</v>
      </c>
      <c r="K10" s="130" t="b">
        <v>1</v>
      </c>
      <c r="L10" s="130">
        <f>if(len(A10)=0,"",sum('Season Standings Pivot'!B36:Z36))</f>
        <v>35</v>
      </c>
      <c r="M10" s="131" t="str">
        <f>IFERROR(VLOOKUP(J10,Profile!A:F,6,false),"")</f>
        <v>https://storage.googleapis.com/glide-prod.appspot.com/uploads-v2/GNXfNUSV91nct3RVn9zd/pub/ZVOcGslXfVNwGSOfc3Rm.jpeg</v>
      </c>
      <c r="N10" s="130">
        <f t="shared" si="6"/>
        <v>8</v>
      </c>
      <c r="O10" s="130" t="str">
        <f t="shared" si="7"/>
        <v>8th</v>
      </c>
      <c r="P10" s="129" t="str">
        <f t="shared" si="8"/>
        <v>35 points</v>
      </c>
      <c r="Q10" s="127" t="str">
        <f t="shared" si="9"/>
        <v>8th | 35 points</v>
      </c>
    </row>
    <row r="11">
      <c r="A11" s="129" t="str">
        <f>'Season Standings Pivot'!A12</f>
        <v>Blake Addleton</v>
      </c>
      <c r="B11" s="130" t="b">
        <v>1</v>
      </c>
      <c r="C11" s="130">
        <f>if(len(A11)=0,"",sum('Season Standings Pivot'!B12:Z12))</f>
        <v>10</v>
      </c>
      <c r="D11" s="131" t="str">
        <f>IFERROR(VLOOKUP(A11,Profile!A:F,6,false),"")</f>
        <v>https://firebasestorage.googleapis.com/v0/b/glide-prod.appspot.com/o/img-uploads%2FGNXfNUSV91nct3RVn9zd%2F26de63.jpeg?alt=media</v>
      </c>
      <c r="E11" s="130">
        <f t="shared" si="1"/>
        <v>13</v>
      </c>
      <c r="F11" s="130" t="str">
        <f t="shared" si="2"/>
        <v>13th</v>
      </c>
      <c r="G11" s="129" t="str">
        <f t="shared" si="3"/>
        <v>10 points</v>
      </c>
      <c r="H11" s="132" t="str">
        <f t="shared" si="4"/>
        <v>13th | 10 points</v>
      </c>
      <c r="I11" s="127" t="str">
        <f t="shared" si="5"/>
        <v>Blake Addleton</v>
      </c>
      <c r="J11" s="133" t="str">
        <f>if(len(A11)=0,"",'Season Standings Pivot'!A37)</f>
        <v>George Lane</v>
      </c>
      <c r="K11" s="130" t="b">
        <v>1</v>
      </c>
      <c r="L11" s="130">
        <f>if(len(A11)=0,"",sum('Season Standings Pivot'!B37:Z37))</f>
        <v>56</v>
      </c>
      <c r="M11" s="131" t="str">
        <f>IFERROR(VLOOKUP(J11,Profile!A:F,6,false),"")</f>
        <v>https://firebasestorage.googleapis.com/v0/b/glide-prod.appspot.com/o/img-uploads%2FGNXfNUSV91nct3RVn9zd%2Fb607eb.jpeg?alt=media</v>
      </c>
      <c r="N11" s="130">
        <f t="shared" si="6"/>
        <v>6</v>
      </c>
      <c r="O11" s="130" t="str">
        <f t="shared" si="7"/>
        <v>6th</v>
      </c>
      <c r="P11" s="129" t="str">
        <f t="shared" si="8"/>
        <v>56 points</v>
      </c>
      <c r="Q11" s="127" t="str">
        <f t="shared" si="9"/>
        <v>6th | 56 points</v>
      </c>
    </row>
    <row r="12">
      <c r="A12" s="129" t="str">
        <f>'Season Standings Pivot'!A13</f>
        <v>Matt Davis</v>
      </c>
      <c r="B12" s="130" t="b">
        <v>1</v>
      </c>
      <c r="C12" s="130">
        <f>if(len(A12)=0,"",sum('Season Standings Pivot'!B13:Z13))</f>
        <v>24.1</v>
      </c>
      <c r="D12" s="131" t="str">
        <f>IFERROR(VLOOKUP(A12,Profile!A:F,6,false),"")</f>
        <v>https://storage.googleapis.com/glide-prod.appspot.com/uploads-v2/GNXfNUSV91nct3RVn9zd/pub/gIt90rSX4ZBQM2wvWa2B.jpeg</v>
      </c>
      <c r="E12" s="130">
        <f t="shared" si="1"/>
        <v>10</v>
      </c>
      <c r="F12" s="130" t="str">
        <f t="shared" si="2"/>
        <v>10th</v>
      </c>
      <c r="G12" s="129" t="str">
        <f t="shared" si="3"/>
        <v>24.1 points</v>
      </c>
      <c r="H12" s="132" t="str">
        <f t="shared" si="4"/>
        <v>10th | 24.1 points</v>
      </c>
      <c r="I12" s="127" t="str">
        <f t="shared" si="5"/>
        <v>Matt Davis</v>
      </c>
      <c r="J12" s="133" t="str">
        <f>if(len(A12)=0,"",'Season Standings Pivot'!A38)</f>
        <v>Blake Addleton</v>
      </c>
      <c r="K12" s="130" t="b">
        <v>1</v>
      </c>
      <c r="L12" s="130">
        <f>if(len(A12)=0,"",sum('Season Standings Pivot'!B38:Z38))</f>
        <v>8.5</v>
      </c>
      <c r="M12" s="131" t="str">
        <f>IFERROR(VLOOKUP(J12,Profile!A:F,6,false),"")</f>
        <v>https://firebasestorage.googleapis.com/v0/b/glide-prod.appspot.com/o/img-uploads%2FGNXfNUSV91nct3RVn9zd%2F26de63.jpeg?alt=media</v>
      </c>
      <c r="N12" s="130">
        <f t="shared" si="6"/>
        <v>12</v>
      </c>
      <c r="O12" s="130" t="str">
        <f t="shared" si="7"/>
        <v>12th</v>
      </c>
      <c r="P12" s="129" t="str">
        <f t="shared" si="8"/>
        <v>8.5 points</v>
      </c>
      <c r="Q12" s="127" t="str">
        <f t="shared" si="9"/>
        <v>12th | 8.5 points</v>
      </c>
    </row>
    <row r="13">
      <c r="A13" s="129" t="str">
        <f>'Season Standings Pivot'!A14</f>
        <v>George Lane</v>
      </c>
      <c r="B13" s="130" t="b">
        <v>1</v>
      </c>
      <c r="C13" s="130">
        <f>if(len(A13)=0,"",sum('Season Standings Pivot'!B14:Z14))</f>
        <v>35.9</v>
      </c>
      <c r="D13" s="131" t="str">
        <f>IFERROR(VLOOKUP(A13,Profile!A:F,6,false),"")</f>
        <v>https://firebasestorage.googleapis.com/v0/b/glide-prod.appspot.com/o/img-uploads%2FGNXfNUSV91nct3RVn9zd%2Fb607eb.jpeg?alt=media</v>
      </c>
      <c r="E13" s="130">
        <f t="shared" si="1"/>
        <v>9</v>
      </c>
      <c r="F13" s="130" t="str">
        <f t="shared" si="2"/>
        <v>9th</v>
      </c>
      <c r="G13" s="129" t="str">
        <f t="shared" si="3"/>
        <v>35.9 points</v>
      </c>
      <c r="H13" s="132" t="str">
        <f t="shared" si="4"/>
        <v>9th | 35.9 points</v>
      </c>
      <c r="I13" s="127" t="str">
        <f t="shared" si="5"/>
        <v>George Lane</v>
      </c>
      <c r="J13" s="133" t="str">
        <f>if(len(A13)=0,"",'Season Standings Pivot'!A39)</f>
        <v>Matt Davis</v>
      </c>
      <c r="K13" s="130" t="b">
        <v>1</v>
      </c>
      <c r="L13" s="130">
        <f>if(len(A13)=0,"",sum('Season Standings Pivot'!B39:Z39))</f>
        <v>13.8</v>
      </c>
      <c r="M13" s="131" t="str">
        <f>IFERROR(VLOOKUP(J13,Profile!A:F,6,false),"")</f>
        <v>https://storage.googleapis.com/glide-prod.appspot.com/uploads-v2/GNXfNUSV91nct3RVn9zd/pub/gIt90rSX4ZBQM2wvWa2B.jpeg</v>
      </c>
      <c r="N13" s="130">
        <f t="shared" si="6"/>
        <v>11</v>
      </c>
      <c r="O13" s="130" t="str">
        <f t="shared" si="7"/>
        <v>11th</v>
      </c>
      <c r="P13" s="129" t="str">
        <f t="shared" si="8"/>
        <v>13.8 points</v>
      </c>
      <c r="Q13" s="127" t="str">
        <f t="shared" si="9"/>
        <v>11th | 13.8 points</v>
      </c>
    </row>
    <row r="14">
      <c r="A14" s="129" t="str">
        <f>'Season Standings Pivot'!A15</f>
        <v>Marc Mastrangelo</v>
      </c>
      <c r="B14" s="130" t="b">
        <v>1</v>
      </c>
      <c r="C14" s="130">
        <f>if(len(A14)=0,"",sum('Season Standings Pivot'!B15:Z15))</f>
        <v>16.9</v>
      </c>
      <c r="D14" s="131" t="str">
        <f>IFERROR(VLOOKUP(A14,Profile!A:F,6,false),"")</f>
        <v>https://storage.googleapis.com/glide-prod.appspot.com/uploads-v2/GNXfNUSV91nct3RVn9zd/pub/AnT30ERyS1NLw6e1i8mo.jpeg</v>
      </c>
      <c r="E14" s="130">
        <f t="shared" si="1"/>
        <v>12</v>
      </c>
      <c r="F14" s="130" t="str">
        <f t="shared" si="2"/>
        <v>12th</v>
      </c>
      <c r="G14" s="129" t="str">
        <f t="shared" si="3"/>
        <v>16.9 points</v>
      </c>
      <c r="H14" s="132" t="str">
        <f t="shared" si="4"/>
        <v>12th | 16.9 points</v>
      </c>
      <c r="I14" s="127" t="str">
        <f t="shared" si="5"/>
        <v>Marc Mastrangelo</v>
      </c>
      <c r="J14" s="133" t="str">
        <f>if(len(A14)=0,"",'Season Standings Pivot'!A40)</f>
        <v>Bobby Ross</v>
      </c>
      <c r="K14" s="130" t="b">
        <v>1</v>
      </c>
      <c r="L14" s="130">
        <f>if(len(A14)=0,"",sum('Season Standings Pivot'!B40:Z40))</f>
        <v>4.5</v>
      </c>
      <c r="M14" s="131" t="str">
        <f>IFERROR(VLOOKUP(J14,Profile!A:F,6,false),"")</f>
        <v>https://firebasestorage.googleapis.com/v0/b/glide-prod.appspot.com/o/img-uploads%2FGNXfNUSV91nct3RVn9zd%2F7ede3f.jpeg?alt=media</v>
      </c>
      <c r="N14" s="130">
        <f t="shared" si="6"/>
        <v>15</v>
      </c>
      <c r="O14" s="130" t="str">
        <f t="shared" si="7"/>
        <v>15th</v>
      </c>
      <c r="P14" s="129" t="str">
        <f t="shared" si="8"/>
        <v>4.5 points</v>
      </c>
      <c r="Q14" s="127" t="str">
        <f t="shared" si="9"/>
        <v>15th | 4.5 points</v>
      </c>
    </row>
    <row r="15">
      <c r="A15" s="129" t="str">
        <f>'Season Standings Pivot'!A16</f>
        <v>Nick Johnson</v>
      </c>
      <c r="B15" s="130" t="b">
        <v>1</v>
      </c>
      <c r="C15" s="130">
        <f>if(len(A15)=0,"",sum('Season Standings Pivot'!B16:Z16))</f>
        <v>5.6</v>
      </c>
      <c r="D15" s="131" t="str">
        <f>IFERROR(VLOOKUP(A15,Profile!A:F,6,false),"")</f>
        <v>https://storage.googleapis.com/glide-prod.appspot.com/uploads-v2/GNXfNUSV91nct3RVn9zd/pub/cvpSy2z837uKSKvlZm1n.jpeg</v>
      </c>
      <c r="E15" s="130">
        <f t="shared" si="1"/>
        <v>14</v>
      </c>
      <c r="F15" s="130" t="str">
        <f t="shared" si="2"/>
        <v>14th</v>
      </c>
      <c r="G15" s="129" t="str">
        <f t="shared" si="3"/>
        <v>5.6 points</v>
      </c>
      <c r="H15" s="132" t="str">
        <f t="shared" si="4"/>
        <v>14th | 5.6 points</v>
      </c>
      <c r="I15" s="127" t="str">
        <f t="shared" si="5"/>
        <v>Nick Johnson</v>
      </c>
      <c r="J15" s="133" t="str">
        <f>if(len(A15)=0,"",'Season Standings Pivot'!A41)</f>
        <v>Nick Johnson</v>
      </c>
      <c r="K15" s="130" t="b">
        <v>1</v>
      </c>
      <c r="L15" s="130">
        <f>if(len(A15)=0,"",sum('Season Standings Pivot'!B41:Z41))</f>
        <v>4.6</v>
      </c>
      <c r="M15" s="131" t="str">
        <f>IFERROR(VLOOKUP(J15,Profile!A:F,6,false),"")</f>
        <v>https://storage.googleapis.com/glide-prod.appspot.com/uploads-v2/GNXfNUSV91nct3RVn9zd/pub/cvpSy2z837uKSKvlZm1n.jpeg</v>
      </c>
      <c r="N15" s="130">
        <f t="shared" si="6"/>
        <v>14</v>
      </c>
      <c r="O15" s="130" t="str">
        <f t="shared" si="7"/>
        <v>14th</v>
      </c>
      <c r="P15" s="129" t="str">
        <f t="shared" si="8"/>
        <v>4.6 points</v>
      </c>
      <c r="Q15" s="127" t="str">
        <f t="shared" si="9"/>
        <v>14th | 4.6 points</v>
      </c>
    </row>
    <row r="16">
      <c r="A16" s="129" t="str">
        <f>'Season Standings Pivot'!A17</f>
        <v>Bobby Ross</v>
      </c>
      <c r="B16" s="130" t="b">
        <v>1</v>
      </c>
      <c r="C16" s="130">
        <f>if(len(A16)=0,"",sum('Season Standings Pivot'!B17:Z17))</f>
        <v>2</v>
      </c>
      <c r="D16" s="131" t="str">
        <f>IFERROR(VLOOKUP(A16,Profile!A:F,6,false),"")</f>
        <v>https://firebasestorage.googleapis.com/v0/b/glide-prod.appspot.com/o/img-uploads%2FGNXfNUSV91nct3RVn9zd%2F7ede3f.jpeg?alt=media</v>
      </c>
      <c r="E16" s="130">
        <f t="shared" si="1"/>
        <v>15</v>
      </c>
      <c r="F16" s="130" t="str">
        <f t="shared" si="2"/>
        <v>15th</v>
      </c>
      <c r="G16" s="129" t="str">
        <f t="shared" si="3"/>
        <v>2 points</v>
      </c>
      <c r="H16" s="132" t="str">
        <f t="shared" si="4"/>
        <v>15th | 2 points</v>
      </c>
      <c r="I16" s="127" t="str">
        <f t="shared" si="5"/>
        <v>Bobby Ross</v>
      </c>
      <c r="J16" s="133" t="str">
        <f>if(len(A16)=0,"",'Season Standings Pivot'!A42)</f>
        <v>Marc Mastrangelo</v>
      </c>
      <c r="K16" s="130" t="b">
        <v>1</v>
      </c>
      <c r="L16" s="130">
        <f>if(len(A16)=0,"",sum('Season Standings Pivot'!B42:Z42))</f>
        <v>6.9</v>
      </c>
      <c r="M16" s="131" t="str">
        <f>IFERROR(VLOOKUP(J16,Profile!A:F,6,false),"")</f>
        <v>https://storage.googleapis.com/glide-prod.appspot.com/uploads-v2/GNXfNUSV91nct3RVn9zd/pub/AnT30ERyS1NLw6e1i8mo.jpeg</v>
      </c>
      <c r="N16" s="130">
        <f t="shared" si="6"/>
        <v>13</v>
      </c>
      <c r="O16" s="130" t="str">
        <f t="shared" si="7"/>
        <v>13th</v>
      </c>
      <c r="P16" s="129" t="str">
        <f t="shared" si="8"/>
        <v>6.9 points</v>
      </c>
      <c r="Q16" s="127" t="str">
        <f t="shared" si="9"/>
        <v>13th | 6.9 points</v>
      </c>
    </row>
    <row r="17">
      <c r="A17" s="129" t="str">
        <f>'Season Standings Pivot'!A18</f>
        <v/>
      </c>
      <c r="B17" s="130" t="s">
        <v>14</v>
      </c>
      <c r="C17" s="130" t="str">
        <f>if(len(A17)=0,"",sum('Season Standings Pivot'!B18:Z18))</f>
        <v/>
      </c>
      <c r="D17" s="130" t="str">
        <f>IFERROR(VLOOKUP(A17,Profile!A:F,6,false),"")</f>
        <v/>
      </c>
      <c r="E17" s="130" t="str">
        <f t="shared" si="1"/>
        <v/>
      </c>
      <c r="F17" s="130" t="str">
        <f t="shared" si="2"/>
        <v/>
      </c>
      <c r="G17" s="129" t="str">
        <f t="shared" si="3"/>
        <v/>
      </c>
      <c r="H17" s="132" t="str">
        <f t="shared" si="4"/>
        <v/>
      </c>
      <c r="I17" s="127" t="str">
        <f t="shared" si="5"/>
        <v/>
      </c>
      <c r="J17" s="133" t="str">
        <f>if(len(A17)=0,"",'Season Standings Pivot'!A43)</f>
        <v/>
      </c>
      <c r="K17" s="130" t="s">
        <v>14</v>
      </c>
      <c r="L17" s="130" t="str">
        <f>if(len(A17)=0,"",sum('Season Standings Pivot'!B43:Z43))</f>
        <v/>
      </c>
      <c r="M17" s="130" t="str">
        <f>IFERROR(VLOOKUP(J17,Profile!A:F,6,false),"")</f>
        <v/>
      </c>
      <c r="N17" s="130" t="str">
        <f t="shared" si="6"/>
        <v/>
      </c>
      <c r="O17" s="130" t="str">
        <f t="shared" si="7"/>
        <v/>
      </c>
      <c r="P17" s="129" t="str">
        <f t="shared" si="8"/>
        <v/>
      </c>
      <c r="Q17" s="127" t="str">
        <f t="shared" si="9"/>
        <v/>
      </c>
    </row>
    <row r="18">
      <c r="A18" s="129" t="str">
        <f>'Season Standings Pivot'!A19</f>
        <v/>
      </c>
      <c r="B18" s="130" t="s">
        <v>14</v>
      </c>
      <c r="C18" s="130" t="str">
        <f>if(len(A18)=0,"",sum('Season Standings Pivot'!B19:Z19))</f>
        <v/>
      </c>
      <c r="D18" s="130" t="str">
        <f>IFERROR(VLOOKUP(A18,Profile!A:F,6,false),"")</f>
        <v/>
      </c>
      <c r="E18" s="130" t="str">
        <f t="shared" si="1"/>
        <v/>
      </c>
      <c r="F18" s="130" t="str">
        <f t="shared" si="2"/>
        <v/>
      </c>
      <c r="G18" s="129" t="str">
        <f t="shared" si="3"/>
        <v/>
      </c>
      <c r="H18" s="132" t="str">
        <f t="shared" si="4"/>
        <v/>
      </c>
      <c r="I18" s="127" t="str">
        <f t="shared" si="5"/>
        <v/>
      </c>
      <c r="J18" s="133" t="str">
        <f>if(len(A18)=0,"",'Season Standings Pivot'!A44)</f>
        <v/>
      </c>
      <c r="K18" s="130" t="s">
        <v>14</v>
      </c>
      <c r="L18" s="130" t="str">
        <f>if(len(A18)=0,"",sum('Season Standings Pivot'!B44:Z44))</f>
        <v/>
      </c>
      <c r="M18" s="130" t="str">
        <f>IFERROR(VLOOKUP(J18,Profile!A:F,6,false),"")</f>
        <v/>
      </c>
      <c r="N18" s="130" t="str">
        <f t="shared" si="6"/>
        <v/>
      </c>
      <c r="O18" s="130" t="str">
        <f t="shared" si="7"/>
        <v/>
      </c>
      <c r="P18" s="129" t="str">
        <f t="shared" si="8"/>
        <v/>
      </c>
      <c r="Q18" s="127" t="str">
        <f t="shared" si="9"/>
        <v/>
      </c>
    </row>
    <row r="19">
      <c r="A19" s="129" t="str">
        <f>'Season Standings Pivot'!A20</f>
        <v/>
      </c>
      <c r="B19" s="130" t="s">
        <v>14</v>
      </c>
      <c r="C19" s="130" t="str">
        <f>if(len(A19)=0,"",sum('Season Standings Pivot'!B20:Z20))</f>
        <v/>
      </c>
      <c r="D19" s="130" t="str">
        <f>IFERROR(VLOOKUP(A19,Profile!A:F,6,false),"")</f>
        <v/>
      </c>
      <c r="E19" s="130" t="str">
        <f t="shared" si="1"/>
        <v/>
      </c>
      <c r="F19" s="130" t="str">
        <f t="shared" si="2"/>
        <v/>
      </c>
      <c r="G19" s="129" t="str">
        <f t="shared" si="3"/>
        <v/>
      </c>
      <c r="H19" s="132" t="str">
        <f t="shared" si="4"/>
        <v/>
      </c>
      <c r="I19" s="127" t="str">
        <f t="shared" si="5"/>
        <v/>
      </c>
      <c r="J19" s="133" t="str">
        <f>if(len(A19)=0,"",'Season Standings Pivot'!A45)</f>
        <v/>
      </c>
      <c r="K19" s="130" t="s">
        <v>14</v>
      </c>
      <c r="L19" s="130" t="str">
        <f>if(len(A19)=0,"",sum('Season Standings Pivot'!B45:Z45))</f>
        <v/>
      </c>
      <c r="M19" s="130" t="str">
        <f>IFERROR(VLOOKUP(J19,Profile!A:F,6,false),"")</f>
        <v/>
      </c>
      <c r="N19" s="130" t="str">
        <f t="shared" si="6"/>
        <v/>
      </c>
      <c r="O19" s="130" t="str">
        <f t="shared" si="7"/>
        <v/>
      </c>
      <c r="P19" s="129" t="str">
        <f t="shared" si="8"/>
        <v/>
      </c>
      <c r="Q19" s="127" t="str">
        <f t="shared" si="9"/>
        <v/>
      </c>
    </row>
    <row r="20">
      <c r="A20" s="129" t="str">
        <f>'Season Standings Pivot'!A21</f>
        <v/>
      </c>
      <c r="B20" s="130" t="s">
        <v>14</v>
      </c>
      <c r="C20" s="130" t="str">
        <f>if(len(A20)=0,"",sum('Season Standings Pivot'!B21:Z21))</f>
        <v/>
      </c>
      <c r="D20" s="130" t="str">
        <f>IFERROR(VLOOKUP(A20,Profile!A:F,6,false),"")</f>
        <v/>
      </c>
      <c r="E20" s="130" t="str">
        <f t="shared" si="1"/>
        <v/>
      </c>
      <c r="F20" s="130" t="str">
        <f t="shared" si="2"/>
        <v/>
      </c>
      <c r="G20" s="129" t="str">
        <f t="shared" si="3"/>
        <v/>
      </c>
      <c r="H20" s="132" t="str">
        <f t="shared" si="4"/>
        <v/>
      </c>
      <c r="I20" s="127" t="str">
        <f t="shared" si="5"/>
        <v/>
      </c>
      <c r="J20" s="133" t="str">
        <f>if(len(A20)=0,"",'Season Standings Pivot'!A46)</f>
        <v/>
      </c>
      <c r="K20" s="130" t="s">
        <v>14</v>
      </c>
      <c r="L20" s="130" t="str">
        <f>if(len(A20)=0,"",sum('Season Standings Pivot'!B46:Z46))</f>
        <v/>
      </c>
      <c r="M20" s="130" t="str">
        <f>IFERROR(VLOOKUP(J20,Profile!A:F,6,false),"")</f>
        <v/>
      </c>
      <c r="N20" s="130" t="str">
        <f t="shared" si="6"/>
        <v/>
      </c>
      <c r="O20" s="130" t="str">
        <f t="shared" si="7"/>
        <v/>
      </c>
      <c r="P20" s="129" t="str">
        <f t="shared" si="8"/>
        <v/>
      </c>
      <c r="Q20" s="127" t="str">
        <f t="shared" si="9"/>
        <v/>
      </c>
    </row>
    <row r="21">
      <c r="A21" s="129" t="str">
        <f>'Season Standings Pivot'!A22</f>
        <v/>
      </c>
      <c r="B21" s="130" t="s">
        <v>14</v>
      </c>
      <c r="C21" s="130" t="str">
        <f>if(len(A21)=0,"",sum('Season Standings Pivot'!B22:Z22))</f>
        <v/>
      </c>
      <c r="D21" s="130" t="str">
        <f>IFERROR(VLOOKUP(A21,Profile!A:F,6,false),"")</f>
        <v/>
      </c>
      <c r="E21" s="130" t="str">
        <f t="shared" si="1"/>
        <v/>
      </c>
      <c r="F21" s="130" t="str">
        <f t="shared" si="2"/>
        <v/>
      </c>
      <c r="G21" s="129" t="str">
        <f t="shared" si="3"/>
        <v/>
      </c>
      <c r="H21" s="132" t="str">
        <f t="shared" si="4"/>
        <v/>
      </c>
      <c r="I21" s="127" t="str">
        <f t="shared" si="5"/>
        <v/>
      </c>
      <c r="J21" s="133" t="str">
        <f>if(len(A21)=0,"",'Season Standings Pivot'!A47)</f>
        <v/>
      </c>
      <c r="K21" s="130" t="s">
        <v>14</v>
      </c>
      <c r="L21" s="130" t="str">
        <f>if(len(A21)=0,"",sum('Season Standings Pivot'!B47:Z47))</f>
        <v/>
      </c>
      <c r="M21" s="130" t="str">
        <f>IFERROR(VLOOKUP(J21,Profile!A:F,6,false),"")</f>
        <v/>
      </c>
      <c r="N21" s="130" t="str">
        <f t="shared" si="6"/>
        <v/>
      </c>
      <c r="O21" s="130" t="str">
        <f t="shared" si="7"/>
        <v/>
      </c>
      <c r="P21" s="129" t="str">
        <f t="shared" si="8"/>
        <v/>
      </c>
      <c r="Q21" s="127" t="str">
        <f t="shared" si="9"/>
        <v/>
      </c>
    </row>
    <row r="22">
      <c r="A22" s="129" t="str">
        <f>'Season Standings Pivot'!A24</f>
        <v/>
      </c>
      <c r="B22" s="130" t="s">
        <v>14</v>
      </c>
      <c r="C22" s="130" t="str">
        <f>if(len(A22)=0,"",sum('Season Standings Pivot'!B24:Z24))</f>
        <v/>
      </c>
      <c r="D22" s="130" t="str">
        <f>IFERROR(VLOOKUP(A22,Profile!A:F,6,false),"")</f>
        <v/>
      </c>
      <c r="E22" s="130" t="str">
        <f t="shared" si="1"/>
        <v/>
      </c>
      <c r="F22" s="130" t="str">
        <f t="shared" si="2"/>
        <v/>
      </c>
      <c r="G22" s="129" t="str">
        <f t="shared" si="3"/>
        <v/>
      </c>
      <c r="H22" s="132" t="str">
        <f t="shared" si="4"/>
        <v/>
      </c>
      <c r="I22" s="127" t="str">
        <f t="shared" si="5"/>
        <v/>
      </c>
      <c r="J22" s="133" t="str">
        <f>if(len(A22)=0,"",'Season Standings Pivot'!A48)</f>
        <v/>
      </c>
      <c r="K22" s="130" t="s">
        <v>14</v>
      </c>
      <c r="L22" s="130" t="str">
        <f>if(len(A22)=0,"",sum('Season Standings Pivot'!B48:Z48))</f>
        <v/>
      </c>
      <c r="M22" s="130" t="str">
        <f>IFERROR(VLOOKUP(J22,Profile!A:F,6,false),"")</f>
        <v/>
      </c>
      <c r="N22" s="130" t="str">
        <f t="shared" si="6"/>
        <v/>
      </c>
      <c r="O22" s="130" t="str">
        <f t="shared" si="7"/>
        <v/>
      </c>
      <c r="P22" s="129" t="str">
        <f t="shared" si="8"/>
        <v/>
      </c>
      <c r="Q22" s="127" t="str">
        <f t="shared" si="9"/>
        <v/>
      </c>
    </row>
    <row r="23">
      <c r="A23" s="129" t="str">
        <f>'Season Standings Pivot'!A25</f>
        <v/>
      </c>
      <c r="B23" s="130" t="s">
        <v>14</v>
      </c>
      <c r="C23" s="130" t="str">
        <f>if(len(A23)=0,"",sum('Season Standings Pivot'!B25:Z25))</f>
        <v/>
      </c>
      <c r="D23" s="130" t="str">
        <f>IFERROR(VLOOKUP(A23,Profile!A:F,6,false),"")</f>
        <v/>
      </c>
      <c r="E23" s="130" t="str">
        <f t="shared" si="1"/>
        <v/>
      </c>
      <c r="F23" s="130" t="str">
        <f t="shared" si="2"/>
        <v/>
      </c>
      <c r="G23" s="129" t="str">
        <f t="shared" si="3"/>
        <v/>
      </c>
      <c r="H23" s="132" t="str">
        <f t="shared" si="4"/>
        <v/>
      </c>
      <c r="I23" s="127" t="str">
        <f t="shared" si="5"/>
        <v/>
      </c>
      <c r="J23" s="133" t="str">
        <f>if(len(A23)=0,"",'Season Standings Pivot'!A49)</f>
        <v/>
      </c>
      <c r="K23" s="130" t="s">
        <v>14</v>
      </c>
      <c r="L23" s="130" t="str">
        <f>if(len(A23)=0,"",sum('Season Standings Pivot'!B49:Z49))</f>
        <v/>
      </c>
      <c r="M23" s="130" t="str">
        <f>IFERROR(VLOOKUP(J23,Profile!A:F,6,false),"")</f>
        <v/>
      </c>
      <c r="N23" s="130" t="str">
        <f t="shared" si="6"/>
        <v/>
      </c>
      <c r="O23" s="130" t="str">
        <f t="shared" si="7"/>
        <v/>
      </c>
      <c r="P23" s="129" t="str">
        <f t="shared" si="8"/>
        <v/>
      </c>
      <c r="Q23" s="127" t="str">
        <f t="shared" si="9"/>
        <v/>
      </c>
    </row>
    <row r="24">
      <c r="A24" s="129"/>
      <c r="B24" s="130" t="s">
        <v>14</v>
      </c>
      <c r="C24" s="130"/>
      <c r="D24" s="130"/>
      <c r="E24" s="130"/>
      <c r="F24" s="130"/>
      <c r="G24" s="130"/>
      <c r="H24" s="132" t="str">
        <f t="shared" si="4"/>
        <v/>
      </c>
      <c r="I24" s="127" t="str">
        <f t="shared" si="5"/>
        <v/>
      </c>
      <c r="J24" s="133" t="str">
        <f>if(len(A24)=0,"",'Season Standings Pivot'!A50)</f>
        <v/>
      </c>
      <c r="K24" s="130" t="s">
        <v>14</v>
      </c>
      <c r="L24" s="130" t="str">
        <f>if(len(A24)=0,"",sum('Season Standings Pivot'!B50:Z50))</f>
        <v/>
      </c>
      <c r="M24" s="130" t="str">
        <f>IFERROR(VLOOKUP(J24,Profile!A:F,6,false),"")</f>
        <v/>
      </c>
      <c r="N24" s="130" t="str">
        <f t="shared" si="6"/>
        <v/>
      </c>
      <c r="O24" s="130" t="str">
        <f t="shared" si="7"/>
        <v/>
      </c>
      <c r="P24" s="129" t="str">
        <f t="shared" si="8"/>
        <v/>
      </c>
      <c r="Q24" s="127" t="str">
        <f t="shared" si="9"/>
        <v/>
      </c>
    </row>
    <row r="25">
      <c r="B25" s="8" t="s">
        <v>14</v>
      </c>
      <c r="K25" s="8" t="s">
        <v>14</v>
      </c>
    </row>
    <row r="26">
      <c r="B26" s="8" t="s">
        <v>14</v>
      </c>
      <c r="K26" s="8" t="s">
        <v>14</v>
      </c>
    </row>
    <row r="27">
      <c r="B27" s="8" t="s">
        <v>14</v>
      </c>
      <c r="K27" s="8" t="s">
        <v>14</v>
      </c>
    </row>
    <row r="28">
      <c r="B28" s="8" t="s">
        <v>14</v>
      </c>
      <c r="K28" s="8" t="s">
        <v>14</v>
      </c>
    </row>
    <row r="29">
      <c r="B29" s="8" t="s">
        <v>14</v>
      </c>
      <c r="K29" s="8" t="s">
        <v>14</v>
      </c>
    </row>
    <row r="30">
      <c r="B30" s="8" t="s">
        <v>14</v>
      </c>
      <c r="K30" s="8" t="s">
        <v>14</v>
      </c>
    </row>
    <row r="31">
      <c r="B31" s="8" t="s">
        <v>14</v>
      </c>
      <c r="K31" s="8" t="s">
        <v>14</v>
      </c>
    </row>
    <row r="32">
      <c r="B32" s="8" t="s">
        <v>14</v>
      </c>
      <c r="K32" s="8" t="s">
        <v>14</v>
      </c>
    </row>
    <row r="33">
      <c r="B33" s="8" t="s">
        <v>14</v>
      </c>
      <c r="K33" s="8" t="s">
        <v>14</v>
      </c>
    </row>
    <row r="34">
      <c r="B34" s="8" t="s">
        <v>14</v>
      </c>
      <c r="K34" s="8" t="s">
        <v>14</v>
      </c>
    </row>
    <row r="35">
      <c r="B35" s="8" t="s">
        <v>14</v>
      </c>
      <c r="K35" s="8" t="s">
        <v>14</v>
      </c>
    </row>
    <row r="36">
      <c r="B36" s="8" t="s">
        <v>14</v>
      </c>
      <c r="K36" s="8" t="s">
        <v>14</v>
      </c>
    </row>
    <row r="37">
      <c r="B37" s="8" t="s">
        <v>14</v>
      </c>
      <c r="K37" s="8" t="s">
        <v>14</v>
      </c>
    </row>
    <row r="38">
      <c r="B38" s="8" t="s">
        <v>14</v>
      </c>
      <c r="K38" s="8" t="s">
        <v>14</v>
      </c>
    </row>
    <row r="39">
      <c r="B39" s="8" t="s">
        <v>14</v>
      </c>
      <c r="K39" s="8" t="s">
        <v>14</v>
      </c>
    </row>
    <row r="40">
      <c r="B40" s="8" t="s">
        <v>14</v>
      </c>
      <c r="K40" s="8" t="s">
        <v>14</v>
      </c>
    </row>
    <row r="41">
      <c r="B41" s="8" t="s">
        <v>14</v>
      </c>
      <c r="K41" s="8" t="s">
        <v>14</v>
      </c>
    </row>
    <row r="42">
      <c r="B42" s="8" t="s">
        <v>14</v>
      </c>
      <c r="K42" s="8" t="s">
        <v>14</v>
      </c>
    </row>
    <row r="43">
      <c r="B43" s="8" t="s">
        <v>14</v>
      </c>
      <c r="K43" s="8" t="s">
        <v>14</v>
      </c>
    </row>
    <row r="44">
      <c r="B44" s="8" t="s">
        <v>14</v>
      </c>
      <c r="K44" s="8" t="s">
        <v>14</v>
      </c>
    </row>
    <row r="45">
      <c r="B45" s="8" t="s">
        <v>14</v>
      </c>
      <c r="K45" s="8" t="s">
        <v>14</v>
      </c>
    </row>
    <row r="46">
      <c r="B46" s="8" t="s">
        <v>14</v>
      </c>
      <c r="K46" s="8" t="s">
        <v>14</v>
      </c>
    </row>
    <row r="47">
      <c r="B47" s="8" t="s">
        <v>14</v>
      </c>
      <c r="K47" s="8" t="s">
        <v>14</v>
      </c>
    </row>
    <row r="48">
      <c r="B48" s="8" t="s">
        <v>14</v>
      </c>
      <c r="K48" s="8" t="s">
        <v>14</v>
      </c>
    </row>
    <row r="49">
      <c r="B49" s="8" t="s">
        <v>14</v>
      </c>
      <c r="K49" s="8" t="s">
        <v>14</v>
      </c>
    </row>
    <row r="50">
      <c r="B50" s="8" t="s">
        <v>14</v>
      </c>
      <c r="K50" s="8" t="s">
        <v>14</v>
      </c>
    </row>
    <row r="51">
      <c r="B51" s="8" t="s">
        <v>14</v>
      </c>
      <c r="K51" s="8" t="s">
        <v>14</v>
      </c>
    </row>
    <row r="52">
      <c r="B52" s="8" t="s">
        <v>14</v>
      </c>
      <c r="K52" s="8" t="s">
        <v>14</v>
      </c>
    </row>
    <row r="53">
      <c r="B53" s="8" t="s">
        <v>14</v>
      </c>
      <c r="K53" s="8" t="s">
        <v>14</v>
      </c>
    </row>
    <row r="54">
      <c r="B54" s="8" t="s">
        <v>14</v>
      </c>
      <c r="K54" s="8" t="s">
        <v>14</v>
      </c>
    </row>
    <row r="55">
      <c r="B55" s="8" t="s">
        <v>14</v>
      </c>
      <c r="K55" s="8" t="s">
        <v>14</v>
      </c>
    </row>
    <row r="56">
      <c r="B56" s="8" t="s">
        <v>14</v>
      </c>
      <c r="K56" s="8" t="s">
        <v>14</v>
      </c>
    </row>
    <row r="57">
      <c r="B57" s="8" t="s">
        <v>14</v>
      </c>
      <c r="K57" s="8" t="s">
        <v>14</v>
      </c>
    </row>
    <row r="58">
      <c r="B58" s="8" t="s">
        <v>14</v>
      </c>
      <c r="K58" s="8" t="s">
        <v>14</v>
      </c>
    </row>
    <row r="59">
      <c r="B59" s="8" t="s">
        <v>14</v>
      </c>
      <c r="K59" s="8" t="s">
        <v>14</v>
      </c>
    </row>
    <row r="60">
      <c r="B60" s="8" t="s">
        <v>14</v>
      </c>
      <c r="K60" s="8" t="s">
        <v>14</v>
      </c>
    </row>
    <row r="61">
      <c r="B61" s="8" t="s">
        <v>14</v>
      </c>
      <c r="K61" s="8" t="s">
        <v>14</v>
      </c>
    </row>
    <row r="62">
      <c r="B62" s="8" t="s">
        <v>14</v>
      </c>
      <c r="K62" s="8" t="s">
        <v>14</v>
      </c>
    </row>
    <row r="63">
      <c r="B63" s="8" t="s">
        <v>14</v>
      </c>
      <c r="K63" s="8" t="s">
        <v>14</v>
      </c>
    </row>
    <row r="64">
      <c r="B64" s="8" t="s">
        <v>14</v>
      </c>
      <c r="K64" s="8" t="s">
        <v>14</v>
      </c>
    </row>
    <row r="65">
      <c r="B65" s="8" t="s">
        <v>14</v>
      </c>
      <c r="K65" s="8" t="s">
        <v>14</v>
      </c>
    </row>
    <row r="66">
      <c r="B66" s="8" t="s">
        <v>14</v>
      </c>
      <c r="K66" s="8" t="s">
        <v>14</v>
      </c>
    </row>
    <row r="67">
      <c r="B67" s="8" t="s">
        <v>14</v>
      </c>
      <c r="K67" s="8" t="s">
        <v>14</v>
      </c>
    </row>
    <row r="68">
      <c r="B68" s="8" t="s">
        <v>14</v>
      </c>
      <c r="K68" s="8" t="s">
        <v>14</v>
      </c>
    </row>
    <row r="69">
      <c r="B69" s="8" t="s">
        <v>14</v>
      </c>
      <c r="K69" s="8" t="s">
        <v>14</v>
      </c>
    </row>
    <row r="70">
      <c r="B70" s="8" t="s">
        <v>14</v>
      </c>
      <c r="K70" s="8" t="s">
        <v>14</v>
      </c>
    </row>
    <row r="71">
      <c r="B71" s="8" t="s">
        <v>14</v>
      </c>
      <c r="K71" s="8" t="s">
        <v>14</v>
      </c>
    </row>
    <row r="72">
      <c r="B72" s="8" t="s">
        <v>14</v>
      </c>
      <c r="K72" s="8" t="s">
        <v>14</v>
      </c>
    </row>
    <row r="73">
      <c r="B73" s="8" t="s">
        <v>14</v>
      </c>
      <c r="K73" s="8" t="s">
        <v>14</v>
      </c>
    </row>
    <row r="74">
      <c r="B74" s="8" t="s">
        <v>14</v>
      </c>
      <c r="K74" s="8" t="s">
        <v>14</v>
      </c>
    </row>
    <row r="75">
      <c r="B75" s="8" t="s">
        <v>14</v>
      </c>
      <c r="K75" s="8" t="s">
        <v>14</v>
      </c>
    </row>
    <row r="76">
      <c r="B76" s="8" t="s">
        <v>14</v>
      </c>
      <c r="K76" s="8" t="s">
        <v>14</v>
      </c>
    </row>
    <row r="77">
      <c r="B77" s="8" t="s">
        <v>14</v>
      </c>
      <c r="K77" s="8" t="s">
        <v>14</v>
      </c>
    </row>
    <row r="78">
      <c r="B78" s="8" t="s">
        <v>14</v>
      </c>
      <c r="K78" s="8" t="s">
        <v>14</v>
      </c>
    </row>
    <row r="79">
      <c r="B79" s="8" t="s">
        <v>14</v>
      </c>
      <c r="K79" s="8" t="s">
        <v>14</v>
      </c>
    </row>
    <row r="80">
      <c r="B80" s="8" t="s">
        <v>14</v>
      </c>
      <c r="K80" s="8" t="s">
        <v>14</v>
      </c>
    </row>
    <row r="81">
      <c r="B81" s="8" t="s">
        <v>14</v>
      </c>
      <c r="K81" s="8" t="s">
        <v>14</v>
      </c>
    </row>
    <row r="82">
      <c r="B82" s="8" t="s">
        <v>14</v>
      </c>
      <c r="K82" s="8" t="s">
        <v>14</v>
      </c>
    </row>
    <row r="83">
      <c r="B83" s="8" t="s">
        <v>14</v>
      </c>
      <c r="K83" s="8" t="s">
        <v>14</v>
      </c>
    </row>
    <row r="84">
      <c r="B84" s="8" t="s">
        <v>14</v>
      </c>
      <c r="K84" s="8" t="s">
        <v>14</v>
      </c>
    </row>
    <row r="85">
      <c r="B85" s="8" t="s">
        <v>14</v>
      </c>
      <c r="K85" s="8" t="s">
        <v>14</v>
      </c>
    </row>
    <row r="86">
      <c r="B86" s="8" t="s">
        <v>14</v>
      </c>
      <c r="K86" s="8" t="s">
        <v>14</v>
      </c>
    </row>
    <row r="87">
      <c r="B87" s="8" t="s">
        <v>14</v>
      </c>
      <c r="K87" s="8" t="s">
        <v>14</v>
      </c>
    </row>
    <row r="88">
      <c r="B88" s="8" t="s">
        <v>14</v>
      </c>
      <c r="K88" s="8" t="s">
        <v>14</v>
      </c>
    </row>
    <row r="89">
      <c r="B89" s="8" t="s">
        <v>14</v>
      </c>
      <c r="K89" s="8" t="s">
        <v>14</v>
      </c>
    </row>
    <row r="90">
      <c r="B90" s="8" t="s">
        <v>14</v>
      </c>
      <c r="K90" s="8" t="s">
        <v>14</v>
      </c>
    </row>
    <row r="91">
      <c r="B91" s="8" t="s">
        <v>14</v>
      </c>
      <c r="K91" s="8" t="s">
        <v>14</v>
      </c>
    </row>
    <row r="92">
      <c r="B92" s="8" t="s">
        <v>14</v>
      </c>
      <c r="K92" s="8" t="s">
        <v>14</v>
      </c>
    </row>
    <row r="93">
      <c r="B93" s="8" t="s">
        <v>14</v>
      </c>
      <c r="K93" s="8" t="s">
        <v>14</v>
      </c>
    </row>
    <row r="94">
      <c r="B94" s="8" t="s">
        <v>14</v>
      </c>
      <c r="K94" s="8" t="s">
        <v>14</v>
      </c>
    </row>
    <row r="95">
      <c r="B95" s="8" t="s">
        <v>14</v>
      </c>
      <c r="K95" s="8" t="s">
        <v>14</v>
      </c>
    </row>
    <row r="96">
      <c r="B96" s="8" t="s">
        <v>14</v>
      </c>
      <c r="K96" s="8" t="s">
        <v>14</v>
      </c>
    </row>
    <row r="97">
      <c r="B97" s="8" t="s">
        <v>14</v>
      </c>
      <c r="K97" s="8" t="s">
        <v>14</v>
      </c>
    </row>
    <row r="98">
      <c r="B98" s="8" t="s">
        <v>14</v>
      </c>
      <c r="K98" s="8" t="s">
        <v>14</v>
      </c>
    </row>
    <row r="99">
      <c r="B99" s="8" t="s">
        <v>14</v>
      </c>
      <c r="K99" s="8" t="s">
        <v>14</v>
      </c>
    </row>
    <row r="100">
      <c r="B100" s="8" t="s">
        <v>14</v>
      </c>
      <c r="K100" s="8" t="s">
        <v>14</v>
      </c>
    </row>
    <row r="101">
      <c r="B101" s="8" t="s">
        <v>14</v>
      </c>
      <c r="K101" s="8" t="s">
        <v>14</v>
      </c>
    </row>
    <row r="102">
      <c r="B102" s="8" t="s">
        <v>14</v>
      </c>
      <c r="K102" s="8" t="s">
        <v>14</v>
      </c>
    </row>
    <row r="103">
      <c r="B103" s="8" t="s">
        <v>14</v>
      </c>
      <c r="K103" s="8" t="s">
        <v>14</v>
      </c>
    </row>
    <row r="104">
      <c r="B104" s="8" t="s">
        <v>14</v>
      </c>
      <c r="K104" s="8" t="s">
        <v>14</v>
      </c>
    </row>
    <row r="105">
      <c r="B105" s="8" t="s">
        <v>14</v>
      </c>
      <c r="K105" s="8" t="s">
        <v>14</v>
      </c>
    </row>
    <row r="106">
      <c r="B106" s="8" t="s">
        <v>14</v>
      </c>
      <c r="K106" s="8" t="s">
        <v>14</v>
      </c>
    </row>
    <row r="107">
      <c r="B107" s="8" t="s">
        <v>14</v>
      </c>
      <c r="K107" s="8" t="s">
        <v>14</v>
      </c>
    </row>
    <row r="108">
      <c r="B108" s="8" t="s">
        <v>14</v>
      </c>
      <c r="K108" s="8" t="s">
        <v>14</v>
      </c>
    </row>
    <row r="109">
      <c r="B109" s="8" t="s">
        <v>14</v>
      </c>
      <c r="K109" s="8" t="s">
        <v>14</v>
      </c>
    </row>
    <row r="110">
      <c r="B110" s="8" t="s">
        <v>14</v>
      </c>
      <c r="K110" s="8" t="s">
        <v>14</v>
      </c>
    </row>
    <row r="111">
      <c r="B111" s="8" t="s">
        <v>14</v>
      </c>
      <c r="K111" s="8" t="s">
        <v>14</v>
      </c>
    </row>
    <row r="112">
      <c r="B112" s="8" t="s">
        <v>14</v>
      </c>
      <c r="K112" s="8" t="s">
        <v>14</v>
      </c>
    </row>
    <row r="113">
      <c r="B113" s="8" t="s">
        <v>14</v>
      </c>
      <c r="K113" s="8" t="s">
        <v>14</v>
      </c>
    </row>
    <row r="114">
      <c r="B114" s="8" t="s">
        <v>14</v>
      </c>
      <c r="K114" s="8" t="s">
        <v>14</v>
      </c>
    </row>
    <row r="115">
      <c r="B115" s="8" t="s">
        <v>14</v>
      </c>
      <c r="K115" s="8" t="s">
        <v>14</v>
      </c>
    </row>
    <row r="116">
      <c r="B116" s="8" t="s">
        <v>14</v>
      </c>
      <c r="K116" s="8" t="s">
        <v>14</v>
      </c>
    </row>
    <row r="117">
      <c r="B117" s="8" t="s">
        <v>14</v>
      </c>
      <c r="K117" s="8" t="s">
        <v>14</v>
      </c>
    </row>
    <row r="118">
      <c r="B118" s="8" t="s">
        <v>14</v>
      </c>
      <c r="K118" s="8" t="s">
        <v>14</v>
      </c>
    </row>
    <row r="119">
      <c r="B119" s="8" t="s">
        <v>14</v>
      </c>
      <c r="K119" s="8" t="s">
        <v>14</v>
      </c>
    </row>
    <row r="120">
      <c r="B120" s="8" t="s">
        <v>14</v>
      </c>
      <c r="K120" s="8" t="s">
        <v>14</v>
      </c>
    </row>
    <row r="121">
      <c r="B121" s="8" t="s">
        <v>14</v>
      </c>
      <c r="K121" s="8" t="s">
        <v>14</v>
      </c>
    </row>
    <row r="122">
      <c r="B122" s="8" t="s">
        <v>14</v>
      </c>
      <c r="K122" s="8" t="s">
        <v>14</v>
      </c>
    </row>
    <row r="123">
      <c r="B123" s="8" t="s">
        <v>14</v>
      </c>
      <c r="K123" s="8" t="s">
        <v>14</v>
      </c>
    </row>
    <row r="124">
      <c r="B124" s="8" t="s">
        <v>14</v>
      </c>
      <c r="K124" s="8" t="s">
        <v>14</v>
      </c>
    </row>
    <row r="125">
      <c r="B125" s="8" t="s">
        <v>14</v>
      </c>
      <c r="K125" s="8" t="s">
        <v>14</v>
      </c>
    </row>
    <row r="126">
      <c r="B126" s="8" t="s">
        <v>14</v>
      </c>
      <c r="K126" s="8" t="s">
        <v>14</v>
      </c>
    </row>
    <row r="127">
      <c r="B127" s="8" t="s">
        <v>14</v>
      </c>
      <c r="K127" s="8" t="s">
        <v>14</v>
      </c>
    </row>
    <row r="128">
      <c r="B128" s="8" t="s">
        <v>14</v>
      </c>
      <c r="K128" s="8" t="s">
        <v>14</v>
      </c>
    </row>
    <row r="129">
      <c r="B129" s="8" t="s">
        <v>14</v>
      </c>
      <c r="K129" s="8" t="s">
        <v>14</v>
      </c>
    </row>
    <row r="130">
      <c r="B130" s="8" t="s">
        <v>14</v>
      </c>
      <c r="K130" s="8" t="s">
        <v>14</v>
      </c>
    </row>
    <row r="131">
      <c r="B131" s="8" t="s">
        <v>14</v>
      </c>
      <c r="K131" s="8" t="s">
        <v>14</v>
      </c>
    </row>
    <row r="132">
      <c r="B132" s="8" t="s">
        <v>14</v>
      </c>
      <c r="K132" s="8" t="s">
        <v>14</v>
      </c>
    </row>
    <row r="133">
      <c r="B133" s="8" t="s">
        <v>14</v>
      </c>
      <c r="K133" s="8" t="s">
        <v>14</v>
      </c>
    </row>
    <row r="134">
      <c r="B134" s="8" t="s">
        <v>14</v>
      </c>
      <c r="K134" s="8" t="s">
        <v>14</v>
      </c>
    </row>
    <row r="135">
      <c r="B135" s="8" t="s">
        <v>14</v>
      </c>
      <c r="K135" s="8" t="s">
        <v>14</v>
      </c>
    </row>
    <row r="136">
      <c r="B136" s="8" t="s">
        <v>14</v>
      </c>
      <c r="K136" s="8" t="s">
        <v>14</v>
      </c>
    </row>
    <row r="137">
      <c r="B137" s="8" t="s">
        <v>14</v>
      </c>
      <c r="K137" s="8" t="s">
        <v>14</v>
      </c>
    </row>
    <row r="138">
      <c r="B138" s="8" t="s">
        <v>14</v>
      </c>
      <c r="K138" s="8" t="s">
        <v>14</v>
      </c>
    </row>
    <row r="139">
      <c r="B139" s="8" t="s">
        <v>14</v>
      </c>
      <c r="K139" s="8" t="s">
        <v>14</v>
      </c>
    </row>
    <row r="140">
      <c r="B140" s="8" t="s">
        <v>14</v>
      </c>
      <c r="K140" s="8" t="s">
        <v>14</v>
      </c>
    </row>
    <row r="141">
      <c r="B141" s="8" t="s">
        <v>14</v>
      </c>
      <c r="K141" s="8" t="s">
        <v>14</v>
      </c>
    </row>
    <row r="142">
      <c r="B142" s="8" t="s">
        <v>14</v>
      </c>
      <c r="K142" s="8" t="s">
        <v>14</v>
      </c>
    </row>
    <row r="143">
      <c r="B143" s="8" t="s">
        <v>14</v>
      </c>
      <c r="K143" s="8" t="s">
        <v>14</v>
      </c>
    </row>
    <row r="144">
      <c r="B144" s="8" t="s">
        <v>14</v>
      </c>
      <c r="K144" s="8" t="s">
        <v>14</v>
      </c>
    </row>
    <row r="145">
      <c r="B145" s="8" t="s">
        <v>14</v>
      </c>
      <c r="K145" s="8" t="s">
        <v>14</v>
      </c>
    </row>
    <row r="146">
      <c r="B146" s="8" t="s">
        <v>14</v>
      </c>
      <c r="K146" s="8" t="s">
        <v>14</v>
      </c>
    </row>
    <row r="147">
      <c r="B147" s="8" t="s">
        <v>14</v>
      </c>
      <c r="K147" s="8" t="s">
        <v>14</v>
      </c>
    </row>
    <row r="148">
      <c r="B148" s="8" t="s">
        <v>14</v>
      </c>
      <c r="K148" s="8" t="s">
        <v>14</v>
      </c>
    </row>
    <row r="149">
      <c r="B149" s="8" t="s">
        <v>14</v>
      </c>
      <c r="K149" s="8" t="s">
        <v>14</v>
      </c>
    </row>
    <row r="150">
      <c r="B150" s="8" t="s">
        <v>14</v>
      </c>
      <c r="K150" s="8" t="s">
        <v>14</v>
      </c>
    </row>
    <row r="151">
      <c r="B151" s="8" t="s">
        <v>14</v>
      </c>
      <c r="K151" s="8" t="s">
        <v>14</v>
      </c>
    </row>
    <row r="152">
      <c r="B152" s="8" t="s">
        <v>14</v>
      </c>
      <c r="K152" s="8" t="s">
        <v>14</v>
      </c>
    </row>
    <row r="153">
      <c r="B153" s="8" t="s">
        <v>14</v>
      </c>
      <c r="K153" s="8" t="s">
        <v>14</v>
      </c>
    </row>
    <row r="154">
      <c r="B154" s="8" t="s">
        <v>14</v>
      </c>
      <c r="K154" s="8" t="s">
        <v>14</v>
      </c>
    </row>
    <row r="155">
      <c r="B155" s="8" t="s">
        <v>14</v>
      </c>
      <c r="K155" s="8" t="s">
        <v>14</v>
      </c>
    </row>
    <row r="156">
      <c r="B156" s="8" t="s">
        <v>14</v>
      </c>
      <c r="K156" s="8" t="s">
        <v>14</v>
      </c>
    </row>
    <row r="157">
      <c r="B157" s="8" t="s">
        <v>14</v>
      </c>
      <c r="K157" s="8" t="s">
        <v>14</v>
      </c>
    </row>
    <row r="158">
      <c r="B158" s="8" t="s">
        <v>14</v>
      </c>
      <c r="K158" s="8" t="s">
        <v>14</v>
      </c>
    </row>
    <row r="159">
      <c r="B159" s="8" t="s">
        <v>14</v>
      </c>
      <c r="K159" s="8" t="s">
        <v>14</v>
      </c>
    </row>
    <row r="160">
      <c r="B160" s="8" t="s">
        <v>14</v>
      </c>
      <c r="K160" s="8" t="s">
        <v>14</v>
      </c>
    </row>
    <row r="161">
      <c r="B161" s="8" t="s">
        <v>14</v>
      </c>
      <c r="K161" s="8" t="s">
        <v>14</v>
      </c>
    </row>
    <row r="162">
      <c r="B162" s="8" t="s">
        <v>14</v>
      </c>
      <c r="K162" s="8" t="s">
        <v>14</v>
      </c>
    </row>
    <row r="163">
      <c r="B163" s="8" t="s">
        <v>14</v>
      </c>
      <c r="K163" s="8" t="s">
        <v>14</v>
      </c>
    </row>
    <row r="164">
      <c r="B164" s="8" t="s">
        <v>14</v>
      </c>
      <c r="K164" s="8" t="s">
        <v>14</v>
      </c>
    </row>
    <row r="165">
      <c r="B165" s="8" t="s">
        <v>14</v>
      </c>
      <c r="K165" s="8" t="s">
        <v>14</v>
      </c>
    </row>
    <row r="166">
      <c r="B166" s="8" t="s">
        <v>14</v>
      </c>
      <c r="K166" s="8" t="s">
        <v>14</v>
      </c>
    </row>
    <row r="167">
      <c r="B167" s="8" t="s">
        <v>14</v>
      </c>
      <c r="K167" s="8" t="s">
        <v>14</v>
      </c>
    </row>
    <row r="168">
      <c r="B168" s="8" t="s">
        <v>14</v>
      </c>
      <c r="K168" s="8" t="s">
        <v>14</v>
      </c>
    </row>
    <row r="169">
      <c r="B169" s="8" t="s">
        <v>14</v>
      </c>
      <c r="K169" s="8" t="s">
        <v>14</v>
      </c>
    </row>
    <row r="170">
      <c r="B170" s="8" t="s">
        <v>14</v>
      </c>
      <c r="K170" s="8" t="s">
        <v>14</v>
      </c>
    </row>
    <row r="171">
      <c r="B171" s="8" t="s">
        <v>14</v>
      </c>
      <c r="K171" s="8" t="s">
        <v>14</v>
      </c>
    </row>
    <row r="172">
      <c r="B172" s="8" t="s">
        <v>14</v>
      </c>
      <c r="K172" s="8" t="s">
        <v>14</v>
      </c>
    </row>
    <row r="173">
      <c r="B173" s="8" t="s">
        <v>14</v>
      </c>
      <c r="K173" s="8" t="s">
        <v>14</v>
      </c>
    </row>
    <row r="174">
      <c r="B174" s="8" t="s">
        <v>14</v>
      </c>
      <c r="K174" s="8" t="s">
        <v>14</v>
      </c>
    </row>
    <row r="175">
      <c r="B175" s="8" t="s">
        <v>14</v>
      </c>
      <c r="K175" s="8" t="s">
        <v>14</v>
      </c>
    </row>
    <row r="176">
      <c r="B176" s="8" t="s">
        <v>14</v>
      </c>
      <c r="K176" s="8" t="s">
        <v>14</v>
      </c>
    </row>
    <row r="177">
      <c r="B177" s="8" t="s">
        <v>14</v>
      </c>
      <c r="K177" s="8" t="s">
        <v>14</v>
      </c>
    </row>
    <row r="178">
      <c r="B178" s="8" t="s">
        <v>14</v>
      </c>
      <c r="K178" s="8" t="s">
        <v>14</v>
      </c>
    </row>
    <row r="179">
      <c r="B179" s="8" t="s">
        <v>14</v>
      </c>
      <c r="K179" s="8" t="s">
        <v>14</v>
      </c>
    </row>
    <row r="180">
      <c r="B180" s="8" t="s">
        <v>14</v>
      </c>
      <c r="K180" s="8" t="s">
        <v>14</v>
      </c>
    </row>
    <row r="181">
      <c r="B181" s="8" t="s">
        <v>14</v>
      </c>
      <c r="K181" s="8" t="s">
        <v>14</v>
      </c>
    </row>
    <row r="182">
      <c r="B182" s="8" t="s">
        <v>14</v>
      </c>
      <c r="K182" s="8" t="s">
        <v>14</v>
      </c>
    </row>
    <row r="183">
      <c r="B183" s="8" t="s">
        <v>14</v>
      </c>
      <c r="K183" s="8" t="s">
        <v>14</v>
      </c>
    </row>
    <row r="184">
      <c r="B184" s="8" t="s">
        <v>14</v>
      </c>
      <c r="K184" s="8" t="s">
        <v>14</v>
      </c>
    </row>
    <row r="185">
      <c r="B185" s="8" t="s">
        <v>14</v>
      </c>
      <c r="K185" s="8" t="s">
        <v>14</v>
      </c>
    </row>
    <row r="186">
      <c r="B186" s="8" t="s">
        <v>14</v>
      </c>
      <c r="K186" s="8" t="s">
        <v>14</v>
      </c>
    </row>
    <row r="187">
      <c r="B187" s="8" t="s">
        <v>14</v>
      </c>
      <c r="K187" s="8" t="s">
        <v>14</v>
      </c>
    </row>
    <row r="188">
      <c r="B188" s="8" t="s">
        <v>14</v>
      </c>
      <c r="K188" s="8" t="s">
        <v>14</v>
      </c>
    </row>
    <row r="189">
      <c r="B189" s="8" t="s">
        <v>14</v>
      </c>
      <c r="K189" s="8" t="s">
        <v>14</v>
      </c>
    </row>
    <row r="190">
      <c r="B190" s="8" t="s">
        <v>14</v>
      </c>
      <c r="K190" s="8" t="s">
        <v>14</v>
      </c>
    </row>
    <row r="191">
      <c r="B191" s="8" t="s">
        <v>14</v>
      </c>
      <c r="K191" s="8" t="s">
        <v>14</v>
      </c>
    </row>
    <row r="192">
      <c r="B192" s="8" t="s">
        <v>14</v>
      </c>
      <c r="K192" s="8" t="s">
        <v>14</v>
      </c>
    </row>
    <row r="193">
      <c r="B193" s="8" t="s">
        <v>14</v>
      </c>
      <c r="K193" s="8" t="s">
        <v>14</v>
      </c>
    </row>
    <row r="194">
      <c r="B194" s="8" t="s">
        <v>14</v>
      </c>
      <c r="K194" s="8" t="s">
        <v>14</v>
      </c>
    </row>
    <row r="195">
      <c r="B195" s="8" t="s">
        <v>14</v>
      </c>
      <c r="K195" s="8" t="s">
        <v>14</v>
      </c>
    </row>
    <row r="196">
      <c r="B196" s="8" t="s">
        <v>14</v>
      </c>
      <c r="K196" s="8" t="s">
        <v>14</v>
      </c>
    </row>
    <row r="197">
      <c r="B197" s="8" t="s">
        <v>14</v>
      </c>
      <c r="K197" s="8" t="s">
        <v>14</v>
      </c>
    </row>
    <row r="198">
      <c r="B198" s="8" t="s">
        <v>14</v>
      </c>
      <c r="K198" s="8" t="s">
        <v>14</v>
      </c>
    </row>
    <row r="199">
      <c r="B199" s="8" t="s">
        <v>14</v>
      </c>
      <c r="K199" s="8" t="s">
        <v>14</v>
      </c>
    </row>
    <row r="200">
      <c r="B200" s="8" t="s">
        <v>14</v>
      </c>
      <c r="K200" s="8" t="s">
        <v>14</v>
      </c>
    </row>
    <row r="201">
      <c r="B201" s="8" t="s">
        <v>14</v>
      </c>
      <c r="K201" s="8" t="s">
        <v>14</v>
      </c>
    </row>
    <row r="202">
      <c r="B202" s="8" t="s">
        <v>14</v>
      </c>
      <c r="K202" s="8" t="s">
        <v>14</v>
      </c>
    </row>
    <row r="203">
      <c r="B203" s="8" t="s">
        <v>14</v>
      </c>
      <c r="K203" s="8" t="s">
        <v>14</v>
      </c>
    </row>
    <row r="204">
      <c r="B204" s="8" t="s">
        <v>14</v>
      </c>
      <c r="K204" s="8" t="s">
        <v>14</v>
      </c>
    </row>
    <row r="205">
      <c r="B205" s="8" t="s">
        <v>14</v>
      </c>
      <c r="K205" s="8" t="s">
        <v>14</v>
      </c>
    </row>
    <row r="206">
      <c r="B206" s="8" t="s">
        <v>14</v>
      </c>
      <c r="K206" s="8" t="s">
        <v>14</v>
      </c>
    </row>
    <row r="207">
      <c r="B207" s="8" t="s">
        <v>14</v>
      </c>
      <c r="K207" s="8" t="s">
        <v>14</v>
      </c>
    </row>
    <row r="208">
      <c r="B208" s="8" t="s">
        <v>14</v>
      </c>
      <c r="K208" s="8" t="s">
        <v>14</v>
      </c>
    </row>
    <row r="209">
      <c r="B209" s="8" t="s">
        <v>14</v>
      </c>
      <c r="K209" s="8" t="s">
        <v>14</v>
      </c>
    </row>
    <row r="210">
      <c r="B210" s="8" t="s">
        <v>14</v>
      </c>
      <c r="K210" s="8" t="s">
        <v>14</v>
      </c>
    </row>
    <row r="211">
      <c r="B211" s="8" t="s">
        <v>14</v>
      </c>
      <c r="K211" s="8" t="s">
        <v>14</v>
      </c>
    </row>
    <row r="212">
      <c r="B212" s="8" t="s">
        <v>14</v>
      </c>
      <c r="K212" s="8" t="s">
        <v>14</v>
      </c>
    </row>
    <row r="213">
      <c r="B213" s="8" t="s">
        <v>14</v>
      </c>
      <c r="K213" s="8" t="s">
        <v>14</v>
      </c>
    </row>
    <row r="214">
      <c r="B214" s="8" t="s">
        <v>14</v>
      </c>
      <c r="K214" s="8" t="s">
        <v>14</v>
      </c>
    </row>
    <row r="215">
      <c r="B215" s="8" t="s">
        <v>14</v>
      </c>
      <c r="K215" s="8" t="s">
        <v>14</v>
      </c>
    </row>
    <row r="216">
      <c r="B216" s="8" t="s">
        <v>14</v>
      </c>
      <c r="K216" s="8" t="s">
        <v>14</v>
      </c>
    </row>
    <row r="217">
      <c r="B217" s="8" t="s">
        <v>14</v>
      </c>
      <c r="K217" s="8" t="s">
        <v>14</v>
      </c>
    </row>
    <row r="218">
      <c r="B218" s="8" t="s">
        <v>14</v>
      </c>
      <c r="K218" s="8" t="s">
        <v>14</v>
      </c>
    </row>
    <row r="219">
      <c r="B219" s="8" t="s">
        <v>14</v>
      </c>
      <c r="K219" s="8" t="s">
        <v>14</v>
      </c>
    </row>
    <row r="220">
      <c r="B220" s="8" t="s">
        <v>14</v>
      </c>
      <c r="K220" s="8" t="s">
        <v>14</v>
      </c>
    </row>
    <row r="221">
      <c r="B221" s="8" t="s">
        <v>14</v>
      </c>
      <c r="K221" s="8" t="s">
        <v>14</v>
      </c>
    </row>
    <row r="222">
      <c r="B222" s="8" t="s">
        <v>14</v>
      </c>
      <c r="K222" s="8" t="s">
        <v>14</v>
      </c>
    </row>
    <row r="223">
      <c r="B223" s="8" t="s">
        <v>14</v>
      </c>
      <c r="K223" s="8" t="s">
        <v>14</v>
      </c>
    </row>
    <row r="224">
      <c r="B224" s="8" t="s">
        <v>14</v>
      </c>
      <c r="K224" s="8" t="s">
        <v>14</v>
      </c>
    </row>
    <row r="225">
      <c r="B225" s="8" t="s">
        <v>14</v>
      </c>
      <c r="K225" s="8" t="s">
        <v>14</v>
      </c>
    </row>
    <row r="226">
      <c r="B226" s="8" t="s">
        <v>14</v>
      </c>
      <c r="K226" s="8" t="s">
        <v>14</v>
      </c>
    </row>
    <row r="227">
      <c r="B227" s="8" t="s">
        <v>14</v>
      </c>
      <c r="K227" s="8" t="s">
        <v>14</v>
      </c>
    </row>
    <row r="228">
      <c r="B228" s="8" t="s">
        <v>14</v>
      </c>
      <c r="K228" s="8" t="s">
        <v>14</v>
      </c>
    </row>
    <row r="229">
      <c r="B229" s="8" t="s">
        <v>14</v>
      </c>
      <c r="K229" s="8" t="s">
        <v>14</v>
      </c>
    </row>
    <row r="230">
      <c r="B230" s="8" t="s">
        <v>14</v>
      </c>
      <c r="K230" s="8" t="s">
        <v>14</v>
      </c>
    </row>
    <row r="231">
      <c r="B231" s="8" t="s">
        <v>14</v>
      </c>
      <c r="K231" s="8" t="s">
        <v>14</v>
      </c>
    </row>
    <row r="232">
      <c r="B232" s="8" t="s">
        <v>14</v>
      </c>
      <c r="K232" s="8" t="s">
        <v>14</v>
      </c>
    </row>
    <row r="233">
      <c r="B233" s="8" t="s">
        <v>14</v>
      </c>
      <c r="K233" s="8" t="s">
        <v>14</v>
      </c>
    </row>
    <row r="234">
      <c r="B234" s="8" t="s">
        <v>14</v>
      </c>
      <c r="K234" s="8" t="s">
        <v>14</v>
      </c>
    </row>
    <row r="235">
      <c r="B235" s="8" t="s">
        <v>14</v>
      </c>
      <c r="K235" s="8" t="s">
        <v>14</v>
      </c>
    </row>
    <row r="236">
      <c r="B236" s="8" t="s">
        <v>14</v>
      </c>
      <c r="K236" s="8" t="s">
        <v>14</v>
      </c>
    </row>
    <row r="237">
      <c r="B237" s="8" t="s">
        <v>14</v>
      </c>
      <c r="K237" s="8" t="s">
        <v>14</v>
      </c>
    </row>
    <row r="238">
      <c r="B238" s="8" t="s">
        <v>14</v>
      </c>
      <c r="K238" s="8" t="s">
        <v>14</v>
      </c>
    </row>
    <row r="239">
      <c r="B239" s="8" t="s">
        <v>14</v>
      </c>
      <c r="K239" s="8" t="s">
        <v>14</v>
      </c>
    </row>
    <row r="240">
      <c r="B240" s="8" t="s">
        <v>14</v>
      </c>
      <c r="K240" s="8" t="s">
        <v>14</v>
      </c>
    </row>
    <row r="241">
      <c r="B241" s="8" t="s">
        <v>14</v>
      </c>
      <c r="K241" s="8" t="s">
        <v>14</v>
      </c>
    </row>
    <row r="242">
      <c r="B242" s="8" t="s">
        <v>14</v>
      </c>
      <c r="K242" s="8" t="s">
        <v>14</v>
      </c>
    </row>
    <row r="243">
      <c r="B243" s="8" t="s">
        <v>14</v>
      </c>
      <c r="K243" s="8" t="s">
        <v>14</v>
      </c>
    </row>
    <row r="244">
      <c r="B244" s="8" t="s">
        <v>14</v>
      </c>
      <c r="K244" s="8" t="s">
        <v>14</v>
      </c>
    </row>
    <row r="245">
      <c r="B245" s="8" t="s">
        <v>14</v>
      </c>
      <c r="K245" s="8" t="s">
        <v>14</v>
      </c>
    </row>
    <row r="246">
      <c r="B246" s="8" t="s">
        <v>14</v>
      </c>
      <c r="K246" s="8" t="s">
        <v>14</v>
      </c>
    </row>
    <row r="247">
      <c r="B247" s="8" t="s">
        <v>14</v>
      </c>
      <c r="K247" s="8" t="s">
        <v>14</v>
      </c>
    </row>
    <row r="248">
      <c r="B248" s="8" t="s">
        <v>14</v>
      </c>
      <c r="K248" s="8" t="s">
        <v>14</v>
      </c>
    </row>
    <row r="249">
      <c r="B249" s="8" t="s">
        <v>14</v>
      </c>
      <c r="K249" s="8" t="s">
        <v>14</v>
      </c>
    </row>
    <row r="250">
      <c r="B250" s="8" t="s">
        <v>14</v>
      </c>
      <c r="K250" s="8" t="s">
        <v>14</v>
      </c>
    </row>
    <row r="251">
      <c r="B251" s="8" t="s">
        <v>14</v>
      </c>
      <c r="K251" s="8" t="s">
        <v>14</v>
      </c>
    </row>
    <row r="252">
      <c r="B252" s="8" t="s">
        <v>14</v>
      </c>
      <c r="K252" s="8" t="s">
        <v>14</v>
      </c>
    </row>
    <row r="253">
      <c r="B253" s="8" t="s">
        <v>14</v>
      </c>
      <c r="K253" s="8" t="s">
        <v>14</v>
      </c>
    </row>
    <row r="254">
      <c r="B254" s="8" t="s">
        <v>14</v>
      </c>
      <c r="K254" s="8" t="s">
        <v>14</v>
      </c>
    </row>
    <row r="255">
      <c r="B255" s="8" t="s">
        <v>14</v>
      </c>
      <c r="K255" s="8" t="s">
        <v>14</v>
      </c>
    </row>
    <row r="256">
      <c r="B256" s="8" t="s">
        <v>14</v>
      </c>
      <c r="K256" s="8" t="s">
        <v>14</v>
      </c>
    </row>
    <row r="257">
      <c r="B257" s="8" t="s">
        <v>14</v>
      </c>
      <c r="K257" s="8" t="s">
        <v>14</v>
      </c>
    </row>
    <row r="258">
      <c r="B258" s="8" t="s">
        <v>14</v>
      </c>
      <c r="K258" s="8" t="s">
        <v>14</v>
      </c>
    </row>
    <row r="259">
      <c r="B259" s="8" t="s">
        <v>14</v>
      </c>
      <c r="K259" s="8" t="s">
        <v>14</v>
      </c>
    </row>
    <row r="260">
      <c r="B260" s="8" t="s">
        <v>14</v>
      </c>
      <c r="K260" s="8" t="s">
        <v>14</v>
      </c>
    </row>
    <row r="261">
      <c r="B261" s="8" t="s">
        <v>14</v>
      </c>
      <c r="K261" s="8" t="s">
        <v>14</v>
      </c>
    </row>
    <row r="262">
      <c r="B262" s="8" t="s">
        <v>14</v>
      </c>
      <c r="K262" s="8" t="s">
        <v>14</v>
      </c>
    </row>
    <row r="263">
      <c r="B263" s="8" t="s">
        <v>14</v>
      </c>
      <c r="K263" s="8" t="s">
        <v>14</v>
      </c>
    </row>
    <row r="264">
      <c r="B264" s="8" t="s">
        <v>14</v>
      </c>
      <c r="K264" s="8" t="s">
        <v>14</v>
      </c>
    </row>
    <row r="265">
      <c r="B265" s="8" t="s">
        <v>14</v>
      </c>
      <c r="K265" s="8" t="s">
        <v>14</v>
      </c>
    </row>
    <row r="266">
      <c r="B266" s="8" t="s">
        <v>14</v>
      </c>
      <c r="K266" s="8" t="s">
        <v>14</v>
      </c>
    </row>
    <row r="267">
      <c r="B267" s="8" t="s">
        <v>14</v>
      </c>
      <c r="K267" s="8" t="s">
        <v>14</v>
      </c>
    </row>
    <row r="268">
      <c r="B268" s="8" t="s">
        <v>14</v>
      </c>
      <c r="K268" s="8" t="s">
        <v>14</v>
      </c>
    </row>
    <row r="269">
      <c r="B269" s="8" t="s">
        <v>14</v>
      </c>
      <c r="K269" s="8" t="s">
        <v>14</v>
      </c>
    </row>
    <row r="270">
      <c r="B270" s="8" t="s">
        <v>14</v>
      </c>
      <c r="K270" s="8" t="s">
        <v>14</v>
      </c>
    </row>
    <row r="271">
      <c r="B271" s="8" t="s">
        <v>14</v>
      </c>
      <c r="K271" s="8" t="s">
        <v>14</v>
      </c>
    </row>
    <row r="272">
      <c r="B272" s="8" t="s">
        <v>14</v>
      </c>
      <c r="K272" s="8" t="s">
        <v>14</v>
      </c>
    </row>
    <row r="273">
      <c r="B273" s="8" t="s">
        <v>14</v>
      </c>
      <c r="K273" s="8" t="s">
        <v>14</v>
      </c>
    </row>
    <row r="274">
      <c r="B274" s="8" t="s">
        <v>14</v>
      </c>
      <c r="K274" s="8" t="s">
        <v>14</v>
      </c>
    </row>
    <row r="275">
      <c r="B275" s="8" t="s">
        <v>14</v>
      </c>
      <c r="K275" s="8" t="s">
        <v>14</v>
      </c>
    </row>
    <row r="276">
      <c r="B276" s="8" t="s">
        <v>14</v>
      </c>
      <c r="K276" s="8" t="s">
        <v>14</v>
      </c>
    </row>
    <row r="277">
      <c r="B277" s="8" t="s">
        <v>14</v>
      </c>
      <c r="K277" s="8" t="s">
        <v>14</v>
      </c>
    </row>
    <row r="278">
      <c r="B278" s="8" t="s">
        <v>14</v>
      </c>
      <c r="K278" s="8" t="s">
        <v>14</v>
      </c>
    </row>
    <row r="279">
      <c r="B279" s="8" t="s">
        <v>14</v>
      </c>
      <c r="K279" s="8" t="s">
        <v>14</v>
      </c>
    </row>
    <row r="280">
      <c r="B280" s="8" t="s">
        <v>14</v>
      </c>
      <c r="K280" s="8" t="s">
        <v>14</v>
      </c>
    </row>
    <row r="281">
      <c r="B281" s="8" t="s">
        <v>14</v>
      </c>
      <c r="K281" s="8" t="s">
        <v>14</v>
      </c>
    </row>
    <row r="282">
      <c r="B282" s="8" t="s">
        <v>14</v>
      </c>
      <c r="K282" s="8" t="s">
        <v>14</v>
      </c>
    </row>
    <row r="283">
      <c r="B283" s="8" t="s">
        <v>14</v>
      </c>
      <c r="K283" s="8" t="s">
        <v>14</v>
      </c>
    </row>
    <row r="284">
      <c r="B284" s="8" t="s">
        <v>14</v>
      </c>
      <c r="K284" s="8" t="s">
        <v>14</v>
      </c>
    </row>
    <row r="285">
      <c r="B285" s="8" t="s">
        <v>14</v>
      </c>
      <c r="K285" s="8" t="s">
        <v>14</v>
      </c>
    </row>
    <row r="286">
      <c r="B286" s="8" t="s">
        <v>14</v>
      </c>
      <c r="K286" s="8" t="s">
        <v>14</v>
      </c>
    </row>
    <row r="287">
      <c r="B287" s="8" t="s">
        <v>14</v>
      </c>
      <c r="K287" s="8" t="s">
        <v>14</v>
      </c>
    </row>
    <row r="288">
      <c r="B288" s="8" t="s">
        <v>14</v>
      </c>
      <c r="K288" s="8" t="s">
        <v>14</v>
      </c>
    </row>
    <row r="289">
      <c r="B289" s="8" t="s">
        <v>14</v>
      </c>
      <c r="K289" s="8" t="s">
        <v>14</v>
      </c>
    </row>
    <row r="290">
      <c r="B290" s="8" t="s">
        <v>14</v>
      </c>
      <c r="K290" s="8" t="s">
        <v>14</v>
      </c>
    </row>
    <row r="291">
      <c r="B291" s="8" t="s">
        <v>14</v>
      </c>
      <c r="K291" s="8" t="s">
        <v>14</v>
      </c>
    </row>
    <row r="292">
      <c r="B292" s="8" t="s">
        <v>14</v>
      </c>
      <c r="K292" s="8" t="s">
        <v>14</v>
      </c>
    </row>
    <row r="293">
      <c r="B293" s="8" t="s">
        <v>14</v>
      </c>
      <c r="K293" s="8" t="s">
        <v>14</v>
      </c>
    </row>
    <row r="294">
      <c r="B294" s="8" t="s">
        <v>14</v>
      </c>
      <c r="K294" s="8" t="s">
        <v>14</v>
      </c>
    </row>
    <row r="295">
      <c r="B295" s="8" t="s">
        <v>14</v>
      </c>
      <c r="K295" s="8" t="s">
        <v>14</v>
      </c>
    </row>
    <row r="296">
      <c r="B296" s="8" t="s">
        <v>14</v>
      </c>
      <c r="K296" s="8" t="s">
        <v>14</v>
      </c>
    </row>
    <row r="297">
      <c r="B297" s="8" t="s">
        <v>14</v>
      </c>
      <c r="K297" s="8" t="s">
        <v>14</v>
      </c>
    </row>
    <row r="298">
      <c r="B298" s="8" t="s">
        <v>14</v>
      </c>
      <c r="K298" s="8" t="s">
        <v>14</v>
      </c>
    </row>
    <row r="299">
      <c r="B299" s="8" t="s">
        <v>14</v>
      </c>
      <c r="K299" s="8" t="s">
        <v>14</v>
      </c>
    </row>
    <row r="300">
      <c r="B300" s="8" t="s">
        <v>14</v>
      </c>
      <c r="K300" s="8" t="s">
        <v>14</v>
      </c>
    </row>
    <row r="301">
      <c r="B301" s="8" t="s">
        <v>14</v>
      </c>
      <c r="K301" s="8" t="s">
        <v>14</v>
      </c>
    </row>
    <row r="302">
      <c r="B302" s="8" t="s">
        <v>14</v>
      </c>
      <c r="K302" s="8" t="s">
        <v>14</v>
      </c>
    </row>
    <row r="303">
      <c r="B303" s="8" t="s">
        <v>14</v>
      </c>
      <c r="K303" s="8" t="s">
        <v>14</v>
      </c>
    </row>
    <row r="304">
      <c r="B304" s="8" t="s">
        <v>14</v>
      </c>
      <c r="K304" s="8" t="s">
        <v>14</v>
      </c>
    </row>
    <row r="305">
      <c r="B305" s="8" t="s">
        <v>14</v>
      </c>
      <c r="K305" s="8" t="s">
        <v>14</v>
      </c>
    </row>
    <row r="306">
      <c r="B306" s="8" t="s">
        <v>14</v>
      </c>
      <c r="K306" s="8" t="s">
        <v>14</v>
      </c>
    </row>
    <row r="307">
      <c r="B307" s="8" t="s">
        <v>14</v>
      </c>
      <c r="K307" s="8" t="s">
        <v>14</v>
      </c>
    </row>
    <row r="308">
      <c r="B308" s="8" t="s">
        <v>14</v>
      </c>
      <c r="K308" s="8" t="s">
        <v>14</v>
      </c>
    </row>
    <row r="309">
      <c r="B309" s="8" t="s">
        <v>14</v>
      </c>
      <c r="K309" s="8" t="s">
        <v>14</v>
      </c>
    </row>
    <row r="310">
      <c r="B310" s="8" t="s">
        <v>14</v>
      </c>
      <c r="K310" s="8" t="s">
        <v>14</v>
      </c>
    </row>
    <row r="311">
      <c r="B311" s="8" t="s">
        <v>14</v>
      </c>
      <c r="K311" s="8" t="s">
        <v>14</v>
      </c>
    </row>
    <row r="312">
      <c r="B312" s="8" t="s">
        <v>14</v>
      </c>
      <c r="K312" s="8" t="s">
        <v>14</v>
      </c>
    </row>
    <row r="313">
      <c r="B313" s="8" t="s">
        <v>14</v>
      </c>
      <c r="K313" s="8" t="s">
        <v>14</v>
      </c>
    </row>
    <row r="314">
      <c r="B314" s="8" t="s">
        <v>14</v>
      </c>
      <c r="K314" s="8" t="s">
        <v>14</v>
      </c>
    </row>
    <row r="315">
      <c r="B315" s="8" t="s">
        <v>14</v>
      </c>
      <c r="K315" s="8" t="s">
        <v>14</v>
      </c>
    </row>
    <row r="316">
      <c r="B316" s="8" t="s">
        <v>14</v>
      </c>
      <c r="K316" s="8" t="s">
        <v>14</v>
      </c>
    </row>
    <row r="317">
      <c r="B317" s="8" t="s">
        <v>14</v>
      </c>
      <c r="K317" s="8" t="s">
        <v>14</v>
      </c>
    </row>
    <row r="318">
      <c r="B318" s="8" t="s">
        <v>14</v>
      </c>
      <c r="K318" s="8" t="s">
        <v>14</v>
      </c>
    </row>
    <row r="319">
      <c r="B319" s="8" t="s">
        <v>14</v>
      </c>
      <c r="K319" s="8" t="s">
        <v>14</v>
      </c>
    </row>
    <row r="320">
      <c r="B320" s="8" t="s">
        <v>14</v>
      </c>
      <c r="K320" s="8" t="s">
        <v>14</v>
      </c>
    </row>
    <row r="321">
      <c r="B321" s="8" t="s">
        <v>14</v>
      </c>
      <c r="K321" s="8" t="s">
        <v>14</v>
      </c>
    </row>
    <row r="322">
      <c r="B322" s="8" t="s">
        <v>14</v>
      </c>
      <c r="K322" s="8" t="s">
        <v>14</v>
      </c>
    </row>
    <row r="323">
      <c r="B323" s="8" t="s">
        <v>14</v>
      </c>
      <c r="K323" s="8" t="s">
        <v>14</v>
      </c>
    </row>
    <row r="324">
      <c r="B324" s="8" t="s">
        <v>14</v>
      </c>
      <c r="K324" s="8" t="s">
        <v>14</v>
      </c>
    </row>
    <row r="325">
      <c r="B325" s="8" t="s">
        <v>14</v>
      </c>
      <c r="K325" s="8" t="s">
        <v>14</v>
      </c>
    </row>
    <row r="326">
      <c r="B326" s="8" t="s">
        <v>14</v>
      </c>
      <c r="K326" s="8" t="s">
        <v>14</v>
      </c>
    </row>
    <row r="327">
      <c r="B327" s="8" t="s">
        <v>14</v>
      </c>
      <c r="K327" s="8" t="s">
        <v>14</v>
      </c>
    </row>
    <row r="328">
      <c r="B328" s="8" t="s">
        <v>14</v>
      </c>
      <c r="K328" s="8" t="s">
        <v>14</v>
      </c>
    </row>
    <row r="329">
      <c r="B329" s="8" t="s">
        <v>14</v>
      </c>
      <c r="K329" s="8" t="s">
        <v>14</v>
      </c>
    </row>
    <row r="330">
      <c r="B330" s="8" t="s">
        <v>14</v>
      </c>
      <c r="K330" s="8" t="s">
        <v>14</v>
      </c>
    </row>
    <row r="331">
      <c r="B331" s="8" t="s">
        <v>14</v>
      </c>
      <c r="K331" s="8" t="s">
        <v>14</v>
      </c>
    </row>
    <row r="332">
      <c r="B332" s="8" t="s">
        <v>14</v>
      </c>
      <c r="K332" s="8" t="s">
        <v>14</v>
      </c>
    </row>
    <row r="333">
      <c r="B333" s="8" t="s">
        <v>14</v>
      </c>
      <c r="K333" s="8" t="s">
        <v>14</v>
      </c>
    </row>
    <row r="334">
      <c r="B334" s="8" t="s">
        <v>14</v>
      </c>
      <c r="K334" s="8" t="s">
        <v>14</v>
      </c>
    </row>
    <row r="335">
      <c r="B335" s="8" t="s">
        <v>14</v>
      </c>
      <c r="K335" s="8" t="s">
        <v>14</v>
      </c>
    </row>
    <row r="336">
      <c r="B336" s="8" t="s">
        <v>14</v>
      </c>
      <c r="K336" s="8" t="s">
        <v>14</v>
      </c>
    </row>
    <row r="337">
      <c r="B337" s="8" t="s">
        <v>14</v>
      </c>
      <c r="K337" s="8" t="s">
        <v>14</v>
      </c>
    </row>
    <row r="338">
      <c r="B338" s="8" t="s">
        <v>14</v>
      </c>
      <c r="K338" s="8" t="s">
        <v>14</v>
      </c>
    </row>
    <row r="339">
      <c r="B339" s="8" t="s">
        <v>14</v>
      </c>
      <c r="K339" s="8" t="s">
        <v>14</v>
      </c>
    </row>
    <row r="340">
      <c r="B340" s="8" t="s">
        <v>14</v>
      </c>
      <c r="K340" s="8" t="s">
        <v>14</v>
      </c>
    </row>
    <row r="341">
      <c r="B341" s="8" t="s">
        <v>14</v>
      </c>
      <c r="K341" s="8" t="s">
        <v>14</v>
      </c>
    </row>
    <row r="342">
      <c r="B342" s="8" t="s">
        <v>14</v>
      </c>
      <c r="K342" s="8" t="s">
        <v>14</v>
      </c>
    </row>
    <row r="343">
      <c r="B343" s="8" t="s">
        <v>14</v>
      </c>
      <c r="K343" s="8" t="s">
        <v>14</v>
      </c>
    </row>
    <row r="344">
      <c r="B344" s="8" t="s">
        <v>14</v>
      </c>
      <c r="K344" s="8" t="s">
        <v>14</v>
      </c>
    </row>
    <row r="345">
      <c r="B345" s="8" t="s">
        <v>14</v>
      </c>
      <c r="K345" s="8" t="s">
        <v>14</v>
      </c>
    </row>
    <row r="346">
      <c r="B346" s="8" t="s">
        <v>14</v>
      </c>
      <c r="K346" s="8" t="s">
        <v>14</v>
      </c>
    </row>
    <row r="347">
      <c r="B347" s="8" t="s">
        <v>14</v>
      </c>
      <c r="K347" s="8" t="s">
        <v>14</v>
      </c>
    </row>
    <row r="348">
      <c r="B348" s="8" t="s">
        <v>14</v>
      </c>
      <c r="K348" s="8" t="s">
        <v>14</v>
      </c>
    </row>
    <row r="349">
      <c r="B349" s="8" t="s">
        <v>14</v>
      </c>
      <c r="K349" s="8" t="s">
        <v>14</v>
      </c>
    </row>
    <row r="350">
      <c r="B350" s="8" t="s">
        <v>14</v>
      </c>
      <c r="K350" s="8" t="s">
        <v>14</v>
      </c>
    </row>
    <row r="351">
      <c r="B351" s="8" t="s">
        <v>14</v>
      </c>
      <c r="K351" s="8" t="s">
        <v>14</v>
      </c>
    </row>
    <row r="352">
      <c r="B352" s="8" t="s">
        <v>14</v>
      </c>
      <c r="K352" s="8" t="s">
        <v>14</v>
      </c>
    </row>
    <row r="353">
      <c r="B353" s="8" t="s">
        <v>14</v>
      </c>
      <c r="K353" s="8" t="s">
        <v>14</v>
      </c>
    </row>
    <row r="354">
      <c r="B354" s="8" t="s">
        <v>14</v>
      </c>
      <c r="K354" s="8" t="s">
        <v>14</v>
      </c>
    </row>
    <row r="355">
      <c r="B355" s="8" t="s">
        <v>14</v>
      </c>
      <c r="K355" s="8" t="s">
        <v>14</v>
      </c>
    </row>
    <row r="356">
      <c r="B356" s="8" t="s">
        <v>14</v>
      </c>
      <c r="K356" s="8" t="s">
        <v>14</v>
      </c>
    </row>
    <row r="357">
      <c r="B357" s="8" t="s">
        <v>14</v>
      </c>
      <c r="K357" s="8" t="s">
        <v>14</v>
      </c>
    </row>
    <row r="358">
      <c r="B358" s="8" t="s">
        <v>14</v>
      </c>
      <c r="K358" s="8" t="s">
        <v>14</v>
      </c>
    </row>
    <row r="359">
      <c r="B359" s="8" t="s">
        <v>14</v>
      </c>
      <c r="K359" s="8" t="s">
        <v>14</v>
      </c>
    </row>
    <row r="360">
      <c r="B360" s="8" t="s">
        <v>14</v>
      </c>
      <c r="K360" s="8" t="s">
        <v>14</v>
      </c>
    </row>
    <row r="361">
      <c r="B361" s="8" t="s">
        <v>14</v>
      </c>
      <c r="K361" s="8" t="s">
        <v>14</v>
      </c>
    </row>
    <row r="362">
      <c r="B362" s="8" t="s">
        <v>14</v>
      </c>
      <c r="K362" s="8" t="s">
        <v>14</v>
      </c>
    </row>
    <row r="363">
      <c r="B363" s="8" t="s">
        <v>14</v>
      </c>
      <c r="K363" s="8" t="s">
        <v>14</v>
      </c>
    </row>
    <row r="364">
      <c r="B364" s="8" t="s">
        <v>14</v>
      </c>
      <c r="K364" s="8" t="s">
        <v>14</v>
      </c>
    </row>
    <row r="365">
      <c r="B365" s="8" t="s">
        <v>14</v>
      </c>
      <c r="K365" s="8" t="s">
        <v>14</v>
      </c>
    </row>
    <row r="366">
      <c r="B366" s="8" t="s">
        <v>14</v>
      </c>
      <c r="K366" s="8" t="s">
        <v>14</v>
      </c>
    </row>
    <row r="367">
      <c r="B367" s="8" t="s">
        <v>14</v>
      </c>
      <c r="K367" s="8" t="s">
        <v>14</v>
      </c>
    </row>
    <row r="368">
      <c r="B368" s="8" t="s">
        <v>14</v>
      </c>
      <c r="K368" s="8" t="s">
        <v>14</v>
      </c>
    </row>
    <row r="369">
      <c r="B369" s="8" t="s">
        <v>14</v>
      </c>
      <c r="K369" s="8" t="s">
        <v>14</v>
      </c>
    </row>
    <row r="370">
      <c r="B370" s="8" t="s">
        <v>14</v>
      </c>
      <c r="K370" s="8" t="s">
        <v>14</v>
      </c>
    </row>
    <row r="371">
      <c r="B371" s="8" t="s">
        <v>14</v>
      </c>
      <c r="K371" s="8" t="s">
        <v>14</v>
      </c>
    </row>
    <row r="372">
      <c r="B372" s="8" t="s">
        <v>14</v>
      </c>
      <c r="K372" s="8" t="s">
        <v>14</v>
      </c>
    </row>
    <row r="373">
      <c r="B373" s="8" t="s">
        <v>14</v>
      </c>
      <c r="K373" s="8" t="s">
        <v>14</v>
      </c>
    </row>
    <row r="374">
      <c r="B374" s="8" t="s">
        <v>14</v>
      </c>
      <c r="K374" s="8" t="s">
        <v>14</v>
      </c>
    </row>
    <row r="375">
      <c r="B375" s="8" t="s">
        <v>14</v>
      </c>
      <c r="K375" s="8" t="s">
        <v>14</v>
      </c>
    </row>
    <row r="376">
      <c r="B376" s="8" t="s">
        <v>14</v>
      </c>
      <c r="K376" s="8" t="s">
        <v>14</v>
      </c>
    </row>
    <row r="377">
      <c r="B377" s="8" t="s">
        <v>14</v>
      </c>
      <c r="K377" s="8" t="s">
        <v>14</v>
      </c>
    </row>
    <row r="378">
      <c r="B378" s="8" t="s">
        <v>14</v>
      </c>
      <c r="K378" s="8" t="s">
        <v>14</v>
      </c>
    </row>
    <row r="379">
      <c r="B379" s="8" t="s">
        <v>14</v>
      </c>
      <c r="K379" s="8" t="s">
        <v>14</v>
      </c>
    </row>
    <row r="380">
      <c r="B380" s="8" t="s">
        <v>14</v>
      </c>
      <c r="K380" s="8" t="s">
        <v>14</v>
      </c>
    </row>
    <row r="381">
      <c r="B381" s="8" t="s">
        <v>14</v>
      </c>
      <c r="K381" s="8" t="s">
        <v>14</v>
      </c>
    </row>
    <row r="382">
      <c r="B382" s="8" t="s">
        <v>14</v>
      </c>
      <c r="K382" s="8" t="s">
        <v>14</v>
      </c>
    </row>
    <row r="383">
      <c r="B383" s="8" t="s">
        <v>14</v>
      </c>
      <c r="K383" s="8" t="s">
        <v>14</v>
      </c>
    </row>
    <row r="384">
      <c r="B384" s="8" t="s">
        <v>14</v>
      </c>
      <c r="K384" s="8" t="s">
        <v>14</v>
      </c>
    </row>
    <row r="385">
      <c r="B385" s="8" t="s">
        <v>14</v>
      </c>
      <c r="K385" s="8" t="s">
        <v>14</v>
      </c>
    </row>
    <row r="386">
      <c r="B386" s="8" t="s">
        <v>14</v>
      </c>
      <c r="K386" s="8" t="s">
        <v>14</v>
      </c>
    </row>
    <row r="387">
      <c r="B387" s="8" t="s">
        <v>14</v>
      </c>
      <c r="K387" s="8" t="s">
        <v>14</v>
      </c>
    </row>
    <row r="388">
      <c r="B388" s="8" t="s">
        <v>14</v>
      </c>
      <c r="K388" s="8" t="s">
        <v>14</v>
      </c>
    </row>
    <row r="389">
      <c r="B389" s="8" t="s">
        <v>14</v>
      </c>
      <c r="K389" s="8" t="s">
        <v>14</v>
      </c>
    </row>
    <row r="390">
      <c r="B390" s="8" t="s">
        <v>14</v>
      </c>
      <c r="K390" s="8" t="s">
        <v>14</v>
      </c>
    </row>
    <row r="391">
      <c r="B391" s="8" t="s">
        <v>14</v>
      </c>
      <c r="K391" s="8" t="s">
        <v>14</v>
      </c>
    </row>
    <row r="392">
      <c r="B392" s="8" t="s">
        <v>14</v>
      </c>
      <c r="K392" s="8" t="s">
        <v>14</v>
      </c>
    </row>
    <row r="393">
      <c r="B393" s="8" t="s">
        <v>14</v>
      </c>
      <c r="K393" s="8" t="s">
        <v>14</v>
      </c>
    </row>
    <row r="394">
      <c r="B394" s="8" t="s">
        <v>14</v>
      </c>
      <c r="K394" s="8" t="s">
        <v>14</v>
      </c>
    </row>
    <row r="395">
      <c r="B395" s="8" t="s">
        <v>14</v>
      </c>
      <c r="K395" s="8" t="s">
        <v>14</v>
      </c>
    </row>
    <row r="396">
      <c r="B396" s="8" t="s">
        <v>14</v>
      </c>
      <c r="K396" s="8" t="s">
        <v>14</v>
      </c>
    </row>
    <row r="397">
      <c r="B397" s="8" t="s">
        <v>14</v>
      </c>
      <c r="K397" s="8" t="s">
        <v>14</v>
      </c>
    </row>
    <row r="398">
      <c r="B398" s="8" t="s">
        <v>14</v>
      </c>
      <c r="K398" s="8" t="s">
        <v>14</v>
      </c>
    </row>
    <row r="399">
      <c r="B399" s="8" t="s">
        <v>14</v>
      </c>
      <c r="K399" s="8" t="s">
        <v>14</v>
      </c>
    </row>
    <row r="400">
      <c r="B400" s="8" t="s">
        <v>14</v>
      </c>
      <c r="K400" s="8" t="s">
        <v>14</v>
      </c>
    </row>
    <row r="401">
      <c r="B401" s="8" t="s">
        <v>14</v>
      </c>
      <c r="K401" s="8" t="s">
        <v>14</v>
      </c>
    </row>
    <row r="402">
      <c r="B402" s="8" t="s">
        <v>14</v>
      </c>
      <c r="K402" s="8" t="s">
        <v>14</v>
      </c>
    </row>
    <row r="403">
      <c r="B403" s="8" t="s">
        <v>14</v>
      </c>
      <c r="K403" s="8" t="s">
        <v>14</v>
      </c>
    </row>
    <row r="404">
      <c r="B404" s="8" t="s">
        <v>14</v>
      </c>
      <c r="K404" s="8" t="s">
        <v>14</v>
      </c>
    </row>
    <row r="405">
      <c r="B405" s="8" t="s">
        <v>14</v>
      </c>
      <c r="K405" s="8" t="s">
        <v>14</v>
      </c>
    </row>
    <row r="406">
      <c r="B406" s="8" t="s">
        <v>14</v>
      </c>
      <c r="K406" s="8" t="s">
        <v>14</v>
      </c>
    </row>
    <row r="407">
      <c r="B407" s="8" t="s">
        <v>14</v>
      </c>
      <c r="K407" s="8" t="s">
        <v>14</v>
      </c>
    </row>
    <row r="408">
      <c r="B408" s="8" t="s">
        <v>14</v>
      </c>
      <c r="K408" s="8" t="s">
        <v>14</v>
      </c>
    </row>
    <row r="409">
      <c r="B409" s="8" t="s">
        <v>14</v>
      </c>
      <c r="K409" s="8" t="s">
        <v>14</v>
      </c>
    </row>
    <row r="410">
      <c r="B410" s="8" t="s">
        <v>14</v>
      </c>
      <c r="K410" s="8" t="s">
        <v>14</v>
      </c>
    </row>
    <row r="411">
      <c r="B411" s="8" t="s">
        <v>14</v>
      </c>
      <c r="K411" s="8" t="s">
        <v>14</v>
      </c>
    </row>
    <row r="412">
      <c r="B412" s="8" t="s">
        <v>14</v>
      </c>
      <c r="K412" s="8" t="s">
        <v>14</v>
      </c>
    </row>
    <row r="413">
      <c r="B413" s="8" t="s">
        <v>14</v>
      </c>
      <c r="K413" s="8" t="s">
        <v>14</v>
      </c>
    </row>
    <row r="414">
      <c r="B414" s="8" t="s">
        <v>14</v>
      </c>
      <c r="K414" s="8" t="s">
        <v>14</v>
      </c>
    </row>
    <row r="415">
      <c r="B415" s="8" t="s">
        <v>14</v>
      </c>
      <c r="K415" s="8" t="s">
        <v>14</v>
      </c>
    </row>
    <row r="416">
      <c r="B416" s="8" t="s">
        <v>14</v>
      </c>
      <c r="K416" s="8" t="s">
        <v>14</v>
      </c>
    </row>
    <row r="417">
      <c r="B417" s="8" t="s">
        <v>14</v>
      </c>
      <c r="K417" s="8" t="s">
        <v>14</v>
      </c>
    </row>
    <row r="418">
      <c r="B418" s="8" t="s">
        <v>14</v>
      </c>
      <c r="K418" s="8" t="s">
        <v>14</v>
      </c>
    </row>
    <row r="419">
      <c r="B419" s="8" t="s">
        <v>14</v>
      </c>
      <c r="K419" s="8" t="s">
        <v>14</v>
      </c>
    </row>
    <row r="420">
      <c r="B420" s="8" t="s">
        <v>14</v>
      </c>
      <c r="K420" s="8" t="s">
        <v>14</v>
      </c>
    </row>
    <row r="421">
      <c r="B421" s="8" t="s">
        <v>14</v>
      </c>
      <c r="K421" s="8" t="s">
        <v>14</v>
      </c>
    </row>
    <row r="422">
      <c r="B422" s="8" t="s">
        <v>14</v>
      </c>
      <c r="K422" s="8" t="s">
        <v>14</v>
      </c>
    </row>
    <row r="423">
      <c r="B423" s="8" t="s">
        <v>14</v>
      </c>
      <c r="K423" s="8" t="s">
        <v>14</v>
      </c>
    </row>
    <row r="424">
      <c r="B424" s="8" t="s">
        <v>14</v>
      </c>
      <c r="K424" s="8" t="s">
        <v>14</v>
      </c>
    </row>
    <row r="425">
      <c r="B425" s="8" t="s">
        <v>14</v>
      </c>
      <c r="K425" s="8" t="s">
        <v>14</v>
      </c>
    </row>
    <row r="426">
      <c r="B426" s="8" t="s">
        <v>14</v>
      </c>
      <c r="K426" s="8" t="s">
        <v>14</v>
      </c>
    </row>
    <row r="427">
      <c r="B427" s="8" t="s">
        <v>14</v>
      </c>
      <c r="K427" s="8" t="s">
        <v>14</v>
      </c>
    </row>
    <row r="428">
      <c r="B428" s="8" t="s">
        <v>14</v>
      </c>
      <c r="K428" s="8" t="s">
        <v>14</v>
      </c>
    </row>
    <row r="429">
      <c r="B429" s="8" t="s">
        <v>14</v>
      </c>
      <c r="K429" s="8" t="s">
        <v>14</v>
      </c>
    </row>
    <row r="430">
      <c r="B430" s="8" t="s">
        <v>14</v>
      </c>
      <c r="K430" s="8" t="s">
        <v>14</v>
      </c>
    </row>
    <row r="431">
      <c r="B431" s="8" t="s">
        <v>14</v>
      </c>
      <c r="K431" s="8" t="s">
        <v>14</v>
      </c>
    </row>
    <row r="432">
      <c r="B432" s="8" t="s">
        <v>14</v>
      </c>
      <c r="K432" s="8" t="s">
        <v>14</v>
      </c>
    </row>
    <row r="433">
      <c r="B433" s="8" t="s">
        <v>14</v>
      </c>
      <c r="K433" s="8" t="s">
        <v>14</v>
      </c>
    </row>
    <row r="434">
      <c r="B434" s="8" t="s">
        <v>14</v>
      </c>
      <c r="K434" s="8" t="s">
        <v>14</v>
      </c>
    </row>
    <row r="435">
      <c r="B435" s="8" t="s">
        <v>14</v>
      </c>
      <c r="K435" s="8" t="s">
        <v>14</v>
      </c>
    </row>
    <row r="436">
      <c r="B436" s="8" t="s">
        <v>14</v>
      </c>
      <c r="K436" s="8" t="s">
        <v>14</v>
      </c>
    </row>
    <row r="437">
      <c r="B437" s="8" t="s">
        <v>14</v>
      </c>
      <c r="K437" s="8" t="s">
        <v>14</v>
      </c>
    </row>
    <row r="438">
      <c r="B438" s="8" t="s">
        <v>14</v>
      </c>
      <c r="K438" s="8" t="s">
        <v>14</v>
      </c>
    </row>
    <row r="439">
      <c r="B439" s="8" t="s">
        <v>14</v>
      </c>
      <c r="K439" s="8" t="s">
        <v>14</v>
      </c>
    </row>
    <row r="440">
      <c r="B440" s="8" t="s">
        <v>14</v>
      </c>
      <c r="K440" s="8" t="s">
        <v>14</v>
      </c>
    </row>
    <row r="441">
      <c r="B441" s="8" t="s">
        <v>14</v>
      </c>
      <c r="K441" s="8" t="s">
        <v>14</v>
      </c>
    </row>
    <row r="442">
      <c r="B442" s="8" t="s">
        <v>14</v>
      </c>
      <c r="K442" s="8" t="s">
        <v>14</v>
      </c>
    </row>
    <row r="443">
      <c r="B443" s="8" t="s">
        <v>14</v>
      </c>
      <c r="K443" s="8" t="s">
        <v>14</v>
      </c>
    </row>
    <row r="444">
      <c r="B444" s="8" t="s">
        <v>14</v>
      </c>
      <c r="K444" s="8" t="s">
        <v>14</v>
      </c>
    </row>
    <row r="445">
      <c r="B445" s="8" t="s">
        <v>14</v>
      </c>
      <c r="K445" s="8" t="s">
        <v>14</v>
      </c>
    </row>
    <row r="446">
      <c r="B446" s="8" t="s">
        <v>14</v>
      </c>
      <c r="K446" s="8" t="s">
        <v>14</v>
      </c>
    </row>
    <row r="447">
      <c r="B447" s="8" t="s">
        <v>14</v>
      </c>
      <c r="K447" s="8" t="s">
        <v>14</v>
      </c>
    </row>
    <row r="448">
      <c r="B448" s="8" t="s">
        <v>14</v>
      </c>
      <c r="K448" s="8" t="s">
        <v>14</v>
      </c>
    </row>
    <row r="449">
      <c r="B449" s="8" t="s">
        <v>14</v>
      </c>
      <c r="K449" s="8" t="s">
        <v>14</v>
      </c>
    </row>
    <row r="450">
      <c r="B450" s="8" t="s">
        <v>14</v>
      </c>
      <c r="K450" s="8" t="s">
        <v>14</v>
      </c>
    </row>
    <row r="451">
      <c r="B451" s="8" t="s">
        <v>14</v>
      </c>
      <c r="K451" s="8" t="s">
        <v>14</v>
      </c>
    </row>
    <row r="452">
      <c r="B452" s="8" t="s">
        <v>14</v>
      </c>
      <c r="K452" s="8" t="s">
        <v>14</v>
      </c>
    </row>
    <row r="453">
      <c r="B453" s="8" t="s">
        <v>14</v>
      </c>
      <c r="K453" s="8" t="s">
        <v>14</v>
      </c>
    </row>
    <row r="454">
      <c r="B454" s="8" t="s">
        <v>14</v>
      </c>
      <c r="K454" s="8" t="s">
        <v>14</v>
      </c>
    </row>
    <row r="455">
      <c r="B455" s="8" t="s">
        <v>14</v>
      </c>
      <c r="K455" s="8" t="s">
        <v>14</v>
      </c>
    </row>
    <row r="456">
      <c r="B456" s="8" t="s">
        <v>14</v>
      </c>
      <c r="K456" s="8" t="s">
        <v>14</v>
      </c>
    </row>
    <row r="457">
      <c r="B457" s="8" t="s">
        <v>14</v>
      </c>
      <c r="K457" s="8" t="s">
        <v>14</v>
      </c>
    </row>
    <row r="458">
      <c r="B458" s="8" t="s">
        <v>14</v>
      </c>
      <c r="K458" s="8" t="s">
        <v>14</v>
      </c>
    </row>
    <row r="459">
      <c r="B459" s="8" t="s">
        <v>14</v>
      </c>
      <c r="K459" s="8" t="s">
        <v>14</v>
      </c>
    </row>
    <row r="460">
      <c r="B460" s="8" t="s">
        <v>14</v>
      </c>
      <c r="K460" s="8" t="s">
        <v>14</v>
      </c>
    </row>
    <row r="461">
      <c r="B461" s="8" t="s">
        <v>14</v>
      </c>
      <c r="K461" s="8" t="s">
        <v>14</v>
      </c>
    </row>
    <row r="462">
      <c r="B462" s="8" t="s">
        <v>14</v>
      </c>
      <c r="K462" s="8" t="s">
        <v>14</v>
      </c>
    </row>
    <row r="463">
      <c r="B463" s="8" t="s">
        <v>14</v>
      </c>
      <c r="K463" s="8" t="s">
        <v>14</v>
      </c>
    </row>
    <row r="464">
      <c r="B464" s="8" t="s">
        <v>14</v>
      </c>
      <c r="K464" s="8" t="s">
        <v>14</v>
      </c>
    </row>
    <row r="465">
      <c r="B465" s="8" t="s">
        <v>14</v>
      </c>
      <c r="K465" s="8" t="s">
        <v>14</v>
      </c>
    </row>
    <row r="466">
      <c r="B466" s="8" t="s">
        <v>14</v>
      </c>
      <c r="K466" s="8" t="s">
        <v>14</v>
      </c>
    </row>
    <row r="467">
      <c r="B467" s="8" t="s">
        <v>14</v>
      </c>
      <c r="K467" s="8" t="s">
        <v>14</v>
      </c>
    </row>
    <row r="468">
      <c r="B468" s="8" t="s">
        <v>14</v>
      </c>
      <c r="K468" s="8" t="s">
        <v>14</v>
      </c>
    </row>
    <row r="469">
      <c r="B469" s="8" t="s">
        <v>14</v>
      </c>
      <c r="K469" s="8" t="s">
        <v>14</v>
      </c>
    </row>
    <row r="470">
      <c r="B470" s="8" t="s">
        <v>14</v>
      </c>
      <c r="K470" s="8" t="s">
        <v>14</v>
      </c>
    </row>
    <row r="471">
      <c r="B471" s="8" t="s">
        <v>14</v>
      </c>
      <c r="K471" s="8" t="s">
        <v>14</v>
      </c>
    </row>
    <row r="472">
      <c r="B472" s="8" t="s">
        <v>14</v>
      </c>
      <c r="K472" s="8" t="s">
        <v>14</v>
      </c>
    </row>
    <row r="473">
      <c r="B473" s="8" t="s">
        <v>14</v>
      </c>
      <c r="K473" s="8" t="s">
        <v>14</v>
      </c>
    </row>
    <row r="474">
      <c r="B474" s="8" t="s">
        <v>14</v>
      </c>
      <c r="K474" s="8" t="s">
        <v>14</v>
      </c>
    </row>
    <row r="475">
      <c r="B475" s="8" t="s">
        <v>14</v>
      </c>
      <c r="K475" s="8" t="s">
        <v>14</v>
      </c>
    </row>
    <row r="476">
      <c r="B476" s="8" t="s">
        <v>14</v>
      </c>
      <c r="K476" s="8" t="s">
        <v>14</v>
      </c>
    </row>
    <row r="477">
      <c r="B477" s="8" t="s">
        <v>14</v>
      </c>
      <c r="K477" s="8" t="s">
        <v>14</v>
      </c>
    </row>
    <row r="478">
      <c r="B478" s="8" t="s">
        <v>14</v>
      </c>
      <c r="K478" s="8" t="s">
        <v>14</v>
      </c>
    </row>
    <row r="479">
      <c r="B479" s="8" t="s">
        <v>14</v>
      </c>
      <c r="K479" s="8" t="s">
        <v>14</v>
      </c>
    </row>
    <row r="480">
      <c r="B480" s="8" t="s">
        <v>14</v>
      </c>
      <c r="K480" s="8" t="s">
        <v>14</v>
      </c>
    </row>
    <row r="481">
      <c r="B481" s="8" t="s">
        <v>14</v>
      </c>
      <c r="K481" s="8" t="s">
        <v>14</v>
      </c>
    </row>
    <row r="482">
      <c r="B482" s="8" t="s">
        <v>14</v>
      </c>
      <c r="K482" s="8" t="s">
        <v>14</v>
      </c>
    </row>
    <row r="483">
      <c r="B483" s="8" t="s">
        <v>14</v>
      </c>
      <c r="K483" s="8" t="s">
        <v>14</v>
      </c>
    </row>
    <row r="484">
      <c r="B484" s="8" t="s">
        <v>14</v>
      </c>
      <c r="K484" s="8" t="s">
        <v>14</v>
      </c>
    </row>
    <row r="485">
      <c r="B485" s="8" t="s">
        <v>14</v>
      </c>
      <c r="K485" s="8" t="s">
        <v>14</v>
      </c>
    </row>
    <row r="486">
      <c r="B486" s="8" t="s">
        <v>14</v>
      </c>
      <c r="K486" s="8" t="s">
        <v>14</v>
      </c>
    </row>
    <row r="487">
      <c r="B487" s="8" t="s">
        <v>14</v>
      </c>
      <c r="K487" s="8" t="s">
        <v>14</v>
      </c>
    </row>
    <row r="488">
      <c r="B488" s="8" t="s">
        <v>14</v>
      </c>
      <c r="K488" s="8" t="s">
        <v>14</v>
      </c>
    </row>
    <row r="489">
      <c r="B489" s="8" t="s">
        <v>14</v>
      </c>
      <c r="K489" s="8" t="s">
        <v>14</v>
      </c>
    </row>
    <row r="490">
      <c r="B490" s="8" t="s">
        <v>14</v>
      </c>
      <c r="K490" s="8" t="s">
        <v>14</v>
      </c>
    </row>
    <row r="491">
      <c r="B491" s="8" t="s">
        <v>14</v>
      </c>
      <c r="K491" s="8" t="s">
        <v>14</v>
      </c>
    </row>
    <row r="492">
      <c r="B492" s="8" t="s">
        <v>14</v>
      </c>
      <c r="K492" s="8" t="s">
        <v>14</v>
      </c>
    </row>
    <row r="493">
      <c r="B493" s="8" t="s">
        <v>14</v>
      </c>
      <c r="K493" s="8" t="s">
        <v>14</v>
      </c>
    </row>
    <row r="494">
      <c r="B494" s="8" t="s">
        <v>14</v>
      </c>
      <c r="K494" s="8" t="s">
        <v>14</v>
      </c>
    </row>
    <row r="495">
      <c r="B495" s="8" t="s">
        <v>14</v>
      </c>
      <c r="K495" s="8" t="s">
        <v>14</v>
      </c>
    </row>
    <row r="496">
      <c r="B496" s="8" t="s">
        <v>14</v>
      </c>
      <c r="K496" s="8" t="s">
        <v>14</v>
      </c>
    </row>
    <row r="497">
      <c r="B497" s="8" t="s">
        <v>14</v>
      </c>
      <c r="K497" s="8" t="s">
        <v>14</v>
      </c>
    </row>
    <row r="498">
      <c r="B498" s="8" t="s">
        <v>14</v>
      </c>
      <c r="K498" s="8" t="s">
        <v>14</v>
      </c>
    </row>
    <row r="499">
      <c r="B499" s="8" t="s">
        <v>14</v>
      </c>
      <c r="K499" s="8" t="s">
        <v>14</v>
      </c>
    </row>
    <row r="500">
      <c r="B500" s="8" t="s">
        <v>14</v>
      </c>
      <c r="K500" s="8" t="s">
        <v>14</v>
      </c>
    </row>
    <row r="501">
      <c r="B501" s="8" t="s">
        <v>14</v>
      </c>
      <c r="K501" s="8" t="s">
        <v>14</v>
      </c>
    </row>
    <row r="502">
      <c r="B502" s="8" t="s">
        <v>14</v>
      </c>
      <c r="K502" s="8" t="s">
        <v>14</v>
      </c>
    </row>
    <row r="503">
      <c r="B503" s="8" t="s">
        <v>14</v>
      </c>
      <c r="K503" s="8" t="s">
        <v>14</v>
      </c>
    </row>
    <row r="504">
      <c r="B504" s="8" t="s">
        <v>14</v>
      </c>
      <c r="K504" s="8" t="s">
        <v>14</v>
      </c>
    </row>
    <row r="505">
      <c r="B505" s="8" t="s">
        <v>14</v>
      </c>
      <c r="K505" s="8" t="s">
        <v>14</v>
      </c>
    </row>
    <row r="506">
      <c r="B506" s="8" t="s">
        <v>14</v>
      </c>
      <c r="K506" s="8" t="s">
        <v>14</v>
      </c>
    </row>
    <row r="507">
      <c r="B507" s="8" t="s">
        <v>14</v>
      </c>
      <c r="K507" s="8" t="s">
        <v>14</v>
      </c>
    </row>
    <row r="508">
      <c r="B508" s="8" t="s">
        <v>14</v>
      </c>
      <c r="K508" s="8" t="s">
        <v>14</v>
      </c>
    </row>
    <row r="509">
      <c r="B509" s="8" t="s">
        <v>14</v>
      </c>
      <c r="K509" s="8" t="s">
        <v>14</v>
      </c>
    </row>
    <row r="510">
      <c r="B510" s="8" t="s">
        <v>14</v>
      </c>
      <c r="K510" s="8" t="s">
        <v>14</v>
      </c>
    </row>
    <row r="511">
      <c r="B511" s="8" t="s">
        <v>14</v>
      </c>
      <c r="K511" s="8" t="s">
        <v>14</v>
      </c>
    </row>
    <row r="512">
      <c r="B512" s="8" t="s">
        <v>14</v>
      </c>
      <c r="K512" s="8" t="s">
        <v>14</v>
      </c>
    </row>
    <row r="513">
      <c r="B513" s="8" t="s">
        <v>14</v>
      </c>
      <c r="K513" s="8" t="s">
        <v>14</v>
      </c>
    </row>
    <row r="514">
      <c r="B514" s="8" t="s">
        <v>14</v>
      </c>
      <c r="K514" s="8" t="s">
        <v>14</v>
      </c>
    </row>
    <row r="515">
      <c r="B515" s="8" t="s">
        <v>14</v>
      </c>
      <c r="K515" s="8" t="s">
        <v>14</v>
      </c>
    </row>
    <row r="516">
      <c r="B516" s="8" t="s">
        <v>14</v>
      </c>
      <c r="K516" s="8" t="s">
        <v>14</v>
      </c>
    </row>
    <row r="517">
      <c r="B517" s="8" t="s">
        <v>14</v>
      </c>
      <c r="K517" s="8" t="s">
        <v>14</v>
      </c>
    </row>
    <row r="518">
      <c r="B518" s="8" t="s">
        <v>14</v>
      </c>
      <c r="K518" s="8" t="s">
        <v>14</v>
      </c>
    </row>
    <row r="519">
      <c r="B519" s="8" t="s">
        <v>14</v>
      </c>
      <c r="K519" s="8" t="s">
        <v>14</v>
      </c>
    </row>
    <row r="520">
      <c r="B520" s="8" t="s">
        <v>14</v>
      </c>
      <c r="K520" s="8" t="s">
        <v>14</v>
      </c>
    </row>
    <row r="521">
      <c r="B521" s="8" t="s">
        <v>14</v>
      </c>
      <c r="K521" s="8" t="s">
        <v>14</v>
      </c>
    </row>
    <row r="522">
      <c r="B522" s="8" t="s">
        <v>14</v>
      </c>
      <c r="K522" s="8" t="s">
        <v>14</v>
      </c>
    </row>
    <row r="523">
      <c r="B523" s="8" t="s">
        <v>14</v>
      </c>
      <c r="K523" s="8" t="s">
        <v>14</v>
      </c>
    </row>
    <row r="524">
      <c r="B524" s="8" t="s">
        <v>14</v>
      </c>
      <c r="K524" s="8" t="s">
        <v>14</v>
      </c>
    </row>
    <row r="525">
      <c r="B525" s="8" t="s">
        <v>14</v>
      </c>
      <c r="K525" s="8" t="s">
        <v>14</v>
      </c>
    </row>
    <row r="526">
      <c r="B526" s="8" t="s">
        <v>14</v>
      </c>
      <c r="K526" s="8" t="s">
        <v>14</v>
      </c>
    </row>
    <row r="527">
      <c r="B527" s="8" t="s">
        <v>14</v>
      </c>
      <c r="K527" s="8" t="s">
        <v>14</v>
      </c>
    </row>
    <row r="528">
      <c r="B528" s="8" t="s">
        <v>14</v>
      </c>
      <c r="K528" s="8" t="s">
        <v>14</v>
      </c>
    </row>
    <row r="529">
      <c r="B529" s="8" t="s">
        <v>14</v>
      </c>
      <c r="K529" s="8" t="s">
        <v>14</v>
      </c>
    </row>
    <row r="530">
      <c r="B530" s="8" t="s">
        <v>14</v>
      </c>
      <c r="K530" s="8" t="s">
        <v>14</v>
      </c>
    </row>
    <row r="531">
      <c r="B531" s="8" t="s">
        <v>14</v>
      </c>
      <c r="K531" s="8" t="s">
        <v>14</v>
      </c>
    </row>
    <row r="532">
      <c r="B532" s="8" t="s">
        <v>14</v>
      </c>
      <c r="K532" s="8" t="s">
        <v>14</v>
      </c>
    </row>
    <row r="533">
      <c r="B533" s="8" t="s">
        <v>14</v>
      </c>
      <c r="K533" s="8" t="s">
        <v>14</v>
      </c>
    </row>
    <row r="534">
      <c r="B534" s="8" t="s">
        <v>14</v>
      </c>
      <c r="K534" s="8" t="s">
        <v>14</v>
      </c>
    </row>
    <row r="535">
      <c r="B535" s="8" t="s">
        <v>14</v>
      </c>
      <c r="K535" s="8" t="s">
        <v>14</v>
      </c>
    </row>
    <row r="536">
      <c r="B536" s="8" t="s">
        <v>14</v>
      </c>
      <c r="K536" s="8" t="s">
        <v>14</v>
      </c>
    </row>
    <row r="537">
      <c r="B537" s="8" t="s">
        <v>14</v>
      </c>
      <c r="K537" s="8" t="s">
        <v>14</v>
      </c>
    </row>
    <row r="538">
      <c r="B538" s="8" t="s">
        <v>14</v>
      </c>
      <c r="K538" s="8" t="s">
        <v>14</v>
      </c>
    </row>
    <row r="539">
      <c r="B539" s="8" t="s">
        <v>14</v>
      </c>
      <c r="K539" s="8" t="s">
        <v>14</v>
      </c>
    </row>
    <row r="540">
      <c r="B540" s="8" t="s">
        <v>14</v>
      </c>
      <c r="K540" s="8" t="s">
        <v>14</v>
      </c>
    </row>
    <row r="541">
      <c r="B541" s="8" t="s">
        <v>14</v>
      </c>
      <c r="K541" s="8" t="s">
        <v>14</v>
      </c>
    </row>
    <row r="542">
      <c r="B542" s="8" t="s">
        <v>14</v>
      </c>
      <c r="K542" s="8" t="s">
        <v>14</v>
      </c>
    </row>
    <row r="543">
      <c r="B543" s="8" t="s">
        <v>14</v>
      </c>
      <c r="K543" s="8" t="s">
        <v>14</v>
      </c>
    </row>
    <row r="544">
      <c r="B544" s="8" t="s">
        <v>14</v>
      </c>
      <c r="K544" s="8" t="s">
        <v>14</v>
      </c>
    </row>
    <row r="545">
      <c r="B545" s="8" t="s">
        <v>14</v>
      </c>
      <c r="K545" s="8" t="s">
        <v>14</v>
      </c>
    </row>
    <row r="546">
      <c r="B546" s="8" t="s">
        <v>14</v>
      </c>
      <c r="K546" s="8" t="s">
        <v>14</v>
      </c>
    </row>
    <row r="547">
      <c r="B547" s="8" t="s">
        <v>14</v>
      </c>
      <c r="K547" s="8" t="s">
        <v>14</v>
      </c>
    </row>
    <row r="548">
      <c r="B548" s="8" t="s">
        <v>14</v>
      </c>
      <c r="K548" s="8" t="s">
        <v>14</v>
      </c>
    </row>
    <row r="549">
      <c r="B549" s="8" t="s">
        <v>14</v>
      </c>
      <c r="K549" s="8" t="s">
        <v>14</v>
      </c>
    </row>
    <row r="550">
      <c r="B550" s="8" t="s">
        <v>14</v>
      </c>
      <c r="K550" s="8" t="s">
        <v>14</v>
      </c>
    </row>
    <row r="551">
      <c r="B551" s="8" t="s">
        <v>14</v>
      </c>
      <c r="K551" s="8" t="s">
        <v>14</v>
      </c>
    </row>
    <row r="552">
      <c r="B552" s="8" t="s">
        <v>14</v>
      </c>
      <c r="K552" s="8" t="s">
        <v>14</v>
      </c>
    </row>
    <row r="553">
      <c r="B553" s="8" t="s">
        <v>14</v>
      </c>
      <c r="K553" s="8" t="s">
        <v>14</v>
      </c>
    </row>
    <row r="554">
      <c r="B554" s="8" t="s">
        <v>14</v>
      </c>
      <c r="K554" s="8" t="s">
        <v>14</v>
      </c>
    </row>
    <row r="555">
      <c r="B555" s="8" t="s">
        <v>14</v>
      </c>
      <c r="K555" s="8" t="s">
        <v>14</v>
      </c>
    </row>
    <row r="556">
      <c r="B556" s="8" t="s">
        <v>14</v>
      </c>
      <c r="K556" s="8" t="s">
        <v>14</v>
      </c>
    </row>
    <row r="557">
      <c r="B557" s="8" t="s">
        <v>14</v>
      </c>
      <c r="K557" s="8" t="s">
        <v>14</v>
      </c>
    </row>
    <row r="558">
      <c r="B558" s="8" t="s">
        <v>14</v>
      </c>
      <c r="K558" s="8" t="s">
        <v>14</v>
      </c>
    </row>
    <row r="559">
      <c r="B559" s="8" t="s">
        <v>14</v>
      </c>
      <c r="K559" s="8" t="s">
        <v>14</v>
      </c>
    </row>
    <row r="560">
      <c r="B560" s="8" t="s">
        <v>14</v>
      </c>
      <c r="K560" s="8" t="s">
        <v>14</v>
      </c>
    </row>
    <row r="561">
      <c r="B561" s="8" t="s">
        <v>14</v>
      </c>
      <c r="K561" s="8" t="s">
        <v>14</v>
      </c>
    </row>
    <row r="562">
      <c r="B562" s="8" t="s">
        <v>14</v>
      </c>
      <c r="K562" s="8" t="s">
        <v>14</v>
      </c>
    </row>
    <row r="563">
      <c r="B563" s="8" t="s">
        <v>14</v>
      </c>
      <c r="K563" s="8" t="s">
        <v>14</v>
      </c>
    </row>
    <row r="564">
      <c r="B564" s="8" t="s">
        <v>14</v>
      </c>
      <c r="K564" s="8" t="s">
        <v>14</v>
      </c>
    </row>
    <row r="565">
      <c r="B565" s="8" t="s">
        <v>14</v>
      </c>
      <c r="K565" s="8" t="s">
        <v>14</v>
      </c>
    </row>
    <row r="566">
      <c r="B566" s="8" t="s">
        <v>14</v>
      </c>
      <c r="K566" s="8" t="s">
        <v>14</v>
      </c>
    </row>
    <row r="567">
      <c r="B567" s="8" t="s">
        <v>14</v>
      </c>
      <c r="K567" s="8" t="s">
        <v>14</v>
      </c>
    </row>
    <row r="568">
      <c r="B568" s="8" t="s">
        <v>14</v>
      </c>
      <c r="K568" s="8" t="s">
        <v>14</v>
      </c>
    </row>
    <row r="569">
      <c r="B569" s="8" t="s">
        <v>14</v>
      </c>
      <c r="K569" s="8" t="s">
        <v>14</v>
      </c>
    </row>
    <row r="570">
      <c r="B570" s="8" t="s">
        <v>14</v>
      </c>
      <c r="K570" s="8" t="s">
        <v>14</v>
      </c>
    </row>
    <row r="571">
      <c r="B571" s="8" t="s">
        <v>14</v>
      </c>
      <c r="K571" s="8" t="s">
        <v>14</v>
      </c>
    </row>
    <row r="572">
      <c r="B572" s="8" t="s">
        <v>14</v>
      </c>
      <c r="K572" s="8" t="s">
        <v>14</v>
      </c>
    </row>
    <row r="573">
      <c r="B573" s="8" t="s">
        <v>14</v>
      </c>
      <c r="K573" s="8" t="s">
        <v>14</v>
      </c>
    </row>
    <row r="574">
      <c r="B574" s="8" t="s">
        <v>14</v>
      </c>
      <c r="K574" s="8" t="s">
        <v>14</v>
      </c>
    </row>
    <row r="575">
      <c r="B575" s="8" t="s">
        <v>14</v>
      </c>
      <c r="K575" s="8" t="s">
        <v>14</v>
      </c>
    </row>
    <row r="576">
      <c r="B576" s="8" t="s">
        <v>14</v>
      </c>
      <c r="K576" s="8" t="s">
        <v>14</v>
      </c>
    </row>
    <row r="577">
      <c r="B577" s="8" t="s">
        <v>14</v>
      </c>
      <c r="K577" s="8" t="s">
        <v>14</v>
      </c>
    </row>
    <row r="578">
      <c r="B578" s="8" t="s">
        <v>14</v>
      </c>
      <c r="K578" s="8" t="s">
        <v>14</v>
      </c>
    </row>
    <row r="579">
      <c r="B579" s="8" t="s">
        <v>14</v>
      </c>
      <c r="K579" s="8" t="s">
        <v>14</v>
      </c>
    </row>
    <row r="580">
      <c r="B580" s="8" t="s">
        <v>14</v>
      </c>
      <c r="K580" s="8" t="s">
        <v>14</v>
      </c>
    </row>
    <row r="581">
      <c r="B581" s="8" t="s">
        <v>14</v>
      </c>
      <c r="K581" s="8" t="s">
        <v>14</v>
      </c>
    </row>
    <row r="582">
      <c r="B582" s="8" t="s">
        <v>14</v>
      </c>
      <c r="K582" s="8" t="s">
        <v>14</v>
      </c>
    </row>
    <row r="583">
      <c r="B583" s="8" t="s">
        <v>14</v>
      </c>
      <c r="K583" s="8" t="s">
        <v>14</v>
      </c>
    </row>
    <row r="584">
      <c r="B584" s="8" t="s">
        <v>14</v>
      </c>
      <c r="K584" s="8" t="s">
        <v>14</v>
      </c>
    </row>
    <row r="585">
      <c r="B585" s="8" t="s">
        <v>14</v>
      </c>
      <c r="K585" s="8" t="s">
        <v>14</v>
      </c>
    </row>
    <row r="586">
      <c r="B586" s="8" t="s">
        <v>14</v>
      </c>
      <c r="K586" s="8" t="s">
        <v>14</v>
      </c>
    </row>
    <row r="587">
      <c r="B587" s="8" t="s">
        <v>14</v>
      </c>
      <c r="K587" s="8" t="s">
        <v>14</v>
      </c>
    </row>
    <row r="588">
      <c r="B588" s="8" t="s">
        <v>14</v>
      </c>
      <c r="K588" s="8" t="s">
        <v>14</v>
      </c>
    </row>
    <row r="589">
      <c r="B589" s="8" t="s">
        <v>14</v>
      </c>
      <c r="K589" s="8" t="s">
        <v>14</v>
      </c>
    </row>
    <row r="590">
      <c r="B590" s="8" t="s">
        <v>14</v>
      </c>
      <c r="K590" s="8" t="s">
        <v>14</v>
      </c>
    </row>
    <row r="591">
      <c r="B591" s="8" t="s">
        <v>14</v>
      </c>
      <c r="K591" s="8" t="s">
        <v>14</v>
      </c>
    </row>
    <row r="592">
      <c r="B592" s="8" t="s">
        <v>14</v>
      </c>
      <c r="K592" s="8" t="s">
        <v>14</v>
      </c>
    </row>
    <row r="593">
      <c r="B593" s="8" t="s">
        <v>14</v>
      </c>
      <c r="K593" s="8" t="s">
        <v>14</v>
      </c>
    </row>
    <row r="594">
      <c r="B594" s="8" t="s">
        <v>14</v>
      </c>
      <c r="K594" s="8" t="s">
        <v>14</v>
      </c>
    </row>
    <row r="595">
      <c r="B595" s="8" t="s">
        <v>14</v>
      </c>
      <c r="K595" s="8" t="s">
        <v>14</v>
      </c>
    </row>
    <row r="596">
      <c r="B596" s="8" t="s">
        <v>14</v>
      </c>
      <c r="K596" s="8" t="s">
        <v>14</v>
      </c>
    </row>
    <row r="597">
      <c r="B597" s="8" t="s">
        <v>14</v>
      </c>
      <c r="K597" s="8" t="s">
        <v>14</v>
      </c>
    </row>
    <row r="598">
      <c r="B598" s="8" t="s">
        <v>14</v>
      </c>
      <c r="K598" s="8" t="s">
        <v>14</v>
      </c>
    </row>
    <row r="599">
      <c r="B599" s="8" t="s">
        <v>14</v>
      </c>
      <c r="K599" s="8" t="s">
        <v>14</v>
      </c>
    </row>
    <row r="600">
      <c r="B600" s="8" t="s">
        <v>14</v>
      </c>
      <c r="K600" s="8" t="s">
        <v>14</v>
      </c>
    </row>
    <row r="601">
      <c r="B601" s="8" t="s">
        <v>14</v>
      </c>
      <c r="K601" s="8" t="s">
        <v>14</v>
      </c>
    </row>
    <row r="602">
      <c r="B602" s="8" t="s">
        <v>14</v>
      </c>
      <c r="K602" s="8" t="s">
        <v>14</v>
      </c>
    </row>
    <row r="603">
      <c r="B603" s="8" t="s">
        <v>14</v>
      </c>
      <c r="K603" s="8" t="s">
        <v>14</v>
      </c>
    </row>
    <row r="604">
      <c r="B604" s="8" t="s">
        <v>14</v>
      </c>
      <c r="K604" s="8" t="s">
        <v>14</v>
      </c>
    </row>
    <row r="605">
      <c r="B605" s="8" t="s">
        <v>14</v>
      </c>
      <c r="K605" s="8" t="s">
        <v>14</v>
      </c>
    </row>
    <row r="606">
      <c r="B606" s="8" t="s">
        <v>14</v>
      </c>
      <c r="K606" s="8" t="s">
        <v>14</v>
      </c>
    </row>
    <row r="607">
      <c r="B607" s="8" t="s">
        <v>14</v>
      </c>
      <c r="K607" s="8" t="s">
        <v>14</v>
      </c>
    </row>
    <row r="608">
      <c r="B608" s="8" t="s">
        <v>14</v>
      </c>
      <c r="K608" s="8" t="s">
        <v>14</v>
      </c>
    </row>
    <row r="609">
      <c r="B609" s="8" t="s">
        <v>14</v>
      </c>
      <c r="K609" s="8" t="s">
        <v>14</v>
      </c>
    </row>
    <row r="610">
      <c r="B610" s="8" t="s">
        <v>14</v>
      </c>
      <c r="K610" s="8" t="s">
        <v>14</v>
      </c>
    </row>
    <row r="611">
      <c r="B611" s="8" t="s">
        <v>14</v>
      </c>
      <c r="K611" s="8" t="s">
        <v>14</v>
      </c>
    </row>
    <row r="612">
      <c r="B612" s="8" t="s">
        <v>14</v>
      </c>
      <c r="K612" s="8" t="s">
        <v>14</v>
      </c>
    </row>
    <row r="613">
      <c r="B613" s="8" t="s">
        <v>14</v>
      </c>
      <c r="K613" s="8" t="s">
        <v>14</v>
      </c>
    </row>
    <row r="614">
      <c r="B614" s="8" t="s">
        <v>14</v>
      </c>
      <c r="K614" s="8" t="s">
        <v>14</v>
      </c>
    </row>
    <row r="615">
      <c r="B615" s="8" t="s">
        <v>14</v>
      </c>
      <c r="K615" s="8" t="s">
        <v>14</v>
      </c>
    </row>
    <row r="616">
      <c r="B616" s="8" t="s">
        <v>14</v>
      </c>
      <c r="K616" s="8" t="s">
        <v>14</v>
      </c>
    </row>
    <row r="617">
      <c r="B617" s="8" t="s">
        <v>14</v>
      </c>
      <c r="K617" s="8" t="s">
        <v>14</v>
      </c>
    </row>
    <row r="618">
      <c r="B618" s="8" t="s">
        <v>14</v>
      </c>
      <c r="K618" s="8" t="s">
        <v>14</v>
      </c>
    </row>
    <row r="619">
      <c r="B619" s="8" t="s">
        <v>14</v>
      </c>
      <c r="K619" s="8" t="s">
        <v>14</v>
      </c>
    </row>
    <row r="620">
      <c r="B620" s="8" t="s">
        <v>14</v>
      </c>
      <c r="K620" s="8" t="s">
        <v>14</v>
      </c>
    </row>
    <row r="621">
      <c r="B621" s="8" t="s">
        <v>14</v>
      </c>
      <c r="K621" s="8" t="s">
        <v>14</v>
      </c>
    </row>
    <row r="622">
      <c r="B622" s="8" t="s">
        <v>14</v>
      </c>
      <c r="K622" s="8" t="s">
        <v>14</v>
      </c>
    </row>
    <row r="623">
      <c r="B623" s="8" t="s">
        <v>14</v>
      </c>
      <c r="K623" s="8" t="s">
        <v>14</v>
      </c>
    </row>
    <row r="624">
      <c r="B624" s="8" t="s">
        <v>14</v>
      </c>
      <c r="K624" s="8" t="s">
        <v>14</v>
      </c>
    </row>
    <row r="625">
      <c r="B625" s="8" t="s">
        <v>14</v>
      </c>
      <c r="K625" s="8" t="s">
        <v>14</v>
      </c>
    </row>
    <row r="626">
      <c r="B626" s="8" t="s">
        <v>14</v>
      </c>
      <c r="K626" s="8" t="s">
        <v>14</v>
      </c>
    </row>
    <row r="627">
      <c r="B627" s="8" t="s">
        <v>14</v>
      </c>
      <c r="K627" s="8" t="s">
        <v>14</v>
      </c>
    </row>
    <row r="628">
      <c r="B628" s="8" t="s">
        <v>14</v>
      </c>
      <c r="K628" s="8" t="s">
        <v>14</v>
      </c>
    </row>
    <row r="629">
      <c r="B629" s="8" t="s">
        <v>14</v>
      </c>
      <c r="K629" s="8" t="s">
        <v>14</v>
      </c>
    </row>
    <row r="630">
      <c r="B630" s="8" t="s">
        <v>14</v>
      </c>
      <c r="K630" s="8" t="s">
        <v>14</v>
      </c>
    </row>
    <row r="631">
      <c r="B631" s="8" t="s">
        <v>14</v>
      </c>
      <c r="K631" s="8" t="s">
        <v>14</v>
      </c>
    </row>
    <row r="632">
      <c r="B632" s="8" t="s">
        <v>14</v>
      </c>
      <c r="K632" s="8" t="s">
        <v>14</v>
      </c>
    </row>
    <row r="633">
      <c r="B633" s="8" t="s">
        <v>14</v>
      </c>
      <c r="K633" s="8" t="s">
        <v>14</v>
      </c>
    </row>
    <row r="634">
      <c r="B634" s="8" t="s">
        <v>14</v>
      </c>
      <c r="K634" s="8" t="s">
        <v>14</v>
      </c>
    </row>
    <row r="635">
      <c r="B635" s="8" t="s">
        <v>14</v>
      </c>
      <c r="K635" s="8" t="s">
        <v>14</v>
      </c>
    </row>
    <row r="636">
      <c r="B636" s="8" t="s">
        <v>14</v>
      </c>
      <c r="K636" s="8" t="s">
        <v>14</v>
      </c>
    </row>
    <row r="637">
      <c r="B637" s="8" t="s">
        <v>14</v>
      </c>
      <c r="K637" s="8" t="s">
        <v>14</v>
      </c>
    </row>
    <row r="638">
      <c r="B638" s="8" t="s">
        <v>14</v>
      </c>
      <c r="K638" s="8" t="s">
        <v>14</v>
      </c>
    </row>
    <row r="639">
      <c r="B639" s="8" t="s">
        <v>14</v>
      </c>
      <c r="K639" s="8" t="s">
        <v>14</v>
      </c>
    </row>
    <row r="640">
      <c r="B640" s="8" t="s">
        <v>14</v>
      </c>
      <c r="K640" s="8" t="s">
        <v>14</v>
      </c>
    </row>
    <row r="641">
      <c r="B641" s="8" t="s">
        <v>14</v>
      </c>
      <c r="K641" s="8" t="s">
        <v>14</v>
      </c>
    </row>
    <row r="642">
      <c r="B642" s="8" t="s">
        <v>14</v>
      </c>
      <c r="K642" s="8" t="s">
        <v>14</v>
      </c>
    </row>
    <row r="643">
      <c r="B643" s="8" t="s">
        <v>14</v>
      </c>
      <c r="K643" s="8" t="s">
        <v>14</v>
      </c>
    </row>
    <row r="644">
      <c r="B644" s="8" t="s">
        <v>14</v>
      </c>
      <c r="K644" s="8" t="s">
        <v>14</v>
      </c>
    </row>
    <row r="645">
      <c r="B645" s="8" t="s">
        <v>14</v>
      </c>
      <c r="K645" s="8" t="s">
        <v>14</v>
      </c>
    </row>
    <row r="646">
      <c r="B646" s="8" t="s">
        <v>14</v>
      </c>
      <c r="K646" s="8" t="s">
        <v>14</v>
      </c>
    </row>
    <row r="647">
      <c r="B647" s="8" t="s">
        <v>14</v>
      </c>
      <c r="K647" s="8" t="s">
        <v>14</v>
      </c>
    </row>
    <row r="648">
      <c r="B648" s="8" t="s">
        <v>14</v>
      </c>
      <c r="K648" s="8" t="s">
        <v>14</v>
      </c>
    </row>
    <row r="649">
      <c r="B649" s="8" t="s">
        <v>14</v>
      </c>
      <c r="K649" s="8" t="s">
        <v>14</v>
      </c>
    </row>
    <row r="650">
      <c r="B650" s="8" t="s">
        <v>14</v>
      </c>
      <c r="K650" s="8" t="s">
        <v>14</v>
      </c>
    </row>
    <row r="651">
      <c r="B651" s="8" t="s">
        <v>14</v>
      </c>
      <c r="K651" s="8" t="s">
        <v>14</v>
      </c>
    </row>
    <row r="652">
      <c r="B652" s="8" t="s">
        <v>14</v>
      </c>
      <c r="K652" s="8" t="s">
        <v>14</v>
      </c>
    </row>
    <row r="653">
      <c r="B653" s="8" t="s">
        <v>14</v>
      </c>
      <c r="K653" s="8" t="s">
        <v>14</v>
      </c>
    </row>
    <row r="654">
      <c r="B654" s="8" t="s">
        <v>14</v>
      </c>
      <c r="K654" s="8" t="s">
        <v>14</v>
      </c>
    </row>
    <row r="655">
      <c r="B655" s="8" t="s">
        <v>14</v>
      </c>
      <c r="K655" s="8" t="s">
        <v>14</v>
      </c>
    </row>
    <row r="656">
      <c r="B656" s="8" t="s">
        <v>14</v>
      </c>
      <c r="K656" s="8" t="s">
        <v>14</v>
      </c>
    </row>
    <row r="657">
      <c r="B657" s="8" t="s">
        <v>14</v>
      </c>
      <c r="K657" s="8" t="s">
        <v>14</v>
      </c>
    </row>
    <row r="658">
      <c r="B658" s="8" t="s">
        <v>14</v>
      </c>
      <c r="K658" s="8" t="s">
        <v>14</v>
      </c>
    </row>
    <row r="659">
      <c r="B659" s="8" t="s">
        <v>14</v>
      </c>
      <c r="K659" s="8" t="s">
        <v>14</v>
      </c>
    </row>
    <row r="660">
      <c r="B660" s="8" t="s">
        <v>14</v>
      </c>
      <c r="K660" s="8" t="s">
        <v>14</v>
      </c>
    </row>
    <row r="661">
      <c r="B661" s="8" t="s">
        <v>14</v>
      </c>
      <c r="K661" s="8" t="s">
        <v>14</v>
      </c>
    </row>
    <row r="662">
      <c r="B662" s="8" t="s">
        <v>14</v>
      </c>
      <c r="K662" s="8" t="s">
        <v>14</v>
      </c>
    </row>
    <row r="663">
      <c r="B663" s="8" t="s">
        <v>14</v>
      </c>
      <c r="K663" s="8" t="s">
        <v>14</v>
      </c>
    </row>
    <row r="664">
      <c r="B664" s="8" t="s">
        <v>14</v>
      </c>
      <c r="K664" s="8" t="s">
        <v>14</v>
      </c>
    </row>
    <row r="665">
      <c r="B665" s="8" t="s">
        <v>14</v>
      </c>
      <c r="K665" s="8" t="s">
        <v>14</v>
      </c>
    </row>
    <row r="666">
      <c r="B666" s="8" t="s">
        <v>14</v>
      </c>
      <c r="K666" s="8" t="s">
        <v>14</v>
      </c>
    </row>
    <row r="667">
      <c r="B667" s="8" t="s">
        <v>14</v>
      </c>
      <c r="K667" s="8" t="s">
        <v>14</v>
      </c>
    </row>
    <row r="668">
      <c r="B668" s="8" t="s">
        <v>14</v>
      </c>
      <c r="K668" s="8" t="s">
        <v>14</v>
      </c>
    </row>
    <row r="669">
      <c r="B669" s="8" t="s">
        <v>14</v>
      </c>
      <c r="K669" s="8" t="s">
        <v>14</v>
      </c>
    </row>
    <row r="670">
      <c r="B670" s="8" t="s">
        <v>14</v>
      </c>
      <c r="K670" s="8" t="s">
        <v>14</v>
      </c>
    </row>
    <row r="671">
      <c r="B671" s="8" t="s">
        <v>14</v>
      </c>
      <c r="K671" s="8" t="s">
        <v>14</v>
      </c>
    </row>
    <row r="672">
      <c r="B672" s="8" t="s">
        <v>14</v>
      </c>
      <c r="K672" s="8" t="s">
        <v>14</v>
      </c>
    </row>
    <row r="673">
      <c r="B673" s="8" t="s">
        <v>14</v>
      </c>
      <c r="K673" s="8" t="s">
        <v>14</v>
      </c>
    </row>
    <row r="674">
      <c r="B674" s="8" t="s">
        <v>14</v>
      </c>
      <c r="K674" s="8" t="s">
        <v>14</v>
      </c>
    </row>
    <row r="675">
      <c r="B675" s="8" t="s">
        <v>14</v>
      </c>
      <c r="K675" s="8" t="s">
        <v>14</v>
      </c>
    </row>
    <row r="676">
      <c r="B676" s="8" t="s">
        <v>14</v>
      </c>
      <c r="K676" s="8" t="s">
        <v>14</v>
      </c>
    </row>
    <row r="677">
      <c r="B677" s="8" t="s">
        <v>14</v>
      </c>
      <c r="K677" s="8" t="s">
        <v>14</v>
      </c>
    </row>
    <row r="678">
      <c r="B678" s="8" t="s">
        <v>14</v>
      </c>
      <c r="K678" s="8" t="s">
        <v>14</v>
      </c>
    </row>
    <row r="679">
      <c r="B679" s="8" t="s">
        <v>14</v>
      </c>
      <c r="K679" s="8" t="s">
        <v>14</v>
      </c>
    </row>
    <row r="680">
      <c r="B680" s="8" t="s">
        <v>14</v>
      </c>
      <c r="K680" s="8" t="s">
        <v>14</v>
      </c>
    </row>
    <row r="681">
      <c r="B681" s="8" t="s">
        <v>14</v>
      </c>
      <c r="K681" s="8" t="s">
        <v>14</v>
      </c>
    </row>
    <row r="682">
      <c r="B682" s="8" t="s">
        <v>14</v>
      </c>
      <c r="K682" s="8" t="s">
        <v>14</v>
      </c>
    </row>
    <row r="683">
      <c r="B683" s="8" t="s">
        <v>14</v>
      </c>
      <c r="K683" s="8" t="s">
        <v>14</v>
      </c>
    </row>
    <row r="684">
      <c r="B684" s="8" t="s">
        <v>14</v>
      </c>
      <c r="K684" s="8" t="s">
        <v>14</v>
      </c>
    </row>
    <row r="685">
      <c r="B685" s="8" t="s">
        <v>14</v>
      </c>
      <c r="K685" s="8" t="s">
        <v>14</v>
      </c>
    </row>
    <row r="686">
      <c r="B686" s="8" t="s">
        <v>14</v>
      </c>
      <c r="K686" s="8" t="s">
        <v>14</v>
      </c>
    </row>
    <row r="687">
      <c r="B687" s="8" t="s">
        <v>14</v>
      </c>
      <c r="K687" s="8" t="s">
        <v>14</v>
      </c>
    </row>
    <row r="688">
      <c r="B688" s="8" t="s">
        <v>14</v>
      </c>
      <c r="K688" s="8" t="s">
        <v>14</v>
      </c>
    </row>
    <row r="689">
      <c r="B689" s="8" t="s">
        <v>14</v>
      </c>
      <c r="K689" s="8" t="s">
        <v>14</v>
      </c>
    </row>
    <row r="690">
      <c r="B690" s="8" t="s">
        <v>14</v>
      </c>
      <c r="K690" s="8" t="s">
        <v>14</v>
      </c>
    </row>
    <row r="691">
      <c r="B691" s="8" t="s">
        <v>14</v>
      </c>
      <c r="K691" s="8" t="s">
        <v>14</v>
      </c>
    </row>
    <row r="692">
      <c r="B692" s="8" t="s">
        <v>14</v>
      </c>
      <c r="K692" s="8" t="s">
        <v>14</v>
      </c>
    </row>
    <row r="693">
      <c r="B693" s="8" t="s">
        <v>14</v>
      </c>
      <c r="K693" s="8" t="s">
        <v>14</v>
      </c>
    </row>
    <row r="694">
      <c r="B694" s="8" t="s">
        <v>14</v>
      </c>
      <c r="K694" s="8" t="s">
        <v>14</v>
      </c>
    </row>
    <row r="695">
      <c r="B695" s="8" t="s">
        <v>14</v>
      </c>
      <c r="K695" s="8" t="s">
        <v>14</v>
      </c>
    </row>
    <row r="696">
      <c r="B696" s="8" t="s">
        <v>14</v>
      </c>
      <c r="K696" s="8" t="s">
        <v>14</v>
      </c>
    </row>
    <row r="697">
      <c r="B697" s="8" t="s">
        <v>14</v>
      </c>
      <c r="K697" s="8" t="s">
        <v>14</v>
      </c>
    </row>
    <row r="698">
      <c r="B698" s="8" t="s">
        <v>14</v>
      </c>
      <c r="K698" s="8" t="s">
        <v>14</v>
      </c>
    </row>
    <row r="699">
      <c r="B699" s="8" t="s">
        <v>14</v>
      </c>
      <c r="K699" s="8" t="s">
        <v>14</v>
      </c>
    </row>
    <row r="700">
      <c r="B700" s="8" t="s">
        <v>14</v>
      </c>
      <c r="K700" s="8" t="s">
        <v>14</v>
      </c>
    </row>
    <row r="701">
      <c r="B701" s="8" t="s">
        <v>14</v>
      </c>
      <c r="K701" s="8" t="s">
        <v>14</v>
      </c>
    </row>
    <row r="702">
      <c r="B702" s="8" t="s">
        <v>14</v>
      </c>
      <c r="K702" s="8" t="s">
        <v>14</v>
      </c>
    </row>
    <row r="703">
      <c r="B703" s="8" t="s">
        <v>14</v>
      </c>
      <c r="K703" s="8" t="s">
        <v>14</v>
      </c>
    </row>
    <row r="704">
      <c r="B704" s="8" t="s">
        <v>14</v>
      </c>
      <c r="K704" s="8" t="s">
        <v>14</v>
      </c>
    </row>
    <row r="705">
      <c r="B705" s="8" t="s">
        <v>14</v>
      </c>
      <c r="K705" s="8" t="s">
        <v>14</v>
      </c>
    </row>
    <row r="706">
      <c r="B706" s="8" t="s">
        <v>14</v>
      </c>
      <c r="K706" s="8" t="s">
        <v>14</v>
      </c>
    </row>
    <row r="707">
      <c r="B707" s="8" t="s">
        <v>14</v>
      </c>
      <c r="K707" s="8" t="s">
        <v>14</v>
      </c>
    </row>
    <row r="708">
      <c r="B708" s="8" t="s">
        <v>14</v>
      </c>
      <c r="K708" s="8" t="s">
        <v>14</v>
      </c>
    </row>
    <row r="709">
      <c r="B709" s="8" t="s">
        <v>14</v>
      </c>
      <c r="K709" s="8" t="s">
        <v>14</v>
      </c>
    </row>
    <row r="710">
      <c r="B710" s="8" t="s">
        <v>14</v>
      </c>
      <c r="K710" s="8" t="s">
        <v>14</v>
      </c>
    </row>
    <row r="711">
      <c r="B711" s="8" t="s">
        <v>14</v>
      </c>
      <c r="K711" s="8" t="s">
        <v>14</v>
      </c>
    </row>
    <row r="712">
      <c r="B712" s="8" t="s">
        <v>14</v>
      </c>
      <c r="K712" s="8" t="s">
        <v>14</v>
      </c>
    </row>
    <row r="713">
      <c r="B713" s="8" t="s">
        <v>14</v>
      </c>
      <c r="K713" s="8" t="s">
        <v>14</v>
      </c>
    </row>
    <row r="714">
      <c r="B714" s="8" t="s">
        <v>14</v>
      </c>
      <c r="K714" s="8" t="s">
        <v>14</v>
      </c>
    </row>
    <row r="715">
      <c r="B715" s="8" t="s">
        <v>14</v>
      </c>
      <c r="K715" s="8" t="s">
        <v>14</v>
      </c>
    </row>
    <row r="716">
      <c r="B716" s="8" t="s">
        <v>14</v>
      </c>
      <c r="K716" s="8" t="s">
        <v>14</v>
      </c>
    </row>
    <row r="717">
      <c r="B717" s="8" t="s">
        <v>14</v>
      </c>
      <c r="K717" s="8" t="s">
        <v>14</v>
      </c>
    </row>
    <row r="718">
      <c r="B718" s="8" t="s">
        <v>14</v>
      </c>
      <c r="K718" s="8" t="s">
        <v>14</v>
      </c>
    </row>
    <row r="719">
      <c r="B719" s="8" t="s">
        <v>14</v>
      </c>
      <c r="K719" s="8" t="s">
        <v>14</v>
      </c>
    </row>
    <row r="720">
      <c r="B720" s="8" t="s">
        <v>14</v>
      </c>
      <c r="K720" s="8" t="s">
        <v>14</v>
      </c>
    </row>
    <row r="721">
      <c r="B721" s="8" t="s">
        <v>14</v>
      </c>
      <c r="K721" s="8" t="s">
        <v>14</v>
      </c>
    </row>
    <row r="722">
      <c r="B722" s="8" t="s">
        <v>14</v>
      </c>
      <c r="K722" s="8" t="s">
        <v>14</v>
      </c>
    </row>
    <row r="723">
      <c r="B723" s="8" t="s">
        <v>14</v>
      </c>
      <c r="K723" s="8" t="s">
        <v>14</v>
      </c>
    </row>
    <row r="724">
      <c r="B724" s="8" t="s">
        <v>14</v>
      </c>
      <c r="K724" s="8" t="s">
        <v>14</v>
      </c>
    </row>
    <row r="725">
      <c r="B725" s="8" t="s">
        <v>14</v>
      </c>
      <c r="K725" s="8" t="s">
        <v>14</v>
      </c>
    </row>
    <row r="726">
      <c r="B726" s="8" t="s">
        <v>14</v>
      </c>
      <c r="K726" s="8" t="s">
        <v>14</v>
      </c>
    </row>
    <row r="727">
      <c r="B727" s="8" t="s">
        <v>14</v>
      </c>
      <c r="K727" s="8" t="s">
        <v>14</v>
      </c>
    </row>
    <row r="728">
      <c r="B728" s="8" t="s">
        <v>14</v>
      </c>
      <c r="K728" s="8" t="s">
        <v>14</v>
      </c>
    </row>
    <row r="729">
      <c r="B729" s="8" t="s">
        <v>14</v>
      </c>
      <c r="K729" s="8" t="s">
        <v>14</v>
      </c>
    </row>
    <row r="730">
      <c r="B730" s="8" t="s">
        <v>14</v>
      </c>
      <c r="K730" s="8" t="s">
        <v>14</v>
      </c>
    </row>
    <row r="731">
      <c r="B731" s="8" t="s">
        <v>14</v>
      </c>
      <c r="K731" s="8" t="s">
        <v>14</v>
      </c>
    </row>
    <row r="732">
      <c r="B732" s="8" t="s">
        <v>14</v>
      </c>
      <c r="K732" s="8" t="s">
        <v>14</v>
      </c>
    </row>
    <row r="733">
      <c r="B733" s="8" t="s">
        <v>14</v>
      </c>
      <c r="K733" s="8" t="s">
        <v>14</v>
      </c>
    </row>
    <row r="734">
      <c r="B734" s="8" t="s">
        <v>14</v>
      </c>
      <c r="K734" s="8" t="s">
        <v>14</v>
      </c>
    </row>
    <row r="735">
      <c r="B735" s="8" t="s">
        <v>14</v>
      </c>
      <c r="K735" s="8" t="s">
        <v>14</v>
      </c>
    </row>
    <row r="736">
      <c r="B736" s="8" t="s">
        <v>14</v>
      </c>
      <c r="K736" s="8" t="s">
        <v>14</v>
      </c>
    </row>
    <row r="737">
      <c r="B737" s="8" t="s">
        <v>14</v>
      </c>
      <c r="K737" s="8" t="s">
        <v>14</v>
      </c>
    </row>
    <row r="738">
      <c r="B738" s="8" t="s">
        <v>14</v>
      </c>
      <c r="K738" s="8" t="s">
        <v>14</v>
      </c>
    </row>
    <row r="739">
      <c r="B739" s="8" t="s">
        <v>14</v>
      </c>
      <c r="K739" s="8" t="s">
        <v>14</v>
      </c>
    </row>
    <row r="740">
      <c r="B740" s="8" t="s">
        <v>14</v>
      </c>
      <c r="K740" s="8" t="s">
        <v>14</v>
      </c>
    </row>
    <row r="741">
      <c r="B741" s="8" t="s">
        <v>14</v>
      </c>
      <c r="K741" s="8" t="s">
        <v>14</v>
      </c>
    </row>
    <row r="742">
      <c r="B742" s="8" t="s">
        <v>14</v>
      </c>
      <c r="K742" s="8" t="s">
        <v>14</v>
      </c>
    </row>
    <row r="743">
      <c r="B743" s="8" t="s">
        <v>14</v>
      </c>
      <c r="K743" s="8" t="s">
        <v>14</v>
      </c>
    </row>
    <row r="744">
      <c r="B744" s="8" t="s">
        <v>14</v>
      </c>
      <c r="K744" s="8" t="s">
        <v>14</v>
      </c>
    </row>
    <row r="745">
      <c r="B745" s="8" t="s">
        <v>14</v>
      </c>
      <c r="K745" s="8" t="s">
        <v>14</v>
      </c>
    </row>
    <row r="746">
      <c r="B746" s="8" t="s">
        <v>14</v>
      </c>
      <c r="K746" s="8" t="s">
        <v>14</v>
      </c>
    </row>
    <row r="747">
      <c r="B747" s="8" t="s">
        <v>14</v>
      </c>
      <c r="K747" s="8" t="s">
        <v>14</v>
      </c>
    </row>
    <row r="748">
      <c r="B748" s="8" t="s">
        <v>14</v>
      </c>
      <c r="K748" s="8" t="s">
        <v>14</v>
      </c>
    </row>
    <row r="749">
      <c r="B749" s="8" t="s">
        <v>14</v>
      </c>
      <c r="K749" s="8" t="s">
        <v>14</v>
      </c>
    </row>
    <row r="750">
      <c r="B750" s="8" t="s">
        <v>14</v>
      </c>
      <c r="K750" s="8" t="s">
        <v>14</v>
      </c>
    </row>
    <row r="751">
      <c r="B751" s="8" t="s">
        <v>14</v>
      </c>
      <c r="K751" s="8" t="s">
        <v>14</v>
      </c>
    </row>
    <row r="752">
      <c r="B752" s="8" t="s">
        <v>14</v>
      </c>
      <c r="K752" s="8" t="s">
        <v>14</v>
      </c>
    </row>
    <row r="753">
      <c r="B753" s="8" t="s">
        <v>14</v>
      </c>
      <c r="K753" s="8" t="s">
        <v>14</v>
      </c>
    </row>
    <row r="754">
      <c r="B754" s="8" t="s">
        <v>14</v>
      </c>
      <c r="K754" s="8" t="s">
        <v>14</v>
      </c>
    </row>
    <row r="755">
      <c r="B755" s="8" t="s">
        <v>14</v>
      </c>
      <c r="K755" s="8" t="s">
        <v>14</v>
      </c>
    </row>
    <row r="756">
      <c r="B756" s="8" t="s">
        <v>14</v>
      </c>
      <c r="K756" s="8" t="s">
        <v>14</v>
      </c>
    </row>
    <row r="757">
      <c r="B757" s="8" t="s">
        <v>14</v>
      </c>
      <c r="K757" s="8" t="s">
        <v>14</v>
      </c>
    </row>
    <row r="758">
      <c r="B758" s="8" t="s">
        <v>14</v>
      </c>
      <c r="K758" s="8" t="s">
        <v>14</v>
      </c>
    </row>
    <row r="759">
      <c r="B759" s="8" t="s">
        <v>14</v>
      </c>
      <c r="K759" s="8" t="s">
        <v>14</v>
      </c>
    </row>
    <row r="760">
      <c r="B760" s="8" t="s">
        <v>14</v>
      </c>
      <c r="K760" s="8" t="s">
        <v>14</v>
      </c>
    </row>
    <row r="761">
      <c r="B761" s="8" t="s">
        <v>14</v>
      </c>
      <c r="K761" s="8" t="s">
        <v>14</v>
      </c>
    </row>
    <row r="762">
      <c r="B762" s="8" t="s">
        <v>14</v>
      </c>
      <c r="K762" s="8" t="s">
        <v>14</v>
      </c>
    </row>
    <row r="763">
      <c r="B763" s="8" t="s">
        <v>14</v>
      </c>
      <c r="K763" s="8" t="s">
        <v>14</v>
      </c>
    </row>
    <row r="764">
      <c r="B764" s="8" t="s">
        <v>14</v>
      </c>
      <c r="K764" s="8" t="s">
        <v>14</v>
      </c>
    </row>
    <row r="765">
      <c r="B765" s="8" t="s">
        <v>14</v>
      </c>
      <c r="K765" s="8" t="s">
        <v>14</v>
      </c>
    </row>
    <row r="766">
      <c r="B766" s="8" t="s">
        <v>14</v>
      </c>
      <c r="K766" s="8" t="s">
        <v>14</v>
      </c>
    </row>
    <row r="767">
      <c r="B767" s="8" t="s">
        <v>14</v>
      </c>
      <c r="K767" s="8" t="s">
        <v>14</v>
      </c>
    </row>
    <row r="768">
      <c r="B768" s="8" t="s">
        <v>14</v>
      </c>
      <c r="K768" s="8" t="s">
        <v>14</v>
      </c>
    </row>
    <row r="769">
      <c r="B769" s="8" t="s">
        <v>14</v>
      </c>
      <c r="K769" s="8" t="s">
        <v>14</v>
      </c>
    </row>
    <row r="770">
      <c r="B770" s="8" t="s">
        <v>14</v>
      </c>
      <c r="K770" s="8" t="s">
        <v>14</v>
      </c>
    </row>
    <row r="771">
      <c r="B771" s="8" t="s">
        <v>14</v>
      </c>
      <c r="K771" s="8" t="s">
        <v>14</v>
      </c>
    </row>
    <row r="772">
      <c r="B772" s="8" t="s">
        <v>14</v>
      </c>
      <c r="K772" s="8" t="s">
        <v>14</v>
      </c>
    </row>
    <row r="773">
      <c r="B773" s="8" t="s">
        <v>14</v>
      </c>
      <c r="K773" s="8" t="s">
        <v>14</v>
      </c>
    </row>
    <row r="774">
      <c r="B774" s="8" t="s">
        <v>14</v>
      </c>
      <c r="K774" s="8" t="s">
        <v>14</v>
      </c>
    </row>
    <row r="775">
      <c r="B775" s="8" t="s">
        <v>14</v>
      </c>
      <c r="K775" s="8" t="s">
        <v>14</v>
      </c>
    </row>
    <row r="776">
      <c r="B776" s="8" t="s">
        <v>14</v>
      </c>
      <c r="K776" s="8" t="s">
        <v>14</v>
      </c>
    </row>
    <row r="777">
      <c r="B777" s="8" t="s">
        <v>14</v>
      </c>
      <c r="K777" s="8" t="s">
        <v>14</v>
      </c>
    </row>
    <row r="778">
      <c r="B778" s="8" t="s">
        <v>14</v>
      </c>
      <c r="K778" s="8" t="s">
        <v>14</v>
      </c>
    </row>
    <row r="779">
      <c r="B779" s="8" t="s">
        <v>14</v>
      </c>
      <c r="K779" s="8" t="s">
        <v>14</v>
      </c>
    </row>
    <row r="780">
      <c r="B780" s="8" t="s">
        <v>14</v>
      </c>
      <c r="K780" s="8" t="s">
        <v>14</v>
      </c>
    </row>
    <row r="781">
      <c r="B781" s="8" t="s">
        <v>14</v>
      </c>
      <c r="K781" s="8" t="s">
        <v>14</v>
      </c>
    </row>
    <row r="782">
      <c r="B782" s="8" t="s">
        <v>14</v>
      </c>
      <c r="K782" s="8" t="s">
        <v>14</v>
      </c>
    </row>
    <row r="783">
      <c r="B783" s="8" t="s">
        <v>14</v>
      </c>
      <c r="K783" s="8" t="s">
        <v>14</v>
      </c>
    </row>
    <row r="784">
      <c r="B784" s="8" t="s">
        <v>14</v>
      </c>
      <c r="K784" s="8" t="s">
        <v>14</v>
      </c>
    </row>
    <row r="785">
      <c r="B785" s="8" t="s">
        <v>14</v>
      </c>
      <c r="K785" s="8" t="s">
        <v>14</v>
      </c>
    </row>
    <row r="786">
      <c r="B786" s="8" t="s">
        <v>14</v>
      </c>
      <c r="K786" s="8" t="s">
        <v>14</v>
      </c>
    </row>
    <row r="787">
      <c r="B787" s="8" t="s">
        <v>14</v>
      </c>
      <c r="K787" s="8" t="s">
        <v>14</v>
      </c>
    </row>
    <row r="788">
      <c r="B788" s="8" t="s">
        <v>14</v>
      </c>
      <c r="K788" s="8" t="s">
        <v>14</v>
      </c>
    </row>
    <row r="789">
      <c r="B789" s="8" t="s">
        <v>14</v>
      </c>
      <c r="K789" s="8" t="s">
        <v>14</v>
      </c>
    </row>
    <row r="790">
      <c r="B790" s="8" t="s">
        <v>14</v>
      </c>
      <c r="K790" s="8" t="s">
        <v>14</v>
      </c>
    </row>
    <row r="791">
      <c r="B791" s="8" t="s">
        <v>14</v>
      </c>
      <c r="K791" s="8" t="s">
        <v>14</v>
      </c>
    </row>
    <row r="792">
      <c r="B792" s="8" t="s">
        <v>14</v>
      </c>
      <c r="K792" s="8" t="s">
        <v>14</v>
      </c>
    </row>
    <row r="793">
      <c r="B793" s="8" t="s">
        <v>14</v>
      </c>
      <c r="K793" s="8" t="s">
        <v>14</v>
      </c>
    </row>
    <row r="794">
      <c r="B794" s="8" t="s">
        <v>14</v>
      </c>
      <c r="K794" s="8" t="s">
        <v>14</v>
      </c>
    </row>
    <row r="795">
      <c r="B795" s="8" t="s">
        <v>14</v>
      </c>
      <c r="K795" s="8" t="s">
        <v>14</v>
      </c>
    </row>
    <row r="796">
      <c r="B796" s="8" t="s">
        <v>14</v>
      </c>
      <c r="K796" s="8" t="s">
        <v>14</v>
      </c>
    </row>
    <row r="797">
      <c r="B797" s="8" t="s">
        <v>14</v>
      </c>
      <c r="K797" s="8" t="s">
        <v>14</v>
      </c>
    </row>
    <row r="798">
      <c r="B798" s="8" t="s">
        <v>14</v>
      </c>
      <c r="K798" s="8" t="s">
        <v>14</v>
      </c>
    </row>
    <row r="799">
      <c r="B799" s="8" t="s">
        <v>14</v>
      </c>
      <c r="K799" s="8" t="s">
        <v>14</v>
      </c>
    </row>
    <row r="800">
      <c r="B800" s="8" t="s">
        <v>14</v>
      </c>
      <c r="K800" s="8" t="s">
        <v>14</v>
      </c>
    </row>
    <row r="801">
      <c r="B801" s="8" t="s">
        <v>14</v>
      </c>
      <c r="K801" s="8" t="s">
        <v>14</v>
      </c>
    </row>
    <row r="802">
      <c r="B802" s="8" t="s">
        <v>14</v>
      </c>
      <c r="K802" s="8" t="s">
        <v>14</v>
      </c>
    </row>
    <row r="803">
      <c r="B803" s="8" t="s">
        <v>14</v>
      </c>
      <c r="K803" s="8" t="s">
        <v>14</v>
      </c>
    </row>
    <row r="804">
      <c r="B804" s="8" t="s">
        <v>14</v>
      </c>
      <c r="K804" s="8" t="s">
        <v>14</v>
      </c>
    </row>
    <row r="805">
      <c r="B805" s="8" t="s">
        <v>14</v>
      </c>
      <c r="K805" s="8" t="s">
        <v>14</v>
      </c>
    </row>
    <row r="806">
      <c r="B806" s="8" t="s">
        <v>14</v>
      </c>
      <c r="K806" s="8" t="s">
        <v>14</v>
      </c>
    </row>
    <row r="807">
      <c r="B807" s="8" t="s">
        <v>14</v>
      </c>
      <c r="K807" s="8" t="s">
        <v>14</v>
      </c>
    </row>
    <row r="808">
      <c r="B808" s="8" t="s">
        <v>14</v>
      </c>
      <c r="K808" s="8" t="s">
        <v>14</v>
      </c>
    </row>
    <row r="809">
      <c r="B809" s="8" t="s">
        <v>14</v>
      </c>
      <c r="K809" s="8" t="s">
        <v>14</v>
      </c>
    </row>
    <row r="810">
      <c r="B810" s="8" t="s">
        <v>14</v>
      </c>
      <c r="K810" s="8" t="s">
        <v>14</v>
      </c>
    </row>
    <row r="811">
      <c r="B811" s="8" t="s">
        <v>14</v>
      </c>
      <c r="K811" s="8" t="s">
        <v>14</v>
      </c>
    </row>
    <row r="812">
      <c r="B812" s="8" t="s">
        <v>14</v>
      </c>
      <c r="K812" s="8" t="s">
        <v>14</v>
      </c>
    </row>
    <row r="813">
      <c r="B813" s="8" t="s">
        <v>14</v>
      </c>
      <c r="K813" s="8" t="s">
        <v>14</v>
      </c>
    </row>
    <row r="814">
      <c r="B814" s="8" t="s">
        <v>14</v>
      </c>
      <c r="K814" s="8" t="s">
        <v>14</v>
      </c>
    </row>
    <row r="815">
      <c r="B815" s="8" t="s">
        <v>14</v>
      </c>
      <c r="K815" s="8" t="s">
        <v>14</v>
      </c>
    </row>
    <row r="816">
      <c r="B816" s="8" t="s">
        <v>14</v>
      </c>
      <c r="K816" s="8" t="s">
        <v>14</v>
      </c>
    </row>
    <row r="817">
      <c r="B817" s="8" t="s">
        <v>14</v>
      </c>
      <c r="K817" s="8" t="s">
        <v>14</v>
      </c>
    </row>
    <row r="818">
      <c r="B818" s="8" t="s">
        <v>14</v>
      </c>
      <c r="K818" s="8" t="s">
        <v>14</v>
      </c>
    </row>
    <row r="819">
      <c r="B819" s="8" t="s">
        <v>14</v>
      </c>
      <c r="K819" s="8" t="s">
        <v>14</v>
      </c>
    </row>
    <row r="820">
      <c r="B820" s="8" t="s">
        <v>14</v>
      </c>
      <c r="K820" s="8" t="s">
        <v>14</v>
      </c>
    </row>
    <row r="821">
      <c r="B821" s="8" t="s">
        <v>14</v>
      </c>
      <c r="K821" s="8" t="s">
        <v>14</v>
      </c>
    </row>
    <row r="822">
      <c r="B822" s="8" t="s">
        <v>14</v>
      </c>
      <c r="K822" s="8" t="s">
        <v>14</v>
      </c>
    </row>
    <row r="823">
      <c r="B823" s="8" t="s">
        <v>14</v>
      </c>
      <c r="K823" s="8" t="s">
        <v>14</v>
      </c>
    </row>
    <row r="824">
      <c r="B824" s="8" t="s">
        <v>14</v>
      </c>
      <c r="K824" s="8" t="s">
        <v>14</v>
      </c>
    </row>
    <row r="825">
      <c r="B825" s="8" t="s">
        <v>14</v>
      </c>
      <c r="K825" s="8" t="s">
        <v>14</v>
      </c>
    </row>
    <row r="826">
      <c r="B826" s="8" t="s">
        <v>14</v>
      </c>
      <c r="K826" s="8" t="s">
        <v>14</v>
      </c>
    </row>
    <row r="827">
      <c r="B827" s="8" t="s">
        <v>14</v>
      </c>
      <c r="K827" s="8" t="s">
        <v>14</v>
      </c>
    </row>
    <row r="828">
      <c r="B828" s="8" t="s">
        <v>14</v>
      </c>
      <c r="K828" s="8" t="s">
        <v>14</v>
      </c>
    </row>
    <row r="829">
      <c r="B829" s="8" t="s">
        <v>14</v>
      </c>
      <c r="K829" s="8" t="s">
        <v>14</v>
      </c>
    </row>
    <row r="830">
      <c r="B830" s="8" t="s">
        <v>14</v>
      </c>
      <c r="K830" s="8" t="s">
        <v>14</v>
      </c>
    </row>
    <row r="831">
      <c r="B831" s="8" t="s">
        <v>14</v>
      </c>
      <c r="K831" s="8" t="s">
        <v>14</v>
      </c>
    </row>
    <row r="832">
      <c r="B832" s="8" t="s">
        <v>14</v>
      </c>
      <c r="K832" s="8" t="s">
        <v>14</v>
      </c>
    </row>
    <row r="833">
      <c r="B833" s="8" t="s">
        <v>14</v>
      </c>
      <c r="K833" s="8" t="s">
        <v>14</v>
      </c>
    </row>
    <row r="834">
      <c r="B834" s="8" t="s">
        <v>14</v>
      </c>
      <c r="K834" s="8" t="s">
        <v>14</v>
      </c>
    </row>
    <row r="835">
      <c r="B835" s="8" t="s">
        <v>14</v>
      </c>
      <c r="K835" s="8" t="s">
        <v>14</v>
      </c>
    </row>
    <row r="836">
      <c r="B836" s="8" t="s">
        <v>14</v>
      </c>
      <c r="K836" s="8" t="s">
        <v>14</v>
      </c>
    </row>
    <row r="837">
      <c r="B837" s="8" t="s">
        <v>14</v>
      </c>
      <c r="K837" s="8" t="s">
        <v>14</v>
      </c>
    </row>
    <row r="838">
      <c r="B838" s="8" t="s">
        <v>14</v>
      </c>
      <c r="K838" s="8" t="s">
        <v>14</v>
      </c>
    </row>
    <row r="839">
      <c r="B839" s="8" t="s">
        <v>14</v>
      </c>
      <c r="K839" s="8" t="s">
        <v>14</v>
      </c>
    </row>
    <row r="840">
      <c r="B840" s="8" t="s">
        <v>14</v>
      </c>
      <c r="K840" s="8" t="s">
        <v>14</v>
      </c>
    </row>
    <row r="841">
      <c r="B841" s="8" t="s">
        <v>14</v>
      </c>
      <c r="K841" s="8" t="s">
        <v>14</v>
      </c>
    </row>
    <row r="842">
      <c r="B842" s="8" t="s">
        <v>14</v>
      </c>
      <c r="K842" s="8" t="s">
        <v>14</v>
      </c>
    </row>
    <row r="843">
      <c r="B843" s="8" t="s">
        <v>14</v>
      </c>
      <c r="K843" s="8" t="s">
        <v>14</v>
      </c>
    </row>
    <row r="844">
      <c r="B844" s="8" t="s">
        <v>14</v>
      </c>
      <c r="K844" s="8" t="s">
        <v>14</v>
      </c>
    </row>
    <row r="845">
      <c r="B845" s="8" t="s">
        <v>14</v>
      </c>
      <c r="K845" s="8" t="s">
        <v>14</v>
      </c>
    </row>
    <row r="846">
      <c r="B846" s="8" t="s">
        <v>14</v>
      </c>
      <c r="K846" s="8" t="s">
        <v>14</v>
      </c>
    </row>
    <row r="847">
      <c r="B847" s="8" t="s">
        <v>14</v>
      </c>
      <c r="K847" s="8" t="s">
        <v>14</v>
      </c>
    </row>
    <row r="848">
      <c r="B848" s="8" t="s">
        <v>14</v>
      </c>
      <c r="K848" s="8" t="s">
        <v>14</v>
      </c>
    </row>
    <row r="849">
      <c r="B849" s="8" t="s">
        <v>14</v>
      </c>
      <c r="K849" s="8" t="s">
        <v>14</v>
      </c>
    </row>
    <row r="850">
      <c r="B850" s="8" t="s">
        <v>14</v>
      </c>
      <c r="K850" s="8" t="s">
        <v>14</v>
      </c>
    </row>
    <row r="851">
      <c r="B851" s="8" t="s">
        <v>14</v>
      </c>
      <c r="K851" s="8" t="s">
        <v>14</v>
      </c>
    </row>
    <row r="852">
      <c r="B852" s="8" t="s">
        <v>14</v>
      </c>
      <c r="K852" s="8" t="s">
        <v>14</v>
      </c>
    </row>
    <row r="853">
      <c r="B853" s="8" t="s">
        <v>14</v>
      </c>
      <c r="K853" s="8" t="s">
        <v>14</v>
      </c>
    </row>
    <row r="854">
      <c r="B854" s="8" t="s">
        <v>14</v>
      </c>
      <c r="K854" s="8" t="s">
        <v>14</v>
      </c>
    </row>
    <row r="855">
      <c r="B855" s="8" t="s">
        <v>14</v>
      </c>
      <c r="K855" s="8" t="s">
        <v>14</v>
      </c>
    </row>
    <row r="856">
      <c r="B856" s="8" t="s">
        <v>14</v>
      </c>
      <c r="K856" s="8" t="s">
        <v>14</v>
      </c>
    </row>
    <row r="857">
      <c r="B857" s="8" t="s">
        <v>14</v>
      </c>
      <c r="K857" s="8" t="s">
        <v>14</v>
      </c>
    </row>
    <row r="858">
      <c r="B858" s="8" t="s">
        <v>14</v>
      </c>
      <c r="K858" s="8" t="s">
        <v>14</v>
      </c>
    </row>
    <row r="859">
      <c r="B859" s="8" t="s">
        <v>14</v>
      </c>
      <c r="K859" s="8" t="s">
        <v>14</v>
      </c>
    </row>
    <row r="860">
      <c r="B860" s="8" t="s">
        <v>14</v>
      </c>
      <c r="K860" s="8" t="s">
        <v>14</v>
      </c>
    </row>
    <row r="861">
      <c r="B861" s="8" t="s">
        <v>14</v>
      </c>
      <c r="K861" s="8" t="s">
        <v>14</v>
      </c>
    </row>
    <row r="862">
      <c r="B862" s="8" t="s">
        <v>14</v>
      </c>
      <c r="K862" s="8" t="s">
        <v>14</v>
      </c>
    </row>
    <row r="863">
      <c r="B863" s="8" t="s">
        <v>14</v>
      </c>
      <c r="K863" s="8" t="s">
        <v>14</v>
      </c>
    </row>
    <row r="864">
      <c r="B864" s="8" t="s">
        <v>14</v>
      </c>
      <c r="K864" s="8" t="s">
        <v>14</v>
      </c>
    </row>
    <row r="865">
      <c r="B865" s="8" t="s">
        <v>14</v>
      </c>
      <c r="K865" s="8" t="s">
        <v>14</v>
      </c>
    </row>
    <row r="866">
      <c r="B866" s="8" t="s">
        <v>14</v>
      </c>
      <c r="K866" s="8" t="s">
        <v>14</v>
      </c>
    </row>
    <row r="867">
      <c r="B867" s="8" t="s">
        <v>14</v>
      </c>
      <c r="K867" s="8" t="s">
        <v>14</v>
      </c>
    </row>
    <row r="868">
      <c r="B868" s="8" t="s">
        <v>14</v>
      </c>
      <c r="K868" s="8" t="s">
        <v>14</v>
      </c>
    </row>
    <row r="869">
      <c r="B869" s="8" t="s">
        <v>14</v>
      </c>
      <c r="K869" s="8" t="s">
        <v>14</v>
      </c>
    </row>
    <row r="870">
      <c r="B870" s="8" t="s">
        <v>14</v>
      </c>
      <c r="K870" s="8" t="s">
        <v>14</v>
      </c>
    </row>
    <row r="871">
      <c r="B871" s="8" t="s">
        <v>14</v>
      </c>
      <c r="K871" s="8" t="s">
        <v>14</v>
      </c>
    </row>
    <row r="872">
      <c r="B872" s="8" t="s">
        <v>14</v>
      </c>
      <c r="K872" s="8" t="s">
        <v>14</v>
      </c>
    </row>
    <row r="873">
      <c r="B873" s="8" t="s">
        <v>14</v>
      </c>
      <c r="K873" s="8" t="s">
        <v>14</v>
      </c>
    </row>
    <row r="874">
      <c r="B874" s="8" t="s">
        <v>14</v>
      </c>
      <c r="K874" s="8" t="s">
        <v>14</v>
      </c>
    </row>
    <row r="875">
      <c r="B875" s="8" t="s">
        <v>14</v>
      </c>
      <c r="K875" s="8" t="s">
        <v>14</v>
      </c>
    </row>
    <row r="876">
      <c r="B876" s="8" t="s">
        <v>14</v>
      </c>
      <c r="K876" s="8" t="s">
        <v>14</v>
      </c>
    </row>
    <row r="877">
      <c r="B877" s="8" t="s">
        <v>14</v>
      </c>
      <c r="K877" s="8" t="s">
        <v>14</v>
      </c>
    </row>
    <row r="878">
      <c r="B878" s="8" t="s">
        <v>14</v>
      </c>
      <c r="K878" s="8" t="s">
        <v>14</v>
      </c>
    </row>
    <row r="879">
      <c r="B879" s="8" t="s">
        <v>14</v>
      </c>
      <c r="K879" s="8" t="s">
        <v>14</v>
      </c>
    </row>
    <row r="880">
      <c r="B880" s="8" t="s">
        <v>14</v>
      </c>
      <c r="K880" s="8" t="s">
        <v>14</v>
      </c>
    </row>
    <row r="881">
      <c r="B881" s="8" t="s">
        <v>14</v>
      </c>
      <c r="K881" s="8" t="s">
        <v>14</v>
      </c>
    </row>
    <row r="882">
      <c r="B882" s="8" t="s">
        <v>14</v>
      </c>
      <c r="K882" s="8" t="s">
        <v>14</v>
      </c>
    </row>
    <row r="883">
      <c r="B883" s="8" t="s">
        <v>14</v>
      </c>
      <c r="K883" s="8" t="s">
        <v>14</v>
      </c>
    </row>
    <row r="884">
      <c r="B884" s="8" t="s">
        <v>14</v>
      </c>
      <c r="K884" s="8" t="s">
        <v>14</v>
      </c>
    </row>
    <row r="885">
      <c r="B885" s="8" t="s">
        <v>14</v>
      </c>
      <c r="K885" s="8" t="s">
        <v>14</v>
      </c>
    </row>
    <row r="886">
      <c r="B886" s="8" t="s">
        <v>14</v>
      </c>
      <c r="K886" s="8" t="s">
        <v>14</v>
      </c>
    </row>
    <row r="887">
      <c r="B887" s="8" t="s">
        <v>14</v>
      </c>
      <c r="K887" s="8" t="s">
        <v>14</v>
      </c>
    </row>
    <row r="888">
      <c r="B888" s="8" t="s">
        <v>14</v>
      </c>
      <c r="K888" s="8" t="s">
        <v>14</v>
      </c>
    </row>
    <row r="889">
      <c r="B889" s="8" t="s">
        <v>14</v>
      </c>
      <c r="K889" s="8" t="s">
        <v>14</v>
      </c>
    </row>
    <row r="890">
      <c r="B890" s="8" t="s">
        <v>14</v>
      </c>
      <c r="K890" s="8" t="s">
        <v>14</v>
      </c>
    </row>
    <row r="891">
      <c r="B891" s="8" t="s">
        <v>14</v>
      </c>
      <c r="K891" s="8" t="s">
        <v>14</v>
      </c>
    </row>
    <row r="892">
      <c r="B892" s="8" t="s">
        <v>14</v>
      </c>
      <c r="K892" s="8" t="s">
        <v>14</v>
      </c>
    </row>
    <row r="893">
      <c r="B893" s="8" t="s">
        <v>14</v>
      </c>
      <c r="K893" s="8" t="s">
        <v>14</v>
      </c>
    </row>
    <row r="894">
      <c r="B894" s="8" t="s">
        <v>14</v>
      </c>
      <c r="K894" s="8" t="s">
        <v>14</v>
      </c>
    </row>
    <row r="895">
      <c r="B895" s="8" t="s">
        <v>14</v>
      </c>
      <c r="K895" s="8" t="s">
        <v>14</v>
      </c>
    </row>
    <row r="896">
      <c r="B896" s="8" t="s">
        <v>14</v>
      </c>
      <c r="K896" s="8" t="s">
        <v>14</v>
      </c>
    </row>
    <row r="897">
      <c r="B897" s="8" t="s">
        <v>14</v>
      </c>
      <c r="K897" s="8" t="s">
        <v>14</v>
      </c>
    </row>
    <row r="898">
      <c r="B898" s="8" t="s">
        <v>14</v>
      </c>
      <c r="K898" s="8" t="s">
        <v>14</v>
      </c>
    </row>
    <row r="899">
      <c r="B899" s="8" t="s">
        <v>14</v>
      </c>
      <c r="K899" s="8" t="s">
        <v>14</v>
      </c>
    </row>
    <row r="900">
      <c r="B900" s="8" t="s">
        <v>14</v>
      </c>
      <c r="K900" s="8" t="s">
        <v>14</v>
      </c>
    </row>
    <row r="901">
      <c r="B901" s="8" t="s">
        <v>14</v>
      </c>
      <c r="K901" s="8" t="s">
        <v>14</v>
      </c>
    </row>
    <row r="902">
      <c r="B902" s="8" t="s">
        <v>14</v>
      </c>
      <c r="K902" s="8" t="s">
        <v>14</v>
      </c>
    </row>
    <row r="903">
      <c r="B903" s="8" t="s">
        <v>14</v>
      </c>
      <c r="K903" s="8" t="s">
        <v>14</v>
      </c>
    </row>
    <row r="904">
      <c r="B904" s="8" t="s">
        <v>14</v>
      </c>
      <c r="K904" s="8" t="s">
        <v>14</v>
      </c>
    </row>
    <row r="905">
      <c r="B905" s="8" t="s">
        <v>14</v>
      </c>
      <c r="K905" s="8" t="s">
        <v>14</v>
      </c>
    </row>
    <row r="906">
      <c r="B906" s="8" t="s">
        <v>14</v>
      </c>
      <c r="K906" s="8" t="s">
        <v>14</v>
      </c>
    </row>
    <row r="907">
      <c r="B907" s="8" t="s">
        <v>14</v>
      </c>
      <c r="K907" s="8" t="s">
        <v>14</v>
      </c>
    </row>
    <row r="908">
      <c r="B908" s="8" t="s">
        <v>14</v>
      </c>
      <c r="K908" s="8" t="s">
        <v>14</v>
      </c>
    </row>
    <row r="909">
      <c r="B909" s="8" t="s">
        <v>14</v>
      </c>
      <c r="K909" s="8" t="s">
        <v>14</v>
      </c>
    </row>
    <row r="910">
      <c r="B910" s="8" t="s">
        <v>14</v>
      </c>
      <c r="K910" s="8" t="s">
        <v>14</v>
      </c>
    </row>
    <row r="911">
      <c r="B911" s="8" t="s">
        <v>14</v>
      </c>
      <c r="K911" s="8" t="s">
        <v>14</v>
      </c>
    </row>
    <row r="912">
      <c r="B912" s="8" t="s">
        <v>14</v>
      </c>
      <c r="K912" s="8" t="s">
        <v>14</v>
      </c>
    </row>
    <row r="913">
      <c r="B913" s="8" t="s">
        <v>14</v>
      </c>
      <c r="K913" s="8" t="s">
        <v>14</v>
      </c>
    </row>
    <row r="914">
      <c r="B914" s="8" t="s">
        <v>14</v>
      </c>
      <c r="K914" s="8" t="s">
        <v>14</v>
      </c>
    </row>
    <row r="915">
      <c r="B915" s="8" t="s">
        <v>14</v>
      </c>
      <c r="K915" s="8" t="s">
        <v>14</v>
      </c>
    </row>
    <row r="916">
      <c r="B916" s="8" t="s">
        <v>14</v>
      </c>
      <c r="K916" s="8" t="s">
        <v>14</v>
      </c>
    </row>
    <row r="917">
      <c r="B917" s="8" t="s">
        <v>14</v>
      </c>
      <c r="K917" s="8" t="s">
        <v>14</v>
      </c>
    </row>
    <row r="918">
      <c r="B918" s="8" t="s">
        <v>14</v>
      </c>
      <c r="K918" s="8" t="s">
        <v>14</v>
      </c>
    </row>
    <row r="919">
      <c r="B919" s="8" t="s">
        <v>14</v>
      </c>
      <c r="K919" s="8" t="s">
        <v>14</v>
      </c>
    </row>
    <row r="920">
      <c r="B920" s="8" t="s">
        <v>14</v>
      </c>
      <c r="K920" s="8" t="s">
        <v>14</v>
      </c>
    </row>
    <row r="921">
      <c r="B921" s="8" t="s">
        <v>14</v>
      </c>
      <c r="K921" s="8" t="s">
        <v>14</v>
      </c>
    </row>
    <row r="922">
      <c r="B922" s="8" t="s">
        <v>14</v>
      </c>
      <c r="K922" s="8" t="s">
        <v>14</v>
      </c>
    </row>
    <row r="923">
      <c r="B923" s="8" t="s">
        <v>14</v>
      </c>
      <c r="K923" s="8" t="s">
        <v>14</v>
      </c>
    </row>
    <row r="924">
      <c r="B924" s="8" t="s">
        <v>14</v>
      </c>
      <c r="K924" s="8" t="s">
        <v>14</v>
      </c>
    </row>
    <row r="925">
      <c r="B925" s="8" t="s">
        <v>14</v>
      </c>
      <c r="K925" s="8" t="s">
        <v>14</v>
      </c>
    </row>
    <row r="926">
      <c r="B926" s="8" t="s">
        <v>14</v>
      </c>
      <c r="K926" s="8" t="s">
        <v>14</v>
      </c>
    </row>
    <row r="927">
      <c r="B927" s="8" t="s">
        <v>14</v>
      </c>
      <c r="K927" s="8" t="s">
        <v>14</v>
      </c>
    </row>
    <row r="928">
      <c r="B928" s="8" t="s">
        <v>14</v>
      </c>
      <c r="K928" s="8" t="s">
        <v>14</v>
      </c>
    </row>
    <row r="929">
      <c r="B929" s="8" t="s">
        <v>14</v>
      </c>
      <c r="K929" s="8" t="s">
        <v>14</v>
      </c>
    </row>
    <row r="930">
      <c r="B930" s="8" t="s">
        <v>14</v>
      </c>
      <c r="K930" s="8" t="s">
        <v>14</v>
      </c>
    </row>
    <row r="931">
      <c r="B931" s="8" t="s">
        <v>14</v>
      </c>
      <c r="K931" s="8" t="s">
        <v>14</v>
      </c>
    </row>
    <row r="932">
      <c r="B932" s="8" t="s">
        <v>14</v>
      </c>
      <c r="K932" s="8" t="s">
        <v>14</v>
      </c>
    </row>
    <row r="933">
      <c r="B933" s="8" t="s">
        <v>14</v>
      </c>
      <c r="K933" s="8" t="s">
        <v>14</v>
      </c>
    </row>
    <row r="934">
      <c r="B934" s="8" t="s">
        <v>14</v>
      </c>
      <c r="K934" s="8" t="s">
        <v>14</v>
      </c>
    </row>
    <row r="935">
      <c r="B935" s="8" t="s">
        <v>14</v>
      </c>
      <c r="K935" s="8" t="s">
        <v>14</v>
      </c>
    </row>
    <row r="936">
      <c r="B936" s="8" t="s">
        <v>14</v>
      </c>
      <c r="K936" s="8" t="s">
        <v>14</v>
      </c>
    </row>
    <row r="937">
      <c r="B937" s="8" t="s">
        <v>14</v>
      </c>
      <c r="K937" s="8" t="s">
        <v>14</v>
      </c>
    </row>
    <row r="938">
      <c r="B938" s="8" t="s">
        <v>14</v>
      </c>
      <c r="K938" s="8" t="s">
        <v>14</v>
      </c>
    </row>
    <row r="939">
      <c r="B939" s="8" t="s">
        <v>14</v>
      </c>
      <c r="K939" s="8" t="s">
        <v>14</v>
      </c>
    </row>
    <row r="940">
      <c r="B940" s="8" t="s">
        <v>14</v>
      </c>
      <c r="K940" s="8" t="s">
        <v>14</v>
      </c>
    </row>
    <row r="941">
      <c r="B941" s="8" t="s">
        <v>14</v>
      </c>
      <c r="K941" s="8" t="s">
        <v>14</v>
      </c>
    </row>
    <row r="942">
      <c r="B942" s="8" t="s">
        <v>14</v>
      </c>
      <c r="K942" s="8" t="s">
        <v>14</v>
      </c>
    </row>
    <row r="943">
      <c r="B943" s="8" t="s">
        <v>14</v>
      </c>
      <c r="K943" s="8" t="s">
        <v>14</v>
      </c>
    </row>
    <row r="944">
      <c r="B944" s="8" t="s">
        <v>14</v>
      </c>
      <c r="K944" s="8" t="s">
        <v>14</v>
      </c>
    </row>
    <row r="945">
      <c r="B945" s="8" t="s">
        <v>14</v>
      </c>
      <c r="K945" s="8" t="s">
        <v>14</v>
      </c>
    </row>
    <row r="946">
      <c r="B946" s="8" t="s">
        <v>14</v>
      </c>
      <c r="K946" s="8" t="s">
        <v>14</v>
      </c>
    </row>
    <row r="947">
      <c r="B947" s="8" t="s">
        <v>14</v>
      </c>
      <c r="K947" s="8" t="s">
        <v>14</v>
      </c>
    </row>
    <row r="948">
      <c r="B948" s="8" t="s">
        <v>14</v>
      </c>
      <c r="K948" s="8" t="s">
        <v>14</v>
      </c>
    </row>
    <row r="949">
      <c r="B949" s="8" t="s">
        <v>14</v>
      </c>
      <c r="K949" s="8" t="s">
        <v>14</v>
      </c>
    </row>
    <row r="950">
      <c r="B950" s="8" t="s">
        <v>14</v>
      </c>
      <c r="K950" s="8" t="s">
        <v>14</v>
      </c>
    </row>
    <row r="951">
      <c r="B951" s="8" t="s">
        <v>14</v>
      </c>
      <c r="K951" s="8" t="s">
        <v>14</v>
      </c>
    </row>
    <row r="952">
      <c r="B952" s="8" t="s">
        <v>14</v>
      </c>
      <c r="K952" s="8" t="s">
        <v>14</v>
      </c>
    </row>
    <row r="953">
      <c r="B953" s="8" t="s">
        <v>14</v>
      </c>
      <c r="K953" s="8" t="s">
        <v>14</v>
      </c>
    </row>
    <row r="954">
      <c r="B954" s="8" t="s">
        <v>14</v>
      </c>
      <c r="K954" s="8" t="s">
        <v>14</v>
      </c>
    </row>
    <row r="955">
      <c r="B955" s="8" t="s">
        <v>14</v>
      </c>
      <c r="K955" s="8" t="s">
        <v>14</v>
      </c>
    </row>
    <row r="956">
      <c r="B956" s="8" t="s">
        <v>14</v>
      </c>
      <c r="K956" s="8" t="s">
        <v>14</v>
      </c>
    </row>
    <row r="957">
      <c r="B957" s="8" t="s">
        <v>14</v>
      </c>
      <c r="K957" s="8" t="s">
        <v>14</v>
      </c>
    </row>
    <row r="958">
      <c r="B958" s="8" t="s">
        <v>14</v>
      </c>
      <c r="K958" s="8" t="s">
        <v>14</v>
      </c>
    </row>
    <row r="959">
      <c r="B959" s="8" t="s">
        <v>14</v>
      </c>
      <c r="K959" s="8" t="s">
        <v>14</v>
      </c>
    </row>
    <row r="960">
      <c r="B960" s="8" t="s">
        <v>14</v>
      </c>
      <c r="K960" s="8" t="s">
        <v>14</v>
      </c>
    </row>
    <row r="961">
      <c r="B961" s="8" t="s">
        <v>14</v>
      </c>
      <c r="K961" s="8" t="s">
        <v>14</v>
      </c>
    </row>
    <row r="962">
      <c r="B962" s="8" t="s">
        <v>14</v>
      </c>
      <c r="K962" s="8" t="s">
        <v>14</v>
      </c>
    </row>
    <row r="963">
      <c r="B963" s="8" t="s">
        <v>14</v>
      </c>
      <c r="K963" s="8" t="s">
        <v>14</v>
      </c>
    </row>
    <row r="964">
      <c r="B964" s="8" t="s">
        <v>14</v>
      </c>
      <c r="K964" s="8" t="s">
        <v>14</v>
      </c>
    </row>
    <row r="965">
      <c r="B965" s="8" t="s">
        <v>14</v>
      </c>
      <c r="K965" s="8" t="s">
        <v>14</v>
      </c>
    </row>
    <row r="966">
      <c r="B966" s="8" t="s">
        <v>14</v>
      </c>
      <c r="K966" s="8" t="s">
        <v>14</v>
      </c>
    </row>
    <row r="967">
      <c r="B967" s="8" t="s">
        <v>14</v>
      </c>
      <c r="K967" s="8" t="s">
        <v>14</v>
      </c>
    </row>
    <row r="968">
      <c r="B968" s="8" t="s">
        <v>14</v>
      </c>
      <c r="K968" s="8" t="s">
        <v>14</v>
      </c>
    </row>
    <row r="969">
      <c r="B969" s="8" t="s">
        <v>14</v>
      </c>
      <c r="K969" s="8" t="s">
        <v>14</v>
      </c>
    </row>
    <row r="970">
      <c r="B970" s="8" t="s">
        <v>14</v>
      </c>
      <c r="K970" s="8" t="s">
        <v>14</v>
      </c>
    </row>
    <row r="971">
      <c r="B971" s="8" t="s">
        <v>14</v>
      </c>
      <c r="K971" s="8" t="s">
        <v>14</v>
      </c>
    </row>
    <row r="972">
      <c r="B972" s="8" t="s">
        <v>14</v>
      </c>
      <c r="K972" s="8" t="s">
        <v>14</v>
      </c>
    </row>
    <row r="973">
      <c r="B973" s="8" t="s">
        <v>14</v>
      </c>
      <c r="K973" s="8" t="s">
        <v>14</v>
      </c>
    </row>
    <row r="974">
      <c r="B974" s="8" t="s">
        <v>14</v>
      </c>
      <c r="K974" s="8" t="s">
        <v>14</v>
      </c>
    </row>
    <row r="975">
      <c r="B975" s="8" t="s">
        <v>14</v>
      </c>
      <c r="K975" s="8" t="s">
        <v>14</v>
      </c>
    </row>
    <row r="976">
      <c r="B976" s="8" t="s">
        <v>14</v>
      </c>
      <c r="K976" s="8" t="s">
        <v>14</v>
      </c>
    </row>
    <row r="977">
      <c r="B977" s="8" t="s">
        <v>14</v>
      </c>
      <c r="K977" s="8" t="s">
        <v>14</v>
      </c>
    </row>
    <row r="978">
      <c r="B978" s="8" t="s">
        <v>14</v>
      </c>
      <c r="K978" s="8" t="s">
        <v>14</v>
      </c>
    </row>
    <row r="979">
      <c r="B979" s="8" t="s">
        <v>14</v>
      </c>
      <c r="K979" s="8" t="s">
        <v>14</v>
      </c>
    </row>
    <row r="980">
      <c r="B980" s="8" t="s">
        <v>14</v>
      </c>
      <c r="K980" s="8" t="s">
        <v>14</v>
      </c>
    </row>
    <row r="981">
      <c r="B981" s="8" t="s">
        <v>14</v>
      </c>
      <c r="K981" s="8" t="s">
        <v>14</v>
      </c>
    </row>
    <row r="982">
      <c r="B982" s="8" t="s">
        <v>14</v>
      </c>
      <c r="K982" s="8" t="s">
        <v>14</v>
      </c>
    </row>
    <row r="983">
      <c r="B983" s="8" t="s">
        <v>14</v>
      </c>
      <c r="K983" s="8" t="s">
        <v>14</v>
      </c>
    </row>
    <row r="984">
      <c r="B984" s="8" t="s">
        <v>14</v>
      </c>
      <c r="K984" s="8" t="s">
        <v>14</v>
      </c>
    </row>
    <row r="985">
      <c r="B985" s="8" t="s">
        <v>14</v>
      </c>
      <c r="K985" s="8" t="s">
        <v>14</v>
      </c>
    </row>
    <row r="986">
      <c r="B986" s="8" t="s">
        <v>14</v>
      </c>
      <c r="K986" s="8" t="s">
        <v>14</v>
      </c>
    </row>
    <row r="987">
      <c r="B987" s="8" t="s">
        <v>14</v>
      </c>
      <c r="K987" s="8" t="s">
        <v>14</v>
      </c>
    </row>
    <row r="988">
      <c r="B988" s="8" t="s">
        <v>14</v>
      </c>
      <c r="K988" s="8" t="s">
        <v>14</v>
      </c>
    </row>
    <row r="989">
      <c r="B989" s="8" t="s">
        <v>14</v>
      </c>
      <c r="K989" s="8" t="s">
        <v>14</v>
      </c>
    </row>
    <row r="990">
      <c r="B990" s="8" t="s">
        <v>14</v>
      </c>
      <c r="K990" s="8" t="s">
        <v>14</v>
      </c>
    </row>
    <row r="991">
      <c r="B991" s="8" t="s">
        <v>14</v>
      </c>
      <c r="K991" s="8" t="s">
        <v>14</v>
      </c>
    </row>
    <row r="992">
      <c r="B992" s="8" t="s">
        <v>14</v>
      </c>
      <c r="K992" s="8" t="s">
        <v>14</v>
      </c>
    </row>
    <row r="993">
      <c r="B993" s="8" t="s">
        <v>14</v>
      </c>
      <c r="K993" s="8" t="s">
        <v>14</v>
      </c>
    </row>
    <row r="994">
      <c r="B994" s="8" t="s">
        <v>14</v>
      </c>
      <c r="K994" s="8" t="s">
        <v>14</v>
      </c>
    </row>
    <row r="995">
      <c r="B995" s="8" t="s">
        <v>14</v>
      </c>
      <c r="K995" s="8" t="s">
        <v>14</v>
      </c>
    </row>
    <row r="996">
      <c r="B996" s="8" t="s">
        <v>14</v>
      </c>
      <c r="K996" s="8" t="s">
        <v>14</v>
      </c>
    </row>
    <row r="997">
      <c r="B997" s="8" t="s">
        <v>14</v>
      </c>
      <c r="K997" s="8" t="s">
        <v>14</v>
      </c>
    </row>
    <row r="998">
      <c r="B998" s="8" t="s">
        <v>14</v>
      </c>
      <c r="K998" s="8" t="s">
        <v>14</v>
      </c>
    </row>
    <row r="999">
      <c r="B999" s="8" t="s">
        <v>14</v>
      </c>
      <c r="K999" s="8" t="s">
        <v>14</v>
      </c>
    </row>
    <row r="1000">
      <c r="B1000" s="8" t="s">
        <v>14</v>
      </c>
      <c r="K1000" s="8" t="s">
        <v>14</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14.11"/>
    <col customWidth="1" min="6" max="6" width="13.89"/>
    <col customWidth="1" min="7" max="7" width="11.89"/>
    <col customWidth="1" min="8" max="8" width="14.22"/>
  </cols>
  <sheetData>
    <row r="1">
      <c r="A1" s="125" t="s">
        <v>1666</v>
      </c>
      <c r="B1" s="125" t="s">
        <v>1573</v>
      </c>
      <c r="C1" s="125" t="s">
        <v>1667</v>
      </c>
      <c r="D1" s="125" t="s">
        <v>1668</v>
      </c>
      <c r="E1" s="125" t="s">
        <v>1669</v>
      </c>
      <c r="F1" s="125" t="s">
        <v>1670</v>
      </c>
      <c r="G1" s="125" t="s">
        <v>1671</v>
      </c>
      <c r="H1" s="128" t="s">
        <v>1672</v>
      </c>
    </row>
    <row r="2">
      <c r="A2" s="129" t="str">
        <f>'Season Standings Pivot'!A3</f>
        <v>Alex Edson</v>
      </c>
      <c r="B2" s="130" t="b">
        <f t="array" ref="B2:B1000">if(len(A2:A1000)=0,"",TRUE)</f>
        <v>1</v>
      </c>
      <c r="C2" s="130">
        <f>if(len(A2)=0,"",sum('Season Standings Pivot'!K3:Z3))</f>
        <v>0</v>
      </c>
      <c r="D2" s="131" t="str">
        <f>IFERROR(VLOOKUP(A2,Profile!A:F,6,false),"")</f>
        <v>https://storage.googleapis.com/glide-prod.appspot.com/uploads-v2/GNXfNUSV91nct3RVn9zd/pub/MXbvc7EbvlbCRBjsPjcA.jpg</v>
      </c>
      <c r="E2" s="130">
        <f t="shared" ref="E2:E23" si="1">if(len(A2)=0,"",rank(C2,C$2:C1000,0))</f>
        <v>1</v>
      </c>
      <c r="F2" s="130" t="str">
        <f t="shared" ref="F2:F23" si="2">if(len(A2)=0,"",if(E2=1,"1st",if(E2=2,"2nd",if(E2=3,"3rd",concatenate(E2,"th")))))</f>
        <v>1st</v>
      </c>
      <c r="G2" s="129" t="str">
        <f t="shared" ref="G2:G23" si="3">if(len(A2)=0,"",if(C2=1,"1 point",concatenate(C2," points")))</f>
        <v>0 points</v>
      </c>
      <c r="H2" s="127" t="str">
        <f t="shared" ref="H2:H24" si="4">if(len(A2)=0,"",concatenate(F2," | ",G2))</f>
        <v>1st | 0 points</v>
      </c>
    </row>
    <row r="3">
      <c r="A3" s="129" t="str">
        <f>'Season Standings Pivot'!A4</f>
        <v>Devin Blankenship</v>
      </c>
      <c r="B3" s="130" t="b">
        <v>1</v>
      </c>
      <c r="C3" s="130">
        <f>if(len(A3)=0,"",sum('Season Standings Pivot'!K4:Z4))</f>
        <v>0</v>
      </c>
      <c r="D3" s="131" t="str">
        <f>IFERROR(VLOOKUP(A3,Profile!A:F,6,false),"")</f>
        <v>https://storage.googleapis.com/glide-prod.appspot.com/uploads-v2/GNXfNUSV91nct3RVn9zd/pub/3IF1Dcz5QrdTlzpion8b.jpeg</v>
      </c>
      <c r="E3" s="130">
        <f t="shared" si="1"/>
        <v>1</v>
      </c>
      <c r="F3" s="130" t="str">
        <f t="shared" si="2"/>
        <v>1st</v>
      </c>
      <c r="G3" s="129" t="str">
        <f t="shared" si="3"/>
        <v>0 points</v>
      </c>
      <c r="H3" s="127" t="str">
        <f t="shared" si="4"/>
        <v>1st | 0 points</v>
      </c>
    </row>
    <row r="4">
      <c r="A4" s="129" t="str">
        <f>'Season Standings Pivot'!A5</f>
        <v>Robby Dewling</v>
      </c>
      <c r="B4" s="130" t="b">
        <v>1</v>
      </c>
      <c r="C4" s="130">
        <f>if(len(A4)=0,"",sum('Season Standings Pivot'!K5:Z5))</f>
        <v>0</v>
      </c>
      <c r="D4" s="131" t="str">
        <f>IFERROR(VLOOKUP(A4,Profile!A:F,6,false),"")</f>
        <v>https://storage.googleapis.com/glide-prod.appspot.com/uploads-v2/GNXfNUSV91nct3RVn9zd/pub/wD9y0NT35v2ch7ZEGxQP.jpeg</v>
      </c>
      <c r="E4" s="130">
        <f t="shared" si="1"/>
        <v>1</v>
      </c>
      <c r="F4" s="130" t="str">
        <f t="shared" si="2"/>
        <v>1st</v>
      </c>
      <c r="G4" s="129" t="str">
        <f t="shared" si="3"/>
        <v>0 points</v>
      </c>
      <c r="H4" s="127" t="str">
        <f t="shared" si="4"/>
        <v>1st | 0 points</v>
      </c>
    </row>
    <row r="5">
      <c r="A5" s="129" t="str">
        <f>'Season Standings Pivot'!A6</f>
        <v>Hastings Westphal</v>
      </c>
      <c r="B5" s="130" t="b">
        <v>1</v>
      </c>
      <c r="C5" s="130">
        <f>if(len(A5)=0,"",sum('Season Standings Pivot'!K6:Z6))</f>
        <v>0</v>
      </c>
      <c r="D5" s="131" t="str">
        <f>IFERROR(VLOOKUP(A5,Profile!A:F,6,false),"")</f>
        <v>https://firebasestorage.googleapis.com/v0/b/glide-prod.appspot.com/o/img-uploads%2FGNXfNUSV91nct3RVn9zd%2Ffdee84.jpeg?alt=media</v>
      </c>
      <c r="E5" s="130">
        <f t="shared" si="1"/>
        <v>1</v>
      </c>
      <c r="F5" s="130" t="str">
        <f t="shared" si="2"/>
        <v>1st</v>
      </c>
      <c r="G5" s="129" t="str">
        <f t="shared" si="3"/>
        <v>0 points</v>
      </c>
      <c r="H5" s="127" t="str">
        <f t="shared" si="4"/>
        <v>1st | 0 points</v>
      </c>
    </row>
    <row r="6">
      <c r="A6" s="129" t="str">
        <f>'Season Standings Pivot'!A7</f>
        <v>Ashby Foltz</v>
      </c>
      <c r="B6" s="130" t="b">
        <v>1</v>
      </c>
      <c r="C6" s="130">
        <f>if(len(A6)=0,"",sum('Season Standings Pivot'!K7:Z7))</f>
        <v>0</v>
      </c>
      <c r="D6" s="131" t="str">
        <f>IFERROR(VLOOKUP(A6,Profile!A:F,6,false),"")</f>
        <v>https://minervatour.files.wordpress.com/2019/10/img_5277.jpg</v>
      </c>
      <c r="E6" s="130">
        <f t="shared" si="1"/>
        <v>1</v>
      </c>
      <c r="F6" s="130" t="str">
        <f t="shared" si="2"/>
        <v>1st</v>
      </c>
      <c r="G6" s="129" t="str">
        <f t="shared" si="3"/>
        <v>0 points</v>
      </c>
      <c r="H6" s="127" t="str">
        <f t="shared" si="4"/>
        <v>1st | 0 points</v>
      </c>
    </row>
    <row r="7">
      <c r="A7" s="129" t="str">
        <f>'Season Standings Pivot'!A8</f>
        <v>David Mustard</v>
      </c>
      <c r="B7" s="130" t="b">
        <v>1</v>
      </c>
      <c r="C7" s="130">
        <f>if(len(A7)=0,"",sum('Season Standings Pivot'!K8:Z8))</f>
        <v>0</v>
      </c>
      <c r="D7" s="131" t="str">
        <f>IFERROR(VLOOKUP(A7,Profile!A:F,6,false),"")</f>
        <v>https://firebasestorage.googleapis.com/v0/b/glide-prod.appspot.com/o/img-uploads%2FGNXfNUSV91nct3RVn9zd%2F0c43b8.jpeg?alt=media</v>
      </c>
      <c r="E7" s="130">
        <f t="shared" si="1"/>
        <v>1</v>
      </c>
      <c r="F7" s="130" t="str">
        <f t="shared" si="2"/>
        <v>1st</v>
      </c>
      <c r="G7" s="129" t="str">
        <f t="shared" si="3"/>
        <v>0 points</v>
      </c>
      <c r="H7" s="127" t="str">
        <f t="shared" si="4"/>
        <v>1st | 0 points</v>
      </c>
    </row>
    <row r="8">
      <c r="A8" s="129" t="str">
        <f>'Season Standings Pivot'!A9</f>
        <v>Cory Arnwine</v>
      </c>
      <c r="B8" s="130" t="b">
        <v>1</v>
      </c>
      <c r="C8" s="130">
        <f>if(len(A8)=0,"",sum('Season Standings Pivot'!K9:Z9))</f>
        <v>0</v>
      </c>
      <c r="D8" s="131" t="str">
        <f>IFERROR(VLOOKUP(A8,Profile!A:F,6,false),"")</f>
        <v>https://storage.googleapis.com/glide-prod.appspot.com/uploads-v2/GNXfNUSV91nct3RVn9zd/pub/ZVOcGslXfVNwGSOfc3Rm.jpeg</v>
      </c>
      <c r="E8" s="130">
        <f t="shared" si="1"/>
        <v>1</v>
      </c>
      <c r="F8" s="130" t="str">
        <f t="shared" si="2"/>
        <v>1st</v>
      </c>
      <c r="G8" s="129" t="str">
        <f t="shared" si="3"/>
        <v>0 points</v>
      </c>
      <c r="H8" s="127" t="str">
        <f t="shared" si="4"/>
        <v>1st | 0 points</v>
      </c>
    </row>
    <row r="9">
      <c r="A9" s="129" t="str">
        <f>'Season Standings Pivot'!A10</f>
        <v>John Richards</v>
      </c>
      <c r="B9" s="130" t="b">
        <v>1</v>
      </c>
      <c r="C9" s="130">
        <f>if(len(A9)=0,"",sum('Season Standings Pivot'!K10:Z10))</f>
        <v>0</v>
      </c>
      <c r="D9" s="131" t="str">
        <f>IFERROR(VLOOKUP(A9,Profile!A:F,6,false),"")</f>
        <v>https://storage.googleapis.com/glide-prod.appspot.com/uploads-v2/GNXfNUSV91nct3RVn9zd/pub/Tk2HdqDt4NKfTiKK87oY.jpeg</v>
      </c>
      <c r="E9" s="130">
        <f t="shared" si="1"/>
        <v>1</v>
      </c>
      <c r="F9" s="130" t="str">
        <f t="shared" si="2"/>
        <v>1st</v>
      </c>
      <c r="G9" s="129" t="str">
        <f t="shared" si="3"/>
        <v>0 points</v>
      </c>
      <c r="H9" s="127" t="str">
        <f t="shared" si="4"/>
        <v>1st | 0 points</v>
      </c>
    </row>
    <row r="10">
      <c r="A10" s="129" t="str">
        <f>'Season Standings Pivot'!A11</f>
        <v>Grady Bunn</v>
      </c>
      <c r="B10" s="130" t="b">
        <v>1</v>
      </c>
      <c r="C10" s="130">
        <f>if(len(A10)=0,"",sum('Season Standings Pivot'!K11:Z11))</f>
        <v>0</v>
      </c>
      <c r="D10" s="131" t="str">
        <f>IFERROR(VLOOKUP(A10,Profile!A:F,6,false),"")</f>
        <v>https://lh3.googleusercontent.com/gQ_FaH2AF_jSJxRNubfcwX3XqG6dcE7KFTHqzUDgdA65lfy57Xnyo2e7D9_ADkXMZDwDprlQ0N8SlSm05CAfkEcLacfWCA0iqKpi5-HBqfCMD3rKMs77CSSzBgDIJPtHWC8lCOtteTiqTljHAcT1-cFtDPSLAC6ryzrYmGoAoI5BlvKRScFk1OMxT2Bz7pWyjn7fkq5GBrAkO1IuaNMgVljRyHjVn3j4j-oL8pGhycJUFlz1nuyea1eDCSU4IwYOfCGfLzodUa4OwrJmuf6CodGiJCB5VR6MYxBUylhMQYa5E-KczOv0t11ByK7uOpvrKtoTdi3tqJvaWgVC0nTYAMlVv7e5sH6_p8vg7h41LS898KW48eXRhJFrAGO2OzZeiy-xOyfD6hxeZ0flReFuhDSrrxF-X-EOf3dMk0FFIcO3TMNC2dzAGzhmpOUwNWKPidDdV_0I2k3dvG7Dguy5auAKUDTJgjgpetzcK5KElhRL-ZdNA6s39BoQgHpB7hsJsw2DZfT2_4ftVj4a-CN6iJdHTdb8QMjIAzCxDiUFlaDUXPHsUo1O8mt6ISJfruKOjsoClx4lDsa_J3M6Bu6h6rojA-_Vu7bbIWAGYFOafxWG3Xq9cqTcI2DGtkLFQg646TzUbrVkNyEGW0xTZxdRUKl7re6bW-F9JbDnigcq-d1XKLtY6P-l7sKdDxo9e-Q9nxMbMaItT4Bio7fNSvFa8gUDuTD_WHt9rtrljgqiOhmxX6Gr=w1250-h937-no</v>
      </c>
      <c r="E10" s="130">
        <f t="shared" si="1"/>
        <v>1</v>
      </c>
      <c r="F10" s="130" t="str">
        <f t="shared" si="2"/>
        <v>1st</v>
      </c>
      <c r="G10" s="129" t="str">
        <f t="shared" si="3"/>
        <v>0 points</v>
      </c>
      <c r="H10" s="127" t="str">
        <f t="shared" si="4"/>
        <v>1st | 0 points</v>
      </c>
    </row>
    <row r="11">
      <c r="A11" s="129" t="str">
        <f>'Season Standings Pivot'!A12</f>
        <v>Blake Addleton</v>
      </c>
      <c r="B11" s="130" t="b">
        <v>1</v>
      </c>
      <c r="C11" s="130">
        <f>if(len(A11)=0,"",sum('Season Standings Pivot'!K12:Z12))</f>
        <v>0</v>
      </c>
      <c r="D11" s="131" t="str">
        <f>IFERROR(VLOOKUP(A11,Profile!A:F,6,false),"")</f>
        <v>https://firebasestorage.googleapis.com/v0/b/glide-prod.appspot.com/o/img-uploads%2FGNXfNUSV91nct3RVn9zd%2F26de63.jpeg?alt=media</v>
      </c>
      <c r="E11" s="130">
        <f t="shared" si="1"/>
        <v>1</v>
      </c>
      <c r="F11" s="130" t="str">
        <f t="shared" si="2"/>
        <v>1st</v>
      </c>
      <c r="G11" s="129" t="str">
        <f t="shared" si="3"/>
        <v>0 points</v>
      </c>
      <c r="H11" s="127" t="str">
        <f t="shared" si="4"/>
        <v>1st | 0 points</v>
      </c>
    </row>
    <row r="12">
      <c r="A12" s="129" t="str">
        <f>'Season Standings Pivot'!A13</f>
        <v>Matt Davis</v>
      </c>
      <c r="B12" s="130" t="b">
        <v>1</v>
      </c>
      <c r="C12" s="130">
        <f>if(len(A12)=0,"",sum('Season Standings Pivot'!K13:Z13))</f>
        <v>0</v>
      </c>
      <c r="D12" s="131" t="str">
        <f>IFERROR(VLOOKUP(A12,Profile!A:F,6,false),"")</f>
        <v>https://storage.googleapis.com/glide-prod.appspot.com/uploads-v2/GNXfNUSV91nct3RVn9zd/pub/gIt90rSX4ZBQM2wvWa2B.jpeg</v>
      </c>
      <c r="E12" s="130">
        <f t="shared" si="1"/>
        <v>1</v>
      </c>
      <c r="F12" s="130" t="str">
        <f t="shared" si="2"/>
        <v>1st</v>
      </c>
      <c r="G12" s="129" t="str">
        <f t="shared" si="3"/>
        <v>0 points</v>
      </c>
      <c r="H12" s="127" t="str">
        <f t="shared" si="4"/>
        <v>1st | 0 points</v>
      </c>
    </row>
    <row r="13">
      <c r="A13" s="129" t="str">
        <f>'Season Standings Pivot'!A14</f>
        <v>George Lane</v>
      </c>
      <c r="B13" s="130" t="b">
        <v>1</v>
      </c>
      <c r="C13" s="130">
        <f>if(len(A13)=0,"",sum('Season Standings Pivot'!K14:Z14))</f>
        <v>0</v>
      </c>
      <c r="D13" s="131" t="str">
        <f>IFERROR(VLOOKUP(A13,Profile!A:F,6,false),"")</f>
        <v>https://firebasestorage.googleapis.com/v0/b/glide-prod.appspot.com/o/img-uploads%2FGNXfNUSV91nct3RVn9zd%2Fb607eb.jpeg?alt=media</v>
      </c>
      <c r="E13" s="130">
        <f t="shared" si="1"/>
        <v>1</v>
      </c>
      <c r="F13" s="130" t="str">
        <f t="shared" si="2"/>
        <v>1st</v>
      </c>
      <c r="G13" s="129" t="str">
        <f t="shared" si="3"/>
        <v>0 points</v>
      </c>
      <c r="H13" s="127" t="str">
        <f t="shared" si="4"/>
        <v>1st | 0 points</v>
      </c>
    </row>
    <row r="14">
      <c r="A14" s="129" t="str">
        <f>'Season Standings Pivot'!A15</f>
        <v>Marc Mastrangelo</v>
      </c>
      <c r="B14" s="130" t="b">
        <v>1</v>
      </c>
      <c r="C14" s="130">
        <f>if(len(A14)=0,"",sum('Season Standings Pivot'!K15:Z15))</f>
        <v>0</v>
      </c>
      <c r="D14" s="131" t="str">
        <f>IFERROR(VLOOKUP(A14,Profile!A:F,6,false),"")</f>
        <v>https://storage.googleapis.com/glide-prod.appspot.com/uploads-v2/GNXfNUSV91nct3RVn9zd/pub/AnT30ERyS1NLw6e1i8mo.jpeg</v>
      </c>
      <c r="E14" s="130">
        <f t="shared" si="1"/>
        <v>1</v>
      </c>
      <c r="F14" s="130" t="str">
        <f t="shared" si="2"/>
        <v>1st</v>
      </c>
      <c r="G14" s="129" t="str">
        <f t="shared" si="3"/>
        <v>0 points</v>
      </c>
      <c r="H14" s="127" t="str">
        <f t="shared" si="4"/>
        <v>1st | 0 points</v>
      </c>
    </row>
    <row r="15">
      <c r="A15" s="129" t="str">
        <f>'Season Standings Pivot'!A16</f>
        <v>Nick Johnson</v>
      </c>
      <c r="B15" s="130" t="b">
        <v>1</v>
      </c>
      <c r="C15" s="130">
        <f>if(len(A15)=0,"",sum('Season Standings Pivot'!K16:Z16))</f>
        <v>0</v>
      </c>
      <c r="D15" s="131" t="str">
        <f>IFERROR(VLOOKUP(A15,Profile!A:F,6,false),"")</f>
        <v>https://storage.googleapis.com/glide-prod.appspot.com/uploads-v2/GNXfNUSV91nct3RVn9zd/pub/cvpSy2z837uKSKvlZm1n.jpeg</v>
      </c>
      <c r="E15" s="130">
        <f t="shared" si="1"/>
        <v>1</v>
      </c>
      <c r="F15" s="130" t="str">
        <f t="shared" si="2"/>
        <v>1st</v>
      </c>
      <c r="G15" s="129" t="str">
        <f t="shared" si="3"/>
        <v>0 points</v>
      </c>
      <c r="H15" s="127" t="str">
        <f t="shared" si="4"/>
        <v>1st | 0 points</v>
      </c>
    </row>
    <row r="16">
      <c r="A16" s="129" t="str">
        <f>'Season Standings Pivot'!A17</f>
        <v>Bobby Ross</v>
      </c>
      <c r="B16" s="130" t="b">
        <v>1</v>
      </c>
      <c r="C16" s="130">
        <f>if(len(A16)=0,"",sum('Season Standings Pivot'!K17:Z17))</f>
        <v>0</v>
      </c>
      <c r="D16" s="131" t="str">
        <f>IFERROR(VLOOKUP(A16,Profile!A:F,6,false),"")</f>
        <v>https://firebasestorage.googleapis.com/v0/b/glide-prod.appspot.com/o/img-uploads%2FGNXfNUSV91nct3RVn9zd%2F7ede3f.jpeg?alt=media</v>
      </c>
      <c r="E16" s="130">
        <f t="shared" si="1"/>
        <v>1</v>
      </c>
      <c r="F16" s="130" t="str">
        <f t="shared" si="2"/>
        <v>1st</v>
      </c>
      <c r="G16" s="129" t="str">
        <f t="shared" si="3"/>
        <v>0 points</v>
      </c>
      <c r="H16" s="127" t="str">
        <f t="shared" si="4"/>
        <v>1st | 0 points</v>
      </c>
    </row>
    <row r="17">
      <c r="A17" s="129" t="str">
        <f>'Season Standings Pivot'!A18</f>
        <v/>
      </c>
      <c r="B17" s="130" t="s">
        <v>14</v>
      </c>
      <c r="C17" s="130" t="str">
        <f>if(len(A17)=0,"",sum('Season Standings Pivot'!K18:Z18))</f>
        <v/>
      </c>
      <c r="D17" s="130" t="str">
        <f>IFERROR(VLOOKUP(A17,Profile!A:F,6,false),"")</f>
        <v/>
      </c>
      <c r="E17" s="130" t="str">
        <f t="shared" si="1"/>
        <v/>
      </c>
      <c r="F17" s="130" t="str">
        <f t="shared" si="2"/>
        <v/>
      </c>
      <c r="G17" s="129" t="str">
        <f t="shared" si="3"/>
        <v/>
      </c>
      <c r="H17" s="127" t="str">
        <f t="shared" si="4"/>
        <v/>
      </c>
    </row>
    <row r="18">
      <c r="A18" s="129" t="str">
        <f>'Season Standings Pivot'!A19</f>
        <v/>
      </c>
      <c r="B18" s="130" t="s">
        <v>14</v>
      </c>
      <c r="C18" s="130" t="str">
        <f>if(len(A18)=0,"",sum('Season Standings Pivot'!K19:Z19))</f>
        <v/>
      </c>
      <c r="D18" s="130" t="str">
        <f>IFERROR(VLOOKUP(A18,Profile!A:F,6,false),"")</f>
        <v/>
      </c>
      <c r="E18" s="130" t="str">
        <f t="shared" si="1"/>
        <v/>
      </c>
      <c r="F18" s="130" t="str">
        <f t="shared" si="2"/>
        <v/>
      </c>
      <c r="G18" s="129" t="str">
        <f t="shared" si="3"/>
        <v/>
      </c>
      <c r="H18" s="127" t="str">
        <f t="shared" si="4"/>
        <v/>
      </c>
    </row>
    <row r="19">
      <c r="A19" s="129" t="str">
        <f>'Season Standings Pivot'!A20</f>
        <v/>
      </c>
      <c r="B19" s="130" t="s">
        <v>14</v>
      </c>
      <c r="C19" s="130" t="str">
        <f>if(len(A19)=0,"",sum('Season Standings Pivot'!K20:Z20))</f>
        <v/>
      </c>
      <c r="D19" s="130" t="str">
        <f>IFERROR(VLOOKUP(A19,Profile!A:F,6,false),"")</f>
        <v/>
      </c>
      <c r="E19" s="130" t="str">
        <f t="shared" si="1"/>
        <v/>
      </c>
      <c r="F19" s="130" t="str">
        <f t="shared" si="2"/>
        <v/>
      </c>
      <c r="G19" s="129" t="str">
        <f t="shared" si="3"/>
        <v/>
      </c>
      <c r="H19" s="127" t="str">
        <f t="shared" si="4"/>
        <v/>
      </c>
    </row>
    <row r="20">
      <c r="A20" s="129" t="str">
        <f>'Season Standings Pivot'!A21</f>
        <v/>
      </c>
      <c r="B20" s="130" t="s">
        <v>14</v>
      </c>
      <c r="C20" s="130" t="str">
        <f>if(len(A20)=0,"",sum('Season Standings Pivot'!K21:Z21))</f>
        <v/>
      </c>
      <c r="D20" s="130" t="str">
        <f>IFERROR(VLOOKUP(A20,Profile!A:F,6,false),"")</f>
        <v/>
      </c>
      <c r="E20" s="130" t="str">
        <f t="shared" si="1"/>
        <v/>
      </c>
      <c r="F20" s="130" t="str">
        <f t="shared" si="2"/>
        <v/>
      </c>
      <c r="G20" s="129" t="str">
        <f t="shared" si="3"/>
        <v/>
      </c>
      <c r="H20" s="127" t="str">
        <f t="shared" si="4"/>
        <v/>
      </c>
    </row>
    <row r="21">
      <c r="A21" s="129" t="str">
        <f>'Season Standings Pivot'!A22</f>
        <v/>
      </c>
      <c r="B21" s="130" t="s">
        <v>14</v>
      </c>
      <c r="C21" s="130" t="str">
        <f>if(len(A21)=0,"",sum('Season Standings Pivot'!K22:Z22))</f>
        <v/>
      </c>
      <c r="D21" s="130" t="str">
        <f>IFERROR(VLOOKUP(A21,Profile!A:F,6,false),"")</f>
        <v/>
      </c>
      <c r="E21" s="130" t="str">
        <f t="shared" si="1"/>
        <v/>
      </c>
      <c r="F21" s="130" t="str">
        <f t="shared" si="2"/>
        <v/>
      </c>
      <c r="G21" s="129" t="str">
        <f t="shared" si="3"/>
        <v/>
      </c>
      <c r="H21" s="127" t="str">
        <f t="shared" si="4"/>
        <v/>
      </c>
    </row>
    <row r="22">
      <c r="A22" s="129" t="str">
        <f>'Season Standings Pivot'!A24</f>
        <v/>
      </c>
      <c r="B22" s="130" t="s">
        <v>14</v>
      </c>
      <c r="C22" s="130" t="str">
        <f>if(len(A22)=0,"",sum('Season Standings Pivot'!K24:Z24))</f>
        <v/>
      </c>
      <c r="D22" s="130" t="str">
        <f>IFERROR(VLOOKUP(A22,Profile!A:F,6,false),"")</f>
        <v/>
      </c>
      <c r="E22" s="130" t="str">
        <f t="shared" si="1"/>
        <v/>
      </c>
      <c r="F22" s="130" t="str">
        <f t="shared" si="2"/>
        <v/>
      </c>
      <c r="G22" s="129" t="str">
        <f t="shared" si="3"/>
        <v/>
      </c>
      <c r="H22" s="127" t="str">
        <f t="shared" si="4"/>
        <v/>
      </c>
    </row>
    <row r="23">
      <c r="A23" s="129" t="str">
        <f>'Season Standings Pivot'!A25</f>
        <v/>
      </c>
      <c r="B23" s="130" t="s">
        <v>14</v>
      </c>
      <c r="C23" s="130" t="str">
        <f>if(len(A23)=0,"",sum('Season Standings Pivot'!K25:Z25))</f>
        <v/>
      </c>
      <c r="D23" s="130" t="str">
        <f>IFERROR(VLOOKUP(A23,Profile!A:F,6,false),"")</f>
        <v/>
      </c>
      <c r="E23" s="130" t="str">
        <f t="shared" si="1"/>
        <v/>
      </c>
      <c r="F23" s="130" t="str">
        <f t="shared" si="2"/>
        <v/>
      </c>
      <c r="G23" s="129" t="str">
        <f t="shared" si="3"/>
        <v/>
      </c>
      <c r="H23" s="127" t="str">
        <f t="shared" si="4"/>
        <v/>
      </c>
    </row>
    <row r="24">
      <c r="A24" s="129"/>
      <c r="B24" s="130" t="s">
        <v>14</v>
      </c>
      <c r="C24" s="130" t="str">
        <f>if(len(A24)=0,"",sum('Season Standings Pivot'!K26:Z26))</f>
        <v/>
      </c>
      <c r="D24" s="130"/>
      <c r="E24" s="130"/>
      <c r="F24" s="130"/>
      <c r="G24" s="130"/>
      <c r="H24" s="127" t="str">
        <f t="shared" si="4"/>
        <v/>
      </c>
    </row>
    <row r="25">
      <c r="B25" s="8" t="s">
        <v>14</v>
      </c>
    </row>
    <row r="26">
      <c r="B26" s="8" t="s">
        <v>14</v>
      </c>
    </row>
    <row r="27">
      <c r="B27" s="8" t="s">
        <v>14</v>
      </c>
    </row>
    <row r="28">
      <c r="B28" s="8" t="s">
        <v>14</v>
      </c>
    </row>
    <row r="29">
      <c r="B29" s="8" t="s">
        <v>14</v>
      </c>
    </row>
    <row r="30">
      <c r="B30" s="8" t="s">
        <v>14</v>
      </c>
    </row>
    <row r="31">
      <c r="B31" s="8" t="s">
        <v>14</v>
      </c>
    </row>
    <row r="32">
      <c r="B32" s="8" t="s">
        <v>14</v>
      </c>
    </row>
    <row r="33">
      <c r="B33" s="8" t="s">
        <v>14</v>
      </c>
    </row>
    <row r="34">
      <c r="B34" s="8" t="s">
        <v>14</v>
      </c>
    </row>
    <row r="35">
      <c r="B35" s="8" t="s">
        <v>14</v>
      </c>
    </row>
    <row r="36">
      <c r="B36" s="8" t="s">
        <v>14</v>
      </c>
    </row>
    <row r="37">
      <c r="B37" s="8" t="s">
        <v>14</v>
      </c>
    </row>
    <row r="38">
      <c r="B38" s="8" t="s">
        <v>14</v>
      </c>
    </row>
    <row r="39">
      <c r="B39" s="8" t="s">
        <v>14</v>
      </c>
    </row>
    <row r="40">
      <c r="B40" s="8" t="s">
        <v>14</v>
      </c>
    </row>
    <row r="41">
      <c r="B41" s="8" t="s">
        <v>14</v>
      </c>
    </row>
    <row r="42">
      <c r="B42" s="8" t="s">
        <v>14</v>
      </c>
    </row>
    <row r="43">
      <c r="B43" s="8" t="s">
        <v>14</v>
      </c>
    </row>
    <row r="44">
      <c r="B44" s="8" t="s">
        <v>14</v>
      </c>
    </row>
    <row r="45">
      <c r="B45" s="8" t="s">
        <v>14</v>
      </c>
    </row>
    <row r="46">
      <c r="B46" s="8" t="s">
        <v>14</v>
      </c>
    </row>
    <row r="47">
      <c r="B47" s="8" t="s">
        <v>14</v>
      </c>
    </row>
    <row r="48">
      <c r="B48" s="8" t="s">
        <v>14</v>
      </c>
    </row>
    <row r="49">
      <c r="B49" s="8" t="s">
        <v>14</v>
      </c>
    </row>
    <row r="50">
      <c r="B50" s="8" t="s">
        <v>14</v>
      </c>
    </row>
    <row r="51">
      <c r="B51" s="8" t="s">
        <v>14</v>
      </c>
    </row>
    <row r="52">
      <c r="B52" s="8" t="s">
        <v>14</v>
      </c>
    </row>
    <row r="53">
      <c r="B53" s="8" t="s">
        <v>14</v>
      </c>
    </row>
    <row r="54">
      <c r="B54" s="8" t="s">
        <v>14</v>
      </c>
    </row>
    <row r="55">
      <c r="B55" s="8" t="s">
        <v>14</v>
      </c>
    </row>
    <row r="56">
      <c r="B56" s="8" t="s">
        <v>14</v>
      </c>
    </row>
    <row r="57">
      <c r="B57" s="8" t="s">
        <v>14</v>
      </c>
    </row>
    <row r="58">
      <c r="B58" s="8" t="s">
        <v>14</v>
      </c>
    </row>
    <row r="59">
      <c r="B59" s="8" t="s">
        <v>14</v>
      </c>
    </row>
    <row r="60">
      <c r="B60" s="8" t="s">
        <v>14</v>
      </c>
    </row>
    <row r="61">
      <c r="B61" s="8" t="s">
        <v>14</v>
      </c>
    </row>
    <row r="62">
      <c r="B62" s="8" t="s">
        <v>14</v>
      </c>
    </row>
    <row r="63">
      <c r="B63" s="8" t="s">
        <v>14</v>
      </c>
    </row>
    <row r="64">
      <c r="B64" s="8" t="s">
        <v>14</v>
      </c>
    </row>
    <row r="65">
      <c r="B65" s="8" t="s">
        <v>14</v>
      </c>
    </row>
    <row r="66">
      <c r="B66" s="8" t="s">
        <v>14</v>
      </c>
    </row>
    <row r="67">
      <c r="B67" s="8" t="s">
        <v>14</v>
      </c>
    </row>
    <row r="68">
      <c r="B68" s="8" t="s">
        <v>14</v>
      </c>
    </row>
    <row r="69">
      <c r="B69" s="8" t="s">
        <v>14</v>
      </c>
    </row>
    <row r="70">
      <c r="B70" s="8" t="s">
        <v>14</v>
      </c>
    </row>
    <row r="71">
      <c r="B71" s="8" t="s">
        <v>14</v>
      </c>
    </row>
    <row r="72">
      <c r="B72" s="8" t="s">
        <v>14</v>
      </c>
    </row>
    <row r="73">
      <c r="B73" s="8" t="s">
        <v>14</v>
      </c>
    </row>
    <row r="74">
      <c r="B74" s="8" t="s">
        <v>14</v>
      </c>
    </row>
    <row r="75">
      <c r="B75" s="8" t="s">
        <v>14</v>
      </c>
    </row>
    <row r="76">
      <c r="B76" s="8" t="s">
        <v>14</v>
      </c>
    </row>
    <row r="77">
      <c r="B77" s="8" t="s">
        <v>14</v>
      </c>
    </row>
    <row r="78">
      <c r="B78" s="8" t="s">
        <v>14</v>
      </c>
    </row>
    <row r="79">
      <c r="B79" s="8" t="s">
        <v>14</v>
      </c>
    </row>
    <row r="80">
      <c r="B80" s="8" t="s">
        <v>14</v>
      </c>
    </row>
    <row r="81">
      <c r="B81" s="8" t="s">
        <v>14</v>
      </c>
    </row>
    <row r="82">
      <c r="B82" s="8" t="s">
        <v>14</v>
      </c>
    </row>
    <row r="83">
      <c r="B83" s="8" t="s">
        <v>14</v>
      </c>
    </row>
    <row r="84">
      <c r="B84" s="8" t="s">
        <v>14</v>
      </c>
    </row>
    <row r="85">
      <c r="B85" s="8" t="s">
        <v>14</v>
      </c>
    </row>
    <row r="86">
      <c r="B86" s="8" t="s">
        <v>14</v>
      </c>
    </row>
    <row r="87">
      <c r="B87" s="8" t="s">
        <v>14</v>
      </c>
    </row>
    <row r="88">
      <c r="B88" s="8" t="s">
        <v>14</v>
      </c>
    </row>
    <row r="89">
      <c r="B89" s="8" t="s">
        <v>14</v>
      </c>
    </row>
    <row r="90">
      <c r="B90" s="8" t="s">
        <v>14</v>
      </c>
    </row>
    <row r="91">
      <c r="B91" s="8" t="s">
        <v>14</v>
      </c>
    </row>
    <row r="92">
      <c r="B92" s="8" t="s">
        <v>14</v>
      </c>
    </row>
    <row r="93">
      <c r="B93" s="8" t="s">
        <v>14</v>
      </c>
    </row>
    <row r="94">
      <c r="B94" s="8" t="s">
        <v>14</v>
      </c>
    </row>
    <row r="95">
      <c r="B95" s="8" t="s">
        <v>14</v>
      </c>
    </row>
    <row r="96">
      <c r="B96" s="8" t="s">
        <v>14</v>
      </c>
    </row>
    <row r="97">
      <c r="B97" s="8" t="s">
        <v>14</v>
      </c>
    </row>
    <row r="98">
      <c r="B98" s="8" t="s">
        <v>14</v>
      </c>
    </row>
    <row r="99">
      <c r="B99" s="8" t="s">
        <v>14</v>
      </c>
    </row>
    <row r="100">
      <c r="B100" s="8" t="s">
        <v>14</v>
      </c>
    </row>
    <row r="101">
      <c r="B101" s="8" t="s">
        <v>14</v>
      </c>
    </row>
    <row r="102">
      <c r="B102" s="8" t="s">
        <v>14</v>
      </c>
    </row>
    <row r="103">
      <c r="B103" s="8" t="s">
        <v>14</v>
      </c>
    </row>
    <row r="104">
      <c r="B104" s="8" t="s">
        <v>14</v>
      </c>
    </row>
    <row r="105">
      <c r="B105" s="8" t="s">
        <v>14</v>
      </c>
    </row>
    <row r="106">
      <c r="B106" s="8" t="s">
        <v>14</v>
      </c>
    </row>
    <row r="107">
      <c r="B107" s="8" t="s">
        <v>14</v>
      </c>
    </row>
    <row r="108">
      <c r="B108" s="8" t="s">
        <v>14</v>
      </c>
    </row>
    <row r="109">
      <c r="B109" s="8" t="s">
        <v>14</v>
      </c>
    </row>
    <row r="110">
      <c r="B110" s="8" t="s">
        <v>14</v>
      </c>
    </row>
    <row r="111">
      <c r="B111" s="8" t="s">
        <v>14</v>
      </c>
    </row>
    <row r="112">
      <c r="B112" s="8" t="s">
        <v>14</v>
      </c>
    </row>
    <row r="113">
      <c r="B113" s="8" t="s">
        <v>14</v>
      </c>
    </row>
    <row r="114">
      <c r="B114" s="8" t="s">
        <v>14</v>
      </c>
    </row>
    <row r="115">
      <c r="B115" s="8" t="s">
        <v>14</v>
      </c>
    </row>
    <row r="116">
      <c r="B116" s="8" t="s">
        <v>14</v>
      </c>
    </row>
    <row r="117">
      <c r="B117" s="8" t="s">
        <v>14</v>
      </c>
    </row>
    <row r="118">
      <c r="B118" s="8" t="s">
        <v>14</v>
      </c>
    </row>
    <row r="119">
      <c r="B119" s="8" t="s">
        <v>14</v>
      </c>
    </row>
    <row r="120">
      <c r="B120" s="8" t="s">
        <v>14</v>
      </c>
    </row>
    <row r="121">
      <c r="B121" s="8" t="s">
        <v>14</v>
      </c>
    </row>
    <row r="122">
      <c r="B122" s="8" t="s">
        <v>14</v>
      </c>
    </row>
    <row r="123">
      <c r="B123" s="8" t="s">
        <v>14</v>
      </c>
    </row>
    <row r="124">
      <c r="B124" s="8" t="s">
        <v>14</v>
      </c>
    </row>
    <row r="125">
      <c r="B125" s="8" t="s">
        <v>14</v>
      </c>
    </row>
    <row r="126">
      <c r="B126" s="8" t="s">
        <v>14</v>
      </c>
    </row>
    <row r="127">
      <c r="B127" s="8" t="s">
        <v>14</v>
      </c>
    </row>
    <row r="128">
      <c r="B128" s="8" t="s">
        <v>14</v>
      </c>
    </row>
    <row r="129">
      <c r="B129" s="8" t="s">
        <v>14</v>
      </c>
    </row>
    <row r="130">
      <c r="B130" s="8" t="s">
        <v>14</v>
      </c>
    </row>
    <row r="131">
      <c r="B131" s="8" t="s">
        <v>14</v>
      </c>
    </row>
    <row r="132">
      <c r="B132" s="8" t="s">
        <v>14</v>
      </c>
    </row>
    <row r="133">
      <c r="B133" s="8" t="s">
        <v>14</v>
      </c>
    </row>
    <row r="134">
      <c r="B134" s="8" t="s">
        <v>14</v>
      </c>
    </row>
    <row r="135">
      <c r="B135" s="8" t="s">
        <v>14</v>
      </c>
    </row>
    <row r="136">
      <c r="B136" s="8" t="s">
        <v>14</v>
      </c>
    </row>
    <row r="137">
      <c r="B137" s="8" t="s">
        <v>14</v>
      </c>
    </row>
    <row r="138">
      <c r="B138" s="8" t="s">
        <v>14</v>
      </c>
    </row>
    <row r="139">
      <c r="B139" s="8" t="s">
        <v>14</v>
      </c>
    </row>
    <row r="140">
      <c r="B140" s="8" t="s">
        <v>14</v>
      </c>
    </row>
    <row r="141">
      <c r="B141" s="8" t="s">
        <v>14</v>
      </c>
    </row>
    <row r="142">
      <c r="B142" s="8" t="s">
        <v>14</v>
      </c>
    </row>
    <row r="143">
      <c r="B143" s="8" t="s">
        <v>14</v>
      </c>
    </row>
    <row r="144">
      <c r="B144" s="8" t="s">
        <v>14</v>
      </c>
    </row>
    <row r="145">
      <c r="B145" s="8" t="s">
        <v>14</v>
      </c>
    </row>
    <row r="146">
      <c r="B146" s="8" t="s">
        <v>14</v>
      </c>
    </row>
    <row r="147">
      <c r="B147" s="8" t="s">
        <v>14</v>
      </c>
    </row>
    <row r="148">
      <c r="B148" s="8" t="s">
        <v>14</v>
      </c>
    </row>
    <row r="149">
      <c r="B149" s="8" t="s">
        <v>14</v>
      </c>
    </row>
    <row r="150">
      <c r="B150" s="8" t="s">
        <v>14</v>
      </c>
    </row>
    <row r="151">
      <c r="B151" s="8" t="s">
        <v>14</v>
      </c>
    </row>
    <row r="152">
      <c r="B152" s="8" t="s">
        <v>14</v>
      </c>
    </row>
    <row r="153">
      <c r="B153" s="8" t="s">
        <v>14</v>
      </c>
    </row>
    <row r="154">
      <c r="B154" s="8" t="s">
        <v>14</v>
      </c>
    </row>
    <row r="155">
      <c r="B155" s="8" t="s">
        <v>14</v>
      </c>
    </row>
    <row r="156">
      <c r="B156" s="8" t="s">
        <v>14</v>
      </c>
    </row>
    <row r="157">
      <c r="B157" s="8" t="s">
        <v>14</v>
      </c>
    </row>
    <row r="158">
      <c r="B158" s="8" t="s">
        <v>14</v>
      </c>
    </row>
    <row r="159">
      <c r="B159" s="8" t="s">
        <v>14</v>
      </c>
    </row>
    <row r="160">
      <c r="B160" s="8" t="s">
        <v>14</v>
      </c>
    </row>
    <row r="161">
      <c r="B161" s="8" t="s">
        <v>14</v>
      </c>
    </row>
    <row r="162">
      <c r="B162" s="8" t="s">
        <v>14</v>
      </c>
    </row>
    <row r="163">
      <c r="B163" s="8" t="s">
        <v>14</v>
      </c>
    </row>
    <row r="164">
      <c r="B164" s="8" t="s">
        <v>14</v>
      </c>
    </row>
    <row r="165">
      <c r="B165" s="8" t="s">
        <v>14</v>
      </c>
    </row>
    <row r="166">
      <c r="B166" s="8" t="s">
        <v>14</v>
      </c>
    </row>
    <row r="167">
      <c r="B167" s="8" t="s">
        <v>14</v>
      </c>
    </row>
    <row r="168">
      <c r="B168" s="8" t="s">
        <v>14</v>
      </c>
    </row>
    <row r="169">
      <c r="B169" s="8" t="s">
        <v>14</v>
      </c>
    </row>
    <row r="170">
      <c r="B170" s="8" t="s">
        <v>14</v>
      </c>
    </row>
    <row r="171">
      <c r="B171" s="8" t="s">
        <v>14</v>
      </c>
    </row>
    <row r="172">
      <c r="B172" s="8" t="s">
        <v>14</v>
      </c>
    </row>
    <row r="173">
      <c r="B173" s="8" t="s">
        <v>14</v>
      </c>
    </row>
    <row r="174">
      <c r="B174" s="8" t="s">
        <v>14</v>
      </c>
    </row>
    <row r="175">
      <c r="B175" s="8" t="s">
        <v>14</v>
      </c>
    </row>
    <row r="176">
      <c r="B176" s="8" t="s">
        <v>14</v>
      </c>
    </row>
    <row r="177">
      <c r="B177" s="8" t="s">
        <v>14</v>
      </c>
    </row>
    <row r="178">
      <c r="B178" s="8" t="s">
        <v>14</v>
      </c>
    </row>
    <row r="179">
      <c r="B179" s="8" t="s">
        <v>14</v>
      </c>
    </row>
    <row r="180">
      <c r="B180" s="8" t="s">
        <v>14</v>
      </c>
    </row>
    <row r="181">
      <c r="B181" s="8" t="s">
        <v>14</v>
      </c>
    </row>
    <row r="182">
      <c r="B182" s="8" t="s">
        <v>14</v>
      </c>
    </row>
    <row r="183">
      <c r="B183" s="8" t="s">
        <v>14</v>
      </c>
    </row>
    <row r="184">
      <c r="B184" s="8" t="s">
        <v>14</v>
      </c>
    </row>
    <row r="185">
      <c r="B185" s="8" t="s">
        <v>14</v>
      </c>
    </row>
    <row r="186">
      <c r="B186" s="8" t="s">
        <v>14</v>
      </c>
    </row>
    <row r="187">
      <c r="B187" s="8" t="s">
        <v>14</v>
      </c>
    </row>
    <row r="188">
      <c r="B188" s="8" t="s">
        <v>14</v>
      </c>
    </row>
    <row r="189">
      <c r="B189" s="8" t="s">
        <v>14</v>
      </c>
    </row>
    <row r="190">
      <c r="B190" s="8" t="s">
        <v>14</v>
      </c>
    </row>
    <row r="191">
      <c r="B191" s="8" t="s">
        <v>14</v>
      </c>
    </row>
    <row r="192">
      <c r="B192" s="8" t="s">
        <v>14</v>
      </c>
    </row>
    <row r="193">
      <c r="B193" s="8" t="s">
        <v>14</v>
      </c>
    </row>
    <row r="194">
      <c r="B194" s="8" t="s">
        <v>14</v>
      </c>
    </row>
    <row r="195">
      <c r="B195" s="8" t="s">
        <v>14</v>
      </c>
    </row>
    <row r="196">
      <c r="B196" s="8" t="s">
        <v>14</v>
      </c>
    </row>
    <row r="197">
      <c r="B197" s="8" t="s">
        <v>14</v>
      </c>
    </row>
    <row r="198">
      <c r="B198" s="8" t="s">
        <v>14</v>
      </c>
    </row>
    <row r="199">
      <c r="B199" s="8" t="s">
        <v>14</v>
      </c>
    </row>
    <row r="200">
      <c r="B200" s="8" t="s">
        <v>14</v>
      </c>
    </row>
    <row r="201">
      <c r="B201" s="8" t="s">
        <v>14</v>
      </c>
    </row>
    <row r="202">
      <c r="B202" s="8" t="s">
        <v>14</v>
      </c>
    </row>
    <row r="203">
      <c r="B203" s="8" t="s">
        <v>14</v>
      </c>
    </row>
    <row r="204">
      <c r="B204" s="8" t="s">
        <v>14</v>
      </c>
    </row>
    <row r="205">
      <c r="B205" s="8" t="s">
        <v>14</v>
      </c>
    </row>
    <row r="206">
      <c r="B206" s="8" t="s">
        <v>14</v>
      </c>
    </row>
    <row r="207">
      <c r="B207" s="8" t="s">
        <v>14</v>
      </c>
    </row>
    <row r="208">
      <c r="B208" s="8" t="s">
        <v>14</v>
      </c>
    </row>
    <row r="209">
      <c r="B209" s="8" t="s">
        <v>14</v>
      </c>
    </row>
    <row r="210">
      <c r="B210" s="8" t="s">
        <v>14</v>
      </c>
    </row>
    <row r="211">
      <c r="B211" s="8" t="s">
        <v>14</v>
      </c>
    </row>
    <row r="212">
      <c r="B212" s="8" t="s">
        <v>14</v>
      </c>
    </row>
    <row r="213">
      <c r="B213" s="8" t="s">
        <v>14</v>
      </c>
    </row>
    <row r="214">
      <c r="B214" s="8" t="s">
        <v>14</v>
      </c>
    </row>
    <row r="215">
      <c r="B215" s="8" t="s">
        <v>14</v>
      </c>
    </row>
    <row r="216">
      <c r="B216" s="8" t="s">
        <v>14</v>
      </c>
    </row>
    <row r="217">
      <c r="B217" s="8" t="s">
        <v>14</v>
      </c>
    </row>
    <row r="218">
      <c r="B218" s="8" t="s">
        <v>14</v>
      </c>
    </row>
    <row r="219">
      <c r="B219" s="8" t="s">
        <v>14</v>
      </c>
    </row>
    <row r="220">
      <c r="B220" s="8" t="s">
        <v>14</v>
      </c>
    </row>
    <row r="221">
      <c r="B221" s="8" t="s">
        <v>14</v>
      </c>
    </row>
    <row r="222">
      <c r="B222" s="8" t="s">
        <v>14</v>
      </c>
    </row>
    <row r="223">
      <c r="B223" s="8" t="s">
        <v>14</v>
      </c>
    </row>
    <row r="224">
      <c r="B224" s="8" t="s">
        <v>14</v>
      </c>
    </row>
    <row r="225">
      <c r="B225" s="8" t="s">
        <v>14</v>
      </c>
    </row>
    <row r="226">
      <c r="B226" s="8" t="s">
        <v>14</v>
      </c>
    </row>
    <row r="227">
      <c r="B227" s="8" t="s">
        <v>14</v>
      </c>
    </row>
    <row r="228">
      <c r="B228" s="8" t="s">
        <v>14</v>
      </c>
    </row>
    <row r="229">
      <c r="B229" s="8" t="s">
        <v>14</v>
      </c>
    </row>
    <row r="230">
      <c r="B230" s="8" t="s">
        <v>14</v>
      </c>
    </row>
    <row r="231">
      <c r="B231" s="8" t="s">
        <v>14</v>
      </c>
    </row>
    <row r="232">
      <c r="B232" s="8" t="s">
        <v>14</v>
      </c>
    </row>
    <row r="233">
      <c r="B233" s="8" t="s">
        <v>14</v>
      </c>
    </row>
    <row r="234">
      <c r="B234" s="8" t="s">
        <v>14</v>
      </c>
    </row>
    <row r="235">
      <c r="B235" s="8" t="s">
        <v>14</v>
      </c>
    </row>
    <row r="236">
      <c r="B236" s="8" t="s">
        <v>14</v>
      </c>
    </row>
    <row r="237">
      <c r="B237" s="8" t="s">
        <v>14</v>
      </c>
    </row>
    <row r="238">
      <c r="B238" s="8" t="s">
        <v>14</v>
      </c>
    </row>
    <row r="239">
      <c r="B239" s="8" t="s">
        <v>14</v>
      </c>
    </row>
    <row r="240">
      <c r="B240" s="8" t="s">
        <v>14</v>
      </c>
    </row>
    <row r="241">
      <c r="B241" s="8" t="s">
        <v>14</v>
      </c>
    </row>
    <row r="242">
      <c r="B242" s="8" t="s">
        <v>14</v>
      </c>
    </row>
    <row r="243">
      <c r="B243" s="8" t="s">
        <v>14</v>
      </c>
    </row>
    <row r="244">
      <c r="B244" s="8" t="s">
        <v>14</v>
      </c>
    </row>
    <row r="245">
      <c r="B245" s="8" t="s">
        <v>14</v>
      </c>
    </row>
    <row r="246">
      <c r="B246" s="8" t="s">
        <v>14</v>
      </c>
    </row>
    <row r="247">
      <c r="B247" s="8" t="s">
        <v>14</v>
      </c>
    </row>
    <row r="248">
      <c r="B248" s="8" t="s">
        <v>14</v>
      </c>
    </row>
    <row r="249">
      <c r="B249" s="8" t="s">
        <v>14</v>
      </c>
    </row>
    <row r="250">
      <c r="B250" s="8" t="s">
        <v>14</v>
      </c>
    </row>
    <row r="251">
      <c r="B251" s="8" t="s">
        <v>14</v>
      </c>
    </row>
    <row r="252">
      <c r="B252" s="8" t="s">
        <v>14</v>
      </c>
    </row>
    <row r="253">
      <c r="B253" s="8" t="s">
        <v>14</v>
      </c>
    </row>
    <row r="254">
      <c r="B254" s="8" t="s">
        <v>14</v>
      </c>
    </row>
    <row r="255">
      <c r="B255" s="8" t="s">
        <v>14</v>
      </c>
    </row>
    <row r="256">
      <c r="B256" s="8" t="s">
        <v>14</v>
      </c>
    </row>
    <row r="257">
      <c r="B257" s="8" t="s">
        <v>14</v>
      </c>
    </row>
    <row r="258">
      <c r="B258" s="8" t="s">
        <v>14</v>
      </c>
    </row>
    <row r="259">
      <c r="B259" s="8" t="s">
        <v>14</v>
      </c>
    </row>
    <row r="260">
      <c r="B260" s="8" t="s">
        <v>14</v>
      </c>
    </row>
    <row r="261">
      <c r="B261" s="8" t="s">
        <v>14</v>
      </c>
    </row>
    <row r="262">
      <c r="B262" s="8" t="s">
        <v>14</v>
      </c>
    </row>
    <row r="263">
      <c r="B263" s="8" t="s">
        <v>14</v>
      </c>
    </row>
    <row r="264">
      <c r="B264" s="8" t="s">
        <v>14</v>
      </c>
    </row>
    <row r="265">
      <c r="B265" s="8" t="s">
        <v>14</v>
      </c>
    </row>
    <row r="266">
      <c r="B266" s="8" t="s">
        <v>14</v>
      </c>
    </row>
    <row r="267">
      <c r="B267" s="8" t="s">
        <v>14</v>
      </c>
    </row>
    <row r="268">
      <c r="B268" s="8" t="s">
        <v>14</v>
      </c>
    </row>
    <row r="269">
      <c r="B269" s="8" t="s">
        <v>14</v>
      </c>
    </row>
    <row r="270">
      <c r="B270" s="8" t="s">
        <v>14</v>
      </c>
    </row>
    <row r="271">
      <c r="B271" s="8" t="s">
        <v>14</v>
      </c>
    </row>
    <row r="272">
      <c r="B272" s="8" t="s">
        <v>14</v>
      </c>
    </row>
    <row r="273">
      <c r="B273" s="8" t="s">
        <v>14</v>
      </c>
    </row>
    <row r="274">
      <c r="B274" s="8" t="s">
        <v>14</v>
      </c>
    </row>
    <row r="275">
      <c r="B275" s="8" t="s">
        <v>14</v>
      </c>
    </row>
    <row r="276">
      <c r="B276" s="8" t="s">
        <v>14</v>
      </c>
    </row>
    <row r="277">
      <c r="B277" s="8" t="s">
        <v>14</v>
      </c>
    </row>
    <row r="278">
      <c r="B278" s="8" t="s">
        <v>14</v>
      </c>
    </row>
    <row r="279">
      <c r="B279" s="8" t="s">
        <v>14</v>
      </c>
    </row>
    <row r="280">
      <c r="B280" s="8" t="s">
        <v>14</v>
      </c>
    </row>
    <row r="281">
      <c r="B281" s="8" t="s">
        <v>14</v>
      </c>
    </row>
    <row r="282">
      <c r="B282" s="8" t="s">
        <v>14</v>
      </c>
    </row>
    <row r="283">
      <c r="B283" s="8" t="s">
        <v>14</v>
      </c>
    </row>
    <row r="284">
      <c r="B284" s="8" t="s">
        <v>14</v>
      </c>
    </row>
    <row r="285">
      <c r="B285" s="8" t="s">
        <v>14</v>
      </c>
    </row>
    <row r="286">
      <c r="B286" s="8" t="s">
        <v>14</v>
      </c>
    </row>
    <row r="287">
      <c r="B287" s="8" t="s">
        <v>14</v>
      </c>
    </row>
    <row r="288">
      <c r="B288" s="8" t="s">
        <v>14</v>
      </c>
    </row>
    <row r="289">
      <c r="B289" s="8" t="s">
        <v>14</v>
      </c>
    </row>
    <row r="290">
      <c r="B290" s="8" t="s">
        <v>14</v>
      </c>
    </row>
    <row r="291">
      <c r="B291" s="8" t="s">
        <v>14</v>
      </c>
    </row>
    <row r="292">
      <c r="B292" s="8" t="s">
        <v>14</v>
      </c>
    </row>
    <row r="293">
      <c r="B293" s="8" t="s">
        <v>14</v>
      </c>
    </row>
    <row r="294">
      <c r="B294" s="8" t="s">
        <v>14</v>
      </c>
    </row>
    <row r="295">
      <c r="B295" s="8" t="s">
        <v>14</v>
      </c>
    </row>
    <row r="296">
      <c r="B296" s="8" t="s">
        <v>14</v>
      </c>
    </row>
    <row r="297">
      <c r="B297" s="8" t="s">
        <v>14</v>
      </c>
    </row>
    <row r="298">
      <c r="B298" s="8" t="s">
        <v>14</v>
      </c>
    </row>
    <row r="299">
      <c r="B299" s="8" t="s">
        <v>14</v>
      </c>
    </row>
    <row r="300">
      <c r="B300" s="8" t="s">
        <v>14</v>
      </c>
    </row>
    <row r="301">
      <c r="B301" s="8" t="s">
        <v>14</v>
      </c>
    </row>
    <row r="302">
      <c r="B302" s="8" t="s">
        <v>14</v>
      </c>
    </row>
    <row r="303">
      <c r="B303" s="8" t="s">
        <v>14</v>
      </c>
    </row>
    <row r="304">
      <c r="B304" s="8" t="s">
        <v>14</v>
      </c>
    </row>
    <row r="305">
      <c r="B305" s="8" t="s">
        <v>14</v>
      </c>
    </row>
    <row r="306">
      <c r="B306" s="8" t="s">
        <v>14</v>
      </c>
    </row>
    <row r="307">
      <c r="B307" s="8" t="s">
        <v>14</v>
      </c>
    </row>
    <row r="308">
      <c r="B308" s="8" t="s">
        <v>14</v>
      </c>
    </row>
    <row r="309">
      <c r="B309" s="8" t="s">
        <v>14</v>
      </c>
    </row>
    <row r="310">
      <c r="B310" s="8" t="s">
        <v>14</v>
      </c>
    </row>
    <row r="311">
      <c r="B311" s="8" t="s">
        <v>14</v>
      </c>
    </row>
    <row r="312">
      <c r="B312" s="8" t="s">
        <v>14</v>
      </c>
    </row>
    <row r="313">
      <c r="B313" s="8" t="s">
        <v>14</v>
      </c>
    </row>
    <row r="314">
      <c r="B314" s="8" t="s">
        <v>14</v>
      </c>
    </row>
    <row r="315">
      <c r="B315" s="8" t="s">
        <v>14</v>
      </c>
    </row>
    <row r="316">
      <c r="B316" s="8" t="s">
        <v>14</v>
      </c>
    </row>
    <row r="317">
      <c r="B317" s="8" t="s">
        <v>14</v>
      </c>
    </row>
    <row r="318">
      <c r="B318" s="8" t="s">
        <v>14</v>
      </c>
    </row>
    <row r="319">
      <c r="B319" s="8" t="s">
        <v>14</v>
      </c>
    </row>
    <row r="320">
      <c r="B320" s="8" t="s">
        <v>14</v>
      </c>
    </row>
    <row r="321">
      <c r="B321" s="8" t="s">
        <v>14</v>
      </c>
    </row>
    <row r="322">
      <c r="B322" s="8" t="s">
        <v>14</v>
      </c>
    </row>
    <row r="323">
      <c r="B323" s="8" t="s">
        <v>14</v>
      </c>
    </row>
    <row r="324">
      <c r="B324" s="8" t="s">
        <v>14</v>
      </c>
    </row>
    <row r="325">
      <c r="B325" s="8" t="s">
        <v>14</v>
      </c>
    </row>
    <row r="326">
      <c r="B326" s="8" t="s">
        <v>14</v>
      </c>
    </row>
    <row r="327">
      <c r="B327" s="8" t="s">
        <v>14</v>
      </c>
    </row>
    <row r="328">
      <c r="B328" s="8" t="s">
        <v>14</v>
      </c>
    </row>
    <row r="329">
      <c r="B329" s="8" t="s">
        <v>14</v>
      </c>
    </row>
    <row r="330">
      <c r="B330" s="8" t="s">
        <v>14</v>
      </c>
    </row>
    <row r="331">
      <c r="B331" s="8" t="s">
        <v>14</v>
      </c>
    </row>
    <row r="332">
      <c r="B332" s="8" t="s">
        <v>14</v>
      </c>
    </row>
    <row r="333">
      <c r="B333" s="8" t="s">
        <v>14</v>
      </c>
    </row>
    <row r="334">
      <c r="B334" s="8" t="s">
        <v>14</v>
      </c>
    </row>
    <row r="335">
      <c r="B335" s="8" t="s">
        <v>14</v>
      </c>
    </row>
    <row r="336">
      <c r="B336" s="8" t="s">
        <v>14</v>
      </c>
    </row>
    <row r="337">
      <c r="B337" s="8" t="s">
        <v>14</v>
      </c>
    </row>
    <row r="338">
      <c r="B338" s="8" t="s">
        <v>14</v>
      </c>
    </row>
    <row r="339">
      <c r="B339" s="8" t="s">
        <v>14</v>
      </c>
    </row>
    <row r="340">
      <c r="B340" s="8" t="s">
        <v>14</v>
      </c>
    </row>
    <row r="341">
      <c r="B341" s="8" t="s">
        <v>14</v>
      </c>
    </row>
    <row r="342">
      <c r="B342" s="8" t="s">
        <v>14</v>
      </c>
    </row>
    <row r="343">
      <c r="B343" s="8" t="s">
        <v>14</v>
      </c>
    </row>
    <row r="344">
      <c r="B344" s="8" t="s">
        <v>14</v>
      </c>
    </row>
    <row r="345">
      <c r="B345" s="8" t="s">
        <v>14</v>
      </c>
    </row>
    <row r="346">
      <c r="B346" s="8" t="s">
        <v>14</v>
      </c>
    </row>
    <row r="347">
      <c r="B347" s="8" t="s">
        <v>14</v>
      </c>
    </row>
    <row r="348">
      <c r="B348" s="8" t="s">
        <v>14</v>
      </c>
    </row>
    <row r="349">
      <c r="B349" s="8" t="s">
        <v>14</v>
      </c>
    </row>
    <row r="350">
      <c r="B350" s="8" t="s">
        <v>14</v>
      </c>
    </row>
    <row r="351">
      <c r="B351" s="8" t="s">
        <v>14</v>
      </c>
    </row>
    <row r="352">
      <c r="B352" s="8" t="s">
        <v>14</v>
      </c>
    </row>
    <row r="353">
      <c r="B353" s="8" t="s">
        <v>14</v>
      </c>
    </row>
    <row r="354">
      <c r="B354" s="8" t="s">
        <v>14</v>
      </c>
    </row>
    <row r="355">
      <c r="B355" s="8" t="s">
        <v>14</v>
      </c>
    </row>
    <row r="356">
      <c r="B356" s="8" t="s">
        <v>14</v>
      </c>
    </row>
    <row r="357">
      <c r="B357" s="8" t="s">
        <v>14</v>
      </c>
    </row>
    <row r="358">
      <c r="B358" s="8" t="s">
        <v>14</v>
      </c>
    </row>
    <row r="359">
      <c r="B359" s="8" t="s">
        <v>14</v>
      </c>
    </row>
    <row r="360">
      <c r="B360" s="8" t="s">
        <v>14</v>
      </c>
    </row>
    <row r="361">
      <c r="B361" s="8" t="s">
        <v>14</v>
      </c>
    </row>
    <row r="362">
      <c r="B362" s="8" t="s">
        <v>14</v>
      </c>
    </row>
    <row r="363">
      <c r="B363" s="8" t="s">
        <v>14</v>
      </c>
    </row>
    <row r="364">
      <c r="B364" s="8" t="s">
        <v>14</v>
      </c>
    </row>
    <row r="365">
      <c r="B365" s="8" t="s">
        <v>14</v>
      </c>
    </row>
    <row r="366">
      <c r="B366" s="8" t="s">
        <v>14</v>
      </c>
    </row>
    <row r="367">
      <c r="B367" s="8" t="s">
        <v>14</v>
      </c>
    </row>
    <row r="368">
      <c r="B368" s="8" t="s">
        <v>14</v>
      </c>
    </row>
    <row r="369">
      <c r="B369" s="8" t="s">
        <v>14</v>
      </c>
    </row>
    <row r="370">
      <c r="B370" s="8" t="s">
        <v>14</v>
      </c>
    </row>
    <row r="371">
      <c r="B371" s="8" t="s">
        <v>14</v>
      </c>
    </row>
    <row r="372">
      <c r="B372" s="8" t="s">
        <v>14</v>
      </c>
    </row>
    <row r="373">
      <c r="B373" s="8" t="s">
        <v>14</v>
      </c>
    </row>
    <row r="374">
      <c r="B374" s="8" t="s">
        <v>14</v>
      </c>
    </row>
    <row r="375">
      <c r="B375" s="8" t="s">
        <v>14</v>
      </c>
    </row>
    <row r="376">
      <c r="B376" s="8" t="s">
        <v>14</v>
      </c>
    </row>
    <row r="377">
      <c r="B377" s="8" t="s">
        <v>14</v>
      </c>
    </row>
    <row r="378">
      <c r="B378" s="8" t="s">
        <v>14</v>
      </c>
    </row>
    <row r="379">
      <c r="B379" s="8" t="s">
        <v>14</v>
      </c>
    </row>
    <row r="380">
      <c r="B380" s="8" t="s">
        <v>14</v>
      </c>
    </row>
    <row r="381">
      <c r="B381" s="8" t="s">
        <v>14</v>
      </c>
    </row>
    <row r="382">
      <c r="B382" s="8" t="s">
        <v>14</v>
      </c>
    </row>
    <row r="383">
      <c r="B383" s="8" t="s">
        <v>14</v>
      </c>
    </row>
    <row r="384">
      <c r="B384" s="8" t="s">
        <v>14</v>
      </c>
    </row>
    <row r="385">
      <c r="B385" s="8" t="s">
        <v>14</v>
      </c>
    </row>
    <row r="386">
      <c r="B386" s="8" t="s">
        <v>14</v>
      </c>
    </row>
    <row r="387">
      <c r="B387" s="8" t="s">
        <v>14</v>
      </c>
    </row>
    <row r="388">
      <c r="B388" s="8" t="s">
        <v>14</v>
      </c>
    </row>
    <row r="389">
      <c r="B389" s="8" t="s">
        <v>14</v>
      </c>
    </row>
    <row r="390">
      <c r="B390" s="8" t="s">
        <v>14</v>
      </c>
    </row>
    <row r="391">
      <c r="B391" s="8" t="s">
        <v>14</v>
      </c>
    </row>
    <row r="392">
      <c r="B392" s="8" t="s">
        <v>14</v>
      </c>
    </row>
    <row r="393">
      <c r="B393" s="8" t="s">
        <v>14</v>
      </c>
    </row>
    <row r="394">
      <c r="B394" s="8" t="s">
        <v>14</v>
      </c>
    </row>
    <row r="395">
      <c r="B395" s="8" t="s">
        <v>14</v>
      </c>
    </row>
    <row r="396">
      <c r="B396" s="8" t="s">
        <v>14</v>
      </c>
    </row>
    <row r="397">
      <c r="B397" s="8" t="s">
        <v>14</v>
      </c>
    </row>
    <row r="398">
      <c r="B398" s="8" t="s">
        <v>14</v>
      </c>
    </row>
    <row r="399">
      <c r="B399" s="8" t="s">
        <v>14</v>
      </c>
    </row>
    <row r="400">
      <c r="B400" s="8" t="s">
        <v>14</v>
      </c>
    </row>
    <row r="401">
      <c r="B401" s="8" t="s">
        <v>14</v>
      </c>
    </row>
    <row r="402">
      <c r="B402" s="8" t="s">
        <v>14</v>
      </c>
    </row>
    <row r="403">
      <c r="B403" s="8" t="s">
        <v>14</v>
      </c>
    </row>
    <row r="404">
      <c r="B404" s="8" t="s">
        <v>14</v>
      </c>
    </row>
    <row r="405">
      <c r="B405" s="8" t="s">
        <v>14</v>
      </c>
    </row>
    <row r="406">
      <c r="B406" s="8" t="s">
        <v>14</v>
      </c>
    </row>
    <row r="407">
      <c r="B407" s="8" t="s">
        <v>14</v>
      </c>
    </row>
    <row r="408">
      <c r="B408" s="8" t="s">
        <v>14</v>
      </c>
    </row>
    <row r="409">
      <c r="B409" s="8" t="s">
        <v>14</v>
      </c>
    </row>
    <row r="410">
      <c r="B410" s="8" t="s">
        <v>14</v>
      </c>
    </row>
    <row r="411">
      <c r="B411" s="8" t="s">
        <v>14</v>
      </c>
    </row>
    <row r="412">
      <c r="B412" s="8" t="s">
        <v>14</v>
      </c>
    </row>
    <row r="413">
      <c r="B413" s="8" t="s">
        <v>14</v>
      </c>
    </row>
    <row r="414">
      <c r="B414" s="8" t="s">
        <v>14</v>
      </c>
    </row>
    <row r="415">
      <c r="B415" s="8" t="s">
        <v>14</v>
      </c>
    </row>
    <row r="416">
      <c r="B416" s="8" t="s">
        <v>14</v>
      </c>
    </row>
    <row r="417">
      <c r="B417" s="8" t="s">
        <v>14</v>
      </c>
    </row>
    <row r="418">
      <c r="B418" s="8" t="s">
        <v>14</v>
      </c>
    </row>
    <row r="419">
      <c r="B419" s="8" t="s">
        <v>14</v>
      </c>
    </row>
    <row r="420">
      <c r="B420" s="8" t="s">
        <v>14</v>
      </c>
    </row>
    <row r="421">
      <c r="B421" s="8" t="s">
        <v>14</v>
      </c>
    </row>
    <row r="422">
      <c r="B422" s="8" t="s">
        <v>14</v>
      </c>
    </row>
    <row r="423">
      <c r="B423" s="8" t="s">
        <v>14</v>
      </c>
    </row>
    <row r="424">
      <c r="B424" s="8" t="s">
        <v>14</v>
      </c>
    </row>
    <row r="425">
      <c r="B425" s="8" t="s">
        <v>14</v>
      </c>
    </row>
    <row r="426">
      <c r="B426" s="8" t="s">
        <v>14</v>
      </c>
    </row>
    <row r="427">
      <c r="B427" s="8" t="s">
        <v>14</v>
      </c>
    </row>
    <row r="428">
      <c r="B428" s="8" t="s">
        <v>14</v>
      </c>
    </row>
    <row r="429">
      <c r="B429" s="8" t="s">
        <v>14</v>
      </c>
    </row>
    <row r="430">
      <c r="B430" s="8" t="s">
        <v>14</v>
      </c>
    </row>
    <row r="431">
      <c r="B431" s="8" t="s">
        <v>14</v>
      </c>
    </row>
    <row r="432">
      <c r="B432" s="8" t="s">
        <v>14</v>
      </c>
    </row>
    <row r="433">
      <c r="B433" s="8" t="s">
        <v>14</v>
      </c>
    </row>
    <row r="434">
      <c r="B434" s="8" t="s">
        <v>14</v>
      </c>
    </row>
    <row r="435">
      <c r="B435" s="8" t="s">
        <v>14</v>
      </c>
    </row>
    <row r="436">
      <c r="B436" s="8" t="s">
        <v>14</v>
      </c>
    </row>
    <row r="437">
      <c r="B437" s="8" t="s">
        <v>14</v>
      </c>
    </row>
    <row r="438">
      <c r="B438" s="8" t="s">
        <v>14</v>
      </c>
    </row>
    <row r="439">
      <c r="B439" s="8" t="s">
        <v>14</v>
      </c>
    </row>
    <row r="440">
      <c r="B440" s="8" t="s">
        <v>14</v>
      </c>
    </row>
    <row r="441">
      <c r="B441" s="8" t="s">
        <v>14</v>
      </c>
    </row>
    <row r="442">
      <c r="B442" s="8" t="s">
        <v>14</v>
      </c>
    </row>
    <row r="443">
      <c r="B443" s="8" t="s">
        <v>14</v>
      </c>
    </row>
    <row r="444">
      <c r="B444" s="8" t="s">
        <v>14</v>
      </c>
    </row>
    <row r="445">
      <c r="B445" s="8" t="s">
        <v>14</v>
      </c>
    </row>
    <row r="446">
      <c r="B446" s="8" t="s">
        <v>14</v>
      </c>
    </row>
    <row r="447">
      <c r="B447" s="8" t="s">
        <v>14</v>
      </c>
    </row>
    <row r="448">
      <c r="B448" s="8" t="s">
        <v>14</v>
      </c>
    </row>
    <row r="449">
      <c r="B449" s="8" t="s">
        <v>14</v>
      </c>
    </row>
    <row r="450">
      <c r="B450" s="8" t="s">
        <v>14</v>
      </c>
    </row>
    <row r="451">
      <c r="B451" s="8" t="s">
        <v>14</v>
      </c>
    </row>
    <row r="452">
      <c r="B452" s="8" t="s">
        <v>14</v>
      </c>
    </row>
    <row r="453">
      <c r="B453" s="8" t="s">
        <v>14</v>
      </c>
    </row>
    <row r="454">
      <c r="B454" s="8" t="s">
        <v>14</v>
      </c>
    </row>
    <row r="455">
      <c r="B455" s="8" t="s">
        <v>14</v>
      </c>
    </row>
    <row r="456">
      <c r="B456" s="8" t="s">
        <v>14</v>
      </c>
    </row>
    <row r="457">
      <c r="B457" s="8" t="s">
        <v>14</v>
      </c>
    </row>
    <row r="458">
      <c r="B458" s="8" t="s">
        <v>14</v>
      </c>
    </row>
    <row r="459">
      <c r="B459" s="8" t="s">
        <v>14</v>
      </c>
    </row>
    <row r="460">
      <c r="B460" s="8" t="s">
        <v>14</v>
      </c>
    </row>
    <row r="461">
      <c r="B461" s="8" t="s">
        <v>14</v>
      </c>
    </row>
    <row r="462">
      <c r="B462" s="8" t="s">
        <v>14</v>
      </c>
    </row>
    <row r="463">
      <c r="B463" s="8" t="s">
        <v>14</v>
      </c>
    </row>
    <row r="464">
      <c r="B464" s="8" t="s">
        <v>14</v>
      </c>
    </row>
    <row r="465">
      <c r="B465" s="8" t="s">
        <v>14</v>
      </c>
    </row>
    <row r="466">
      <c r="B466" s="8" t="s">
        <v>14</v>
      </c>
    </row>
    <row r="467">
      <c r="B467" s="8" t="s">
        <v>14</v>
      </c>
    </row>
    <row r="468">
      <c r="B468" s="8" t="s">
        <v>14</v>
      </c>
    </row>
    <row r="469">
      <c r="B469" s="8" t="s">
        <v>14</v>
      </c>
    </row>
    <row r="470">
      <c r="B470" s="8" t="s">
        <v>14</v>
      </c>
    </row>
    <row r="471">
      <c r="B471" s="8" t="s">
        <v>14</v>
      </c>
    </row>
    <row r="472">
      <c r="B472" s="8" t="s">
        <v>14</v>
      </c>
    </row>
    <row r="473">
      <c r="B473" s="8" t="s">
        <v>14</v>
      </c>
    </row>
    <row r="474">
      <c r="B474" s="8" t="s">
        <v>14</v>
      </c>
    </row>
    <row r="475">
      <c r="B475" s="8" t="s">
        <v>14</v>
      </c>
    </row>
    <row r="476">
      <c r="B476" s="8" t="s">
        <v>14</v>
      </c>
    </row>
    <row r="477">
      <c r="B477" s="8" t="s">
        <v>14</v>
      </c>
    </row>
    <row r="478">
      <c r="B478" s="8" t="s">
        <v>14</v>
      </c>
    </row>
    <row r="479">
      <c r="B479" s="8" t="s">
        <v>14</v>
      </c>
    </row>
    <row r="480">
      <c r="B480" s="8" t="s">
        <v>14</v>
      </c>
    </row>
    <row r="481">
      <c r="B481" s="8" t="s">
        <v>14</v>
      </c>
    </row>
    <row r="482">
      <c r="B482" s="8" t="s">
        <v>14</v>
      </c>
    </row>
    <row r="483">
      <c r="B483" s="8" t="s">
        <v>14</v>
      </c>
    </row>
    <row r="484">
      <c r="B484" s="8" t="s">
        <v>14</v>
      </c>
    </row>
    <row r="485">
      <c r="B485" s="8" t="s">
        <v>14</v>
      </c>
    </row>
    <row r="486">
      <c r="B486" s="8" t="s">
        <v>14</v>
      </c>
    </row>
    <row r="487">
      <c r="B487" s="8" t="s">
        <v>14</v>
      </c>
    </row>
    <row r="488">
      <c r="B488" s="8" t="s">
        <v>14</v>
      </c>
    </row>
    <row r="489">
      <c r="B489" s="8" t="s">
        <v>14</v>
      </c>
    </row>
    <row r="490">
      <c r="B490" s="8" t="s">
        <v>14</v>
      </c>
    </row>
    <row r="491">
      <c r="B491" s="8" t="s">
        <v>14</v>
      </c>
    </row>
    <row r="492">
      <c r="B492" s="8" t="s">
        <v>14</v>
      </c>
    </row>
    <row r="493">
      <c r="B493" s="8" t="s">
        <v>14</v>
      </c>
    </row>
    <row r="494">
      <c r="B494" s="8" t="s">
        <v>14</v>
      </c>
    </row>
    <row r="495">
      <c r="B495" s="8" t="s">
        <v>14</v>
      </c>
    </row>
    <row r="496">
      <c r="B496" s="8" t="s">
        <v>14</v>
      </c>
    </row>
    <row r="497">
      <c r="B497" s="8" t="s">
        <v>14</v>
      </c>
    </row>
    <row r="498">
      <c r="B498" s="8" t="s">
        <v>14</v>
      </c>
    </row>
    <row r="499">
      <c r="B499" s="8" t="s">
        <v>14</v>
      </c>
    </row>
    <row r="500">
      <c r="B500" s="8" t="s">
        <v>14</v>
      </c>
    </row>
    <row r="501">
      <c r="B501" s="8" t="s">
        <v>14</v>
      </c>
    </row>
    <row r="502">
      <c r="B502" s="8" t="s">
        <v>14</v>
      </c>
    </row>
    <row r="503">
      <c r="B503" s="8" t="s">
        <v>14</v>
      </c>
    </row>
    <row r="504">
      <c r="B504" s="8" t="s">
        <v>14</v>
      </c>
    </row>
    <row r="505">
      <c r="B505" s="8" t="s">
        <v>14</v>
      </c>
    </row>
    <row r="506">
      <c r="B506" s="8" t="s">
        <v>14</v>
      </c>
    </row>
    <row r="507">
      <c r="B507" s="8" t="s">
        <v>14</v>
      </c>
    </row>
    <row r="508">
      <c r="B508" s="8" t="s">
        <v>14</v>
      </c>
    </row>
    <row r="509">
      <c r="B509" s="8" t="s">
        <v>14</v>
      </c>
    </row>
    <row r="510">
      <c r="B510" s="8" t="s">
        <v>14</v>
      </c>
    </row>
    <row r="511">
      <c r="B511" s="8" t="s">
        <v>14</v>
      </c>
    </row>
    <row r="512">
      <c r="B512" s="8" t="s">
        <v>14</v>
      </c>
    </row>
    <row r="513">
      <c r="B513" s="8" t="s">
        <v>14</v>
      </c>
    </row>
    <row r="514">
      <c r="B514" s="8" t="s">
        <v>14</v>
      </c>
    </row>
    <row r="515">
      <c r="B515" s="8" t="s">
        <v>14</v>
      </c>
    </row>
    <row r="516">
      <c r="B516" s="8" t="s">
        <v>14</v>
      </c>
    </row>
    <row r="517">
      <c r="B517" s="8" t="s">
        <v>14</v>
      </c>
    </row>
    <row r="518">
      <c r="B518" s="8" t="s">
        <v>14</v>
      </c>
    </row>
    <row r="519">
      <c r="B519" s="8" t="s">
        <v>14</v>
      </c>
    </row>
    <row r="520">
      <c r="B520" s="8" t="s">
        <v>14</v>
      </c>
    </row>
    <row r="521">
      <c r="B521" s="8" t="s">
        <v>14</v>
      </c>
    </row>
    <row r="522">
      <c r="B522" s="8" t="s">
        <v>14</v>
      </c>
    </row>
    <row r="523">
      <c r="B523" s="8" t="s">
        <v>14</v>
      </c>
    </row>
    <row r="524">
      <c r="B524" s="8" t="s">
        <v>14</v>
      </c>
    </row>
    <row r="525">
      <c r="B525" s="8" t="s">
        <v>14</v>
      </c>
    </row>
    <row r="526">
      <c r="B526" s="8" t="s">
        <v>14</v>
      </c>
    </row>
    <row r="527">
      <c r="B527" s="8" t="s">
        <v>14</v>
      </c>
    </row>
    <row r="528">
      <c r="B528" s="8" t="s">
        <v>14</v>
      </c>
    </row>
    <row r="529">
      <c r="B529" s="8" t="s">
        <v>14</v>
      </c>
    </row>
    <row r="530">
      <c r="B530" s="8" t="s">
        <v>14</v>
      </c>
    </row>
    <row r="531">
      <c r="B531" s="8" t="s">
        <v>14</v>
      </c>
    </row>
    <row r="532">
      <c r="B532" s="8" t="s">
        <v>14</v>
      </c>
    </row>
    <row r="533">
      <c r="B533" s="8" t="s">
        <v>14</v>
      </c>
    </row>
    <row r="534">
      <c r="B534" s="8" t="s">
        <v>14</v>
      </c>
    </row>
    <row r="535">
      <c r="B535" s="8" t="s">
        <v>14</v>
      </c>
    </row>
    <row r="536">
      <c r="B536" s="8" t="s">
        <v>14</v>
      </c>
    </row>
    <row r="537">
      <c r="B537" s="8" t="s">
        <v>14</v>
      </c>
    </row>
    <row r="538">
      <c r="B538" s="8" t="s">
        <v>14</v>
      </c>
    </row>
    <row r="539">
      <c r="B539" s="8" t="s">
        <v>14</v>
      </c>
    </row>
    <row r="540">
      <c r="B540" s="8" t="s">
        <v>14</v>
      </c>
    </row>
    <row r="541">
      <c r="B541" s="8" t="s">
        <v>14</v>
      </c>
    </row>
    <row r="542">
      <c r="B542" s="8" t="s">
        <v>14</v>
      </c>
    </row>
    <row r="543">
      <c r="B543" s="8" t="s">
        <v>14</v>
      </c>
    </row>
    <row r="544">
      <c r="B544" s="8" t="s">
        <v>14</v>
      </c>
    </row>
    <row r="545">
      <c r="B545" s="8" t="s">
        <v>14</v>
      </c>
    </row>
    <row r="546">
      <c r="B546" s="8" t="s">
        <v>14</v>
      </c>
    </row>
    <row r="547">
      <c r="B547" s="8" t="s">
        <v>14</v>
      </c>
    </row>
    <row r="548">
      <c r="B548" s="8" t="s">
        <v>14</v>
      </c>
    </row>
    <row r="549">
      <c r="B549" s="8" t="s">
        <v>14</v>
      </c>
    </row>
    <row r="550">
      <c r="B550" s="8" t="s">
        <v>14</v>
      </c>
    </row>
    <row r="551">
      <c r="B551" s="8" t="s">
        <v>14</v>
      </c>
    </row>
    <row r="552">
      <c r="B552" s="8" t="s">
        <v>14</v>
      </c>
    </row>
    <row r="553">
      <c r="B553" s="8" t="s">
        <v>14</v>
      </c>
    </row>
    <row r="554">
      <c r="B554" s="8" t="s">
        <v>14</v>
      </c>
    </row>
    <row r="555">
      <c r="B555" s="8" t="s">
        <v>14</v>
      </c>
    </row>
    <row r="556">
      <c r="B556" s="8" t="s">
        <v>14</v>
      </c>
    </row>
    <row r="557">
      <c r="B557" s="8" t="s">
        <v>14</v>
      </c>
    </row>
    <row r="558">
      <c r="B558" s="8" t="s">
        <v>14</v>
      </c>
    </row>
    <row r="559">
      <c r="B559" s="8" t="s">
        <v>14</v>
      </c>
    </row>
    <row r="560">
      <c r="B560" s="8" t="s">
        <v>14</v>
      </c>
    </row>
    <row r="561">
      <c r="B561" s="8" t="s">
        <v>14</v>
      </c>
    </row>
    <row r="562">
      <c r="B562" s="8" t="s">
        <v>14</v>
      </c>
    </row>
    <row r="563">
      <c r="B563" s="8" t="s">
        <v>14</v>
      </c>
    </row>
    <row r="564">
      <c r="B564" s="8" t="s">
        <v>14</v>
      </c>
    </row>
    <row r="565">
      <c r="B565" s="8" t="s">
        <v>14</v>
      </c>
    </row>
    <row r="566">
      <c r="B566" s="8" t="s">
        <v>14</v>
      </c>
    </row>
    <row r="567">
      <c r="B567" s="8" t="s">
        <v>14</v>
      </c>
    </row>
    <row r="568">
      <c r="B568" s="8" t="s">
        <v>14</v>
      </c>
    </row>
    <row r="569">
      <c r="B569" s="8" t="s">
        <v>14</v>
      </c>
    </row>
    <row r="570">
      <c r="B570" s="8" t="s">
        <v>14</v>
      </c>
    </row>
    <row r="571">
      <c r="B571" s="8" t="s">
        <v>14</v>
      </c>
    </row>
    <row r="572">
      <c r="B572" s="8" t="s">
        <v>14</v>
      </c>
    </row>
    <row r="573">
      <c r="B573" s="8" t="s">
        <v>14</v>
      </c>
    </row>
    <row r="574">
      <c r="B574" s="8" t="s">
        <v>14</v>
      </c>
    </row>
    <row r="575">
      <c r="B575" s="8" t="s">
        <v>14</v>
      </c>
    </row>
    <row r="576">
      <c r="B576" s="8" t="s">
        <v>14</v>
      </c>
    </row>
    <row r="577">
      <c r="B577" s="8" t="s">
        <v>14</v>
      </c>
    </row>
    <row r="578">
      <c r="B578" s="8" t="s">
        <v>14</v>
      </c>
    </row>
    <row r="579">
      <c r="B579" s="8" t="s">
        <v>14</v>
      </c>
    </row>
    <row r="580">
      <c r="B580" s="8" t="s">
        <v>14</v>
      </c>
    </row>
    <row r="581">
      <c r="B581" s="8" t="s">
        <v>14</v>
      </c>
    </row>
    <row r="582">
      <c r="B582" s="8" t="s">
        <v>14</v>
      </c>
    </row>
    <row r="583">
      <c r="B583" s="8" t="s">
        <v>14</v>
      </c>
    </row>
    <row r="584">
      <c r="B584" s="8" t="s">
        <v>14</v>
      </c>
    </row>
    <row r="585">
      <c r="B585" s="8" t="s">
        <v>14</v>
      </c>
    </row>
    <row r="586">
      <c r="B586" s="8" t="s">
        <v>14</v>
      </c>
    </row>
    <row r="587">
      <c r="B587" s="8" t="s">
        <v>14</v>
      </c>
    </row>
    <row r="588">
      <c r="B588" s="8" t="s">
        <v>14</v>
      </c>
    </row>
    <row r="589">
      <c r="B589" s="8" t="s">
        <v>14</v>
      </c>
    </row>
    <row r="590">
      <c r="B590" s="8" t="s">
        <v>14</v>
      </c>
    </row>
    <row r="591">
      <c r="B591" s="8" t="s">
        <v>14</v>
      </c>
    </row>
    <row r="592">
      <c r="B592" s="8" t="s">
        <v>14</v>
      </c>
    </row>
    <row r="593">
      <c r="B593" s="8" t="s">
        <v>14</v>
      </c>
    </row>
    <row r="594">
      <c r="B594" s="8" t="s">
        <v>14</v>
      </c>
    </row>
    <row r="595">
      <c r="B595" s="8" t="s">
        <v>14</v>
      </c>
    </row>
    <row r="596">
      <c r="B596" s="8" t="s">
        <v>14</v>
      </c>
    </row>
    <row r="597">
      <c r="B597" s="8" t="s">
        <v>14</v>
      </c>
    </row>
    <row r="598">
      <c r="B598" s="8" t="s">
        <v>14</v>
      </c>
    </row>
    <row r="599">
      <c r="B599" s="8" t="s">
        <v>14</v>
      </c>
    </row>
    <row r="600">
      <c r="B600" s="8" t="s">
        <v>14</v>
      </c>
    </row>
    <row r="601">
      <c r="B601" s="8" t="s">
        <v>14</v>
      </c>
    </row>
    <row r="602">
      <c r="B602" s="8" t="s">
        <v>14</v>
      </c>
    </row>
    <row r="603">
      <c r="B603" s="8" t="s">
        <v>14</v>
      </c>
    </row>
    <row r="604">
      <c r="B604" s="8" t="s">
        <v>14</v>
      </c>
    </row>
    <row r="605">
      <c r="B605" s="8" t="s">
        <v>14</v>
      </c>
    </row>
    <row r="606">
      <c r="B606" s="8" t="s">
        <v>14</v>
      </c>
    </row>
    <row r="607">
      <c r="B607" s="8" t="s">
        <v>14</v>
      </c>
    </row>
    <row r="608">
      <c r="B608" s="8" t="s">
        <v>14</v>
      </c>
    </row>
    <row r="609">
      <c r="B609" s="8" t="s">
        <v>14</v>
      </c>
    </row>
    <row r="610">
      <c r="B610" s="8" t="s">
        <v>14</v>
      </c>
    </row>
    <row r="611">
      <c r="B611" s="8" t="s">
        <v>14</v>
      </c>
    </row>
    <row r="612">
      <c r="B612" s="8" t="s">
        <v>14</v>
      </c>
    </row>
    <row r="613">
      <c r="B613" s="8" t="s">
        <v>14</v>
      </c>
    </row>
    <row r="614">
      <c r="B614" s="8" t="s">
        <v>14</v>
      </c>
    </row>
    <row r="615">
      <c r="B615" s="8" t="s">
        <v>14</v>
      </c>
    </row>
    <row r="616">
      <c r="B616" s="8" t="s">
        <v>14</v>
      </c>
    </row>
    <row r="617">
      <c r="B617" s="8" t="s">
        <v>14</v>
      </c>
    </row>
    <row r="618">
      <c r="B618" s="8" t="s">
        <v>14</v>
      </c>
    </row>
    <row r="619">
      <c r="B619" s="8" t="s">
        <v>14</v>
      </c>
    </row>
    <row r="620">
      <c r="B620" s="8" t="s">
        <v>14</v>
      </c>
    </row>
    <row r="621">
      <c r="B621" s="8" t="s">
        <v>14</v>
      </c>
    </row>
    <row r="622">
      <c r="B622" s="8" t="s">
        <v>14</v>
      </c>
    </row>
    <row r="623">
      <c r="B623" s="8" t="s">
        <v>14</v>
      </c>
    </row>
    <row r="624">
      <c r="B624" s="8" t="s">
        <v>14</v>
      </c>
    </row>
    <row r="625">
      <c r="B625" s="8" t="s">
        <v>14</v>
      </c>
    </row>
    <row r="626">
      <c r="B626" s="8" t="s">
        <v>14</v>
      </c>
    </row>
    <row r="627">
      <c r="B627" s="8" t="s">
        <v>14</v>
      </c>
    </row>
    <row r="628">
      <c r="B628" s="8" t="s">
        <v>14</v>
      </c>
    </row>
    <row r="629">
      <c r="B629" s="8" t="s">
        <v>14</v>
      </c>
    </row>
    <row r="630">
      <c r="B630" s="8" t="s">
        <v>14</v>
      </c>
    </row>
    <row r="631">
      <c r="B631" s="8" t="s">
        <v>14</v>
      </c>
    </row>
    <row r="632">
      <c r="B632" s="8" t="s">
        <v>14</v>
      </c>
    </row>
    <row r="633">
      <c r="B633" s="8" t="s">
        <v>14</v>
      </c>
    </row>
    <row r="634">
      <c r="B634" s="8" t="s">
        <v>14</v>
      </c>
    </row>
    <row r="635">
      <c r="B635" s="8" t="s">
        <v>14</v>
      </c>
    </row>
    <row r="636">
      <c r="B636" s="8" t="s">
        <v>14</v>
      </c>
    </row>
    <row r="637">
      <c r="B637" s="8" t="s">
        <v>14</v>
      </c>
    </row>
    <row r="638">
      <c r="B638" s="8" t="s">
        <v>14</v>
      </c>
    </row>
    <row r="639">
      <c r="B639" s="8" t="s">
        <v>14</v>
      </c>
    </row>
    <row r="640">
      <c r="B640" s="8" t="s">
        <v>14</v>
      </c>
    </row>
    <row r="641">
      <c r="B641" s="8" t="s">
        <v>14</v>
      </c>
    </row>
    <row r="642">
      <c r="B642" s="8" t="s">
        <v>14</v>
      </c>
    </row>
    <row r="643">
      <c r="B643" s="8" t="s">
        <v>14</v>
      </c>
    </row>
    <row r="644">
      <c r="B644" s="8" t="s">
        <v>14</v>
      </c>
    </row>
    <row r="645">
      <c r="B645" s="8" t="s">
        <v>14</v>
      </c>
    </row>
    <row r="646">
      <c r="B646" s="8" t="s">
        <v>14</v>
      </c>
    </row>
    <row r="647">
      <c r="B647" s="8" t="s">
        <v>14</v>
      </c>
    </row>
    <row r="648">
      <c r="B648" s="8" t="s">
        <v>14</v>
      </c>
    </row>
    <row r="649">
      <c r="B649" s="8" t="s">
        <v>14</v>
      </c>
    </row>
    <row r="650">
      <c r="B650" s="8" t="s">
        <v>14</v>
      </c>
    </row>
    <row r="651">
      <c r="B651" s="8" t="s">
        <v>14</v>
      </c>
    </row>
    <row r="652">
      <c r="B652" s="8" t="s">
        <v>14</v>
      </c>
    </row>
    <row r="653">
      <c r="B653" s="8" t="s">
        <v>14</v>
      </c>
    </row>
    <row r="654">
      <c r="B654" s="8" t="s">
        <v>14</v>
      </c>
    </row>
    <row r="655">
      <c r="B655" s="8" t="s">
        <v>14</v>
      </c>
    </row>
    <row r="656">
      <c r="B656" s="8" t="s">
        <v>14</v>
      </c>
    </row>
    <row r="657">
      <c r="B657" s="8" t="s">
        <v>14</v>
      </c>
    </row>
    <row r="658">
      <c r="B658" s="8" t="s">
        <v>14</v>
      </c>
    </row>
    <row r="659">
      <c r="B659" s="8" t="s">
        <v>14</v>
      </c>
    </row>
    <row r="660">
      <c r="B660" s="8" t="s">
        <v>14</v>
      </c>
    </row>
    <row r="661">
      <c r="B661" s="8" t="s">
        <v>14</v>
      </c>
    </row>
    <row r="662">
      <c r="B662" s="8" t="s">
        <v>14</v>
      </c>
    </row>
    <row r="663">
      <c r="B663" s="8" t="s">
        <v>14</v>
      </c>
    </row>
    <row r="664">
      <c r="B664" s="8" t="s">
        <v>14</v>
      </c>
    </row>
    <row r="665">
      <c r="B665" s="8" t="s">
        <v>14</v>
      </c>
    </row>
    <row r="666">
      <c r="B666" s="8" t="s">
        <v>14</v>
      </c>
    </row>
    <row r="667">
      <c r="B667" s="8" t="s">
        <v>14</v>
      </c>
    </row>
    <row r="668">
      <c r="B668" s="8" t="s">
        <v>14</v>
      </c>
    </row>
    <row r="669">
      <c r="B669" s="8" t="s">
        <v>14</v>
      </c>
    </row>
    <row r="670">
      <c r="B670" s="8" t="s">
        <v>14</v>
      </c>
    </row>
    <row r="671">
      <c r="B671" s="8" t="s">
        <v>14</v>
      </c>
    </row>
    <row r="672">
      <c r="B672" s="8" t="s">
        <v>14</v>
      </c>
    </row>
    <row r="673">
      <c r="B673" s="8" t="s">
        <v>14</v>
      </c>
    </row>
    <row r="674">
      <c r="B674" s="8" t="s">
        <v>14</v>
      </c>
    </row>
    <row r="675">
      <c r="B675" s="8" t="s">
        <v>14</v>
      </c>
    </row>
    <row r="676">
      <c r="B676" s="8" t="s">
        <v>14</v>
      </c>
    </row>
    <row r="677">
      <c r="B677" s="8" t="s">
        <v>14</v>
      </c>
    </row>
    <row r="678">
      <c r="B678" s="8" t="s">
        <v>14</v>
      </c>
    </row>
    <row r="679">
      <c r="B679" s="8" t="s">
        <v>14</v>
      </c>
    </row>
    <row r="680">
      <c r="B680" s="8" t="s">
        <v>14</v>
      </c>
    </row>
    <row r="681">
      <c r="B681" s="8" t="s">
        <v>14</v>
      </c>
    </row>
    <row r="682">
      <c r="B682" s="8" t="s">
        <v>14</v>
      </c>
    </row>
    <row r="683">
      <c r="B683" s="8" t="s">
        <v>14</v>
      </c>
    </row>
    <row r="684">
      <c r="B684" s="8" t="s">
        <v>14</v>
      </c>
    </row>
    <row r="685">
      <c r="B685" s="8" t="s">
        <v>14</v>
      </c>
    </row>
    <row r="686">
      <c r="B686" s="8" t="s">
        <v>14</v>
      </c>
    </row>
    <row r="687">
      <c r="B687" s="8" t="s">
        <v>14</v>
      </c>
    </row>
    <row r="688">
      <c r="B688" s="8" t="s">
        <v>14</v>
      </c>
    </row>
    <row r="689">
      <c r="B689" s="8" t="s">
        <v>14</v>
      </c>
    </row>
    <row r="690">
      <c r="B690" s="8" t="s">
        <v>14</v>
      </c>
    </row>
    <row r="691">
      <c r="B691" s="8" t="s">
        <v>14</v>
      </c>
    </row>
    <row r="692">
      <c r="B692" s="8" t="s">
        <v>14</v>
      </c>
    </row>
    <row r="693">
      <c r="B693" s="8" t="s">
        <v>14</v>
      </c>
    </row>
    <row r="694">
      <c r="B694" s="8" t="s">
        <v>14</v>
      </c>
    </row>
    <row r="695">
      <c r="B695" s="8" t="s">
        <v>14</v>
      </c>
    </row>
    <row r="696">
      <c r="B696" s="8" t="s">
        <v>14</v>
      </c>
    </row>
    <row r="697">
      <c r="B697" s="8" t="s">
        <v>14</v>
      </c>
    </row>
    <row r="698">
      <c r="B698" s="8" t="s">
        <v>14</v>
      </c>
    </row>
    <row r="699">
      <c r="B699" s="8" t="s">
        <v>14</v>
      </c>
    </row>
    <row r="700">
      <c r="B700" s="8" t="s">
        <v>14</v>
      </c>
    </row>
    <row r="701">
      <c r="B701" s="8" t="s">
        <v>14</v>
      </c>
    </row>
    <row r="702">
      <c r="B702" s="8" t="s">
        <v>14</v>
      </c>
    </row>
    <row r="703">
      <c r="B703" s="8" t="s">
        <v>14</v>
      </c>
    </row>
    <row r="704">
      <c r="B704" s="8" t="s">
        <v>14</v>
      </c>
    </row>
    <row r="705">
      <c r="B705" s="8" t="s">
        <v>14</v>
      </c>
    </row>
    <row r="706">
      <c r="B706" s="8" t="s">
        <v>14</v>
      </c>
    </row>
    <row r="707">
      <c r="B707" s="8" t="s">
        <v>14</v>
      </c>
    </row>
    <row r="708">
      <c r="B708" s="8" t="s">
        <v>14</v>
      </c>
    </row>
    <row r="709">
      <c r="B709" s="8" t="s">
        <v>14</v>
      </c>
    </row>
    <row r="710">
      <c r="B710" s="8" t="s">
        <v>14</v>
      </c>
    </row>
    <row r="711">
      <c r="B711" s="8" t="s">
        <v>14</v>
      </c>
    </row>
    <row r="712">
      <c r="B712" s="8" t="s">
        <v>14</v>
      </c>
    </row>
    <row r="713">
      <c r="B713" s="8" t="s">
        <v>14</v>
      </c>
    </row>
    <row r="714">
      <c r="B714" s="8" t="s">
        <v>14</v>
      </c>
    </row>
    <row r="715">
      <c r="B715" s="8" t="s">
        <v>14</v>
      </c>
    </row>
    <row r="716">
      <c r="B716" s="8" t="s">
        <v>14</v>
      </c>
    </row>
    <row r="717">
      <c r="B717" s="8" t="s">
        <v>14</v>
      </c>
    </row>
    <row r="718">
      <c r="B718" s="8" t="s">
        <v>14</v>
      </c>
    </row>
    <row r="719">
      <c r="B719" s="8" t="s">
        <v>14</v>
      </c>
    </row>
    <row r="720">
      <c r="B720" s="8" t="s">
        <v>14</v>
      </c>
    </row>
    <row r="721">
      <c r="B721" s="8" t="s">
        <v>14</v>
      </c>
    </row>
    <row r="722">
      <c r="B722" s="8" t="s">
        <v>14</v>
      </c>
    </row>
    <row r="723">
      <c r="B723" s="8" t="s">
        <v>14</v>
      </c>
    </row>
    <row r="724">
      <c r="B724" s="8" t="s">
        <v>14</v>
      </c>
    </row>
    <row r="725">
      <c r="B725" s="8" t="s">
        <v>14</v>
      </c>
    </row>
    <row r="726">
      <c r="B726" s="8" t="s">
        <v>14</v>
      </c>
    </row>
    <row r="727">
      <c r="B727" s="8" t="s">
        <v>14</v>
      </c>
    </row>
    <row r="728">
      <c r="B728" s="8" t="s">
        <v>14</v>
      </c>
    </row>
    <row r="729">
      <c r="B729" s="8" t="s">
        <v>14</v>
      </c>
    </row>
    <row r="730">
      <c r="B730" s="8" t="s">
        <v>14</v>
      </c>
    </row>
    <row r="731">
      <c r="B731" s="8" t="s">
        <v>14</v>
      </c>
    </row>
    <row r="732">
      <c r="B732" s="8" t="s">
        <v>14</v>
      </c>
    </row>
    <row r="733">
      <c r="B733" s="8" t="s">
        <v>14</v>
      </c>
    </row>
    <row r="734">
      <c r="B734" s="8" t="s">
        <v>14</v>
      </c>
    </row>
    <row r="735">
      <c r="B735" s="8" t="s">
        <v>14</v>
      </c>
    </row>
    <row r="736">
      <c r="B736" s="8" t="s">
        <v>14</v>
      </c>
    </row>
    <row r="737">
      <c r="B737" s="8" t="s">
        <v>14</v>
      </c>
    </row>
    <row r="738">
      <c r="B738" s="8" t="s">
        <v>14</v>
      </c>
    </row>
    <row r="739">
      <c r="B739" s="8" t="s">
        <v>14</v>
      </c>
    </row>
    <row r="740">
      <c r="B740" s="8" t="s">
        <v>14</v>
      </c>
    </row>
    <row r="741">
      <c r="B741" s="8" t="s">
        <v>14</v>
      </c>
    </row>
    <row r="742">
      <c r="B742" s="8" t="s">
        <v>14</v>
      </c>
    </row>
    <row r="743">
      <c r="B743" s="8" t="s">
        <v>14</v>
      </c>
    </row>
    <row r="744">
      <c r="B744" s="8" t="s">
        <v>14</v>
      </c>
    </row>
    <row r="745">
      <c r="B745" s="8" t="s">
        <v>14</v>
      </c>
    </row>
    <row r="746">
      <c r="B746" s="8" t="s">
        <v>14</v>
      </c>
    </row>
    <row r="747">
      <c r="B747" s="8" t="s">
        <v>14</v>
      </c>
    </row>
    <row r="748">
      <c r="B748" s="8" t="s">
        <v>14</v>
      </c>
    </row>
    <row r="749">
      <c r="B749" s="8" t="s">
        <v>14</v>
      </c>
    </row>
    <row r="750">
      <c r="B750" s="8" t="s">
        <v>14</v>
      </c>
    </row>
    <row r="751">
      <c r="B751" s="8" t="s">
        <v>14</v>
      </c>
    </row>
    <row r="752">
      <c r="B752" s="8" t="s">
        <v>14</v>
      </c>
    </row>
    <row r="753">
      <c r="B753" s="8" t="s">
        <v>14</v>
      </c>
    </row>
    <row r="754">
      <c r="B754" s="8" t="s">
        <v>14</v>
      </c>
    </row>
    <row r="755">
      <c r="B755" s="8" t="s">
        <v>14</v>
      </c>
    </row>
    <row r="756">
      <c r="B756" s="8" t="s">
        <v>14</v>
      </c>
    </row>
    <row r="757">
      <c r="B757" s="8" t="s">
        <v>14</v>
      </c>
    </row>
    <row r="758">
      <c r="B758" s="8" t="s">
        <v>14</v>
      </c>
    </row>
    <row r="759">
      <c r="B759" s="8" t="s">
        <v>14</v>
      </c>
    </row>
    <row r="760">
      <c r="B760" s="8" t="s">
        <v>14</v>
      </c>
    </row>
    <row r="761">
      <c r="B761" s="8" t="s">
        <v>14</v>
      </c>
    </row>
    <row r="762">
      <c r="B762" s="8" t="s">
        <v>14</v>
      </c>
    </row>
    <row r="763">
      <c r="B763" s="8" t="s">
        <v>14</v>
      </c>
    </row>
    <row r="764">
      <c r="B764" s="8" t="s">
        <v>14</v>
      </c>
    </row>
    <row r="765">
      <c r="B765" s="8" t="s">
        <v>14</v>
      </c>
    </row>
    <row r="766">
      <c r="B766" s="8" t="s">
        <v>14</v>
      </c>
    </row>
    <row r="767">
      <c r="B767" s="8" t="s">
        <v>14</v>
      </c>
    </row>
    <row r="768">
      <c r="B768" s="8" t="s">
        <v>14</v>
      </c>
    </row>
    <row r="769">
      <c r="B769" s="8" t="s">
        <v>14</v>
      </c>
    </row>
    <row r="770">
      <c r="B770" s="8" t="s">
        <v>14</v>
      </c>
    </row>
    <row r="771">
      <c r="B771" s="8" t="s">
        <v>14</v>
      </c>
    </row>
    <row r="772">
      <c r="B772" s="8" t="s">
        <v>14</v>
      </c>
    </row>
    <row r="773">
      <c r="B773" s="8" t="s">
        <v>14</v>
      </c>
    </row>
    <row r="774">
      <c r="B774" s="8" t="s">
        <v>14</v>
      </c>
    </row>
    <row r="775">
      <c r="B775" s="8" t="s">
        <v>14</v>
      </c>
    </row>
    <row r="776">
      <c r="B776" s="8" t="s">
        <v>14</v>
      </c>
    </row>
    <row r="777">
      <c r="B777" s="8" t="s">
        <v>14</v>
      </c>
    </row>
    <row r="778">
      <c r="B778" s="8" t="s">
        <v>14</v>
      </c>
    </row>
    <row r="779">
      <c r="B779" s="8" t="s">
        <v>14</v>
      </c>
    </row>
    <row r="780">
      <c r="B780" s="8" t="s">
        <v>14</v>
      </c>
    </row>
    <row r="781">
      <c r="B781" s="8" t="s">
        <v>14</v>
      </c>
    </row>
    <row r="782">
      <c r="B782" s="8" t="s">
        <v>14</v>
      </c>
    </row>
    <row r="783">
      <c r="B783" s="8" t="s">
        <v>14</v>
      </c>
    </row>
    <row r="784">
      <c r="B784" s="8" t="s">
        <v>14</v>
      </c>
    </row>
    <row r="785">
      <c r="B785" s="8" t="s">
        <v>14</v>
      </c>
    </row>
    <row r="786">
      <c r="B786" s="8" t="s">
        <v>14</v>
      </c>
    </row>
    <row r="787">
      <c r="B787" s="8" t="s">
        <v>14</v>
      </c>
    </row>
    <row r="788">
      <c r="B788" s="8" t="s">
        <v>14</v>
      </c>
    </row>
    <row r="789">
      <c r="B789" s="8" t="s">
        <v>14</v>
      </c>
    </row>
    <row r="790">
      <c r="B790" s="8" t="s">
        <v>14</v>
      </c>
    </row>
    <row r="791">
      <c r="B791" s="8" t="s">
        <v>14</v>
      </c>
    </row>
    <row r="792">
      <c r="B792" s="8" t="s">
        <v>14</v>
      </c>
    </row>
    <row r="793">
      <c r="B793" s="8" t="s">
        <v>14</v>
      </c>
    </row>
    <row r="794">
      <c r="B794" s="8" t="s">
        <v>14</v>
      </c>
    </row>
    <row r="795">
      <c r="B795" s="8" t="s">
        <v>14</v>
      </c>
    </row>
    <row r="796">
      <c r="B796" s="8" t="s">
        <v>14</v>
      </c>
    </row>
    <row r="797">
      <c r="B797" s="8" t="s">
        <v>14</v>
      </c>
    </row>
    <row r="798">
      <c r="B798" s="8" t="s">
        <v>14</v>
      </c>
    </row>
    <row r="799">
      <c r="B799" s="8" t="s">
        <v>14</v>
      </c>
    </row>
    <row r="800">
      <c r="B800" s="8" t="s">
        <v>14</v>
      </c>
    </row>
    <row r="801">
      <c r="B801" s="8" t="s">
        <v>14</v>
      </c>
    </row>
    <row r="802">
      <c r="B802" s="8" t="s">
        <v>14</v>
      </c>
    </row>
    <row r="803">
      <c r="B803" s="8" t="s">
        <v>14</v>
      </c>
    </row>
    <row r="804">
      <c r="B804" s="8" t="s">
        <v>14</v>
      </c>
    </row>
    <row r="805">
      <c r="B805" s="8" t="s">
        <v>14</v>
      </c>
    </row>
    <row r="806">
      <c r="B806" s="8" t="s">
        <v>14</v>
      </c>
    </row>
    <row r="807">
      <c r="B807" s="8" t="s">
        <v>14</v>
      </c>
    </row>
    <row r="808">
      <c r="B808" s="8" t="s">
        <v>14</v>
      </c>
    </row>
    <row r="809">
      <c r="B809" s="8" t="s">
        <v>14</v>
      </c>
    </row>
    <row r="810">
      <c r="B810" s="8" t="s">
        <v>14</v>
      </c>
    </row>
    <row r="811">
      <c r="B811" s="8" t="s">
        <v>14</v>
      </c>
    </row>
    <row r="812">
      <c r="B812" s="8" t="s">
        <v>14</v>
      </c>
    </row>
    <row r="813">
      <c r="B813" s="8" t="s">
        <v>14</v>
      </c>
    </row>
    <row r="814">
      <c r="B814" s="8" t="s">
        <v>14</v>
      </c>
    </row>
    <row r="815">
      <c r="B815" s="8" t="s">
        <v>14</v>
      </c>
    </row>
    <row r="816">
      <c r="B816" s="8" t="s">
        <v>14</v>
      </c>
    </row>
    <row r="817">
      <c r="B817" s="8" t="s">
        <v>14</v>
      </c>
    </row>
    <row r="818">
      <c r="B818" s="8" t="s">
        <v>14</v>
      </c>
    </row>
    <row r="819">
      <c r="B819" s="8" t="s">
        <v>14</v>
      </c>
    </row>
    <row r="820">
      <c r="B820" s="8" t="s">
        <v>14</v>
      </c>
    </row>
    <row r="821">
      <c r="B821" s="8" t="s">
        <v>14</v>
      </c>
    </row>
    <row r="822">
      <c r="B822" s="8" t="s">
        <v>14</v>
      </c>
    </row>
    <row r="823">
      <c r="B823" s="8" t="s">
        <v>14</v>
      </c>
    </row>
    <row r="824">
      <c r="B824" s="8" t="s">
        <v>14</v>
      </c>
    </row>
    <row r="825">
      <c r="B825" s="8" t="s">
        <v>14</v>
      </c>
    </row>
    <row r="826">
      <c r="B826" s="8" t="s">
        <v>14</v>
      </c>
    </row>
    <row r="827">
      <c r="B827" s="8" t="s">
        <v>14</v>
      </c>
    </row>
    <row r="828">
      <c r="B828" s="8" t="s">
        <v>14</v>
      </c>
    </row>
    <row r="829">
      <c r="B829" s="8" t="s">
        <v>14</v>
      </c>
    </row>
    <row r="830">
      <c r="B830" s="8" t="s">
        <v>14</v>
      </c>
    </row>
    <row r="831">
      <c r="B831" s="8" t="s">
        <v>14</v>
      </c>
    </row>
    <row r="832">
      <c r="B832" s="8" t="s">
        <v>14</v>
      </c>
    </row>
    <row r="833">
      <c r="B833" s="8" t="s">
        <v>14</v>
      </c>
    </row>
    <row r="834">
      <c r="B834" s="8" t="s">
        <v>14</v>
      </c>
    </row>
    <row r="835">
      <c r="B835" s="8" t="s">
        <v>14</v>
      </c>
    </row>
    <row r="836">
      <c r="B836" s="8" t="s">
        <v>14</v>
      </c>
    </row>
    <row r="837">
      <c r="B837" s="8" t="s">
        <v>14</v>
      </c>
    </row>
    <row r="838">
      <c r="B838" s="8" t="s">
        <v>14</v>
      </c>
    </row>
    <row r="839">
      <c r="B839" s="8" t="s">
        <v>14</v>
      </c>
    </row>
    <row r="840">
      <c r="B840" s="8" t="s">
        <v>14</v>
      </c>
    </row>
    <row r="841">
      <c r="B841" s="8" t="s">
        <v>14</v>
      </c>
    </row>
    <row r="842">
      <c r="B842" s="8" t="s">
        <v>14</v>
      </c>
    </row>
    <row r="843">
      <c r="B843" s="8" t="s">
        <v>14</v>
      </c>
    </row>
    <row r="844">
      <c r="B844" s="8" t="s">
        <v>14</v>
      </c>
    </row>
    <row r="845">
      <c r="B845" s="8" t="s">
        <v>14</v>
      </c>
    </row>
    <row r="846">
      <c r="B846" s="8" t="s">
        <v>14</v>
      </c>
    </row>
    <row r="847">
      <c r="B847" s="8" t="s">
        <v>14</v>
      </c>
    </row>
    <row r="848">
      <c r="B848" s="8" t="s">
        <v>14</v>
      </c>
    </row>
    <row r="849">
      <c r="B849" s="8" t="s">
        <v>14</v>
      </c>
    </row>
    <row r="850">
      <c r="B850" s="8" t="s">
        <v>14</v>
      </c>
    </row>
    <row r="851">
      <c r="B851" s="8" t="s">
        <v>14</v>
      </c>
    </row>
    <row r="852">
      <c r="B852" s="8" t="s">
        <v>14</v>
      </c>
    </row>
    <row r="853">
      <c r="B853" s="8" t="s">
        <v>14</v>
      </c>
    </row>
    <row r="854">
      <c r="B854" s="8" t="s">
        <v>14</v>
      </c>
    </row>
    <row r="855">
      <c r="B855" s="8" t="s">
        <v>14</v>
      </c>
    </row>
    <row r="856">
      <c r="B856" s="8" t="s">
        <v>14</v>
      </c>
    </row>
    <row r="857">
      <c r="B857" s="8" t="s">
        <v>14</v>
      </c>
    </row>
    <row r="858">
      <c r="B858" s="8" t="s">
        <v>14</v>
      </c>
    </row>
    <row r="859">
      <c r="B859" s="8" t="s">
        <v>14</v>
      </c>
    </row>
    <row r="860">
      <c r="B860" s="8" t="s">
        <v>14</v>
      </c>
    </row>
    <row r="861">
      <c r="B861" s="8" t="s">
        <v>14</v>
      </c>
    </row>
    <row r="862">
      <c r="B862" s="8" t="s">
        <v>14</v>
      </c>
    </row>
    <row r="863">
      <c r="B863" s="8" t="s">
        <v>14</v>
      </c>
    </row>
    <row r="864">
      <c r="B864" s="8" t="s">
        <v>14</v>
      </c>
    </row>
    <row r="865">
      <c r="B865" s="8" t="s">
        <v>14</v>
      </c>
    </row>
    <row r="866">
      <c r="B866" s="8" t="s">
        <v>14</v>
      </c>
    </row>
    <row r="867">
      <c r="B867" s="8" t="s">
        <v>14</v>
      </c>
    </row>
    <row r="868">
      <c r="B868" s="8" t="s">
        <v>14</v>
      </c>
    </row>
    <row r="869">
      <c r="B869" s="8" t="s">
        <v>14</v>
      </c>
    </row>
    <row r="870">
      <c r="B870" s="8" t="s">
        <v>14</v>
      </c>
    </row>
    <row r="871">
      <c r="B871" s="8" t="s">
        <v>14</v>
      </c>
    </row>
    <row r="872">
      <c r="B872" s="8" t="s">
        <v>14</v>
      </c>
    </row>
    <row r="873">
      <c r="B873" s="8" t="s">
        <v>14</v>
      </c>
    </row>
    <row r="874">
      <c r="B874" s="8" t="s">
        <v>14</v>
      </c>
    </row>
    <row r="875">
      <c r="B875" s="8" t="s">
        <v>14</v>
      </c>
    </row>
    <row r="876">
      <c r="B876" s="8" t="s">
        <v>14</v>
      </c>
    </row>
    <row r="877">
      <c r="B877" s="8" t="s">
        <v>14</v>
      </c>
    </row>
    <row r="878">
      <c r="B878" s="8" t="s">
        <v>14</v>
      </c>
    </row>
    <row r="879">
      <c r="B879" s="8" t="s">
        <v>14</v>
      </c>
    </row>
    <row r="880">
      <c r="B880" s="8" t="s">
        <v>14</v>
      </c>
    </row>
    <row r="881">
      <c r="B881" s="8" t="s">
        <v>14</v>
      </c>
    </row>
    <row r="882">
      <c r="B882" s="8" t="s">
        <v>14</v>
      </c>
    </row>
    <row r="883">
      <c r="B883" s="8" t="s">
        <v>14</v>
      </c>
    </row>
    <row r="884">
      <c r="B884" s="8" t="s">
        <v>14</v>
      </c>
    </row>
    <row r="885">
      <c r="B885" s="8" t="s">
        <v>14</v>
      </c>
    </row>
    <row r="886">
      <c r="B886" s="8" t="s">
        <v>14</v>
      </c>
    </row>
    <row r="887">
      <c r="B887" s="8" t="s">
        <v>14</v>
      </c>
    </row>
    <row r="888">
      <c r="B888" s="8" t="s">
        <v>14</v>
      </c>
    </row>
    <row r="889">
      <c r="B889" s="8" t="s">
        <v>14</v>
      </c>
    </row>
    <row r="890">
      <c r="B890" s="8" t="s">
        <v>14</v>
      </c>
    </row>
    <row r="891">
      <c r="B891" s="8" t="s">
        <v>14</v>
      </c>
    </row>
    <row r="892">
      <c r="B892" s="8" t="s">
        <v>14</v>
      </c>
    </row>
    <row r="893">
      <c r="B893" s="8" t="s">
        <v>14</v>
      </c>
    </row>
    <row r="894">
      <c r="B894" s="8" t="s">
        <v>14</v>
      </c>
    </row>
    <row r="895">
      <c r="B895" s="8" t="s">
        <v>14</v>
      </c>
    </row>
    <row r="896">
      <c r="B896" s="8" t="s">
        <v>14</v>
      </c>
    </row>
    <row r="897">
      <c r="B897" s="8" t="s">
        <v>14</v>
      </c>
    </row>
    <row r="898">
      <c r="B898" s="8" t="s">
        <v>14</v>
      </c>
    </row>
    <row r="899">
      <c r="B899" s="8" t="s">
        <v>14</v>
      </c>
    </row>
    <row r="900">
      <c r="B900" s="8" t="s">
        <v>14</v>
      </c>
    </row>
    <row r="901">
      <c r="B901" s="8" t="s">
        <v>14</v>
      </c>
    </row>
    <row r="902">
      <c r="B902" s="8" t="s">
        <v>14</v>
      </c>
    </row>
    <row r="903">
      <c r="B903" s="8" t="s">
        <v>14</v>
      </c>
    </row>
    <row r="904">
      <c r="B904" s="8" t="s">
        <v>14</v>
      </c>
    </row>
    <row r="905">
      <c r="B905" s="8" t="s">
        <v>14</v>
      </c>
    </row>
    <row r="906">
      <c r="B906" s="8" t="s">
        <v>14</v>
      </c>
    </row>
    <row r="907">
      <c r="B907" s="8" t="s">
        <v>14</v>
      </c>
    </row>
    <row r="908">
      <c r="B908" s="8" t="s">
        <v>14</v>
      </c>
    </row>
    <row r="909">
      <c r="B909" s="8" t="s">
        <v>14</v>
      </c>
    </row>
    <row r="910">
      <c r="B910" s="8" t="s">
        <v>14</v>
      </c>
    </row>
    <row r="911">
      <c r="B911" s="8" t="s">
        <v>14</v>
      </c>
    </row>
    <row r="912">
      <c r="B912" s="8" t="s">
        <v>14</v>
      </c>
    </row>
    <row r="913">
      <c r="B913" s="8" t="s">
        <v>14</v>
      </c>
    </row>
    <row r="914">
      <c r="B914" s="8" t="s">
        <v>14</v>
      </c>
    </row>
    <row r="915">
      <c r="B915" s="8" t="s">
        <v>14</v>
      </c>
    </row>
    <row r="916">
      <c r="B916" s="8" t="s">
        <v>14</v>
      </c>
    </row>
    <row r="917">
      <c r="B917" s="8" t="s">
        <v>14</v>
      </c>
    </row>
    <row r="918">
      <c r="B918" s="8" t="s">
        <v>14</v>
      </c>
    </row>
    <row r="919">
      <c r="B919" s="8" t="s">
        <v>14</v>
      </c>
    </row>
    <row r="920">
      <c r="B920" s="8" t="s">
        <v>14</v>
      </c>
    </row>
    <row r="921">
      <c r="B921" s="8" t="s">
        <v>14</v>
      </c>
    </row>
    <row r="922">
      <c r="B922" s="8" t="s">
        <v>14</v>
      </c>
    </row>
    <row r="923">
      <c r="B923" s="8" t="s">
        <v>14</v>
      </c>
    </row>
    <row r="924">
      <c r="B924" s="8" t="s">
        <v>14</v>
      </c>
    </row>
    <row r="925">
      <c r="B925" s="8" t="s">
        <v>14</v>
      </c>
    </row>
    <row r="926">
      <c r="B926" s="8" t="s">
        <v>14</v>
      </c>
    </row>
    <row r="927">
      <c r="B927" s="8" t="s">
        <v>14</v>
      </c>
    </row>
    <row r="928">
      <c r="B928" s="8" t="s">
        <v>14</v>
      </c>
    </row>
    <row r="929">
      <c r="B929" s="8" t="s">
        <v>14</v>
      </c>
    </row>
    <row r="930">
      <c r="B930" s="8" t="s">
        <v>14</v>
      </c>
    </row>
    <row r="931">
      <c r="B931" s="8" t="s">
        <v>14</v>
      </c>
    </row>
    <row r="932">
      <c r="B932" s="8" t="s">
        <v>14</v>
      </c>
    </row>
    <row r="933">
      <c r="B933" s="8" t="s">
        <v>14</v>
      </c>
    </row>
    <row r="934">
      <c r="B934" s="8" t="s">
        <v>14</v>
      </c>
    </row>
    <row r="935">
      <c r="B935" s="8" t="s">
        <v>14</v>
      </c>
    </row>
    <row r="936">
      <c r="B936" s="8" t="s">
        <v>14</v>
      </c>
    </row>
    <row r="937">
      <c r="B937" s="8" t="s">
        <v>14</v>
      </c>
    </row>
    <row r="938">
      <c r="B938" s="8" t="s">
        <v>14</v>
      </c>
    </row>
    <row r="939">
      <c r="B939" s="8" t="s">
        <v>14</v>
      </c>
    </row>
    <row r="940">
      <c r="B940" s="8" t="s">
        <v>14</v>
      </c>
    </row>
    <row r="941">
      <c r="B941" s="8" t="s">
        <v>14</v>
      </c>
    </row>
    <row r="942">
      <c r="B942" s="8" t="s">
        <v>14</v>
      </c>
    </row>
    <row r="943">
      <c r="B943" s="8" t="s">
        <v>14</v>
      </c>
    </row>
    <row r="944">
      <c r="B944" s="8" t="s">
        <v>14</v>
      </c>
    </row>
    <row r="945">
      <c r="B945" s="8" t="s">
        <v>14</v>
      </c>
    </row>
    <row r="946">
      <c r="B946" s="8" t="s">
        <v>14</v>
      </c>
    </row>
    <row r="947">
      <c r="B947" s="8" t="s">
        <v>14</v>
      </c>
    </row>
    <row r="948">
      <c r="B948" s="8" t="s">
        <v>14</v>
      </c>
    </row>
    <row r="949">
      <c r="B949" s="8" t="s">
        <v>14</v>
      </c>
    </row>
    <row r="950">
      <c r="B950" s="8" t="s">
        <v>14</v>
      </c>
    </row>
    <row r="951">
      <c r="B951" s="8" t="s">
        <v>14</v>
      </c>
    </row>
    <row r="952">
      <c r="B952" s="8" t="s">
        <v>14</v>
      </c>
    </row>
    <row r="953">
      <c r="B953" s="8" t="s">
        <v>14</v>
      </c>
    </row>
    <row r="954">
      <c r="B954" s="8" t="s">
        <v>14</v>
      </c>
    </row>
    <row r="955">
      <c r="B955" s="8" t="s">
        <v>14</v>
      </c>
    </row>
    <row r="956">
      <c r="B956" s="8" t="s">
        <v>14</v>
      </c>
    </row>
    <row r="957">
      <c r="B957" s="8" t="s">
        <v>14</v>
      </c>
    </row>
    <row r="958">
      <c r="B958" s="8" t="s">
        <v>14</v>
      </c>
    </row>
    <row r="959">
      <c r="B959" s="8" t="s">
        <v>14</v>
      </c>
    </row>
    <row r="960">
      <c r="B960" s="8" t="s">
        <v>14</v>
      </c>
    </row>
    <row r="961">
      <c r="B961" s="8" t="s">
        <v>14</v>
      </c>
    </row>
    <row r="962">
      <c r="B962" s="8" t="s">
        <v>14</v>
      </c>
    </row>
    <row r="963">
      <c r="B963" s="8" t="s">
        <v>14</v>
      </c>
    </row>
    <row r="964">
      <c r="B964" s="8" t="s">
        <v>14</v>
      </c>
    </row>
    <row r="965">
      <c r="B965" s="8" t="s">
        <v>14</v>
      </c>
    </row>
    <row r="966">
      <c r="B966" s="8" t="s">
        <v>14</v>
      </c>
    </row>
    <row r="967">
      <c r="B967" s="8" t="s">
        <v>14</v>
      </c>
    </row>
    <row r="968">
      <c r="B968" s="8" t="s">
        <v>14</v>
      </c>
    </row>
    <row r="969">
      <c r="B969" s="8" t="s">
        <v>14</v>
      </c>
    </row>
    <row r="970">
      <c r="B970" s="8" t="s">
        <v>14</v>
      </c>
    </row>
    <row r="971">
      <c r="B971" s="8" t="s">
        <v>14</v>
      </c>
    </row>
    <row r="972">
      <c r="B972" s="8" t="s">
        <v>14</v>
      </c>
    </row>
    <row r="973">
      <c r="B973" s="8" t="s">
        <v>14</v>
      </c>
    </row>
    <row r="974">
      <c r="B974" s="8" t="s">
        <v>14</v>
      </c>
    </row>
    <row r="975">
      <c r="B975" s="8" t="s">
        <v>14</v>
      </c>
    </row>
    <row r="976">
      <c r="B976" s="8" t="s">
        <v>14</v>
      </c>
    </row>
    <row r="977">
      <c r="B977" s="8" t="s">
        <v>14</v>
      </c>
    </row>
    <row r="978">
      <c r="B978" s="8" t="s">
        <v>14</v>
      </c>
    </row>
    <row r="979">
      <c r="B979" s="8" t="s">
        <v>14</v>
      </c>
    </row>
    <row r="980">
      <c r="B980" s="8" t="s">
        <v>14</v>
      </c>
    </row>
    <row r="981">
      <c r="B981" s="8" t="s">
        <v>14</v>
      </c>
    </row>
    <row r="982">
      <c r="B982" s="8" t="s">
        <v>14</v>
      </c>
    </row>
    <row r="983">
      <c r="B983" s="8" t="s">
        <v>14</v>
      </c>
    </row>
    <row r="984">
      <c r="B984" s="8" t="s">
        <v>14</v>
      </c>
    </row>
    <row r="985">
      <c r="B985" s="8" t="s">
        <v>14</v>
      </c>
    </row>
    <row r="986">
      <c r="B986" s="8" t="s">
        <v>14</v>
      </c>
    </row>
    <row r="987">
      <c r="B987" s="8" t="s">
        <v>14</v>
      </c>
    </row>
    <row r="988">
      <c r="B988" s="8" t="s">
        <v>14</v>
      </c>
    </row>
    <row r="989">
      <c r="B989" s="8" t="s">
        <v>14</v>
      </c>
    </row>
    <row r="990">
      <c r="B990" s="8" t="s">
        <v>14</v>
      </c>
    </row>
    <row r="991">
      <c r="B991" s="8" t="s">
        <v>14</v>
      </c>
    </row>
    <row r="992">
      <c r="B992" s="8" t="s">
        <v>14</v>
      </c>
    </row>
    <row r="993">
      <c r="B993" s="8" t="s">
        <v>14</v>
      </c>
    </row>
    <row r="994">
      <c r="B994" s="8" t="s">
        <v>14</v>
      </c>
    </row>
    <row r="995">
      <c r="B995" s="8" t="s">
        <v>14</v>
      </c>
    </row>
    <row r="996">
      <c r="B996" s="8" t="s">
        <v>14</v>
      </c>
    </row>
    <row r="997">
      <c r="B997" s="8" t="s">
        <v>14</v>
      </c>
    </row>
    <row r="998">
      <c r="B998" s="8" t="s">
        <v>14</v>
      </c>
    </row>
    <row r="999">
      <c r="B999" s="8" t="s">
        <v>14</v>
      </c>
    </row>
    <row r="1000">
      <c r="B1000" s="8" t="s">
        <v>14</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14.11"/>
    <col customWidth="1" min="6" max="6" width="13.89"/>
    <col customWidth="1" min="7" max="7" width="11.89"/>
    <col customWidth="1" min="14" max="14" width="16.56"/>
    <col customWidth="1" min="15" max="15" width="17.22"/>
    <col customWidth="1" min="16" max="16" width="15.33"/>
  </cols>
  <sheetData>
    <row r="1">
      <c r="A1" s="125" t="s">
        <v>1666</v>
      </c>
      <c r="B1" s="125" t="s">
        <v>1573</v>
      </c>
      <c r="C1" s="125" t="s">
        <v>1667</v>
      </c>
      <c r="D1" s="125" t="s">
        <v>1668</v>
      </c>
      <c r="E1" s="125" t="s">
        <v>1669</v>
      </c>
      <c r="F1" s="125" t="s">
        <v>1670</v>
      </c>
      <c r="G1" s="125" t="s">
        <v>1671</v>
      </c>
      <c r="H1" s="128" t="s">
        <v>1672</v>
      </c>
      <c r="I1" s="1" t="s">
        <v>1673</v>
      </c>
      <c r="J1" s="1" t="s">
        <v>1573</v>
      </c>
      <c r="K1" s="1" t="s">
        <v>1674</v>
      </c>
      <c r="L1" s="1" t="s">
        <v>1675</v>
      </c>
      <c r="M1" s="1" t="s">
        <v>1676</v>
      </c>
      <c r="N1" s="125" t="s">
        <v>1677</v>
      </c>
      <c r="O1" s="125" t="s">
        <v>1678</v>
      </c>
      <c r="P1" s="128" t="s">
        <v>1679</v>
      </c>
    </row>
    <row r="2">
      <c r="A2" s="129" t="str">
        <f>'Season Standings Pivot'!A3</f>
        <v>Alex Edson</v>
      </c>
      <c r="B2" s="130" t="b">
        <f t="array" ref="B2:B1000">if(len(A2:A1000)=0,"",TRUE)</f>
        <v>1</v>
      </c>
      <c r="C2" s="130">
        <f>if(len(A2)=0,"",sum('Season Standings Pivot'!B3:Z3))</f>
        <v>62.4</v>
      </c>
      <c r="D2" s="131" t="str">
        <f>IFERROR(VLOOKUP(A2,Profile!A:F,6,false),"")</f>
        <v>https://storage.googleapis.com/glide-prod.appspot.com/uploads-v2/GNXfNUSV91nct3RVn9zd/pub/MXbvc7EbvlbCRBjsPjcA.jpg</v>
      </c>
      <c r="E2" s="130">
        <f t="shared" ref="E2:E23" si="1">if(len(A2)=0,"",rank(C2,C$2:C1000,0))</f>
        <v>3</v>
      </c>
      <c r="F2" s="130" t="str">
        <f t="shared" ref="F2:F23" si="2">if(len(A2)=0,"",if(E2=1,"1st",if(E2=2,"2nd",if(E2=3,"3rd",concatenate(E2,"th")))))</f>
        <v>3rd</v>
      </c>
      <c r="G2" s="129" t="str">
        <f t="shared" ref="G2:G23" si="3">if(len(A2)=0,"",if(C2=1,"1 point",concatenate(C2," points")))</f>
        <v>62.4 points</v>
      </c>
      <c r="H2" s="127" t="str">
        <f t="shared" ref="H2:H24" si="4">if(len(A2)=0,"",concatenate(F2," | ",G2))</f>
        <v>3rd | 62.4 points</v>
      </c>
      <c r="I2" s="130" t="str">
        <f>if(len(A2)=0,"",'Season Standings Pivot'!A28)</f>
        <v>Robby Dewling</v>
      </c>
      <c r="J2" s="130" t="b">
        <f t="array" ref="J2:J1000">if(len(I2:I1000)=0,"",TRUE)</f>
        <v>1</v>
      </c>
      <c r="K2" s="130">
        <f>if(len(A2)=0,"",sum('Season Standings Pivot'!B28:Z28))</f>
        <v>105.5</v>
      </c>
      <c r="L2" s="131" t="str">
        <f>IFERROR(VLOOKUP(I2,Profile!A:F,6,false),"")</f>
        <v>https://storage.googleapis.com/glide-prod.appspot.com/uploads-v2/GNXfNUSV91nct3RVn9zd/pub/wD9y0NT35v2ch7ZEGxQP.jpeg</v>
      </c>
      <c r="M2" s="130">
        <f t="shared" ref="M2:M24" si="5">if(len(A2)=0,"",rank(K2,K$2:K1000,0))</f>
        <v>1</v>
      </c>
      <c r="N2" s="130" t="str">
        <f t="shared" ref="N2:N24" si="6">if(len(G2)=0,"",if(M2=1,"1st",if(M2=2,"2nd",if(M2=3,"3rd",concatenate(M2,"th")))))</f>
        <v>1st</v>
      </c>
      <c r="O2" s="129" t="str">
        <f t="shared" ref="O2:O24" si="7">if(len(G2)=0,"",if(K2=1,"1 point",concatenate(K2," points")))</f>
        <v>105.5 points</v>
      </c>
      <c r="P2" s="127" t="str">
        <f t="shared" ref="P2:P24" si="8">if(len(G2)=0,"",concatenate(N2," | ",O2))</f>
        <v>1st | 105.5 points</v>
      </c>
    </row>
    <row r="3">
      <c r="A3" s="129" t="str">
        <f>'Season Standings Pivot'!A4</f>
        <v>Devin Blankenship</v>
      </c>
      <c r="B3" s="130" t="b">
        <v>1</v>
      </c>
      <c r="C3" s="130">
        <f>if(len(A3)=0,"",sum('Season Standings Pivot'!B4:Z4))</f>
        <v>69.4</v>
      </c>
      <c r="D3" s="131" t="str">
        <f>IFERROR(VLOOKUP(A3,Profile!A:F,6,false),"")</f>
        <v>https://storage.googleapis.com/glide-prod.appspot.com/uploads-v2/GNXfNUSV91nct3RVn9zd/pub/3IF1Dcz5QrdTlzpion8b.jpeg</v>
      </c>
      <c r="E3" s="130">
        <f t="shared" si="1"/>
        <v>1</v>
      </c>
      <c r="F3" s="130" t="str">
        <f t="shared" si="2"/>
        <v>1st</v>
      </c>
      <c r="G3" s="129" t="str">
        <f t="shared" si="3"/>
        <v>69.4 points</v>
      </c>
      <c r="H3" s="127" t="str">
        <f t="shared" si="4"/>
        <v>1st | 69.4 points</v>
      </c>
      <c r="I3" s="130" t="str">
        <f>if(len(A3)=0,"",'Season Standings Pivot'!A29)</f>
        <v>Alex Edson</v>
      </c>
      <c r="J3" s="130" t="b">
        <v>1</v>
      </c>
      <c r="K3" s="130">
        <f>if(len(A3)=0,"",sum('Season Standings Pivot'!B29:Z29))</f>
        <v>74.5</v>
      </c>
      <c r="L3" s="131" t="str">
        <f>IFERROR(VLOOKUP(I3,Profile!A:F,6,false),"")</f>
        <v>https://storage.googleapis.com/glide-prod.appspot.com/uploads-v2/GNXfNUSV91nct3RVn9zd/pub/MXbvc7EbvlbCRBjsPjcA.jpg</v>
      </c>
      <c r="M3" s="130">
        <f t="shared" si="5"/>
        <v>3</v>
      </c>
      <c r="N3" s="130" t="str">
        <f t="shared" si="6"/>
        <v>3rd</v>
      </c>
      <c r="O3" s="129" t="str">
        <f t="shared" si="7"/>
        <v>74.5 points</v>
      </c>
      <c r="P3" s="127" t="str">
        <f t="shared" si="8"/>
        <v>3rd | 74.5 points</v>
      </c>
    </row>
    <row r="4">
      <c r="A4" s="129" t="str">
        <f>'Season Standings Pivot'!A5</f>
        <v>Robby Dewling</v>
      </c>
      <c r="B4" s="130" t="b">
        <v>1</v>
      </c>
      <c r="C4" s="130">
        <f>if(len(A4)=0,"",sum('Season Standings Pivot'!B5:Z5))</f>
        <v>64.7</v>
      </c>
      <c r="D4" s="131" t="str">
        <f>IFERROR(VLOOKUP(A4,Profile!A:F,6,false),"")</f>
        <v>https://storage.googleapis.com/glide-prod.appspot.com/uploads-v2/GNXfNUSV91nct3RVn9zd/pub/wD9y0NT35v2ch7ZEGxQP.jpeg</v>
      </c>
      <c r="E4" s="130">
        <f t="shared" si="1"/>
        <v>2</v>
      </c>
      <c r="F4" s="130" t="str">
        <f t="shared" si="2"/>
        <v>2nd</v>
      </c>
      <c r="G4" s="129" t="str">
        <f t="shared" si="3"/>
        <v>64.7 points</v>
      </c>
      <c r="H4" s="127" t="str">
        <f t="shared" si="4"/>
        <v>2nd | 64.7 points</v>
      </c>
      <c r="I4" s="130" t="str">
        <f>if(len(A4)=0,"",'Season Standings Pivot'!A30)</f>
        <v>Devin Blankenship</v>
      </c>
      <c r="J4" s="130" t="b">
        <v>1</v>
      </c>
      <c r="K4" s="130">
        <f>if(len(A4)=0,"",sum('Season Standings Pivot'!B30:Z30))</f>
        <v>89.9</v>
      </c>
      <c r="L4" s="131" t="str">
        <f>IFERROR(VLOOKUP(I4,Profile!A:F,6,false),"")</f>
        <v>https://storage.googleapis.com/glide-prod.appspot.com/uploads-v2/GNXfNUSV91nct3RVn9zd/pub/3IF1Dcz5QrdTlzpion8b.jpeg</v>
      </c>
      <c r="M4" s="130">
        <f t="shared" si="5"/>
        <v>2</v>
      </c>
      <c r="N4" s="130" t="str">
        <f t="shared" si="6"/>
        <v>2nd</v>
      </c>
      <c r="O4" s="129" t="str">
        <f t="shared" si="7"/>
        <v>89.9 points</v>
      </c>
      <c r="P4" s="127" t="str">
        <f t="shared" si="8"/>
        <v>2nd | 89.9 points</v>
      </c>
    </row>
    <row r="5">
      <c r="A5" s="129" t="str">
        <f>'Season Standings Pivot'!A6</f>
        <v>Hastings Westphal</v>
      </c>
      <c r="B5" s="130" t="b">
        <v>1</v>
      </c>
      <c r="C5" s="130">
        <f>if(len(A5)=0,"",sum('Season Standings Pivot'!B6:Z6))</f>
        <v>37.6</v>
      </c>
      <c r="D5" s="131" t="str">
        <f>IFERROR(VLOOKUP(A5,Profile!A:F,6,false),"")</f>
        <v>https://firebasestorage.googleapis.com/v0/b/glide-prod.appspot.com/o/img-uploads%2FGNXfNUSV91nct3RVn9zd%2Ffdee84.jpeg?alt=media</v>
      </c>
      <c r="E5" s="130">
        <f t="shared" si="1"/>
        <v>7</v>
      </c>
      <c r="F5" s="130" t="str">
        <f t="shared" si="2"/>
        <v>7th</v>
      </c>
      <c r="G5" s="129" t="str">
        <f t="shared" si="3"/>
        <v>37.6 points</v>
      </c>
      <c r="H5" s="127" t="str">
        <f t="shared" si="4"/>
        <v>7th | 37.6 points</v>
      </c>
      <c r="I5" s="130" t="str">
        <f>if(len(A5)=0,"",'Season Standings Pivot'!A31)</f>
        <v>John Richards</v>
      </c>
      <c r="J5" s="130" t="b">
        <v>1</v>
      </c>
      <c r="K5" s="130">
        <f>if(len(A5)=0,"",sum('Season Standings Pivot'!B31:Z31))</f>
        <v>17.6</v>
      </c>
      <c r="L5" s="131" t="str">
        <f>IFERROR(VLOOKUP(I5,Profile!A:F,6,false),"")</f>
        <v>https://storage.googleapis.com/glide-prod.appspot.com/uploads-v2/GNXfNUSV91nct3RVn9zd/pub/Tk2HdqDt4NKfTiKK87oY.jpeg</v>
      </c>
      <c r="M5" s="130">
        <f t="shared" si="5"/>
        <v>10</v>
      </c>
      <c r="N5" s="130" t="str">
        <f t="shared" si="6"/>
        <v>10th</v>
      </c>
      <c r="O5" s="129" t="str">
        <f t="shared" si="7"/>
        <v>17.6 points</v>
      </c>
      <c r="P5" s="127" t="str">
        <f t="shared" si="8"/>
        <v>10th | 17.6 points</v>
      </c>
    </row>
    <row r="6">
      <c r="A6" s="129" t="str">
        <f>'Season Standings Pivot'!A7</f>
        <v>Ashby Foltz</v>
      </c>
      <c r="B6" s="130" t="b">
        <v>1</v>
      </c>
      <c r="C6" s="130">
        <f>if(len(A6)=0,"",sum('Season Standings Pivot'!B7:Z7))</f>
        <v>39.4</v>
      </c>
      <c r="D6" s="131" t="str">
        <f>IFERROR(VLOOKUP(A6,Profile!A:F,6,false),"")</f>
        <v>https://minervatour.files.wordpress.com/2019/10/img_5277.jpg</v>
      </c>
      <c r="E6" s="130">
        <f t="shared" si="1"/>
        <v>6</v>
      </c>
      <c r="F6" s="130" t="str">
        <f t="shared" si="2"/>
        <v>6th</v>
      </c>
      <c r="G6" s="129" t="str">
        <f t="shared" si="3"/>
        <v>39.4 points</v>
      </c>
      <c r="H6" s="127" t="str">
        <f t="shared" si="4"/>
        <v>6th | 39.4 points</v>
      </c>
      <c r="I6" s="130" t="str">
        <f>if(len(A6)=0,"",'Season Standings Pivot'!A32)</f>
        <v>David Mustard</v>
      </c>
      <c r="J6" s="130" t="b">
        <v>1</v>
      </c>
      <c r="K6" s="130">
        <f>if(len(A6)=0,"",sum('Season Standings Pivot'!B32:Z32))</f>
        <v>58.9</v>
      </c>
      <c r="L6" s="131" t="str">
        <f>IFERROR(VLOOKUP(I6,Profile!A:F,6,false),"")</f>
        <v>https://firebasestorage.googleapis.com/v0/b/glide-prod.appspot.com/o/img-uploads%2FGNXfNUSV91nct3RVn9zd%2F0c43b8.jpeg?alt=media</v>
      </c>
      <c r="M6" s="130">
        <f t="shared" si="5"/>
        <v>5</v>
      </c>
      <c r="N6" s="130" t="str">
        <f t="shared" si="6"/>
        <v>5th</v>
      </c>
      <c r="O6" s="129" t="str">
        <f t="shared" si="7"/>
        <v>58.9 points</v>
      </c>
      <c r="P6" s="127" t="str">
        <f t="shared" si="8"/>
        <v>5th | 58.9 points</v>
      </c>
    </row>
    <row r="7">
      <c r="A7" s="129" t="str">
        <f>'Season Standings Pivot'!A8</f>
        <v>David Mustard</v>
      </c>
      <c r="B7" s="130" t="b">
        <v>1</v>
      </c>
      <c r="C7" s="130">
        <f>if(len(A7)=0,"",sum('Season Standings Pivot'!B8:Z8))</f>
        <v>44.4</v>
      </c>
      <c r="D7" s="131" t="str">
        <f>IFERROR(VLOOKUP(A7,Profile!A:F,6,false),"")</f>
        <v>https://firebasestorage.googleapis.com/v0/b/glide-prod.appspot.com/o/img-uploads%2FGNXfNUSV91nct3RVn9zd%2F0c43b8.jpeg?alt=media</v>
      </c>
      <c r="E7" s="130">
        <f t="shared" si="1"/>
        <v>4</v>
      </c>
      <c r="F7" s="130" t="str">
        <f t="shared" si="2"/>
        <v>4th</v>
      </c>
      <c r="G7" s="129" t="str">
        <f t="shared" si="3"/>
        <v>44.4 points</v>
      </c>
      <c r="H7" s="127" t="str">
        <f t="shared" si="4"/>
        <v>4th | 44.4 points</v>
      </c>
      <c r="I7" s="130" t="str">
        <f>if(len(A7)=0,"",'Season Standings Pivot'!A33)</f>
        <v>Grady Bunn</v>
      </c>
      <c r="J7" s="130" t="b">
        <v>1</v>
      </c>
      <c r="K7" s="130">
        <f>if(len(A7)=0,"",sum('Season Standings Pivot'!B33:Z33))</f>
        <v>62</v>
      </c>
      <c r="L7" s="131" t="str">
        <f>IFERROR(VLOOKUP(I7,Profile!A:F,6,false),"")</f>
        <v>https://lh3.googleusercontent.com/gQ_FaH2AF_jSJxRNubfcwX3XqG6dcE7KFTHqzUDgdA65lfy57Xnyo2e7D9_ADkXMZDwDprlQ0N8SlSm05CAfkEcLacfWCA0iqKpi5-HBqfCMD3rKMs77CSSzBgDIJPtHWC8lCOtteTiqTljHAcT1-cFtDPSLAC6ryzrYmGoAoI5BlvKRScFk1OMxT2Bz7pWyjn7fkq5GBrAkO1IuaNMgVljRyHjVn3j4j-oL8pGhycJUFlz1nuyea1eDCSU4IwYOfCGfLzodUa4OwrJmuf6CodGiJCB5VR6MYxBUylhMQYa5E-KczOv0t11ByK7uOpvrKtoTdi3tqJvaWgVC0nTYAMlVv7e5sH6_p8vg7h41LS898KW48eXRhJFrAGO2OzZeiy-xOyfD6hxeZ0flReFuhDSrrxF-X-EOf3dMk0FFIcO3TMNC2dzAGzhmpOUwNWKPidDdV_0I2k3dvG7Dguy5auAKUDTJgjgpetzcK5KElhRL-ZdNA6s39BoQgHpB7hsJsw2DZfT2_4ftVj4a-CN6iJdHTdb8QMjIAzCxDiUFlaDUXPHsUo1O8mt6ISJfruKOjsoClx4lDsa_J3M6Bu6h6rojA-_Vu7bbIWAGYFOafxWG3Xq9cqTcI2DGtkLFQg646TzUbrVkNyEGW0xTZxdRUKl7re6bW-F9JbDnigcq-d1XKLtY6P-l7sKdDxo9e-Q9nxMbMaItT4Bio7fNSvFa8gUDuTD_WHt9rtrljgqiOhmxX6Gr=w1250-h937-no</v>
      </c>
      <c r="M7" s="130">
        <f t="shared" si="5"/>
        <v>4</v>
      </c>
      <c r="N7" s="130" t="str">
        <f t="shared" si="6"/>
        <v>4th</v>
      </c>
      <c r="O7" s="129" t="str">
        <f t="shared" si="7"/>
        <v>62 points</v>
      </c>
      <c r="P7" s="127" t="str">
        <f t="shared" si="8"/>
        <v>4th | 62 points</v>
      </c>
    </row>
    <row r="8">
      <c r="A8" s="129" t="str">
        <f>'Season Standings Pivot'!A9</f>
        <v>Cory Arnwine</v>
      </c>
      <c r="B8" s="130" t="b">
        <v>1</v>
      </c>
      <c r="C8" s="130">
        <f>if(len(A8)=0,"",sum('Season Standings Pivot'!B9:Z9))</f>
        <v>37.4</v>
      </c>
      <c r="D8" s="131" t="str">
        <f>IFERROR(VLOOKUP(A8,Profile!A:F,6,false),"")</f>
        <v>https://storage.googleapis.com/glide-prod.appspot.com/uploads-v2/GNXfNUSV91nct3RVn9zd/pub/ZVOcGslXfVNwGSOfc3Rm.jpeg</v>
      </c>
      <c r="E8" s="130">
        <f t="shared" si="1"/>
        <v>8</v>
      </c>
      <c r="F8" s="130" t="str">
        <f t="shared" si="2"/>
        <v>8th</v>
      </c>
      <c r="G8" s="129" t="str">
        <f t="shared" si="3"/>
        <v>37.4 points</v>
      </c>
      <c r="H8" s="127" t="str">
        <f t="shared" si="4"/>
        <v>8th | 37.4 points</v>
      </c>
      <c r="I8" s="130" t="str">
        <f>if(len(A8)=0,"",'Season Standings Pivot'!A34)</f>
        <v>Ashby Foltz</v>
      </c>
      <c r="J8" s="130" t="b">
        <v>1</v>
      </c>
      <c r="K8" s="130">
        <f>if(len(A8)=0,"",sum('Season Standings Pivot'!B34:Z34))</f>
        <v>31</v>
      </c>
      <c r="L8" s="131" t="str">
        <f>IFERROR(VLOOKUP(I8,Profile!A:F,6,false),"")</f>
        <v>https://minervatour.files.wordpress.com/2019/10/img_5277.jpg</v>
      </c>
      <c r="M8" s="130">
        <f t="shared" si="5"/>
        <v>9</v>
      </c>
      <c r="N8" s="130" t="str">
        <f t="shared" si="6"/>
        <v>9th</v>
      </c>
      <c r="O8" s="129" t="str">
        <f t="shared" si="7"/>
        <v>31. points</v>
      </c>
      <c r="P8" s="127" t="str">
        <f t="shared" si="8"/>
        <v>9th | 31. points</v>
      </c>
    </row>
    <row r="9">
      <c r="A9" s="129" t="str">
        <f>'Season Standings Pivot'!A10</f>
        <v>John Richards</v>
      </c>
      <c r="B9" s="130" t="b">
        <v>1</v>
      </c>
      <c r="C9" s="130">
        <f>if(len(A9)=0,"",sum('Season Standings Pivot'!B10:Z10))</f>
        <v>22.5</v>
      </c>
      <c r="D9" s="131" t="str">
        <f>IFERROR(VLOOKUP(A9,Profile!A:F,6,false),"")</f>
        <v>https://storage.googleapis.com/glide-prod.appspot.com/uploads-v2/GNXfNUSV91nct3RVn9zd/pub/Tk2HdqDt4NKfTiKK87oY.jpeg</v>
      </c>
      <c r="E9" s="130">
        <f t="shared" si="1"/>
        <v>11</v>
      </c>
      <c r="F9" s="130" t="str">
        <f t="shared" si="2"/>
        <v>11th</v>
      </c>
      <c r="G9" s="129" t="str">
        <f t="shared" si="3"/>
        <v>22.5 points</v>
      </c>
      <c r="H9" s="127" t="str">
        <f t="shared" si="4"/>
        <v>11th | 22.5 points</v>
      </c>
      <c r="I9" s="130" t="str">
        <f>if(len(A9)=0,"",'Season Standings Pivot'!A35)</f>
        <v>Hastings Westphal</v>
      </c>
      <c r="J9" s="130" t="b">
        <v>1</v>
      </c>
      <c r="K9" s="130">
        <f>if(len(A9)=0,"",sum('Season Standings Pivot'!B35:Z35))</f>
        <v>39.1</v>
      </c>
      <c r="L9" s="131" t="str">
        <f>IFERROR(VLOOKUP(I9,Profile!A:F,6,false),"")</f>
        <v>https://firebasestorage.googleapis.com/v0/b/glide-prod.appspot.com/o/img-uploads%2FGNXfNUSV91nct3RVn9zd%2Ffdee84.jpeg?alt=media</v>
      </c>
      <c r="M9" s="130">
        <f t="shared" si="5"/>
        <v>7</v>
      </c>
      <c r="N9" s="130" t="str">
        <f t="shared" si="6"/>
        <v>7th</v>
      </c>
      <c r="O9" s="129" t="str">
        <f t="shared" si="7"/>
        <v>39.1 points</v>
      </c>
      <c r="P9" s="127" t="str">
        <f t="shared" si="8"/>
        <v>7th | 39.1 points</v>
      </c>
    </row>
    <row r="10">
      <c r="A10" s="129" t="str">
        <f>'Season Standings Pivot'!A11</f>
        <v>Grady Bunn</v>
      </c>
      <c r="B10" s="130" t="b">
        <v>1</v>
      </c>
      <c r="C10" s="130">
        <f>if(len(A10)=0,"",sum('Season Standings Pivot'!B11:Z11))</f>
        <v>41.2</v>
      </c>
      <c r="D10" s="131" t="str">
        <f>IFERROR(VLOOKUP(A10,Profile!A:F,6,false),"")</f>
        <v>https://lh3.googleusercontent.com/gQ_FaH2AF_jSJxRNubfcwX3XqG6dcE7KFTHqzUDgdA65lfy57Xnyo2e7D9_ADkXMZDwDprlQ0N8SlSm05CAfkEcLacfWCA0iqKpi5-HBqfCMD3rKMs77CSSzBgDIJPtHWC8lCOtteTiqTljHAcT1-cFtDPSLAC6ryzrYmGoAoI5BlvKRScFk1OMxT2Bz7pWyjn7fkq5GBrAkO1IuaNMgVljRyHjVn3j4j-oL8pGhycJUFlz1nuyea1eDCSU4IwYOfCGfLzodUa4OwrJmuf6CodGiJCB5VR6MYxBUylhMQYa5E-KczOv0t11ByK7uOpvrKtoTdi3tqJvaWgVC0nTYAMlVv7e5sH6_p8vg7h41LS898KW48eXRhJFrAGO2OzZeiy-xOyfD6hxeZ0flReFuhDSrrxF-X-EOf3dMk0FFIcO3TMNC2dzAGzhmpOUwNWKPidDdV_0I2k3dvG7Dguy5auAKUDTJgjgpetzcK5KElhRL-ZdNA6s39BoQgHpB7hsJsw2DZfT2_4ftVj4a-CN6iJdHTdb8QMjIAzCxDiUFlaDUXPHsUo1O8mt6ISJfruKOjsoClx4lDsa_J3M6Bu6h6rojA-_Vu7bbIWAGYFOafxWG3Xq9cqTcI2DGtkLFQg646TzUbrVkNyEGW0xTZxdRUKl7re6bW-F9JbDnigcq-d1XKLtY6P-l7sKdDxo9e-Q9nxMbMaItT4Bio7fNSvFa8gUDuTD_WHt9rtrljgqiOhmxX6Gr=w1250-h937-no</v>
      </c>
      <c r="E10" s="130">
        <f t="shared" si="1"/>
        <v>5</v>
      </c>
      <c r="F10" s="130" t="str">
        <f t="shared" si="2"/>
        <v>5th</v>
      </c>
      <c r="G10" s="129" t="str">
        <f t="shared" si="3"/>
        <v>41.2 points</v>
      </c>
      <c r="H10" s="127" t="str">
        <f t="shared" si="4"/>
        <v>5th | 41.2 points</v>
      </c>
      <c r="I10" s="130" t="str">
        <f>if(len(A10)=0,"",'Season Standings Pivot'!A36)</f>
        <v>Cory Arnwine</v>
      </c>
      <c r="J10" s="130" t="b">
        <v>1</v>
      </c>
      <c r="K10" s="130">
        <f>if(len(A10)=0,"",sum('Season Standings Pivot'!B36:Z36))</f>
        <v>35</v>
      </c>
      <c r="L10" s="131" t="str">
        <f>IFERROR(VLOOKUP(I10,Profile!A:F,6,false),"")</f>
        <v>https://storage.googleapis.com/glide-prod.appspot.com/uploads-v2/GNXfNUSV91nct3RVn9zd/pub/ZVOcGslXfVNwGSOfc3Rm.jpeg</v>
      </c>
      <c r="M10" s="130">
        <f t="shared" si="5"/>
        <v>8</v>
      </c>
      <c r="N10" s="130" t="str">
        <f t="shared" si="6"/>
        <v>8th</v>
      </c>
      <c r="O10" s="129" t="str">
        <f t="shared" si="7"/>
        <v>35 points</v>
      </c>
      <c r="P10" s="127" t="str">
        <f t="shared" si="8"/>
        <v>8th | 35 points</v>
      </c>
    </row>
    <row r="11">
      <c r="A11" s="129" t="str">
        <f>'Season Standings Pivot'!A12</f>
        <v>Blake Addleton</v>
      </c>
      <c r="B11" s="130" t="b">
        <v>1</v>
      </c>
      <c r="C11" s="130">
        <f>if(len(A11)=0,"",sum('Season Standings Pivot'!B12:Z12))</f>
        <v>10</v>
      </c>
      <c r="D11" s="131" t="str">
        <f>IFERROR(VLOOKUP(A11,Profile!A:F,6,false),"")</f>
        <v>https://firebasestorage.googleapis.com/v0/b/glide-prod.appspot.com/o/img-uploads%2FGNXfNUSV91nct3RVn9zd%2F26de63.jpeg?alt=media</v>
      </c>
      <c r="E11" s="130">
        <f t="shared" si="1"/>
        <v>13</v>
      </c>
      <c r="F11" s="130" t="str">
        <f t="shared" si="2"/>
        <v>13th</v>
      </c>
      <c r="G11" s="129" t="str">
        <f t="shared" si="3"/>
        <v>10 points</v>
      </c>
      <c r="H11" s="127" t="str">
        <f t="shared" si="4"/>
        <v>13th | 10 points</v>
      </c>
      <c r="I11" s="130" t="str">
        <f>if(len(A11)=0,"",'Season Standings Pivot'!A37)</f>
        <v>George Lane</v>
      </c>
      <c r="J11" s="130" t="b">
        <v>1</v>
      </c>
      <c r="K11" s="130">
        <f>if(len(A11)=0,"",sum('Season Standings Pivot'!B37:Z37))</f>
        <v>56</v>
      </c>
      <c r="L11" s="131" t="str">
        <f>IFERROR(VLOOKUP(I11,Profile!A:F,6,false),"")</f>
        <v>https://firebasestorage.googleapis.com/v0/b/glide-prod.appspot.com/o/img-uploads%2FGNXfNUSV91nct3RVn9zd%2Fb607eb.jpeg?alt=media</v>
      </c>
      <c r="M11" s="130">
        <f t="shared" si="5"/>
        <v>6</v>
      </c>
      <c r="N11" s="130" t="str">
        <f t="shared" si="6"/>
        <v>6th</v>
      </c>
      <c r="O11" s="129" t="str">
        <f t="shared" si="7"/>
        <v>56 points</v>
      </c>
      <c r="P11" s="127" t="str">
        <f t="shared" si="8"/>
        <v>6th | 56 points</v>
      </c>
    </row>
    <row r="12">
      <c r="A12" s="129" t="str">
        <f>'Season Standings Pivot'!A13</f>
        <v>Matt Davis</v>
      </c>
      <c r="B12" s="130" t="b">
        <v>1</v>
      </c>
      <c r="C12" s="130">
        <f>if(len(A12)=0,"",sum('Season Standings Pivot'!B13:Z13))</f>
        <v>24.1</v>
      </c>
      <c r="D12" s="131" t="str">
        <f>IFERROR(VLOOKUP(A12,Profile!A:F,6,false),"")</f>
        <v>https://storage.googleapis.com/glide-prod.appspot.com/uploads-v2/GNXfNUSV91nct3RVn9zd/pub/gIt90rSX4ZBQM2wvWa2B.jpeg</v>
      </c>
      <c r="E12" s="130">
        <f t="shared" si="1"/>
        <v>10</v>
      </c>
      <c r="F12" s="130" t="str">
        <f t="shared" si="2"/>
        <v>10th</v>
      </c>
      <c r="G12" s="129" t="str">
        <f t="shared" si="3"/>
        <v>24.1 points</v>
      </c>
      <c r="H12" s="127" t="str">
        <f t="shared" si="4"/>
        <v>10th | 24.1 points</v>
      </c>
      <c r="I12" s="130" t="str">
        <f>if(len(A12)=0,"",'Season Standings Pivot'!A38)</f>
        <v>Blake Addleton</v>
      </c>
      <c r="J12" s="130" t="b">
        <v>1</v>
      </c>
      <c r="K12" s="130">
        <f>if(len(A12)=0,"",sum('Season Standings Pivot'!B38:Z38))</f>
        <v>8.5</v>
      </c>
      <c r="L12" s="131" t="str">
        <f>IFERROR(VLOOKUP(I12,Profile!A:F,6,false),"")</f>
        <v>https://firebasestorage.googleapis.com/v0/b/glide-prod.appspot.com/o/img-uploads%2FGNXfNUSV91nct3RVn9zd%2F26de63.jpeg?alt=media</v>
      </c>
      <c r="M12" s="130">
        <f t="shared" si="5"/>
        <v>12</v>
      </c>
      <c r="N12" s="130" t="str">
        <f t="shared" si="6"/>
        <v>12th</v>
      </c>
      <c r="O12" s="129" t="str">
        <f t="shared" si="7"/>
        <v>8.5 points</v>
      </c>
      <c r="P12" s="127" t="str">
        <f t="shared" si="8"/>
        <v>12th | 8.5 points</v>
      </c>
    </row>
    <row r="13">
      <c r="A13" s="129" t="str">
        <f>'Season Standings Pivot'!A14</f>
        <v>George Lane</v>
      </c>
      <c r="B13" s="130" t="b">
        <v>1</v>
      </c>
      <c r="C13" s="130">
        <f>if(len(A13)=0,"",sum('Season Standings Pivot'!B14:Z14))</f>
        <v>35.9</v>
      </c>
      <c r="D13" s="131" t="str">
        <f>IFERROR(VLOOKUP(A13,Profile!A:F,6,false),"")</f>
        <v>https://firebasestorage.googleapis.com/v0/b/glide-prod.appspot.com/o/img-uploads%2FGNXfNUSV91nct3RVn9zd%2Fb607eb.jpeg?alt=media</v>
      </c>
      <c r="E13" s="130">
        <f t="shared" si="1"/>
        <v>9</v>
      </c>
      <c r="F13" s="130" t="str">
        <f t="shared" si="2"/>
        <v>9th</v>
      </c>
      <c r="G13" s="129" t="str">
        <f t="shared" si="3"/>
        <v>35.9 points</v>
      </c>
      <c r="H13" s="127" t="str">
        <f t="shared" si="4"/>
        <v>9th | 35.9 points</v>
      </c>
      <c r="I13" s="130" t="str">
        <f>if(len(A13)=0,"",'Season Standings Pivot'!A39)</f>
        <v>Matt Davis</v>
      </c>
      <c r="J13" s="130" t="b">
        <v>1</v>
      </c>
      <c r="K13" s="130">
        <f>if(len(A13)=0,"",sum('Season Standings Pivot'!B39:Z39))</f>
        <v>13.8</v>
      </c>
      <c r="L13" s="131" t="str">
        <f>IFERROR(VLOOKUP(I13,Profile!A:F,6,false),"")</f>
        <v>https://storage.googleapis.com/glide-prod.appspot.com/uploads-v2/GNXfNUSV91nct3RVn9zd/pub/gIt90rSX4ZBQM2wvWa2B.jpeg</v>
      </c>
      <c r="M13" s="130">
        <f t="shared" si="5"/>
        <v>11</v>
      </c>
      <c r="N13" s="130" t="str">
        <f t="shared" si="6"/>
        <v>11th</v>
      </c>
      <c r="O13" s="129" t="str">
        <f t="shared" si="7"/>
        <v>13.8 points</v>
      </c>
      <c r="P13" s="127" t="str">
        <f t="shared" si="8"/>
        <v>11th | 13.8 points</v>
      </c>
    </row>
    <row r="14">
      <c r="A14" s="129" t="str">
        <f>'Season Standings Pivot'!A15</f>
        <v>Marc Mastrangelo</v>
      </c>
      <c r="B14" s="130" t="b">
        <v>1</v>
      </c>
      <c r="C14" s="130">
        <f>if(len(A14)=0,"",sum('Season Standings Pivot'!B15:Z15))</f>
        <v>16.9</v>
      </c>
      <c r="D14" s="131" t="str">
        <f>IFERROR(VLOOKUP(A14,Profile!A:F,6,false),"")</f>
        <v>https://storage.googleapis.com/glide-prod.appspot.com/uploads-v2/GNXfNUSV91nct3RVn9zd/pub/AnT30ERyS1NLw6e1i8mo.jpeg</v>
      </c>
      <c r="E14" s="130">
        <f t="shared" si="1"/>
        <v>12</v>
      </c>
      <c r="F14" s="130" t="str">
        <f t="shared" si="2"/>
        <v>12th</v>
      </c>
      <c r="G14" s="129" t="str">
        <f t="shared" si="3"/>
        <v>16.9 points</v>
      </c>
      <c r="H14" s="127" t="str">
        <f t="shared" si="4"/>
        <v>12th | 16.9 points</v>
      </c>
      <c r="I14" s="130" t="str">
        <f>if(len(A14)=0,"",'Season Standings Pivot'!A40)</f>
        <v>Bobby Ross</v>
      </c>
      <c r="J14" s="130" t="b">
        <v>1</v>
      </c>
      <c r="K14" s="130">
        <f>if(len(A14)=0,"",sum('Season Standings Pivot'!B40:Z40))</f>
        <v>4.5</v>
      </c>
      <c r="L14" s="131" t="str">
        <f>IFERROR(VLOOKUP(I14,Profile!A:F,6,false),"")</f>
        <v>https://firebasestorage.googleapis.com/v0/b/glide-prod.appspot.com/o/img-uploads%2FGNXfNUSV91nct3RVn9zd%2F7ede3f.jpeg?alt=media</v>
      </c>
      <c r="M14" s="130">
        <f t="shared" si="5"/>
        <v>15</v>
      </c>
      <c r="N14" s="130" t="str">
        <f t="shared" si="6"/>
        <v>15th</v>
      </c>
      <c r="O14" s="129" t="str">
        <f t="shared" si="7"/>
        <v>4.5 points</v>
      </c>
      <c r="P14" s="127" t="str">
        <f t="shared" si="8"/>
        <v>15th | 4.5 points</v>
      </c>
    </row>
    <row r="15">
      <c r="A15" s="129" t="str">
        <f>'Season Standings Pivot'!A16</f>
        <v>Nick Johnson</v>
      </c>
      <c r="B15" s="130" t="b">
        <v>1</v>
      </c>
      <c r="C15" s="130">
        <f>if(len(A15)=0,"",sum('Season Standings Pivot'!B16:Z16))</f>
        <v>5.6</v>
      </c>
      <c r="D15" s="131" t="str">
        <f>IFERROR(VLOOKUP(A15,Profile!A:F,6,false),"")</f>
        <v>https://storage.googleapis.com/glide-prod.appspot.com/uploads-v2/GNXfNUSV91nct3RVn9zd/pub/cvpSy2z837uKSKvlZm1n.jpeg</v>
      </c>
      <c r="E15" s="130">
        <f t="shared" si="1"/>
        <v>14</v>
      </c>
      <c r="F15" s="130" t="str">
        <f t="shared" si="2"/>
        <v>14th</v>
      </c>
      <c r="G15" s="129" t="str">
        <f t="shared" si="3"/>
        <v>5.6 points</v>
      </c>
      <c r="H15" s="127" t="str">
        <f t="shared" si="4"/>
        <v>14th | 5.6 points</v>
      </c>
      <c r="I15" s="130" t="str">
        <f>if(len(A15)=0,"",'Season Standings Pivot'!A41)</f>
        <v>Nick Johnson</v>
      </c>
      <c r="J15" s="130" t="b">
        <v>1</v>
      </c>
      <c r="K15" s="130">
        <f>if(len(A15)=0,"",sum('Season Standings Pivot'!B41:Z41))</f>
        <v>4.6</v>
      </c>
      <c r="L15" s="131" t="str">
        <f>IFERROR(VLOOKUP(I15,Profile!A:F,6,false),"")</f>
        <v>https://storage.googleapis.com/glide-prod.appspot.com/uploads-v2/GNXfNUSV91nct3RVn9zd/pub/cvpSy2z837uKSKvlZm1n.jpeg</v>
      </c>
      <c r="M15" s="130">
        <f t="shared" si="5"/>
        <v>14</v>
      </c>
      <c r="N15" s="130" t="str">
        <f t="shared" si="6"/>
        <v>14th</v>
      </c>
      <c r="O15" s="129" t="str">
        <f t="shared" si="7"/>
        <v>4.6 points</v>
      </c>
      <c r="P15" s="127" t="str">
        <f t="shared" si="8"/>
        <v>14th | 4.6 points</v>
      </c>
    </row>
    <row r="16">
      <c r="A16" s="129" t="str">
        <f>'Season Standings Pivot'!A17</f>
        <v>Bobby Ross</v>
      </c>
      <c r="B16" s="130" t="b">
        <v>1</v>
      </c>
      <c r="C16" s="130">
        <f>if(len(A16)=0,"",sum('Season Standings Pivot'!B17:Z17))</f>
        <v>2</v>
      </c>
      <c r="D16" s="131" t="str">
        <f>IFERROR(VLOOKUP(A16,Profile!A:F,6,false),"")</f>
        <v>https://firebasestorage.googleapis.com/v0/b/glide-prod.appspot.com/o/img-uploads%2FGNXfNUSV91nct3RVn9zd%2F7ede3f.jpeg?alt=media</v>
      </c>
      <c r="E16" s="130">
        <f t="shared" si="1"/>
        <v>15</v>
      </c>
      <c r="F16" s="130" t="str">
        <f t="shared" si="2"/>
        <v>15th</v>
      </c>
      <c r="G16" s="129" t="str">
        <f t="shared" si="3"/>
        <v>2 points</v>
      </c>
      <c r="H16" s="127" t="str">
        <f t="shared" si="4"/>
        <v>15th | 2 points</v>
      </c>
      <c r="I16" s="130" t="str">
        <f>if(len(A16)=0,"",'Season Standings Pivot'!A42)</f>
        <v>Marc Mastrangelo</v>
      </c>
      <c r="J16" s="130" t="b">
        <v>1</v>
      </c>
      <c r="K16" s="130">
        <f>if(len(A16)=0,"",sum('Season Standings Pivot'!B42:Z42))</f>
        <v>6.9</v>
      </c>
      <c r="L16" s="131" t="str">
        <f>IFERROR(VLOOKUP(I16,Profile!A:F,6,false),"")</f>
        <v>https://storage.googleapis.com/glide-prod.appspot.com/uploads-v2/GNXfNUSV91nct3RVn9zd/pub/AnT30ERyS1NLw6e1i8mo.jpeg</v>
      </c>
      <c r="M16" s="130">
        <f t="shared" si="5"/>
        <v>13</v>
      </c>
      <c r="N16" s="130" t="str">
        <f t="shared" si="6"/>
        <v>13th</v>
      </c>
      <c r="O16" s="129" t="str">
        <f t="shared" si="7"/>
        <v>6.9 points</v>
      </c>
      <c r="P16" s="127" t="str">
        <f t="shared" si="8"/>
        <v>13th | 6.9 points</v>
      </c>
    </row>
    <row r="17">
      <c r="A17" s="129" t="str">
        <f>'Season Standings Pivot'!A18</f>
        <v/>
      </c>
      <c r="B17" s="130" t="s">
        <v>14</v>
      </c>
      <c r="C17" s="130" t="str">
        <f>if(len(A17)=0,"",sum('Season Standings Pivot'!B18:Z18))</f>
        <v/>
      </c>
      <c r="D17" s="130" t="str">
        <f>IFERROR(VLOOKUP(A17,Profile!A:F,6,false),"")</f>
        <v/>
      </c>
      <c r="E17" s="130" t="str">
        <f t="shared" si="1"/>
        <v/>
      </c>
      <c r="F17" s="130" t="str">
        <f t="shared" si="2"/>
        <v/>
      </c>
      <c r="G17" s="129" t="str">
        <f t="shared" si="3"/>
        <v/>
      </c>
      <c r="H17" s="127" t="str">
        <f t="shared" si="4"/>
        <v/>
      </c>
      <c r="I17" s="130" t="str">
        <f>if(len(A17)=0,"",'Season Standings Pivot'!A43)</f>
        <v/>
      </c>
      <c r="J17" s="130" t="s">
        <v>14</v>
      </c>
      <c r="K17" s="130" t="str">
        <f>if(len(A17)=0,"",sum('Season Standings Pivot'!B43:Z43))</f>
        <v/>
      </c>
      <c r="L17" s="130" t="str">
        <f>IFERROR(VLOOKUP(I17,Profile!A:F,6,false),"")</f>
        <v/>
      </c>
      <c r="M17" s="130" t="str">
        <f t="shared" si="5"/>
        <v/>
      </c>
      <c r="N17" s="130" t="str">
        <f t="shared" si="6"/>
        <v/>
      </c>
      <c r="O17" s="129" t="str">
        <f t="shared" si="7"/>
        <v/>
      </c>
      <c r="P17" s="127" t="str">
        <f t="shared" si="8"/>
        <v/>
      </c>
    </row>
    <row r="18">
      <c r="A18" s="129" t="str">
        <f>'Season Standings Pivot'!A19</f>
        <v/>
      </c>
      <c r="B18" s="130" t="s">
        <v>14</v>
      </c>
      <c r="C18" s="130" t="str">
        <f>if(len(A18)=0,"",sum('Season Standings Pivot'!B19:Z19))</f>
        <v/>
      </c>
      <c r="D18" s="130" t="str">
        <f>IFERROR(VLOOKUP(A18,Profile!A:F,6,false),"")</f>
        <v/>
      </c>
      <c r="E18" s="130" t="str">
        <f t="shared" si="1"/>
        <v/>
      </c>
      <c r="F18" s="130" t="str">
        <f t="shared" si="2"/>
        <v/>
      </c>
      <c r="G18" s="129" t="str">
        <f t="shared" si="3"/>
        <v/>
      </c>
      <c r="H18" s="127" t="str">
        <f t="shared" si="4"/>
        <v/>
      </c>
      <c r="I18" s="130" t="str">
        <f>if(len(A18)=0,"",'Season Standings Pivot'!A44)</f>
        <v/>
      </c>
      <c r="J18" s="130" t="s">
        <v>14</v>
      </c>
      <c r="K18" s="130" t="str">
        <f>if(len(A18)=0,"",sum('Season Standings Pivot'!B44:Z44))</f>
        <v/>
      </c>
      <c r="L18" s="130" t="str">
        <f>IFERROR(VLOOKUP(I18,Profile!A:F,6,false),"")</f>
        <v/>
      </c>
      <c r="M18" s="130" t="str">
        <f t="shared" si="5"/>
        <v/>
      </c>
      <c r="N18" s="130" t="str">
        <f t="shared" si="6"/>
        <v/>
      </c>
      <c r="O18" s="129" t="str">
        <f t="shared" si="7"/>
        <v/>
      </c>
      <c r="P18" s="127" t="str">
        <f t="shared" si="8"/>
        <v/>
      </c>
    </row>
    <row r="19">
      <c r="A19" s="129" t="str">
        <f>'Season Standings Pivot'!A20</f>
        <v/>
      </c>
      <c r="B19" s="130" t="s">
        <v>14</v>
      </c>
      <c r="C19" s="130" t="str">
        <f>if(len(A19)=0,"",sum('Season Standings Pivot'!B20:Z20))</f>
        <v/>
      </c>
      <c r="D19" s="130" t="str">
        <f>IFERROR(VLOOKUP(A19,Profile!A:F,6,false),"")</f>
        <v/>
      </c>
      <c r="E19" s="130" t="str">
        <f t="shared" si="1"/>
        <v/>
      </c>
      <c r="F19" s="130" t="str">
        <f t="shared" si="2"/>
        <v/>
      </c>
      <c r="G19" s="129" t="str">
        <f t="shared" si="3"/>
        <v/>
      </c>
      <c r="H19" s="127" t="str">
        <f t="shared" si="4"/>
        <v/>
      </c>
      <c r="I19" s="130" t="str">
        <f>if(len(A19)=0,"",'Season Standings Pivot'!A45)</f>
        <v/>
      </c>
      <c r="J19" s="130" t="s">
        <v>14</v>
      </c>
      <c r="K19" s="130" t="str">
        <f>if(len(A19)=0,"",sum('Season Standings Pivot'!B45:Z45))</f>
        <v/>
      </c>
      <c r="L19" s="130" t="str">
        <f>IFERROR(VLOOKUP(I19,Profile!A:F,6,false),"")</f>
        <v/>
      </c>
      <c r="M19" s="130" t="str">
        <f t="shared" si="5"/>
        <v/>
      </c>
      <c r="N19" s="130" t="str">
        <f t="shared" si="6"/>
        <v/>
      </c>
      <c r="O19" s="129" t="str">
        <f t="shared" si="7"/>
        <v/>
      </c>
      <c r="P19" s="127" t="str">
        <f t="shared" si="8"/>
        <v/>
      </c>
    </row>
    <row r="20">
      <c r="A20" s="129" t="str">
        <f>'Season Standings Pivot'!A21</f>
        <v/>
      </c>
      <c r="B20" s="130" t="s">
        <v>14</v>
      </c>
      <c r="C20" s="130" t="str">
        <f>if(len(A20)=0,"",sum('Season Standings Pivot'!B21:Z21))</f>
        <v/>
      </c>
      <c r="D20" s="130" t="str">
        <f>IFERROR(VLOOKUP(A20,Profile!A:F,6,false),"")</f>
        <v/>
      </c>
      <c r="E20" s="130" t="str">
        <f t="shared" si="1"/>
        <v/>
      </c>
      <c r="F20" s="130" t="str">
        <f t="shared" si="2"/>
        <v/>
      </c>
      <c r="G20" s="129" t="str">
        <f t="shared" si="3"/>
        <v/>
      </c>
      <c r="H20" s="127" t="str">
        <f t="shared" si="4"/>
        <v/>
      </c>
      <c r="I20" s="130" t="str">
        <f>if(len(A20)=0,"",'Season Standings Pivot'!A46)</f>
        <v/>
      </c>
      <c r="J20" s="130" t="s">
        <v>14</v>
      </c>
      <c r="K20" s="130" t="str">
        <f>if(len(A20)=0,"",sum('Season Standings Pivot'!B46:Z46))</f>
        <v/>
      </c>
      <c r="L20" s="130" t="str">
        <f>IFERROR(VLOOKUP(I20,Profile!A:F,6,false),"")</f>
        <v/>
      </c>
      <c r="M20" s="130" t="str">
        <f t="shared" si="5"/>
        <v/>
      </c>
      <c r="N20" s="130" t="str">
        <f t="shared" si="6"/>
        <v/>
      </c>
      <c r="O20" s="129" t="str">
        <f t="shared" si="7"/>
        <v/>
      </c>
      <c r="P20" s="127" t="str">
        <f t="shared" si="8"/>
        <v/>
      </c>
    </row>
    <row r="21">
      <c r="A21" s="129" t="str">
        <f>'Season Standings Pivot'!A22</f>
        <v/>
      </c>
      <c r="B21" s="130" t="s">
        <v>14</v>
      </c>
      <c r="C21" s="130" t="str">
        <f>if(len(A21)=0,"",sum('Season Standings Pivot'!B22:Z22))</f>
        <v/>
      </c>
      <c r="D21" s="130" t="str">
        <f>IFERROR(VLOOKUP(A21,Profile!A:F,6,false),"")</f>
        <v/>
      </c>
      <c r="E21" s="130" t="str">
        <f t="shared" si="1"/>
        <v/>
      </c>
      <c r="F21" s="130" t="str">
        <f t="shared" si="2"/>
        <v/>
      </c>
      <c r="G21" s="129" t="str">
        <f t="shared" si="3"/>
        <v/>
      </c>
      <c r="H21" s="127" t="str">
        <f t="shared" si="4"/>
        <v/>
      </c>
      <c r="I21" s="130" t="str">
        <f>if(len(A21)=0,"",'Season Standings Pivot'!A47)</f>
        <v/>
      </c>
      <c r="J21" s="130" t="s">
        <v>14</v>
      </c>
      <c r="K21" s="130" t="str">
        <f>if(len(A21)=0,"",sum('Season Standings Pivot'!B47:Z47))</f>
        <v/>
      </c>
      <c r="L21" s="130" t="str">
        <f>IFERROR(VLOOKUP(I21,Profile!A:F,6,false),"")</f>
        <v/>
      </c>
      <c r="M21" s="130" t="str">
        <f t="shared" si="5"/>
        <v/>
      </c>
      <c r="N21" s="130" t="str">
        <f t="shared" si="6"/>
        <v/>
      </c>
      <c r="O21" s="129" t="str">
        <f t="shared" si="7"/>
        <v/>
      </c>
      <c r="P21" s="127" t="str">
        <f t="shared" si="8"/>
        <v/>
      </c>
    </row>
    <row r="22">
      <c r="A22" s="129" t="str">
        <f>'Season Standings Pivot'!A24</f>
        <v/>
      </c>
      <c r="B22" s="130" t="s">
        <v>14</v>
      </c>
      <c r="C22" s="130" t="str">
        <f>if(len(A22)=0,"",sum('Season Standings Pivot'!B24:Z24))</f>
        <v/>
      </c>
      <c r="D22" s="130" t="str">
        <f>IFERROR(VLOOKUP(A22,Profile!A:F,6,false),"")</f>
        <v/>
      </c>
      <c r="E22" s="130" t="str">
        <f t="shared" si="1"/>
        <v/>
      </c>
      <c r="F22" s="130" t="str">
        <f t="shared" si="2"/>
        <v/>
      </c>
      <c r="G22" s="129" t="str">
        <f t="shared" si="3"/>
        <v/>
      </c>
      <c r="H22" s="127" t="str">
        <f t="shared" si="4"/>
        <v/>
      </c>
      <c r="I22" s="130" t="str">
        <f>if(len(A22)=0,"",'Season Standings Pivot'!A48)</f>
        <v/>
      </c>
      <c r="J22" s="130" t="s">
        <v>14</v>
      </c>
      <c r="K22" s="130" t="str">
        <f>if(len(A22)=0,"",sum('Season Standings Pivot'!B48:Z48))</f>
        <v/>
      </c>
      <c r="L22" s="130" t="str">
        <f>IFERROR(VLOOKUP(I22,Profile!A:F,6,false),"")</f>
        <v/>
      </c>
      <c r="M22" s="130" t="str">
        <f t="shared" si="5"/>
        <v/>
      </c>
      <c r="N22" s="130" t="str">
        <f t="shared" si="6"/>
        <v/>
      </c>
      <c r="O22" s="129" t="str">
        <f t="shared" si="7"/>
        <v/>
      </c>
      <c r="P22" s="127" t="str">
        <f t="shared" si="8"/>
        <v/>
      </c>
    </row>
    <row r="23">
      <c r="A23" s="129" t="str">
        <f>'Season Standings Pivot'!A25</f>
        <v/>
      </c>
      <c r="B23" s="130" t="s">
        <v>14</v>
      </c>
      <c r="C23" s="130" t="str">
        <f>if(len(A23)=0,"",sum('Season Standings Pivot'!B25:Z25))</f>
        <v/>
      </c>
      <c r="D23" s="130" t="str">
        <f>IFERROR(VLOOKUP(A23,Profile!A:F,6,false),"")</f>
        <v/>
      </c>
      <c r="E23" s="130" t="str">
        <f t="shared" si="1"/>
        <v/>
      </c>
      <c r="F23" s="130" t="str">
        <f t="shared" si="2"/>
        <v/>
      </c>
      <c r="G23" s="129" t="str">
        <f t="shared" si="3"/>
        <v/>
      </c>
      <c r="H23" s="127" t="str">
        <f t="shared" si="4"/>
        <v/>
      </c>
      <c r="I23" s="130" t="str">
        <f>if(len(A23)=0,"",'Season Standings Pivot'!A49)</f>
        <v/>
      </c>
      <c r="J23" s="130" t="s">
        <v>14</v>
      </c>
      <c r="K23" s="130" t="str">
        <f>if(len(A23)=0,"",sum('Season Standings Pivot'!B49:Z49))</f>
        <v/>
      </c>
      <c r="L23" s="130" t="str">
        <f>IFERROR(VLOOKUP(I23,Profile!A:F,6,false),"")</f>
        <v/>
      </c>
      <c r="M23" s="130" t="str">
        <f t="shared" si="5"/>
        <v/>
      </c>
      <c r="N23" s="130" t="str">
        <f t="shared" si="6"/>
        <v/>
      </c>
      <c r="O23" s="129" t="str">
        <f t="shared" si="7"/>
        <v/>
      </c>
      <c r="P23" s="127" t="str">
        <f t="shared" si="8"/>
        <v/>
      </c>
    </row>
    <row r="24">
      <c r="A24" s="129"/>
      <c r="B24" s="130" t="s">
        <v>14</v>
      </c>
      <c r="C24" s="130"/>
      <c r="D24" s="130"/>
      <c r="E24" s="130"/>
      <c r="F24" s="130"/>
      <c r="G24" s="130"/>
      <c r="H24" s="127" t="str">
        <f t="shared" si="4"/>
        <v/>
      </c>
      <c r="I24" s="130" t="str">
        <f>if(len(A24)=0,"",'Season Standings Pivot'!A50)</f>
        <v/>
      </c>
      <c r="J24" s="130" t="s">
        <v>14</v>
      </c>
      <c r="K24" s="130" t="str">
        <f>if(len(A24)=0,"",sum('Season Standings Pivot'!B50:Z50))</f>
        <v/>
      </c>
      <c r="L24" s="130" t="str">
        <f>IFERROR(VLOOKUP(I24,Profile!A:F,6,false),"")</f>
        <v/>
      </c>
      <c r="M24" s="130" t="str">
        <f t="shared" si="5"/>
        <v/>
      </c>
      <c r="N24" s="130" t="str">
        <f t="shared" si="6"/>
        <v/>
      </c>
      <c r="O24" s="129" t="str">
        <f t="shared" si="7"/>
        <v/>
      </c>
      <c r="P24" s="127" t="str">
        <f t="shared" si="8"/>
        <v/>
      </c>
    </row>
    <row r="25">
      <c r="B25" s="8" t="s">
        <v>14</v>
      </c>
      <c r="J25" s="8" t="s">
        <v>14</v>
      </c>
    </row>
    <row r="26">
      <c r="B26" s="8" t="s">
        <v>14</v>
      </c>
      <c r="J26" s="8" t="s">
        <v>14</v>
      </c>
    </row>
    <row r="27">
      <c r="B27" s="8" t="s">
        <v>14</v>
      </c>
      <c r="J27" s="8" t="s">
        <v>14</v>
      </c>
    </row>
    <row r="28">
      <c r="B28" s="8" t="s">
        <v>14</v>
      </c>
      <c r="J28" s="8" t="s">
        <v>14</v>
      </c>
    </row>
    <row r="29">
      <c r="B29" s="8" t="s">
        <v>14</v>
      </c>
      <c r="J29" s="8" t="s">
        <v>14</v>
      </c>
    </row>
    <row r="30">
      <c r="B30" s="8" t="s">
        <v>14</v>
      </c>
      <c r="J30" s="8" t="s">
        <v>14</v>
      </c>
    </row>
    <row r="31">
      <c r="B31" s="8" t="s">
        <v>14</v>
      </c>
      <c r="J31" s="8" t="s">
        <v>14</v>
      </c>
    </row>
    <row r="32">
      <c r="B32" s="8" t="s">
        <v>14</v>
      </c>
      <c r="J32" s="8" t="s">
        <v>14</v>
      </c>
    </row>
    <row r="33">
      <c r="B33" s="8" t="s">
        <v>14</v>
      </c>
      <c r="J33" s="8" t="s">
        <v>14</v>
      </c>
    </row>
    <row r="34">
      <c r="B34" s="8" t="s">
        <v>14</v>
      </c>
      <c r="J34" s="8" t="s">
        <v>14</v>
      </c>
    </row>
    <row r="35">
      <c r="B35" s="8" t="s">
        <v>14</v>
      </c>
      <c r="J35" s="8" t="s">
        <v>14</v>
      </c>
    </row>
    <row r="36">
      <c r="B36" s="8" t="s">
        <v>14</v>
      </c>
      <c r="J36" s="8" t="s">
        <v>14</v>
      </c>
    </row>
    <row r="37">
      <c r="B37" s="8" t="s">
        <v>14</v>
      </c>
      <c r="J37" s="8" t="s">
        <v>14</v>
      </c>
    </row>
    <row r="38">
      <c r="B38" s="8" t="s">
        <v>14</v>
      </c>
      <c r="J38" s="8" t="s">
        <v>14</v>
      </c>
    </row>
    <row r="39">
      <c r="B39" s="8" t="s">
        <v>14</v>
      </c>
      <c r="J39" s="8" t="s">
        <v>14</v>
      </c>
    </row>
    <row r="40">
      <c r="B40" s="8" t="s">
        <v>14</v>
      </c>
      <c r="J40" s="8" t="s">
        <v>14</v>
      </c>
    </row>
    <row r="41">
      <c r="B41" s="8" t="s">
        <v>14</v>
      </c>
      <c r="J41" s="8" t="s">
        <v>14</v>
      </c>
    </row>
    <row r="42">
      <c r="B42" s="8" t="s">
        <v>14</v>
      </c>
      <c r="J42" s="8" t="s">
        <v>14</v>
      </c>
    </row>
    <row r="43">
      <c r="B43" s="8" t="s">
        <v>14</v>
      </c>
      <c r="J43" s="8" t="s">
        <v>14</v>
      </c>
    </row>
    <row r="44">
      <c r="B44" s="8" t="s">
        <v>14</v>
      </c>
      <c r="J44" s="8" t="s">
        <v>14</v>
      </c>
    </row>
    <row r="45">
      <c r="B45" s="8" t="s">
        <v>14</v>
      </c>
      <c r="J45" s="8" t="s">
        <v>14</v>
      </c>
    </row>
    <row r="46">
      <c r="B46" s="8" t="s">
        <v>14</v>
      </c>
      <c r="J46" s="8" t="s">
        <v>14</v>
      </c>
    </row>
    <row r="47">
      <c r="B47" s="8" t="s">
        <v>14</v>
      </c>
      <c r="J47" s="8" t="s">
        <v>14</v>
      </c>
    </row>
    <row r="48">
      <c r="B48" s="8" t="s">
        <v>14</v>
      </c>
      <c r="J48" s="8" t="s">
        <v>14</v>
      </c>
    </row>
    <row r="49">
      <c r="B49" s="8" t="s">
        <v>14</v>
      </c>
      <c r="J49" s="8" t="s">
        <v>14</v>
      </c>
    </row>
    <row r="50">
      <c r="B50" s="8" t="s">
        <v>14</v>
      </c>
      <c r="J50" s="8" t="s">
        <v>14</v>
      </c>
    </row>
    <row r="51">
      <c r="B51" s="8" t="s">
        <v>14</v>
      </c>
      <c r="J51" s="8" t="s">
        <v>14</v>
      </c>
    </row>
    <row r="52">
      <c r="B52" s="8" t="s">
        <v>14</v>
      </c>
      <c r="J52" s="8" t="s">
        <v>14</v>
      </c>
    </row>
    <row r="53">
      <c r="B53" s="8" t="s">
        <v>14</v>
      </c>
      <c r="J53" s="8" t="s">
        <v>14</v>
      </c>
    </row>
    <row r="54">
      <c r="B54" s="8" t="s">
        <v>14</v>
      </c>
      <c r="J54" s="8" t="s">
        <v>14</v>
      </c>
    </row>
    <row r="55">
      <c r="B55" s="8" t="s">
        <v>14</v>
      </c>
      <c r="J55" s="8" t="s">
        <v>14</v>
      </c>
    </row>
    <row r="56">
      <c r="B56" s="8" t="s">
        <v>14</v>
      </c>
      <c r="J56" s="8" t="s">
        <v>14</v>
      </c>
    </row>
    <row r="57">
      <c r="B57" s="8" t="s">
        <v>14</v>
      </c>
      <c r="J57" s="8" t="s">
        <v>14</v>
      </c>
    </row>
    <row r="58">
      <c r="B58" s="8" t="s">
        <v>14</v>
      </c>
      <c r="J58" s="8" t="s">
        <v>14</v>
      </c>
    </row>
    <row r="59">
      <c r="B59" s="8" t="s">
        <v>14</v>
      </c>
      <c r="J59" s="8" t="s">
        <v>14</v>
      </c>
    </row>
    <row r="60">
      <c r="B60" s="8" t="s">
        <v>14</v>
      </c>
      <c r="J60" s="8" t="s">
        <v>14</v>
      </c>
    </row>
    <row r="61">
      <c r="B61" s="8" t="s">
        <v>14</v>
      </c>
      <c r="J61" s="8" t="s">
        <v>14</v>
      </c>
    </row>
    <row r="62">
      <c r="B62" s="8" t="s">
        <v>14</v>
      </c>
      <c r="J62" s="8" t="s">
        <v>14</v>
      </c>
    </row>
    <row r="63">
      <c r="B63" s="8" t="s">
        <v>14</v>
      </c>
      <c r="J63" s="8" t="s">
        <v>14</v>
      </c>
    </row>
    <row r="64">
      <c r="B64" s="8" t="s">
        <v>14</v>
      </c>
      <c r="J64" s="8" t="s">
        <v>14</v>
      </c>
    </row>
    <row r="65">
      <c r="B65" s="8" t="s">
        <v>14</v>
      </c>
      <c r="J65" s="8" t="s">
        <v>14</v>
      </c>
    </row>
    <row r="66">
      <c r="B66" s="8" t="s">
        <v>14</v>
      </c>
      <c r="J66" s="8" t="s">
        <v>14</v>
      </c>
    </row>
    <row r="67">
      <c r="B67" s="8" t="s">
        <v>14</v>
      </c>
      <c r="J67" s="8" t="s">
        <v>14</v>
      </c>
    </row>
    <row r="68">
      <c r="B68" s="8" t="s">
        <v>14</v>
      </c>
      <c r="J68" s="8" t="s">
        <v>14</v>
      </c>
    </row>
    <row r="69">
      <c r="B69" s="8" t="s">
        <v>14</v>
      </c>
      <c r="J69" s="8" t="s">
        <v>14</v>
      </c>
    </row>
    <row r="70">
      <c r="B70" s="8" t="s">
        <v>14</v>
      </c>
      <c r="J70" s="8" t="s">
        <v>14</v>
      </c>
    </row>
    <row r="71">
      <c r="B71" s="8" t="s">
        <v>14</v>
      </c>
      <c r="J71" s="8" t="s">
        <v>14</v>
      </c>
    </row>
    <row r="72">
      <c r="B72" s="8" t="s">
        <v>14</v>
      </c>
      <c r="J72" s="8" t="s">
        <v>14</v>
      </c>
    </row>
    <row r="73">
      <c r="B73" s="8" t="s">
        <v>14</v>
      </c>
      <c r="J73" s="8" t="s">
        <v>14</v>
      </c>
    </row>
    <row r="74">
      <c r="B74" s="8" t="s">
        <v>14</v>
      </c>
      <c r="J74" s="8" t="s">
        <v>14</v>
      </c>
    </row>
    <row r="75">
      <c r="B75" s="8" t="s">
        <v>14</v>
      </c>
      <c r="J75" s="8" t="s">
        <v>14</v>
      </c>
    </row>
    <row r="76">
      <c r="B76" s="8" t="s">
        <v>14</v>
      </c>
      <c r="J76" s="8" t="s">
        <v>14</v>
      </c>
    </row>
    <row r="77">
      <c r="B77" s="8" t="s">
        <v>14</v>
      </c>
      <c r="J77" s="8" t="s">
        <v>14</v>
      </c>
    </row>
    <row r="78">
      <c r="B78" s="8" t="s">
        <v>14</v>
      </c>
      <c r="J78" s="8" t="s">
        <v>14</v>
      </c>
    </row>
    <row r="79">
      <c r="B79" s="8" t="s">
        <v>14</v>
      </c>
      <c r="J79" s="8" t="s">
        <v>14</v>
      </c>
    </row>
    <row r="80">
      <c r="B80" s="8" t="s">
        <v>14</v>
      </c>
      <c r="J80" s="8" t="s">
        <v>14</v>
      </c>
    </row>
    <row r="81">
      <c r="B81" s="8" t="s">
        <v>14</v>
      </c>
      <c r="J81" s="8" t="s">
        <v>14</v>
      </c>
    </row>
    <row r="82">
      <c r="B82" s="8" t="s">
        <v>14</v>
      </c>
      <c r="J82" s="8" t="s">
        <v>14</v>
      </c>
    </row>
    <row r="83">
      <c r="B83" s="8" t="s">
        <v>14</v>
      </c>
      <c r="J83" s="8" t="s">
        <v>14</v>
      </c>
    </row>
    <row r="84">
      <c r="B84" s="8" t="s">
        <v>14</v>
      </c>
      <c r="J84" s="8" t="s">
        <v>14</v>
      </c>
    </row>
    <row r="85">
      <c r="B85" s="8" t="s">
        <v>14</v>
      </c>
      <c r="J85" s="8" t="s">
        <v>14</v>
      </c>
    </row>
    <row r="86">
      <c r="B86" s="8" t="s">
        <v>14</v>
      </c>
      <c r="J86" s="8" t="s">
        <v>14</v>
      </c>
    </row>
    <row r="87">
      <c r="B87" s="8" t="s">
        <v>14</v>
      </c>
      <c r="J87" s="8" t="s">
        <v>14</v>
      </c>
    </row>
    <row r="88">
      <c r="B88" s="8" t="s">
        <v>14</v>
      </c>
      <c r="J88" s="8" t="s">
        <v>14</v>
      </c>
    </row>
    <row r="89">
      <c r="B89" s="8" t="s">
        <v>14</v>
      </c>
      <c r="J89" s="8" t="s">
        <v>14</v>
      </c>
    </row>
    <row r="90">
      <c r="B90" s="8" t="s">
        <v>14</v>
      </c>
      <c r="J90" s="8" t="s">
        <v>14</v>
      </c>
    </row>
    <row r="91">
      <c r="B91" s="8" t="s">
        <v>14</v>
      </c>
      <c r="J91" s="8" t="s">
        <v>14</v>
      </c>
    </row>
    <row r="92">
      <c r="B92" s="8" t="s">
        <v>14</v>
      </c>
      <c r="J92" s="8" t="s">
        <v>14</v>
      </c>
    </row>
    <row r="93">
      <c r="B93" s="8" t="s">
        <v>14</v>
      </c>
      <c r="J93" s="8" t="s">
        <v>14</v>
      </c>
    </row>
    <row r="94">
      <c r="B94" s="8" t="s">
        <v>14</v>
      </c>
      <c r="J94" s="8" t="s">
        <v>14</v>
      </c>
    </row>
    <row r="95">
      <c r="B95" s="8" t="s">
        <v>14</v>
      </c>
      <c r="J95" s="8" t="s">
        <v>14</v>
      </c>
    </row>
    <row r="96">
      <c r="B96" s="8" t="s">
        <v>14</v>
      </c>
      <c r="J96" s="8" t="s">
        <v>14</v>
      </c>
    </row>
    <row r="97">
      <c r="B97" s="8" t="s">
        <v>14</v>
      </c>
      <c r="J97" s="8" t="s">
        <v>14</v>
      </c>
    </row>
    <row r="98">
      <c r="B98" s="8" t="s">
        <v>14</v>
      </c>
      <c r="J98" s="8" t="s">
        <v>14</v>
      </c>
    </row>
    <row r="99">
      <c r="B99" s="8" t="s">
        <v>14</v>
      </c>
      <c r="J99" s="8" t="s">
        <v>14</v>
      </c>
    </row>
    <row r="100">
      <c r="B100" s="8" t="s">
        <v>14</v>
      </c>
      <c r="J100" s="8" t="s">
        <v>14</v>
      </c>
    </row>
    <row r="101">
      <c r="B101" s="8" t="s">
        <v>14</v>
      </c>
      <c r="J101" s="8" t="s">
        <v>14</v>
      </c>
    </row>
    <row r="102">
      <c r="B102" s="8" t="s">
        <v>14</v>
      </c>
      <c r="J102" s="8" t="s">
        <v>14</v>
      </c>
    </row>
    <row r="103">
      <c r="B103" s="8" t="s">
        <v>14</v>
      </c>
      <c r="J103" s="8" t="s">
        <v>14</v>
      </c>
    </row>
    <row r="104">
      <c r="B104" s="8" t="s">
        <v>14</v>
      </c>
      <c r="J104" s="8" t="s">
        <v>14</v>
      </c>
    </row>
    <row r="105">
      <c r="B105" s="8" t="s">
        <v>14</v>
      </c>
      <c r="J105" s="8" t="s">
        <v>14</v>
      </c>
    </row>
    <row r="106">
      <c r="B106" s="8" t="s">
        <v>14</v>
      </c>
      <c r="J106" s="8" t="s">
        <v>14</v>
      </c>
    </row>
    <row r="107">
      <c r="B107" s="8" t="s">
        <v>14</v>
      </c>
      <c r="J107" s="8" t="s">
        <v>14</v>
      </c>
    </row>
    <row r="108">
      <c r="B108" s="8" t="s">
        <v>14</v>
      </c>
      <c r="J108" s="8" t="s">
        <v>14</v>
      </c>
    </row>
    <row r="109">
      <c r="B109" s="8" t="s">
        <v>14</v>
      </c>
      <c r="J109" s="8" t="s">
        <v>14</v>
      </c>
    </row>
    <row r="110">
      <c r="B110" s="8" t="s">
        <v>14</v>
      </c>
      <c r="J110" s="8" t="s">
        <v>14</v>
      </c>
    </row>
    <row r="111">
      <c r="B111" s="8" t="s">
        <v>14</v>
      </c>
      <c r="J111" s="8" t="s">
        <v>14</v>
      </c>
    </row>
    <row r="112">
      <c r="B112" s="8" t="s">
        <v>14</v>
      </c>
      <c r="J112" s="8" t="s">
        <v>14</v>
      </c>
    </row>
    <row r="113">
      <c r="B113" s="8" t="s">
        <v>14</v>
      </c>
      <c r="J113" s="8" t="s">
        <v>14</v>
      </c>
    </row>
    <row r="114">
      <c r="B114" s="8" t="s">
        <v>14</v>
      </c>
      <c r="J114" s="8" t="s">
        <v>14</v>
      </c>
    </row>
    <row r="115">
      <c r="B115" s="8" t="s">
        <v>14</v>
      </c>
      <c r="J115" s="8" t="s">
        <v>14</v>
      </c>
    </row>
    <row r="116">
      <c r="B116" s="8" t="s">
        <v>14</v>
      </c>
      <c r="J116" s="8" t="s">
        <v>14</v>
      </c>
    </row>
    <row r="117">
      <c r="B117" s="8" t="s">
        <v>14</v>
      </c>
      <c r="J117" s="8" t="s">
        <v>14</v>
      </c>
    </row>
    <row r="118">
      <c r="B118" s="8" t="s">
        <v>14</v>
      </c>
      <c r="J118" s="8" t="s">
        <v>14</v>
      </c>
    </row>
    <row r="119">
      <c r="B119" s="8" t="s">
        <v>14</v>
      </c>
      <c r="J119" s="8" t="s">
        <v>14</v>
      </c>
    </row>
    <row r="120">
      <c r="B120" s="8" t="s">
        <v>14</v>
      </c>
      <c r="J120" s="8" t="s">
        <v>14</v>
      </c>
    </row>
    <row r="121">
      <c r="B121" s="8" t="s">
        <v>14</v>
      </c>
      <c r="J121" s="8" t="s">
        <v>14</v>
      </c>
    </row>
    <row r="122">
      <c r="B122" s="8" t="s">
        <v>14</v>
      </c>
      <c r="J122" s="8" t="s">
        <v>14</v>
      </c>
    </row>
    <row r="123">
      <c r="B123" s="8" t="s">
        <v>14</v>
      </c>
      <c r="J123" s="8" t="s">
        <v>14</v>
      </c>
    </row>
    <row r="124">
      <c r="B124" s="8" t="s">
        <v>14</v>
      </c>
      <c r="J124" s="8" t="s">
        <v>14</v>
      </c>
    </row>
    <row r="125">
      <c r="B125" s="8" t="s">
        <v>14</v>
      </c>
      <c r="J125" s="8" t="s">
        <v>14</v>
      </c>
    </row>
    <row r="126">
      <c r="B126" s="8" t="s">
        <v>14</v>
      </c>
      <c r="J126" s="8" t="s">
        <v>14</v>
      </c>
    </row>
    <row r="127">
      <c r="B127" s="8" t="s">
        <v>14</v>
      </c>
      <c r="J127" s="8" t="s">
        <v>14</v>
      </c>
    </row>
    <row r="128">
      <c r="B128" s="8" t="s">
        <v>14</v>
      </c>
      <c r="J128" s="8" t="s">
        <v>14</v>
      </c>
    </row>
    <row r="129">
      <c r="B129" s="8" t="s">
        <v>14</v>
      </c>
      <c r="J129" s="8" t="s">
        <v>14</v>
      </c>
    </row>
    <row r="130">
      <c r="B130" s="8" t="s">
        <v>14</v>
      </c>
      <c r="J130" s="8" t="s">
        <v>14</v>
      </c>
    </row>
    <row r="131">
      <c r="B131" s="8" t="s">
        <v>14</v>
      </c>
      <c r="J131" s="8" t="s">
        <v>14</v>
      </c>
    </row>
    <row r="132">
      <c r="B132" s="8" t="s">
        <v>14</v>
      </c>
      <c r="J132" s="8" t="s">
        <v>14</v>
      </c>
    </row>
    <row r="133">
      <c r="B133" s="8" t="s">
        <v>14</v>
      </c>
      <c r="J133" s="8" t="s">
        <v>14</v>
      </c>
    </row>
    <row r="134">
      <c r="B134" s="8" t="s">
        <v>14</v>
      </c>
      <c r="J134" s="8" t="s">
        <v>14</v>
      </c>
    </row>
    <row r="135">
      <c r="B135" s="8" t="s">
        <v>14</v>
      </c>
      <c r="J135" s="8" t="s">
        <v>14</v>
      </c>
    </row>
    <row r="136">
      <c r="B136" s="8" t="s">
        <v>14</v>
      </c>
      <c r="J136" s="8" t="s">
        <v>14</v>
      </c>
    </row>
    <row r="137">
      <c r="B137" s="8" t="s">
        <v>14</v>
      </c>
      <c r="J137" s="8" t="s">
        <v>14</v>
      </c>
    </row>
    <row r="138">
      <c r="B138" s="8" t="s">
        <v>14</v>
      </c>
      <c r="J138" s="8" t="s">
        <v>14</v>
      </c>
    </row>
    <row r="139">
      <c r="B139" s="8" t="s">
        <v>14</v>
      </c>
      <c r="J139" s="8" t="s">
        <v>14</v>
      </c>
    </row>
    <row r="140">
      <c r="B140" s="8" t="s">
        <v>14</v>
      </c>
      <c r="J140" s="8" t="s">
        <v>14</v>
      </c>
    </row>
    <row r="141">
      <c r="B141" s="8" t="s">
        <v>14</v>
      </c>
      <c r="J141" s="8" t="s">
        <v>14</v>
      </c>
    </row>
    <row r="142">
      <c r="B142" s="8" t="s">
        <v>14</v>
      </c>
      <c r="J142" s="8" t="s">
        <v>14</v>
      </c>
    </row>
    <row r="143">
      <c r="B143" s="8" t="s">
        <v>14</v>
      </c>
      <c r="J143" s="8" t="s">
        <v>14</v>
      </c>
    </row>
    <row r="144">
      <c r="B144" s="8" t="s">
        <v>14</v>
      </c>
      <c r="J144" s="8" t="s">
        <v>14</v>
      </c>
    </row>
    <row r="145">
      <c r="B145" s="8" t="s">
        <v>14</v>
      </c>
      <c r="J145" s="8" t="s">
        <v>14</v>
      </c>
    </row>
    <row r="146">
      <c r="B146" s="8" t="s">
        <v>14</v>
      </c>
      <c r="J146" s="8" t="s">
        <v>14</v>
      </c>
    </row>
    <row r="147">
      <c r="B147" s="8" t="s">
        <v>14</v>
      </c>
      <c r="J147" s="8" t="s">
        <v>14</v>
      </c>
    </row>
    <row r="148">
      <c r="B148" s="8" t="s">
        <v>14</v>
      </c>
      <c r="J148" s="8" t="s">
        <v>14</v>
      </c>
    </row>
    <row r="149">
      <c r="B149" s="8" t="s">
        <v>14</v>
      </c>
      <c r="J149" s="8" t="s">
        <v>14</v>
      </c>
    </row>
    <row r="150">
      <c r="B150" s="8" t="s">
        <v>14</v>
      </c>
      <c r="J150" s="8" t="s">
        <v>14</v>
      </c>
    </row>
    <row r="151">
      <c r="B151" s="8" t="s">
        <v>14</v>
      </c>
      <c r="J151" s="8" t="s">
        <v>14</v>
      </c>
    </row>
    <row r="152">
      <c r="B152" s="8" t="s">
        <v>14</v>
      </c>
      <c r="J152" s="8" t="s">
        <v>14</v>
      </c>
    </row>
    <row r="153">
      <c r="B153" s="8" t="s">
        <v>14</v>
      </c>
      <c r="J153" s="8" t="s">
        <v>14</v>
      </c>
    </row>
    <row r="154">
      <c r="B154" s="8" t="s">
        <v>14</v>
      </c>
      <c r="J154" s="8" t="s">
        <v>14</v>
      </c>
    </row>
    <row r="155">
      <c r="B155" s="8" t="s">
        <v>14</v>
      </c>
      <c r="J155" s="8" t="s">
        <v>14</v>
      </c>
    </row>
    <row r="156">
      <c r="B156" s="8" t="s">
        <v>14</v>
      </c>
      <c r="J156" s="8" t="s">
        <v>14</v>
      </c>
    </row>
    <row r="157">
      <c r="B157" s="8" t="s">
        <v>14</v>
      </c>
      <c r="J157" s="8" t="s">
        <v>14</v>
      </c>
    </row>
    <row r="158">
      <c r="B158" s="8" t="s">
        <v>14</v>
      </c>
      <c r="J158" s="8" t="s">
        <v>14</v>
      </c>
    </row>
    <row r="159">
      <c r="B159" s="8" t="s">
        <v>14</v>
      </c>
      <c r="J159" s="8" t="s">
        <v>14</v>
      </c>
    </row>
    <row r="160">
      <c r="B160" s="8" t="s">
        <v>14</v>
      </c>
      <c r="J160" s="8" t="s">
        <v>14</v>
      </c>
    </row>
    <row r="161">
      <c r="B161" s="8" t="s">
        <v>14</v>
      </c>
      <c r="J161" s="8" t="s">
        <v>14</v>
      </c>
    </row>
    <row r="162">
      <c r="B162" s="8" t="s">
        <v>14</v>
      </c>
      <c r="J162" s="8" t="s">
        <v>14</v>
      </c>
    </row>
    <row r="163">
      <c r="B163" s="8" t="s">
        <v>14</v>
      </c>
      <c r="J163" s="8" t="s">
        <v>14</v>
      </c>
    </row>
    <row r="164">
      <c r="B164" s="8" t="s">
        <v>14</v>
      </c>
      <c r="J164" s="8" t="s">
        <v>14</v>
      </c>
    </row>
    <row r="165">
      <c r="B165" s="8" t="s">
        <v>14</v>
      </c>
      <c r="J165" s="8" t="s">
        <v>14</v>
      </c>
    </row>
    <row r="166">
      <c r="B166" s="8" t="s">
        <v>14</v>
      </c>
      <c r="J166" s="8" t="s">
        <v>14</v>
      </c>
    </row>
    <row r="167">
      <c r="B167" s="8" t="s">
        <v>14</v>
      </c>
      <c r="J167" s="8" t="s">
        <v>14</v>
      </c>
    </row>
    <row r="168">
      <c r="B168" s="8" t="s">
        <v>14</v>
      </c>
      <c r="J168" s="8" t="s">
        <v>14</v>
      </c>
    </row>
    <row r="169">
      <c r="B169" s="8" t="s">
        <v>14</v>
      </c>
      <c r="J169" s="8" t="s">
        <v>14</v>
      </c>
    </row>
    <row r="170">
      <c r="B170" s="8" t="s">
        <v>14</v>
      </c>
      <c r="J170" s="8" t="s">
        <v>14</v>
      </c>
    </row>
    <row r="171">
      <c r="B171" s="8" t="s">
        <v>14</v>
      </c>
      <c r="J171" s="8" t="s">
        <v>14</v>
      </c>
    </row>
    <row r="172">
      <c r="B172" s="8" t="s">
        <v>14</v>
      </c>
      <c r="J172" s="8" t="s">
        <v>14</v>
      </c>
    </row>
    <row r="173">
      <c r="B173" s="8" t="s">
        <v>14</v>
      </c>
      <c r="J173" s="8" t="s">
        <v>14</v>
      </c>
    </row>
    <row r="174">
      <c r="B174" s="8" t="s">
        <v>14</v>
      </c>
      <c r="J174" s="8" t="s">
        <v>14</v>
      </c>
    </row>
    <row r="175">
      <c r="B175" s="8" t="s">
        <v>14</v>
      </c>
      <c r="J175" s="8" t="s">
        <v>14</v>
      </c>
    </row>
    <row r="176">
      <c r="B176" s="8" t="s">
        <v>14</v>
      </c>
      <c r="J176" s="8" t="s">
        <v>14</v>
      </c>
    </row>
    <row r="177">
      <c r="B177" s="8" t="s">
        <v>14</v>
      </c>
      <c r="J177" s="8" t="s">
        <v>14</v>
      </c>
    </row>
    <row r="178">
      <c r="B178" s="8" t="s">
        <v>14</v>
      </c>
      <c r="J178" s="8" t="s">
        <v>14</v>
      </c>
    </row>
    <row r="179">
      <c r="B179" s="8" t="s">
        <v>14</v>
      </c>
      <c r="J179" s="8" t="s">
        <v>14</v>
      </c>
    </row>
    <row r="180">
      <c r="B180" s="8" t="s">
        <v>14</v>
      </c>
      <c r="J180" s="8" t="s">
        <v>14</v>
      </c>
    </row>
    <row r="181">
      <c r="B181" s="8" t="s">
        <v>14</v>
      </c>
      <c r="J181" s="8" t="s">
        <v>14</v>
      </c>
    </row>
    <row r="182">
      <c r="B182" s="8" t="s">
        <v>14</v>
      </c>
      <c r="J182" s="8" t="s">
        <v>14</v>
      </c>
    </row>
    <row r="183">
      <c r="B183" s="8" t="s">
        <v>14</v>
      </c>
      <c r="J183" s="8" t="s">
        <v>14</v>
      </c>
    </row>
    <row r="184">
      <c r="B184" s="8" t="s">
        <v>14</v>
      </c>
      <c r="J184" s="8" t="s">
        <v>14</v>
      </c>
    </row>
    <row r="185">
      <c r="B185" s="8" t="s">
        <v>14</v>
      </c>
      <c r="J185" s="8" t="s">
        <v>14</v>
      </c>
    </row>
    <row r="186">
      <c r="B186" s="8" t="s">
        <v>14</v>
      </c>
      <c r="J186" s="8" t="s">
        <v>14</v>
      </c>
    </row>
    <row r="187">
      <c r="B187" s="8" t="s">
        <v>14</v>
      </c>
      <c r="J187" s="8" t="s">
        <v>14</v>
      </c>
    </row>
    <row r="188">
      <c r="B188" s="8" t="s">
        <v>14</v>
      </c>
      <c r="J188" s="8" t="s">
        <v>14</v>
      </c>
    </row>
    <row r="189">
      <c r="B189" s="8" t="s">
        <v>14</v>
      </c>
      <c r="J189" s="8" t="s">
        <v>14</v>
      </c>
    </row>
    <row r="190">
      <c r="B190" s="8" t="s">
        <v>14</v>
      </c>
      <c r="J190" s="8" t="s">
        <v>14</v>
      </c>
    </row>
    <row r="191">
      <c r="B191" s="8" t="s">
        <v>14</v>
      </c>
      <c r="J191" s="8" t="s">
        <v>14</v>
      </c>
    </row>
    <row r="192">
      <c r="B192" s="8" t="s">
        <v>14</v>
      </c>
      <c r="J192" s="8" t="s">
        <v>14</v>
      </c>
    </row>
    <row r="193">
      <c r="B193" s="8" t="s">
        <v>14</v>
      </c>
      <c r="J193" s="8" t="s">
        <v>14</v>
      </c>
    </row>
    <row r="194">
      <c r="B194" s="8" t="s">
        <v>14</v>
      </c>
      <c r="J194" s="8" t="s">
        <v>14</v>
      </c>
    </row>
    <row r="195">
      <c r="B195" s="8" t="s">
        <v>14</v>
      </c>
      <c r="J195" s="8" t="s">
        <v>14</v>
      </c>
    </row>
    <row r="196">
      <c r="B196" s="8" t="s">
        <v>14</v>
      </c>
      <c r="J196" s="8" t="s">
        <v>14</v>
      </c>
    </row>
    <row r="197">
      <c r="B197" s="8" t="s">
        <v>14</v>
      </c>
      <c r="J197" s="8" t="s">
        <v>14</v>
      </c>
    </row>
    <row r="198">
      <c r="B198" s="8" t="s">
        <v>14</v>
      </c>
      <c r="J198" s="8" t="s">
        <v>14</v>
      </c>
    </row>
    <row r="199">
      <c r="B199" s="8" t="s">
        <v>14</v>
      </c>
      <c r="J199" s="8" t="s">
        <v>14</v>
      </c>
    </row>
    <row r="200">
      <c r="B200" s="8" t="s">
        <v>14</v>
      </c>
      <c r="J200" s="8" t="s">
        <v>14</v>
      </c>
    </row>
    <row r="201">
      <c r="B201" s="8" t="s">
        <v>14</v>
      </c>
      <c r="J201" s="8" t="s">
        <v>14</v>
      </c>
    </row>
    <row r="202">
      <c r="B202" s="8" t="s">
        <v>14</v>
      </c>
      <c r="J202" s="8" t="s">
        <v>14</v>
      </c>
    </row>
    <row r="203">
      <c r="B203" s="8" t="s">
        <v>14</v>
      </c>
      <c r="J203" s="8" t="s">
        <v>14</v>
      </c>
    </row>
    <row r="204">
      <c r="B204" s="8" t="s">
        <v>14</v>
      </c>
      <c r="J204" s="8" t="s">
        <v>14</v>
      </c>
    </row>
    <row r="205">
      <c r="B205" s="8" t="s">
        <v>14</v>
      </c>
      <c r="J205" s="8" t="s">
        <v>14</v>
      </c>
    </row>
    <row r="206">
      <c r="B206" s="8" t="s">
        <v>14</v>
      </c>
      <c r="J206" s="8" t="s">
        <v>14</v>
      </c>
    </row>
    <row r="207">
      <c r="B207" s="8" t="s">
        <v>14</v>
      </c>
      <c r="J207" s="8" t="s">
        <v>14</v>
      </c>
    </row>
    <row r="208">
      <c r="B208" s="8" t="s">
        <v>14</v>
      </c>
      <c r="J208" s="8" t="s">
        <v>14</v>
      </c>
    </row>
    <row r="209">
      <c r="B209" s="8" t="s">
        <v>14</v>
      </c>
      <c r="J209" s="8" t="s">
        <v>14</v>
      </c>
    </row>
    <row r="210">
      <c r="B210" s="8" t="s">
        <v>14</v>
      </c>
      <c r="J210" s="8" t="s">
        <v>14</v>
      </c>
    </row>
    <row r="211">
      <c r="B211" s="8" t="s">
        <v>14</v>
      </c>
      <c r="J211" s="8" t="s">
        <v>14</v>
      </c>
    </row>
    <row r="212">
      <c r="B212" s="8" t="s">
        <v>14</v>
      </c>
      <c r="J212" s="8" t="s">
        <v>14</v>
      </c>
    </row>
    <row r="213">
      <c r="B213" s="8" t="s">
        <v>14</v>
      </c>
      <c r="J213" s="8" t="s">
        <v>14</v>
      </c>
    </row>
    <row r="214">
      <c r="B214" s="8" t="s">
        <v>14</v>
      </c>
      <c r="J214" s="8" t="s">
        <v>14</v>
      </c>
    </row>
    <row r="215">
      <c r="B215" s="8" t="s">
        <v>14</v>
      </c>
      <c r="J215" s="8" t="s">
        <v>14</v>
      </c>
    </row>
    <row r="216">
      <c r="B216" s="8" t="s">
        <v>14</v>
      </c>
      <c r="J216" s="8" t="s">
        <v>14</v>
      </c>
    </row>
    <row r="217">
      <c r="B217" s="8" t="s">
        <v>14</v>
      </c>
      <c r="J217" s="8" t="s">
        <v>14</v>
      </c>
    </row>
    <row r="218">
      <c r="B218" s="8" t="s">
        <v>14</v>
      </c>
      <c r="J218" s="8" t="s">
        <v>14</v>
      </c>
    </row>
    <row r="219">
      <c r="B219" s="8" t="s">
        <v>14</v>
      </c>
      <c r="J219" s="8" t="s">
        <v>14</v>
      </c>
    </row>
    <row r="220">
      <c r="B220" s="8" t="s">
        <v>14</v>
      </c>
      <c r="J220" s="8" t="s">
        <v>14</v>
      </c>
    </row>
    <row r="221">
      <c r="B221" s="8" t="s">
        <v>14</v>
      </c>
      <c r="J221" s="8" t="s">
        <v>14</v>
      </c>
    </row>
    <row r="222">
      <c r="B222" s="8" t="s">
        <v>14</v>
      </c>
      <c r="J222" s="8" t="s">
        <v>14</v>
      </c>
    </row>
    <row r="223">
      <c r="B223" s="8" t="s">
        <v>14</v>
      </c>
      <c r="J223" s="8" t="s">
        <v>14</v>
      </c>
    </row>
    <row r="224">
      <c r="B224" s="8" t="s">
        <v>14</v>
      </c>
      <c r="J224" s="8" t="s">
        <v>14</v>
      </c>
    </row>
    <row r="225">
      <c r="B225" s="8" t="s">
        <v>14</v>
      </c>
      <c r="J225" s="8" t="s">
        <v>14</v>
      </c>
    </row>
    <row r="226">
      <c r="B226" s="8" t="s">
        <v>14</v>
      </c>
      <c r="J226" s="8" t="s">
        <v>14</v>
      </c>
    </row>
    <row r="227">
      <c r="B227" s="8" t="s">
        <v>14</v>
      </c>
      <c r="J227" s="8" t="s">
        <v>14</v>
      </c>
    </row>
    <row r="228">
      <c r="B228" s="8" t="s">
        <v>14</v>
      </c>
      <c r="J228" s="8" t="s">
        <v>14</v>
      </c>
    </row>
    <row r="229">
      <c r="B229" s="8" t="s">
        <v>14</v>
      </c>
      <c r="J229" s="8" t="s">
        <v>14</v>
      </c>
    </row>
    <row r="230">
      <c r="B230" s="8" t="s">
        <v>14</v>
      </c>
      <c r="J230" s="8" t="s">
        <v>14</v>
      </c>
    </row>
    <row r="231">
      <c r="B231" s="8" t="s">
        <v>14</v>
      </c>
      <c r="J231" s="8" t="s">
        <v>14</v>
      </c>
    </row>
    <row r="232">
      <c r="B232" s="8" t="s">
        <v>14</v>
      </c>
      <c r="J232" s="8" t="s">
        <v>14</v>
      </c>
    </row>
    <row r="233">
      <c r="B233" s="8" t="s">
        <v>14</v>
      </c>
      <c r="J233" s="8" t="s">
        <v>14</v>
      </c>
    </row>
    <row r="234">
      <c r="B234" s="8" t="s">
        <v>14</v>
      </c>
      <c r="J234" s="8" t="s">
        <v>14</v>
      </c>
    </row>
    <row r="235">
      <c r="B235" s="8" t="s">
        <v>14</v>
      </c>
      <c r="J235" s="8" t="s">
        <v>14</v>
      </c>
    </row>
    <row r="236">
      <c r="B236" s="8" t="s">
        <v>14</v>
      </c>
      <c r="J236" s="8" t="s">
        <v>14</v>
      </c>
    </row>
    <row r="237">
      <c r="B237" s="8" t="s">
        <v>14</v>
      </c>
      <c r="J237" s="8" t="s">
        <v>14</v>
      </c>
    </row>
    <row r="238">
      <c r="B238" s="8" t="s">
        <v>14</v>
      </c>
      <c r="J238" s="8" t="s">
        <v>14</v>
      </c>
    </row>
    <row r="239">
      <c r="B239" s="8" t="s">
        <v>14</v>
      </c>
      <c r="J239" s="8" t="s">
        <v>14</v>
      </c>
    </row>
    <row r="240">
      <c r="B240" s="8" t="s">
        <v>14</v>
      </c>
      <c r="J240" s="8" t="s">
        <v>14</v>
      </c>
    </row>
    <row r="241">
      <c r="B241" s="8" t="s">
        <v>14</v>
      </c>
      <c r="J241" s="8" t="s">
        <v>14</v>
      </c>
    </row>
    <row r="242">
      <c r="B242" s="8" t="s">
        <v>14</v>
      </c>
      <c r="J242" s="8" t="s">
        <v>14</v>
      </c>
    </row>
    <row r="243">
      <c r="B243" s="8" t="s">
        <v>14</v>
      </c>
      <c r="J243" s="8" t="s">
        <v>14</v>
      </c>
    </row>
    <row r="244">
      <c r="B244" s="8" t="s">
        <v>14</v>
      </c>
      <c r="J244" s="8" t="s">
        <v>14</v>
      </c>
    </row>
    <row r="245">
      <c r="B245" s="8" t="s">
        <v>14</v>
      </c>
      <c r="J245" s="8" t="s">
        <v>14</v>
      </c>
    </row>
    <row r="246">
      <c r="B246" s="8" t="s">
        <v>14</v>
      </c>
      <c r="J246" s="8" t="s">
        <v>14</v>
      </c>
    </row>
    <row r="247">
      <c r="B247" s="8" t="s">
        <v>14</v>
      </c>
      <c r="J247" s="8" t="s">
        <v>14</v>
      </c>
    </row>
    <row r="248">
      <c r="B248" s="8" t="s">
        <v>14</v>
      </c>
      <c r="J248" s="8" t="s">
        <v>14</v>
      </c>
    </row>
    <row r="249">
      <c r="B249" s="8" t="s">
        <v>14</v>
      </c>
      <c r="J249" s="8" t="s">
        <v>14</v>
      </c>
    </row>
    <row r="250">
      <c r="B250" s="8" t="s">
        <v>14</v>
      </c>
      <c r="J250" s="8" t="s">
        <v>14</v>
      </c>
    </row>
    <row r="251">
      <c r="B251" s="8" t="s">
        <v>14</v>
      </c>
      <c r="J251" s="8" t="s">
        <v>14</v>
      </c>
    </row>
    <row r="252">
      <c r="B252" s="8" t="s">
        <v>14</v>
      </c>
      <c r="J252" s="8" t="s">
        <v>14</v>
      </c>
    </row>
    <row r="253">
      <c r="B253" s="8" t="s">
        <v>14</v>
      </c>
      <c r="J253" s="8" t="s">
        <v>14</v>
      </c>
    </row>
    <row r="254">
      <c r="B254" s="8" t="s">
        <v>14</v>
      </c>
      <c r="J254" s="8" t="s">
        <v>14</v>
      </c>
    </row>
    <row r="255">
      <c r="B255" s="8" t="s">
        <v>14</v>
      </c>
      <c r="J255" s="8" t="s">
        <v>14</v>
      </c>
    </row>
    <row r="256">
      <c r="B256" s="8" t="s">
        <v>14</v>
      </c>
      <c r="J256" s="8" t="s">
        <v>14</v>
      </c>
    </row>
    <row r="257">
      <c r="B257" s="8" t="s">
        <v>14</v>
      </c>
      <c r="J257" s="8" t="s">
        <v>14</v>
      </c>
    </row>
    <row r="258">
      <c r="B258" s="8" t="s">
        <v>14</v>
      </c>
      <c r="J258" s="8" t="s">
        <v>14</v>
      </c>
    </row>
    <row r="259">
      <c r="B259" s="8" t="s">
        <v>14</v>
      </c>
      <c r="J259" s="8" t="s">
        <v>14</v>
      </c>
    </row>
    <row r="260">
      <c r="B260" s="8" t="s">
        <v>14</v>
      </c>
      <c r="J260" s="8" t="s">
        <v>14</v>
      </c>
    </row>
    <row r="261">
      <c r="B261" s="8" t="s">
        <v>14</v>
      </c>
      <c r="J261" s="8" t="s">
        <v>14</v>
      </c>
    </row>
    <row r="262">
      <c r="B262" s="8" t="s">
        <v>14</v>
      </c>
      <c r="J262" s="8" t="s">
        <v>14</v>
      </c>
    </row>
    <row r="263">
      <c r="B263" s="8" t="s">
        <v>14</v>
      </c>
      <c r="J263" s="8" t="s">
        <v>14</v>
      </c>
    </row>
    <row r="264">
      <c r="B264" s="8" t="s">
        <v>14</v>
      </c>
      <c r="J264" s="8" t="s">
        <v>14</v>
      </c>
    </row>
    <row r="265">
      <c r="B265" s="8" t="s">
        <v>14</v>
      </c>
      <c r="J265" s="8" t="s">
        <v>14</v>
      </c>
    </row>
    <row r="266">
      <c r="B266" s="8" t="s">
        <v>14</v>
      </c>
      <c r="J266" s="8" t="s">
        <v>14</v>
      </c>
    </row>
    <row r="267">
      <c r="B267" s="8" t="s">
        <v>14</v>
      </c>
      <c r="J267" s="8" t="s">
        <v>14</v>
      </c>
    </row>
    <row r="268">
      <c r="B268" s="8" t="s">
        <v>14</v>
      </c>
      <c r="J268" s="8" t="s">
        <v>14</v>
      </c>
    </row>
    <row r="269">
      <c r="B269" s="8" t="s">
        <v>14</v>
      </c>
      <c r="J269" s="8" t="s">
        <v>14</v>
      </c>
    </row>
    <row r="270">
      <c r="B270" s="8" t="s">
        <v>14</v>
      </c>
      <c r="J270" s="8" t="s">
        <v>14</v>
      </c>
    </row>
    <row r="271">
      <c r="B271" s="8" t="s">
        <v>14</v>
      </c>
      <c r="J271" s="8" t="s">
        <v>14</v>
      </c>
    </row>
    <row r="272">
      <c r="B272" s="8" t="s">
        <v>14</v>
      </c>
      <c r="J272" s="8" t="s">
        <v>14</v>
      </c>
    </row>
    <row r="273">
      <c r="B273" s="8" t="s">
        <v>14</v>
      </c>
      <c r="J273" s="8" t="s">
        <v>14</v>
      </c>
    </row>
    <row r="274">
      <c r="B274" s="8" t="s">
        <v>14</v>
      </c>
      <c r="J274" s="8" t="s">
        <v>14</v>
      </c>
    </row>
    <row r="275">
      <c r="B275" s="8" t="s">
        <v>14</v>
      </c>
      <c r="J275" s="8" t="s">
        <v>14</v>
      </c>
    </row>
    <row r="276">
      <c r="B276" s="8" t="s">
        <v>14</v>
      </c>
      <c r="J276" s="8" t="s">
        <v>14</v>
      </c>
    </row>
    <row r="277">
      <c r="B277" s="8" t="s">
        <v>14</v>
      </c>
      <c r="J277" s="8" t="s">
        <v>14</v>
      </c>
    </row>
    <row r="278">
      <c r="B278" s="8" t="s">
        <v>14</v>
      </c>
      <c r="J278" s="8" t="s">
        <v>14</v>
      </c>
    </row>
    <row r="279">
      <c r="B279" s="8" t="s">
        <v>14</v>
      </c>
      <c r="J279" s="8" t="s">
        <v>14</v>
      </c>
    </row>
    <row r="280">
      <c r="B280" s="8" t="s">
        <v>14</v>
      </c>
      <c r="J280" s="8" t="s">
        <v>14</v>
      </c>
    </row>
    <row r="281">
      <c r="B281" s="8" t="s">
        <v>14</v>
      </c>
      <c r="J281" s="8" t="s">
        <v>14</v>
      </c>
    </row>
    <row r="282">
      <c r="B282" s="8" t="s">
        <v>14</v>
      </c>
      <c r="J282" s="8" t="s">
        <v>14</v>
      </c>
    </row>
    <row r="283">
      <c r="B283" s="8" t="s">
        <v>14</v>
      </c>
      <c r="J283" s="8" t="s">
        <v>14</v>
      </c>
    </row>
    <row r="284">
      <c r="B284" s="8" t="s">
        <v>14</v>
      </c>
      <c r="J284" s="8" t="s">
        <v>14</v>
      </c>
    </row>
    <row r="285">
      <c r="B285" s="8" t="s">
        <v>14</v>
      </c>
      <c r="J285" s="8" t="s">
        <v>14</v>
      </c>
    </row>
    <row r="286">
      <c r="B286" s="8" t="s">
        <v>14</v>
      </c>
      <c r="J286" s="8" t="s">
        <v>14</v>
      </c>
    </row>
    <row r="287">
      <c r="B287" s="8" t="s">
        <v>14</v>
      </c>
      <c r="J287" s="8" t="s">
        <v>14</v>
      </c>
    </row>
    <row r="288">
      <c r="B288" s="8" t="s">
        <v>14</v>
      </c>
      <c r="J288" s="8" t="s">
        <v>14</v>
      </c>
    </row>
    <row r="289">
      <c r="B289" s="8" t="s">
        <v>14</v>
      </c>
      <c r="J289" s="8" t="s">
        <v>14</v>
      </c>
    </row>
    <row r="290">
      <c r="B290" s="8" t="s">
        <v>14</v>
      </c>
      <c r="J290" s="8" t="s">
        <v>14</v>
      </c>
    </row>
    <row r="291">
      <c r="B291" s="8" t="s">
        <v>14</v>
      </c>
      <c r="J291" s="8" t="s">
        <v>14</v>
      </c>
    </row>
    <row r="292">
      <c r="B292" s="8" t="s">
        <v>14</v>
      </c>
      <c r="J292" s="8" t="s">
        <v>14</v>
      </c>
    </row>
    <row r="293">
      <c r="B293" s="8" t="s">
        <v>14</v>
      </c>
      <c r="J293" s="8" t="s">
        <v>14</v>
      </c>
    </row>
    <row r="294">
      <c r="B294" s="8" t="s">
        <v>14</v>
      </c>
      <c r="J294" s="8" t="s">
        <v>14</v>
      </c>
    </row>
    <row r="295">
      <c r="B295" s="8" t="s">
        <v>14</v>
      </c>
      <c r="J295" s="8" t="s">
        <v>14</v>
      </c>
    </row>
    <row r="296">
      <c r="B296" s="8" t="s">
        <v>14</v>
      </c>
      <c r="J296" s="8" t="s">
        <v>14</v>
      </c>
    </row>
    <row r="297">
      <c r="B297" s="8" t="s">
        <v>14</v>
      </c>
      <c r="J297" s="8" t="s">
        <v>14</v>
      </c>
    </row>
    <row r="298">
      <c r="B298" s="8" t="s">
        <v>14</v>
      </c>
      <c r="J298" s="8" t="s">
        <v>14</v>
      </c>
    </row>
    <row r="299">
      <c r="B299" s="8" t="s">
        <v>14</v>
      </c>
      <c r="J299" s="8" t="s">
        <v>14</v>
      </c>
    </row>
    <row r="300">
      <c r="B300" s="8" t="s">
        <v>14</v>
      </c>
      <c r="J300" s="8" t="s">
        <v>14</v>
      </c>
    </row>
    <row r="301">
      <c r="B301" s="8" t="s">
        <v>14</v>
      </c>
      <c r="J301" s="8" t="s">
        <v>14</v>
      </c>
    </row>
    <row r="302">
      <c r="B302" s="8" t="s">
        <v>14</v>
      </c>
      <c r="J302" s="8" t="s">
        <v>14</v>
      </c>
    </row>
    <row r="303">
      <c r="B303" s="8" t="s">
        <v>14</v>
      </c>
      <c r="J303" s="8" t="s">
        <v>14</v>
      </c>
    </row>
    <row r="304">
      <c r="B304" s="8" t="s">
        <v>14</v>
      </c>
      <c r="J304" s="8" t="s">
        <v>14</v>
      </c>
    </row>
    <row r="305">
      <c r="B305" s="8" t="s">
        <v>14</v>
      </c>
      <c r="J305" s="8" t="s">
        <v>14</v>
      </c>
    </row>
    <row r="306">
      <c r="B306" s="8" t="s">
        <v>14</v>
      </c>
      <c r="J306" s="8" t="s">
        <v>14</v>
      </c>
    </row>
    <row r="307">
      <c r="B307" s="8" t="s">
        <v>14</v>
      </c>
      <c r="J307" s="8" t="s">
        <v>14</v>
      </c>
    </row>
    <row r="308">
      <c r="B308" s="8" t="s">
        <v>14</v>
      </c>
      <c r="J308" s="8" t="s">
        <v>14</v>
      </c>
    </row>
    <row r="309">
      <c r="B309" s="8" t="s">
        <v>14</v>
      </c>
      <c r="J309" s="8" t="s">
        <v>14</v>
      </c>
    </row>
    <row r="310">
      <c r="B310" s="8" t="s">
        <v>14</v>
      </c>
      <c r="J310" s="8" t="s">
        <v>14</v>
      </c>
    </row>
    <row r="311">
      <c r="B311" s="8" t="s">
        <v>14</v>
      </c>
      <c r="J311" s="8" t="s">
        <v>14</v>
      </c>
    </row>
    <row r="312">
      <c r="B312" s="8" t="s">
        <v>14</v>
      </c>
      <c r="J312" s="8" t="s">
        <v>14</v>
      </c>
    </row>
    <row r="313">
      <c r="B313" s="8" t="s">
        <v>14</v>
      </c>
      <c r="J313" s="8" t="s">
        <v>14</v>
      </c>
    </row>
    <row r="314">
      <c r="B314" s="8" t="s">
        <v>14</v>
      </c>
      <c r="J314" s="8" t="s">
        <v>14</v>
      </c>
    </row>
    <row r="315">
      <c r="B315" s="8" t="s">
        <v>14</v>
      </c>
      <c r="J315" s="8" t="s">
        <v>14</v>
      </c>
    </row>
    <row r="316">
      <c r="B316" s="8" t="s">
        <v>14</v>
      </c>
      <c r="J316" s="8" t="s">
        <v>14</v>
      </c>
    </row>
    <row r="317">
      <c r="B317" s="8" t="s">
        <v>14</v>
      </c>
      <c r="J317" s="8" t="s">
        <v>14</v>
      </c>
    </row>
    <row r="318">
      <c r="B318" s="8" t="s">
        <v>14</v>
      </c>
      <c r="J318" s="8" t="s">
        <v>14</v>
      </c>
    </row>
    <row r="319">
      <c r="B319" s="8" t="s">
        <v>14</v>
      </c>
      <c r="J319" s="8" t="s">
        <v>14</v>
      </c>
    </row>
    <row r="320">
      <c r="B320" s="8" t="s">
        <v>14</v>
      </c>
      <c r="J320" s="8" t="s">
        <v>14</v>
      </c>
    </row>
    <row r="321">
      <c r="B321" s="8" t="s">
        <v>14</v>
      </c>
      <c r="J321" s="8" t="s">
        <v>14</v>
      </c>
    </row>
    <row r="322">
      <c r="B322" s="8" t="s">
        <v>14</v>
      </c>
      <c r="J322" s="8" t="s">
        <v>14</v>
      </c>
    </row>
    <row r="323">
      <c r="B323" s="8" t="s">
        <v>14</v>
      </c>
      <c r="J323" s="8" t="s">
        <v>14</v>
      </c>
    </row>
    <row r="324">
      <c r="B324" s="8" t="s">
        <v>14</v>
      </c>
      <c r="J324" s="8" t="s">
        <v>14</v>
      </c>
    </row>
    <row r="325">
      <c r="B325" s="8" t="s">
        <v>14</v>
      </c>
      <c r="J325" s="8" t="s">
        <v>14</v>
      </c>
    </row>
    <row r="326">
      <c r="B326" s="8" t="s">
        <v>14</v>
      </c>
      <c r="J326" s="8" t="s">
        <v>14</v>
      </c>
    </row>
    <row r="327">
      <c r="B327" s="8" t="s">
        <v>14</v>
      </c>
      <c r="J327" s="8" t="s">
        <v>14</v>
      </c>
    </row>
    <row r="328">
      <c r="B328" s="8" t="s">
        <v>14</v>
      </c>
      <c r="J328" s="8" t="s">
        <v>14</v>
      </c>
    </row>
    <row r="329">
      <c r="B329" s="8" t="s">
        <v>14</v>
      </c>
      <c r="J329" s="8" t="s">
        <v>14</v>
      </c>
    </row>
    <row r="330">
      <c r="B330" s="8" t="s">
        <v>14</v>
      </c>
      <c r="J330" s="8" t="s">
        <v>14</v>
      </c>
    </row>
    <row r="331">
      <c r="B331" s="8" t="s">
        <v>14</v>
      </c>
      <c r="J331" s="8" t="s">
        <v>14</v>
      </c>
    </row>
    <row r="332">
      <c r="B332" s="8" t="s">
        <v>14</v>
      </c>
      <c r="J332" s="8" t="s">
        <v>14</v>
      </c>
    </row>
    <row r="333">
      <c r="B333" s="8" t="s">
        <v>14</v>
      </c>
      <c r="J333" s="8" t="s">
        <v>14</v>
      </c>
    </row>
    <row r="334">
      <c r="B334" s="8" t="s">
        <v>14</v>
      </c>
      <c r="J334" s="8" t="s">
        <v>14</v>
      </c>
    </row>
    <row r="335">
      <c r="B335" s="8" t="s">
        <v>14</v>
      </c>
      <c r="J335" s="8" t="s">
        <v>14</v>
      </c>
    </row>
    <row r="336">
      <c r="B336" s="8" t="s">
        <v>14</v>
      </c>
      <c r="J336" s="8" t="s">
        <v>14</v>
      </c>
    </row>
    <row r="337">
      <c r="B337" s="8" t="s">
        <v>14</v>
      </c>
      <c r="J337" s="8" t="s">
        <v>14</v>
      </c>
    </row>
    <row r="338">
      <c r="B338" s="8" t="s">
        <v>14</v>
      </c>
      <c r="J338" s="8" t="s">
        <v>14</v>
      </c>
    </row>
    <row r="339">
      <c r="B339" s="8" t="s">
        <v>14</v>
      </c>
      <c r="J339" s="8" t="s">
        <v>14</v>
      </c>
    </row>
    <row r="340">
      <c r="B340" s="8" t="s">
        <v>14</v>
      </c>
      <c r="J340" s="8" t="s">
        <v>14</v>
      </c>
    </row>
    <row r="341">
      <c r="B341" s="8" t="s">
        <v>14</v>
      </c>
      <c r="J341" s="8" t="s">
        <v>14</v>
      </c>
    </row>
    <row r="342">
      <c r="B342" s="8" t="s">
        <v>14</v>
      </c>
      <c r="J342" s="8" t="s">
        <v>14</v>
      </c>
    </row>
    <row r="343">
      <c r="B343" s="8" t="s">
        <v>14</v>
      </c>
      <c r="J343" s="8" t="s">
        <v>14</v>
      </c>
    </row>
    <row r="344">
      <c r="B344" s="8" t="s">
        <v>14</v>
      </c>
      <c r="J344" s="8" t="s">
        <v>14</v>
      </c>
    </row>
    <row r="345">
      <c r="B345" s="8" t="s">
        <v>14</v>
      </c>
      <c r="J345" s="8" t="s">
        <v>14</v>
      </c>
    </row>
    <row r="346">
      <c r="B346" s="8" t="s">
        <v>14</v>
      </c>
      <c r="J346" s="8" t="s">
        <v>14</v>
      </c>
    </row>
    <row r="347">
      <c r="B347" s="8" t="s">
        <v>14</v>
      </c>
      <c r="J347" s="8" t="s">
        <v>14</v>
      </c>
    </row>
    <row r="348">
      <c r="B348" s="8" t="s">
        <v>14</v>
      </c>
      <c r="J348" s="8" t="s">
        <v>14</v>
      </c>
    </row>
    <row r="349">
      <c r="B349" s="8" t="s">
        <v>14</v>
      </c>
      <c r="J349" s="8" t="s">
        <v>14</v>
      </c>
    </row>
    <row r="350">
      <c r="B350" s="8" t="s">
        <v>14</v>
      </c>
      <c r="J350" s="8" t="s">
        <v>14</v>
      </c>
    </row>
    <row r="351">
      <c r="B351" s="8" t="s">
        <v>14</v>
      </c>
      <c r="J351" s="8" t="s">
        <v>14</v>
      </c>
    </row>
    <row r="352">
      <c r="B352" s="8" t="s">
        <v>14</v>
      </c>
      <c r="J352" s="8" t="s">
        <v>14</v>
      </c>
    </row>
    <row r="353">
      <c r="B353" s="8" t="s">
        <v>14</v>
      </c>
      <c r="J353" s="8" t="s">
        <v>14</v>
      </c>
    </row>
    <row r="354">
      <c r="B354" s="8" t="s">
        <v>14</v>
      </c>
      <c r="J354" s="8" t="s">
        <v>14</v>
      </c>
    </row>
    <row r="355">
      <c r="B355" s="8" t="s">
        <v>14</v>
      </c>
      <c r="J355" s="8" t="s">
        <v>14</v>
      </c>
    </row>
    <row r="356">
      <c r="B356" s="8" t="s">
        <v>14</v>
      </c>
      <c r="J356" s="8" t="s">
        <v>14</v>
      </c>
    </row>
    <row r="357">
      <c r="B357" s="8" t="s">
        <v>14</v>
      </c>
      <c r="J357" s="8" t="s">
        <v>14</v>
      </c>
    </row>
    <row r="358">
      <c r="B358" s="8" t="s">
        <v>14</v>
      </c>
      <c r="J358" s="8" t="s">
        <v>14</v>
      </c>
    </row>
    <row r="359">
      <c r="B359" s="8" t="s">
        <v>14</v>
      </c>
      <c r="J359" s="8" t="s">
        <v>14</v>
      </c>
    </row>
    <row r="360">
      <c r="B360" s="8" t="s">
        <v>14</v>
      </c>
      <c r="J360" s="8" t="s">
        <v>14</v>
      </c>
    </row>
    <row r="361">
      <c r="B361" s="8" t="s">
        <v>14</v>
      </c>
      <c r="J361" s="8" t="s">
        <v>14</v>
      </c>
    </row>
    <row r="362">
      <c r="B362" s="8" t="s">
        <v>14</v>
      </c>
      <c r="J362" s="8" t="s">
        <v>14</v>
      </c>
    </row>
    <row r="363">
      <c r="B363" s="8" t="s">
        <v>14</v>
      </c>
      <c r="J363" s="8" t="s">
        <v>14</v>
      </c>
    </row>
    <row r="364">
      <c r="B364" s="8" t="s">
        <v>14</v>
      </c>
      <c r="J364" s="8" t="s">
        <v>14</v>
      </c>
    </row>
    <row r="365">
      <c r="B365" s="8" t="s">
        <v>14</v>
      </c>
      <c r="J365" s="8" t="s">
        <v>14</v>
      </c>
    </row>
    <row r="366">
      <c r="B366" s="8" t="s">
        <v>14</v>
      </c>
      <c r="J366" s="8" t="s">
        <v>14</v>
      </c>
    </row>
    <row r="367">
      <c r="B367" s="8" t="s">
        <v>14</v>
      </c>
      <c r="J367" s="8" t="s">
        <v>14</v>
      </c>
    </row>
    <row r="368">
      <c r="B368" s="8" t="s">
        <v>14</v>
      </c>
      <c r="J368" s="8" t="s">
        <v>14</v>
      </c>
    </row>
    <row r="369">
      <c r="B369" s="8" t="s">
        <v>14</v>
      </c>
      <c r="J369" s="8" t="s">
        <v>14</v>
      </c>
    </row>
    <row r="370">
      <c r="B370" s="8" t="s">
        <v>14</v>
      </c>
      <c r="J370" s="8" t="s">
        <v>14</v>
      </c>
    </row>
    <row r="371">
      <c r="B371" s="8" t="s">
        <v>14</v>
      </c>
      <c r="J371" s="8" t="s">
        <v>14</v>
      </c>
    </row>
    <row r="372">
      <c r="B372" s="8" t="s">
        <v>14</v>
      </c>
      <c r="J372" s="8" t="s">
        <v>14</v>
      </c>
    </row>
    <row r="373">
      <c r="B373" s="8" t="s">
        <v>14</v>
      </c>
      <c r="J373" s="8" t="s">
        <v>14</v>
      </c>
    </row>
    <row r="374">
      <c r="B374" s="8" t="s">
        <v>14</v>
      </c>
      <c r="J374" s="8" t="s">
        <v>14</v>
      </c>
    </row>
    <row r="375">
      <c r="B375" s="8" t="s">
        <v>14</v>
      </c>
      <c r="J375" s="8" t="s">
        <v>14</v>
      </c>
    </row>
    <row r="376">
      <c r="B376" s="8" t="s">
        <v>14</v>
      </c>
      <c r="J376" s="8" t="s">
        <v>14</v>
      </c>
    </row>
    <row r="377">
      <c r="B377" s="8" t="s">
        <v>14</v>
      </c>
      <c r="J377" s="8" t="s">
        <v>14</v>
      </c>
    </row>
    <row r="378">
      <c r="B378" s="8" t="s">
        <v>14</v>
      </c>
      <c r="J378" s="8" t="s">
        <v>14</v>
      </c>
    </row>
    <row r="379">
      <c r="B379" s="8" t="s">
        <v>14</v>
      </c>
      <c r="J379" s="8" t="s">
        <v>14</v>
      </c>
    </row>
    <row r="380">
      <c r="B380" s="8" t="s">
        <v>14</v>
      </c>
      <c r="J380" s="8" t="s">
        <v>14</v>
      </c>
    </row>
    <row r="381">
      <c r="B381" s="8" t="s">
        <v>14</v>
      </c>
      <c r="J381" s="8" t="s">
        <v>14</v>
      </c>
    </row>
    <row r="382">
      <c r="B382" s="8" t="s">
        <v>14</v>
      </c>
      <c r="J382" s="8" t="s">
        <v>14</v>
      </c>
    </row>
    <row r="383">
      <c r="B383" s="8" t="s">
        <v>14</v>
      </c>
      <c r="J383" s="8" t="s">
        <v>14</v>
      </c>
    </row>
    <row r="384">
      <c r="B384" s="8" t="s">
        <v>14</v>
      </c>
      <c r="J384" s="8" t="s">
        <v>14</v>
      </c>
    </row>
    <row r="385">
      <c r="B385" s="8" t="s">
        <v>14</v>
      </c>
      <c r="J385" s="8" t="s">
        <v>14</v>
      </c>
    </row>
    <row r="386">
      <c r="B386" s="8" t="s">
        <v>14</v>
      </c>
      <c r="J386" s="8" t="s">
        <v>14</v>
      </c>
    </row>
    <row r="387">
      <c r="B387" s="8" t="s">
        <v>14</v>
      </c>
      <c r="J387" s="8" t="s">
        <v>14</v>
      </c>
    </row>
    <row r="388">
      <c r="B388" s="8" t="s">
        <v>14</v>
      </c>
      <c r="J388" s="8" t="s">
        <v>14</v>
      </c>
    </row>
    <row r="389">
      <c r="B389" s="8" t="s">
        <v>14</v>
      </c>
      <c r="J389" s="8" t="s">
        <v>14</v>
      </c>
    </row>
    <row r="390">
      <c r="B390" s="8" t="s">
        <v>14</v>
      </c>
      <c r="J390" s="8" t="s">
        <v>14</v>
      </c>
    </row>
    <row r="391">
      <c r="B391" s="8" t="s">
        <v>14</v>
      </c>
      <c r="J391" s="8" t="s">
        <v>14</v>
      </c>
    </row>
    <row r="392">
      <c r="B392" s="8" t="s">
        <v>14</v>
      </c>
      <c r="J392" s="8" t="s">
        <v>14</v>
      </c>
    </row>
    <row r="393">
      <c r="B393" s="8" t="s">
        <v>14</v>
      </c>
      <c r="J393" s="8" t="s">
        <v>14</v>
      </c>
    </row>
    <row r="394">
      <c r="B394" s="8" t="s">
        <v>14</v>
      </c>
      <c r="J394" s="8" t="s">
        <v>14</v>
      </c>
    </row>
    <row r="395">
      <c r="B395" s="8" t="s">
        <v>14</v>
      </c>
      <c r="J395" s="8" t="s">
        <v>14</v>
      </c>
    </row>
    <row r="396">
      <c r="B396" s="8" t="s">
        <v>14</v>
      </c>
      <c r="J396" s="8" t="s">
        <v>14</v>
      </c>
    </row>
    <row r="397">
      <c r="B397" s="8" t="s">
        <v>14</v>
      </c>
      <c r="J397" s="8" t="s">
        <v>14</v>
      </c>
    </row>
    <row r="398">
      <c r="B398" s="8" t="s">
        <v>14</v>
      </c>
      <c r="J398" s="8" t="s">
        <v>14</v>
      </c>
    </row>
    <row r="399">
      <c r="B399" s="8" t="s">
        <v>14</v>
      </c>
      <c r="J399" s="8" t="s">
        <v>14</v>
      </c>
    </row>
    <row r="400">
      <c r="B400" s="8" t="s">
        <v>14</v>
      </c>
      <c r="J400" s="8" t="s">
        <v>14</v>
      </c>
    </row>
    <row r="401">
      <c r="B401" s="8" t="s">
        <v>14</v>
      </c>
      <c r="J401" s="8" t="s">
        <v>14</v>
      </c>
    </row>
    <row r="402">
      <c r="B402" s="8" t="s">
        <v>14</v>
      </c>
      <c r="J402" s="8" t="s">
        <v>14</v>
      </c>
    </row>
    <row r="403">
      <c r="B403" s="8" t="s">
        <v>14</v>
      </c>
      <c r="J403" s="8" t="s">
        <v>14</v>
      </c>
    </row>
    <row r="404">
      <c r="B404" s="8" t="s">
        <v>14</v>
      </c>
      <c r="J404" s="8" t="s">
        <v>14</v>
      </c>
    </row>
    <row r="405">
      <c r="B405" s="8" t="s">
        <v>14</v>
      </c>
      <c r="J405" s="8" t="s">
        <v>14</v>
      </c>
    </row>
    <row r="406">
      <c r="B406" s="8" t="s">
        <v>14</v>
      </c>
      <c r="J406" s="8" t="s">
        <v>14</v>
      </c>
    </row>
    <row r="407">
      <c r="B407" s="8" t="s">
        <v>14</v>
      </c>
      <c r="J407" s="8" t="s">
        <v>14</v>
      </c>
    </row>
    <row r="408">
      <c r="B408" s="8" t="s">
        <v>14</v>
      </c>
      <c r="J408" s="8" t="s">
        <v>14</v>
      </c>
    </row>
    <row r="409">
      <c r="B409" s="8" t="s">
        <v>14</v>
      </c>
      <c r="J409" s="8" t="s">
        <v>14</v>
      </c>
    </row>
    <row r="410">
      <c r="B410" s="8" t="s">
        <v>14</v>
      </c>
      <c r="J410" s="8" t="s">
        <v>14</v>
      </c>
    </row>
    <row r="411">
      <c r="B411" s="8" t="s">
        <v>14</v>
      </c>
      <c r="J411" s="8" t="s">
        <v>14</v>
      </c>
    </row>
    <row r="412">
      <c r="B412" s="8" t="s">
        <v>14</v>
      </c>
      <c r="J412" s="8" t="s">
        <v>14</v>
      </c>
    </row>
    <row r="413">
      <c r="B413" s="8" t="s">
        <v>14</v>
      </c>
      <c r="J413" s="8" t="s">
        <v>14</v>
      </c>
    </row>
    <row r="414">
      <c r="B414" s="8" t="s">
        <v>14</v>
      </c>
      <c r="J414" s="8" t="s">
        <v>14</v>
      </c>
    </row>
    <row r="415">
      <c r="B415" s="8" t="s">
        <v>14</v>
      </c>
      <c r="J415" s="8" t="s">
        <v>14</v>
      </c>
    </row>
    <row r="416">
      <c r="B416" s="8" t="s">
        <v>14</v>
      </c>
      <c r="J416" s="8" t="s">
        <v>14</v>
      </c>
    </row>
    <row r="417">
      <c r="B417" s="8" t="s">
        <v>14</v>
      </c>
      <c r="J417" s="8" t="s">
        <v>14</v>
      </c>
    </row>
    <row r="418">
      <c r="B418" s="8" t="s">
        <v>14</v>
      </c>
      <c r="J418" s="8" t="s">
        <v>14</v>
      </c>
    </row>
    <row r="419">
      <c r="B419" s="8" t="s">
        <v>14</v>
      </c>
      <c r="J419" s="8" t="s">
        <v>14</v>
      </c>
    </row>
    <row r="420">
      <c r="B420" s="8" t="s">
        <v>14</v>
      </c>
      <c r="J420" s="8" t="s">
        <v>14</v>
      </c>
    </row>
    <row r="421">
      <c r="B421" s="8" t="s">
        <v>14</v>
      </c>
      <c r="J421" s="8" t="s">
        <v>14</v>
      </c>
    </row>
    <row r="422">
      <c r="B422" s="8" t="s">
        <v>14</v>
      </c>
      <c r="J422" s="8" t="s">
        <v>14</v>
      </c>
    </row>
    <row r="423">
      <c r="B423" s="8" t="s">
        <v>14</v>
      </c>
      <c r="J423" s="8" t="s">
        <v>14</v>
      </c>
    </row>
    <row r="424">
      <c r="B424" s="8" t="s">
        <v>14</v>
      </c>
      <c r="J424" s="8" t="s">
        <v>14</v>
      </c>
    </row>
    <row r="425">
      <c r="B425" s="8" t="s">
        <v>14</v>
      </c>
      <c r="J425" s="8" t="s">
        <v>14</v>
      </c>
    </row>
    <row r="426">
      <c r="B426" s="8" t="s">
        <v>14</v>
      </c>
      <c r="J426" s="8" t="s">
        <v>14</v>
      </c>
    </row>
    <row r="427">
      <c r="B427" s="8" t="s">
        <v>14</v>
      </c>
      <c r="J427" s="8" t="s">
        <v>14</v>
      </c>
    </row>
    <row r="428">
      <c r="B428" s="8" t="s">
        <v>14</v>
      </c>
      <c r="J428" s="8" t="s">
        <v>14</v>
      </c>
    </row>
    <row r="429">
      <c r="B429" s="8" t="s">
        <v>14</v>
      </c>
      <c r="J429" s="8" t="s">
        <v>14</v>
      </c>
    </row>
    <row r="430">
      <c r="B430" s="8" t="s">
        <v>14</v>
      </c>
      <c r="J430" s="8" t="s">
        <v>14</v>
      </c>
    </row>
    <row r="431">
      <c r="B431" s="8" t="s">
        <v>14</v>
      </c>
      <c r="J431" s="8" t="s">
        <v>14</v>
      </c>
    </row>
    <row r="432">
      <c r="B432" s="8" t="s">
        <v>14</v>
      </c>
      <c r="J432" s="8" t="s">
        <v>14</v>
      </c>
    </row>
    <row r="433">
      <c r="B433" s="8" t="s">
        <v>14</v>
      </c>
      <c r="J433" s="8" t="s">
        <v>14</v>
      </c>
    </row>
    <row r="434">
      <c r="B434" s="8" t="s">
        <v>14</v>
      </c>
      <c r="J434" s="8" t="s">
        <v>14</v>
      </c>
    </row>
    <row r="435">
      <c r="B435" s="8" t="s">
        <v>14</v>
      </c>
      <c r="J435" s="8" t="s">
        <v>14</v>
      </c>
    </row>
    <row r="436">
      <c r="B436" s="8" t="s">
        <v>14</v>
      </c>
      <c r="J436" s="8" t="s">
        <v>14</v>
      </c>
    </row>
    <row r="437">
      <c r="B437" s="8" t="s">
        <v>14</v>
      </c>
      <c r="J437" s="8" t="s">
        <v>14</v>
      </c>
    </row>
    <row r="438">
      <c r="B438" s="8" t="s">
        <v>14</v>
      </c>
      <c r="J438" s="8" t="s">
        <v>14</v>
      </c>
    </row>
    <row r="439">
      <c r="B439" s="8" t="s">
        <v>14</v>
      </c>
      <c r="J439" s="8" t="s">
        <v>14</v>
      </c>
    </row>
    <row r="440">
      <c r="B440" s="8" t="s">
        <v>14</v>
      </c>
      <c r="J440" s="8" t="s">
        <v>14</v>
      </c>
    </row>
    <row r="441">
      <c r="B441" s="8" t="s">
        <v>14</v>
      </c>
      <c r="J441" s="8" t="s">
        <v>14</v>
      </c>
    </row>
    <row r="442">
      <c r="B442" s="8" t="s">
        <v>14</v>
      </c>
      <c r="J442" s="8" t="s">
        <v>14</v>
      </c>
    </row>
    <row r="443">
      <c r="B443" s="8" t="s">
        <v>14</v>
      </c>
      <c r="J443" s="8" t="s">
        <v>14</v>
      </c>
    </row>
    <row r="444">
      <c r="B444" s="8" t="s">
        <v>14</v>
      </c>
      <c r="J444" s="8" t="s">
        <v>14</v>
      </c>
    </row>
    <row r="445">
      <c r="B445" s="8" t="s">
        <v>14</v>
      </c>
      <c r="J445" s="8" t="s">
        <v>14</v>
      </c>
    </row>
    <row r="446">
      <c r="B446" s="8" t="s">
        <v>14</v>
      </c>
      <c r="J446" s="8" t="s">
        <v>14</v>
      </c>
    </row>
    <row r="447">
      <c r="B447" s="8" t="s">
        <v>14</v>
      </c>
      <c r="J447" s="8" t="s">
        <v>14</v>
      </c>
    </row>
    <row r="448">
      <c r="B448" s="8" t="s">
        <v>14</v>
      </c>
      <c r="J448" s="8" t="s">
        <v>14</v>
      </c>
    </row>
    <row r="449">
      <c r="B449" s="8" t="s">
        <v>14</v>
      </c>
      <c r="J449" s="8" t="s">
        <v>14</v>
      </c>
    </row>
    <row r="450">
      <c r="B450" s="8" t="s">
        <v>14</v>
      </c>
      <c r="J450" s="8" t="s">
        <v>14</v>
      </c>
    </row>
    <row r="451">
      <c r="B451" s="8" t="s">
        <v>14</v>
      </c>
      <c r="J451" s="8" t="s">
        <v>14</v>
      </c>
    </row>
    <row r="452">
      <c r="B452" s="8" t="s">
        <v>14</v>
      </c>
      <c r="J452" s="8" t="s">
        <v>14</v>
      </c>
    </row>
    <row r="453">
      <c r="B453" s="8" t="s">
        <v>14</v>
      </c>
      <c r="J453" s="8" t="s">
        <v>14</v>
      </c>
    </row>
    <row r="454">
      <c r="B454" s="8" t="s">
        <v>14</v>
      </c>
      <c r="J454" s="8" t="s">
        <v>14</v>
      </c>
    </row>
    <row r="455">
      <c r="B455" s="8" t="s">
        <v>14</v>
      </c>
      <c r="J455" s="8" t="s">
        <v>14</v>
      </c>
    </row>
    <row r="456">
      <c r="B456" s="8" t="s">
        <v>14</v>
      </c>
      <c r="J456" s="8" t="s">
        <v>14</v>
      </c>
    </row>
    <row r="457">
      <c r="B457" s="8" t="s">
        <v>14</v>
      </c>
      <c r="J457" s="8" t="s">
        <v>14</v>
      </c>
    </row>
    <row r="458">
      <c r="B458" s="8" t="s">
        <v>14</v>
      </c>
      <c r="J458" s="8" t="s">
        <v>14</v>
      </c>
    </row>
    <row r="459">
      <c r="B459" s="8" t="s">
        <v>14</v>
      </c>
      <c r="J459" s="8" t="s">
        <v>14</v>
      </c>
    </row>
    <row r="460">
      <c r="B460" s="8" t="s">
        <v>14</v>
      </c>
      <c r="J460" s="8" t="s">
        <v>14</v>
      </c>
    </row>
    <row r="461">
      <c r="B461" s="8" t="s">
        <v>14</v>
      </c>
      <c r="J461" s="8" t="s">
        <v>14</v>
      </c>
    </row>
    <row r="462">
      <c r="B462" s="8" t="s">
        <v>14</v>
      </c>
      <c r="J462" s="8" t="s">
        <v>14</v>
      </c>
    </row>
    <row r="463">
      <c r="B463" s="8" t="s">
        <v>14</v>
      </c>
      <c r="J463" s="8" t="s">
        <v>14</v>
      </c>
    </row>
    <row r="464">
      <c r="B464" s="8" t="s">
        <v>14</v>
      </c>
      <c r="J464" s="8" t="s">
        <v>14</v>
      </c>
    </row>
    <row r="465">
      <c r="B465" s="8" t="s">
        <v>14</v>
      </c>
      <c r="J465" s="8" t="s">
        <v>14</v>
      </c>
    </row>
    <row r="466">
      <c r="B466" s="8" t="s">
        <v>14</v>
      </c>
      <c r="J466" s="8" t="s">
        <v>14</v>
      </c>
    </row>
    <row r="467">
      <c r="B467" s="8" t="s">
        <v>14</v>
      </c>
      <c r="J467" s="8" t="s">
        <v>14</v>
      </c>
    </row>
    <row r="468">
      <c r="B468" s="8" t="s">
        <v>14</v>
      </c>
      <c r="J468" s="8" t="s">
        <v>14</v>
      </c>
    </row>
    <row r="469">
      <c r="B469" s="8" t="s">
        <v>14</v>
      </c>
      <c r="J469" s="8" t="s">
        <v>14</v>
      </c>
    </row>
    <row r="470">
      <c r="B470" s="8" t="s">
        <v>14</v>
      </c>
      <c r="J470" s="8" t="s">
        <v>14</v>
      </c>
    </row>
    <row r="471">
      <c r="B471" s="8" t="s">
        <v>14</v>
      </c>
      <c r="J471" s="8" t="s">
        <v>14</v>
      </c>
    </row>
    <row r="472">
      <c r="B472" s="8" t="s">
        <v>14</v>
      </c>
      <c r="J472" s="8" t="s">
        <v>14</v>
      </c>
    </row>
    <row r="473">
      <c r="B473" s="8" t="s">
        <v>14</v>
      </c>
      <c r="J473" s="8" t="s">
        <v>14</v>
      </c>
    </row>
    <row r="474">
      <c r="B474" s="8" t="s">
        <v>14</v>
      </c>
      <c r="J474" s="8" t="s">
        <v>14</v>
      </c>
    </row>
    <row r="475">
      <c r="B475" s="8" t="s">
        <v>14</v>
      </c>
      <c r="J475" s="8" t="s">
        <v>14</v>
      </c>
    </row>
    <row r="476">
      <c r="B476" s="8" t="s">
        <v>14</v>
      </c>
      <c r="J476" s="8" t="s">
        <v>14</v>
      </c>
    </row>
    <row r="477">
      <c r="B477" s="8" t="s">
        <v>14</v>
      </c>
      <c r="J477" s="8" t="s">
        <v>14</v>
      </c>
    </row>
    <row r="478">
      <c r="B478" s="8" t="s">
        <v>14</v>
      </c>
      <c r="J478" s="8" t="s">
        <v>14</v>
      </c>
    </row>
    <row r="479">
      <c r="B479" s="8" t="s">
        <v>14</v>
      </c>
      <c r="J479" s="8" t="s">
        <v>14</v>
      </c>
    </row>
    <row r="480">
      <c r="B480" s="8" t="s">
        <v>14</v>
      </c>
      <c r="J480" s="8" t="s">
        <v>14</v>
      </c>
    </row>
    <row r="481">
      <c r="B481" s="8" t="s">
        <v>14</v>
      </c>
      <c r="J481" s="8" t="s">
        <v>14</v>
      </c>
    </row>
    <row r="482">
      <c r="B482" s="8" t="s">
        <v>14</v>
      </c>
      <c r="J482" s="8" t="s">
        <v>14</v>
      </c>
    </row>
    <row r="483">
      <c r="B483" s="8" t="s">
        <v>14</v>
      </c>
      <c r="J483" s="8" t="s">
        <v>14</v>
      </c>
    </row>
    <row r="484">
      <c r="B484" s="8" t="s">
        <v>14</v>
      </c>
      <c r="J484" s="8" t="s">
        <v>14</v>
      </c>
    </row>
    <row r="485">
      <c r="B485" s="8" t="s">
        <v>14</v>
      </c>
      <c r="J485" s="8" t="s">
        <v>14</v>
      </c>
    </row>
    <row r="486">
      <c r="B486" s="8" t="s">
        <v>14</v>
      </c>
      <c r="J486" s="8" t="s">
        <v>14</v>
      </c>
    </row>
    <row r="487">
      <c r="B487" s="8" t="s">
        <v>14</v>
      </c>
      <c r="J487" s="8" t="s">
        <v>14</v>
      </c>
    </row>
    <row r="488">
      <c r="B488" s="8" t="s">
        <v>14</v>
      </c>
      <c r="J488" s="8" t="s">
        <v>14</v>
      </c>
    </row>
    <row r="489">
      <c r="B489" s="8" t="s">
        <v>14</v>
      </c>
      <c r="J489" s="8" t="s">
        <v>14</v>
      </c>
    </row>
    <row r="490">
      <c r="B490" s="8" t="s">
        <v>14</v>
      </c>
      <c r="J490" s="8" t="s">
        <v>14</v>
      </c>
    </row>
    <row r="491">
      <c r="B491" s="8" t="s">
        <v>14</v>
      </c>
      <c r="J491" s="8" t="s">
        <v>14</v>
      </c>
    </row>
    <row r="492">
      <c r="B492" s="8" t="s">
        <v>14</v>
      </c>
      <c r="J492" s="8" t="s">
        <v>14</v>
      </c>
    </row>
    <row r="493">
      <c r="B493" s="8" t="s">
        <v>14</v>
      </c>
      <c r="J493" s="8" t="s">
        <v>14</v>
      </c>
    </row>
    <row r="494">
      <c r="B494" s="8" t="s">
        <v>14</v>
      </c>
      <c r="J494" s="8" t="s">
        <v>14</v>
      </c>
    </row>
    <row r="495">
      <c r="B495" s="8" t="s">
        <v>14</v>
      </c>
      <c r="J495" s="8" t="s">
        <v>14</v>
      </c>
    </row>
    <row r="496">
      <c r="B496" s="8" t="s">
        <v>14</v>
      </c>
      <c r="J496" s="8" t="s">
        <v>14</v>
      </c>
    </row>
    <row r="497">
      <c r="B497" s="8" t="s">
        <v>14</v>
      </c>
      <c r="J497" s="8" t="s">
        <v>14</v>
      </c>
    </row>
    <row r="498">
      <c r="B498" s="8" t="s">
        <v>14</v>
      </c>
      <c r="J498" s="8" t="s">
        <v>14</v>
      </c>
    </row>
    <row r="499">
      <c r="B499" s="8" t="s">
        <v>14</v>
      </c>
      <c r="J499" s="8" t="s">
        <v>14</v>
      </c>
    </row>
    <row r="500">
      <c r="B500" s="8" t="s">
        <v>14</v>
      </c>
      <c r="J500" s="8" t="s">
        <v>14</v>
      </c>
    </row>
    <row r="501">
      <c r="B501" s="8" t="s">
        <v>14</v>
      </c>
      <c r="J501" s="8" t="s">
        <v>14</v>
      </c>
    </row>
    <row r="502">
      <c r="B502" s="8" t="s">
        <v>14</v>
      </c>
      <c r="J502" s="8" t="s">
        <v>14</v>
      </c>
    </row>
    <row r="503">
      <c r="B503" s="8" t="s">
        <v>14</v>
      </c>
      <c r="J503" s="8" t="s">
        <v>14</v>
      </c>
    </row>
    <row r="504">
      <c r="B504" s="8" t="s">
        <v>14</v>
      </c>
      <c r="J504" s="8" t="s">
        <v>14</v>
      </c>
    </row>
    <row r="505">
      <c r="B505" s="8" t="s">
        <v>14</v>
      </c>
      <c r="J505" s="8" t="s">
        <v>14</v>
      </c>
    </row>
    <row r="506">
      <c r="B506" s="8" t="s">
        <v>14</v>
      </c>
      <c r="J506" s="8" t="s">
        <v>14</v>
      </c>
    </row>
    <row r="507">
      <c r="B507" s="8" t="s">
        <v>14</v>
      </c>
      <c r="J507" s="8" t="s">
        <v>14</v>
      </c>
    </row>
    <row r="508">
      <c r="B508" s="8" t="s">
        <v>14</v>
      </c>
      <c r="J508" s="8" t="s">
        <v>14</v>
      </c>
    </row>
    <row r="509">
      <c r="B509" s="8" t="s">
        <v>14</v>
      </c>
      <c r="J509" s="8" t="s">
        <v>14</v>
      </c>
    </row>
    <row r="510">
      <c r="B510" s="8" t="s">
        <v>14</v>
      </c>
      <c r="J510" s="8" t="s">
        <v>14</v>
      </c>
    </row>
    <row r="511">
      <c r="B511" s="8" t="s">
        <v>14</v>
      </c>
      <c r="J511" s="8" t="s">
        <v>14</v>
      </c>
    </row>
    <row r="512">
      <c r="B512" s="8" t="s">
        <v>14</v>
      </c>
      <c r="J512" s="8" t="s">
        <v>14</v>
      </c>
    </row>
    <row r="513">
      <c r="B513" s="8" t="s">
        <v>14</v>
      </c>
      <c r="J513" s="8" t="s">
        <v>14</v>
      </c>
    </row>
    <row r="514">
      <c r="B514" s="8" t="s">
        <v>14</v>
      </c>
      <c r="J514" s="8" t="s">
        <v>14</v>
      </c>
    </row>
    <row r="515">
      <c r="B515" s="8" t="s">
        <v>14</v>
      </c>
      <c r="J515" s="8" t="s">
        <v>14</v>
      </c>
    </row>
    <row r="516">
      <c r="B516" s="8" t="s">
        <v>14</v>
      </c>
      <c r="J516" s="8" t="s">
        <v>14</v>
      </c>
    </row>
    <row r="517">
      <c r="B517" s="8" t="s">
        <v>14</v>
      </c>
      <c r="J517" s="8" t="s">
        <v>14</v>
      </c>
    </row>
    <row r="518">
      <c r="B518" s="8" t="s">
        <v>14</v>
      </c>
      <c r="J518" s="8" t="s">
        <v>14</v>
      </c>
    </row>
    <row r="519">
      <c r="B519" s="8" t="s">
        <v>14</v>
      </c>
      <c r="J519" s="8" t="s">
        <v>14</v>
      </c>
    </row>
    <row r="520">
      <c r="B520" s="8" t="s">
        <v>14</v>
      </c>
      <c r="J520" s="8" t="s">
        <v>14</v>
      </c>
    </row>
    <row r="521">
      <c r="B521" s="8" t="s">
        <v>14</v>
      </c>
      <c r="J521" s="8" t="s">
        <v>14</v>
      </c>
    </row>
    <row r="522">
      <c r="B522" s="8" t="s">
        <v>14</v>
      </c>
      <c r="J522" s="8" t="s">
        <v>14</v>
      </c>
    </row>
    <row r="523">
      <c r="B523" s="8" t="s">
        <v>14</v>
      </c>
      <c r="J523" s="8" t="s">
        <v>14</v>
      </c>
    </row>
    <row r="524">
      <c r="B524" s="8" t="s">
        <v>14</v>
      </c>
      <c r="J524" s="8" t="s">
        <v>14</v>
      </c>
    </row>
    <row r="525">
      <c r="B525" s="8" t="s">
        <v>14</v>
      </c>
      <c r="J525" s="8" t="s">
        <v>14</v>
      </c>
    </row>
    <row r="526">
      <c r="B526" s="8" t="s">
        <v>14</v>
      </c>
      <c r="J526" s="8" t="s">
        <v>14</v>
      </c>
    </row>
    <row r="527">
      <c r="B527" s="8" t="s">
        <v>14</v>
      </c>
      <c r="J527" s="8" t="s">
        <v>14</v>
      </c>
    </row>
    <row r="528">
      <c r="B528" s="8" t="s">
        <v>14</v>
      </c>
      <c r="J528" s="8" t="s">
        <v>14</v>
      </c>
    </row>
    <row r="529">
      <c r="B529" s="8" t="s">
        <v>14</v>
      </c>
      <c r="J529" s="8" t="s">
        <v>14</v>
      </c>
    </row>
    <row r="530">
      <c r="B530" s="8" t="s">
        <v>14</v>
      </c>
      <c r="J530" s="8" t="s">
        <v>14</v>
      </c>
    </row>
    <row r="531">
      <c r="B531" s="8" t="s">
        <v>14</v>
      </c>
      <c r="J531" s="8" t="s">
        <v>14</v>
      </c>
    </row>
    <row r="532">
      <c r="B532" s="8" t="s">
        <v>14</v>
      </c>
      <c r="J532" s="8" t="s">
        <v>14</v>
      </c>
    </row>
    <row r="533">
      <c r="B533" s="8" t="s">
        <v>14</v>
      </c>
      <c r="J533" s="8" t="s">
        <v>14</v>
      </c>
    </row>
    <row r="534">
      <c r="B534" s="8" t="s">
        <v>14</v>
      </c>
      <c r="J534" s="8" t="s">
        <v>14</v>
      </c>
    </row>
    <row r="535">
      <c r="B535" s="8" t="s">
        <v>14</v>
      </c>
      <c r="J535" s="8" t="s">
        <v>14</v>
      </c>
    </row>
    <row r="536">
      <c r="B536" s="8" t="s">
        <v>14</v>
      </c>
      <c r="J536" s="8" t="s">
        <v>14</v>
      </c>
    </row>
    <row r="537">
      <c r="B537" s="8" t="s">
        <v>14</v>
      </c>
      <c r="J537" s="8" t="s">
        <v>14</v>
      </c>
    </row>
    <row r="538">
      <c r="B538" s="8" t="s">
        <v>14</v>
      </c>
      <c r="J538" s="8" t="s">
        <v>14</v>
      </c>
    </row>
    <row r="539">
      <c r="B539" s="8" t="s">
        <v>14</v>
      </c>
      <c r="J539" s="8" t="s">
        <v>14</v>
      </c>
    </row>
    <row r="540">
      <c r="B540" s="8" t="s">
        <v>14</v>
      </c>
      <c r="J540" s="8" t="s">
        <v>14</v>
      </c>
    </row>
    <row r="541">
      <c r="B541" s="8" t="s">
        <v>14</v>
      </c>
      <c r="J541" s="8" t="s">
        <v>14</v>
      </c>
    </row>
    <row r="542">
      <c r="B542" s="8" t="s">
        <v>14</v>
      </c>
      <c r="J542" s="8" t="s">
        <v>14</v>
      </c>
    </row>
    <row r="543">
      <c r="B543" s="8" t="s">
        <v>14</v>
      </c>
      <c r="J543" s="8" t="s">
        <v>14</v>
      </c>
    </row>
    <row r="544">
      <c r="B544" s="8" t="s">
        <v>14</v>
      </c>
      <c r="J544" s="8" t="s">
        <v>14</v>
      </c>
    </row>
    <row r="545">
      <c r="B545" s="8" t="s">
        <v>14</v>
      </c>
      <c r="J545" s="8" t="s">
        <v>14</v>
      </c>
    </row>
    <row r="546">
      <c r="B546" s="8" t="s">
        <v>14</v>
      </c>
      <c r="J546" s="8" t="s">
        <v>14</v>
      </c>
    </row>
    <row r="547">
      <c r="B547" s="8" t="s">
        <v>14</v>
      </c>
      <c r="J547" s="8" t="s">
        <v>14</v>
      </c>
    </row>
    <row r="548">
      <c r="B548" s="8" t="s">
        <v>14</v>
      </c>
      <c r="J548" s="8" t="s">
        <v>14</v>
      </c>
    </row>
    <row r="549">
      <c r="B549" s="8" t="s">
        <v>14</v>
      </c>
      <c r="J549" s="8" t="s">
        <v>14</v>
      </c>
    </row>
    <row r="550">
      <c r="B550" s="8" t="s">
        <v>14</v>
      </c>
      <c r="J550" s="8" t="s">
        <v>14</v>
      </c>
    </row>
    <row r="551">
      <c r="B551" s="8" t="s">
        <v>14</v>
      </c>
      <c r="J551" s="8" t="s">
        <v>14</v>
      </c>
    </row>
    <row r="552">
      <c r="B552" s="8" t="s">
        <v>14</v>
      </c>
      <c r="J552" s="8" t="s">
        <v>14</v>
      </c>
    </row>
    <row r="553">
      <c r="B553" s="8" t="s">
        <v>14</v>
      </c>
      <c r="J553" s="8" t="s">
        <v>14</v>
      </c>
    </row>
    <row r="554">
      <c r="B554" s="8" t="s">
        <v>14</v>
      </c>
      <c r="J554" s="8" t="s">
        <v>14</v>
      </c>
    </row>
    <row r="555">
      <c r="B555" s="8" t="s">
        <v>14</v>
      </c>
      <c r="J555" s="8" t="s">
        <v>14</v>
      </c>
    </row>
    <row r="556">
      <c r="B556" s="8" t="s">
        <v>14</v>
      </c>
      <c r="J556" s="8" t="s">
        <v>14</v>
      </c>
    </row>
    <row r="557">
      <c r="B557" s="8" t="s">
        <v>14</v>
      </c>
      <c r="J557" s="8" t="s">
        <v>14</v>
      </c>
    </row>
    <row r="558">
      <c r="B558" s="8" t="s">
        <v>14</v>
      </c>
      <c r="J558" s="8" t="s">
        <v>14</v>
      </c>
    </row>
    <row r="559">
      <c r="B559" s="8" t="s">
        <v>14</v>
      </c>
      <c r="J559" s="8" t="s">
        <v>14</v>
      </c>
    </row>
    <row r="560">
      <c r="B560" s="8" t="s">
        <v>14</v>
      </c>
      <c r="J560" s="8" t="s">
        <v>14</v>
      </c>
    </row>
    <row r="561">
      <c r="B561" s="8" t="s">
        <v>14</v>
      </c>
      <c r="J561" s="8" t="s">
        <v>14</v>
      </c>
    </row>
    <row r="562">
      <c r="B562" s="8" t="s">
        <v>14</v>
      </c>
      <c r="J562" s="8" t="s">
        <v>14</v>
      </c>
    </row>
    <row r="563">
      <c r="B563" s="8" t="s">
        <v>14</v>
      </c>
      <c r="J563" s="8" t="s">
        <v>14</v>
      </c>
    </row>
    <row r="564">
      <c r="B564" s="8" t="s">
        <v>14</v>
      </c>
      <c r="J564" s="8" t="s">
        <v>14</v>
      </c>
    </row>
    <row r="565">
      <c r="B565" s="8" t="s">
        <v>14</v>
      </c>
      <c r="J565" s="8" t="s">
        <v>14</v>
      </c>
    </row>
    <row r="566">
      <c r="B566" s="8" t="s">
        <v>14</v>
      </c>
      <c r="J566" s="8" t="s">
        <v>14</v>
      </c>
    </row>
    <row r="567">
      <c r="B567" s="8" t="s">
        <v>14</v>
      </c>
      <c r="J567" s="8" t="s">
        <v>14</v>
      </c>
    </row>
    <row r="568">
      <c r="B568" s="8" t="s">
        <v>14</v>
      </c>
      <c r="J568" s="8" t="s">
        <v>14</v>
      </c>
    </row>
    <row r="569">
      <c r="B569" s="8" t="s">
        <v>14</v>
      </c>
      <c r="J569" s="8" t="s">
        <v>14</v>
      </c>
    </row>
    <row r="570">
      <c r="B570" s="8" t="s">
        <v>14</v>
      </c>
      <c r="J570" s="8" t="s">
        <v>14</v>
      </c>
    </row>
    <row r="571">
      <c r="B571" s="8" t="s">
        <v>14</v>
      </c>
      <c r="J571" s="8" t="s">
        <v>14</v>
      </c>
    </row>
    <row r="572">
      <c r="B572" s="8" t="s">
        <v>14</v>
      </c>
      <c r="J572" s="8" t="s">
        <v>14</v>
      </c>
    </row>
    <row r="573">
      <c r="B573" s="8" t="s">
        <v>14</v>
      </c>
      <c r="J573" s="8" t="s">
        <v>14</v>
      </c>
    </row>
    <row r="574">
      <c r="B574" s="8" t="s">
        <v>14</v>
      </c>
      <c r="J574" s="8" t="s">
        <v>14</v>
      </c>
    </row>
    <row r="575">
      <c r="B575" s="8" t="s">
        <v>14</v>
      </c>
      <c r="J575" s="8" t="s">
        <v>14</v>
      </c>
    </row>
    <row r="576">
      <c r="B576" s="8" t="s">
        <v>14</v>
      </c>
      <c r="J576" s="8" t="s">
        <v>14</v>
      </c>
    </row>
    <row r="577">
      <c r="B577" s="8" t="s">
        <v>14</v>
      </c>
      <c r="J577" s="8" t="s">
        <v>14</v>
      </c>
    </row>
    <row r="578">
      <c r="B578" s="8" t="s">
        <v>14</v>
      </c>
      <c r="J578" s="8" t="s">
        <v>14</v>
      </c>
    </row>
    <row r="579">
      <c r="B579" s="8" t="s">
        <v>14</v>
      </c>
      <c r="J579" s="8" t="s">
        <v>14</v>
      </c>
    </row>
    <row r="580">
      <c r="B580" s="8" t="s">
        <v>14</v>
      </c>
      <c r="J580" s="8" t="s">
        <v>14</v>
      </c>
    </row>
    <row r="581">
      <c r="B581" s="8" t="s">
        <v>14</v>
      </c>
      <c r="J581" s="8" t="s">
        <v>14</v>
      </c>
    </row>
    <row r="582">
      <c r="B582" s="8" t="s">
        <v>14</v>
      </c>
      <c r="J582" s="8" t="s">
        <v>14</v>
      </c>
    </row>
    <row r="583">
      <c r="B583" s="8" t="s">
        <v>14</v>
      </c>
      <c r="J583" s="8" t="s">
        <v>14</v>
      </c>
    </row>
    <row r="584">
      <c r="B584" s="8" t="s">
        <v>14</v>
      </c>
      <c r="J584" s="8" t="s">
        <v>14</v>
      </c>
    </row>
    <row r="585">
      <c r="B585" s="8" t="s">
        <v>14</v>
      </c>
      <c r="J585" s="8" t="s">
        <v>14</v>
      </c>
    </row>
    <row r="586">
      <c r="B586" s="8" t="s">
        <v>14</v>
      </c>
      <c r="J586" s="8" t="s">
        <v>14</v>
      </c>
    </row>
    <row r="587">
      <c r="B587" s="8" t="s">
        <v>14</v>
      </c>
      <c r="J587" s="8" t="s">
        <v>14</v>
      </c>
    </row>
    <row r="588">
      <c r="B588" s="8" t="s">
        <v>14</v>
      </c>
      <c r="J588" s="8" t="s">
        <v>14</v>
      </c>
    </row>
    <row r="589">
      <c r="B589" s="8" t="s">
        <v>14</v>
      </c>
      <c r="J589" s="8" t="s">
        <v>14</v>
      </c>
    </row>
    <row r="590">
      <c r="B590" s="8" t="s">
        <v>14</v>
      </c>
      <c r="J590" s="8" t="s">
        <v>14</v>
      </c>
    </row>
    <row r="591">
      <c r="B591" s="8" t="s">
        <v>14</v>
      </c>
      <c r="J591" s="8" t="s">
        <v>14</v>
      </c>
    </row>
    <row r="592">
      <c r="B592" s="8" t="s">
        <v>14</v>
      </c>
      <c r="J592" s="8" t="s">
        <v>14</v>
      </c>
    </row>
    <row r="593">
      <c r="B593" s="8" t="s">
        <v>14</v>
      </c>
      <c r="J593" s="8" t="s">
        <v>14</v>
      </c>
    </row>
    <row r="594">
      <c r="B594" s="8" t="s">
        <v>14</v>
      </c>
      <c r="J594" s="8" t="s">
        <v>14</v>
      </c>
    </row>
    <row r="595">
      <c r="B595" s="8" t="s">
        <v>14</v>
      </c>
      <c r="J595" s="8" t="s">
        <v>14</v>
      </c>
    </row>
    <row r="596">
      <c r="B596" s="8" t="s">
        <v>14</v>
      </c>
      <c r="J596" s="8" t="s">
        <v>14</v>
      </c>
    </row>
    <row r="597">
      <c r="B597" s="8" t="s">
        <v>14</v>
      </c>
      <c r="J597" s="8" t="s">
        <v>14</v>
      </c>
    </row>
    <row r="598">
      <c r="B598" s="8" t="s">
        <v>14</v>
      </c>
      <c r="J598" s="8" t="s">
        <v>14</v>
      </c>
    </row>
    <row r="599">
      <c r="B599" s="8" t="s">
        <v>14</v>
      </c>
      <c r="J599" s="8" t="s">
        <v>14</v>
      </c>
    </row>
    <row r="600">
      <c r="B600" s="8" t="s">
        <v>14</v>
      </c>
      <c r="J600" s="8" t="s">
        <v>14</v>
      </c>
    </row>
    <row r="601">
      <c r="B601" s="8" t="s">
        <v>14</v>
      </c>
      <c r="J601" s="8" t="s">
        <v>14</v>
      </c>
    </row>
    <row r="602">
      <c r="B602" s="8" t="s">
        <v>14</v>
      </c>
      <c r="J602" s="8" t="s">
        <v>14</v>
      </c>
    </row>
    <row r="603">
      <c r="B603" s="8" t="s">
        <v>14</v>
      </c>
      <c r="J603" s="8" t="s">
        <v>14</v>
      </c>
    </row>
    <row r="604">
      <c r="B604" s="8" t="s">
        <v>14</v>
      </c>
      <c r="J604" s="8" t="s">
        <v>14</v>
      </c>
    </row>
    <row r="605">
      <c r="B605" s="8" t="s">
        <v>14</v>
      </c>
      <c r="J605" s="8" t="s">
        <v>14</v>
      </c>
    </row>
    <row r="606">
      <c r="B606" s="8" t="s">
        <v>14</v>
      </c>
      <c r="J606" s="8" t="s">
        <v>14</v>
      </c>
    </row>
    <row r="607">
      <c r="B607" s="8" t="s">
        <v>14</v>
      </c>
      <c r="J607" s="8" t="s">
        <v>14</v>
      </c>
    </row>
    <row r="608">
      <c r="B608" s="8" t="s">
        <v>14</v>
      </c>
      <c r="J608" s="8" t="s">
        <v>14</v>
      </c>
    </row>
    <row r="609">
      <c r="B609" s="8" t="s">
        <v>14</v>
      </c>
      <c r="J609" s="8" t="s">
        <v>14</v>
      </c>
    </row>
    <row r="610">
      <c r="B610" s="8" t="s">
        <v>14</v>
      </c>
      <c r="J610" s="8" t="s">
        <v>14</v>
      </c>
    </row>
    <row r="611">
      <c r="B611" s="8" t="s">
        <v>14</v>
      </c>
      <c r="J611" s="8" t="s">
        <v>14</v>
      </c>
    </row>
    <row r="612">
      <c r="B612" s="8" t="s">
        <v>14</v>
      </c>
      <c r="J612" s="8" t="s">
        <v>14</v>
      </c>
    </row>
    <row r="613">
      <c r="B613" s="8" t="s">
        <v>14</v>
      </c>
      <c r="J613" s="8" t="s">
        <v>14</v>
      </c>
    </row>
    <row r="614">
      <c r="B614" s="8" t="s">
        <v>14</v>
      </c>
      <c r="J614" s="8" t="s">
        <v>14</v>
      </c>
    </row>
    <row r="615">
      <c r="B615" s="8" t="s">
        <v>14</v>
      </c>
      <c r="J615" s="8" t="s">
        <v>14</v>
      </c>
    </row>
    <row r="616">
      <c r="B616" s="8" t="s">
        <v>14</v>
      </c>
      <c r="J616" s="8" t="s">
        <v>14</v>
      </c>
    </row>
    <row r="617">
      <c r="B617" s="8" t="s">
        <v>14</v>
      </c>
      <c r="J617" s="8" t="s">
        <v>14</v>
      </c>
    </row>
    <row r="618">
      <c r="B618" s="8" t="s">
        <v>14</v>
      </c>
      <c r="J618" s="8" t="s">
        <v>14</v>
      </c>
    </row>
    <row r="619">
      <c r="B619" s="8" t="s">
        <v>14</v>
      </c>
      <c r="J619" s="8" t="s">
        <v>14</v>
      </c>
    </row>
    <row r="620">
      <c r="B620" s="8" t="s">
        <v>14</v>
      </c>
      <c r="J620" s="8" t="s">
        <v>14</v>
      </c>
    </row>
    <row r="621">
      <c r="B621" s="8" t="s">
        <v>14</v>
      </c>
      <c r="J621" s="8" t="s">
        <v>14</v>
      </c>
    </row>
    <row r="622">
      <c r="B622" s="8" t="s">
        <v>14</v>
      </c>
      <c r="J622" s="8" t="s">
        <v>14</v>
      </c>
    </row>
    <row r="623">
      <c r="B623" s="8" t="s">
        <v>14</v>
      </c>
      <c r="J623" s="8" t="s">
        <v>14</v>
      </c>
    </row>
    <row r="624">
      <c r="B624" s="8" t="s">
        <v>14</v>
      </c>
      <c r="J624" s="8" t="s">
        <v>14</v>
      </c>
    </row>
    <row r="625">
      <c r="B625" s="8" t="s">
        <v>14</v>
      </c>
      <c r="J625" s="8" t="s">
        <v>14</v>
      </c>
    </row>
    <row r="626">
      <c r="B626" s="8" t="s">
        <v>14</v>
      </c>
      <c r="J626" s="8" t="s">
        <v>14</v>
      </c>
    </row>
    <row r="627">
      <c r="B627" s="8" t="s">
        <v>14</v>
      </c>
      <c r="J627" s="8" t="s">
        <v>14</v>
      </c>
    </row>
    <row r="628">
      <c r="B628" s="8" t="s">
        <v>14</v>
      </c>
      <c r="J628" s="8" t="s">
        <v>14</v>
      </c>
    </row>
    <row r="629">
      <c r="B629" s="8" t="s">
        <v>14</v>
      </c>
      <c r="J629" s="8" t="s">
        <v>14</v>
      </c>
    </row>
    <row r="630">
      <c r="B630" s="8" t="s">
        <v>14</v>
      </c>
      <c r="J630" s="8" t="s">
        <v>14</v>
      </c>
    </row>
    <row r="631">
      <c r="B631" s="8" t="s">
        <v>14</v>
      </c>
      <c r="J631" s="8" t="s">
        <v>14</v>
      </c>
    </row>
    <row r="632">
      <c r="B632" s="8" t="s">
        <v>14</v>
      </c>
      <c r="J632" s="8" t="s">
        <v>14</v>
      </c>
    </row>
    <row r="633">
      <c r="B633" s="8" t="s">
        <v>14</v>
      </c>
      <c r="J633" s="8" t="s">
        <v>14</v>
      </c>
    </row>
    <row r="634">
      <c r="B634" s="8" t="s">
        <v>14</v>
      </c>
      <c r="J634" s="8" t="s">
        <v>14</v>
      </c>
    </row>
    <row r="635">
      <c r="B635" s="8" t="s">
        <v>14</v>
      </c>
      <c r="J635" s="8" t="s">
        <v>14</v>
      </c>
    </row>
    <row r="636">
      <c r="B636" s="8" t="s">
        <v>14</v>
      </c>
      <c r="J636" s="8" t="s">
        <v>14</v>
      </c>
    </row>
    <row r="637">
      <c r="B637" s="8" t="s">
        <v>14</v>
      </c>
      <c r="J637" s="8" t="s">
        <v>14</v>
      </c>
    </row>
    <row r="638">
      <c r="B638" s="8" t="s">
        <v>14</v>
      </c>
      <c r="J638" s="8" t="s">
        <v>14</v>
      </c>
    </row>
    <row r="639">
      <c r="B639" s="8" t="s">
        <v>14</v>
      </c>
      <c r="J639" s="8" t="s">
        <v>14</v>
      </c>
    </row>
    <row r="640">
      <c r="B640" s="8" t="s">
        <v>14</v>
      </c>
      <c r="J640" s="8" t="s">
        <v>14</v>
      </c>
    </row>
    <row r="641">
      <c r="B641" s="8" t="s">
        <v>14</v>
      </c>
      <c r="J641" s="8" t="s">
        <v>14</v>
      </c>
    </row>
    <row r="642">
      <c r="B642" s="8" t="s">
        <v>14</v>
      </c>
      <c r="J642" s="8" t="s">
        <v>14</v>
      </c>
    </row>
    <row r="643">
      <c r="B643" s="8" t="s">
        <v>14</v>
      </c>
      <c r="J643" s="8" t="s">
        <v>14</v>
      </c>
    </row>
    <row r="644">
      <c r="B644" s="8" t="s">
        <v>14</v>
      </c>
      <c r="J644" s="8" t="s">
        <v>14</v>
      </c>
    </row>
    <row r="645">
      <c r="B645" s="8" t="s">
        <v>14</v>
      </c>
      <c r="J645" s="8" t="s">
        <v>14</v>
      </c>
    </row>
    <row r="646">
      <c r="B646" s="8" t="s">
        <v>14</v>
      </c>
      <c r="J646" s="8" t="s">
        <v>14</v>
      </c>
    </row>
    <row r="647">
      <c r="B647" s="8" t="s">
        <v>14</v>
      </c>
      <c r="J647" s="8" t="s">
        <v>14</v>
      </c>
    </row>
    <row r="648">
      <c r="B648" s="8" t="s">
        <v>14</v>
      </c>
      <c r="J648" s="8" t="s">
        <v>14</v>
      </c>
    </row>
    <row r="649">
      <c r="B649" s="8" t="s">
        <v>14</v>
      </c>
      <c r="J649" s="8" t="s">
        <v>14</v>
      </c>
    </row>
    <row r="650">
      <c r="B650" s="8" t="s">
        <v>14</v>
      </c>
      <c r="J650" s="8" t="s">
        <v>14</v>
      </c>
    </row>
    <row r="651">
      <c r="B651" s="8" t="s">
        <v>14</v>
      </c>
      <c r="J651" s="8" t="s">
        <v>14</v>
      </c>
    </row>
    <row r="652">
      <c r="B652" s="8" t="s">
        <v>14</v>
      </c>
      <c r="J652" s="8" t="s">
        <v>14</v>
      </c>
    </row>
    <row r="653">
      <c r="B653" s="8" t="s">
        <v>14</v>
      </c>
      <c r="J653" s="8" t="s">
        <v>14</v>
      </c>
    </row>
    <row r="654">
      <c r="B654" s="8" t="s">
        <v>14</v>
      </c>
      <c r="J654" s="8" t="s">
        <v>14</v>
      </c>
    </row>
    <row r="655">
      <c r="B655" s="8" t="s">
        <v>14</v>
      </c>
      <c r="J655" s="8" t="s">
        <v>14</v>
      </c>
    </row>
    <row r="656">
      <c r="B656" s="8" t="s">
        <v>14</v>
      </c>
      <c r="J656" s="8" t="s">
        <v>14</v>
      </c>
    </row>
    <row r="657">
      <c r="B657" s="8" t="s">
        <v>14</v>
      </c>
      <c r="J657" s="8" t="s">
        <v>14</v>
      </c>
    </row>
    <row r="658">
      <c r="B658" s="8" t="s">
        <v>14</v>
      </c>
      <c r="J658" s="8" t="s">
        <v>14</v>
      </c>
    </row>
    <row r="659">
      <c r="B659" s="8" t="s">
        <v>14</v>
      </c>
      <c r="J659" s="8" t="s">
        <v>14</v>
      </c>
    </row>
    <row r="660">
      <c r="B660" s="8" t="s">
        <v>14</v>
      </c>
      <c r="J660" s="8" t="s">
        <v>14</v>
      </c>
    </row>
    <row r="661">
      <c r="B661" s="8" t="s">
        <v>14</v>
      </c>
      <c r="J661" s="8" t="s">
        <v>14</v>
      </c>
    </row>
    <row r="662">
      <c r="B662" s="8" t="s">
        <v>14</v>
      </c>
      <c r="J662" s="8" t="s">
        <v>14</v>
      </c>
    </row>
    <row r="663">
      <c r="B663" s="8" t="s">
        <v>14</v>
      </c>
      <c r="J663" s="8" t="s">
        <v>14</v>
      </c>
    </row>
    <row r="664">
      <c r="B664" s="8" t="s">
        <v>14</v>
      </c>
      <c r="J664" s="8" t="s">
        <v>14</v>
      </c>
    </row>
    <row r="665">
      <c r="B665" s="8" t="s">
        <v>14</v>
      </c>
      <c r="J665" s="8" t="s">
        <v>14</v>
      </c>
    </row>
    <row r="666">
      <c r="B666" s="8" t="s">
        <v>14</v>
      </c>
      <c r="J666" s="8" t="s">
        <v>14</v>
      </c>
    </row>
    <row r="667">
      <c r="B667" s="8" t="s">
        <v>14</v>
      </c>
      <c r="J667" s="8" t="s">
        <v>14</v>
      </c>
    </row>
    <row r="668">
      <c r="B668" s="8" t="s">
        <v>14</v>
      </c>
      <c r="J668" s="8" t="s">
        <v>14</v>
      </c>
    </row>
    <row r="669">
      <c r="B669" s="8" t="s">
        <v>14</v>
      </c>
      <c r="J669" s="8" t="s">
        <v>14</v>
      </c>
    </row>
    <row r="670">
      <c r="B670" s="8" t="s">
        <v>14</v>
      </c>
      <c r="J670" s="8" t="s">
        <v>14</v>
      </c>
    </row>
    <row r="671">
      <c r="B671" s="8" t="s">
        <v>14</v>
      </c>
      <c r="J671" s="8" t="s">
        <v>14</v>
      </c>
    </row>
    <row r="672">
      <c r="B672" s="8" t="s">
        <v>14</v>
      </c>
      <c r="J672" s="8" t="s">
        <v>14</v>
      </c>
    </row>
    <row r="673">
      <c r="B673" s="8" t="s">
        <v>14</v>
      </c>
      <c r="J673" s="8" t="s">
        <v>14</v>
      </c>
    </row>
    <row r="674">
      <c r="B674" s="8" t="s">
        <v>14</v>
      </c>
      <c r="J674" s="8" t="s">
        <v>14</v>
      </c>
    </row>
    <row r="675">
      <c r="B675" s="8" t="s">
        <v>14</v>
      </c>
      <c r="J675" s="8" t="s">
        <v>14</v>
      </c>
    </row>
    <row r="676">
      <c r="B676" s="8" t="s">
        <v>14</v>
      </c>
      <c r="J676" s="8" t="s">
        <v>14</v>
      </c>
    </row>
    <row r="677">
      <c r="B677" s="8" t="s">
        <v>14</v>
      </c>
      <c r="J677" s="8" t="s">
        <v>14</v>
      </c>
    </row>
    <row r="678">
      <c r="B678" s="8" t="s">
        <v>14</v>
      </c>
      <c r="J678" s="8" t="s">
        <v>14</v>
      </c>
    </row>
    <row r="679">
      <c r="B679" s="8" t="s">
        <v>14</v>
      </c>
      <c r="J679" s="8" t="s">
        <v>14</v>
      </c>
    </row>
    <row r="680">
      <c r="B680" s="8" t="s">
        <v>14</v>
      </c>
      <c r="J680" s="8" t="s">
        <v>14</v>
      </c>
    </row>
    <row r="681">
      <c r="B681" s="8" t="s">
        <v>14</v>
      </c>
      <c r="J681" s="8" t="s">
        <v>14</v>
      </c>
    </row>
    <row r="682">
      <c r="B682" s="8" t="s">
        <v>14</v>
      </c>
      <c r="J682" s="8" t="s">
        <v>14</v>
      </c>
    </row>
    <row r="683">
      <c r="B683" s="8" t="s">
        <v>14</v>
      </c>
      <c r="J683" s="8" t="s">
        <v>14</v>
      </c>
    </row>
    <row r="684">
      <c r="B684" s="8" t="s">
        <v>14</v>
      </c>
      <c r="J684" s="8" t="s">
        <v>14</v>
      </c>
    </row>
    <row r="685">
      <c r="B685" s="8" t="s">
        <v>14</v>
      </c>
      <c r="J685" s="8" t="s">
        <v>14</v>
      </c>
    </row>
    <row r="686">
      <c r="B686" s="8" t="s">
        <v>14</v>
      </c>
      <c r="J686" s="8" t="s">
        <v>14</v>
      </c>
    </row>
    <row r="687">
      <c r="B687" s="8" t="s">
        <v>14</v>
      </c>
      <c r="J687" s="8" t="s">
        <v>14</v>
      </c>
    </row>
    <row r="688">
      <c r="B688" s="8" t="s">
        <v>14</v>
      </c>
      <c r="J688" s="8" t="s">
        <v>14</v>
      </c>
    </row>
    <row r="689">
      <c r="B689" s="8" t="s">
        <v>14</v>
      </c>
      <c r="J689" s="8" t="s">
        <v>14</v>
      </c>
    </row>
    <row r="690">
      <c r="B690" s="8" t="s">
        <v>14</v>
      </c>
      <c r="J690" s="8" t="s">
        <v>14</v>
      </c>
    </row>
    <row r="691">
      <c r="B691" s="8" t="s">
        <v>14</v>
      </c>
      <c r="J691" s="8" t="s">
        <v>14</v>
      </c>
    </row>
    <row r="692">
      <c r="B692" s="8" t="s">
        <v>14</v>
      </c>
      <c r="J692" s="8" t="s">
        <v>14</v>
      </c>
    </row>
    <row r="693">
      <c r="B693" s="8" t="s">
        <v>14</v>
      </c>
      <c r="J693" s="8" t="s">
        <v>14</v>
      </c>
    </row>
    <row r="694">
      <c r="B694" s="8" t="s">
        <v>14</v>
      </c>
      <c r="J694" s="8" t="s">
        <v>14</v>
      </c>
    </row>
    <row r="695">
      <c r="B695" s="8" t="s">
        <v>14</v>
      </c>
      <c r="J695" s="8" t="s">
        <v>14</v>
      </c>
    </row>
    <row r="696">
      <c r="B696" s="8" t="s">
        <v>14</v>
      </c>
      <c r="J696" s="8" t="s">
        <v>14</v>
      </c>
    </row>
    <row r="697">
      <c r="B697" s="8" t="s">
        <v>14</v>
      </c>
      <c r="J697" s="8" t="s">
        <v>14</v>
      </c>
    </row>
    <row r="698">
      <c r="B698" s="8" t="s">
        <v>14</v>
      </c>
      <c r="J698" s="8" t="s">
        <v>14</v>
      </c>
    </row>
    <row r="699">
      <c r="B699" s="8" t="s">
        <v>14</v>
      </c>
      <c r="J699" s="8" t="s">
        <v>14</v>
      </c>
    </row>
    <row r="700">
      <c r="B700" s="8" t="s">
        <v>14</v>
      </c>
      <c r="J700" s="8" t="s">
        <v>14</v>
      </c>
    </row>
    <row r="701">
      <c r="B701" s="8" t="s">
        <v>14</v>
      </c>
      <c r="J701" s="8" t="s">
        <v>14</v>
      </c>
    </row>
    <row r="702">
      <c r="B702" s="8" t="s">
        <v>14</v>
      </c>
      <c r="J702" s="8" t="s">
        <v>14</v>
      </c>
    </row>
    <row r="703">
      <c r="B703" s="8" t="s">
        <v>14</v>
      </c>
      <c r="J703" s="8" t="s">
        <v>14</v>
      </c>
    </row>
    <row r="704">
      <c r="B704" s="8" t="s">
        <v>14</v>
      </c>
      <c r="J704" s="8" t="s">
        <v>14</v>
      </c>
    </row>
    <row r="705">
      <c r="B705" s="8" t="s">
        <v>14</v>
      </c>
      <c r="J705" s="8" t="s">
        <v>14</v>
      </c>
    </row>
    <row r="706">
      <c r="B706" s="8" t="s">
        <v>14</v>
      </c>
      <c r="J706" s="8" t="s">
        <v>14</v>
      </c>
    </row>
    <row r="707">
      <c r="B707" s="8" t="s">
        <v>14</v>
      </c>
      <c r="J707" s="8" t="s">
        <v>14</v>
      </c>
    </row>
    <row r="708">
      <c r="B708" s="8" t="s">
        <v>14</v>
      </c>
      <c r="J708" s="8" t="s">
        <v>14</v>
      </c>
    </row>
    <row r="709">
      <c r="B709" s="8" t="s">
        <v>14</v>
      </c>
      <c r="J709" s="8" t="s">
        <v>14</v>
      </c>
    </row>
    <row r="710">
      <c r="B710" s="8" t="s">
        <v>14</v>
      </c>
      <c r="J710" s="8" t="s">
        <v>14</v>
      </c>
    </row>
    <row r="711">
      <c r="B711" s="8" t="s">
        <v>14</v>
      </c>
      <c r="J711" s="8" t="s">
        <v>14</v>
      </c>
    </row>
    <row r="712">
      <c r="B712" s="8" t="s">
        <v>14</v>
      </c>
      <c r="J712" s="8" t="s">
        <v>14</v>
      </c>
    </row>
    <row r="713">
      <c r="B713" s="8" t="s">
        <v>14</v>
      </c>
      <c r="J713" s="8" t="s">
        <v>14</v>
      </c>
    </row>
    <row r="714">
      <c r="B714" s="8" t="s">
        <v>14</v>
      </c>
      <c r="J714" s="8" t="s">
        <v>14</v>
      </c>
    </row>
    <row r="715">
      <c r="B715" s="8" t="s">
        <v>14</v>
      </c>
      <c r="J715" s="8" t="s">
        <v>14</v>
      </c>
    </row>
    <row r="716">
      <c r="B716" s="8" t="s">
        <v>14</v>
      </c>
      <c r="J716" s="8" t="s">
        <v>14</v>
      </c>
    </row>
    <row r="717">
      <c r="B717" s="8" t="s">
        <v>14</v>
      </c>
      <c r="J717" s="8" t="s">
        <v>14</v>
      </c>
    </row>
    <row r="718">
      <c r="B718" s="8" t="s">
        <v>14</v>
      </c>
      <c r="J718" s="8" t="s">
        <v>14</v>
      </c>
    </row>
    <row r="719">
      <c r="B719" s="8" t="s">
        <v>14</v>
      </c>
      <c r="J719" s="8" t="s">
        <v>14</v>
      </c>
    </row>
    <row r="720">
      <c r="B720" s="8" t="s">
        <v>14</v>
      </c>
      <c r="J720" s="8" t="s">
        <v>14</v>
      </c>
    </row>
    <row r="721">
      <c r="B721" s="8" t="s">
        <v>14</v>
      </c>
      <c r="J721" s="8" t="s">
        <v>14</v>
      </c>
    </row>
    <row r="722">
      <c r="B722" s="8" t="s">
        <v>14</v>
      </c>
      <c r="J722" s="8" t="s">
        <v>14</v>
      </c>
    </row>
    <row r="723">
      <c r="B723" s="8" t="s">
        <v>14</v>
      </c>
      <c r="J723" s="8" t="s">
        <v>14</v>
      </c>
    </row>
    <row r="724">
      <c r="B724" s="8" t="s">
        <v>14</v>
      </c>
      <c r="J724" s="8" t="s">
        <v>14</v>
      </c>
    </row>
    <row r="725">
      <c r="B725" s="8" t="s">
        <v>14</v>
      </c>
      <c r="J725" s="8" t="s">
        <v>14</v>
      </c>
    </row>
    <row r="726">
      <c r="B726" s="8" t="s">
        <v>14</v>
      </c>
      <c r="J726" s="8" t="s">
        <v>14</v>
      </c>
    </row>
    <row r="727">
      <c r="B727" s="8" t="s">
        <v>14</v>
      </c>
      <c r="J727" s="8" t="s">
        <v>14</v>
      </c>
    </row>
    <row r="728">
      <c r="B728" s="8" t="s">
        <v>14</v>
      </c>
      <c r="J728" s="8" t="s">
        <v>14</v>
      </c>
    </row>
    <row r="729">
      <c r="B729" s="8" t="s">
        <v>14</v>
      </c>
      <c r="J729" s="8" t="s">
        <v>14</v>
      </c>
    </row>
    <row r="730">
      <c r="B730" s="8" t="s">
        <v>14</v>
      </c>
      <c r="J730" s="8" t="s">
        <v>14</v>
      </c>
    </row>
    <row r="731">
      <c r="B731" s="8" t="s">
        <v>14</v>
      </c>
      <c r="J731" s="8" t="s">
        <v>14</v>
      </c>
    </row>
    <row r="732">
      <c r="B732" s="8" t="s">
        <v>14</v>
      </c>
      <c r="J732" s="8" t="s">
        <v>14</v>
      </c>
    </row>
    <row r="733">
      <c r="B733" s="8" t="s">
        <v>14</v>
      </c>
      <c r="J733" s="8" t="s">
        <v>14</v>
      </c>
    </row>
    <row r="734">
      <c r="B734" s="8" t="s">
        <v>14</v>
      </c>
      <c r="J734" s="8" t="s">
        <v>14</v>
      </c>
    </row>
    <row r="735">
      <c r="B735" s="8" t="s">
        <v>14</v>
      </c>
      <c r="J735" s="8" t="s">
        <v>14</v>
      </c>
    </row>
    <row r="736">
      <c r="B736" s="8" t="s">
        <v>14</v>
      </c>
      <c r="J736" s="8" t="s">
        <v>14</v>
      </c>
    </row>
    <row r="737">
      <c r="B737" s="8" t="s">
        <v>14</v>
      </c>
      <c r="J737" s="8" t="s">
        <v>14</v>
      </c>
    </row>
    <row r="738">
      <c r="B738" s="8" t="s">
        <v>14</v>
      </c>
      <c r="J738" s="8" t="s">
        <v>14</v>
      </c>
    </row>
    <row r="739">
      <c r="B739" s="8" t="s">
        <v>14</v>
      </c>
      <c r="J739" s="8" t="s">
        <v>14</v>
      </c>
    </row>
    <row r="740">
      <c r="B740" s="8" t="s">
        <v>14</v>
      </c>
      <c r="J740" s="8" t="s">
        <v>14</v>
      </c>
    </row>
    <row r="741">
      <c r="B741" s="8" t="s">
        <v>14</v>
      </c>
      <c r="J741" s="8" t="s">
        <v>14</v>
      </c>
    </row>
    <row r="742">
      <c r="B742" s="8" t="s">
        <v>14</v>
      </c>
      <c r="J742" s="8" t="s">
        <v>14</v>
      </c>
    </row>
    <row r="743">
      <c r="B743" s="8" t="s">
        <v>14</v>
      </c>
      <c r="J743" s="8" t="s">
        <v>14</v>
      </c>
    </row>
    <row r="744">
      <c r="B744" s="8" t="s">
        <v>14</v>
      </c>
      <c r="J744" s="8" t="s">
        <v>14</v>
      </c>
    </row>
    <row r="745">
      <c r="B745" s="8" t="s">
        <v>14</v>
      </c>
      <c r="J745" s="8" t="s">
        <v>14</v>
      </c>
    </row>
    <row r="746">
      <c r="B746" s="8" t="s">
        <v>14</v>
      </c>
      <c r="J746" s="8" t="s">
        <v>14</v>
      </c>
    </row>
    <row r="747">
      <c r="B747" s="8" t="s">
        <v>14</v>
      </c>
      <c r="J747" s="8" t="s">
        <v>14</v>
      </c>
    </row>
    <row r="748">
      <c r="B748" s="8" t="s">
        <v>14</v>
      </c>
      <c r="J748" s="8" t="s">
        <v>14</v>
      </c>
    </row>
    <row r="749">
      <c r="B749" s="8" t="s">
        <v>14</v>
      </c>
      <c r="J749" s="8" t="s">
        <v>14</v>
      </c>
    </row>
    <row r="750">
      <c r="B750" s="8" t="s">
        <v>14</v>
      </c>
      <c r="J750" s="8" t="s">
        <v>14</v>
      </c>
    </row>
    <row r="751">
      <c r="B751" s="8" t="s">
        <v>14</v>
      </c>
      <c r="J751" s="8" t="s">
        <v>14</v>
      </c>
    </row>
    <row r="752">
      <c r="B752" s="8" t="s">
        <v>14</v>
      </c>
      <c r="J752" s="8" t="s">
        <v>14</v>
      </c>
    </row>
    <row r="753">
      <c r="B753" s="8" t="s">
        <v>14</v>
      </c>
      <c r="J753" s="8" t="s">
        <v>14</v>
      </c>
    </row>
    <row r="754">
      <c r="B754" s="8" t="s">
        <v>14</v>
      </c>
      <c r="J754" s="8" t="s">
        <v>14</v>
      </c>
    </row>
    <row r="755">
      <c r="B755" s="8" t="s">
        <v>14</v>
      </c>
      <c r="J755" s="8" t="s">
        <v>14</v>
      </c>
    </row>
    <row r="756">
      <c r="B756" s="8" t="s">
        <v>14</v>
      </c>
      <c r="J756" s="8" t="s">
        <v>14</v>
      </c>
    </row>
    <row r="757">
      <c r="B757" s="8" t="s">
        <v>14</v>
      </c>
      <c r="J757" s="8" t="s">
        <v>14</v>
      </c>
    </row>
    <row r="758">
      <c r="B758" s="8" t="s">
        <v>14</v>
      </c>
      <c r="J758" s="8" t="s">
        <v>14</v>
      </c>
    </row>
    <row r="759">
      <c r="B759" s="8" t="s">
        <v>14</v>
      </c>
      <c r="J759" s="8" t="s">
        <v>14</v>
      </c>
    </row>
    <row r="760">
      <c r="B760" s="8" t="s">
        <v>14</v>
      </c>
      <c r="J760" s="8" t="s">
        <v>14</v>
      </c>
    </row>
    <row r="761">
      <c r="B761" s="8" t="s">
        <v>14</v>
      </c>
      <c r="J761" s="8" t="s">
        <v>14</v>
      </c>
    </row>
    <row r="762">
      <c r="B762" s="8" t="s">
        <v>14</v>
      </c>
      <c r="J762" s="8" t="s">
        <v>14</v>
      </c>
    </row>
    <row r="763">
      <c r="B763" s="8" t="s">
        <v>14</v>
      </c>
      <c r="J763" s="8" t="s">
        <v>14</v>
      </c>
    </row>
    <row r="764">
      <c r="B764" s="8" t="s">
        <v>14</v>
      </c>
      <c r="J764" s="8" t="s">
        <v>14</v>
      </c>
    </row>
    <row r="765">
      <c r="B765" s="8" t="s">
        <v>14</v>
      </c>
      <c r="J765" s="8" t="s">
        <v>14</v>
      </c>
    </row>
    <row r="766">
      <c r="B766" s="8" t="s">
        <v>14</v>
      </c>
      <c r="J766" s="8" t="s">
        <v>14</v>
      </c>
    </row>
    <row r="767">
      <c r="B767" s="8" t="s">
        <v>14</v>
      </c>
      <c r="J767" s="8" t="s">
        <v>14</v>
      </c>
    </row>
    <row r="768">
      <c r="B768" s="8" t="s">
        <v>14</v>
      </c>
      <c r="J768" s="8" t="s">
        <v>14</v>
      </c>
    </row>
    <row r="769">
      <c r="B769" s="8" t="s">
        <v>14</v>
      </c>
      <c r="J769" s="8" t="s">
        <v>14</v>
      </c>
    </row>
    <row r="770">
      <c r="B770" s="8" t="s">
        <v>14</v>
      </c>
      <c r="J770" s="8" t="s">
        <v>14</v>
      </c>
    </row>
    <row r="771">
      <c r="B771" s="8" t="s">
        <v>14</v>
      </c>
      <c r="J771" s="8" t="s">
        <v>14</v>
      </c>
    </row>
    <row r="772">
      <c r="B772" s="8" t="s">
        <v>14</v>
      </c>
      <c r="J772" s="8" t="s">
        <v>14</v>
      </c>
    </row>
    <row r="773">
      <c r="B773" s="8" t="s">
        <v>14</v>
      </c>
      <c r="J773" s="8" t="s">
        <v>14</v>
      </c>
    </row>
    <row r="774">
      <c r="B774" s="8" t="s">
        <v>14</v>
      </c>
      <c r="J774" s="8" t="s">
        <v>14</v>
      </c>
    </row>
    <row r="775">
      <c r="B775" s="8" t="s">
        <v>14</v>
      </c>
      <c r="J775" s="8" t="s">
        <v>14</v>
      </c>
    </row>
    <row r="776">
      <c r="B776" s="8" t="s">
        <v>14</v>
      </c>
      <c r="J776" s="8" t="s">
        <v>14</v>
      </c>
    </row>
    <row r="777">
      <c r="B777" s="8" t="s">
        <v>14</v>
      </c>
      <c r="J777" s="8" t="s">
        <v>14</v>
      </c>
    </row>
    <row r="778">
      <c r="B778" s="8" t="s">
        <v>14</v>
      </c>
      <c r="J778" s="8" t="s">
        <v>14</v>
      </c>
    </row>
    <row r="779">
      <c r="B779" s="8" t="s">
        <v>14</v>
      </c>
      <c r="J779" s="8" t="s">
        <v>14</v>
      </c>
    </row>
    <row r="780">
      <c r="B780" s="8" t="s">
        <v>14</v>
      </c>
      <c r="J780" s="8" t="s">
        <v>14</v>
      </c>
    </row>
    <row r="781">
      <c r="B781" s="8" t="s">
        <v>14</v>
      </c>
      <c r="J781" s="8" t="s">
        <v>14</v>
      </c>
    </row>
    <row r="782">
      <c r="B782" s="8" t="s">
        <v>14</v>
      </c>
      <c r="J782" s="8" t="s">
        <v>14</v>
      </c>
    </row>
    <row r="783">
      <c r="B783" s="8" t="s">
        <v>14</v>
      </c>
      <c r="J783" s="8" t="s">
        <v>14</v>
      </c>
    </row>
    <row r="784">
      <c r="B784" s="8" t="s">
        <v>14</v>
      </c>
      <c r="J784" s="8" t="s">
        <v>14</v>
      </c>
    </row>
    <row r="785">
      <c r="B785" s="8" t="s">
        <v>14</v>
      </c>
      <c r="J785" s="8" t="s">
        <v>14</v>
      </c>
    </row>
    <row r="786">
      <c r="B786" s="8" t="s">
        <v>14</v>
      </c>
      <c r="J786" s="8" t="s">
        <v>14</v>
      </c>
    </row>
    <row r="787">
      <c r="B787" s="8" t="s">
        <v>14</v>
      </c>
      <c r="J787" s="8" t="s">
        <v>14</v>
      </c>
    </row>
    <row r="788">
      <c r="B788" s="8" t="s">
        <v>14</v>
      </c>
      <c r="J788" s="8" t="s">
        <v>14</v>
      </c>
    </row>
    <row r="789">
      <c r="B789" s="8" t="s">
        <v>14</v>
      </c>
      <c r="J789" s="8" t="s">
        <v>14</v>
      </c>
    </row>
    <row r="790">
      <c r="B790" s="8" t="s">
        <v>14</v>
      </c>
      <c r="J790" s="8" t="s">
        <v>14</v>
      </c>
    </row>
    <row r="791">
      <c r="B791" s="8" t="s">
        <v>14</v>
      </c>
      <c r="J791" s="8" t="s">
        <v>14</v>
      </c>
    </row>
    <row r="792">
      <c r="B792" s="8" t="s">
        <v>14</v>
      </c>
      <c r="J792" s="8" t="s">
        <v>14</v>
      </c>
    </row>
    <row r="793">
      <c r="B793" s="8" t="s">
        <v>14</v>
      </c>
      <c r="J793" s="8" t="s">
        <v>14</v>
      </c>
    </row>
    <row r="794">
      <c r="B794" s="8" t="s">
        <v>14</v>
      </c>
      <c r="J794" s="8" t="s">
        <v>14</v>
      </c>
    </row>
    <row r="795">
      <c r="B795" s="8" t="s">
        <v>14</v>
      </c>
      <c r="J795" s="8" t="s">
        <v>14</v>
      </c>
    </row>
    <row r="796">
      <c r="B796" s="8" t="s">
        <v>14</v>
      </c>
      <c r="J796" s="8" t="s">
        <v>14</v>
      </c>
    </row>
    <row r="797">
      <c r="B797" s="8" t="s">
        <v>14</v>
      </c>
      <c r="J797" s="8" t="s">
        <v>14</v>
      </c>
    </row>
    <row r="798">
      <c r="B798" s="8" t="s">
        <v>14</v>
      </c>
      <c r="J798" s="8" t="s">
        <v>14</v>
      </c>
    </row>
    <row r="799">
      <c r="B799" s="8" t="s">
        <v>14</v>
      </c>
      <c r="J799" s="8" t="s">
        <v>14</v>
      </c>
    </row>
    <row r="800">
      <c r="B800" s="8" t="s">
        <v>14</v>
      </c>
      <c r="J800" s="8" t="s">
        <v>14</v>
      </c>
    </row>
    <row r="801">
      <c r="B801" s="8" t="s">
        <v>14</v>
      </c>
      <c r="J801" s="8" t="s">
        <v>14</v>
      </c>
    </row>
    <row r="802">
      <c r="B802" s="8" t="s">
        <v>14</v>
      </c>
      <c r="J802" s="8" t="s">
        <v>14</v>
      </c>
    </row>
    <row r="803">
      <c r="B803" s="8" t="s">
        <v>14</v>
      </c>
      <c r="J803" s="8" t="s">
        <v>14</v>
      </c>
    </row>
    <row r="804">
      <c r="B804" s="8" t="s">
        <v>14</v>
      </c>
      <c r="J804" s="8" t="s">
        <v>14</v>
      </c>
    </row>
    <row r="805">
      <c r="B805" s="8" t="s">
        <v>14</v>
      </c>
      <c r="J805" s="8" t="s">
        <v>14</v>
      </c>
    </row>
    <row r="806">
      <c r="B806" s="8" t="s">
        <v>14</v>
      </c>
      <c r="J806" s="8" t="s">
        <v>14</v>
      </c>
    </row>
    <row r="807">
      <c r="B807" s="8" t="s">
        <v>14</v>
      </c>
      <c r="J807" s="8" t="s">
        <v>14</v>
      </c>
    </row>
    <row r="808">
      <c r="B808" s="8" t="s">
        <v>14</v>
      </c>
      <c r="J808" s="8" t="s">
        <v>14</v>
      </c>
    </row>
    <row r="809">
      <c r="B809" s="8" t="s">
        <v>14</v>
      </c>
      <c r="J809" s="8" t="s">
        <v>14</v>
      </c>
    </row>
    <row r="810">
      <c r="B810" s="8" t="s">
        <v>14</v>
      </c>
      <c r="J810" s="8" t="s">
        <v>14</v>
      </c>
    </row>
    <row r="811">
      <c r="B811" s="8" t="s">
        <v>14</v>
      </c>
      <c r="J811" s="8" t="s">
        <v>14</v>
      </c>
    </row>
    <row r="812">
      <c r="B812" s="8" t="s">
        <v>14</v>
      </c>
      <c r="J812" s="8" t="s">
        <v>14</v>
      </c>
    </row>
    <row r="813">
      <c r="B813" s="8" t="s">
        <v>14</v>
      </c>
      <c r="J813" s="8" t="s">
        <v>14</v>
      </c>
    </row>
    <row r="814">
      <c r="B814" s="8" t="s">
        <v>14</v>
      </c>
      <c r="J814" s="8" t="s">
        <v>14</v>
      </c>
    </row>
    <row r="815">
      <c r="B815" s="8" t="s">
        <v>14</v>
      </c>
      <c r="J815" s="8" t="s">
        <v>14</v>
      </c>
    </row>
    <row r="816">
      <c r="B816" s="8" t="s">
        <v>14</v>
      </c>
      <c r="J816" s="8" t="s">
        <v>14</v>
      </c>
    </row>
    <row r="817">
      <c r="B817" s="8" t="s">
        <v>14</v>
      </c>
      <c r="J817" s="8" t="s">
        <v>14</v>
      </c>
    </row>
    <row r="818">
      <c r="B818" s="8" t="s">
        <v>14</v>
      </c>
      <c r="J818" s="8" t="s">
        <v>14</v>
      </c>
    </row>
    <row r="819">
      <c r="B819" s="8" t="s">
        <v>14</v>
      </c>
      <c r="J819" s="8" t="s">
        <v>14</v>
      </c>
    </row>
    <row r="820">
      <c r="B820" s="8" t="s">
        <v>14</v>
      </c>
      <c r="J820" s="8" t="s">
        <v>14</v>
      </c>
    </row>
    <row r="821">
      <c r="B821" s="8" t="s">
        <v>14</v>
      </c>
      <c r="J821" s="8" t="s">
        <v>14</v>
      </c>
    </row>
    <row r="822">
      <c r="B822" s="8" t="s">
        <v>14</v>
      </c>
      <c r="J822" s="8" t="s">
        <v>14</v>
      </c>
    </row>
    <row r="823">
      <c r="B823" s="8" t="s">
        <v>14</v>
      </c>
      <c r="J823" s="8" t="s">
        <v>14</v>
      </c>
    </row>
    <row r="824">
      <c r="B824" s="8" t="s">
        <v>14</v>
      </c>
      <c r="J824" s="8" t="s">
        <v>14</v>
      </c>
    </row>
    <row r="825">
      <c r="B825" s="8" t="s">
        <v>14</v>
      </c>
      <c r="J825" s="8" t="s">
        <v>14</v>
      </c>
    </row>
    <row r="826">
      <c r="B826" s="8" t="s">
        <v>14</v>
      </c>
      <c r="J826" s="8" t="s">
        <v>14</v>
      </c>
    </row>
    <row r="827">
      <c r="B827" s="8" t="s">
        <v>14</v>
      </c>
      <c r="J827" s="8" t="s">
        <v>14</v>
      </c>
    </row>
    <row r="828">
      <c r="B828" s="8" t="s">
        <v>14</v>
      </c>
      <c r="J828" s="8" t="s">
        <v>14</v>
      </c>
    </row>
    <row r="829">
      <c r="B829" s="8" t="s">
        <v>14</v>
      </c>
      <c r="J829" s="8" t="s">
        <v>14</v>
      </c>
    </row>
    <row r="830">
      <c r="B830" s="8" t="s">
        <v>14</v>
      </c>
      <c r="J830" s="8" t="s">
        <v>14</v>
      </c>
    </row>
    <row r="831">
      <c r="B831" s="8" t="s">
        <v>14</v>
      </c>
      <c r="J831" s="8" t="s">
        <v>14</v>
      </c>
    </row>
    <row r="832">
      <c r="B832" s="8" t="s">
        <v>14</v>
      </c>
      <c r="J832" s="8" t="s">
        <v>14</v>
      </c>
    </row>
    <row r="833">
      <c r="B833" s="8" t="s">
        <v>14</v>
      </c>
      <c r="J833" s="8" t="s">
        <v>14</v>
      </c>
    </row>
    <row r="834">
      <c r="B834" s="8" t="s">
        <v>14</v>
      </c>
      <c r="J834" s="8" t="s">
        <v>14</v>
      </c>
    </row>
    <row r="835">
      <c r="B835" s="8" t="s">
        <v>14</v>
      </c>
      <c r="J835" s="8" t="s">
        <v>14</v>
      </c>
    </row>
    <row r="836">
      <c r="B836" s="8" t="s">
        <v>14</v>
      </c>
      <c r="J836" s="8" t="s">
        <v>14</v>
      </c>
    </row>
    <row r="837">
      <c r="B837" s="8" t="s">
        <v>14</v>
      </c>
      <c r="J837" s="8" t="s">
        <v>14</v>
      </c>
    </row>
    <row r="838">
      <c r="B838" s="8" t="s">
        <v>14</v>
      </c>
      <c r="J838" s="8" t="s">
        <v>14</v>
      </c>
    </row>
    <row r="839">
      <c r="B839" s="8" t="s">
        <v>14</v>
      </c>
      <c r="J839" s="8" t="s">
        <v>14</v>
      </c>
    </row>
    <row r="840">
      <c r="B840" s="8" t="s">
        <v>14</v>
      </c>
      <c r="J840" s="8" t="s">
        <v>14</v>
      </c>
    </row>
    <row r="841">
      <c r="B841" s="8" t="s">
        <v>14</v>
      </c>
      <c r="J841" s="8" t="s">
        <v>14</v>
      </c>
    </row>
    <row r="842">
      <c r="B842" s="8" t="s">
        <v>14</v>
      </c>
      <c r="J842" s="8" t="s">
        <v>14</v>
      </c>
    </row>
    <row r="843">
      <c r="B843" s="8" t="s">
        <v>14</v>
      </c>
      <c r="J843" s="8" t="s">
        <v>14</v>
      </c>
    </row>
    <row r="844">
      <c r="B844" s="8" t="s">
        <v>14</v>
      </c>
      <c r="J844" s="8" t="s">
        <v>14</v>
      </c>
    </row>
    <row r="845">
      <c r="B845" s="8" t="s">
        <v>14</v>
      </c>
      <c r="J845" s="8" t="s">
        <v>14</v>
      </c>
    </row>
    <row r="846">
      <c r="B846" s="8" t="s">
        <v>14</v>
      </c>
      <c r="J846" s="8" t="s">
        <v>14</v>
      </c>
    </row>
    <row r="847">
      <c r="B847" s="8" t="s">
        <v>14</v>
      </c>
      <c r="J847" s="8" t="s">
        <v>14</v>
      </c>
    </row>
    <row r="848">
      <c r="B848" s="8" t="s">
        <v>14</v>
      </c>
      <c r="J848" s="8" t="s">
        <v>14</v>
      </c>
    </row>
    <row r="849">
      <c r="B849" s="8" t="s">
        <v>14</v>
      </c>
      <c r="J849" s="8" t="s">
        <v>14</v>
      </c>
    </row>
    <row r="850">
      <c r="B850" s="8" t="s">
        <v>14</v>
      </c>
      <c r="J850" s="8" t="s">
        <v>14</v>
      </c>
    </row>
    <row r="851">
      <c r="B851" s="8" t="s">
        <v>14</v>
      </c>
      <c r="J851" s="8" t="s">
        <v>14</v>
      </c>
    </row>
    <row r="852">
      <c r="B852" s="8" t="s">
        <v>14</v>
      </c>
      <c r="J852" s="8" t="s">
        <v>14</v>
      </c>
    </row>
    <row r="853">
      <c r="B853" s="8" t="s">
        <v>14</v>
      </c>
      <c r="J853" s="8" t="s">
        <v>14</v>
      </c>
    </row>
    <row r="854">
      <c r="B854" s="8" t="s">
        <v>14</v>
      </c>
      <c r="J854" s="8" t="s">
        <v>14</v>
      </c>
    </row>
    <row r="855">
      <c r="B855" s="8" t="s">
        <v>14</v>
      </c>
      <c r="J855" s="8" t="s">
        <v>14</v>
      </c>
    </row>
    <row r="856">
      <c r="B856" s="8" t="s">
        <v>14</v>
      </c>
      <c r="J856" s="8" t="s">
        <v>14</v>
      </c>
    </row>
    <row r="857">
      <c r="B857" s="8" t="s">
        <v>14</v>
      </c>
      <c r="J857" s="8" t="s">
        <v>14</v>
      </c>
    </row>
    <row r="858">
      <c r="B858" s="8" t="s">
        <v>14</v>
      </c>
      <c r="J858" s="8" t="s">
        <v>14</v>
      </c>
    </row>
    <row r="859">
      <c r="B859" s="8" t="s">
        <v>14</v>
      </c>
      <c r="J859" s="8" t="s">
        <v>14</v>
      </c>
    </row>
    <row r="860">
      <c r="B860" s="8" t="s">
        <v>14</v>
      </c>
      <c r="J860" s="8" t="s">
        <v>14</v>
      </c>
    </row>
    <row r="861">
      <c r="B861" s="8" t="s">
        <v>14</v>
      </c>
      <c r="J861" s="8" t="s">
        <v>14</v>
      </c>
    </row>
    <row r="862">
      <c r="B862" s="8" t="s">
        <v>14</v>
      </c>
      <c r="J862" s="8" t="s">
        <v>14</v>
      </c>
    </row>
    <row r="863">
      <c r="B863" s="8" t="s">
        <v>14</v>
      </c>
      <c r="J863" s="8" t="s">
        <v>14</v>
      </c>
    </row>
    <row r="864">
      <c r="B864" s="8" t="s">
        <v>14</v>
      </c>
      <c r="J864" s="8" t="s">
        <v>14</v>
      </c>
    </row>
    <row r="865">
      <c r="B865" s="8" t="s">
        <v>14</v>
      </c>
      <c r="J865" s="8" t="s">
        <v>14</v>
      </c>
    </row>
    <row r="866">
      <c r="B866" s="8" t="s">
        <v>14</v>
      </c>
      <c r="J866" s="8" t="s">
        <v>14</v>
      </c>
    </row>
    <row r="867">
      <c r="B867" s="8" t="s">
        <v>14</v>
      </c>
      <c r="J867" s="8" t="s">
        <v>14</v>
      </c>
    </row>
    <row r="868">
      <c r="B868" s="8" t="s">
        <v>14</v>
      </c>
      <c r="J868" s="8" t="s">
        <v>14</v>
      </c>
    </row>
    <row r="869">
      <c r="B869" s="8" t="s">
        <v>14</v>
      </c>
      <c r="J869" s="8" t="s">
        <v>14</v>
      </c>
    </row>
    <row r="870">
      <c r="B870" s="8" t="s">
        <v>14</v>
      </c>
      <c r="J870" s="8" t="s">
        <v>14</v>
      </c>
    </row>
    <row r="871">
      <c r="B871" s="8" t="s">
        <v>14</v>
      </c>
      <c r="J871" s="8" t="s">
        <v>14</v>
      </c>
    </row>
    <row r="872">
      <c r="B872" s="8" t="s">
        <v>14</v>
      </c>
      <c r="J872" s="8" t="s">
        <v>14</v>
      </c>
    </row>
    <row r="873">
      <c r="B873" s="8" t="s">
        <v>14</v>
      </c>
      <c r="J873" s="8" t="s">
        <v>14</v>
      </c>
    </row>
    <row r="874">
      <c r="B874" s="8" t="s">
        <v>14</v>
      </c>
      <c r="J874" s="8" t="s">
        <v>14</v>
      </c>
    </row>
    <row r="875">
      <c r="B875" s="8" t="s">
        <v>14</v>
      </c>
      <c r="J875" s="8" t="s">
        <v>14</v>
      </c>
    </row>
    <row r="876">
      <c r="B876" s="8" t="s">
        <v>14</v>
      </c>
      <c r="J876" s="8" t="s">
        <v>14</v>
      </c>
    </row>
    <row r="877">
      <c r="B877" s="8" t="s">
        <v>14</v>
      </c>
      <c r="J877" s="8" t="s">
        <v>14</v>
      </c>
    </row>
    <row r="878">
      <c r="B878" s="8" t="s">
        <v>14</v>
      </c>
      <c r="J878" s="8" t="s">
        <v>14</v>
      </c>
    </row>
    <row r="879">
      <c r="B879" s="8" t="s">
        <v>14</v>
      </c>
      <c r="J879" s="8" t="s">
        <v>14</v>
      </c>
    </row>
    <row r="880">
      <c r="B880" s="8" t="s">
        <v>14</v>
      </c>
      <c r="J880" s="8" t="s">
        <v>14</v>
      </c>
    </row>
    <row r="881">
      <c r="B881" s="8" t="s">
        <v>14</v>
      </c>
      <c r="J881" s="8" t="s">
        <v>14</v>
      </c>
    </row>
    <row r="882">
      <c r="B882" s="8" t="s">
        <v>14</v>
      </c>
      <c r="J882" s="8" t="s">
        <v>14</v>
      </c>
    </row>
    <row r="883">
      <c r="B883" s="8" t="s">
        <v>14</v>
      </c>
      <c r="J883" s="8" t="s">
        <v>14</v>
      </c>
    </row>
    <row r="884">
      <c r="B884" s="8" t="s">
        <v>14</v>
      </c>
      <c r="J884" s="8" t="s">
        <v>14</v>
      </c>
    </row>
    <row r="885">
      <c r="B885" s="8" t="s">
        <v>14</v>
      </c>
      <c r="J885" s="8" t="s">
        <v>14</v>
      </c>
    </row>
    <row r="886">
      <c r="B886" s="8" t="s">
        <v>14</v>
      </c>
      <c r="J886" s="8" t="s">
        <v>14</v>
      </c>
    </row>
    <row r="887">
      <c r="B887" s="8" t="s">
        <v>14</v>
      </c>
      <c r="J887" s="8" t="s">
        <v>14</v>
      </c>
    </row>
    <row r="888">
      <c r="B888" s="8" t="s">
        <v>14</v>
      </c>
      <c r="J888" s="8" t="s">
        <v>14</v>
      </c>
    </row>
    <row r="889">
      <c r="B889" s="8" t="s">
        <v>14</v>
      </c>
      <c r="J889" s="8" t="s">
        <v>14</v>
      </c>
    </row>
    <row r="890">
      <c r="B890" s="8" t="s">
        <v>14</v>
      </c>
      <c r="J890" s="8" t="s">
        <v>14</v>
      </c>
    </row>
    <row r="891">
      <c r="B891" s="8" t="s">
        <v>14</v>
      </c>
      <c r="J891" s="8" t="s">
        <v>14</v>
      </c>
    </row>
    <row r="892">
      <c r="B892" s="8" t="s">
        <v>14</v>
      </c>
      <c r="J892" s="8" t="s">
        <v>14</v>
      </c>
    </row>
    <row r="893">
      <c r="B893" s="8" t="s">
        <v>14</v>
      </c>
      <c r="J893" s="8" t="s">
        <v>14</v>
      </c>
    </row>
    <row r="894">
      <c r="B894" s="8" t="s">
        <v>14</v>
      </c>
      <c r="J894" s="8" t="s">
        <v>14</v>
      </c>
    </row>
    <row r="895">
      <c r="B895" s="8" t="s">
        <v>14</v>
      </c>
      <c r="J895" s="8" t="s">
        <v>14</v>
      </c>
    </row>
    <row r="896">
      <c r="B896" s="8" t="s">
        <v>14</v>
      </c>
      <c r="J896" s="8" t="s">
        <v>14</v>
      </c>
    </row>
    <row r="897">
      <c r="B897" s="8" t="s">
        <v>14</v>
      </c>
      <c r="J897" s="8" t="s">
        <v>14</v>
      </c>
    </row>
    <row r="898">
      <c r="B898" s="8" t="s">
        <v>14</v>
      </c>
      <c r="J898" s="8" t="s">
        <v>14</v>
      </c>
    </row>
    <row r="899">
      <c r="B899" s="8" t="s">
        <v>14</v>
      </c>
      <c r="J899" s="8" t="s">
        <v>14</v>
      </c>
    </row>
    <row r="900">
      <c r="B900" s="8" t="s">
        <v>14</v>
      </c>
      <c r="J900" s="8" t="s">
        <v>14</v>
      </c>
    </row>
    <row r="901">
      <c r="B901" s="8" t="s">
        <v>14</v>
      </c>
      <c r="J901" s="8" t="s">
        <v>14</v>
      </c>
    </row>
    <row r="902">
      <c r="B902" s="8" t="s">
        <v>14</v>
      </c>
      <c r="J902" s="8" t="s">
        <v>14</v>
      </c>
    </row>
    <row r="903">
      <c r="B903" s="8" t="s">
        <v>14</v>
      </c>
      <c r="J903" s="8" t="s">
        <v>14</v>
      </c>
    </row>
    <row r="904">
      <c r="B904" s="8" t="s">
        <v>14</v>
      </c>
      <c r="J904" s="8" t="s">
        <v>14</v>
      </c>
    </row>
    <row r="905">
      <c r="B905" s="8" t="s">
        <v>14</v>
      </c>
      <c r="J905" s="8" t="s">
        <v>14</v>
      </c>
    </row>
    <row r="906">
      <c r="B906" s="8" t="s">
        <v>14</v>
      </c>
      <c r="J906" s="8" t="s">
        <v>14</v>
      </c>
    </row>
    <row r="907">
      <c r="B907" s="8" t="s">
        <v>14</v>
      </c>
      <c r="J907" s="8" t="s">
        <v>14</v>
      </c>
    </row>
    <row r="908">
      <c r="B908" s="8" t="s">
        <v>14</v>
      </c>
      <c r="J908" s="8" t="s">
        <v>14</v>
      </c>
    </row>
    <row r="909">
      <c r="B909" s="8" t="s">
        <v>14</v>
      </c>
      <c r="J909" s="8" t="s">
        <v>14</v>
      </c>
    </row>
    <row r="910">
      <c r="B910" s="8" t="s">
        <v>14</v>
      </c>
      <c r="J910" s="8" t="s">
        <v>14</v>
      </c>
    </row>
    <row r="911">
      <c r="B911" s="8" t="s">
        <v>14</v>
      </c>
      <c r="J911" s="8" t="s">
        <v>14</v>
      </c>
    </row>
    <row r="912">
      <c r="B912" s="8" t="s">
        <v>14</v>
      </c>
      <c r="J912" s="8" t="s">
        <v>14</v>
      </c>
    </row>
    <row r="913">
      <c r="B913" s="8" t="s">
        <v>14</v>
      </c>
      <c r="J913" s="8" t="s">
        <v>14</v>
      </c>
    </row>
    <row r="914">
      <c r="B914" s="8" t="s">
        <v>14</v>
      </c>
      <c r="J914" s="8" t="s">
        <v>14</v>
      </c>
    </row>
    <row r="915">
      <c r="B915" s="8" t="s">
        <v>14</v>
      </c>
      <c r="J915" s="8" t="s">
        <v>14</v>
      </c>
    </row>
    <row r="916">
      <c r="B916" s="8" t="s">
        <v>14</v>
      </c>
      <c r="J916" s="8" t="s">
        <v>14</v>
      </c>
    </row>
    <row r="917">
      <c r="B917" s="8" t="s">
        <v>14</v>
      </c>
      <c r="J917" s="8" t="s">
        <v>14</v>
      </c>
    </row>
    <row r="918">
      <c r="B918" s="8" t="s">
        <v>14</v>
      </c>
      <c r="J918" s="8" t="s">
        <v>14</v>
      </c>
    </row>
    <row r="919">
      <c r="B919" s="8" t="s">
        <v>14</v>
      </c>
      <c r="J919" s="8" t="s">
        <v>14</v>
      </c>
    </row>
    <row r="920">
      <c r="B920" s="8" t="s">
        <v>14</v>
      </c>
      <c r="J920" s="8" t="s">
        <v>14</v>
      </c>
    </row>
    <row r="921">
      <c r="B921" s="8" t="s">
        <v>14</v>
      </c>
      <c r="J921" s="8" t="s">
        <v>14</v>
      </c>
    </row>
    <row r="922">
      <c r="B922" s="8" t="s">
        <v>14</v>
      </c>
      <c r="J922" s="8" t="s">
        <v>14</v>
      </c>
    </row>
    <row r="923">
      <c r="B923" s="8" t="s">
        <v>14</v>
      </c>
      <c r="J923" s="8" t="s">
        <v>14</v>
      </c>
    </row>
    <row r="924">
      <c r="B924" s="8" t="s">
        <v>14</v>
      </c>
      <c r="J924" s="8" t="s">
        <v>14</v>
      </c>
    </row>
    <row r="925">
      <c r="B925" s="8" t="s">
        <v>14</v>
      </c>
      <c r="J925" s="8" t="s">
        <v>14</v>
      </c>
    </row>
    <row r="926">
      <c r="B926" s="8" t="s">
        <v>14</v>
      </c>
      <c r="J926" s="8" t="s">
        <v>14</v>
      </c>
    </row>
    <row r="927">
      <c r="B927" s="8" t="s">
        <v>14</v>
      </c>
      <c r="J927" s="8" t="s">
        <v>14</v>
      </c>
    </row>
    <row r="928">
      <c r="B928" s="8" t="s">
        <v>14</v>
      </c>
      <c r="J928" s="8" t="s">
        <v>14</v>
      </c>
    </row>
    <row r="929">
      <c r="B929" s="8" t="s">
        <v>14</v>
      </c>
      <c r="J929" s="8" t="s">
        <v>14</v>
      </c>
    </row>
    <row r="930">
      <c r="B930" s="8" t="s">
        <v>14</v>
      </c>
      <c r="J930" s="8" t="s">
        <v>14</v>
      </c>
    </row>
    <row r="931">
      <c r="B931" s="8" t="s">
        <v>14</v>
      </c>
      <c r="J931" s="8" t="s">
        <v>14</v>
      </c>
    </row>
    <row r="932">
      <c r="B932" s="8" t="s">
        <v>14</v>
      </c>
      <c r="J932" s="8" t="s">
        <v>14</v>
      </c>
    </row>
    <row r="933">
      <c r="B933" s="8" t="s">
        <v>14</v>
      </c>
      <c r="J933" s="8" t="s">
        <v>14</v>
      </c>
    </row>
    <row r="934">
      <c r="B934" s="8" t="s">
        <v>14</v>
      </c>
      <c r="J934" s="8" t="s">
        <v>14</v>
      </c>
    </row>
    <row r="935">
      <c r="B935" s="8" t="s">
        <v>14</v>
      </c>
      <c r="J935" s="8" t="s">
        <v>14</v>
      </c>
    </row>
    <row r="936">
      <c r="B936" s="8" t="s">
        <v>14</v>
      </c>
      <c r="J936" s="8" t="s">
        <v>14</v>
      </c>
    </row>
    <row r="937">
      <c r="B937" s="8" t="s">
        <v>14</v>
      </c>
      <c r="J937" s="8" t="s">
        <v>14</v>
      </c>
    </row>
    <row r="938">
      <c r="B938" s="8" t="s">
        <v>14</v>
      </c>
      <c r="J938" s="8" t="s">
        <v>14</v>
      </c>
    </row>
    <row r="939">
      <c r="B939" s="8" t="s">
        <v>14</v>
      </c>
      <c r="J939" s="8" t="s">
        <v>14</v>
      </c>
    </row>
    <row r="940">
      <c r="B940" s="8" t="s">
        <v>14</v>
      </c>
      <c r="J940" s="8" t="s">
        <v>14</v>
      </c>
    </row>
    <row r="941">
      <c r="B941" s="8" t="s">
        <v>14</v>
      </c>
      <c r="J941" s="8" t="s">
        <v>14</v>
      </c>
    </row>
    <row r="942">
      <c r="B942" s="8" t="s">
        <v>14</v>
      </c>
      <c r="J942" s="8" t="s">
        <v>14</v>
      </c>
    </row>
    <row r="943">
      <c r="B943" s="8" t="s">
        <v>14</v>
      </c>
      <c r="J943" s="8" t="s">
        <v>14</v>
      </c>
    </row>
    <row r="944">
      <c r="B944" s="8" t="s">
        <v>14</v>
      </c>
      <c r="J944" s="8" t="s">
        <v>14</v>
      </c>
    </row>
    <row r="945">
      <c r="B945" s="8" t="s">
        <v>14</v>
      </c>
      <c r="J945" s="8" t="s">
        <v>14</v>
      </c>
    </row>
    <row r="946">
      <c r="B946" s="8" t="s">
        <v>14</v>
      </c>
      <c r="J946" s="8" t="s">
        <v>14</v>
      </c>
    </row>
    <row r="947">
      <c r="B947" s="8" t="s">
        <v>14</v>
      </c>
      <c r="J947" s="8" t="s">
        <v>14</v>
      </c>
    </row>
    <row r="948">
      <c r="B948" s="8" t="s">
        <v>14</v>
      </c>
      <c r="J948" s="8" t="s">
        <v>14</v>
      </c>
    </row>
    <row r="949">
      <c r="B949" s="8" t="s">
        <v>14</v>
      </c>
      <c r="J949" s="8" t="s">
        <v>14</v>
      </c>
    </row>
    <row r="950">
      <c r="B950" s="8" t="s">
        <v>14</v>
      </c>
      <c r="J950" s="8" t="s">
        <v>14</v>
      </c>
    </row>
    <row r="951">
      <c r="B951" s="8" t="s">
        <v>14</v>
      </c>
      <c r="J951" s="8" t="s">
        <v>14</v>
      </c>
    </row>
    <row r="952">
      <c r="B952" s="8" t="s">
        <v>14</v>
      </c>
      <c r="J952" s="8" t="s">
        <v>14</v>
      </c>
    </row>
    <row r="953">
      <c r="B953" s="8" t="s">
        <v>14</v>
      </c>
      <c r="J953" s="8" t="s">
        <v>14</v>
      </c>
    </row>
    <row r="954">
      <c r="B954" s="8" t="s">
        <v>14</v>
      </c>
      <c r="J954" s="8" t="s">
        <v>14</v>
      </c>
    </row>
    <row r="955">
      <c r="B955" s="8" t="s">
        <v>14</v>
      </c>
      <c r="J955" s="8" t="s">
        <v>14</v>
      </c>
    </row>
    <row r="956">
      <c r="B956" s="8" t="s">
        <v>14</v>
      </c>
      <c r="J956" s="8" t="s">
        <v>14</v>
      </c>
    </row>
    <row r="957">
      <c r="B957" s="8" t="s">
        <v>14</v>
      </c>
      <c r="J957" s="8" t="s">
        <v>14</v>
      </c>
    </row>
    <row r="958">
      <c r="B958" s="8" t="s">
        <v>14</v>
      </c>
      <c r="J958" s="8" t="s">
        <v>14</v>
      </c>
    </row>
    <row r="959">
      <c r="B959" s="8" t="s">
        <v>14</v>
      </c>
      <c r="J959" s="8" t="s">
        <v>14</v>
      </c>
    </row>
    <row r="960">
      <c r="B960" s="8" t="s">
        <v>14</v>
      </c>
      <c r="J960" s="8" t="s">
        <v>14</v>
      </c>
    </row>
    <row r="961">
      <c r="B961" s="8" t="s">
        <v>14</v>
      </c>
      <c r="J961" s="8" t="s">
        <v>14</v>
      </c>
    </row>
    <row r="962">
      <c r="B962" s="8" t="s">
        <v>14</v>
      </c>
      <c r="J962" s="8" t="s">
        <v>14</v>
      </c>
    </row>
    <row r="963">
      <c r="B963" s="8" t="s">
        <v>14</v>
      </c>
      <c r="J963" s="8" t="s">
        <v>14</v>
      </c>
    </row>
    <row r="964">
      <c r="B964" s="8" t="s">
        <v>14</v>
      </c>
      <c r="J964" s="8" t="s">
        <v>14</v>
      </c>
    </row>
    <row r="965">
      <c r="B965" s="8" t="s">
        <v>14</v>
      </c>
      <c r="J965" s="8" t="s">
        <v>14</v>
      </c>
    </row>
    <row r="966">
      <c r="B966" s="8" t="s">
        <v>14</v>
      </c>
      <c r="J966" s="8" t="s">
        <v>14</v>
      </c>
    </row>
    <row r="967">
      <c r="B967" s="8" t="s">
        <v>14</v>
      </c>
      <c r="J967" s="8" t="s">
        <v>14</v>
      </c>
    </row>
    <row r="968">
      <c r="B968" s="8" t="s">
        <v>14</v>
      </c>
      <c r="J968" s="8" t="s">
        <v>14</v>
      </c>
    </row>
    <row r="969">
      <c r="B969" s="8" t="s">
        <v>14</v>
      </c>
      <c r="J969" s="8" t="s">
        <v>14</v>
      </c>
    </row>
    <row r="970">
      <c r="B970" s="8" t="s">
        <v>14</v>
      </c>
      <c r="J970" s="8" t="s">
        <v>14</v>
      </c>
    </row>
    <row r="971">
      <c r="B971" s="8" t="s">
        <v>14</v>
      </c>
      <c r="J971" s="8" t="s">
        <v>14</v>
      </c>
    </row>
    <row r="972">
      <c r="B972" s="8" t="s">
        <v>14</v>
      </c>
      <c r="J972" s="8" t="s">
        <v>14</v>
      </c>
    </row>
    <row r="973">
      <c r="B973" s="8" t="s">
        <v>14</v>
      </c>
      <c r="J973" s="8" t="s">
        <v>14</v>
      </c>
    </row>
    <row r="974">
      <c r="B974" s="8" t="s">
        <v>14</v>
      </c>
      <c r="J974" s="8" t="s">
        <v>14</v>
      </c>
    </row>
    <row r="975">
      <c r="B975" s="8" t="s">
        <v>14</v>
      </c>
      <c r="J975" s="8" t="s">
        <v>14</v>
      </c>
    </row>
    <row r="976">
      <c r="B976" s="8" t="s">
        <v>14</v>
      </c>
      <c r="J976" s="8" t="s">
        <v>14</v>
      </c>
    </row>
    <row r="977">
      <c r="B977" s="8" t="s">
        <v>14</v>
      </c>
      <c r="J977" s="8" t="s">
        <v>14</v>
      </c>
    </row>
    <row r="978">
      <c r="B978" s="8" t="s">
        <v>14</v>
      </c>
      <c r="J978" s="8" t="s">
        <v>14</v>
      </c>
    </row>
    <row r="979">
      <c r="B979" s="8" t="s">
        <v>14</v>
      </c>
      <c r="J979" s="8" t="s">
        <v>14</v>
      </c>
    </row>
    <row r="980">
      <c r="B980" s="8" t="s">
        <v>14</v>
      </c>
      <c r="J980" s="8" t="s">
        <v>14</v>
      </c>
    </row>
    <row r="981">
      <c r="B981" s="8" t="s">
        <v>14</v>
      </c>
      <c r="J981" s="8" t="s">
        <v>14</v>
      </c>
    </row>
    <row r="982">
      <c r="B982" s="8" t="s">
        <v>14</v>
      </c>
      <c r="J982" s="8" t="s">
        <v>14</v>
      </c>
    </row>
    <row r="983">
      <c r="B983" s="8" t="s">
        <v>14</v>
      </c>
      <c r="J983" s="8" t="s">
        <v>14</v>
      </c>
    </row>
    <row r="984">
      <c r="B984" s="8" t="s">
        <v>14</v>
      </c>
      <c r="J984" s="8" t="s">
        <v>14</v>
      </c>
    </row>
    <row r="985">
      <c r="B985" s="8" t="s">
        <v>14</v>
      </c>
      <c r="J985" s="8" t="s">
        <v>14</v>
      </c>
    </row>
    <row r="986">
      <c r="B986" s="8" t="s">
        <v>14</v>
      </c>
      <c r="J986" s="8" t="s">
        <v>14</v>
      </c>
    </row>
    <row r="987">
      <c r="B987" s="8" t="s">
        <v>14</v>
      </c>
      <c r="J987" s="8" t="s">
        <v>14</v>
      </c>
    </row>
    <row r="988">
      <c r="B988" s="8" t="s">
        <v>14</v>
      </c>
      <c r="J988" s="8" t="s">
        <v>14</v>
      </c>
    </row>
    <row r="989">
      <c r="B989" s="8" t="s">
        <v>14</v>
      </c>
      <c r="J989" s="8" t="s">
        <v>14</v>
      </c>
    </row>
    <row r="990">
      <c r="B990" s="8" t="s">
        <v>14</v>
      </c>
      <c r="J990" s="8" t="s">
        <v>14</v>
      </c>
    </row>
    <row r="991">
      <c r="B991" s="8" t="s">
        <v>14</v>
      </c>
      <c r="J991" s="8" t="s">
        <v>14</v>
      </c>
    </row>
    <row r="992">
      <c r="B992" s="8" t="s">
        <v>14</v>
      </c>
      <c r="J992" s="8" t="s">
        <v>14</v>
      </c>
    </row>
    <row r="993">
      <c r="B993" s="8" t="s">
        <v>14</v>
      </c>
      <c r="J993" s="8" t="s">
        <v>14</v>
      </c>
    </row>
    <row r="994">
      <c r="B994" s="8" t="s">
        <v>14</v>
      </c>
      <c r="J994" s="8" t="s">
        <v>14</v>
      </c>
    </row>
    <row r="995">
      <c r="B995" s="8" t="s">
        <v>14</v>
      </c>
      <c r="J995" s="8" t="s">
        <v>14</v>
      </c>
    </row>
    <row r="996">
      <c r="B996" s="8" t="s">
        <v>14</v>
      </c>
      <c r="J996" s="8" t="s">
        <v>14</v>
      </c>
    </row>
    <row r="997">
      <c r="B997" s="8" t="s">
        <v>14</v>
      </c>
      <c r="J997" s="8" t="s">
        <v>14</v>
      </c>
    </row>
    <row r="998">
      <c r="B998" s="8" t="s">
        <v>14</v>
      </c>
      <c r="J998" s="8" t="s">
        <v>14</v>
      </c>
    </row>
    <row r="999">
      <c r="B999" s="8" t="s">
        <v>14</v>
      </c>
      <c r="J999" s="8" t="s">
        <v>14</v>
      </c>
    </row>
    <row r="1000">
      <c r="B1000" s="8" t="s">
        <v>14</v>
      </c>
      <c r="J1000" s="8" t="s">
        <v>14</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1.22"/>
    <col customWidth="1" min="2" max="2" width="15.78"/>
    <col customWidth="1" min="3" max="3" width="7.44"/>
    <col customWidth="1" min="4" max="4" width="2.89"/>
    <col customWidth="1" min="5" max="5" width="16.22"/>
    <col customWidth="1" min="6" max="6" width="7.44"/>
    <col hidden="1" min="7" max="9" width="11.22"/>
  </cols>
  <sheetData>
    <row r="1">
      <c r="A1" s="134"/>
      <c r="B1" s="135" t="s">
        <v>1680</v>
      </c>
      <c r="C1" s="136"/>
      <c r="D1" s="137"/>
      <c r="E1" s="135" t="s">
        <v>1681</v>
      </c>
      <c r="F1" s="136"/>
    </row>
    <row r="2" ht="27.0" customHeight="1">
      <c r="A2" s="138"/>
      <c r="G2" s="141"/>
      <c r="H2" s="142"/>
      <c r="I2" s="142"/>
    </row>
    <row r="3" ht="27.75" customHeight="1">
      <c r="A3" s="143"/>
      <c r="G3" s="146"/>
    </row>
    <row r="4" ht="27.75" customHeight="1">
      <c r="A4" s="143"/>
    </row>
    <row r="5" ht="27.75" customHeight="1">
      <c r="A5" s="143"/>
    </row>
    <row r="6" ht="27.75" customHeight="1">
      <c r="A6" s="143"/>
    </row>
    <row r="7" ht="27.75" customHeight="1">
      <c r="A7" s="143"/>
    </row>
    <row r="8" ht="27.75" customHeight="1">
      <c r="A8" s="143"/>
    </row>
    <row r="9" ht="27.75" customHeight="1">
      <c r="A9" s="143"/>
    </row>
    <row r="10" ht="27.75" customHeight="1">
      <c r="A10" s="143"/>
    </row>
    <row r="11" ht="27.75" customHeight="1">
      <c r="A11" s="143"/>
    </row>
    <row r="12" ht="27.75" customHeight="1">
      <c r="A12" s="143"/>
    </row>
    <row r="13" ht="27.75" customHeight="1">
      <c r="A13" s="143"/>
    </row>
    <row r="14" ht="27.75" customHeight="1">
      <c r="A14" s="143"/>
    </row>
    <row r="15" ht="27.75" customHeight="1">
      <c r="A15" s="143"/>
    </row>
    <row r="16" ht="27.75" customHeight="1">
      <c r="A16" s="143"/>
    </row>
    <row r="17" ht="27.75" customHeight="1">
      <c r="A17" s="143"/>
    </row>
    <row r="18" ht="27.75" customHeight="1">
      <c r="A18" s="143"/>
      <c r="B18" s="144"/>
      <c r="C18" s="145"/>
      <c r="E18" s="144"/>
      <c r="F18" s="145"/>
    </row>
    <row r="19" ht="27.75" customHeight="1">
      <c r="A19" s="143"/>
      <c r="B19" s="144"/>
      <c r="C19" s="145"/>
      <c r="E19" s="144"/>
      <c r="F19" s="145"/>
    </row>
    <row r="20" ht="27.75" customHeight="1">
      <c r="A20" s="143"/>
      <c r="B20" s="144"/>
      <c r="C20" s="145"/>
      <c r="E20" s="144"/>
      <c r="F20" s="145"/>
    </row>
    <row r="21" ht="27.75" customHeight="1">
      <c r="A21" s="143"/>
      <c r="B21" s="144"/>
      <c r="C21" s="145"/>
      <c r="E21" s="144"/>
      <c r="F21" s="145"/>
    </row>
    <row r="22" ht="27.75" customHeight="1">
      <c r="A22" s="143"/>
      <c r="B22" s="144"/>
      <c r="C22" s="145"/>
      <c r="E22" s="144"/>
      <c r="F22" s="145"/>
    </row>
    <row r="23" ht="27.75" customHeight="1">
      <c r="A23" s="143"/>
      <c r="B23" s="144"/>
      <c r="C23" s="145"/>
      <c r="E23" s="144"/>
      <c r="F23" s="145"/>
    </row>
    <row r="24" ht="45.0" customHeight="1">
      <c r="A24" s="142"/>
      <c r="B24" s="147"/>
      <c r="C24" s="148"/>
      <c r="E24" s="147"/>
      <c r="F24" s="148"/>
    </row>
  </sheetData>
  <mergeCells count="4">
    <mergeCell ref="B1:C1"/>
    <mergeCell ref="E1:F1"/>
    <mergeCell ref="B24:C24"/>
    <mergeCell ref="E24:F24"/>
  </mergeCells>
  <conditionalFormatting sqref="A3:B3 E3">
    <cfRule type="cellIs" dxfId="3" priority="1" operator="equal">
      <formula>"Rows"</formula>
    </cfRule>
  </conditionalFormatting>
  <conditionalFormatting sqref="C3:C23 F3:F23">
    <cfRule type="cellIs" dxfId="3" priority="2" operator="equal">
      <formula>"Values"</formula>
    </cfRule>
  </conditionalFormatting>
  <conditionalFormatting sqref="C3:C23 F3:F23">
    <cfRule type="containsText" dxfId="4" priority="3" operator="containsText" text="-">
      <formula>NOT(ISERROR(SEARCH(("-"),(C3))))</formula>
    </cfRule>
  </conditionalFormatting>
  <conditionalFormatting sqref="C3:C23 F3:F23">
    <cfRule type="containsText" dxfId="5" priority="4" operator="containsText" text="E">
      <formula>NOT(ISERROR(SEARCH(("E"),(C3))))</formula>
    </cfRule>
  </conditionalFormatting>
  <conditionalFormatting sqref="C3:C23 F3:F23">
    <cfRule type="containsText" dxfId="5" priority="5" operator="containsText" text="+">
      <formula>NOT(ISERROR(SEARCH(("+"),(C3))))</formula>
    </cfRule>
  </conditionalFormatting>
  <conditionalFormatting sqref="A1:B23 C1:C2 E1:E23 F1:F2">
    <cfRule type="cellIs" dxfId="3" priority="6" operator="equal">
      <formula>"Columns"</formula>
    </cfRule>
  </conditionalFormatting>
  <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1.22"/>
    <col customWidth="1" min="2" max="2" width="15.78"/>
    <col customWidth="1" min="3" max="3" width="7.44"/>
  </cols>
  <sheetData>
    <row r="1">
      <c r="A1" s="134"/>
      <c r="B1" s="135" t="s">
        <v>1682</v>
      </c>
      <c r="C1" s="136"/>
    </row>
    <row r="2" ht="27.0" customHeight="1">
      <c r="A2" s="138"/>
    </row>
    <row r="3" ht="27.75" customHeight="1">
      <c r="A3" s="143"/>
    </row>
    <row r="4" ht="27.75" customHeight="1">
      <c r="A4" s="143"/>
    </row>
    <row r="5" ht="27.75" customHeight="1">
      <c r="A5" s="143"/>
    </row>
    <row r="6" ht="27.75" customHeight="1">
      <c r="A6" s="143"/>
    </row>
    <row r="7" ht="27.75" customHeight="1">
      <c r="A7" s="143"/>
    </row>
    <row r="8" ht="27.75" customHeight="1">
      <c r="A8" s="143"/>
    </row>
    <row r="9" ht="27.75" customHeight="1">
      <c r="A9" s="143"/>
    </row>
    <row r="10" ht="27.75" customHeight="1">
      <c r="A10" s="143"/>
    </row>
    <row r="11" ht="27.75" customHeight="1">
      <c r="A11" s="143"/>
    </row>
    <row r="12" ht="27.75" customHeight="1">
      <c r="A12" s="143"/>
    </row>
    <row r="13" ht="27.75" customHeight="1">
      <c r="A13" s="143"/>
    </row>
    <row r="14" ht="27.75" customHeight="1">
      <c r="A14" s="143"/>
    </row>
    <row r="15" ht="27.75" customHeight="1">
      <c r="A15" s="143"/>
    </row>
    <row r="16" ht="27.75" customHeight="1">
      <c r="A16" s="143"/>
    </row>
    <row r="17" ht="27.75" customHeight="1">
      <c r="A17" s="143"/>
    </row>
    <row r="18" ht="27.75" customHeight="1">
      <c r="A18" s="143"/>
      <c r="B18" s="144"/>
      <c r="C18" s="145"/>
    </row>
    <row r="19" ht="27.75" customHeight="1">
      <c r="A19" s="143"/>
      <c r="B19" s="144"/>
      <c r="C19" s="145"/>
    </row>
    <row r="20" ht="27.75" customHeight="1">
      <c r="A20" s="143"/>
      <c r="B20" s="144"/>
      <c r="C20" s="145"/>
    </row>
    <row r="21" ht="27.75" customHeight="1">
      <c r="A21" s="143"/>
      <c r="B21" s="144"/>
      <c r="C21" s="145"/>
    </row>
    <row r="22" ht="27.75" customHeight="1">
      <c r="A22" s="143"/>
      <c r="B22" s="144"/>
      <c r="C22" s="145"/>
    </row>
    <row r="23" ht="27.75" customHeight="1">
      <c r="A23" s="143"/>
      <c r="B23" s="144"/>
      <c r="C23" s="145"/>
    </row>
    <row r="24" ht="45.0" customHeight="1">
      <c r="A24" s="142"/>
      <c r="B24" s="147"/>
      <c r="C24" s="148"/>
    </row>
  </sheetData>
  <mergeCells count="2">
    <mergeCell ref="B1:C1"/>
    <mergeCell ref="B24:C24"/>
  </mergeCells>
  <conditionalFormatting sqref="A3:B3">
    <cfRule type="cellIs" dxfId="3" priority="1" operator="equal">
      <formula>"Rows"</formula>
    </cfRule>
  </conditionalFormatting>
  <conditionalFormatting sqref="C3:C23">
    <cfRule type="cellIs" dxfId="3" priority="2" operator="equal">
      <formula>"Values"</formula>
    </cfRule>
  </conditionalFormatting>
  <conditionalFormatting sqref="C3:C23">
    <cfRule type="containsText" dxfId="4" priority="3" operator="containsText" text="-">
      <formula>NOT(ISERROR(SEARCH(("-"),(C3))))</formula>
    </cfRule>
  </conditionalFormatting>
  <conditionalFormatting sqref="C3:C23">
    <cfRule type="containsText" dxfId="5" priority="4" operator="containsText" text="E">
      <formula>NOT(ISERROR(SEARCH(("E"),(C3))))</formula>
    </cfRule>
  </conditionalFormatting>
  <conditionalFormatting sqref="C3:C23">
    <cfRule type="containsText" dxfId="5" priority="5" operator="containsText" text="+">
      <formula>NOT(ISERROR(SEARCH(("+"),(C3))))</formula>
    </cfRule>
  </conditionalFormatting>
  <conditionalFormatting sqref="A1:B23 C1:C2">
    <cfRule type="cellIs" dxfId="3" priority="6" operator="equal">
      <formula>"Columns"</formula>
    </cfRule>
  </conditionalFormatting>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12.89"/>
    <col customWidth="1" min="2" max="2" width="10.78"/>
    <col customWidth="1" min="3" max="3" width="13.22"/>
    <col customWidth="1" min="15" max="15" width="12.67"/>
  </cols>
  <sheetData>
    <row r="1"/>
    <row r="2">
      <c r="N2" s="1" t="s">
        <v>1683</v>
      </c>
      <c r="O2" s="1" t="s">
        <v>1684</v>
      </c>
    </row>
    <row r="3">
      <c r="N3" s="8">
        <f t="shared" ref="N3:N20" si="1">sum(B3:M3)</f>
        <v>64.4</v>
      </c>
      <c r="O3" s="8">
        <f t="shared" ref="O3:O20" si="2">count(B3:M3)</f>
        <v>11</v>
      </c>
    </row>
    <row r="4">
      <c r="N4" s="8">
        <f t="shared" si="1"/>
        <v>79.4</v>
      </c>
      <c r="O4" s="8">
        <f t="shared" si="2"/>
        <v>10</v>
      </c>
    </row>
    <row r="5">
      <c r="N5" s="8">
        <f t="shared" si="1"/>
        <v>78.3</v>
      </c>
      <c r="O5" s="8">
        <f t="shared" si="2"/>
        <v>12</v>
      </c>
    </row>
    <row r="6">
      <c r="N6" s="8">
        <f t="shared" si="1"/>
        <v>45.1</v>
      </c>
      <c r="O6" s="8">
        <f t="shared" si="2"/>
        <v>8</v>
      </c>
    </row>
    <row r="7">
      <c r="N7" s="8">
        <f t="shared" si="1"/>
        <v>53.5</v>
      </c>
      <c r="O7" s="8">
        <f t="shared" si="2"/>
        <v>10</v>
      </c>
    </row>
    <row r="8">
      <c r="N8" s="8">
        <f t="shared" si="1"/>
        <v>53.9</v>
      </c>
      <c r="O8" s="8">
        <f t="shared" si="2"/>
        <v>10</v>
      </c>
    </row>
    <row r="9">
      <c r="N9" s="8">
        <f t="shared" si="1"/>
        <v>46.5</v>
      </c>
      <c r="O9" s="8">
        <f t="shared" si="2"/>
        <v>7</v>
      </c>
    </row>
    <row r="10">
      <c r="N10" s="8">
        <f t="shared" si="1"/>
        <v>45</v>
      </c>
      <c r="O10" s="8">
        <f t="shared" si="2"/>
        <v>10</v>
      </c>
    </row>
    <row r="11">
      <c r="N11" s="8">
        <f t="shared" si="1"/>
        <v>24.6</v>
      </c>
      <c r="O11" s="8">
        <f t="shared" si="2"/>
        <v>4</v>
      </c>
    </row>
    <row r="12">
      <c r="N12" s="8">
        <f t="shared" si="1"/>
        <v>52.8</v>
      </c>
      <c r="O12" s="8">
        <f t="shared" si="2"/>
        <v>12</v>
      </c>
    </row>
    <row r="13">
      <c r="N13" s="8">
        <f t="shared" si="1"/>
        <v>10</v>
      </c>
      <c r="O13" s="8">
        <f t="shared" si="2"/>
        <v>2</v>
      </c>
    </row>
    <row r="14">
      <c r="N14" s="8">
        <f t="shared" si="1"/>
        <v>26.1</v>
      </c>
      <c r="O14" s="8">
        <f t="shared" si="2"/>
        <v>6</v>
      </c>
    </row>
    <row r="15">
      <c r="N15" s="8">
        <f t="shared" si="1"/>
        <v>16.9</v>
      </c>
      <c r="O15" s="8">
        <f t="shared" si="2"/>
        <v>5</v>
      </c>
    </row>
    <row r="16">
      <c r="N16" s="8">
        <f t="shared" si="1"/>
        <v>5.6</v>
      </c>
      <c r="O16" s="8">
        <f t="shared" si="2"/>
        <v>2</v>
      </c>
    </row>
    <row r="17">
      <c r="N17" s="8">
        <f t="shared" si="1"/>
        <v>5.6</v>
      </c>
      <c r="O17" s="8">
        <f t="shared" si="2"/>
        <v>2</v>
      </c>
    </row>
    <row r="18">
      <c r="N18" s="8">
        <f t="shared" si="1"/>
        <v>0</v>
      </c>
      <c r="O18" s="8">
        <f t="shared" si="2"/>
        <v>0</v>
      </c>
    </row>
    <row r="19">
      <c r="N19" s="8">
        <f t="shared" si="1"/>
        <v>0</v>
      </c>
      <c r="O19" s="8">
        <f t="shared" si="2"/>
        <v>0</v>
      </c>
    </row>
    <row r="20">
      <c r="N20" s="8">
        <f t="shared" si="1"/>
        <v>0</v>
      </c>
      <c r="O20" s="8">
        <f t="shared" si="2"/>
        <v>0</v>
      </c>
    </row>
  </sheetData>
  <drawing r:id="rId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1.0"/>
    <col customWidth="1" min="2" max="2" width="14.78"/>
    <col customWidth="1" min="3" max="3" width="5.67"/>
    <col customWidth="1" min="4" max="4" width="5.44"/>
    <col customWidth="1" hidden="1" min="5" max="5" width="6.67"/>
    <col customWidth="1" hidden="1" min="6" max="6" width="11.33"/>
    <col customWidth="1" hidden="1" min="7" max="12" width="11.67"/>
    <col customWidth="1" min="13" max="13" width="7.11"/>
    <col customWidth="1" hidden="1" min="14" max="15" width="11.67"/>
    <col customWidth="1" hidden="1" min="16" max="16" width="13.89"/>
    <col customWidth="1" hidden="1" min="17" max="18" width="11.67"/>
    <col customWidth="1" min="19" max="19" width="1.0"/>
  </cols>
  <sheetData>
    <row r="1" ht="37.5" customHeight="1">
      <c r="A1" s="149"/>
      <c r="B1" s="150" t="s">
        <v>1685</v>
      </c>
      <c r="M1" s="136"/>
      <c r="N1" s="143"/>
      <c r="O1" s="143"/>
      <c r="P1" s="143"/>
      <c r="Q1" s="143"/>
      <c r="R1" s="143"/>
      <c r="S1" s="143"/>
    </row>
    <row r="2" ht="37.5" customHeight="1">
      <c r="A2" s="151"/>
      <c r="N2" s="140" t="s">
        <v>1694</v>
      </c>
      <c r="O2" s="154" t="s">
        <v>1695</v>
      </c>
      <c r="P2" s="154" t="s">
        <v>1696</v>
      </c>
      <c r="Q2" s="154" t="s">
        <v>1697</v>
      </c>
      <c r="R2" s="154" t="s">
        <v>1698</v>
      </c>
      <c r="S2" s="143"/>
    </row>
    <row r="3" ht="28.5" customHeight="1">
      <c r="A3" s="156"/>
      <c r="N3" s="161" t="str">
        <f t="shared" ref="N3:N22" si="1">if(len(G3) + len(J3) = 0,"",if(and(G3=0, K3=0),"Not Started", "Thru " &amp; D3))</f>
        <v>Thru F</v>
      </c>
      <c r="O3" s="159" t="str">
        <f t="shared" ref="O3:O22" si="2">if(len(G3)+len(J3)=0,"",if(and(G3=0, K3=0),"E(E)", if(J3&gt;0 ,concatenate("+",J3 , "(",C3,")") , if(J3 = 0,"E(" &amp; C3 &amp; ")", concatenate(J3, "(", C3, ")")))))</f>
        <v>+8(-7)</v>
      </c>
      <c r="P3" s="159" t="str">
        <f t="shared" ref="P3:P22" si="3">if(len(N3)+len(O3)=0,"",concatenate(O3," | ",N3))</f>
        <v>+8(-7) | Thru F</v>
      </c>
      <c r="Q3" s="159">
        <f t="shared" ref="Q3:Q22" si="4">(if(len(B3)=0,"",if(and(G3=0, K3=0),0,if(D3="F",18,if(L3=9,G3*2,G3)))))</f>
        <v>18</v>
      </c>
      <c r="R3" s="162" t="str">
        <f>if(len(B3)=0,"",IFERROR(VLOOKUP(C3,'Score Images'!B$2:C23,2,false),""))</f>
        <v>https://lh3.googleusercontent.com/9IxIsPmI2L6ehbUx31jaId8YTx4Uf04R_OGSMAVzF4INV-PxuqGsf-Sj-EzNFF_EIJm_SsuGYrBSEdd2hOvIRfG8ORY2isaExX6YzEme5hI5jp-puAG6cRzaqXXA4Wbar8i1Atm4xhIldLSfaHb5jRJXdx6MCy1YBMZZXkx4DSoxgGec4kMEB7BJmtShIwYq9AOOcGWiqLoNfobwu42U8d4rgiEGgEnM7NI9Z_wTHp9Hw3Zd9pR3AgZfwPgZWueD5Be_E9m-qqNK2PAmqueSlD1JDlK5QCFWgjsNMHSYuA2z3Ul_-qT0sdAosGuxo-KJBod9J8LaTrYiEqGfQ55CtdiZw9wUGqNpzzNzmCOSNSe74sMHDVreudqowdE65JmvsbwNC5POWlFe8W50qHARP4wO8HB3ZzQRe1IbfkLOtX1HCVPjcFD0lRjH7Ix4X8O-g9_2UaFbCubLH9SByBFEwLd-UY6c4bynOJGFpyp_838VOhTA5Ubkkb15yrI-uRm5zgNloWU3iOGoKmjkYKOzM6b3gJtmLuBa3MzyoPRWjuLLL-_2vSv4hshSwapR06rR-NCywdgm_1JpICRhOCbRKJ1twztIlpyKYkELf47oi1xSz-SZ7R-j71YBg0nHVM9pcDB_byRKNPzL4I8YPnHGQvz6O7yrwGE0mRgSaHEHiM3EQN1aRDIxzQo=w116-h103-no</v>
      </c>
      <c r="S3" s="163"/>
    </row>
    <row r="4" ht="28.5" customHeight="1">
      <c r="A4" s="156"/>
      <c r="N4" s="161" t="str">
        <f t="shared" si="1"/>
        <v>Thru F</v>
      </c>
      <c r="O4" s="159" t="str">
        <f t="shared" si="2"/>
        <v>+5(-7)</v>
      </c>
      <c r="P4" s="159" t="str">
        <f t="shared" si="3"/>
        <v>+5(-7) | Thru F</v>
      </c>
      <c r="Q4" s="159">
        <f t="shared" si="4"/>
        <v>18</v>
      </c>
      <c r="R4" s="162" t="str">
        <f>if(len(B4)=0,"",IFERROR(VLOOKUP(C4,'Score Images'!B$2:C23,2,false),""))</f>
        <v>https://lh3.googleusercontent.com/9IxIsPmI2L6ehbUx31jaId8YTx4Uf04R_OGSMAVzF4INV-PxuqGsf-Sj-EzNFF_EIJm_SsuGYrBSEdd2hOvIRfG8ORY2isaExX6YzEme5hI5jp-puAG6cRzaqXXA4Wbar8i1Atm4xhIldLSfaHb5jRJXdx6MCy1YBMZZXkx4DSoxgGec4kMEB7BJmtShIwYq9AOOcGWiqLoNfobwu42U8d4rgiEGgEnM7NI9Z_wTHp9Hw3Zd9pR3AgZfwPgZWueD5Be_E9m-qqNK2PAmqueSlD1JDlK5QCFWgjsNMHSYuA2z3Ul_-qT0sdAosGuxo-KJBod9J8LaTrYiEqGfQ55CtdiZw9wUGqNpzzNzmCOSNSe74sMHDVreudqowdE65JmvsbwNC5POWlFe8W50qHARP4wO8HB3ZzQRe1IbfkLOtX1HCVPjcFD0lRjH7Ix4X8O-g9_2UaFbCubLH9SByBFEwLd-UY6c4bynOJGFpyp_838VOhTA5Ubkkb15yrI-uRm5zgNloWU3iOGoKmjkYKOzM6b3gJtmLuBa3MzyoPRWjuLLL-_2vSv4hshSwapR06rR-NCywdgm_1JpICRhOCbRKJ1twztIlpyKYkELf47oi1xSz-SZ7R-j71YBg0nHVM9pcDB_byRKNPzL4I8YPnHGQvz6O7yrwGE0mRgSaHEHiM3EQN1aRDIxzQo=w116-h103-no</v>
      </c>
      <c r="S4" s="163"/>
    </row>
    <row r="5" ht="28.5" customHeight="1">
      <c r="A5" s="156"/>
      <c r="N5" s="161" t="str">
        <f t="shared" si="1"/>
        <v>Thru F</v>
      </c>
      <c r="O5" s="159" t="str">
        <f t="shared" si="2"/>
        <v>+8(-6)</v>
      </c>
      <c r="P5" s="159" t="str">
        <f t="shared" si="3"/>
        <v>+8(-6) | Thru F</v>
      </c>
      <c r="Q5" s="159">
        <f t="shared" si="4"/>
        <v>18</v>
      </c>
      <c r="R5" s="162" t="str">
        <f>if(len(B5)=0,"",IFERROR(VLOOKUP(C5,'Score Images'!B$2:C23,2,false),""))</f>
        <v>https://lh3.googleusercontent.com/UQsWyyjXDahAoi0-dUjLydrmTagUIWbVRnnkfNRrTRXFWLMijYvyE0pe0vKrDEX-1Krp8Idke2NitfKN0Vc6YDwoL8WSPksZf83pRqYX69cthgrHzztLv96r2Z54cLPwavWQPnHHIaE2xTSDtKYwNxwKkovw5QmOt5XkiyADziQUj1jjPai-3cgabCuR40I3-W35Vwj9Qm6BET5z-w8Kh8Mcckjx_hiUHjcZXPqg0FWmU7gc57ypjTICD-SjyVIdlCW6GoT2Z9udMYs3dMHnzq9LqjjRhJ-dtVfqwSFP3TInuJocfw9duSnkKYyZNaO1XhfOjWKna_LSuLcRixxiPpdcnDw4mGN7z0xQ8YfejChslUKRoPHtjdlgfrOCmEossRVN3DAh_knsNjemoEQ9l3rI-nououxXS8UDkUoNKOVu16fesD4mn24WAUPsvEd0kRdTUPcpB7lRxSbq9fRHqlnJeInw8I5-ITm0br88GixyJMNMaFuhzpJfboQcg1GogbmZa9FU2vjyJOgNDEpFdnM73uOp_s907Lk1o89xl1tP9oFtiuBexGBPM0FprJG8g1U-jv7JUB1PoUJAA3flOx1SGzOmhVvOITA_pE-cQqREfDTsqZkheAwGeEuHNtmXwxUnd2GVKYgzSvDTqQ6dyMGUtPqAkLsGCm6Zqky1TZfnxy09sqSOiqU=w116-h103-no</v>
      </c>
      <c r="S5" s="163"/>
    </row>
    <row r="6" ht="28.5" customHeight="1">
      <c r="A6" s="156"/>
      <c r="N6" s="161" t="str">
        <f t="shared" si="1"/>
        <v>Thru F</v>
      </c>
      <c r="O6" s="159" t="str">
        <f t="shared" si="2"/>
        <v>+4(-2)</v>
      </c>
      <c r="P6" s="159" t="str">
        <f t="shared" si="3"/>
        <v>+4(-2) | Thru F</v>
      </c>
      <c r="Q6" s="159">
        <f t="shared" si="4"/>
        <v>18</v>
      </c>
      <c r="R6" s="162" t="str">
        <f>if(len(B6)=0,"",IFERROR(VLOOKUP(C6,'Score Images'!B$2:C23,2,false),""))</f>
        <v>https://lh3.googleusercontent.com/x0ix3S7bpMOabPeZRXBg0nEImQtplRA1q3eQ8YUWtTOrF32DwhWCDhQ3GjiBI9rmOrAex1Cfa2vMCJY0SjO4ABjsKMOu0ohQfugUsj4BA3XXuqHI_oH6zc7pKasqpWzBfn4M9CJ-zDffT4pfvdokIeu20pNTpJ4N6wHzYeyTpjhI9T6BsAA20CZfJ2g_c0QQZBG1wXoAmw-BRe2R48tVePkuLMOm5Zow2wPA-GfbVYz4dsl7Lq5gYz5Vq8js3ZjUXQgCeps_W-_xyMvjg3FPvbKFa5Cp6xrhYfKXE8Pq7hpofwuchGM6jim3yis0NcalLFBa8c70PSRcJJRmz7RPakSpqXfihxuvIUkpsftCOtPZtwX4tGKTBNnq4Q-fryTV80RL4V1RYhomZIAnNtBR3mTTOJiXLC_FXj8y_CmpD-pFvMIsT1nuc2qLW-FUjpQiZ9IKyAQmgwVPYT-IiLX-MYxrO5lyz5y-YX_brmFrtR5vPPVlAoSW2TB42e7ga_0oQQGC_cn28wG-aLU8HsV3qZg7OJ3VvblsTtpn7x0JJxM1t9ixP4RdDO4Gch7dh6ud_xDdop8_chrGk5SEVh_lT2XHT4iLIPsUo24PeHL_Ik6fCRx3Srv8_mYqftJqii2onn6HybEUOAIlBZgu38gDxLjc9_yfxTYSCjgNSp8zFw5tpj9LH5h0-6I=w116-h103-no</v>
      </c>
      <c r="S6" s="163"/>
    </row>
    <row r="7" ht="28.5" customHeight="1">
      <c r="A7" s="156"/>
      <c r="N7" s="161" t="str">
        <f t="shared" si="1"/>
        <v>Thru F</v>
      </c>
      <c r="O7" s="159" t="str">
        <f t="shared" si="2"/>
        <v>+16(-1)</v>
      </c>
      <c r="P7" s="159" t="str">
        <f t="shared" si="3"/>
        <v>+16(-1) | Thru F</v>
      </c>
      <c r="Q7" s="159">
        <f t="shared" si="4"/>
        <v>18</v>
      </c>
      <c r="R7" s="162" t="str">
        <f>if(len(B7)=0,"",IFERROR(VLOOKUP(C7,'Score Images'!B$2:C23,2,false),""))</f>
        <v>https://lh3.googleusercontent.com/y79LG6IOyNlVI4nffsIu4kI94A0lbmxdi17sZmagyGBM9juhotJIZKgEmCBQ5C6BbuOQynHSrWnhIXR2m9uqHLciIKN2MrW9qbGJyoudCFhpHWtdBTvr-4MZ91EmiAxZo-GLDbymXRZwcNv_4Xx93GIstPTH4x6D4b-eBTuBlH_cMPeKJib5TV0JXyI9l3bReZxhIr7Hr8R4sspZ3z0N5ggeS1646Nh1YTgVyOt76WNYZ7X4P3VNRcYlqSV1yAb6UI4gglnSJ7eJiB3_oQzoCkS95Yv1iwlJcPZokLGVsmMNRugyTGVq5tE5VfB_Dk2UuJPCz8zRm4519cvKV2rULEzDrMc8ExWBi486KOB6ILkTZ17wfSom6dp2awhc1RFxXEWo7hvoYir_JjZyBOgTaqT2QCnNpynOfK8VjCfw8z8rqE-Pdn6z-9wnXKbvolaV4iFENkO_RSjcmm2QgI8BmSzsCioYESsgVYbVlQ9L9oQ-U6K99A1Xbj3F5SGs4Hb2fzqT37cDyzLr7cDeciH-d7Y_yY2MkILh73v3IjJikE66jgVVxBDqrK_Vqqnc-NYzz0jCpKGxIoE3h2-VWCUSmVohoFhCLJacUX-CGyCzDechjKtn9h1jcpE_gXm9lolhadIiGRv41PRR3IYH2vhh4A7QQ_x9E29hO6RPPlRy8ygFeDLiYAeHqUU=w116-h103-no</v>
      </c>
      <c r="S7" s="163"/>
    </row>
    <row r="8" ht="28.5" customHeight="1">
      <c r="A8" s="156"/>
      <c r="N8" s="161" t="str">
        <f t="shared" si="1"/>
        <v>Thru F</v>
      </c>
      <c r="O8" s="159" t="str">
        <f t="shared" si="2"/>
        <v>+15(E)</v>
      </c>
      <c r="P8" s="159" t="str">
        <f t="shared" si="3"/>
        <v>+15(E) | Thru F</v>
      </c>
      <c r="Q8" s="159">
        <f t="shared" si="4"/>
        <v>18</v>
      </c>
      <c r="R8" s="162" t="str">
        <f>if(len(B8)=0,"",IFERROR(VLOOKUP(C8,'Score Images'!B$2:C23,2,false),""))</f>
        <v>https://lh3.googleusercontent.com/QG1aIdUSDImQrtI7DLJap9XYjNgx1ajuEgWzl3ZzKARNR-Un6cFp8Ko63sAVuUxXlh4ZYSu0T2akQQx-nI67usFPhS5dUYuNQX9jUMcjHQM2eevGXkV-1DKg_rbxlAikK6qn3nwYPk_3a27vEVc9canRX5mn5he1Dmpp5EL_y2Gi6am3kH1684HbQxXxIUvmadxjo0TDdZs3nnf9mQwJ16rdspybKV3vpKhVG8JSDW1icF0wTm03Ij3p6WAkBLoqo_jFarA1aF57xrTfT1AVJYqzgGK2wTFV365k422dvYgqHCTUXOaq8iKHCuOefKL0IOLvncPkxzl2n0CpPhNSHUTO9RNhwD3GW7IFWvtNlz0JcqIs4PTZgL0iTWc0am6OuQmd4n2DoGQax3Dzj--xva-dHRPN3gJs8DydnfAPDIR5Pqtfbk7-uSYZBruJhUJuJG0Ywdw5UessTrsvaBgNBDEKXVTVOn5bjOZDz9Kw4_eGZRyB4Wbcgv9Sn5VVDqPkxY1jY198gZMbXKvVJBLSYiecla7ZYVAOf6-yrp7kq1V_iF4P94TCMChogvb-DspOheh8bokK-yom_eftavFt5XYmZ7aAERT-k4EnBPmdK2TK2BAA6IA4oyk8P-1-qToCuWQw_dFPjaxrTN5fED4miEd9r7NptJgpaQTwXG3X2GHkw4p6LqaUvm8=w116-h103-no</v>
      </c>
      <c r="S8" s="163"/>
    </row>
    <row r="9" ht="28.5" customHeight="1">
      <c r="A9" s="156"/>
      <c r="N9" s="161" t="str">
        <f t="shared" si="1"/>
        <v>Not Started</v>
      </c>
      <c r="O9" s="159" t="str">
        <f t="shared" si="2"/>
        <v>E(E)</v>
      </c>
      <c r="P9" s="159" t="str">
        <f t="shared" si="3"/>
        <v>E(E) | Not Started</v>
      </c>
      <c r="Q9" s="159">
        <f t="shared" si="4"/>
        <v>0</v>
      </c>
      <c r="R9" s="162" t="str">
        <f>if(len(B9)=0,"",IFERROR(VLOOKUP(C9,'Score Images'!B$2:C23,2,false),""))</f>
        <v>https://lh3.googleusercontent.com/QG1aIdUSDImQrtI7DLJap9XYjNgx1ajuEgWzl3ZzKARNR-Un6cFp8Ko63sAVuUxXlh4ZYSu0T2akQQx-nI67usFPhS5dUYuNQX9jUMcjHQM2eevGXkV-1DKg_rbxlAikK6qn3nwYPk_3a27vEVc9canRX5mn5he1Dmpp5EL_y2Gi6am3kH1684HbQxXxIUvmadxjo0TDdZs3nnf9mQwJ16rdspybKV3vpKhVG8JSDW1icF0wTm03Ij3p6WAkBLoqo_jFarA1aF57xrTfT1AVJYqzgGK2wTFV365k422dvYgqHCTUXOaq8iKHCuOefKL0IOLvncPkxzl2n0CpPhNSHUTO9RNhwD3GW7IFWvtNlz0JcqIs4PTZgL0iTWc0am6OuQmd4n2DoGQax3Dzj--xva-dHRPN3gJs8DydnfAPDIR5Pqtfbk7-uSYZBruJhUJuJG0Ywdw5UessTrsvaBgNBDEKXVTVOn5bjOZDz9Kw4_eGZRyB4Wbcgv9Sn5VVDqPkxY1jY198gZMbXKvVJBLSYiecla7ZYVAOf6-yrp7kq1V_iF4P94TCMChogvb-DspOheh8bokK-yom_eftavFt5XYmZ7aAERT-k4EnBPmdK2TK2BAA6IA4oyk8P-1-qToCuWQw_dFPjaxrTN5fED4miEd9r7NptJgpaQTwXG3X2GHkw4p6LqaUvm8=w116-h103-no</v>
      </c>
      <c r="S9" s="163"/>
    </row>
    <row r="10" ht="28.5" customHeight="1">
      <c r="A10" s="156"/>
      <c r="N10" s="161" t="str">
        <f t="shared" si="1"/>
        <v>Thru F</v>
      </c>
      <c r="O10" s="159" t="str">
        <f t="shared" si="2"/>
        <v>+14(+7)</v>
      </c>
      <c r="P10" s="159" t="str">
        <f t="shared" si="3"/>
        <v>+14(+7) | Thru F</v>
      </c>
      <c r="Q10" s="159">
        <f t="shared" si="4"/>
        <v>18</v>
      </c>
      <c r="R10" s="162" t="str">
        <f>if(len(B10)=0,"",IFERROR(VLOOKUP(C10,'Score Images'!B$2:C23,2,false),""))</f>
        <v>https://lh3.googleusercontent.com/s0I2GHIWa-qPdvl-BGseLVUkyx3UelIkqGC2O8P-wkBIhAsQl1HMR8KsRcCbzsATJ4EkWyJbrMtvDBng6KLJ3GC3hmJyjxLEQKZwdWjunWlsu_Q7sCzvUWx891xSFa_lpfDvU060hG0KgaV-6K_IVcv3d_NsrPTil13l4jWE9zb0tDW0_IELsbkGHJ3mmA9_NbkBT3FuEtIcstEScyMGxMmLy6Pbhy727rOrZ0ca8_C90PFaR1YoLcId5LXrHYAIRKCuqzha2MvvadBWR5hJ_zkTIWClkBZSwydcWLdY0LXdoEBA89ANikv6XU5IcQ8DIJHlCzKb-7ncnn-6zovGWvI4vbewyu1W6iiAS1CZ3uXlAiybxqsBbTh_xbcLbLek8RTYxyvOIvLwrklWnvWR9XWXgLufR_7i6rFgS8WlW0EEZT12yMZmz7kS5IMDoBMDvf3pjY0replPA11agPQw6xKuD7fusQLn9NEd4vOizn08tAAjtdeLNttEkRrymbEkNe-aNz83_o1lXk2iOIuL8_0vgkX0nTwtZa-Ac9nP-zanLlcMJuBv2-xI2HyG3V9cphPPQKvSvXuDVJoxJvd6cQOvIXhSpK8DaLt9sPcu4-QCeufLoFh6_IsodWzYsUQihzcMs3CMVNbub-eLXqkpu2hNVf4ZbEMwSag2z4LYbxJvqn3JkU1GhFI=w116-h103-no</v>
      </c>
      <c r="S10" s="163"/>
    </row>
    <row r="11" ht="28.5" customHeight="1">
      <c r="A11" s="156"/>
      <c r="B11" s="157"/>
      <c r="C11" s="164"/>
      <c r="D11" s="160"/>
      <c r="E11" s="160"/>
      <c r="F11" s="160"/>
      <c r="G11" s="160"/>
      <c r="H11" s="160"/>
      <c r="I11" s="160"/>
      <c r="J11" s="160"/>
      <c r="K11" s="160"/>
      <c r="L11" s="165"/>
      <c r="M11" s="145"/>
      <c r="N11" s="161" t="str">
        <f t="shared" si="1"/>
        <v/>
      </c>
      <c r="O11" s="159" t="str">
        <f t="shared" si="2"/>
        <v/>
      </c>
      <c r="P11" s="159" t="str">
        <f t="shared" si="3"/>
        <v/>
      </c>
      <c r="Q11" s="159" t="str">
        <f t="shared" si="4"/>
        <v/>
      </c>
      <c r="R11" s="159" t="str">
        <f>if(len(B11)=0,"",IFERROR(VLOOKUP(C11,'Score Images'!B$2:C23,2,false),""))</f>
        <v/>
      </c>
      <c r="S11" s="163"/>
    </row>
    <row r="12" ht="28.5" customHeight="1">
      <c r="A12" s="156"/>
      <c r="B12" s="157"/>
      <c r="C12" s="164"/>
      <c r="D12" s="160"/>
      <c r="E12" s="160"/>
      <c r="F12" s="160"/>
      <c r="G12" s="160"/>
      <c r="H12" s="160"/>
      <c r="I12" s="160"/>
      <c r="J12" s="160"/>
      <c r="K12" s="160"/>
      <c r="L12" s="165"/>
      <c r="M12" s="145"/>
      <c r="N12" s="161" t="str">
        <f t="shared" si="1"/>
        <v/>
      </c>
      <c r="O12" s="159" t="str">
        <f t="shared" si="2"/>
        <v/>
      </c>
      <c r="P12" s="159" t="str">
        <f t="shared" si="3"/>
        <v/>
      </c>
      <c r="Q12" s="159" t="str">
        <f t="shared" si="4"/>
        <v/>
      </c>
      <c r="R12" s="159" t="str">
        <f>if(len(B12)=0,"",IFERROR(VLOOKUP(C12,'Score Images'!B$2:C23,2,false),""))</f>
        <v/>
      </c>
      <c r="S12" s="163"/>
    </row>
    <row r="13" ht="28.5" customHeight="1">
      <c r="A13" s="156"/>
      <c r="B13" s="157"/>
      <c r="C13" s="164"/>
      <c r="D13" s="160"/>
      <c r="E13" s="160"/>
      <c r="F13" s="160"/>
      <c r="G13" s="160"/>
      <c r="H13" s="160"/>
      <c r="I13" s="160"/>
      <c r="J13" s="160"/>
      <c r="K13" s="160"/>
      <c r="L13" s="165"/>
      <c r="M13" s="145"/>
      <c r="N13" s="161" t="str">
        <f t="shared" si="1"/>
        <v/>
      </c>
      <c r="O13" s="159" t="str">
        <f t="shared" si="2"/>
        <v/>
      </c>
      <c r="P13" s="159" t="str">
        <f t="shared" si="3"/>
        <v/>
      </c>
      <c r="Q13" s="159" t="str">
        <f t="shared" si="4"/>
        <v/>
      </c>
      <c r="R13" s="159" t="str">
        <f>if(len(B13)=0,"",IFERROR(VLOOKUP(C13,'Score Images'!B$2:C23,2,false),""))</f>
        <v/>
      </c>
      <c r="S13" s="163"/>
    </row>
    <row r="14" ht="28.5" customHeight="1">
      <c r="A14" s="156"/>
      <c r="B14" s="157"/>
      <c r="C14" s="164"/>
      <c r="D14" s="160"/>
      <c r="E14" s="160"/>
      <c r="F14" s="160"/>
      <c r="G14" s="160"/>
      <c r="H14" s="160"/>
      <c r="I14" s="160"/>
      <c r="J14" s="160"/>
      <c r="K14" s="160"/>
      <c r="L14" s="165"/>
      <c r="M14" s="145"/>
      <c r="N14" s="161" t="str">
        <f t="shared" si="1"/>
        <v/>
      </c>
      <c r="O14" s="159" t="str">
        <f t="shared" si="2"/>
        <v/>
      </c>
      <c r="P14" s="159" t="str">
        <f t="shared" si="3"/>
        <v/>
      </c>
      <c r="Q14" s="159" t="str">
        <f t="shared" si="4"/>
        <v/>
      </c>
      <c r="R14" s="159" t="str">
        <f>if(len(B14)=0,"",IFERROR(VLOOKUP(C14,'Score Images'!B$2:C23,2,false),""))</f>
        <v/>
      </c>
      <c r="S14" s="163"/>
    </row>
    <row r="15" ht="28.5" customHeight="1">
      <c r="A15" s="156"/>
      <c r="B15" s="157"/>
      <c r="C15" s="164"/>
      <c r="D15" s="160"/>
      <c r="E15" s="160"/>
      <c r="F15" s="160"/>
      <c r="G15" s="160"/>
      <c r="H15" s="160"/>
      <c r="I15" s="160"/>
      <c r="J15" s="160"/>
      <c r="K15" s="160"/>
      <c r="L15" s="165"/>
      <c r="M15" s="145"/>
      <c r="N15" s="161" t="str">
        <f t="shared" si="1"/>
        <v/>
      </c>
      <c r="O15" s="159" t="str">
        <f t="shared" si="2"/>
        <v/>
      </c>
      <c r="P15" s="159" t="str">
        <f t="shared" si="3"/>
        <v/>
      </c>
      <c r="Q15" s="159" t="str">
        <f t="shared" si="4"/>
        <v/>
      </c>
      <c r="R15" s="159" t="str">
        <f>if(len(B15)=0,"",IFERROR(VLOOKUP(C15,'Score Images'!B$2:C23,2,false),""))</f>
        <v/>
      </c>
      <c r="S15" s="163"/>
    </row>
    <row r="16" ht="28.5" customHeight="1">
      <c r="A16" s="156"/>
      <c r="B16" s="157"/>
      <c r="C16" s="164"/>
      <c r="D16" s="160"/>
      <c r="E16" s="160"/>
      <c r="F16" s="160"/>
      <c r="G16" s="160"/>
      <c r="H16" s="160"/>
      <c r="I16" s="160"/>
      <c r="J16" s="160"/>
      <c r="K16" s="160"/>
      <c r="L16" s="165"/>
      <c r="M16" s="145"/>
      <c r="N16" s="161" t="str">
        <f t="shared" si="1"/>
        <v/>
      </c>
      <c r="O16" s="159" t="str">
        <f t="shared" si="2"/>
        <v/>
      </c>
      <c r="P16" s="159" t="str">
        <f t="shared" si="3"/>
        <v/>
      </c>
      <c r="Q16" s="159" t="str">
        <f t="shared" si="4"/>
        <v/>
      </c>
      <c r="R16" s="159" t="str">
        <f>if(len(B16)=0,"",IFERROR(VLOOKUP(C16,'Score Images'!B$2:C23,2,false),""))</f>
        <v/>
      </c>
      <c r="S16" s="163"/>
    </row>
    <row r="17" ht="28.5" customHeight="1">
      <c r="A17" s="156"/>
      <c r="B17" s="157"/>
      <c r="C17" s="164"/>
      <c r="D17" s="160"/>
      <c r="E17" s="160"/>
      <c r="F17" s="160"/>
      <c r="G17" s="160"/>
      <c r="H17" s="160"/>
      <c r="I17" s="160"/>
      <c r="J17" s="160"/>
      <c r="K17" s="160"/>
      <c r="L17" s="165"/>
      <c r="M17" s="145"/>
      <c r="N17" s="161" t="str">
        <f t="shared" si="1"/>
        <v/>
      </c>
      <c r="O17" s="159" t="str">
        <f t="shared" si="2"/>
        <v/>
      </c>
      <c r="P17" s="159" t="str">
        <f t="shared" si="3"/>
        <v/>
      </c>
      <c r="Q17" s="159" t="str">
        <f t="shared" si="4"/>
        <v/>
      </c>
      <c r="R17" s="159" t="str">
        <f>if(len(B17)=0,"",IFERROR(VLOOKUP(C17,'Score Images'!B$2:C23,2,false),""))</f>
        <v/>
      </c>
      <c r="S17" s="163"/>
    </row>
    <row r="18" ht="28.5" customHeight="1">
      <c r="A18" s="156"/>
      <c r="B18" s="157"/>
      <c r="C18" s="164"/>
      <c r="D18" s="160"/>
      <c r="E18" s="160"/>
      <c r="F18" s="160"/>
      <c r="G18" s="160"/>
      <c r="H18" s="160"/>
      <c r="I18" s="160"/>
      <c r="J18" s="160"/>
      <c r="K18" s="160"/>
      <c r="L18" s="165"/>
      <c r="M18" s="166"/>
      <c r="N18" s="161" t="str">
        <f t="shared" si="1"/>
        <v/>
      </c>
      <c r="O18" s="159" t="str">
        <f t="shared" si="2"/>
        <v/>
      </c>
      <c r="P18" s="159" t="str">
        <f t="shared" si="3"/>
        <v/>
      </c>
      <c r="Q18" s="159" t="str">
        <f t="shared" si="4"/>
        <v/>
      </c>
      <c r="R18" s="159" t="str">
        <f>if(len(B18)=0,"",IFERROR(VLOOKUP(C18,'Score Images'!B$2:C23,2,false),""))</f>
        <v/>
      </c>
      <c r="S18" s="163"/>
    </row>
    <row r="19" ht="28.5" customHeight="1">
      <c r="A19" s="156"/>
      <c r="B19" s="157"/>
      <c r="C19" s="164"/>
      <c r="D19" s="160"/>
      <c r="E19" s="160"/>
      <c r="F19" s="160"/>
      <c r="G19" s="160"/>
      <c r="H19" s="160"/>
      <c r="I19" s="160"/>
      <c r="J19" s="160"/>
      <c r="K19" s="160"/>
      <c r="L19" s="165"/>
      <c r="M19" s="145"/>
      <c r="N19" s="161" t="str">
        <f t="shared" si="1"/>
        <v/>
      </c>
      <c r="O19" s="159" t="str">
        <f t="shared" si="2"/>
        <v/>
      </c>
      <c r="P19" s="159" t="str">
        <f t="shared" si="3"/>
        <v/>
      </c>
      <c r="Q19" s="159" t="str">
        <f t="shared" si="4"/>
        <v/>
      </c>
      <c r="R19" s="159" t="str">
        <f>if(len(B19)=0,"",IFERROR(VLOOKUP(C19,'Score Images'!B$2:C23,2,false),""))</f>
        <v/>
      </c>
      <c r="S19" s="163"/>
    </row>
    <row r="20" ht="28.5" customHeight="1">
      <c r="A20" s="156"/>
      <c r="B20" s="157"/>
      <c r="C20" s="164"/>
      <c r="D20" s="160"/>
      <c r="E20" s="160"/>
      <c r="F20" s="160"/>
      <c r="G20" s="160"/>
      <c r="H20" s="160"/>
      <c r="I20" s="160"/>
      <c r="J20" s="160"/>
      <c r="K20" s="160"/>
      <c r="L20" s="165"/>
      <c r="M20" s="145"/>
      <c r="N20" s="161" t="str">
        <f t="shared" si="1"/>
        <v/>
      </c>
      <c r="O20" s="159" t="str">
        <f t="shared" si="2"/>
        <v/>
      </c>
      <c r="P20" s="159" t="str">
        <f t="shared" si="3"/>
        <v/>
      </c>
      <c r="Q20" s="159" t="str">
        <f t="shared" si="4"/>
        <v/>
      </c>
      <c r="R20" s="159" t="str">
        <f>if(len(B20)=0,"",IFERROR(VLOOKUP(C20,'Score Images'!B$2:C23,2,false),""))</f>
        <v/>
      </c>
      <c r="S20" s="163"/>
    </row>
    <row r="21" ht="28.5" customHeight="1">
      <c r="A21" s="156"/>
      <c r="B21" s="157"/>
      <c r="C21" s="164"/>
      <c r="D21" s="160"/>
      <c r="E21" s="160"/>
      <c r="F21" s="160"/>
      <c r="G21" s="160"/>
      <c r="H21" s="160"/>
      <c r="I21" s="160"/>
      <c r="J21" s="160"/>
      <c r="K21" s="160"/>
      <c r="L21" s="165"/>
      <c r="M21" s="145"/>
      <c r="N21" s="161" t="str">
        <f t="shared" si="1"/>
        <v/>
      </c>
      <c r="O21" s="159" t="str">
        <f t="shared" si="2"/>
        <v/>
      </c>
      <c r="P21" s="159" t="str">
        <f t="shared" si="3"/>
        <v/>
      </c>
      <c r="Q21" s="159" t="str">
        <f t="shared" si="4"/>
        <v/>
      </c>
      <c r="R21" s="159" t="str">
        <f>if(len(B21)=0,"",IFERROR(VLOOKUP(C21,'Score Images'!B$2:C23,2,false),""))</f>
        <v/>
      </c>
      <c r="S21" s="163"/>
    </row>
    <row r="22" ht="28.5" customHeight="1">
      <c r="A22" s="156"/>
      <c r="B22" s="157"/>
      <c r="C22" s="164"/>
      <c r="D22" s="160"/>
      <c r="E22" s="160"/>
      <c r="F22" s="160"/>
      <c r="G22" s="160"/>
      <c r="H22" s="160"/>
      <c r="I22" s="160"/>
      <c r="J22" s="160"/>
      <c r="K22" s="160"/>
      <c r="L22" s="165"/>
      <c r="M22" s="145"/>
      <c r="N22" s="161" t="str">
        <f t="shared" si="1"/>
        <v/>
      </c>
      <c r="O22" s="159" t="str">
        <f t="shared" si="2"/>
        <v/>
      </c>
      <c r="P22" s="159" t="str">
        <f t="shared" si="3"/>
        <v/>
      </c>
      <c r="Q22" s="159" t="str">
        <f t="shared" si="4"/>
        <v/>
      </c>
      <c r="R22" s="159" t="str">
        <f>if(len(B22)=0,"",IFERROR(VLOOKUP(C22,'Score Images'!B$2:C23,2,false),""))</f>
        <v/>
      </c>
      <c r="S22" s="163"/>
    </row>
    <row r="23" ht="57.0" customHeight="1">
      <c r="A23" s="167"/>
      <c r="B23" s="168"/>
      <c r="C23" s="169"/>
      <c r="D23" s="169"/>
      <c r="E23" s="169"/>
      <c r="F23" s="169"/>
      <c r="G23" s="169"/>
      <c r="H23" s="169"/>
      <c r="I23" s="169"/>
      <c r="J23" s="169"/>
      <c r="K23" s="169"/>
      <c r="L23" s="169"/>
      <c r="M23" s="170"/>
      <c r="N23" s="169"/>
      <c r="O23" s="169"/>
      <c r="P23" s="169"/>
      <c r="Q23" s="169"/>
      <c r="R23" s="169"/>
      <c r="S23" s="167"/>
    </row>
  </sheetData>
  <mergeCells count="1">
    <mergeCell ref="B1:M1"/>
  </mergeCells>
  <conditionalFormatting sqref="C3 M3:N22">
    <cfRule type="cellIs" dxfId="3" priority="1" operator="equal">
      <formula>"Values"</formula>
    </cfRule>
  </conditionalFormatting>
  <conditionalFormatting sqref="C3:S22">
    <cfRule type="containsText" dxfId="4" priority="2" operator="containsText" text="-">
      <formula>NOT(ISERROR(SEARCH(("-"),(C3))))</formula>
    </cfRule>
  </conditionalFormatting>
  <conditionalFormatting sqref="C3:S22">
    <cfRule type="containsText" dxfId="5" priority="3" operator="containsText" text="E">
      <formula>NOT(ISERROR(SEARCH(("E"),(C3))))</formula>
    </cfRule>
  </conditionalFormatting>
  <conditionalFormatting sqref="C3:S22">
    <cfRule type="containsText" dxfId="5" priority="4" operator="containsText" text="+">
      <formula>NOT(ISERROR(SEARCH(("+"),(C3))))</formula>
    </cfRule>
  </conditionalFormatting>
  <conditionalFormatting sqref="A3:B3">
    <cfRule type="cellIs" dxfId="3" priority="5" operator="equal">
      <formula>"Rows"</formula>
    </cfRule>
  </conditionalFormatting>
  <conditionalFormatting sqref="A1:C2 M1:N2">
    <cfRule type="cellIs" dxfId="3" priority="6" operator="equal">
      <formula>"Columns"</formula>
    </cfRule>
  </conditionalFormatting>
  <drawing r:id="rId2"/>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1.22"/>
    <col customWidth="1" min="2" max="2" width="14.33"/>
    <col customWidth="1" min="3" max="3" width="9.11"/>
    <col customWidth="1" min="4" max="4" width="6.78"/>
    <col customWidth="1" hidden="1" min="5" max="5" width="6.67"/>
    <col customWidth="1" hidden="1" min="6" max="6" width="11.33"/>
    <col customWidth="1" hidden="1" min="7" max="12" width="11.67"/>
    <col customWidth="1" min="13" max="13" width="7.22"/>
    <col customWidth="1" hidden="1" min="14" max="15" width="11.67"/>
    <col customWidth="1" hidden="1" min="16" max="16" width="13.89"/>
    <col customWidth="1" hidden="1" min="17" max="18" width="11.67"/>
  </cols>
  <sheetData>
    <row r="1" ht="37.5" customHeight="1">
      <c r="A1" s="149"/>
      <c r="B1" s="150" t="s">
        <v>1681</v>
      </c>
      <c r="M1" s="136"/>
      <c r="N1" s="143"/>
      <c r="O1" s="171"/>
      <c r="P1" s="171"/>
      <c r="Q1" s="143"/>
      <c r="R1" s="171"/>
    </row>
    <row r="2" ht="37.5" customHeight="1">
      <c r="A2" s="151"/>
      <c r="N2" s="140" t="s">
        <v>1694</v>
      </c>
      <c r="O2" s="172" t="s">
        <v>1703</v>
      </c>
      <c r="P2" s="172" t="s">
        <v>1704</v>
      </c>
      <c r="Q2" s="154" t="s">
        <v>1697</v>
      </c>
      <c r="R2" s="172" t="s">
        <v>529</v>
      </c>
    </row>
    <row r="3" ht="28.5" customHeight="1">
      <c r="A3" s="156"/>
      <c r="N3" s="161" t="str">
        <f t="shared" ref="N3:N22" si="1">if(len(G3) + len(J3) = 0,"",if(and(G3=0, K3=0),"Not Started", "Thru " &amp; D3))</f>
        <v>Not Started</v>
      </c>
      <c r="O3" s="159" t="str">
        <f t="shared" ref="O3:O22" si="2">if(len(G3)+len(J3)=0,"",if(and(G3=0, K3=0),"E(E)", if(J3&gt;0 ,concatenate("+",J3 , "(",C3,")") , if(J3 = 0,"E(" &amp; C3 &amp; ")", concatenate(J3, "(", C3, ")")))))</f>
        <v>E(E)</v>
      </c>
      <c r="P3" s="159" t="str">
        <f t="shared" ref="P3:P22" si="3">if(len(N3)+len(O3)=0,"",concatenate(O3," | ",N3))</f>
        <v>E(E) | Not Started</v>
      </c>
      <c r="Q3" s="159">
        <f t="shared" ref="Q3:Q22" si="4">(if(len(B3)=0,"",if(and(G3=0, K3=0),0,if(D3="F",18,if(L3=9,G3*2,G3)))))</f>
        <v>0</v>
      </c>
      <c r="R3" s="162" t="str">
        <f>if(len(B3)=0,"",IFERROR(VLOOKUP(C3,'Score Images'!B$2:C23,2,false),""))</f>
        <v>https://lh3.googleusercontent.com/y79LG6IOyNlVI4nffsIu4kI94A0lbmxdi17sZmagyGBM9juhotJIZKgEmCBQ5C6BbuOQynHSrWnhIXR2m9uqHLciIKN2MrW9qbGJyoudCFhpHWtdBTvr-4MZ91EmiAxZo-GLDbymXRZwcNv_4Xx93GIstPTH4x6D4b-eBTuBlH_cMPeKJib5TV0JXyI9l3bReZxhIr7Hr8R4sspZ3z0N5ggeS1646Nh1YTgVyOt76WNYZ7X4P3VNRcYlqSV1yAb6UI4gglnSJ7eJiB3_oQzoCkS95Yv1iwlJcPZokLGVsmMNRugyTGVq5tE5VfB_Dk2UuJPCz8zRm4519cvKV2rULEzDrMc8ExWBi486KOB6ILkTZ17wfSom6dp2awhc1RFxXEWo7hvoYir_JjZyBOgTaqT2QCnNpynOfK8VjCfw8z8rqE-Pdn6z-9wnXKbvolaV4iFENkO_RSjcmm2QgI8BmSzsCioYESsgVYbVlQ9L9oQ-U6K99A1Xbj3F5SGs4Hb2fzqT37cDyzLr7cDeciH-d7Y_yY2MkILh73v3IjJikE66jgVVxBDqrK_Vqqnc-NYzz0jCpKGxIoE3h2-VWCUSmVohoFhCLJacUX-CGyCzDechjKtn9h1jcpE_gXm9lolhadIiGRv41PRR3IYH2vhh4A7QQ_x9E29hO6RPPlRy8ygFeDLiYAeHqUU=w116-h103-no</v>
      </c>
    </row>
    <row r="4" ht="28.5" customHeight="1">
      <c r="A4" s="156"/>
      <c r="N4" s="161" t="str">
        <f t="shared" si="1"/>
        <v>Thru F</v>
      </c>
      <c r="O4" s="159" t="str">
        <f t="shared" si="2"/>
        <v>+5(+4)</v>
      </c>
      <c r="P4" s="159" t="str">
        <f t="shared" si="3"/>
        <v>+5(+4) | Thru F</v>
      </c>
      <c r="Q4" s="159">
        <f t="shared" si="4"/>
        <v>18</v>
      </c>
      <c r="R4" s="162" t="str">
        <f>if(len(B4)=0,"",IFERROR(VLOOKUP(C4,'Score Images'!B$2:C23,2,false),""))</f>
        <v>https://lh3.googleusercontent.com/X9NboRI9tXpfX4phhLZVYexHVnQAJBEoc0hBQVGKHHqWBul-E9E_TgJvwHNjt7LQjZOFV-9kYbZ9XphA5rbyC7zyZNjaUVjEiOENCW7vMoC5MjbgxAilXTyc9CYSOAgrCUmmmMYTIggYHJQkbY4dFSEXBJ8CIKUtRqX_CzpCKLlVG4kp_4eVVYlZaKU_7YQXUIjVGwzH0ZxJF315f5lY0iVnSlj606BU3XEz-vbOY0jk2h0oHdwfrDebb19DXndyl5kwTSXapNeSVWdutJIvhOdHtWBCieEJqW7gB_NWYdSTsAAB-IXNdV27cGYjCywVvoDNtxe4Phb0twHtHJqAPGIl2u7xMd72IQ5QQD9UQPmwgI4u2vk7jvwA9agTu-xLOfYMXkvrDlwWdkSQl_Yw3IcN90qVXfi0k7_AbklUTfOi3-S9IWFUXtgy1Cgt_E6yQB7-PBZyDo19DoW5vHtfmqBb8T5E8P2QzmB5dRpfgMAe8TO9PWZngokrrJVizc8BdIuEHJ2wTTcIHDuurywX6XICUy1ef5WWp6pYmVEVslCCFL4xczkTi4vwT_tiaKGQVEt0rJ-4U26ZsICBHFRTocCAmN_qsmdCmgzI_u7Gsyr4glyhOh6p_uDTGA-1kx12K_Qc_mq-ASZkVZLc8KM0LlHGSumasNaXYDqnV5Bvq0FGCfp2vgwvOd4=w116-h103-no</v>
      </c>
    </row>
    <row r="5" ht="28.5" customHeight="1">
      <c r="A5" s="156"/>
      <c r="N5" s="161" t="str">
        <f t="shared" si="1"/>
        <v>Thru F</v>
      </c>
      <c r="O5" s="159" t="str">
        <f t="shared" si="2"/>
        <v>+4(+4)</v>
      </c>
      <c r="P5" s="159" t="str">
        <f t="shared" si="3"/>
        <v>+4(+4) | Thru F</v>
      </c>
      <c r="Q5" s="159">
        <f t="shared" si="4"/>
        <v>18</v>
      </c>
      <c r="R5" s="162" t="str">
        <f>if(len(B5)=0,"",IFERROR(VLOOKUP(C5,'Score Images'!B$2:C23,2,false),""))</f>
        <v>https://lh3.googleusercontent.com/X9NboRI9tXpfX4phhLZVYexHVnQAJBEoc0hBQVGKHHqWBul-E9E_TgJvwHNjt7LQjZOFV-9kYbZ9XphA5rbyC7zyZNjaUVjEiOENCW7vMoC5MjbgxAilXTyc9CYSOAgrCUmmmMYTIggYHJQkbY4dFSEXBJ8CIKUtRqX_CzpCKLlVG4kp_4eVVYlZaKU_7YQXUIjVGwzH0ZxJF315f5lY0iVnSlj606BU3XEz-vbOY0jk2h0oHdwfrDebb19DXndyl5kwTSXapNeSVWdutJIvhOdHtWBCieEJqW7gB_NWYdSTsAAB-IXNdV27cGYjCywVvoDNtxe4Phb0twHtHJqAPGIl2u7xMd72IQ5QQD9UQPmwgI4u2vk7jvwA9agTu-xLOfYMXkvrDlwWdkSQl_Yw3IcN90qVXfi0k7_AbklUTfOi3-S9IWFUXtgy1Cgt_E6yQB7-PBZyDo19DoW5vHtfmqBb8T5E8P2QzmB5dRpfgMAe8TO9PWZngokrrJVizc8BdIuEHJ2wTTcIHDuurywX6XICUy1ef5WWp6pYmVEVslCCFL4xczkTi4vwT_tiaKGQVEt0rJ-4U26ZsICBHFRTocCAmN_qsmdCmgzI_u7Gsyr4glyhOh6p_uDTGA-1kx12K_Qc_mq-ASZkVZLc8KM0LlHGSumasNaXYDqnV5Bvq0FGCfp2vgwvOd4=w116-h103-no</v>
      </c>
    </row>
    <row r="6" ht="28.5" customHeight="1">
      <c r="A6" s="156"/>
      <c r="N6" s="161" t="str">
        <f t="shared" si="1"/>
        <v>Thru F</v>
      </c>
      <c r="O6" s="159" t="str">
        <f t="shared" si="2"/>
        <v>+8(+9)</v>
      </c>
      <c r="P6" s="159" t="str">
        <f t="shared" si="3"/>
        <v>+8(+9) | Thru F</v>
      </c>
      <c r="Q6" s="159">
        <f t="shared" si="4"/>
        <v>18</v>
      </c>
      <c r="R6" s="162" t="str">
        <f>if(len(B6)=0,"",IFERROR(VLOOKUP(C6,'Score Images'!B$2:C23,2,false),""))</f>
        <v>https://lh3.googleusercontent.com/Y1BGH5wfNUq_6FALjd6GJM9u9uoPOYcyGex1XAxsRdOzIPEnKzIoymBsuWd3FnkIh1sADPvhnLckSPvau475e1Frgdztu2vmyrBE4g0InPaiSlscKMyL02ub1dmA-77T2qpA9WSb20TUT5avXawNU2UnKg740z--El6KHjPP6dKkKWpzzl8aUvQYtHm7RQDjqtpLfljwkHHqfewL5Oo2pcKfbxq41gA-3e-4qvSABiUn5zXFnWZOmGyuqNPXZ36dzqs74uZvxaLVCXDLflg4lnu6iKwW3a8vZkaNBhp5wJQvNKtv2kPvSksFNazb94cwWZSQj_WqsaFE9otVXlC18dycsPOYW4O2jvB5h5QYhUVryYQcdQ1VOpdb5e5shlb4oTeMgtQ6nWd_nARV_v0xk3wUqQI3pvtN_fxeWuS5sHdlwpDAiOpq9tIAeLdIm2gn_OauOAcrx0qc0eBPETSvtbpLBhMjkFxATYQnRenQaIW-yGsvyPz2qx__oS3VHgHgG1IprArR_3qS8QsSrlTQwaXJDsoWSVIsP5QRY-DgzBvTpcYFa9nZMGDuIp-R_Qn0EJvxyyofz79nLB0LrHPJQOwOvg0NBThMsbMevzMmIOAAjofOchigr46t_y63ajVNT1PqB7KBAfPgoDtGUlqyzsXQcUor1RJlTV9FnHIHEdPJ79qYPRZvPO2C=w116-h103-no</v>
      </c>
    </row>
    <row r="7" ht="28.5" customHeight="1">
      <c r="A7" s="156"/>
      <c r="N7" s="161" t="str">
        <f t="shared" si="1"/>
        <v>Thru F</v>
      </c>
      <c r="O7" s="159" t="str">
        <f t="shared" si="2"/>
        <v>+8(+10)</v>
      </c>
      <c r="P7" s="159" t="str">
        <f t="shared" si="3"/>
        <v>+8(+10) | Thru F</v>
      </c>
      <c r="Q7" s="159">
        <f t="shared" si="4"/>
        <v>18</v>
      </c>
      <c r="R7" s="162" t="str">
        <f>if(len(B7)=0,"",IFERROR(VLOOKUP(C7,'Score Images'!B$2:C23,2,false),""))</f>
        <v>https://lh3.googleusercontent.com/5ZlbW3TKdjJFToqMJgLuB2Rh55eAQZeql2fkbPHtH-0MzHMpgUMsjd6qBLkLUU5WonSzJ2i3La4_P0gy9b2bMntKwMDsITsY7920TIzFZE2ns5Poyu_HfVprP9TkHTQDT0syYK6iyBmIpvvzR5zxUxSRWfjY9ZlRWUieV1RwNh4ROY2-V7AtyY-pV2AfOpkrfpezVc_KgIVpUrT5Lo2_hRbfrFsOeFmv6vD9ftrdFRlBWLAbrWPIuAuews7tLnYJa275nka-iwBQknWMTMjlUc2cbIDwq_pM3EJkko-rILrmBwwDne6Asy8YNf382Cu15P0ZGg6GLrV1cgND4of3FRwRartF4azpghz77F0rh_-EW58yJM6nnY16RME8ky8v-3m_2WBabofDN6c0kADOObcXkrn3b8k2EfEUf5zen4_p4dZIF6UlaZOFMlEpYrh-L5uomXezcQNSXzgxlmkXVUnNg4RLgervQHO8Qo_aisaDwKlielwij7mkpmzvQ2o4JpBUumBL0e2yN5NLHJothNtUkyVEPEzSMlTj45_-6kgacUjgnAEE4uT4FImI2WjsIUI_Q3Mf9Rs5LCrMkcmRqGzBxHpmwOAp9H9qkwigMmAPrCrAk41z4URik0tjoOSKMTproiwWqfIgVhnP9X4pxDY9CpOGIpcDB1UXxeMBbwxeBaliQOYjnjUs=w116-h103-no</v>
      </c>
    </row>
    <row r="8" ht="28.5" customHeight="1">
      <c r="A8" s="156"/>
      <c r="N8" s="161" t="str">
        <f t="shared" si="1"/>
        <v>Thru F</v>
      </c>
      <c r="O8" s="159" t="str">
        <f t="shared" si="2"/>
        <v>+15(+14)</v>
      </c>
      <c r="P8" s="159" t="str">
        <f t="shared" si="3"/>
        <v>+15(+14) | Thru F</v>
      </c>
      <c r="Q8" s="159">
        <f t="shared" si="4"/>
        <v>18</v>
      </c>
      <c r="R8" s="162" t="str">
        <f>if(len(B8)=0,"",IFERROR(VLOOKUP(C8,'Score Images'!B$2:C23,2,false),""))</f>
        <v>https://lh3.googleusercontent.com/9nOlp5WehSBv53Zow5IqmL3oJlXmGUQFTlamtcw9UwippooNhWCOQKkxg1VLDEEQ-N85--CLMSoRGBUg45peEevQMq9gVJ4vs1EuVLb6zUW-NGDCogtkHNX3ZrkIrFvA7kVQppoU57NAZTC_BcEfzSWdp_RwWBoX4MjyRB99SXjWlb88P9MIIJVErfsnJo406eOrEZH9Ye89-yWTa6spGGQ539nD0UTF9YUmNPWJsM1GoEGNjHcjT4V8txboUjIe8Jb7abCwO4oiWSw7uzEX7K3pIyASVNlFmeFINhr2Ltw_T1djeVJ4KxwRGHHcs5n8G8f-pnfZlT2MJhmLaLLtMdHFiu4AOCRHPIjcsNsLoqF-ePQIHLP9Did5AnwGNs4g7Wi9Gc6SjpTpig8QfmwYHRKAWwqz1bzodEVE9LRzYOyySooFKryYxzcl-uHu7c0i55gdHaRd2_1cGKEGF4ha-YWmAT2V8-bIG32ZgrPWVw-sVfoxvVgUz-MtDYBy4yHLyFbmQ0jKvXKUhiEhKEuvGV1xdnhdGXBSMmID_LR6AEe4hSsJPSN5EBjFjPJ-JGq7gcWyfoWxVhPfPwQ7j-n3mYkUzQDzayr4-vRvmejxSP2KTQ0bskXsAMRL5fK_GdQMz9bSCS8uRLv6xPp0qma8WCAEB1wL7kxAQUUKykws9ejMWLKIfPAq_lo=w116-h103-no</v>
      </c>
    </row>
    <row r="9" ht="28.5" customHeight="1">
      <c r="A9" s="156"/>
      <c r="N9" s="161" t="str">
        <f t="shared" si="1"/>
        <v>Thru F</v>
      </c>
      <c r="O9" s="159" t="str">
        <f t="shared" si="2"/>
        <v>+14(+15)</v>
      </c>
      <c r="P9" s="159" t="str">
        <f t="shared" si="3"/>
        <v>+14(+15) | Thru F</v>
      </c>
      <c r="Q9" s="159">
        <f t="shared" si="4"/>
        <v>18</v>
      </c>
      <c r="R9" s="162" t="str">
        <f>if(len(B9)=0,"",IFERROR(VLOOKUP(C9,'Score Images'!B$2:C23,2,false),""))</f>
        <v>https://lh3.googleusercontent.com/a9V4lF1ycMxxjPmIgy902ZSmPzOU_YmG-VkvT0e2wsKQuNGA7kcey1B8ybdIWnKztRT4-nv4QkS6Oxxokhw99rprpiQDmy8qP82g6T_UxzgzBCMs4jv-EMbzEx6qor9f_uSsJjFaL0cxlt9IueSONwkJhXDaYfn5VWnaXleI6muOrYr_bqimUymKHVaXfWD_ig0TaiDIiQLFfo0KkCA0ZfxXHSOsAODXvfBJAOWMkg-OZwneSH28e9c4BQ8CZkPMBrKu5OqJqrzowsOH-SBOL3LfHH4HXrw5PODn8hl1qqA1hzOs4pQXD-v0O6XSddiMKV3rW-KQ-rxmqZHJkzhW9YRgCinyMX3dChByM21uWHa4jwOMHU1GVdCnras2sFouya0hDEjkVm48QljCbZYdxh4Mh51hzYR9OVbzXhoXXMjkLARIp0fjVqr4nzUW_ClHDiuS0fsnTALHs2lPAJLCCI_nlFy2RRtrwtsH0Bc9zjyn3AZGBvhLqixTBSiF7zjWOWhGRE3qA2ESPzcaBEaif3cqxK0eyGmcGCJ0jPFQ4lj9ZFSM3jQwD1qWTGGVqB1KWuzeiBMchfV_bZz5VEArI5COBkVpw8wCLFRpRX3CEf5Qp7CPBdBgMqbdz9KR_lNLeRWXe9NJXzZc41RIYs-AztiBmLGPNYLGwCSjNvjqT12Yiqq_f7vYylg=w116-h103-no</v>
      </c>
    </row>
    <row r="10" ht="28.5" customHeight="1">
      <c r="A10" s="156"/>
      <c r="N10" s="161" t="str">
        <f t="shared" si="1"/>
        <v>Thru F</v>
      </c>
      <c r="O10" s="159" t="str">
        <f t="shared" si="2"/>
        <v>+16(+16)</v>
      </c>
      <c r="P10" s="159" t="str">
        <f t="shared" si="3"/>
        <v>+16(+16) | Thru F</v>
      </c>
      <c r="Q10" s="159">
        <f t="shared" si="4"/>
        <v>18</v>
      </c>
      <c r="R10" s="162" t="str">
        <f>if(len(B10)=0,"",IFERROR(VLOOKUP(C10,'Score Images'!B$2:C23,2,false),""))</f>
        <v>https://lh3.googleusercontent.com/IHhjPiObjOiqEIKaTt1tAztxwlNXNStIglnCz7c2n6R899H6caVXziZ_Oh1Cz0bbkQssTyXtO5ehokhkK3AnGC71zbz-G5VeA3IIdfrwPL4Fwdz0q9dJ1Pt7l06iVQR26Zznj3U901Uy3_C2KSrQW6x9SCyBIsenodL6uJrM05OIdv8BuiYO0rDuhkZOVI0BRgFPINyRQ4Rm_Qe-rm-ZgK3_H7KglCQh9p9RpktLWZHPBNr15rSIO5wlREncSVeZQdtVMJHnfd_kEvjLaiwPyUHaNz8755G0byrIHkRn3VfSiQE7hJm7MP3W8U3K5XPX0q6Bv5YHe9xaXwPfxgezINh2wE_rOrm_CKptsw1HyZEudCcb6jrbiF-R3ZCncULGEzoFzSj_iV11JtwAuzg92T6RsUGZ95_5VmBpFuIsxue2KMZviur6UygGN70opoxrCpiddlESbbO8NiI-TLIxfJsG9KLUuqrCvvUMK8b3dNODrw3ZfzcyZHbHgBL_s7Csho61uiQsdUApLSE_XuGcV55BXHOgGrbIsxiKdsAJr8FmiHYgENIAcXGcMQ7nolYNzvfetT0Q_0xdK6AHiG3oDaTAIRD6OLIRTIFBQrp3I1l7os4FEYfX6sMgoJymYYs4PE46caODJ_sloSQZi_lKDV59lP-TV8gLOt0pvn382bRk4s9-xw5bH2s=w116-h103-no</v>
      </c>
    </row>
    <row r="11" ht="28.5" customHeight="1">
      <c r="A11" s="156"/>
      <c r="B11" s="157"/>
      <c r="C11" s="158"/>
      <c r="D11" s="159"/>
      <c r="E11" s="160"/>
      <c r="F11" s="160"/>
      <c r="G11" s="159"/>
      <c r="H11" s="159"/>
      <c r="I11" s="159"/>
      <c r="J11" s="159"/>
      <c r="K11" s="159"/>
      <c r="L11" s="161"/>
      <c r="M11" s="145"/>
      <c r="N11" s="161" t="str">
        <f t="shared" si="1"/>
        <v/>
      </c>
      <c r="O11" s="159" t="str">
        <f t="shared" si="2"/>
        <v/>
      </c>
      <c r="P11" s="159" t="str">
        <f t="shared" si="3"/>
        <v/>
      </c>
      <c r="Q11" s="159" t="str">
        <f t="shared" si="4"/>
        <v/>
      </c>
      <c r="R11" s="159" t="str">
        <f>if(len(B11)=0,"",IFERROR(VLOOKUP(C11,'Score Images'!B$2:C23,2,false),""))</f>
        <v/>
      </c>
    </row>
    <row r="12" ht="28.5" customHeight="1">
      <c r="A12" s="156"/>
      <c r="B12" s="157"/>
      <c r="C12" s="158"/>
      <c r="D12" s="159"/>
      <c r="E12" s="160"/>
      <c r="F12" s="160"/>
      <c r="G12" s="159"/>
      <c r="H12" s="159"/>
      <c r="I12" s="159"/>
      <c r="J12" s="159"/>
      <c r="K12" s="159"/>
      <c r="L12" s="161"/>
      <c r="M12" s="145"/>
      <c r="N12" s="161" t="str">
        <f t="shared" si="1"/>
        <v/>
      </c>
      <c r="O12" s="159" t="str">
        <f t="shared" si="2"/>
        <v/>
      </c>
      <c r="P12" s="159" t="str">
        <f t="shared" si="3"/>
        <v/>
      </c>
      <c r="Q12" s="159" t="str">
        <f t="shared" si="4"/>
        <v/>
      </c>
      <c r="R12" s="159" t="str">
        <f>if(len(B12)=0,"",IFERROR(VLOOKUP(C12,'Score Images'!B$2:C23,2,false),""))</f>
        <v/>
      </c>
    </row>
    <row r="13" ht="28.5" customHeight="1">
      <c r="A13" s="156"/>
      <c r="B13" s="157"/>
      <c r="C13" s="158"/>
      <c r="D13" s="159"/>
      <c r="E13" s="160"/>
      <c r="F13" s="160"/>
      <c r="G13" s="159"/>
      <c r="H13" s="159"/>
      <c r="I13" s="159"/>
      <c r="J13" s="159"/>
      <c r="K13" s="159"/>
      <c r="L13" s="161"/>
      <c r="M13" s="145"/>
      <c r="N13" s="161" t="str">
        <f t="shared" si="1"/>
        <v/>
      </c>
      <c r="O13" s="159" t="str">
        <f t="shared" si="2"/>
        <v/>
      </c>
      <c r="P13" s="159" t="str">
        <f t="shared" si="3"/>
        <v/>
      </c>
      <c r="Q13" s="159" t="str">
        <f t="shared" si="4"/>
        <v/>
      </c>
      <c r="R13" s="159" t="str">
        <f>if(len(B13)=0,"",IFERROR(VLOOKUP(C13,'Score Images'!B$2:C23,2,false),""))</f>
        <v/>
      </c>
    </row>
    <row r="14" ht="28.5" customHeight="1">
      <c r="A14" s="156"/>
      <c r="B14" s="157"/>
      <c r="C14" s="158"/>
      <c r="D14" s="159"/>
      <c r="E14" s="160"/>
      <c r="F14" s="160"/>
      <c r="G14" s="159"/>
      <c r="H14" s="159"/>
      <c r="I14" s="159"/>
      <c r="J14" s="159"/>
      <c r="K14" s="159"/>
      <c r="L14" s="161"/>
      <c r="M14" s="145"/>
      <c r="N14" s="161" t="str">
        <f t="shared" si="1"/>
        <v/>
      </c>
      <c r="O14" s="159" t="str">
        <f t="shared" si="2"/>
        <v/>
      </c>
      <c r="P14" s="159" t="str">
        <f t="shared" si="3"/>
        <v/>
      </c>
      <c r="Q14" s="159" t="str">
        <f t="shared" si="4"/>
        <v/>
      </c>
      <c r="R14" s="159" t="str">
        <f>if(len(B14)=0,"",IFERROR(VLOOKUP(C14,'Score Images'!B$2:C23,2,false),""))</f>
        <v/>
      </c>
    </row>
    <row r="15" ht="28.5" customHeight="1">
      <c r="A15" s="156"/>
      <c r="B15" s="157"/>
      <c r="C15" s="158"/>
      <c r="D15" s="159"/>
      <c r="E15" s="160"/>
      <c r="F15" s="160"/>
      <c r="G15" s="159"/>
      <c r="H15" s="159"/>
      <c r="I15" s="159"/>
      <c r="J15" s="159"/>
      <c r="K15" s="159"/>
      <c r="L15" s="161"/>
      <c r="M15" s="145"/>
      <c r="N15" s="161" t="str">
        <f t="shared" si="1"/>
        <v/>
      </c>
      <c r="O15" s="159" t="str">
        <f t="shared" si="2"/>
        <v/>
      </c>
      <c r="P15" s="159" t="str">
        <f t="shared" si="3"/>
        <v/>
      </c>
      <c r="Q15" s="159" t="str">
        <f t="shared" si="4"/>
        <v/>
      </c>
      <c r="R15" s="159" t="str">
        <f>if(len(B15)=0,"",IFERROR(VLOOKUP(C15,'Score Images'!B$2:C23,2,false),""))</f>
        <v/>
      </c>
    </row>
    <row r="16" ht="28.5" customHeight="1">
      <c r="A16" s="156"/>
      <c r="B16" s="157"/>
      <c r="C16" s="158"/>
      <c r="D16" s="159"/>
      <c r="E16" s="160"/>
      <c r="F16" s="160"/>
      <c r="G16" s="159"/>
      <c r="H16" s="159"/>
      <c r="I16" s="159"/>
      <c r="J16" s="159"/>
      <c r="K16" s="159"/>
      <c r="L16" s="161"/>
      <c r="M16" s="145"/>
      <c r="N16" s="161" t="str">
        <f t="shared" si="1"/>
        <v/>
      </c>
      <c r="O16" s="159" t="str">
        <f t="shared" si="2"/>
        <v/>
      </c>
      <c r="P16" s="159" t="str">
        <f t="shared" si="3"/>
        <v/>
      </c>
      <c r="Q16" s="159" t="str">
        <f t="shared" si="4"/>
        <v/>
      </c>
      <c r="R16" s="159" t="str">
        <f>if(len(B16)=0,"",IFERROR(VLOOKUP(C16,'Score Images'!B$2:C23,2,false),""))</f>
        <v/>
      </c>
    </row>
    <row r="17" ht="28.5" customHeight="1">
      <c r="A17" s="156"/>
      <c r="B17" s="157"/>
      <c r="C17" s="158"/>
      <c r="D17" s="159"/>
      <c r="E17" s="160"/>
      <c r="F17" s="160"/>
      <c r="G17" s="159"/>
      <c r="H17" s="159"/>
      <c r="I17" s="159"/>
      <c r="J17" s="159"/>
      <c r="K17" s="159"/>
      <c r="L17" s="161"/>
      <c r="M17" s="145"/>
      <c r="N17" s="161" t="str">
        <f t="shared" si="1"/>
        <v/>
      </c>
      <c r="O17" s="159" t="str">
        <f t="shared" si="2"/>
        <v/>
      </c>
      <c r="P17" s="159" t="str">
        <f t="shared" si="3"/>
        <v/>
      </c>
      <c r="Q17" s="159" t="str">
        <f t="shared" si="4"/>
        <v/>
      </c>
      <c r="R17" s="159" t="str">
        <f>if(len(B17)=0,"",IFERROR(VLOOKUP(C17,'Score Images'!B$2:C23,2,false),""))</f>
        <v/>
      </c>
    </row>
    <row r="18" ht="28.5" customHeight="1">
      <c r="A18" s="156"/>
      <c r="B18" s="157"/>
      <c r="C18" s="158"/>
      <c r="D18" s="159"/>
      <c r="E18" s="160"/>
      <c r="F18" s="160"/>
      <c r="G18" s="159"/>
      <c r="H18" s="159"/>
      <c r="I18" s="159"/>
      <c r="J18" s="159"/>
      <c r="K18" s="159"/>
      <c r="L18" s="161"/>
      <c r="M18" s="145"/>
      <c r="N18" s="161" t="str">
        <f t="shared" si="1"/>
        <v/>
      </c>
      <c r="O18" s="159" t="str">
        <f t="shared" si="2"/>
        <v/>
      </c>
      <c r="P18" s="159" t="str">
        <f t="shared" si="3"/>
        <v/>
      </c>
      <c r="Q18" s="159" t="str">
        <f t="shared" si="4"/>
        <v/>
      </c>
      <c r="R18" s="159" t="str">
        <f>if(len(B18)=0,"",IFERROR(VLOOKUP(C18,'Score Images'!B$2:C23,2,false),""))</f>
        <v/>
      </c>
    </row>
    <row r="19" ht="28.5" customHeight="1">
      <c r="A19" s="156"/>
      <c r="B19" s="157"/>
      <c r="C19" s="158"/>
      <c r="D19" s="159"/>
      <c r="E19" s="160"/>
      <c r="F19" s="160"/>
      <c r="G19" s="159"/>
      <c r="H19" s="159"/>
      <c r="I19" s="159"/>
      <c r="J19" s="159"/>
      <c r="K19" s="159"/>
      <c r="L19" s="161"/>
      <c r="M19" s="145"/>
      <c r="N19" s="161" t="str">
        <f t="shared" si="1"/>
        <v/>
      </c>
      <c r="O19" s="159" t="str">
        <f t="shared" si="2"/>
        <v/>
      </c>
      <c r="P19" s="159" t="str">
        <f t="shared" si="3"/>
        <v/>
      </c>
      <c r="Q19" s="159" t="str">
        <f t="shared" si="4"/>
        <v/>
      </c>
      <c r="R19" s="159" t="str">
        <f>if(len(B19)=0,"",IFERROR(VLOOKUP(C19,'Score Images'!B$2:C23,2,false),""))</f>
        <v/>
      </c>
    </row>
    <row r="20" ht="28.5" customHeight="1">
      <c r="A20" s="156"/>
      <c r="B20" s="157"/>
      <c r="C20" s="158"/>
      <c r="D20" s="159"/>
      <c r="E20" s="160"/>
      <c r="F20" s="160"/>
      <c r="G20" s="159"/>
      <c r="H20" s="159"/>
      <c r="I20" s="159"/>
      <c r="J20" s="159"/>
      <c r="K20" s="159"/>
      <c r="L20" s="161"/>
      <c r="M20" s="145"/>
      <c r="N20" s="161" t="str">
        <f t="shared" si="1"/>
        <v/>
      </c>
      <c r="O20" s="159" t="str">
        <f t="shared" si="2"/>
        <v/>
      </c>
      <c r="P20" s="159" t="str">
        <f t="shared" si="3"/>
        <v/>
      </c>
      <c r="Q20" s="159" t="str">
        <f t="shared" si="4"/>
        <v/>
      </c>
      <c r="R20" s="159" t="str">
        <f>if(len(B20)=0,"",IFERROR(VLOOKUP(C20,'Score Images'!B$2:C23,2,false),""))</f>
        <v/>
      </c>
    </row>
    <row r="21" ht="28.5" customHeight="1">
      <c r="A21" s="156"/>
      <c r="B21" s="157"/>
      <c r="C21" s="158"/>
      <c r="D21" s="159"/>
      <c r="E21" s="160"/>
      <c r="F21" s="160"/>
      <c r="G21" s="159"/>
      <c r="H21" s="159"/>
      <c r="I21" s="159"/>
      <c r="J21" s="159"/>
      <c r="K21" s="159"/>
      <c r="L21" s="161"/>
      <c r="M21" s="145"/>
      <c r="N21" s="161" t="str">
        <f t="shared" si="1"/>
        <v/>
      </c>
      <c r="O21" s="159" t="str">
        <f t="shared" si="2"/>
        <v/>
      </c>
      <c r="P21" s="159" t="str">
        <f t="shared" si="3"/>
        <v/>
      </c>
      <c r="Q21" s="159" t="str">
        <f t="shared" si="4"/>
        <v/>
      </c>
      <c r="R21" s="159" t="str">
        <f>if(len(B21)=0,"",IFERROR(VLOOKUP(C21,'Score Images'!B$2:C23,2,false),""))</f>
        <v/>
      </c>
    </row>
    <row r="22" ht="28.5" customHeight="1">
      <c r="A22" s="156"/>
      <c r="B22" s="157"/>
      <c r="C22" s="158"/>
      <c r="D22" s="159"/>
      <c r="E22" s="160"/>
      <c r="F22" s="160"/>
      <c r="G22" s="159"/>
      <c r="H22" s="159"/>
      <c r="I22" s="159"/>
      <c r="J22" s="159"/>
      <c r="K22" s="159"/>
      <c r="L22" s="161"/>
      <c r="M22" s="145"/>
      <c r="N22" s="161" t="str">
        <f t="shared" si="1"/>
        <v/>
      </c>
      <c r="O22" s="159" t="str">
        <f t="shared" si="2"/>
        <v/>
      </c>
      <c r="P22" s="159" t="str">
        <f t="shared" si="3"/>
        <v/>
      </c>
      <c r="Q22" s="159" t="str">
        <f t="shared" si="4"/>
        <v/>
      </c>
      <c r="R22" s="159" t="str">
        <f>if(len(B22)=0,"",IFERROR(VLOOKUP(C22,'Score Images'!B$2:C23,2,false),""))</f>
        <v/>
      </c>
    </row>
    <row r="23" ht="57.0" customHeight="1">
      <c r="A23" s="167"/>
      <c r="B23" s="168"/>
      <c r="C23" s="169"/>
      <c r="D23" s="169"/>
      <c r="E23" s="169"/>
      <c r="F23" s="169"/>
      <c r="G23" s="169"/>
      <c r="H23" s="169"/>
      <c r="I23" s="169"/>
      <c r="J23" s="169"/>
      <c r="K23" s="169"/>
      <c r="L23" s="169"/>
      <c r="M23" s="170"/>
      <c r="N23" s="169"/>
      <c r="O23" s="169"/>
      <c r="P23" s="169"/>
      <c r="Q23" s="169"/>
      <c r="R23" s="169"/>
    </row>
  </sheetData>
  <mergeCells count="1">
    <mergeCell ref="B1:M1"/>
  </mergeCells>
  <conditionalFormatting sqref="C3 M3:N22">
    <cfRule type="cellIs" dxfId="3" priority="1" operator="equal">
      <formula>"Values"</formula>
    </cfRule>
  </conditionalFormatting>
  <conditionalFormatting sqref="C3:R22">
    <cfRule type="containsText" dxfId="4" priority="2" operator="containsText" text="-">
      <formula>NOT(ISERROR(SEARCH(("-"),(C3))))</formula>
    </cfRule>
  </conditionalFormatting>
  <conditionalFormatting sqref="C3:R22">
    <cfRule type="containsText" dxfId="5" priority="3" operator="containsText" text="E">
      <formula>NOT(ISERROR(SEARCH(("E"),(C3))))</formula>
    </cfRule>
  </conditionalFormatting>
  <conditionalFormatting sqref="C3:R22">
    <cfRule type="containsText" dxfId="5" priority="4" operator="containsText" text="+">
      <formula>NOT(ISERROR(SEARCH(("+"),(C3))))</formula>
    </cfRule>
  </conditionalFormatting>
  <conditionalFormatting sqref="A3:B3">
    <cfRule type="cellIs" dxfId="3" priority="5" operator="equal">
      <formula>"Rows"</formula>
    </cfRule>
  </conditionalFormatting>
  <conditionalFormatting sqref="A1:C2 M1:N2">
    <cfRule type="cellIs" dxfId="3" priority="6" operator="equal">
      <formula>"Columns"</formula>
    </cfRule>
  </conditionalFormatting>
  <drawing r:id="rId2"/>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1.22" defaultRowHeight="15.75"/>
  <cols>
    <col customWidth="1" min="2" max="2" width="14.67"/>
    <col customWidth="1" min="3" max="3" width="24.56"/>
    <col customWidth="1" min="5" max="5" width="24.33"/>
    <col customWidth="1" min="8" max="8" width="13.67"/>
    <col customWidth="1" min="9" max="9" width="12.78"/>
    <col customWidth="1" min="15" max="18" width="16.89"/>
    <col customWidth="1" min="19" max="19" width="22.44"/>
    <col customWidth="1" min="20" max="20" width="36.78"/>
    <col customWidth="1" min="21" max="21" width="11.22"/>
    <col customWidth="1" min="22" max="22" width="31.0"/>
    <col customWidth="1" min="23" max="23" width="39.22"/>
  </cols>
  <sheetData>
    <row r="1">
      <c r="A1" s="1" t="s">
        <v>1705</v>
      </c>
      <c r="B1" s="1" t="s">
        <v>1558</v>
      </c>
      <c r="C1" s="1" t="s">
        <v>1706</v>
      </c>
      <c r="D1" s="1" t="s">
        <v>1707</v>
      </c>
      <c r="E1" s="1" t="s">
        <v>1708</v>
      </c>
      <c r="F1" s="1" t="s">
        <v>1709</v>
      </c>
      <c r="G1" s="1" t="s">
        <v>1710</v>
      </c>
      <c r="H1" s="1" t="s">
        <v>1711</v>
      </c>
      <c r="I1" s="1" t="s">
        <v>1712</v>
      </c>
      <c r="J1" s="1" t="s">
        <v>1713</v>
      </c>
      <c r="K1" s="1" t="s">
        <v>497</v>
      </c>
      <c r="L1" s="1" t="s">
        <v>1714</v>
      </c>
      <c r="M1" s="1" t="s">
        <v>1715</v>
      </c>
      <c r="N1" s="1" t="s">
        <v>1716</v>
      </c>
      <c r="O1" s="1" t="s">
        <v>1717</v>
      </c>
      <c r="P1" s="1" t="s">
        <v>1718</v>
      </c>
      <c r="Q1" s="1" t="s">
        <v>1719</v>
      </c>
      <c r="R1" s="1" t="s">
        <v>1720</v>
      </c>
      <c r="S1" s="1" t="s">
        <v>1589</v>
      </c>
      <c r="T1" s="1" t="s">
        <v>1721</v>
      </c>
      <c r="U1" s="1" t="s">
        <v>1722</v>
      </c>
      <c r="V1" s="1" t="s">
        <v>1723</v>
      </c>
      <c r="W1" s="1" t="s">
        <v>1724</v>
      </c>
      <c r="X1" s="1" t="s">
        <v>1725</v>
      </c>
    </row>
    <row r="2">
      <c r="A2" s="1">
        <v>1.0</v>
      </c>
      <c r="B2" s="8" t="str">
        <f>if(len(A2)=0,"",vlookup(A2,'Net + Scratch Season Standings'!$E$1:$I$24,5,false))</f>
        <v>Devin Blankenship</v>
      </c>
      <c r="C2" s="1" t="s">
        <v>1726</v>
      </c>
      <c r="D2" s="1">
        <v>1.0</v>
      </c>
      <c r="E2" s="1" t="s">
        <v>1727</v>
      </c>
      <c r="F2" s="1" t="s">
        <v>1728</v>
      </c>
      <c r="G2" s="8" t="str">
        <f>if(len(A2)=0,"",vlookup(B2,'Net Leaderboard'!$B$3:$C$22,2,False))</f>
        <v>#N/A</v>
      </c>
      <c r="H2" s="1">
        <v>0.0</v>
      </c>
      <c r="I2" s="4" t="s">
        <v>1729</v>
      </c>
      <c r="J2" s="1">
        <v>0.0</v>
      </c>
      <c r="K2" s="1">
        <v>18.0</v>
      </c>
      <c r="L2" s="8" t="str">
        <f>IFERROR(__xludf.DUMMYFUNCTION("iferror(filter($B$2:$B$102,C2=$C$2:$C$102,D2=$D$2:$D$102,E2=$E$2:$E$102,B2&lt;&gt;$B$2:$B$102),"""")"),"Robby Dewling")</f>
        <v>Robby Dewling</v>
      </c>
      <c r="M2" s="24">
        <f>IFERROR(__xludf.DUMMYFUNCTION("(iferror(-1*filter($H$2:$H$102,C2=$C$2:$C$102,D2=$D$2:$D$102,E2=$E$2:$E$102,B2&lt;&gt;$B$2:$B$102),""""))"),0.0)</f>
        <v>0</v>
      </c>
      <c r="N2" s="24">
        <f>IFERROR(__xludf.DUMMYFUNCTION("(iferror(filter($J$2:$J$102,C2=$C$2:$C$102,D2=$D$2:$D$102,E2=$E$2:$E$102,B2&lt;&gt;$B$2:$B$102),""""))"),0.0)</f>
        <v>0</v>
      </c>
      <c r="O2" s="24" t="b">
        <f t="shared" ref="O2:O37" si="1">if(I2="Match Play",if(and(H2&lt;&gt;0,F2="A"),concatenate(abs(H2)," Up Thru ",J2),if(and(H2=0,F2="A"),concatenate("Tied Thru ",J2))))</f>
        <v>0</v>
      </c>
      <c r="P2" s="24" t="str">
        <f t="shared" ref="P2:P37" si="2">IF(I2&lt;&gt;"Match Play","",if(J2&gt;=K2,"",if(K2-J2=abs(H2),"Dormie","")))</f>
        <v/>
      </c>
      <c r="Q2" s="24" t="str">
        <f t="shared" ref="Q2:Q37" si="3">IF(I2&lt;&gt;"Match Play","",if(and(K2-J2&lt;abs(H2),H2&gt;0,F2="A"),"Wins",if(and(K2-J2&lt;abs(H2),H2&lt;0,F2="A"),"Loses","")))</f>
        <v/>
      </c>
      <c r="R2" s="24" t="str">
        <f t="array" ref="R2:R1002">IF(LEN(A2:A1002) = 0, "",if(len(P2:P1002)&gt;0,40,if(len(Q2:Q1002)&gt;0,41,if(J2:J1002="",0,if(O2:O1002=FALSE,"",if(J2:J1002&lt;1,0,if(J2:J1002&gt;=1,J2:J1002)))))))</f>
        <v/>
      </c>
      <c r="S2" s="8" t="str">
        <f>IF(LEN(R2)=0,"",concatenate(Controls!$S$2,A2,R2))</f>
        <v/>
      </c>
      <c r="T2" s="8" t="str">
        <f t="shared" ref="T2:T62" si="4">if(len(A2)=0,"",if(O2=FALSE,"",if(H2&gt;=0,concatenate(B2," ",O2," vs. ",L2),if(H2&lt;0,concatenate(L2," ",O2," vs. ",B2)))))</f>
        <v/>
      </c>
      <c r="U2" s="8" t="str">
        <f t="shared" ref="U2:U37" si="5">if(len(T2)=0,"",if(len(P2)=0,"",concatenate(P2," - ",T2)))</f>
        <v/>
      </c>
      <c r="V2" s="8" t="str">
        <f t="shared" ref="V2:V39" si="6">if(len(Q2)=0,"",IF(and(Q2="Wins",J2&lt;K2),concatenate(B2," def. ",L2," ",H2,"&amp;",K2-J2),IF(and(Q2="Loses",J2&lt;K2),concatenate(L2," def. ",B2," ",-H2,"&amp;",K2-J2),IF(and(Q2="Wins",J2&gt;=K2),concatenate(B2," def. ",L2," ",H2," Up"),IF(and(Q2="Loses",J2&gt;=K2),concatenate(L2," def. ",B2," ",-H2," Up"))))))</f>
        <v/>
      </c>
      <c r="W2" s="8" t="str">
        <f t="shared" ref="W2:W37" si="7">if(len(V2)&gt;0,V2,if(len(U2)&gt;0,U2,T2))</f>
        <v/>
      </c>
      <c r="X2" s="8" t="b">
        <f>if(len(A2)=0,"",if(D2=Controls!$T$2,TRUE,FALSE))</f>
        <v>0</v>
      </c>
    </row>
    <row r="3">
      <c r="A3" s="1">
        <v>2.0</v>
      </c>
      <c r="B3" s="8" t="str">
        <f>if(len(A3)=0,"",vlookup(A3,'Net + Scratch Season Standings'!$E$1:$I$24,5,false))</f>
        <v>Robby Dewling</v>
      </c>
      <c r="C3" s="1" t="s">
        <v>1726</v>
      </c>
      <c r="D3" s="1">
        <v>1.0</v>
      </c>
      <c r="E3" s="1" t="s">
        <v>1727</v>
      </c>
      <c r="F3" s="1" t="s">
        <v>1730</v>
      </c>
      <c r="G3" s="8">
        <f>if(len(A3)=0,"",vlookup(B3,'Net Leaderboard'!$B$3:$C$22,2,False))</f>
        <v>-2</v>
      </c>
      <c r="H3" s="1">
        <v>0.0</v>
      </c>
      <c r="I3" s="4" t="s">
        <v>1729</v>
      </c>
      <c r="J3" s="1">
        <v>0.0</v>
      </c>
      <c r="K3" s="1">
        <v>18.0</v>
      </c>
      <c r="L3" s="8" t="str">
        <f>IFERROR(__xludf.DUMMYFUNCTION("iferror(filter($B$2:$B$102,C3=$C$2:$C$102,D3=$D$2:$D$102,E3=$E$2:$E$102,B3&lt;&gt;$B$2:$B$102),"""")"),"Devin Blankenship")</f>
        <v>Devin Blankenship</v>
      </c>
      <c r="M3" s="24">
        <f>IFERROR(__xludf.DUMMYFUNCTION("(iferror(-1*filter($H$2:$H$102,C3=$C$2:$C$102,D3=$D$2:$D$102,E3=$E$2:$E$102,B3&lt;&gt;$B$2:$B$102),""""))"),0.0)</f>
        <v>0</v>
      </c>
      <c r="N3" s="24">
        <f>IFERROR(__xludf.DUMMYFUNCTION("(iferror(filter($J$2:$J$102,C3=$C$2:$C$102,D3=$D$2:$D$102,E3=$E$2:$E$102,B3&lt;&gt;$B$2:$B$102),""""))"),0.0)</f>
        <v>0</v>
      </c>
      <c r="O3" s="24" t="b">
        <f t="shared" si="1"/>
        <v>0</v>
      </c>
      <c r="P3" s="24" t="str">
        <f t="shared" si="2"/>
        <v/>
      </c>
      <c r="Q3" s="24" t="str">
        <f t="shared" si="3"/>
        <v/>
      </c>
      <c r="R3" s="24" t="s">
        <v>14</v>
      </c>
      <c r="S3" s="8" t="str">
        <f>IF(LEN(R3)=0,"",concatenate(Controls!$S$2,A3,R3))</f>
        <v/>
      </c>
      <c r="T3" s="8" t="str">
        <f t="shared" si="4"/>
        <v/>
      </c>
      <c r="U3" s="8" t="str">
        <f t="shared" si="5"/>
        <v/>
      </c>
      <c r="V3" s="8" t="str">
        <f t="shared" si="6"/>
        <v/>
      </c>
      <c r="W3" s="8" t="str">
        <f t="shared" si="7"/>
        <v/>
      </c>
      <c r="X3" s="8" t="b">
        <f>if(len(A3)=0,"",if(D3=Controls!$T$2,TRUE,FALSE))</f>
        <v>0</v>
      </c>
    </row>
    <row r="4">
      <c r="A4" s="1">
        <v>3.0</v>
      </c>
      <c r="B4" s="8" t="str">
        <f>if(len(A4)=0,"",vlookup(A4,'Net + Scratch Season Standings'!$E$1:$I$24,5,false))</f>
        <v>Alex Edson</v>
      </c>
      <c r="C4" s="1" t="s">
        <v>1726</v>
      </c>
      <c r="D4" s="1">
        <v>1.0</v>
      </c>
      <c r="E4" s="1">
        <v>2.0</v>
      </c>
      <c r="F4" s="1" t="s">
        <v>1728</v>
      </c>
      <c r="G4" s="8" t="str">
        <f>if(len(A4)=0,"",vlookup(B4,'Net Leaderboard'!$B$3:$C$22,2,False))</f>
        <v>+7</v>
      </c>
      <c r="H4" s="4">
        <v>-1.0</v>
      </c>
      <c r="I4" s="4" t="s">
        <v>1731</v>
      </c>
      <c r="J4" s="4">
        <v>18.0</v>
      </c>
      <c r="K4" s="1">
        <v>18.0</v>
      </c>
      <c r="L4" s="8" t="str">
        <f>IFERROR(__xludf.DUMMYFUNCTION("iferror(filter($B$2:$B$102,C4=$C$2:$C$102,D4=$D$2:$D$102,E4=$E$2:$E$102,B4&lt;&gt;$B$2:$B$102),"""")"),"Ashby Foltz")</f>
        <v>Ashby Foltz</v>
      </c>
      <c r="M4" s="24">
        <f>IFERROR(__xludf.DUMMYFUNCTION("(iferror(-1*filter($H$2:$H$102,C4=$C$2:$C$102,D4=$D$2:$D$102,E4=$E$2:$E$102,B4&lt;&gt;$B$2:$B$102),""""))"),0.0)</f>
        <v>0</v>
      </c>
      <c r="N4" s="24">
        <f>IFERROR(__xludf.DUMMYFUNCTION("(iferror(filter($J$2:$J$102,C4=$C$2:$C$102,D4=$D$2:$D$102,E4=$E$2:$E$102,B4&lt;&gt;$B$2:$B$102),""""))"),0.0)</f>
        <v>0</v>
      </c>
      <c r="O4" s="24" t="str">
        <f t="shared" si="1"/>
        <v>1 Up Thru 18</v>
      </c>
      <c r="P4" s="24" t="str">
        <f t="shared" si="2"/>
        <v/>
      </c>
      <c r="Q4" s="24" t="str">
        <f t="shared" si="3"/>
        <v>Loses</v>
      </c>
      <c r="R4" s="24">
        <v>41.0</v>
      </c>
      <c r="S4" s="8" t="str">
        <f>IF(LEN(R4)=0,"",concatenate(Controls!$S$2,A4,R4))</f>
        <v>12341</v>
      </c>
      <c r="T4" s="8" t="str">
        <f t="shared" si="4"/>
        <v>Ashby Foltz 1 Up Thru 18 vs. Alex Edson</v>
      </c>
      <c r="U4" s="8" t="str">
        <f t="shared" si="5"/>
        <v/>
      </c>
      <c r="V4" s="8" t="str">
        <f t="shared" si="6"/>
        <v>Ashby Foltz def. Alex Edson 1 Up</v>
      </c>
      <c r="W4" s="8" t="str">
        <f t="shared" si="7"/>
        <v>Ashby Foltz def. Alex Edson 1 Up</v>
      </c>
      <c r="X4" s="8" t="b">
        <f>if(len(A4)=0,"",if(D4=Controls!$T$2,TRUE,FALSE))</f>
        <v>0</v>
      </c>
    </row>
    <row r="5">
      <c r="A5" s="1">
        <v>4.0</v>
      </c>
      <c r="B5" s="8" t="str">
        <f>if(len(A5)=0,"",vlookup(A5,'Net + Scratch Season Standings'!$E$1:$I$24,5,false))</f>
        <v>David Mustard</v>
      </c>
      <c r="C5" s="1" t="s">
        <v>1726</v>
      </c>
      <c r="D5" s="1">
        <v>1.0</v>
      </c>
      <c r="E5" s="1">
        <v>3.0</v>
      </c>
      <c r="F5" s="1" t="s">
        <v>1728</v>
      </c>
      <c r="G5" s="8" t="str">
        <f>if(len(A5)=0,"",vlookup(B5,'Net Leaderboard'!$B$3:$C$22,2,False))</f>
        <v>#N/A</v>
      </c>
      <c r="H5" s="1">
        <v>0.0</v>
      </c>
      <c r="I5" s="4" t="s">
        <v>1729</v>
      </c>
      <c r="J5" s="1">
        <v>0.0</v>
      </c>
      <c r="K5" s="1">
        <v>18.0</v>
      </c>
      <c r="L5" s="8" t="str">
        <f>IFERROR(__xludf.DUMMYFUNCTION("iferror(filter($B$2:$B$102,C5=$C$2:$C$102,D5=$D$2:$D$102,E5=$E$2:$E$102,B5&lt;&gt;$B$2:$B$102),"""")"),"Grady Bunn")</f>
        <v>Grady Bunn</v>
      </c>
      <c r="M5" s="24">
        <f>IFERROR(__xludf.DUMMYFUNCTION("(iferror(-1*filter($H$2:$H$102,C5=$C$2:$C$102,D5=$D$2:$D$102,E5=$E$2:$E$102,B5&lt;&gt;$B$2:$B$102),""""))"),0.0)</f>
        <v>0</v>
      </c>
      <c r="N5" s="24">
        <f>IFERROR(__xludf.DUMMYFUNCTION("(iferror(filter($J$2:$J$102,C5=$C$2:$C$102,D5=$D$2:$D$102,E5=$E$2:$E$102,B5&lt;&gt;$B$2:$B$102),""""))"),0.0)</f>
        <v>0</v>
      </c>
      <c r="O5" s="24" t="b">
        <f t="shared" si="1"/>
        <v>0</v>
      </c>
      <c r="P5" s="24" t="str">
        <f t="shared" si="2"/>
        <v/>
      </c>
      <c r="Q5" s="24" t="str">
        <f t="shared" si="3"/>
        <v/>
      </c>
      <c r="R5" s="24" t="s">
        <v>14</v>
      </c>
      <c r="S5" s="8" t="str">
        <f>IF(LEN(R5)=0,"",concatenate(Controls!$S$2,A5,R5))</f>
        <v/>
      </c>
      <c r="T5" s="8" t="str">
        <f t="shared" si="4"/>
        <v/>
      </c>
      <c r="U5" s="8" t="str">
        <f t="shared" si="5"/>
        <v/>
      </c>
      <c r="V5" s="8" t="str">
        <f t="shared" si="6"/>
        <v/>
      </c>
      <c r="W5" s="8" t="str">
        <f t="shared" si="7"/>
        <v/>
      </c>
      <c r="X5" s="8" t="b">
        <f>if(len(A5)=0,"",if(D5=Controls!$T$2,TRUE,FALSE))</f>
        <v>0</v>
      </c>
    </row>
    <row r="6">
      <c r="A6" s="1">
        <v>5.0</v>
      </c>
      <c r="B6" s="8" t="str">
        <f>if(len(A6)=0,"",vlookup(A6,'Net + Scratch Season Standings'!$E$1:$I$24,5,false))</f>
        <v>Grady Bunn</v>
      </c>
      <c r="C6" s="1" t="s">
        <v>1726</v>
      </c>
      <c r="D6" s="1">
        <v>1.0</v>
      </c>
      <c r="E6" s="1">
        <v>3.0</v>
      </c>
      <c r="F6" s="1" t="s">
        <v>1730</v>
      </c>
      <c r="G6" s="8" t="str">
        <f>if(len(A6)=0,"",vlookup(B6,'Net Leaderboard'!$B$3:$C$22,2,False))</f>
        <v>E</v>
      </c>
      <c r="H6" s="1">
        <v>0.0</v>
      </c>
      <c r="I6" s="4" t="s">
        <v>1729</v>
      </c>
      <c r="J6" s="1">
        <v>0.0</v>
      </c>
      <c r="K6" s="1">
        <v>18.0</v>
      </c>
      <c r="L6" s="8" t="str">
        <f>IFERROR(__xludf.DUMMYFUNCTION("iferror(filter($B$2:$B$102,C6=$C$2:$C$102,D6=$D$2:$D$102,E6=$E$2:$E$102,B6&lt;&gt;$B$2:$B$102),"""")"),"David Mustard")</f>
        <v>David Mustard</v>
      </c>
      <c r="M6" s="24">
        <f>IFERROR(__xludf.DUMMYFUNCTION("(iferror(-1*filter($H$2:$H$102,C6=$C$2:$C$102,D6=$D$2:$D$102,E6=$E$2:$E$102,B6&lt;&gt;$B$2:$B$102),""""))"),0.0)</f>
        <v>0</v>
      </c>
      <c r="N6" s="24">
        <f>IFERROR(__xludf.DUMMYFUNCTION("(iferror(filter($J$2:$J$102,C6=$C$2:$C$102,D6=$D$2:$D$102,E6=$E$2:$E$102,B6&lt;&gt;$B$2:$B$102),""""))"),0.0)</f>
        <v>0</v>
      </c>
      <c r="O6" s="24" t="b">
        <f t="shared" si="1"/>
        <v>0</v>
      </c>
      <c r="P6" s="24" t="str">
        <f t="shared" si="2"/>
        <v/>
      </c>
      <c r="Q6" s="24" t="str">
        <f t="shared" si="3"/>
        <v/>
      </c>
      <c r="R6" s="24" t="s">
        <v>14</v>
      </c>
      <c r="S6" s="8" t="str">
        <f>IF(LEN(R6)=0,"",concatenate(Controls!$S$2,A6,R6))</f>
        <v/>
      </c>
      <c r="T6" s="8" t="str">
        <f t="shared" si="4"/>
        <v/>
      </c>
      <c r="U6" s="8" t="str">
        <f t="shared" si="5"/>
        <v/>
      </c>
      <c r="V6" s="8" t="str">
        <f t="shared" si="6"/>
        <v/>
      </c>
      <c r="W6" s="8" t="str">
        <f t="shared" si="7"/>
        <v/>
      </c>
      <c r="X6" s="8" t="b">
        <f>if(len(A6)=0,"",if(D6=Controls!$T$2,TRUE,FALSE))</f>
        <v>0</v>
      </c>
    </row>
    <row r="7">
      <c r="A7" s="1">
        <v>6.0</v>
      </c>
      <c r="B7" s="8" t="str">
        <f>if(len(A7)=0,"",vlookup(A7,'Net + Scratch Season Standings'!$E$1:$I$24,5,false))</f>
        <v>Ashby Foltz</v>
      </c>
      <c r="C7" s="1" t="s">
        <v>1726</v>
      </c>
      <c r="D7" s="1">
        <v>1.0</v>
      </c>
      <c r="E7" s="1">
        <v>2.0</v>
      </c>
      <c r="F7" s="1" t="s">
        <v>1730</v>
      </c>
      <c r="G7" s="8">
        <f>if(len(A7)=0,"",vlookup(B7,'Net Leaderboard'!$B$3:$C$22,2,False))</f>
        <v>-6</v>
      </c>
      <c r="H7" s="1">
        <v>0.0</v>
      </c>
      <c r="I7" s="4" t="s">
        <v>1731</v>
      </c>
      <c r="J7" s="1">
        <v>0.0</v>
      </c>
      <c r="K7" s="1">
        <v>18.0</v>
      </c>
      <c r="L7" s="8" t="str">
        <f>IFERROR(__xludf.DUMMYFUNCTION("iferror(filter($B$2:$B$102,C7=$C$2:$C$102,D7=$D$2:$D$102,E7=$E$2:$E$102,B7&lt;&gt;$B$2:$B$102),"""")"),"Alex Edson")</f>
        <v>Alex Edson</v>
      </c>
      <c r="M7" s="24">
        <f>IFERROR(__xludf.DUMMYFUNCTION("(iferror(-1*filter($H$2:$H$102,C7=$C$2:$C$102,D7=$D$2:$D$102,E7=$E$2:$E$102,B7&lt;&gt;$B$2:$B$102),""""))"),1.0)</f>
        <v>1</v>
      </c>
      <c r="N7" s="24">
        <f>IFERROR(__xludf.DUMMYFUNCTION("(iferror(filter($J$2:$J$102,C7=$C$2:$C$102,D7=$D$2:$D$102,E7=$E$2:$E$102,B7&lt;&gt;$B$2:$B$102),""""))"),18.0)</f>
        <v>18</v>
      </c>
      <c r="O7" s="24" t="b">
        <f t="shared" si="1"/>
        <v>0</v>
      </c>
      <c r="P7" s="24" t="str">
        <f t="shared" si="2"/>
        <v/>
      </c>
      <c r="Q7" s="24" t="str">
        <f t="shared" si="3"/>
        <v/>
      </c>
      <c r="R7" s="24" t="s">
        <v>14</v>
      </c>
      <c r="S7" s="8" t="str">
        <f>IF(LEN(R7)=0,"",concatenate(Controls!$S$2,A7,R7))</f>
        <v/>
      </c>
      <c r="T7" s="8" t="str">
        <f t="shared" si="4"/>
        <v/>
      </c>
      <c r="U7" s="8" t="str">
        <f t="shared" si="5"/>
        <v/>
      </c>
      <c r="V7" s="8" t="str">
        <f t="shared" si="6"/>
        <v/>
      </c>
      <c r="W7" s="8" t="str">
        <f t="shared" si="7"/>
        <v/>
      </c>
      <c r="X7" s="8" t="b">
        <f>if(len(A7)=0,"",if(D7=Controls!$T$2,TRUE,FALSE))</f>
        <v>0</v>
      </c>
    </row>
    <row r="8">
      <c r="B8" s="8" t="str">
        <f>if(len(A8)=0,"",vlookup(A8,'Net + Scratch Season Standings'!$E$1:$I$24,5,false))</f>
        <v/>
      </c>
      <c r="C8" s="1" t="s">
        <v>1732</v>
      </c>
      <c r="D8" s="1">
        <v>1.0</v>
      </c>
      <c r="E8" s="1" t="s">
        <v>1727</v>
      </c>
      <c r="F8" s="1" t="s">
        <v>1728</v>
      </c>
      <c r="G8" s="8" t="str">
        <f>if(len(A8)=0,"",vlookup(B8,'Net Leaderboard'!$B$3:$C$22,2,False))</f>
        <v/>
      </c>
      <c r="H8" s="1">
        <v>0.0</v>
      </c>
      <c r="I8" s="4" t="s">
        <v>1729</v>
      </c>
      <c r="J8" s="1">
        <v>0.0</v>
      </c>
      <c r="K8" s="1">
        <v>18.0</v>
      </c>
      <c r="L8" s="8" t="str">
        <f>IFERROR(__xludf.DUMMYFUNCTION("iferror(filter($B$2:$B$102,C8=$C$2:$C$102,D8=$D$2:$D$102,E8=$E$2:$E$102,B8&lt;&gt;$B$2:$B$102),"""")"),"")</f>
        <v/>
      </c>
      <c r="M8" s="24" t="str">
        <f>IFERROR(__xludf.DUMMYFUNCTION("(iferror(-1*filter($H$2:$H$102,C8=$C$2:$C$102,D8=$D$2:$D$102,E8=$E$2:$E$102,B8&lt;&gt;$B$2:$B$102),""""))"),"")</f>
        <v/>
      </c>
      <c r="N8" s="24" t="str">
        <f>IFERROR(__xludf.DUMMYFUNCTION("(iferror(filter($J$2:$J$102,C8=$C$2:$C$102,D8=$D$2:$D$102,E8=$E$2:$E$102,B8&lt;&gt;$B$2:$B$102),""""))"),"")</f>
        <v/>
      </c>
      <c r="O8" s="24" t="b">
        <f t="shared" si="1"/>
        <v>0</v>
      </c>
      <c r="P8" s="24" t="str">
        <f t="shared" si="2"/>
        <v/>
      </c>
      <c r="Q8" s="24" t="str">
        <f t="shared" si="3"/>
        <v/>
      </c>
      <c r="R8" s="24" t="s">
        <v>14</v>
      </c>
      <c r="S8" s="8" t="str">
        <f>IF(LEN(R8)=0,"",concatenate(Controls!$S$2,A8,R8))</f>
        <v/>
      </c>
      <c r="T8" s="8" t="str">
        <f t="shared" si="4"/>
        <v/>
      </c>
      <c r="U8" s="8" t="str">
        <f t="shared" si="5"/>
        <v/>
      </c>
      <c r="V8" s="8" t="str">
        <f t="shared" si="6"/>
        <v/>
      </c>
      <c r="W8" s="8" t="str">
        <f t="shared" si="7"/>
        <v/>
      </c>
      <c r="X8" s="8" t="str">
        <f>if(len(A8)=0,"",if(D8=Controls!$T$2,TRUE,FALSE))</f>
        <v/>
      </c>
    </row>
    <row r="9">
      <c r="B9" s="8" t="str">
        <f>if(len(A9)=0,"",vlookup(A9,'Net + Scratch Season Standings'!$E$1:$I$24,5,false))</f>
        <v/>
      </c>
      <c r="C9" s="1" t="s">
        <v>1732</v>
      </c>
      <c r="D9" s="1">
        <v>1.0</v>
      </c>
      <c r="E9" s="1" t="s">
        <v>1727</v>
      </c>
      <c r="F9" s="1" t="s">
        <v>1730</v>
      </c>
      <c r="G9" s="8" t="str">
        <f>if(len(A9)=0,"",vlookup(B9,'Net Leaderboard'!$B$3:$C$22,2,False))</f>
        <v/>
      </c>
      <c r="H9" s="1">
        <v>0.0</v>
      </c>
      <c r="I9" s="4" t="s">
        <v>1729</v>
      </c>
      <c r="J9" s="1">
        <v>0.0</v>
      </c>
      <c r="K9" s="1">
        <v>18.0</v>
      </c>
      <c r="L9" s="8" t="str">
        <f>IFERROR(__xludf.DUMMYFUNCTION("iferror(filter($B$2:$B$102,C9=$C$2:$C$102,D9=$D$2:$D$102,E9=$E$2:$E$102,B9&lt;&gt;$B$2:$B$102),"""")"),"")</f>
        <v/>
      </c>
      <c r="M9" s="24" t="str">
        <f>IFERROR(__xludf.DUMMYFUNCTION("(iferror(-1*filter($H$2:$H$102,C9=$C$2:$C$102,D9=$D$2:$D$102,E9=$E$2:$E$102,B9&lt;&gt;$B$2:$B$102),""""))"),"")</f>
        <v/>
      </c>
      <c r="N9" s="24" t="str">
        <f>IFERROR(__xludf.DUMMYFUNCTION("(iferror(filter($J$2:$J$102,C9=$C$2:$C$102,D9=$D$2:$D$102,E9=$E$2:$E$102,B9&lt;&gt;$B$2:$B$102),""""))"),"")</f>
        <v/>
      </c>
      <c r="O9" s="24" t="b">
        <f t="shared" si="1"/>
        <v>0</v>
      </c>
      <c r="P9" s="24" t="str">
        <f t="shared" si="2"/>
        <v/>
      </c>
      <c r="Q9" s="24" t="str">
        <f t="shared" si="3"/>
        <v/>
      </c>
      <c r="R9" s="24" t="s">
        <v>14</v>
      </c>
      <c r="S9" s="8" t="str">
        <f>IF(LEN(R9)=0,"",concatenate(Controls!$S$2,A9,R9))</f>
        <v/>
      </c>
      <c r="T9" s="8" t="str">
        <f t="shared" si="4"/>
        <v/>
      </c>
      <c r="U9" s="8" t="str">
        <f t="shared" si="5"/>
        <v/>
      </c>
      <c r="V9" s="8" t="str">
        <f t="shared" si="6"/>
        <v/>
      </c>
      <c r="W9" s="8" t="str">
        <f t="shared" si="7"/>
        <v/>
      </c>
      <c r="X9" s="8" t="str">
        <f>if(len(A9)=0,"",if(D9=Controls!$T$2,TRUE,FALSE))</f>
        <v/>
      </c>
    </row>
    <row r="10">
      <c r="B10" s="8" t="str">
        <f>if(len(A10)=0,"",vlookup(A10,'Net + Scratch Season Standings'!$E$1:$I$24,5,false))</f>
        <v/>
      </c>
      <c r="C10" s="1" t="s">
        <v>1732</v>
      </c>
      <c r="D10" s="1">
        <v>1.0</v>
      </c>
      <c r="E10" s="1">
        <v>2.0</v>
      </c>
      <c r="F10" s="1" t="s">
        <v>1728</v>
      </c>
      <c r="G10" s="8" t="str">
        <f>if(len(A10)=0,"",vlookup(B10,'Net Leaderboard'!$B$3:$C$22,2,False))</f>
        <v/>
      </c>
      <c r="H10" s="1">
        <v>0.0</v>
      </c>
      <c r="I10" s="4" t="s">
        <v>1729</v>
      </c>
      <c r="J10" s="1">
        <v>0.0</v>
      </c>
      <c r="K10" s="1">
        <v>18.0</v>
      </c>
      <c r="L10" s="8" t="str">
        <f>IFERROR(__xludf.DUMMYFUNCTION("iferror(filter($B$2:$B$102,C10=$C$2:$C$102,D10=$D$2:$D$102,E10=$E$2:$E$102,B10&lt;&gt;$B$2:$B$102),"""")"),"")</f>
        <v/>
      </c>
      <c r="M10" s="24" t="str">
        <f>IFERROR(__xludf.DUMMYFUNCTION("(iferror(-1*filter($H$2:$H$102,C10=$C$2:$C$102,D10=$D$2:$D$102,E10=$E$2:$E$102,B10&lt;&gt;$B$2:$B$102),""""))"),"")</f>
        <v/>
      </c>
      <c r="N10" s="24" t="str">
        <f>IFERROR(__xludf.DUMMYFUNCTION("(iferror(filter($J$2:$J$102,C10=$C$2:$C$102,D10=$D$2:$D$102,E10=$E$2:$E$102,B10&lt;&gt;$B$2:$B$102),""""))"),"")</f>
        <v/>
      </c>
      <c r="O10" s="24" t="b">
        <f t="shared" si="1"/>
        <v>0</v>
      </c>
      <c r="P10" s="24" t="str">
        <f t="shared" si="2"/>
        <v/>
      </c>
      <c r="Q10" s="24" t="str">
        <f t="shared" si="3"/>
        <v/>
      </c>
      <c r="R10" s="24" t="s">
        <v>14</v>
      </c>
      <c r="S10" s="8" t="str">
        <f>IF(LEN(R10)=0,"",concatenate(Controls!$S$2,A10,R10))</f>
        <v/>
      </c>
      <c r="T10" s="8" t="str">
        <f t="shared" si="4"/>
        <v/>
      </c>
      <c r="U10" s="8" t="str">
        <f t="shared" si="5"/>
        <v/>
      </c>
      <c r="V10" s="8" t="str">
        <f t="shared" si="6"/>
        <v/>
      </c>
      <c r="W10" s="8" t="str">
        <f t="shared" si="7"/>
        <v/>
      </c>
      <c r="X10" s="8" t="str">
        <f>if(len(A10)=0,"",if(D10=Controls!$T$2,TRUE,FALSE))</f>
        <v/>
      </c>
    </row>
    <row r="11">
      <c r="B11" s="8" t="str">
        <f>if(len(A11)=0,"",vlookup(A11,'Net + Scratch Season Standings'!$E$1:$I$24,5,false))</f>
        <v/>
      </c>
      <c r="C11" s="1" t="s">
        <v>1732</v>
      </c>
      <c r="D11" s="1">
        <v>1.0</v>
      </c>
      <c r="E11" s="1">
        <v>3.0</v>
      </c>
      <c r="F11" s="1" t="s">
        <v>1728</v>
      </c>
      <c r="G11" s="8" t="str">
        <f>if(len(A11)=0,"",vlookup(B11,'Net Leaderboard'!$B$3:$C$22,2,False))</f>
        <v/>
      </c>
      <c r="H11" s="1">
        <v>0.0</v>
      </c>
      <c r="I11" s="4" t="s">
        <v>1729</v>
      </c>
      <c r="J11" s="1">
        <v>0.0</v>
      </c>
      <c r="K11" s="1">
        <v>18.0</v>
      </c>
      <c r="L11" s="8" t="str">
        <f>IFERROR(__xludf.DUMMYFUNCTION("iferror(filter($B$2:$B$102,C11=$C$2:$C$102,D11=$D$2:$D$102,E11=$E$2:$E$102,B11&lt;&gt;$B$2:$B$102),"""")"),"")</f>
        <v/>
      </c>
      <c r="M11" s="24" t="str">
        <f>IFERROR(__xludf.DUMMYFUNCTION("(iferror(-1*filter($H$2:$H$102,C11=$C$2:$C$102,D11=$D$2:$D$102,E11=$E$2:$E$102,B11&lt;&gt;$B$2:$B$102),""""))"),"")</f>
        <v/>
      </c>
      <c r="N11" s="24" t="str">
        <f>IFERROR(__xludf.DUMMYFUNCTION("(iferror(filter($J$2:$J$102,C11=$C$2:$C$102,D11=$D$2:$D$102,E11=$E$2:$E$102,B11&lt;&gt;$B$2:$B$102),""""))"),"")</f>
        <v/>
      </c>
      <c r="O11" s="24" t="b">
        <f t="shared" si="1"/>
        <v>0</v>
      </c>
      <c r="P11" s="24" t="str">
        <f t="shared" si="2"/>
        <v/>
      </c>
      <c r="Q11" s="24" t="str">
        <f t="shared" si="3"/>
        <v/>
      </c>
      <c r="R11" s="24" t="s">
        <v>14</v>
      </c>
      <c r="S11" s="8" t="str">
        <f>IF(LEN(R11)=0,"",concatenate(Controls!$S$2,A11,R11))</f>
        <v/>
      </c>
      <c r="T11" s="8" t="str">
        <f t="shared" si="4"/>
        <v/>
      </c>
      <c r="U11" s="8" t="str">
        <f t="shared" si="5"/>
        <v/>
      </c>
      <c r="V11" s="8" t="str">
        <f t="shared" si="6"/>
        <v/>
      </c>
      <c r="W11" s="8" t="str">
        <f t="shared" si="7"/>
        <v/>
      </c>
      <c r="X11" s="8" t="str">
        <f>if(len(A11)=0,"",if(D11=Controls!$T$2,TRUE,FALSE))</f>
        <v/>
      </c>
    </row>
    <row r="12">
      <c r="B12" s="8" t="str">
        <f>if(len(A12)=0,"",vlookup(A12,'Net + Scratch Season Standings'!$E$1:$I$24,5,false))</f>
        <v/>
      </c>
      <c r="C12" s="1" t="s">
        <v>1732</v>
      </c>
      <c r="D12" s="1">
        <v>1.0</v>
      </c>
      <c r="E12" s="1">
        <v>3.0</v>
      </c>
      <c r="F12" s="1" t="s">
        <v>1730</v>
      </c>
      <c r="G12" s="8" t="str">
        <f>if(len(A12)=0,"",vlookup(B12,'Net Leaderboard'!$B$3:$C$22,2,False))</f>
        <v/>
      </c>
      <c r="H12" s="1">
        <v>0.0</v>
      </c>
      <c r="I12" s="4" t="s">
        <v>1729</v>
      </c>
      <c r="J12" s="1">
        <v>0.0</v>
      </c>
      <c r="K12" s="1">
        <v>18.0</v>
      </c>
      <c r="L12" s="8" t="str">
        <f>IFERROR(__xludf.DUMMYFUNCTION("iferror(filter($B$2:$B$102,C12=$C$2:$C$102,D12=$D$2:$D$102,E12=$E$2:$E$102,B12&lt;&gt;$B$2:$B$102),"""")"),"")</f>
        <v/>
      </c>
      <c r="M12" s="24" t="str">
        <f>IFERROR(__xludf.DUMMYFUNCTION("(iferror(-1*filter($H$2:$H$102,C12=$C$2:$C$102,D12=$D$2:$D$102,E12=$E$2:$E$102,B12&lt;&gt;$B$2:$B$102),""""))"),"")</f>
        <v/>
      </c>
      <c r="N12" s="24" t="str">
        <f>IFERROR(__xludf.DUMMYFUNCTION("(iferror(filter($J$2:$J$102,C12=$C$2:$C$102,D12=$D$2:$D$102,E12=$E$2:$E$102,B12&lt;&gt;$B$2:$B$102),""""))"),"")</f>
        <v/>
      </c>
      <c r="O12" s="24" t="b">
        <f t="shared" si="1"/>
        <v>0</v>
      </c>
      <c r="P12" s="24" t="str">
        <f t="shared" si="2"/>
        <v/>
      </c>
      <c r="Q12" s="24" t="str">
        <f t="shared" si="3"/>
        <v/>
      </c>
      <c r="R12" s="24" t="s">
        <v>14</v>
      </c>
      <c r="S12" s="8" t="str">
        <f>IF(LEN(R12)=0,"",concatenate(Controls!$S$2,A12,R12))</f>
        <v/>
      </c>
      <c r="T12" s="8" t="str">
        <f t="shared" si="4"/>
        <v/>
      </c>
      <c r="U12" s="8" t="str">
        <f t="shared" si="5"/>
        <v/>
      </c>
      <c r="V12" s="8" t="str">
        <f t="shared" si="6"/>
        <v/>
      </c>
      <c r="W12" s="8" t="str">
        <f t="shared" si="7"/>
        <v/>
      </c>
      <c r="X12" s="8" t="str">
        <f>if(len(A12)=0,"",if(D12=Controls!$T$2,TRUE,FALSE))</f>
        <v/>
      </c>
    </row>
    <row r="13">
      <c r="B13" s="8" t="str">
        <f>if(len(A13)=0,"",vlookup(A13,'Net + Scratch Season Standings'!$E$1:$I$24,5,false))</f>
        <v/>
      </c>
      <c r="C13" s="1" t="s">
        <v>1732</v>
      </c>
      <c r="D13" s="1">
        <v>1.0</v>
      </c>
      <c r="E13" s="1">
        <v>2.0</v>
      </c>
      <c r="F13" s="1" t="s">
        <v>1730</v>
      </c>
      <c r="G13" s="8" t="str">
        <f>if(len(A13)=0,"",vlookup(B13,'Net Leaderboard'!$B$3:$C$22,2,False))</f>
        <v/>
      </c>
      <c r="H13" s="1">
        <v>0.0</v>
      </c>
      <c r="I13" s="4" t="s">
        <v>1729</v>
      </c>
      <c r="J13" s="1">
        <v>0.0</v>
      </c>
      <c r="K13" s="1">
        <v>18.0</v>
      </c>
      <c r="L13" s="8" t="str">
        <f>IFERROR(__xludf.DUMMYFUNCTION("iferror(filter($B$2:$B$102,C13=$C$2:$C$102,D13=$D$2:$D$102,E13=$E$2:$E$102,B13&lt;&gt;$B$2:$B$102),"""")"),"")</f>
        <v/>
      </c>
      <c r="M13" s="24" t="str">
        <f>IFERROR(__xludf.DUMMYFUNCTION("(iferror(-1*filter($H$2:$H$102,C13=$C$2:$C$102,D13=$D$2:$D$102,E13=$E$2:$E$102,B13&lt;&gt;$B$2:$B$102),""""))"),"")</f>
        <v/>
      </c>
      <c r="N13" s="24" t="str">
        <f>IFERROR(__xludf.DUMMYFUNCTION("(iferror(filter($J$2:$J$102,C13=$C$2:$C$102,D13=$D$2:$D$102,E13=$E$2:$E$102,B13&lt;&gt;$B$2:$B$102),""""))"),"")</f>
        <v/>
      </c>
      <c r="O13" s="24" t="b">
        <f t="shared" si="1"/>
        <v>0</v>
      </c>
      <c r="P13" s="24" t="str">
        <f t="shared" si="2"/>
        <v/>
      </c>
      <c r="Q13" s="24" t="str">
        <f t="shared" si="3"/>
        <v/>
      </c>
      <c r="R13" s="24" t="s">
        <v>14</v>
      </c>
      <c r="S13" s="8" t="str">
        <f>IF(LEN(R13)=0,"",concatenate(Controls!$S$2,A13,R13))</f>
        <v/>
      </c>
      <c r="T13" s="8" t="str">
        <f t="shared" si="4"/>
        <v/>
      </c>
      <c r="U13" s="8" t="str">
        <f t="shared" si="5"/>
        <v/>
      </c>
      <c r="V13" s="8" t="str">
        <f t="shared" si="6"/>
        <v/>
      </c>
      <c r="W13" s="8" t="str">
        <f t="shared" si="7"/>
        <v/>
      </c>
      <c r="X13" s="8" t="str">
        <f>if(len(A13)=0,"",if(D13=Controls!$T$2,TRUE,FALSE))</f>
        <v/>
      </c>
    </row>
    <row r="14">
      <c r="B14" s="8" t="str">
        <f>if(len(A14)=0,"",vlookup(A14,'Net + Scratch Season Standings'!$E$1:$I$24,5,false))</f>
        <v/>
      </c>
      <c r="C14" s="1" t="s">
        <v>1733</v>
      </c>
      <c r="D14" s="1">
        <v>1.0</v>
      </c>
      <c r="E14" s="1">
        <v>1.0</v>
      </c>
      <c r="F14" s="1" t="s">
        <v>1728</v>
      </c>
      <c r="G14" s="8" t="str">
        <f>if(len(A14)=0,"",vlookup(B14,'Net Leaderboard'!$B$3:$C$22,2,False))</f>
        <v/>
      </c>
      <c r="H14" s="1">
        <v>0.0</v>
      </c>
      <c r="I14" s="4" t="s">
        <v>1729</v>
      </c>
      <c r="J14" s="1">
        <v>0.0</v>
      </c>
      <c r="K14" s="1">
        <v>18.0</v>
      </c>
      <c r="L14" s="8" t="str">
        <f>IFERROR(__xludf.DUMMYFUNCTION("iferror(filter($B$2:$B$102,C14=$C$2:$C$102,D14=$D$2:$D$102,E14=$E$2:$E$102,B14&lt;&gt;$B$2:$B$102),"""")"),"")</f>
        <v/>
      </c>
      <c r="M14" s="24" t="str">
        <f>IFERROR(__xludf.DUMMYFUNCTION("(iferror(-1*filter($H$2:$H$102,C14=$C$2:$C$102,D14=$D$2:$D$102,E14=$E$2:$E$102,B14&lt;&gt;$B$2:$B$102),""""))"),"")</f>
        <v/>
      </c>
      <c r="N14" s="24" t="str">
        <f>IFERROR(__xludf.DUMMYFUNCTION("(iferror(filter($J$2:$J$102,C14=$C$2:$C$102,D14=$D$2:$D$102,E14=$E$2:$E$102,B14&lt;&gt;$B$2:$B$102),""""))"),"")</f>
        <v/>
      </c>
      <c r="O14" s="24" t="b">
        <f t="shared" si="1"/>
        <v>0</v>
      </c>
      <c r="P14" s="24" t="str">
        <f t="shared" si="2"/>
        <v/>
      </c>
      <c r="Q14" s="24" t="str">
        <f t="shared" si="3"/>
        <v/>
      </c>
      <c r="R14" s="24" t="s">
        <v>14</v>
      </c>
      <c r="S14" s="8" t="str">
        <f>IF(LEN(R14)=0,"",concatenate(Controls!$S$2,A14,R14))</f>
        <v/>
      </c>
      <c r="T14" s="8" t="str">
        <f t="shared" si="4"/>
        <v/>
      </c>
      <c r="U14" s="8" t="str">
        <f t="shared" si="5"/>
        <v/>
      </c>
      <c r="V14" s="8" t="str">
        <f t="shared" si="6"/>
        <v/>
      </c>
      <c r="W14" s="8" t="str">
        <f t="shared" si="7"/>
        <v/>
      </c>
      <c r="X14" s="8" t="str">
        <f>if(len(A14)=0,"",if(D14=Controls!$T$2,TRUE,FALSE))</f>
        <v/>
      </c>
    </row>
    <row r="15">
      <c r="B15" s="8" t="str">
        <f>if(len(A15)=0,"",vlookup(A15,'Net + Scratch Season Standings'!$E$1:$I$24,5,false))</f>
        <v/>
      </c>
      <c r="C15" s="1" t="s">
        <v>1733</v>
      </c>
      <c r="D15" s="1">
        <v>1.0</v>
      </c>
      <c r="E15" s="1">
        <v>2.0</v>
      </c>
      <c r="F15" s="1" t="s">
        <v>1728</v>
      </c>
      <c r="G15" s="8" t="str">
        <f>if(len(A15)=0,"",vlookup(B15,'Net Leaderboard'!$B$3:$C$22,2,False))</f>
        <v/>
      </c>
      <c r="H15" s="1">
        <v>0.0</v>
      </c>
      <c r="I15" s="4" t="s">
        <v>1729</v>
      </c>
      <c r="J15" s="1">
        <v>0.0</v>
      </c>
      <c r="K15" s="1">
        <v>18.0</v>
      </c>
      <c r="L15" s="8" t="str">
        <f>IFERROR(__xludf.DUMMYFUNCTION("iferror(filter($B$2:$B$102,C15=$C$2:$C$102,D15=$D$2:$D$102,E15=$E$2:$E$102,B15&lt;&gt;$B$2:$B$102),"""")"),"")</f>
        <v/>
      </c>
      <c r="M15" s="24" t="str">
        <f>IFERROR(__xludf.DUMMYFUNCTION("(iferror(-1*filter($H$2:$H$102,C15=$C$2:$C$102,D15=$D$2:$D$102,E15=$E$2:$E$102,B15&lt;&gt;$B$2:$B$102),""""))"),"")</f>
        <v/>
      </c>
      <c r="N15" s="24" t="str">
        <f>IFERROR(__xludf.DUMMYFUNCTION("(iferror(filter($J$2:$J$102,C15=$C$2:$C$102,D15=$D$2:$D$102,E15=$E$2:$E$102,B15&lt;&gt;$B$2:$B$102),""""))"),"")</f>
        <v/>
      </c>
      <c r="O15" s="24" t="b">
        <f t="shared" si="1"/>
        <v>0</v>
      </c>
      <c r="P15" s="24" t="str">
        <f t="shared" si="2"/>
        <v/>
      </c>
      <c r="Q15" s="24" t="str">
        <f t="shared" si="3"/>
        <v/>
      </c>
      <c r="R15" s="24" t="s">
        <v>14</v>
      </c>
      <c r="S15" s="8" t="str">
        <f>IF(LEN(R15)=0,"",concatenate(Controls!$S$2,A15,R15))</f>
        <v/>
      </c>
      <c r="T15" s="8" t="str">
        <f t="shared" si="4"/>
        <v/>
      </c>
      <c r="U15" s="8" t="str">
        <f t="shared" si="5"/>
        <v/>
      </c>
      <c r="V15" s="8" t="str">
        <f t="shared" si="6"/>
        <v/>
      </c>
      <c r="W15" s="8" t="str">
        <f t="shared" si="7"/>
        <v/>
      </c>
      <c r="X15" s="8" t="str">
        <f>if(len(A15)=0,"",if(D15=Controls!$T$2,TRUE,FALSE))</f>
        <v/>
      </c>
    </row>
    <row r="16">
      <c r="B16" s="8" t="str">
        <f>if(len(A16)=0,"",vlookup(A16,'Net + Scratch Season Standings'!$E$1:$I$24,5,false))</f>
        <v/>
      </c>
      <c r="C16" s="1" t="s">
        <v>1733</v>
      </c>
      <c r="D16" s="1">
        <v>1.0</v>
      </c>
      <c r="E16" s="1">
        <v>2.0</v>
      </c>
      <c r="F16" s="1" t="s">
        <v>1730</v>
      </c>
      <c r="G16" s="8" t="str">
        <f>if(len(A16)=0,"",vlookup(B16,'Net Leaderboard'!$B$3:$C$22,2,False))</f>
        <v/>
      </c>
      <c r="H16" s="1">
        <v>0.0</v>
      </c>
      <c r="I16" s="4" t="s">
        <v>1729</v>
      </c>
      <c r="J16" s="1">
        <v>0.0</v>
      </c>
      <c r="K16" s="1">
        <v>18.0</v>
      </c>
      <c r="L16" s="8" t="str">
        <f>IFERROR(__xludf.DUMMYFUNCTION("iferror(filter($B$2:$B$102,C16=$C$2:$C$102,D16=$D$2:$D$102,E16=$E$2:$E$102,B16&lt;&gt;$B$2:$B$102),"""")"),"")</f>
        <v/>
      </c>
      <c r="M16" s="24" t="str">
        <f>IFERROR(__xludf.DUMMYFUNCTION("(iferror(-1*filter($H$2:$H$102,C16=$C$2:$C$102,D16=$D$2:$D$102,E16=$E$2:$E$102,B16&lt;&gt;$B$2:$B$102),""""))"),"")</f>
        <v/>
      </c>
      <c r="N16" s="24" t="str">
        <f>IFERROR(__xludf.DUMMYFUNCTION("(iferror(filter($J$2:$J$102,C16=$C$2:$C$102,D16=$D$2:$D$102,E16=$E$2:$E$102,B16&lt;&gt;$B$2:$B$102),""""))"),"")</f>
        <v/>
      </c>
      <c r="O16" s="24" t="b">
        <f t="shared" si="1"/>
        <v>0</v>
      </c>
      <c r="P16" s="24" t="str">
        <f t="shared" si="2"/>
        <v/>
      </c>
      <c r="Q16" s="24" t="str">
        <f t="shared" si="3"/>
        <v/>
      </c>
      <c r="R16" s="24" t="s">
        <v>14</v>
      </c>
      <c r="S16" s="8" t="str">
        <f>IF(LEN(R16)=0,"",concatenate(Controls!$S$2,A16,R16))</f>
        <v/>
      </c>
      <c r="T16" s="8" t="str">
        <f t="shared" si="4"/>
        <v/>
      </c>
      <c r="U16" s="8" t="str">
        <f t="shared" si="5"/>
        <v/>
      </c>
      <c r="V16" s="8" t="str">
        <f t="shared" si="6"/>
        <v/>
      </c>
      <c r="W16" s="8" t="str">
        <f t="shared" si="7"/>
        <v/>
      </c>
      <c r="X16" s="8" t="str">
        <f>if(len(A16)=0,"",if(D16=Controls!$T$2,TRUE,FALSE))</f>
        <v/>
      </c>
    </row>
    <row r="17">
      <c r="B17" s="8" t="str">
        <f>if(len(A17)=0,"",vlookup(A17,'Net + Scratch Season Standings'!$E$1:$I$24,5,false))</f>
        <v/>
      </c>
      <c r="C17" s="1" t="s">
        <v>1733</v>
      </c>
      <c r="D17" s="1">
        <v>1.0</v>
      </c>
      <c r="E17" s="1">
        <v>1.0</v>
      </c>
      <c r="F17" s="1" t="s">
        <v>1730</v>
      </c>
      <c r="G17" s="8" t="str">
        <f>if(len(A17)=0,"",vlookup(B17,'Net Leaderboard'!$B$3:$C$22,2,False))</f>
        <v/>
      </c>
      <c r="H17" s="1">
        <v>0.0</v>
      </c>
      <c r="I17" s="4" t="s">
        <v>1729</v>
      </c>
      <c r="J17" s="1">
        <v>0.0</v>
      </c>
      <c r="K17" s="1">
        <v>18.0</v>
      </c>
      <c r="L17" s="8" t="str">
        <f>IFERROR(__xludf.DUMMYFUNCTION("iferror(filter($B$2:$B$102,C17=$C$2:$C$102,D17=$D$2:$D$102,E17=$E$2:$E$102,B17&lt;&gt;$B$2:$B$102),"""")"),"")</f>
        <v/>
      </c>
      <c r="M17" s="24" t="str">
        <f>IFERROR(__xludf.DUMMYFUNCTION("(iferror(-1*filter($H$2:$H$102,C17=$C$2:$C$102,D17=$D$2:$D$102,E17=$E$2:$E$102,B17&lt;&gt;$B$2:$B$102),""""))"),"")</f>
        <v/>
      </c>
      <c r="N17" s="24" t="str">
        <f>IFERROR(__xludf.DUMMYFUNCTION("(iferror(filter($J$2:$J$102,C17=$C$2:$C$102,D17=$D$2:$D$102,E17=$E$2:$E$102,B17&lt;&gt;$B$2:$B$102),""""))"),"")</f>
        <v/>
      </c>
      <c r="O17" s="24" t="b">
        <f t="shared" si="1"/>
        <v>0</v>
      </c>
      <c r="P17" s="24" t="str">
        <f t="shared" si="2"/>
        <v/>
      </c>
      <c r="Q17" s="24" t="str">
        <f t="shared" si="3"/>
        <v/>
      </c>
      <c r="R17" s="24" t="s">
        <v>14</v>
      </c>
      <c r="S17" s="8" t="str">
        <f>IF(LEN(R17)=0,"",concatenate(Controls!$S$2,A17,R17))</f>
        <v/>
      </c>
      <c r="T17" s="8" t="str">
        <f t="shared" si="4"/>
        <v/>
      </c>
      <c r="U17" s="8" t="str">
        <f t="shared" si="5"/>
        <v/>
      </c>
      <c r="V17" s="8" t="str">
        <f t="shared" si="6"/>
        <v/>
      </c>
      <c r="W17" s="8" t="str">
        <f t="shared" si="7"/>
        <v/>
      </c>
      <c r="X17" s="8" t="str">
        <f>if(len(A17)=0,"",if(D17=Controls!$T$2,TRUE,FALSE))</f>
        <v/>
      </c>
    </row>
    <row r="18">
      <c r="B18" s="8" t="str">
        <f>if(len(A18)=0,"",vlookup(A18,'Net + Scratch Season Standings'!$E$1:$I$24,5,false))</f>
        <v/>
      </c>
      <c r="C18" s="1" t="s">
        <v>1733</v>
      </c>
      <c r="D18" s="1">
        <v>1.0</v>
      </c>
      <c r="E18" s="1" t="s">
        <v>1734</v>
      </c>
      <c r="F18" s="1" t="s">
        <v>1728</v>
      </c>
      <c r="G18" s="8" t="str">
        <f>if(len(A18)=0,"",vlookup(B18,'Net Leaderboard'!$B$3:$C$22,2,False))</f>
        <v/>
      </c>
      <c r="H18" s="1">
        <v>0.0</v>
      </c>
      <c r="I18" s="4" t="s">
        <v>1729</v>
      </c>
      <c r="J18" s="1">
        <v>0.0</v>
      </c>
      <c r="K18" s="1">
        <v>18.0</v>
      </c>
      <c r="L18" s="8" t="str">
        <f>IFERROR(__xludf.DUMMYFUNCTION("iferror(filter($B$2:$B$102,C18=$C$2:$C$102,D18=$D$2:$D$102,E18=$E$2:$E$102,B18&lt;&gt;$B$2:$B$102),"""")"),"")</f>
        <v/>
      </c>
      <c r="M18" s="24" t="str">
        <f>IFERROR(__xludf.DUMMYFUNCTION("(iferror(-1*filter($H$2:$H$102,C18=$C$2:$C$102,D18=$D$2:$D$102,E18=$E$2:$E$102,B18&lt;&gt;$B$2:$B$102),""""))"),"")</f>
        <v/>
      </c>
      <c r="N18" s="24" t="str">
        <f>IFERROR(__xludf.DUMMYFUNCTION("(iferror(filter($J$2:$J$102,C18=$C$2:$C$102,D18=$D$2:$D$102,E18=$E$2:$E$102,B18&lt;&gt;$B$2:$B$102),""""))"),"")</f>
        <v/>
      </c>
      <c r="O18" s="24" t="b">
        <f t="shared" si="1"/>
        <v>0</v>
      </c>
      <c r="P18" s="24" t="str">
        <f t="shared" si="2"/>
        <v/>
      </c>
      <c r="Q18" s="24" t="str">
        <f t="shared" si="3"/>
        <v/>
      </c>
      <c r="R18" s="24" t="s">
        <v>14</v>
      </c>
      <c r="S18" s="8" t="str">
        <f>IF(LEN(R18)=0,"",concatenate(Controls!$S$2,A18,R18))</f>
        <v/>
      </c>
      <c r="T18" s="8" t="str">
        <f t="shared" si="4"/>
        <v/>
      </c>
      <c r="U18" s="8" t="str">
        <f t="shared" si="5"/>
        <v/>
      </c>
      <c r="V18" s="8" t="str">
        <f t="shared" si="6"/>
        <v/>
      </c>
      <c r="W18" s="8" t="str">
        <f t="shared" si="7"/>
        <v/>
      </c>
      <c r="X18" s="8" t="str">
        <f>if(len(A18)=0,"",if(D18=Controls!$T$2,TRUE,FALSE))</f>
        <v/>
      </c>
    </row>
    <row r="19">
      <c r="B19" s="8" t="str">
        <f>if(len(A19)=0,"",vlookup(A19,'Net + Scratch Season Standings'!$E$1:$I$24,5,false))</f>
        <v/>
      </c>
      <c r="C19" s="1" t="s">
        <v>1733</v>
      </c>
      <c r="D19" s="1">
        <v>1.0</v>
      </c>
      <c r="E19" s="1" t="s">
        <v>1734</v>
      </c>
      <c r="F19" s="1" t="s">
        <v>1730</v>
      </c>
      <c r="G19" s="8" t="str">
        <f>if(len(A19)=0,"",vlookup(B19,'Net Leaderboard'!$B$3:$C$22,2,False))</f>
        <v/>
      </c>
      <c r="H19" s="1">
        <v>0.0</v>
      </c>
      <c r="I19" s="4" t="s">
        <v>1729</v>
      </c>
      <c r="J19" s="1">
        <v>0.0</v>
      </c>
      <c r="K19" s="1">
        <v>18.0</v>
      </c>
      <c r="L19" s="8" t="str">
        <f>IFERROR(__xludf.DUMMYFUNCTION("iferror(filter($B$2:$B$102,C19=$C$2:$C$102,D19=$D$2:$D$102,E19=$E$2:$E$102,B19&lt;&gt;$B$2:$B$102),"""")"),"")</f>
        <v/>
      </c>
      <c r="M19" s="24" t="str">
        <f>IFERROR(__xludf.DUMMYFUNCTION("(iferror(-1*filter($H$2:$H$102,C19=$C$2:$C$102,D19=$D$2:$D$102,E19=$E$2:$E$102,B19&lt;&gt;$B$2:$B$102),""""))"),"")</f>
        <v/>
      </c>
      <c r="N19" s="24" t="str">
        <f>IFERROR(__xludf.DUMMYFUNCTION("(iferror(filter($J$2:$J$102,C19=$C$2:$C$102,D19=$D$2:$D$102,E19=$E$2:$E$102,B19&lt;&gt;$B$2:$B$102),""""))"),"")</f>
        <v/>
      </c>
      <c r="O19" s="24" t="b">
        <f t="shared" si="1"/>
        <v>0</v>
      </c>
      <c r="P19" s="24" t="str">
        <f t="shared" si="2"/>
        <v/>
      </c>
      <c r="Q19" s="24" t="str">
        <f t="shared" si="3"/>
        <v/>
      </c>
      <c r="R19" s="24" t="s">
        <v>14</v>
      </c>
      <c r="S19" s="8" t="str">
        <f>IF(LEN(R19)=0,"",concatenate(Controls!$S$2,A19,R19))</f>
        <v/>
      </c>
      <c r="T19" s="8" t="str">
        <f t="shared" si="4"/>
        <v/>
      </c>
      <c r="U19" s="8" t="str">
        <f t="shared" si="5"/>
        <v/>
      </c>
      <c r="V19" s="8" t="str">
        <f t="shared" si="6"/>
        <v/>
      </c>
      <c r="W19" s="8" t="str">
        <f t="shared" si="7"/>
        <v/>
      </c>
      <c r="X19" s="8" t="str">
        <f>if(len(A19)=0,"",if(D19=Controls!$T$2,TRUE,FALSE))</f>
        <v/>
      </c>
    </row>
    <row r="20">
      <c r="A20" s="1">
        <v>2.0</v>
      </c>
      <c r="B20" s="8" t="str">
        <f>if(len(A20)=0,"",vlookup(A20,'Net + Scratch Season Standings'!$E$1:$I$24,5,false))</f>
        <v>Robby Dewling</v>
      </c>
      <c r="C20" s="1" t="s">
        <v>1726</v>
      </c>
      <c r="D20" s="1">
        <v>2.0</v>
      </c>
      <c r="E20" s="1">
        <v>1.0</v>
      </c>
      <c r="F20" s="1" t="s">
        <v>1728</v>
      </c>
      <c r="G20" s="8">
        <f>if(len(A20)=0,"",vlookup(B20,'Net Leaderboard'!$B$3:$C$22,2,False))</f>
        <v>-2</v>
      </c>
      <c r="H20" s="4">
        <v>1.0</v>
      </c>
      <c r="I20" s="4" t="s">
        <v>1731</v>
      </c>
      <c r="J20" s="4">
        <v>18.0</v>
      </c>
      <c r="K20" s="1">
        <v>18.0</v>
      </c>
      <c r="L20" s="8" t="str">
        <f>IFERROR(__xludf.DUMMYFUNCTION("iferror(filter($B$2:$B$102,C20=$C$2:$C$102,D20=$D$2:$D$102,E20=$E$2:$E$102,B20&lt;&gt;$B$2:$B$102),"""")"),"Ashby Foltz")</f>
        <v>Ashby Foltz</v>
      </c>
      <c r="M20" s="24">
        <f>IFERROR(__xludf.DUMMYFUNCTION("(iferror(-1*filter($H$2:$H$102,C20=$C$2:$C$102,D20=$D$2:$D$102,E20=$E$2:$E$102,B20&lt;&gt;$B$2:$B$102),""""))"),0.0)</f>
        <v>0</v>
      </c>
      <c r="N20" s="24">
        <f>IFERROR(__xludf.DUMMYFUNCTION("(iferror(filter($J$2:$J$102,C20=$C$2:$C$102,D20=$D$2:$D$102,E20=$E$2:$E$102,B20&lt;&gt;$B$2:$B$102),""""))"),0.0)</f>
        <v>0</v>
      </c>
      <c r="O20" s="24" t="str">
        <f t="shared" si="1"/>
        <v>1 Up Thru 18</v>
      </c>
      <c r="P20" s="24" t="str">
        <f t="shared" si="2"/>
        <v/>
      </c>
      <c r="Q20" s="24" t="str">
        <f t="shared" si="3"/>
        <v>Wins</v>
      </c>
      <c r="R20" s="24">
        <v>41.0</v>
      </c>
      <c r="S20" s="8" t="str">
        <f>IF(LEN(R20)=0,"",concatenate(Controls!$S$2,A20,R20))</f>
        <v>12241</v>
      </c>
      <c r="T20" s="8" t="str">
        <f t="shared" si="4"/>
        <v>Robby Dewling 1 Up Thru 18 vs. Ashby Foltz</v>
      </c>
      <c r="U20" s="8" t="str">
        <f t="shared" si="5"/>
        <v/>
      </c>
      <c r="V20" s="8" t="str">
        <f t="shared" si="6"/>
        <v>Robby Dewling def. Ashby Foltz 1 Up</v>
      </c>
      <c r="W20" s="8" t="str">
        <f t="shared" si="7"/>
        <v>Robby Dewling def. Ashby Foltz 1 Up</v>
      </c>
      <c r="X20" s="8" t="b">
        <f>if(len(A20)=0,"",if(D20=Controls!$T$2,TRUE,FALSE))</f>
        <v>0</v>
      </c>
    </row>
    <row r="21">
      <c r="A21" s="1">
        <v>6.0</v>
      </c>
      <c r="B21" s="8" t="str">
        <f>if(len(A21)=0,"",vlookup(A21,'Net + Scratch Season Standings'!$E$1:$I$24,5,false))</f>
        <v>Ashby Foltz</v>
      </c>
      <c r="C21" s="1" t="s">
        <v>1726</v>
      </c>
      <c r="D21" s="1">
        <v>2.0</v>
      </c>
      <c r="E21" s="1">
        <v>1.0</v>
      </c>
      <c r="F21" s="1" t="s">
        <v>1730</v>
      </c>
      <c r="G21" s="8">
        <f>if(len(A21)=0,"",vlookup(B21,'Net Leaderboard'!$B$3:$C$22,2,False))</f>
        <v>-6</v>
      </c>
      <c r="H21" s="1">
        <v>0.0</v>
      </c>
      <c r="I21" s="4" t="s">
        <v>1731</v>
      </c>
      <c r="J21" s="1">
        <v>0.0</v>
      </c>
      <c r="K21" s="1">
        <v>18.0</v>
      </c>
      <c r="L21" s="8" t="str">
        <f>IFERROR(__xludf.DUMMYFUNCTION("iferror(filter($B$2:$B$102,C21=$C$2:$C$102,D21=$D$2:$D$102,E21=$E$2:$E$102,B21&lt;&gt;$B$2:$B$102),"""")"),"Robby Dewling")</f>
        <v>Robby Dewling</v>
      </c>
      <c r="M21" s="24">
        <f>IFERROR(__xludf.DUMMYFUNCTION("(iferror(-1*filter($H$2:$H$102,C21=$C$2:$C$102,D21=$D$2:$D$102,E21=$E$2:$E$102,B21&lt;&gt;$B$2:$B$102),""""))"),-1.0)</f>
        <v>-1</v>
      </c>
      <c r="N21" s="24">
        <f>IFERROR(__xludf.DUMMYFUNCTION("(iferror(filter($J$2:$J$102,C21=$C$2:$C$102,D21=$D$2:$D$102,E21=$E$2:$E$102,B21&lt;&gt;$B$2:$B$102),""""))"),18.0)</f>
        <v>18</v>
      </c>
      <c r="O21" s="24" t="b">
        <f t="shared" si="1"/>
        <v>0</v>
      </c>
      <c r="P21" s="24" t="str">
        <f t="shared" si="2"/>
        <v/>
      </c>
      <c r="Q21" s="24" t="str">
        <f t="shared" si="3"/>
        <v/>
      </c>
      <c r="R21" s="24" t="s">
        <v>14</v>
      </c>
      <c r="S21" s="8" t="str">
        <f>IF(LEN(R21)=0,"",concatenate(Controls!$S$2,A21,R21))</f>
        <v/>
      </c>
      <c r="T21" s="8" t="str">
        <f t="shared" si="4"/>
        <v/>
      </c>
      <c r="U21" s="8" t="str">
        <f t="shared" si="5"/>
        <v/>
      </c>
      <c r="V21" s="8" t="str">
        <f t="shared" si="6"/>
        <v/>
      </c>
      <c r="W21" s="8" t="str">
        <f t="shared" si="7"/>
        <v/>
      </c>
      <c r="X21" s="8" t="b">
        <f>if(len(A21)=0,"",if(D21=Controls!$T$2,TRUE,FALSE))</f>
        <v>0</v>
      </c>
    </row>
    <row r="22">
      <c r="A22" s="1">
        <v>1.0</v>
      </c>
      <c r="B22" s="8" t="str">
        <f>if(len(A22)=0,"",vlookup(A22,'Net + Scratch Season Standings'!$E$1:$I$24,5,false))</f>
        <v>Devin Blankenship</v>
      </c>
      <c r="C22" s="1" t="s">
        <v>1726</v>
      </c>
      <c r="D22" s="1">
        <v>2.0</v>
      </c>
      <c r="E22" s="1">
        <v>2.0</v>
      </c>
      <c r="F22" s="1" t="s">
        <v>1728</v>
      </c>
      <c r="G22" s="8" t="str">
        <f>if(len(A22)=0,"",vlookup(B22,'Net Leaderboard'!$B$3:$C$22,2,False))</f>
        <v>#N/A</v>
      </c>
      <c r="H22" s="4">
        <v>0.0</v>
      </c>
      <c r="I22" s="4" t="s">
        <v>1729</v>
      </c>
      <c r="J22" s="1">
        <v>0.0</v>
      </c>
      <c r="K22" s="1">
        <v>18.0</v>
      </c>
      <c r="L22" s="8" t="str">
        <f>IFERROR(__xludf.DUMMYFUNCTION("iferror(filter($B$2:$B$102,C22=$C$2:$C$102,D22=$D$2:$D$102,E22=$E$2:$E$102,B22&lt;&gt;$B$2:$B$102),"""")"),"Grady Bunn")</f>
        <v>Grady Bunn</v>
      </c>
      <c r="M22" s="24">
        <f>IFERROR(__xludf.DUMMYFUNCTION("(iferror(-1*filter($H$2:$H$102,C22=$C$2:$C$102,D22=$D$2:$D$102,E22=$E$2:$E$102,B22&lt;&gt;$B$2:$B$102),""""))"),0.0)</f>
        <v>0</v>
      </c>
      <c r="N22" s="24">
        <f>IFERROR(__xludf.DUMMYFUNCTION("(iferror(filter($J$2:$J$102,C22=$C$2:$C$102,D22=$D$2:$D$102,E22=$E$2:$E$102,B22&lt;&gt;$B$2:$B$102),""""))"),0.0)</f>
        <v>0</v>
      </c>
      <c r="O22" s="24" t="b">
        <f t="shared" si="1"/>
        <v>0</v>
      </c>
      <c r="P22" s="24" t="str">
        <f t="shared" si="2"/>
        <v/>
      </c>
      <c r="Q22" s="24" t="str">
        <f t="shared" si="3"/>
        <v/>
      </c>
      <c r="R22" s="24" t="s">
        <v>14</v>
      </c>
      <c r="S22" s="8" t="str">
        <f>IF(LEN(R22)=0,"",concatenate(Controls!$S$2,A22,R22))</f>
        <v/>
      </c>
      <c r="T22" s="8" t="str">
        <f t="shared" si="4"/>
        <v/>
      </c>
      <c r="U22" s="8" t="str">
        <f t="shared" si="5"/>
        <v/>
      </c>
      <c r="V22" s="8" t="str">
        <f t="shared" si="6"/>
        <v/>
      </c>
      <c r="W22" s="8" t="str">
        <f t="shared" si="7"/>
        <v/>
      </c>
      <c r="X22" s="8" t="b">
        <f>if(len(A22)=0,"",if(D22=Controls!$T$2,TRUE,FALSE))</f>
        <v>0</v>
      </c>
    </row>
    <row r="23">
      <c r="A23" s="1">
        <v>5.0</v>
      </c>
      <c r="B23" s="8" t="str">
        <f>if(len(A23)=0,"",vlookup(A23,'Net + Scratch Season Standings'!$E$1:$I$24,5,false))</f>
        <v>Grady Bunn</v>
      </c>
      <c r="C23" s="1" t="s">
        <v>1726</v>
      </c>
      <c r="D23" s="1">
        <v>2.0</v>
      </c>
      <c r="E23" s="1">
        <v>2.0</v>
      </c>
      <c r="F23" s="1" t="s">
        <v>1730</v>
      </c>
      <c r="G23" s="8" t="str">
        <f>if(len(A23)=0,"",vlookup(B23,'Net Leaderboard'!$B$3:$C$22,2,False))</f>
        <v>E</v>
      </c>
      <c r="H23" s="1">
        <v>0.0</v>
      </c>
      <c r="I23" s="4" t="s">
        <v>1729</v>
      </c>
      <c r="J23" s="1">
        <v>0.0</v>
      </c>
      <c r="K23" s="1">
        <v>18.0</v>
      </c>
      <c r="L23" s="8" t="str">
        <f>IFERROR(__xludf.DUMMYFUNCTION("iferror(filter($B$2:$B$102,C23=$C$2:$C$102,D23=$D$2:$D$102,E23=$E$2:$E$102,B23&lt;&gt;$B$2:$B$102),"""")"),"Devin Blankenship")</f>
        <v>Devin Blankenship</v>
      </c>
      <c r="M23" s="24">
        <f>IFERROR(__xludf.DUMMYFUNCTION("(iferror(-1*filter($H$2:$H$102,C23=$C$2:$C$102,D23=$D$2:$D$102,E23=$E$2:$E$102,B23&lt;&gt;$B$2:$B$102),""""))"),0.0)</f>
        <v>0</v>
      </c>
      <c r="N23" s="24">
        <f>IFERROR(__xludf.DUMMYFUNCTION("(iferror(filter($J$2:$J$102,C23=$C$2:$C$102,D23=$D$2:$D$102,E23=$E$2:$E$102,B23&lt;&gt;$B$2:$B$102),""""))"),0.0)</f>
        <v>0</v>
      </c>
      <c r="O23" s="24" t="b">
        <f t="shared" si="1"/>
        <v>0</v>
      </c>
      <c r="P23" s="24" t="str">
        <f t="shared" si="2"/>
        <v/>
      </c>
      <c r="Q23" s="24" t="str">
        <f t="shared" si="3"/>
        <v/>
      </c>
      <c r="R23" s="24" t="s">
        <v>14</v>
      </c>
      <c r="S23" s="8" t="str">
        <f>IF(LEN(R23)=0,"",concatenate(Controls!$S$2,A23,R23))</f>
        <v/>
      </c>
      <c r="T23" s="8" t="str">
        <f t="shared" si="4"/>
        <v/>
      </c>
      <c r="U23" s="8" t="str">
        <f t="shared" si="5"/>
        <v/>
      </c>
      <c r="V23" s="8" t="str">
        <f t="shared" si="6"/>
        <v/>
      </c>
      <c r="W23" s="8" t="str">
        <f t="shared" si="7"/>
        <v/>
      </c>
      <c r="X23" s="8" t="b">
        <f>if(len(A23)=0,"",if(D23=Controls!$T$2,TRUE,FALSE))</f>
        <v>0</v>
      </c>
    </row>
    <row r="24">
      <c r="B24" s="8" t="str">
        <f>if(len(A24)=0,"",vlookup(A24,'Net + Scratch Season Standings'!$E$1:$I$24,5,false))</f>
        <v/>
      </c>
      <c r="C24" s="1" t="s">
        <v>1732</v>
      </c>
      <c r="D24" s="1">
        <v>2.0</v>
      </c>
      <c r="E24" s="1">
        <v>1.0</v>
      </c>
      <c r="F24" s="1" t="s">
        <v>1728</v>
      </c>
      <c r="G24" s="8" t="str">
        <f>if(len(A24)=0,"",vlookup(B24,'Net Leaderboard'!$B$3:$C$22,2,False))</f>
        <v/>
      </c>
      <c r="H24" s="1">
        <v>0.0</v>
      </c>
      <c r="I24" s="4" t="s">
        <v>1729</v>
      </c>
      <c r="J24" s="1">
        <v>0.0</v>
      </c>
      <c r="K24" s="1">
        <v>18.0</v>
      </c>
      <c r="L24" s="8" t="str">
        <f>IFERROR(__xludf.DUMMYFUNCTION("iferror(filter($B$2:$B$102,C24=$C$2:$C$102,D24=$D$2:$D$102,E24=$E$2:$E$102,B24&lt;&gt;$B$2:$B$102),"""")"),"")</f>
        <v/>
      </c>
      <c r="M24" s="24" t="str">
        <f>IFERROR(__xludf.DUMMYFUNCTION("(iferror(-1*filter($H$2:$H$102,C24=$C$2:$C$102,D24=$D$2:$D$102,E24=$E$2:$E$102,B24&lt;&gt;$B$2:$B$102),""""))"),"")</f>
        <v/>
      </c>
      <c r="N24" s="24" t="str">
        <f>IFERROR(__xludf.DUMMYFUNCTION("(iferror(filter($J$2:$J$102,C24=$C$2:$C$102,D24=$D$2:$D$102,E24=$E$2:$E$102,B24&lt;&gt;$B$2:$B$102),""""))"),"")</f>
        <v/>
      </c>
      <c r="O24" s="24" t="b">
        <f t="shared" si="1"/>
        <v>0</v>
      </c>
      <c r="P24" s="24" t="str">
        <f t="shared" si="2"/>
        <v/>
      </c>
      <c r="Q24" s="24" t="str">
        <f t="shared" si="3"/>
        <v/>
      </c>
      <c r="R24" s="24" t="s">
        <v>14</v>
      </c>
      <c r="S24" s="8" t="str">
        <f>IF(LEN(R24)=0,"",concatenate(Controls!$S$2,A24,R24))</f>
        <v/>
      </c>
      <c r="T24" s="8" t="str">
        <f t="shared" si="4"/>
        <v/>
      </c>
      <c r="U24" s="8" t="str">
        <f t="shared" si="5"/>
        <v/>
      </c>
      <c r="V24" s="8" t="str">
        <f t="shared" si="6"/>
        <v/>
      </c>
      <c r="W24" s="8" t="str">
        <f t="shared" si="7"/>
        <v/>
      </c>
      <c r="X24" s="8" t="str">
        <f>if(len(A24)=0,"",if(D24=Controls!$T$2,TRUE,FALSE))</f>
        <v/>
      </c>
    </row>
    <row r="25">
      <c r="B25" s="8" t="str">
        <f>if(len(A25)=0,"",vlookup(A25,'Net + Scratch Season Standings'!$E$1:$I$24,5,false))</f>
        <v/>
      </c>
      <c r="C25" s="1" t="s">
        <v>1732</v>
      </c>
      <c r="D25" s="1">
        <v>2.0</v>
      </c>
      <c r="E25" s="1">
        <v>1.0</v>
      </c>
      <c r="F25" s="1" t="s">
        <v>1730</v>
      </c>
      <c r="G25" s="8" t="str">
        <f>if(len(A25)=0,"",vlookup(B25,'Net Leaderboard'!$B$3:$C$22,2,False))</f>
        <v/>
      </c>
      <c r="H25" s="1">
        <v>0.0</v>
      </c>
      <c r="I25" s="4" t="s">
        <v>1729</v>
      </c>
      <c r="J25" s="1">
        <v>0.0</v>
      </c>
      <c r="K25" s="1">
        <v>18.0</v>
      </c>
      <c r="L25" s="8" t="str">
        <f>IFERROR(__xludf.DUMMYFUNCTION("iferror(filter($B$2:$B$102,C25=$C$2:$C$102,D25=$D$2:$D$102,E25=$E$2:$E$102,B25&lt;&gt;$B$2:$B$102),"""")"),"")</f>
        <v/>
      </c>
      <c r="M25" s="24" t="str">
        <f>IFERROR(__xludf.DUMMYFUNCTION("(iferror(-1*filter($H$2:$H$102,C25=$C$2:$C$102,D25=$D$2:$D$102,E25=$E$2:$E$102,B25&lt;&gt;$B$2:$B$102),""""))"),"")</f>
        <v/>
      </c>
      <c r="N25" s="24" t="str">
        <f>IFERROR(__xludf.DUMMYFUNCTION("(iferror(filter($J$2:$J$102,C25=$C$2:$C$102,D25=$D$2:$D$102,E25=$E$2:$E$102,B25&lt;&gt;$B$2:$B$102),""""))"),"")</f>
        <v/>
      </c>
      <c r="O25" s="24" t="b">
        <f t="shared" si="1"/>
        <v>0</v>
      </c>
      <c r="P25" s="24" t="str">
        <f t="shared" si="2"/>
        <v/>
      </c>
      <c r="Q25" s="24" t="str">
        <f t="shared" si="3"/>
        <v/>
      </c>
      <c r="R25" s="24" t="s">
        <v>14</v>
      </c>
      <c r="S25" s="8" t="str">
        <f>IF(LEN(R25)=0,"",concatenate(Controls!$S$2,A25,R25))</f>
        <v/>
      </c>
      <c r="T25" s="8" t="str">
        <f t="shared" si="4"/>
        <v/>
      </c>
      <c r="U25" s="8" t="str">
        <f t="shared" si="5"/>
        <v/>
      </c>
      <c r="V25" s="8" t="str">
        <f t="shared" si="6"/>
        <v/>
      </c>
      <c r="W25" s="8" t="str">
        <f t="shared" si="7"/>
        <v/>
      </c>
      <c r="X25" s="8" t="str">
        <f>if(len(A25)=0,"",if(D25=Controls!$T$2,TRUE,FALSE))</f>
        <v/>
      </c>
    </row>
    <row r="26">
      <c r="B26" s="8" t="str">
        <f>if(len(A26)=0,"",vlookup(A26,'Net + Scratch Season Standings'!$E$1:$I$24,5,false))</f>
        <v/>
      </c>
      <c r="C26" s="1" t="s">
        <v>1732</v>
      </c>
      <c r="D26" s="1">
        <v>2.0</v>
      </c>
      <c r="E26" s="1">
        <v>2.0</v>
      </c>
      <c r="F26" s="1" t="s">
        <v>1728</v>
      </c>
      <c r="G26" s="8" t="str">
        <f>if(len(A26)=0,"",vlookup(B26,'Net Leaderboard'!$B$3:$C$22,2,False))</f>
        <v/>
      </c>
      <c r="H26" s="1">
        <v>0.0</v>
      </c>
      <c r="I26" s="4" t="s">
        <v>1729</v>
      </c>
      <c r="J26" s="1">
        <v>0.0</v>
      </c>
      <c r="K26" s="1">
        <v>18.0</v>
      </c>
      <c r="L26" s="8" t="str">
        <f>IFERROR(__xludf.DUMMYFUNCTION("iferror(filter($B$2:$B$102,C26=$C$2:$C$102,D26=$D$2:$D$102,E26=$E$2:$E$102,B26&lt;&gt;$B$2:$B$102),"""")"),"")</f>
        <v/>
      </c>
      <c r="M26" s="24" t="str">
        <f>IFERROR(__xludf.DUMMYFUNCTION("(iferror(-1*filter($H$2:$H$102,C26=$C$2:$C$102,D26=$D$2:$D$102,E26=$E$2:$E$102,B26&lt;&gt;$B$2:$B$102),""""))"),"")</f>
        <v/>
      </c>
      <c r="N26" s="24" t="str">
        <f>IFERROR(__xludf.DUMMYFUNCTION("(iferror(filter($J$2:$J$102,C26=$C$2:$C$102,D26=$D$2:$D$102,E26=$E$2:$E$102,B26&lt;&gt;$B$2:$B$102),""""))"),"")</f>
        <v/>
      </c>
      <c r="O26" s="24" t="b">
        <f t="shared" si="1"/>
        <v>0</v>
      </c>
      <c r="P26" s="24" t="str">
        <f t="shared" si="2"/>
        <v/>
      </c>
      <c r="Q26" s="24" t="str">
        <f t="shared" si="3"/>
        <v/>
      </c>
      <c r="R26" s="24" t="s">
        <v>14</v>
      </c>
      <c r="S26" s="8" t="str">
        <f>IF(LEN(R26)=0,"",concatenate(Controls!$S$2,A26,R26))</f>
        <v/>
      </c>
      <c r="T26" s="8" t="str">
        <f t="shared" si="4"/>
        <v/>
      </c>
      <c r="U26" s="8" t="str">
        <f t="shared" si="5"/>
        <v/>
      </c>
      <c r="V26" s="8" t="str">
        <f t="shared" si="6"/>
        <v/>
      </c>
      <c r="W26" s="8" t="str">
        <f t="shared" si="7"/>
        <v/>
      </c>
      <c r="X26" s="8" t="str">
        <f>if(len(A26)=0,"",if(D26=Controls!$T$2,TRUE,FALSE))</f>
        <v/>
      </c>
    </row>
    <row r="27">
      <c r="B27" s="8" t="str">
        <f>if(len(A27)=0,"",vlookup(A27,'Net + Scratch Season Standings'!$E$1:$I$24,5,false))</f>
        <v/>
      </c>
      <c r="C27" s="1" t="s">
        <v>1732</v>
      </c>
      <c r="D27" s="1">
        <v>2.0</v>
      </c>
      <c r="E27" s="1">
        <v>2.0</v>
      </c>
      <c r="F27" s="1" t="s">
        <v>1730</v>
      </c>
      <c r="G27" s="8" t="str">
        <f>if(len(A27)=0,"",vlookup(B27,'Net Leaderboard'!$B$3:$C$22,2,False))</f>
        <v/>
      </c>
      <c r="H27" s="1">
        <v>0.0</v>
      </c>
      <c r="I27" s="4" t="s">
        <v>1729</v>
      </c>
      <c r="J27" s="1">
        <v>0.0</v>
      </c>
      <c r="K27" s="1">
        <v>18.0</v>
      </c>
      <c r="L27" s="8" t="str">
        <f>IFERROR(__xludf.DUMMYFUNCTION("iferror(filter($B$2:$B$102,C27=$C$2:$C$102,D27=$D$2:$D$102,E27=$E$2:$E$102,B27&lt;&gt;$B$2:$B$102),"""")"),"")</f>
        <v/>
      </c>
      <c r="M27" s="24" t="str">
        <f>IFERROR(__xludf.DUMMYFUNCTION("(iferror(-1*filter($H$2:$H$102,C27=$C$2:$C$102,D27=$D$2:$D$102,E27=$E$2:$E$102,B27&lt;&gt;$B$2:$B$102),""""))"),"")</f>
        <v/>
      </c>
      <c r="N27" s="24" t="str">
        <f>IFERROR(__xludf.DUMMYFUNCTION("(iferror(filter($J$2:$J$102,C27=$C$2:$C$102,D27=$D$2:$D$102,E27=$E$2:$E$102,B27&lt;&gt;$B$2:$B$102),""""))"),"")</f>
        <v/>
      </c>
      <c r="O27" s="24" t="b">
        <f t="shared" si="1"/>
        <v>0</v>
      </c>
      <c r="P27" s="24" t="str">
        <f t="shared" si="2"/>
        <v/>
      </c>
      <c r="Q27" s="24" t="str">
        <f t="shared" si="3"/>
        <v/>
      </c>
      <c r="R27" s="24" t="s">
        <v>14</v>
      </c>
      <c r="S27" s="8" t="str">
        <f>IF(LEN(R27)=0,"",concatenate(Controls!$S$2,A27,R27))</f>
        <v/>
      </c>
      <c r="T27" s="8" t="str">
        <f t="shared" si="4"/>
        <v/>
      </c>
      <c r="U27" s="8" t="str">
        <f t="shared" si="5"/>
        <v/>
      </c>
      <c r="V27" s="8" t="str">
        <f t="shared" si="6"/>
        <v/>
      </c>
      <c r="W27" s="8" t="str">
        <f t="shared" si="7"/>
        <v/>
      </c>
      <c r="X27" s="8" t="str">
        <f>if(len(A27)=0,"",if(D27=Controls!$T$2,TRUE,FALSE))</f>
        <v/>
      </c>
    </row>
    <row r="28">
      <c r="B28" s="8" t="str">
        <f>if(len(A28)=0,"",vlookup(A28,'Net + Scratch Season Standings'!$E$1:$I$24,5,false))</f>
        <v/>
      </c>
      <c r="C28" s="1" t="s">
        <v>1733</v>
      </c>
      <c r="D28" s="1">
        <v>2.0</v>
      </c>
      <c r="E28" s="1">
        <v>1.0</v>
      </c>
      <c r="F28" s="1" t="s">
        <v>1728</v>
      </c>
      <c r="G28" s="8" t="str">
        <f>if(len(A28)=0,"",vlookup(B28,'Net Leaderboard'!$B$3:$C$22,2,False))</f>
        <v/>
      </c>
      <c r="H28" s="1">
        <v>0.0</v>
      </c>
      <c r="I28" s="4" t="s">
        <v>1729</v>
      </c>
      <c r="J28" s="1">
        <v>0.0</v>
      </c>
      <c r="K28" s="1">
        <v>18.0</v>
      </c>
      <c r="L28" s="8" t="str">
        <f>IFERROR(__xludf.DUMMYFUNCTION("iferror(filter($B$2:$B$102,C28=$C$2:$C$102,D28=$D$2:$D$102,E28=$E$2:$E$102,B28&lt;&gt;$B$2:$B$102),"""")"),"")</f>
        <v/>
      </c>
      <c r="M28" s="24" t="str">
        <f>IFERROR(__xludf.DUMMYFUNCTION("(iferror(-1*filter($H$2:$H$102,C28=$C$2:$C$102,D28=$D$2:$D$102,E28=$E$2:$E$102,B28&lt;&gt;$B$2:$B$102),""""))"),"")</f>
        <v/>
      </c>
      <c r="N28" s="24" t="str">
        <f>IFERROR(__xludf.DUMMYFUNCTION("(iferror(filter($J$2:$J$102,C28=$C$2:$C$102,D28=$D$2:$D$102,E28=$E$2:$E$102,B28&lt;&gt;$B$2:$B$102),""""))"),"")</f>
        <v/>
      </c>
      <c r="O28" s="24" t="b">
        <f t="shared" si="1"/>
        <v>0</v>
      </c>
      <c r="P28" s="24" t="str">
        <f t="shared" si="2"/>
        <v/>
      </c>
      <c r="Q28" s="24" t="str">
        <f t="shared" si="3"/>
        <v/>
      </c>
      <c r="R28" s="24" t="s">
        <v>14</v>
      </c>
      <c r="S28" s="8" t="str">
        <f>IF(LEN(R28)=0,"",concatenate(Controls!$S$2,A28,R28))</f>
        <v/>
      </c>
      <c r="T28" s="8" t="str">
        <f t="shared" si="4"/>
        <v/>
      </c>
      <c r="U28" s="8" t="str">
        <f t="shared" si="5"/>
        <v/>
      </c>
      <c r="V28" s="8" t="str">
        <f t="shared" si="6"/>
        <v/>
      </c>
      <c r="W28" s="8" t="str">
        <f t="shared" si="7"/>
        <v/>
      </c>
      <c r="X28" s="8" t="str">
        <f>if(len(A28)=0,"",if(D28=Controls!$T$2,TRUE,FALSE))</f>
        <v/>
      </c>
    </row>
    <row r="29">
      <c r="B29" s="8" t="str">
        <f>if(len(A29)=0,"",vlookup(A29,'Net + Scratch Season Standings'!$E$1:$I$24,5,false))</f>
        <v/>
      </c>
      <c r="C29" s="1" t="s">
        <v>1733</v>
      </c>
      <c r="D29" s="1">
        <v>2.0</v>
      </c>
      <c r="E29" s="1">
        <v>1.0</v>
      </c>
      <c r="F29" s="1" t="s">
        <v>1730</v>
      </c>
      <c r="G29" s="8" t="str">
        <f>if(len(A29)=0,"",vlookup(B29,'Net Leaderboard'!$B$3:$C$22,2,False))</f>
        <v/>
      </c>
      <c r="H29" s="1">
        <v>0.0</v>
      </c>
      <c r="I29" s="4" t="s">
        <v>1729</v>
      </c>
      <c r="J29" s="1">
        <v>0.0</v>
      </c>
      <c r="K29" s="1">
        <v>18.0</v>
      </c>
      <c r="L29" s="8" t="str">
        <f>IFERROR(__xludf.DUMMYFUNCTION("iferror(filter($B$2:$B$102,C29=$C$2:$C$102,D29=$D$2:$D$102,E29=$E$2:$E$102,B29&lt;&gt;$B$2:$B$102),"""")"),"")</f>
        <v/>
      </c>
      <c r="M29" s="24" t="str">
        <f>IFERROR(__xludf.DUMMYFUNCTION("(iferror(-1*filter($H$2:$H$102,C29=$C$2:$C$102,D29=$D$2:$D$102,E29=$E$2:$E$102,B29&lt;&gt;$B$2:$B$102),""""))"),"")</f>
        <v/>
      </c>
      <c r="N29" s="24" t="str">
        <f>IFERROR(__xludf.DUMMYFUNCTION("(iferror(filter($J$2:$J$102,C29=$C$2:$C$102,D29=$D$2:$D$102,E29=$E$2:$E$102,B29&lt;&gt;$B$2:$B$102),""""))"),"")</f>
        <v/>
      </c>
      <c r="O29" s="24" t="b">
        <f t="shared" si="1"/>
        <v>0</v>
      </c>
      <c r="P29" s="24" t="str">
        <f t="shared" si="2"/>
        <v/>
      </c>
      <c r="Q29" s="24" t="str">
        <f t="shared" si="3"/>
        <v/>
      </c>
      <c r="R29" s="24" t="s">
        <v>14</v>
      </c>
      <c r="S29" s="8" t="str">
        <f>IF(LEN(R29)=0,"",concatenate(Controls!$S$2,A29,R29))</f>
        <v/>
      </c>
      <c r="T29" s="8" t="str">
        <f t="shared" si="4"/>
        <v/>
      </c>
      <c r="U29" s="8" t="str">
        <f t="shared" si="5"/>
        <v/>
      </c>
      <c r="V29" s="8" t="str">
        <f t="shared" si="6"/>
        <v/>
      </c>
      <c r="W29" s="8" t="str">
        <f t="shared" si="7"/>
        <v/>
      </c>
      <c r="X29" s="8" t="str">
        <f>if(len(A29)=0,"",if(D29=Controls!$T$2,TRUE,FALSE))</f>
        <v/>
      </c>
    </row>
    <row r="30">
      <c r="B30" s="8" t="str">
        <f>if(len(A30)=0,"",vlookup(A30,'Net + Scratch Season Standings'!$E$1:$I$24,5,false))</f>
        <v/>
      </c>
      <c r="C30" s="1" t="s">
        <v>1733</v>
      </c>
      <c r="D30" s="1">
        <v>2.0</v>
      </c>
      <c r="E30" s="1">
        <v>2.0</v>
      </c>
      <c r="F30" s="1" t="s">
        <v>1730</v>
      </c>
      <c r="G30" s="8" t="str">
        <f>if(len(A30)=0,"",vlookup(B30,'Net Leaderboard'!$B$3:$C$22,2,False))</f>
        <v/>
      </c>
      <c r="H30" s="1">
        <v>0.0</v>
      </c>
      <c r="I30" s="4" t="s">
        <v>1729</v>
      </c>
      <c r="J30" s="1">
        <v>0.0</v>
      </c>
      <c r="K30" s="1">
        <v>18.0</v>
      </c>
      <c r="L30" s="8" t="str">
        <f>IFERROR(__xludf.DUMMYFUNCTION("iferror(filter($B$2:$B$102,C30=$C$2:$C$102,D30=$D$2:$D$102,E30=$E$2:$E$102,B30&lt;&gt;$B$2:$B$102),"""")"),"")</f>
        <v/>
      </c>
      <c r="M30" s="24" t="str">
        <f>IFERROR(__xludf.DUMMYFUNCTION("(iferror(-1*filter($H$2:$H$102,C30=$C$2:$C$102,D30=$D$2:$D$102,E30=$E$2:$E$102,B30&lt;&gt;$B$2:$B$102),""""))"),"")</f>
        <v/>
      </c>
      <c r="N30" s="24" t="str">
        <f>IFERROR(__xludf.DUMMYFUNCTION("(iferror(filter($J$2:$J$102,C30=$C$2:$C$102,D30=$D$2:$D$102,E30=$E$2:$E$102,B30&lt;&gt;$B$2:$B$102),""""))"),"")</f>
        <v/>
      </c>
      <c r="O30" s="24" t="b">
        <f t="shared" si="1"/>
        <v>0</v>
      </c>
      <c r="P30" s="24" t="str">
        <f t="shared" si="2"/>
        <v/>
      </c>
      <c r="Q30" s="24" t="str">
        <f t="shared" si="3"/>
        <v/>
      </c>
      <c r="R30" s="24" t="s">
        <v>14</v>
      </c>
      <c r="S30" s="8" t="str">
        <f>IF(LEN(R30)=0,"",concatenate(Controls!$S$2,A30,R30))</f>
        <v/>
      </c>
      <c r="T30" s="8" t="str">
        <f t="shared" si="4"/>
        <v/>
      </c>
      <c r="U30" s="8" t="str">
        <f t="shared" si="5"/>
        <v/>
      </c>
      <c r="V30" s="8" t="str">
        <f t="shared" si="6"/>
        <v/>
      </c>
      <c r="W30" s="8" t="str">
        <f t="shared" si="7"/>
        <v/>
      </c>
      <c r="X30" s="8" t="str">
        <f>if(len(A30)=0,"",if(D30=Controls!$T$2,TRUE,FALSE))</f>
        <v/>
      </c>
    </row>
    <row r="31">
      <c r="B31" s="8" t="str">
        <f>if(len(A31)=0,"",vlookup(A31,'Net + Scratch Season Standings'!$E$1:$I$24,5,false))</f>
        <v/>
      </c>
      <c r="C31" s="1" t="s">
        <v>1733</v>
      </c>
      <c r="D31" s="1">
        <v>2.0</v>
      </c>
      <c r="E31" s="1">
        <v>2.0</v>
      </c>
      <c r="F31" s="1" t="s">
        <v>1728</v>
      </c>
      <c r="G31" s="8" t="str">
        <f>if(len(A31)=0,"",vlookup(B31,'Net Leaderboard'!$B$3:$C$22,2,False))</f>
        <v/>
      </c>
      <c r="H31" s="1">
        <v>0.0</v>
      </c>
      <c r="I31" s="4" t="s">
        <v>1729</v>
      </c>
      <c r="J31" s="1">
        <v>0.0</v>
      </c>
      <c r="K31" s="1">
        <v>18.0</v>
      </c>
      <c r="L31" s="8" t="str">
        <f>IFERROR(__xludf.DUMMYFUNCTION("iferror(filter($B$2:$B$102,C31=$C$2:$C$102,D31=$D$2:$D$102,E31=$E$2:$E$102,B31&lt;&gt;$B$2:$B$102),"""")"),"")</f>
        <v/>
      </c>
      <c r="M31" s="24" t="str">
        <f>IFERROR(__xludf.DUMMYFUNCTION("(iferror(-1*filter($H$2:$H$102,C31=$C$2:$C$102,D31=$D$2:$D$102,E31=$E$2:$E$102,B31&lt;&gt;$B$2:$B$102),""""))"),"")</f>
        <v/>
      </c>
      <c r="N31" s="24" t="str">
        <f>IFERROR(__xludf.DUMMYFUNCTION("(iferror(filter($J$2:$J$102,C31=$C$2:$C$102,D31=$D$2:$D$102,E31=$E$2:$E$102,B31&lt;&gt;$B$2:$B$102),""""))"),"")</f>
        <v/>
      </c>
      <c r="O31" s="24" t="b">
        <f t="shared" si="1"/>
        <v>0</v>
      </c>
      <c r="P31" s="24" t="str">
        <f t="shared" si="2"/>
        <v/>
      </c>
      <c r="Q31" s="24" t="str">
        <f t="shared" si="3"/>
        <v/>
      </c>
      <c r="R31" s="24" t="s">
        <v>14</v>
      </c>
      <c r="S31" s="8" t="str">
        <f>IF(LEN(R31)=0,"",concatenate(Controls!$S$2,A31,R31))</f>
        <v/>
      </c>
      <c r="T31" s="8" t="str">
        <f t="shared" si="4"/>
        <v/>
      </c>
      <c r="U31" s="8" t="str">
        <f t="shared" si="5"/>
        <v/>
      </c>
      <c r="V31" s="8" t="str">
        <f t="shared" si="6"/>
        <v/>
      </c>
      <c r="W31" s="8" t="str">
        <f t="shared" si="7"/>
        <v/>
      </c>
      <c r="X31" s="8" t="str">
        <f>if(len(A31)=0,"",if(D31=Controls!$T$2,TRUE,FALSE))</f>
        <v/>
      </c>
    </row>
    <row r="32">
      <c r="A32" s="1">
        <v>2.0</v>
      </c>
      <c r="B32" s="8" t="str">
        <f>if(len(A32)=0,"",vlookup(A32,'Net + Scratch Season Standings'!$E$1:$I$24,5,false))</f>
        <v>Robby Dewling</v>
      </c>
      <c r="C32" s="1" t="s">
        <v>1726</v>
      </c>
      <c r="D32" s="1">
        <v>3.0</v>
      </c>
      <c r="E32" s="1">
        <v>1.0</v>
      </c>
      <c r="F32" s="1" t="s">
        <v>1728</v>
      </c>
      <c r="G32" s="8">
        <f>if(len(A32)=0,"",vlookup(B32,'Net Leaderboard'!$B$3:$C$22,2,False))</f>
        <v>-2</v>
      </c>
      <c r="H32" s="4">
        <v>1.0</v>
      </c>
      <c r="I32" s="4" t="s">
        <v>1731</v>
      </c>
      <c r="J32" s="4">
        <v>18.0</v>
      </c>
      <c r="K32" s="4">
        <v>18.0</v>
      </c>
      <c r="L32" s="8" t="str">
        <f>IFERROR(__xludf.DUMMYFUNCTION("iferror(filter($B$2:$B$102,C32=$C$2:$C$102,D32=$D$2:$D$102,E32=$E$2:$E$102,B32&lt;&gt;$B$2:$B$102),"""")"),"Devin Blankenship")</f>
        <v>Devin Blankenship</v>
      </c>
      <c r="M32" s="24">
        <f>IFERROR(__xludf.DUMMYFUNCTION("(iferror(-1*filter($H$2:$H$102,C32=$C$2:$C$102,D32=$D$2:$D$102,E32=$E$2:$E$102,B32&lt;&gt;$B$2:$B$102),""""))"),0.0)</f>
        <v>0</v>
      </c>
      <c r="N32" s="24">
        <f>IFERROR(__xludf.DUMMYFUNCTION("(iferror(filter($J$2:$J$102,C32=$C$2:$C$102,D32=$D$2:$D$102,E32=$E$2:$E$102,B32&lt;&gt;$B$2:$B$102),""""))"),0.0)</f>
        <v>0</v>
      </c>
      <c r="O32" s="24" t="str">
        <f t="shared" si="1"/>
        <v>1 Up Thru 18</v>
      </c>
      <c r="P32" s="24" t="str">
        <f t="shared" si="2"/>
        <v/>
      </c>
      <c r="Q32" s="24" t="str">
        <f t="shared" si="3"/>
        <v>Wins</v>
      </c>
      <c r="R32" s="24">
        <v>41.0</v>
      </c>
      <c r="S32" s="8" t="str">
        <f>IF(LEN(R32)=0,"",concatenate(Controls!$S$2,A32,R32))</f>
        <v>12241</v>
      </c>
      <c r="T32" s="8" t="str">
        <f t="shared" si="4"/>
        <v>Robby Dewling 1 Up Thru 18 vs. Devin Blankenship</v>
      </c>
      <c r="U32" s="8" t="str">
        <f t="shared" si="5"/>
        <v/>
      </c>
      <c r="V32" s="8" t="str">
        <f t="shared" si="6"/>
        <v>Robby Dewling def. Devin Blankenship 1 Up</v>
      </c>
      <c r="W32" s="8" t="str">
        <f t="shared" si="7"/>
        <v>Robby Dewling def. Devin Blankenship 1 Up</v>
      </c>
      <c r="X32" s="8" t="b">
        <f>if(len(A32)=0,"",if(D32=Controls!$T$2,TRUE,FALSE))</f>
        <v>1</v>
      </c>
    </row>
    <row r="33">
      <c r="A33" s="1">
        <v>1.0</v>
      </c>
      <c r="B33" s="8" t="str">
        <f>if(len(A33)=0,"",vlookup(A33,'Net + Scratch Season Standings'!$E$1:$I$24,5,false))</f>
        <v>Devin Blankenship</v>
      </c>
      <c r="C33" s="1" t="s">
        <v>1726</v>
      </c>
      <c r="D33" s="1">
        <v>3.0</v>
      </c>
      <c r="E33" s="1">
        <v>1.0</v>
      </c>
      <c r="F33" s="1" t="s">
        <v>1730</v>
      </c>
      <c r="G33" s="8" t="str">
        <f>if(len(A33)=0,"",vlookup(B33,'Net Leaderboard'!$B$3:$C$22,2,False))</f>
        <v>#N/A</v>
      </c>
      <c r="H33" s="1">
        <v>0.0</v>
      </c>
      <c r="I33" s="4" t="s">
        <v>1731</v>
      </c>
      <c r="J33" s="1">
        <v>0.0</v>
      </c>
      <c r="K33" s="4">
        <v>18.0</v>
      </c>
      <c r="L33" s="8" t="str">
        <f>IFERROR(__xludf.DUMMYFUNCTION("iferror(filter($B$2:$B$102,C33=$C$2:$C$102,D33=$D$2:$D$102,E33=$E$2:$E$102,B33&lt;&gt;$B$2:$B$102),"""")"),"Robby Dewling")</f>
        <v>Robby Dewling</v>
      </c>
      <c r="M33" s="24">
        <f>IFERROR(__xludf.DUMMYFUNCTION("(iferror(-1*filter($H$2:$H$102,C33=$C$2:$C$102,D33=$D$2:$D$102,E33=$E$2:$E$102,B33&lt;&gt;$B$2:$B$102),""""))"),-1.0)</f>
        <v>-1</v>
      </c>
      <c r="N33" s="24">
        <f>IFERROR(__xludf.DUMMYFUNCTION("(iferror(filter($J$2:$J$102,C33=$C$2:$C$102,D33=$D$2:$D$102,E33=$E$2:$E$102,B33&lt;&gt;$B$2:$B$102),""""))"),18.0)</f>
        <v>18</v>
      </c>
      <c r="O33" s="24" t="b">
        <f t="shared" si="1"/>
        <v>0</v>
      </c>
      <c r="P33" s="24" t="str">
        <f t="shared" si="2"/>
        <v/>
      </c>
      <c r="Q33" s="24" t="str">
        <f t="shared" si="3"/>
        <v/>
      </c>
      <c r="R33" s="24" t="s">
        <v>14</v>
      </c>
      <c r="S33" s="8" t="str">
        <f>IF(LEN(R33)=0,"",concatenate(Controls!$S$2,A33,R33))</f>
        <v/>
      </c>
      <c r="T33" s="8" t="str">
        <f t="shared" si="4"/>
        <v/>
      </c>
      <c r="U33" s="8" t="str">
        <f t="shared" si="5"/>
        <v/>
      </c>
      <c r="V33" s="8" t="str">
        <f t="shared" si="6"/>
        <v/>
      </c>
      <c r="W33" s="8" t="str">
        <f t="shared" si="7"/>
        <v/>
      </c>
      <c r="X33" s="8" t="b">
        <f>if(len(A33)=0,"",if(D33=Controls!$T$2,TRUE,FALSE))</f>
        <v>1</v>
      </c>
    </row>
    <row r="34">
      <c r="B34" s="8" t="str">
        <f>if(len(A34)=0,"",vlookup(A34,'Net + Scratch Season Standings'!$E$1:$I$24,5,false))</f>
        <v/>
      </c>
      <c r="C34" s="1" t="s">
        <v>1732</v>
      </c>
      <c r="D34" s="1">
        <v>3.0</v>
      </c>
      <c r="E34" s="1">
        <v>1.0</v>
      </c>
      <c r="F34" s="1" t="s">
        <v>1728</v>
      </c>
      <c r="G34" s="8" t="str">
        <f>if(len(A34)=0,"",vlookup(B34,'Net Leaderboard'!$B$3:$C$22,2,False))</f>
        <v/>
      </c>
      <c r="H34" s="1">
        <v>0.0</v>
      </c>
      <c r="I34" s="4" t="s">
        <v>1729</v>
      </c>
      <c r="J34" s="1">
        <v>0.0</v>
      </c>
      <c r="K34" s="1">
        <v>18.0</v>
      </c>
      <c r="L34" s="8" t="str">
        <f>IFERROR(__xludf.DUMMYFUNCTION("iferror(filter($B$2:$B$102,C34=$C$2:$C$102,D34=$D$2:$D$102,E34=$E$2:$E$102,B34&lt;&gt;$B$2:$B$102),"""")"),"")</f>
        <v/>
      </c>
      <c r="M34" s="24" t="str">
        <f>IFERROR(__xludf.DUMMYFUNCTION("(iferror(-1*filter($H$2:$H$102,C34=$C$2:$C$102,D34=$D$2:$D$102,E34=$E$2:$E$102,B34&lt;&gt;$B$2:$B$102),""""))"),"")</f>
        <v/>
      </c>
      <c r="N34" s="24" t="str">
        <f>IFERROR(__xludf.DUMMYFUNCTION("(iferror(filter($J$2:$J$102,C34=$C$2:$C$102,D34=$D$2:$D$102,E34=$E$2:$E$102,B34&lt;&gt;$B$2:$B$102),""""))"),"")</f>
        <v/>
      </c>
      <c r="O34" s="24" t="b">
        <f t="shared" si="1"/>
        <v>0</v>
      </c>
      <c r="P34" s="24" t="str">
        <f t="shared" si="2"/>
        <v/>
      </c>
      <c r="Q34" s="24" t="str">
        <f t="shared" si="3"/>
        <v/>
      </c>
      <c r="R34" s="24" t="s">
        <v>14</v>
      </c>
      <c r="S34" s="8" t="str">
        <f>IF(LEN(R34)=0,"",concatenate(Controls!$S$2,A34,R34))</f>
        <v/>
      </c>
      <c r="T34" s="8" t="str">
        <f t="shared" si="4"/>
        <v/>
      </c>
      <c r="U34" s="8" t="str">
        <f t="shared" si="5"/>
        <v/>
      </c>
      <c r="V34" s="8" t="str">
        <f t="shared" si="6"/>
        <v/>
      </c>
      <c r="W34" s="8" t="str">
        <f t="shared" si="7"/>
        <v/>
      </c>
      <c r="X34" s="8" t="str">
        <f>if(len(A34)=0,"",if(D34=Controls!$T$2,TRUE,FALSE))</f>
        <v/>
      </c>
    </row>
    <row r="35">
      <c r="B35" s="8" t="str">
        <f>if(len(A35)=0,"",vlookup(A35,'Net + Scratch Season Standings'!$E$1:$I$24,5,false))</f>
        <v/>
      </c>
      <c r="C35" s="1" t="s">
        <v>1732</v>
      </c>
      <c r="D35" s="1">
        <v>3.0</v>
      </c>
      <c r="E35" s="1">
        <v>1.0</v>
      </c>
      <c r="F35" s="1" t="s">
        <v>1730</v>
      </c>
      <c r="G35" s="8" t="str">
        <f>if(len(A35)=0,"",vlookup(B35,'Net Leaderboard'!$B$3:$C$22,2,False))</f>
        <v/>
      </c>
      <c r="H35" s="1">
        <v>0.0</v>
      </c>
      <c r="I35" s="4" t="s">
        <v>1729</v>
      </c>
      <c r="J35" s="1">
        <v>0.0</v>
      </c>
      <c r="K35" s="1">
        <v>18.0</v>
      </c>
      <c r="L35" s="8" t="str">
        <f>IFERROR(__xludf.DUMMYFUNCTION("iferror(filter($B$2:$B$102,C35=$C$2:$C$102,D35=$D$2:$D$102,E35=$E$2:$E$102,B35&lt;&gt;$B$2:$B$102),"""")"),"")</f>
        <v/>
      </c>
      <c r="M35" s="24" t="str">
        <f>IFERROR(__xludf.DUMMYFUNCTION("(iferror(-1*filter($H$2:$H$102,C35=$C$2:$C$102,D35=$D$2:$D$102,E35=$E$2:$E$102,B35&lt;&gt;$B$2:$B$102),""""))"),"")</f>
        <v/>
      </c>
      <c r="N35" s="24" t="str">
        <f>IFERROR(__xludf.DUMMYFUNCTION("(iferror(filter($J$2:$J$102,C35=$C$2:$C$102,D35=$D$2:$D$102,E35=$E$2:$E$102,B35&lt;&gt;$B$2:$B$102),""""))"),"")</f>
        <v/>
      </c>
      <c r="O35" s="24" t="b">
        <f t="shared" si="1"/>
        <v>0</v>
      </c>
      <c r="P35" s="24" t="str">
        <f t="shared" si="2"/>
        <v/>
      </c>
      <c r="Q35" s="24" t="str">
        <f t="shared" si="3"/>
        <v/>
      </c>
      <c r="R35" s="24" t="s">
        <v>14</v>
      </c>
      <c r="S35" s="8" t="str">
        <f>IF(LEN(R35)=0,"",concatenate(Controls!$S$2,A35,R35))</f>
        <v/>
      </c>
      <c r="T35" s="8" t="str">
        <f t="shared" si="4"/>
        <v/>
      </c>
      <c r="U35" s="8" t="str">
        <f t="shared" si="5"/>
        <v/>
      </c>
      <c r="V35" s="8" t="str">
        <f t="shared" si="6"/>
        <v/>
      </c>
      <c r="W35" s="8" t="str">
        <f t="shared" si="7"/>
        <v/>
      </c>
      <c r="X35" s="8" t="str">
        <f>if(len(A35)=0,"",if(D35=Controls!$T$2,TRUE,FALSE))</f>
        <v/>
      </c>
    </row>
    <row r="36">
      <c r="B36" s="8" t="str">
        <f>if(len(A36)=0,"",vlookup(A36,'Net + Scratch Season Standings'!$E$1:$I$24,5,false))</f>
        <v/>
      </c>
      <c r="C36" s="1" t="s">
        <v>1733</v>
      </c>
      <c r="D36" s="1">
        <v>3.0</v>
      </c>
      <c r="E36" s="1">
        <v>1.0</v>
      </c>
      <c r="F36" s="1" t="s">
        <v>1728</v>
      </c>
      <c r="G36" s="8" t="str">
        <f>if(len(A36)=0,"",vlookup(B36,'Net Leaderboard'!$B$3:$C$22,2,False))</f>
        <v/>
      </c>
      <c r="H36" s="1">
        <v>0.0</v>
      </c>
      <c r="I36" s="4" t="s">
        <v>1729</v>
      </c>
      <c r="J36" s="1">
        <v>0.0</v>
      </c>
      <c r="K36" s="1">
        <v>18.0</v>
      </c>
      <c r="L36" s="8" t="str">
        <f>IFERROR(__xludf.DUMMYFUNCTION("iferror(filter($B$2:$B$102,C36=$C$2:$C$102,D36=$D$2:$D$102,E36=$E$2:$E$102,B36&lt;&gt;$B$2:$B$102),"""")"),"")</f>
        <v/>
      </c>
      <c r="M36" s="24" t="str">
        <f>IFERROR(__xludf.DUMMYFUNCTION("(iferror(-1*filter($H$2:$H$102,C36=$C$2:$C$102,D36=$D$2:$D$102,E36=$E$2:$E$102,B36&lt;&gt;$B$2:$B$102),""""))"),"")</f>
        <v/>
      </c>
      <c r="N36" s="24" t="str">
        <f>IFERROR(__xludf.DUMMYFUNCTION("(iferror(filter($J$2:$J$102,C36=$C$2:$C$102,D36=$D$2:$D$102,E36=$E$2:$E$102,B36&lt;&gt;$B$2:$B$102),""""))"),"")</f>
        <v/>
      </c>
      <c r="O36" s="24" t="b">
        <f t="shared" si="1"/>
        <v>0</v>
      </c>
      <c r="P36" s="24" t="str">
        <f t="shared" si="2"/>
        <v/>
      </c>
      <c r="Q36" s="24" t="str">
        <f t="shared" si="3"/>
        <v/>
      </c>
      <c r="R36" s="24" t="s">
        <v>14</v>
      </c>
      <c r="S36" s="8" t="str">
        <f>IF(LEN(R36)=0,"",concatenate(Controls!$S$2,A36,R36))</f>
        <v/>
      </c>
      <c r="T36" s="8" t="str">
        <f t="shared" si="4"/>
        <v/>
      </c>
      <c r="U36" s="8" t="str">
        <f t="shared" si="5"/>
        <v/>
      </c>
      <c r="V36" s="8" t="str">
        <f t="shared" si="6"/>
        <v/>
      </c>
      <c r="W36" s="8" t="str">
        <f t="shared" si="7"/>
        <v/>
      </c>
      <c r="X36" s="8" t="str">
        <f>if(len(A36)=0,"",if(D36=Controls!$T$2,TRUE,FALSE))</f>
        <v/>
      </c>
    </row>
    <row r="37">
      <c r="B37" s="8" t="str">
        <f>if(len(A37)=0,"",vlookup(A37,'Net + Scratch Season Standings'!$E$1:$I$24,5,false))</f>
        <v/>
      </c>
      <c r="C37" s="1" t="s">
        <v>1733</v>
      </c>
      <c r="D37" s="1">
        <v>3.0</v>
      </c>
      <c r="E37" s="1">
        <v>1.0</v>
      </c>
      <c r="F37" s="1" t="s">
        <v>1730</v>
      </c>
      <c r="G37" s="8" t="str">
        <f>if(len(A37)=0,"",vlookup(B37,'Net Leaderboard'!$B$3:$C$22,2,False))</f>
        <v/>
      </c>
      <c r="H37" s="1">
        <v>0.0</v>
      </c>
      <c r="I37" s="4" t="s">
        <v>1729</v>
      </c>
      <c r="J37" s="1">
        <v>0.0</v>
      </c>
      <c r="K37" s="1">
        <v>18.0</v>
      </c>
      <c r="L37" s="8" t="str">
        <f>IFERROR(__xludf.DUMMYFUNCTION("iferror(filter($B$2:$B$102,C37=$C$2:$C$102,D37=$D$2:$D$102,E37=$E$2:$E$102,B37&lt;&gt;$B$2:$B$102),"""")"),"")</f>
        <v/>
      </c>
      <c r="M37" s="24" t="str">
        <f>IFERROR(__xludf.DUMMYFUNCTION("(iferror(-1*filter($H$2:$H$102,C37=$C$2:$C$102,D37=$D$2:$D$102,E37=$E$2:$E$102,B37&lt;&gt;$B$2:$B$102),""""))"),"")</f>
        <v/>
      </c>
      <c r="N37" s="24" t="str">
        <f>IFERROR(__xludf.DUMMYFUNCTION("(iferror(filter($J$2:$J$102,C37=$C$2:$C$102,D37=$D$2:$D$102,E37=$E$2:$E$102,B37&lt;&gt;$B$2:$B$102),""""))"),"")</f>
        <v/>
      </c>
      <c r="O37" s="24" t="b">
        <f t="shared" si="1"/>
        <v>0</v>
      </c>
      <c r="P37" s="24" t="str">
        <f t="shared" si="2"/>
        <v/>
      </c>
      <c r="Q37" s="24" t="str">
        <f t="shared" si="3"/>
        <v/>
      </c>
      <c r="R37" s="24" t="s">
        <v>14</v>
      </c>
      <c r="S37" s="8" t="str">
        <f>IF(LEN(R37)=0,"",concatenate(Controls!$S$2,A37,R37))</f>
        <v/>
      </c>
      <c r="T37" s="8" t="str">
        <f t="shared" si="4"/>
        <v/>
      </c>
      <c r="U37" s="8" t="str">
        <f t="shared" si="5"/>
        <v/>
      </c>
      <c r="V37" s="8" t="str">
        <f t="shared" si="6"/>
        <v/>
      </c>
      <c r="W37" s="8" t="str">
        <f t="shared" si="7"/>
        <v/>
      </c>
      <c r="X37" s="8" t="str">
        <f>if(len(A37)=0,"",if(D37=Controls!$T$2,TRUE,FALSE))</f>
        <v/>
      </c>
    </row>
    <row r="38">
      <c r="B38" s="8" t="str">
        <f>if(len(A38)=0,"",vlookup(A38,'Net + Scratch Season Standings'!$E$1:$I$24,5,false))</f>
        <v/>
      </c>
      <c r="C38" s="1" t="s">
        <v>1735</v>
      </c>
      <c r="L38" s="8" t="str">
        <f>IFERROR(__xludf.DUMMYFUNCTION("iferror(filter($B$2:$B$102,C38=$C$2:$C$102,D38=$D$2:$D$102,E38=$E$2:$E$102,B38&lt;&gt;$B$2:$B$102),"""")"),"")</f>
        <v/>
      </c>
      <c r="R38" s="8" t="s">
        <v>14</v>
      </c>
      <c r="T38" s="8" t="str">
        <f t="shared" si="4"/>
        <v/>
      </c>
      <c r="V38" s="8" t="str">
        <f t="shared" si="6"/>
        <v/>
      </c>
    </row>
    <row r="39">
      <c r="B39" s="8" t="str">
        <f>if(len(A39)=0,"",vlookup(A39,'Net + Scratch Season Standings'!$E$1:$I$24,5,false))</f>
        <v/>
      </c>
      <c r="C39" s="8" t="str">
        <f t="shared" ref="C39:C49" si="8">if(len(A39)=0,"",if(A39&lt;=6,1,if(A39&lt;=12,2,3)))</f>
        <v/>
      </c>
      <c r="L39" s="8" t="str">
        <f>IFERROR(__xludf.DUMMYFUNCTION("iferror(filter($B$2:$B$102,C39=$C$2:$C$102,D39=$D$2:$D$102,E39=$E$2:$E$102,B39&lt;&gt;$B$2:$B$102),"""")"),"")</f>
        <v/>
      </c>
      <c r="R39" s="8" t="s">
        <v>14</v>
      </c>
      <c r="T39" s="8" t="str">
        <f t="shared" si="4"/>
        <v/>
      </c>
      <c r="V39" s="8" t="str">
        <f t="shared" si="6"/>
        <v/>
      </c>
    </row>
    <row r="40">
      <c r="B40" s="8" t="str">
        <f>if(len(A40)=0,"",vlookup(A40,'Net + Scratch Season Standings'!$E$1:$I$24,5,false))</f>
        <v/>
      </c>
      <c r="C40" s="8" t="str">
        <f t="shared" si="8"/>
        <v/>
      </c>
      <c r="L40" s="8" t="str">
        <f>IFERROR(__xludf.DUMMYFUNCTION("iferror(filter($B$2:$B$102,C40=$C$2:$C$102,D40=$D$2:$D$102,E40=$E$2:$E$102,B40&lt;&gt;$B$2:$B$102),"""")"),"")</f>
        <v/>
      </c>
      <c r="R40" s="8" t="s">
        <v>14</v>
      </c>
      <c r="T40" s="8" t="str">
        <f t="shared" si="4"/>
        <v/>
      </c>
    </row>
    <row r="41">
      <c r="B41" s="8" t="str">
        <f>if(len(A41)=0,"",vlookup(A41,'Net + Scratch Season Standings'!$E$1:$I$24,5,false))</f>
        <v/>
      </c>
      <c r="C41" s="8" t="str">
        <f t="shared" si="8"/>
        <v/>
      </c>
      <c r="L41" s="8" t="str">
        <f>IFERROR(__xludf.DUMMYFUNCTION("iferror(filter($B$2:$B$102,C41=$C$2:$C$102,D41=$D$2:$D$102,E41=$E$2:$E$102,B41&lt;&gt;$B$2:$B$102),"""")"),"")</f>
        <v/>
      </c>
      <c r="R41" s="8" t="s">
        <v>14</v>
      </c>
      <c r="T41" s="8" t="str">
        <f t="shared" si="4"/>
        <v/>
      </c>
    </row>
    <row r="42">
      <c r="B42" s="8" t="str">
        <f>if(len(A42)=0,"",vlookup(A42,'Net + Scratch Season Standings'!$E$1:$I$24,5,false))</f>
        <v/>
      </c>
      <c r="C42" s="8" t="str">
        <f t="shared" si="8"/>
        <v/>
      </c>
      <c r="L42" s="8" t="str">
        <f>IFERROR(__xludf.DUMMYFUNCTION("iferror(filter($B$2:$B$102,C42=$C$2:$C$102,D42=$D$2:$D$102,E42=$E$2:$E$102,B42&lt;&gt;$B$2:$B$102),"""")"),"")</f>
        <v/>
      </c>
      <c r="R42" s="8" t="s">
        <v>14</v>
      </c>
      <c r="T42" s="8" t="str">
        <f t="shared" si="4"/>
        <v/>
      </c>
    </row>
    <row r="43">
      <c r="B43" s="8" t="str">
        <f>if(len(A43)=0,"",vlookup(A43,'Net + Scratch Season Standings'!$E$1:$I$24,5,false))</f>
        <v/>
      </c>
      <c r="C43" s="8" t="str">
        <f t="shared" si="8"/>
        <v/>
      </c>
      <c r="L43" s="8" t="str">
        <f>IFERROR(__xludf.DUMMYFUNCTION("iferror(filter($B$2:$B$102,C43=$C$2:$C$102,D43=$D$2:$D$102,E43=$E$2:$E$102,B43&lt;&gt;$B$2:$B$102),"""")"),"")</f>
        <v/>
      </c>
      <c r="R43" s="8" t="s">
        <v>14</v>
      </c>
      <c r="T43" s="8" t="str">
        <f t="shared" si="4"/>
        <v/>
      </c>
    </row>
    <row r="44">
      <c r="B44" s="8" t="str">
        <f>if(len(A44)=0,"",vlookup(A44,'Net + Scratch Season Standings'!$E$1:$I$24,5,false))</f>
        <v/>
      </c>
      <c r="C44" s="8" t="str">
        <f t="shared" si="8"/>
        <v/>
      </c>
      <c r="L44" s="8" t="str">
        <f>IFERROR(__xludf.DUMMYFUNCTION("iferror(filter($B$2:$B$102,C44=$C$2:$C$102,D44=$D$2:$D$102,E44=$E$2:$E$102,B44&lt;&gt;$B$2:$B$102),"""")"),"")</f>
        <v/>
      </c>
      <c r="R44" s="8" t="s">
        <v>14</v>
      </c>
      <c r="T44" s="8" t="str">
        <f t="shared" si="4"/>
        <v/>
      </c>
    </row>
    <row r="45">
      <c r="B45" s="8" t="str">
        <f>if(len(A45)=0,"",vlookup(A45,'Net + Scratch Season Standings'!$E$1:$I$24,5,false))</f>
        <v/>
      </c>
      <c r="C45" s="8" t="str">
        <f t="shared" si="8"/>
        <v/>
      </c>
      <c r="L45" s="8" t="str">
        <f>IFERROR(__xludf.DUMMYFUNCTION("iferror(filter($B$2:$B$102,C45=$C$2:$C$102,D45=$D$2:$D$102,E45=$E$2:$E$102,B45&lt;&gt;$B$2:$B$102),"""")"),"")</f>
        <v/>
      </c>
      <c r="R45" s="8" t="s">
        <v>14</v>
      </c>
      <c r="T45" s="8" t="str">
        <f t="shared" si="4"/>
        <v/>
      </c>
    </row>
    <row r="46">
      <c r="B46" s="8" t="str">
        <f>if(len(A46)=0,"",vlookup(A46,'Net + Scratch Season Standings'!$E$1:$I$24,5,false))</f>
        <v/>
      </c>
      <c r="C46" s="8" t="str">
        <f t="shared" si="8"/>
        <v/>
      </c>
      <c r="L46" s="8" t="str">
        <f>IFERROR(__xludf.DUMMYFUNCTION("iferror(filter($B$2:$B$102,C46=$C$2:$C$102,D46=$D$2:$D$102,E46=$E$2:$E$102,B46&lt;&gt;$B$2:$B$102),"""")"),"")</f>
        <v/>
      </c>
      <c r="R46" s="8" t="s">
        <v>14</v>
      </c>
      <c r="T46" s="8" t="str">
        <f t="shared" si="4"/>
        <v/>
      </c>
    </row>
    <row r="47">
      <c r="B47" s="8" t="str">
        <f>if(len(A47)=0,"",vlookup(A47,'Net + Scratch Season Standings'!$E$1:$I$24,5,false))</f>
        <v/>
      </c>
      <c r="C47" s="8" t="str">
        <f t="shared" si="8"/>
        <v/>
      </c>
      <c r="L47" s="8" t="str">
        <f>IFERROR(__xludf.DUMMYFUNCTION("iferror(filter($B$2:$B$102,C47=$C$2:$C$102,D47=$D$2:$D$102,E47=$E$2:$E$102,B47&lt;&gt;$B$2:$B$102),"""")"),"")</f>
        <v/>
      </c>
      <c r="R47" s="8" t="s">
        <v>14</v>
      </c>
      <c r="T47" s="8" t="str">
        <f t="shared" si="4"/>
        <v/>
      </c>
    </row>
    <row r="48">
      <c r="B48" s="8" t="str">
        <f>if(len(A48)=0,"",vlookup(A48,'Net + Scratch Season Standings'!$E$1:$I$24,5,false))</f>
        <v/>
      </c>
      <c r="C48" s="8" t="str">
        <f t="shared" si="8"/>
        <v/>
      </c>
      <c r="L48" s="8" t="str">
        <f>IFERROR(__xludf.DUMMYFUNCTION("iferror(filter($B$2:$B$102,C48=$C$2:$C$102,D48=$D$2:$D$102,E48=$E$2:$E$102,B48&lt;&gt;$B$2:$B$102),"""")"),"")</f>
        <v/>
      </c>
      <c r="R48" s="8" t="s">
        <v>14</v>
      </c>
      <c r="T48" s="8" t="str">
        <f t="shared" si="4"/>
        <v/>
      </c>
    </row>
    <row r="49">
      <c r="B49" s="8" t="str">
        <f>if(len(A49)=0,"",vlookup(A49,'Net + Scratch Season Standings'!$E$1:$I$24,5,false))</f>
        <v/>
      </c>
      <c r="C49" s="8" t="str">
        <f t="shared" si="8"/>
        <v/>
      </c>
      <c r="L49" s="8" t="str">
        <f>IFERROR(__xludf.DUMMYFUNCTION("iferror(filter($B$2:$B$102,C49=$C$2:$C$102,D49=$D$2:$D$102,E49=$E$2:$E$102,B49&lt;&gt;$B$2:$B$102),"""")"),"")</f>
        <v/>
      </c>
      <c r="R49" s="8" t="s">
        <v>14</v>
      </c>
      <c r="T49" s="8" t="str">
        <f t="shared" si="4"/>
        <v/>
      </c>
    </row>
    <row r="50">
      <c r="B50" s="8" t="str">
        <f>if(len(A50)=0,"",vlookup(A50,'Net + Scratch Season Standings'!$E$1:$I$24,5,false))</f>
        <v/>
      </c>
      <c r="R50" s="8" t="s">
        <v>14</v>
      </c>
      <c r="T50" s="8" t="str">
        <f t="shared" si="4"/>
        <v/>
      </c>
    </row>
    <row r="51">
      <c r="B51" s="8" t="str">
        <f>if(len(A51)=0,"",vlookup(A51,'Net + Scratch Season Standings'!$E$1:$I$24,5,false))</f>
        <v/>
      </c>
      <c r="R51" s="8" t="s">
        <v>14</v>
      </c>
      <c r="T51" s="8" t="str">
        <f t="shared" si="4"/>
        <v/>
      </c>
    </row>
    <row r="52">
      <c r="B52" s="8" t="str">
        <f>if(len(A52)=0,"",vlookup(A52,'Net + Scratch Season Standings'!$E$1:$I$24,5,false))</f>
        <v/>
      </c>
      <c r="R52" s="8" t="s">
        <v>14</v>
      </c>
      <c r="T52" s="8" t="str">
        <f t="shared" si="4"/>
        <v/>
      </c>
    </row>
    <row r="53">
      <c r="B53" s="8" t="str">
        <f>if(len(A53)=0,"",vlookup(A53,'Net + Scratch Season Standings'!$E$1:$I$24,5,false))</f>
        <v/>
      </c>
      <c r="R53" s="8" t="s">
        <v>14</v>
      </c>
      <c r="T53" s="8" t="str">
        <f t="shared" si="4"/>
        <v/>
      </c>
    </row>
    <row r="54">
      <c r="B54" s="8" t="str">
        <f>if(len(A54)=0,"",vlookup(A54,'Net + Scratch Season Standings'!$E$1:$I$24,5,false))</f>
        <v/>
      </c>
      <c r="R54" s="8" t="s">
        <v>14</v>
      </c>
      <c r="T54" s="8" t="str">
        <f t="shared" si="4"/>
        <v/>
      </c>
    </row>
    <row r="55">
      <c r="B55" s="8" t="str">
        <f>if(len(A55)=0,"",vlookup(A55,'Net + Scratch Season Standings'!$E$1:$I$24,5,false))</f>
        <v/>
      </c>
      <c r="R55" s="8" t="s">
        <v>14</v>
      </c>
      <c r="T55" s="8" t="str">
        <f t="shared" si="4"/>
        <v/>
      </c>
    </row>
    <row r="56">
      <c r="B56" s="8" t="str">
        <f>if(len(A56)=0,"",vlookup(A56,'Net + Scratch Season Standings'!$E$1:$I$24,5,false))</f>
        <v/>
      </c>
      <c r="R56" s="8" t="s">
        <v>14</v>
      </c>
      <c r="T56" s="8" t="str">
        <f t="shared" si="4"/>
        <v/>
      </c>
    </row>
    <row r="57">
      <c r="B57" s="8" t="str">
        <f>if(len(A57)=0,"",vlookup(A57,'Net + Scratch Season Standings'!$E$1:$I$24,5,false))</f>
        <v/>
      </c>
      <c r="R57" s="8" t="s">
        <v>14</v>
      </c>
      <c r="T57" s="8" t="str">
        <f t="shared" si="4"/>
        <v/>
      </c>
    </row>
    <row r="58">
      <c r="B58" s="8" t="str">
        <f>if(len(A58)=0,"",vlookup(A58,'Net + Scratch Season Standings'!$E$1:$I$24,5,false))</f>
        <v/>
      </c>
      <c r="R58" s="8" t="s">
        <v>14</v>
      </c>
      <c r="T58" s="8" t="str">
        <f t="shared" si="4"/>
        <v/>
      </c>
    </row>
    <row r="59">
      <c r="B59" s="8" t="str">
        <f>if(len(A59)=0,"",vlookup(A59,'Net + Scratch Season Standings'!$E$1:$I$24,5,false))</f>
        <v/>
      </c>
      <c r="R59" s="8" t="s">
        <v>14</v>
      </c>
      <c r="T59" s="8" t="str">
        <f t="shared" si="4"/>
        <v/>
      </c>
    </row>
    <row r="60">
      <c r="B60" s="8" t="str">
        <f>if(len(A60)=0,"",vlookup(A60,'Net + Scratch Season Standings'!$E$1:$I$24,5,false))</f>
        <v/>
      </c>
      <c r="R60" s="8" t="s">
        <v>14</v>
      </c>
      <c r="T60" s="8" t="str">
        <f t="shared" si="4"/>
        <v/>
      </c>
    </row>
    <row r="61">
      <c r="B61" s="8" t="str">
        <f>if(len(A61)=0,"",vlookup(A61,'Net + Scratch Season Standings'!$E$1:$I$24,5,false))</f>
        <v/>
      </c>
      <c r="R61" s="8" t="s">
        <v>14</v>
      </c>
      <c r="T61" s="8" t="str">
        <f t="shared" si="4"/>
        <v/>
      </c>
    </row>
    <row r="62">
      <c r="B62" s="8" t="str">
        <f>if(len(A62)=0,"",vlookup(A62,'Net + Scratch Season Standings'!$E$1:$I$24,5,false))</f>
        <v/>
      </c>
      <c r="R62" s="8" t="s">
        <v>14</v>
      </c>
      <c r="T62" s="8" t="str">
        <f t="shared" si="4"/>
        <v/>
      </c>
    </row>
    <row r="63">
      <c r="B63" s="8" t="str">
        <f>if(len(A63)=0,"",vlookup(A63,'Net + Scratch Season Standings'!$E$1:$I$24,5,false))</f>
        <v/>
      </c>
      <c r="R63" s="8" t="s">
        <v>14</v>
      </c>
    </row>
    <row r="64">
      <c r="B64" s="8" t="str">
        <f>if(len(A64)=0,"",vlookup(A64,'Net + Scratch Season Standings'!$E$1:$I$24,5,false))</f>
        <v/>
      </c>
      <c r="R64" s="8" t="s">
        <v>14</v>
      </c>
    </row>
    <row r="65">
      <c r="B65" s="8" t="str">
        <f>if(len(A65)=0,"",vlookup(A65,'Net + Scratch Season Standings'!$E$1:$I$24,5,false))</f>
        <v/>
      </c>
      <c r="R65" s="8" t="s">
        <v>14</v>
      </c>
    </row>
    <row r="66">
      <c r="B66" s="8" t="str">
        <f>if(len(A66)=0,"",vlookup(A66,'Net + Scratch Season Standings'!$E$1:$I$24,5,false))</f>
        <v/>
      </c>
      <c r="R66" s="8" t="s">
        <v>14</v>
      </c>
    </row>
    <row r="67">
      <c r="B67" s="8" t="str">
        <f>if(len(A67)=0,"",vlookup(A67,'Net + Scratch Season Standings'!$E$1:$I$24,5,false))</f>
        <v/>
      </c>
      <c r="R67" s="8" t="s">
        <v>14</v>
      </c>
    </row>
    <row r="68">
      <c r="B68" s="8" t="str">
        <f>if(len(A68)=0,"",vlookup(A68,'Net + Scratch Season Standings'!$E$1:$I$24,5,false))</f>
        <v/>
      </c>
      <c r="R68" s="8" t="s">
        <v>14</v>
      </c>
    </row>
    <row r="69">
      <c r="B69" s="8" t="str">
        <f>if(len(A69)=0,"",vlookup(A69,'Net + Scratch Season Standings'!$E$1:$I$24,5,false))</f>
        <v/>
      </c>
      <c r="R69" s="8" t="s">
        <v>14</v>
      </c>
    </row>
    <row r="70">
      <c r="B70" s="8" t="str">
        <f>if(len(A70)=0,"",vlookup(A70,'Net + Scratch Season Standings'!$E$1:$I$24,5,false))</f>
        <v/>
      </c>
      <c r="R70" s="8" t="s">
        <v>14</v>
      </c>
    </row>
    <row r="71">
      <c r="B71" s="8" t="str">
        <f>if(len(A71)=0,"",vlookup(A71,'Net + Scratch Season Standings'!$E$1:$I$24,5,false))</f>
        <v/>
      </c>
      <c r="R71" s="8" t="s">
        <v>14</v>
      </c>
    </row>
    <row r="72">
      <c r="B72" s="8" t="str">
        <f>if(len(A72)=0,"",vlookup(A72,'Net + Scratch Season Standings'!$E$1:$I$24,5,false))</f>
        <v/>
      </c>
      <c r="R72" s="8" t="s">
        <v>14</v>
      </c>
    </row>
    <row r="73">
      <c r="B73" s="8" t="str">
        <f>if(len(A73)=0,"",vlookup(A73,'Net + Scratch Season Standings'!$E$1:$I$24,5,false))</f>
        <v/>
      </c>
      <c r="R73" s="8" t="s">
        <v>14</v>
      </c>
    </row>
    <row r="74">
      <c r="B74" s="8" t="str">
        <f>if(len(A74)=0,"",vlookup(A74,'Net + Scratch Season Standings'!$E$1:$I$24,5,false))</f>
        <v/>
      </c>
      <c r="R74" s="8" t="s">
        <v>14</v>
      </c>
    </row>
    <row r="75">
      <c r="B75" s="8" t="str">
        <f>if(len(A75)=0,"",vlookup(A75,'Net + Scratch Season Standings'!$E$1:$I$24,5,false))</f>
        <v/>
      </c>
      <c r="R75" s="8" t="s">
        <v>14</v>
      </c>
    </row>
    <row r="76">
      <c r="B76" s="8" t="str">
        <f>if(len(A76)=0,"",vlookup(A76,'Net + Scratch Season Standings'!$E$1:$I$24,5,false))</f>
        <v/>
      </c>
      <c r="R76" s="8" t="s">
        <v>14</v>
      </c>
    </row>
    <row r="77">
      <c r="B77" s="8" t="str">
        <f>if(len(A77)=0,"",vlookup(A77,'Net + Scratch Season Standings'!$E$1:$I$24,5,false))</f>
        <v/>
      </c>
      <c r="R77" s="8" t="s">
        <v>14</v>
      </c>
    </row>
    <row r="78">
      <c r="B78" s="8" t="str">
        <f>if(len(A78)=0,"",vlookup(A78,'Net + Scratch Season Standings'!$E$1:$I$24,5,false))</f>
        <v/>
      </c>
      <c r="R78" s="8" t="s">
        <v>14</v>
      </c>
    </row>
    <row r="79">
      <c r="B79" s="8" t="str">
        <f>if(len(A79)=0,"",vlookup(A79,'Net + Scratch Season Standings'!$E$1:$I$24,5,false))</f>
        <v/>
      </c>
      <c r="R79" s="8" t="s">
        <v>14</v>
      </c>
    </row>
    <row r="80">
      <c r="B80" s="8" t="str">
        <f>if(len(A80)=0,"",vlookup(A80,'Net + Scratch Season Standings'!$E$1:$I$24,5,false))</f>
        <v/>
      </c>
      <c r="R80" s="8" t="s">
        <v>14</v>
      </c>
    </row>
    <row r="81">
      <c r="B81" s="8" t="str">
        <f>if(len(A81)=0,"",vlookup(A81,'Net + Scratch Season Standings'!$E$1:$I$24,5,false))</f>
        <v/>
      </c>
      <c r="R81" s="8" t="s">
        <v>14</v>
      </c>
    </row>
    <row r="82">
      <c r="B82" s="8" t="str">
        <f>if(len(A82)=0,"",vlookup(A82,'Net + Scratch Season Standings'!$E$1:$I$24,5,false))</f>
        <v/>
      </c>
      <c r="R82" s="8" t="s">
        <v>14</v>
      </c>
    </row>
    <row r="83">
      <c r="B83" s="8" t="str">
        <f>if(len(A83)=0,"",vlookup(A83,'Net + Scratch Season Standings'!$E$1:$I$24,5,false))</f>
        <v/>
      </c>
      <c r="R83" s="8" t="s">
        <v>14</v>
      </c>
    </row>
    <row r="84">
      <c r="B84" s="8" t="str">
        <f>if(len(A84)=0,"",vlookup(A84,'Net + Scratch Season Standings'!$E$1:$I$24,5,false))</f>
        <v/>
      </c>
      <c r="R84" s="8" t="s">
        <v>14</v>
      </c>
    </row>
    <row r="85">
      <c r="B85" s="8" t="str">
        <f>if(len(A85)=0,"",vlookup(A85,'Net + Scratch Season Standings'!$E$1:$I$24,5,false))</f>
        <v/>
      </c>
      <c r="R85" s="8" t="s">
        <v>14</v>
      </c>
    </row>
    <row r="86">
      <c r="B86" s="8" t="str">
        <f>if(len(A86)=0,"",vlookup(A86,'Net + Scratch Season Standings'!$E$1:$I$24,5,false))</f>
        <v/>
      </c>
      <c r="R86" s="8" t="s">
        <v>14</v>
      </c>
    </row>
    <row r="87">
      <c r="B87" s="8" t="str">
        <f>if(len(A87)=0,"",vlookup(A87,'Net + Scratch Season Standings'!$E$1:$I$24,5,false))</f>
        <v/>
      </c>
      <c r="R87" s="8" t="s">
        <v>14</v>
      </c>
    </row>
    <row r="88">
      <c r="B88" s="8" t="str">
        <f>if(len(A88)=0,"",vlookup(A88,'Net + Scratch Season Standings'!$E$1:$I$24,5,false))</f>
        <v/>
      </c>
      <c r="R88" s="8" t="s">
        <v>14</v>
      </c>
    </row>
    <row r="89">
      <c r="B89" s="8" t="str">
        <f>if(len(A89)=0,"",vlookup(A89,'Net + Scratch Season Standings'!$E$1:$I$24,5,false))</f>
        <v/>
      </c>
      <c r="R89" s="8" t="s">
        <v>14</v>
      </c>
    </row>
    <row r="90">
      <c r="B90" s="8" t="str">
        <f>if(len(A90)=0,"",vlookup(A90,'Net + Scratch Season Standings'!$E$1:$I$24,5,false))</f>
        <v/>
      </c>
      <c r="R90" s="8" t="s">
        <v>14</v>
      </c>
    </row>
    <row r="91">
      <c r="B91" s="8" t="str">
        <f>if(len(A91)=0,"",vlookup(A91,'Net + Scratch Season Standings'!$E$1:$I$24,5,false))</f>
        <v/>
      </c>
      <c r="R91" s="8" t="s">
        <v>14</v>
      </c>
    </row>
    <row r="92">
      <c r="B92" s="8" t="str">
        <f>if(len(A92)=0,"",vlookup(A92,'Net + Scratch Season Standings'!$E$1:$I$24,5,false))</f>
        <v/>
      </c>
      <c r="R92" s="8" t="s">
        <v>14</v>
      </c>
    </row>
    <row r="93">
      <c r="B93" s="8" t="str">
        <f>if(len(A93)=0,"",vlookup(A93,'Net + Scratch Season Standings'!$E$1:$I$24,5,false))</f>
        <v/>
      </c>
      <c r="R93" s="8" t="s">
        <v>14</v>
      </c>
    </row>
    <row r="94">
      <c r="B94" s="8" t="str">
        <f>if(len(A94)=0,"",vlookup(A94,'Net + Scratch Season Standings'!$E$1:$I$24,5,false))</f>
        <v/>
      </c>
      <c r="R94" s="8" t="s">
        <v>14</v>
      </c>
    </row>
    <row r="95">
      <c r="B95" s="8" t="str">
        <f>if(len(A95)=0,"",vlookup(A95,'Net + Scratch Season Standings'!$E$1:$I$24,5,false))</f>
        <v/>
      </c>
      <c r="R95" s="8" t="s">
        <v>14</v>
      </c>
    </row>
    <row r="96">
      <c r="B96" s="8" t="str">
        <f>if(len(A96)=0,"",vlookup(A96,'Net + Scratch Season Standings'!$E$1:$I$24,5,false))</f>
        <v/>
      </c>
      <c r="R96" s="8" t="s">
        <v>14</v>
      </c>
    </row>
    <row r="97">
      <c r="B97" s="8" t="str">
        <f>if(len(A97)=0,"",vlookup(A97,'Net + Scratch Season Standings'!$E$1:$I$24,5,false))</f>
        <v/>
      </c>
      <c r="R97" s="8" t="s">
        <v>14</v>
      </c>
    </row>
    <row r="98">
      <c r="B98" s="8" t="str">
        <f>if(len(A98)=0,"",vlookup(A98,'Net + Scratch Season Standings'!$E$1:$I$24,5,false))</f>
        <v/>
      </c>
      <c r="R98" s="8" t="s">
        <v>14</v>
      </c>
    </row>
    <row r="99">
      <c r="B99" s="8" t="str">
        <f>if(len(A99)=0,"",vlookup(A99,'Net + Scratch Season Standings'!$E$1:$I$24,5,false))</f>
        <v/>
      </c>
      <c r="R99" s="8" t="s">
        <v>14</v>
      </c>
    </row>
    <row r="100">
      <c r="B100" s="8" t="str">
        <f>if(len(A100)=0,"",vlookup(A100,'Net + Scratch Season Standings'!$E$1:$I$24,5,false))</f>
        <v/>
      </c>
      <c r="R100" s="8" t="s">
        <v>14</v>
      </c>
    </row>
    <row r="101">
      <c r="B101" s="8" t="str">
        <f>if(len(A101)=0,"",vlookup(A101,'Net + Scratch Season Standings'!$E$1:$I$24,5,false))</f>
        <v/>
      </c>
      <c r="R101" s="8" t="s">
        <v>14</v>
      </c>
    </row>
    <row r="102">
      <c r="B102" s="8" t="str">
        <f>if(len(A102)=0,"",vlookup(A102,'Net + Scratch Season Standings'!$E$1:$I$24,5,false))</f>
        <v/>
      </c>
      <c r="R102" s="8" t="s">
        <v>14</v>
      </c>
    </row>
    <row r="103">
      <c r="B103" s="8" t="str">
        <f>if(len(A103)=0,"",vlookup(A103,'Net + Scratch Season Standings'!$E$1:$I$24,5,false))</f>
        <v/>
      </c>
      <c r="R103" s="8" t="s">
        <v>14</v>
      </c>
    </row>
    <row r="104">
      <c r="B104" s="8" t="str">
        <f>if(len(A104)=0,"",vlookup(A104,'Net + Scratch Season Standings'!$E$1:$I$24,5,false))</f>
        <v/>
      </c>
      <c r="R104" s="8" t="s">
        <v>14</v>
      </c>
    </row>
    <row r="105">
      <c r="B105" s="8" t="str">
        <f>if(len(A105)=0,"",vlookup(A105,'Net + Scratch Season Standings'!$E$1:$I$24,5,false))</f>
        <v/>
      </c>
      <c r="R105" s="8" t="s">
        <v>14</v>
      </c>
    </row>
    <row r="106">
      <c r="B106" s="8" t="str">
        <f>if(len(A106)=0,"",vlookup(A106,'Net + Scratch Season Standings'!$E$1:$I$24,5,false))</f>
        <v/>
      </c>
      <c r="R106" s="8" t="s">
        <v>14</v>
      </c>
    </row>
    <row r="107">
      <c r="B107" s="8" t="str">
        <f>if(len(A107)=0,"",vlookup(A107,'Net + Scratch Season Standings'!$E$1:$I$24,5,false))</f>
        <v/>
      </c>
      <c r="R107" s="8" t="s">
        <v>14</v>
      </c>
    </row>
    <row r="108">
      <c r="B108" s="8" t="str">
        <f>if(len(A108)=0,"",vlookup(A108,'Net + Scratch Season Standings'!$E$1:$I$24,5,false))</f>
        <v/>
      </c>
      <c r="R108" s="8" t="s">
        <v>14</v>
      </c>
    </row>
    <row r="109">
      <c r="B109" s="8" t="str">
        <f>if(len(A109)=0,"",vlookup(A109,'Net + Scratch Season Standings'!$E$1:$I$24,5,false))</f>
        <v/>
      </c>
      <c r="R109" s="8" t="s">
        <v>14</v>
      </c>
    </row>
    <row r="110">
      <c r="B110" s="8" t="str">
        <f>if(len(A110)=0,"",vlookup(A110,'Net + Scratch Season Standings'!$E$1:$I$24,5,false))</f>
        <v/>
      </c>
      <c r="R110" s="8" t="s">
        <v>14</v>
      </c>
    </row>
    <row r="111">
      <c r="B111" s="8" t="str">
        <f>if(len(A111)=0,"",vlookup(A111,'Net + Scratch Season Standings'!$E$1:$I$24,5,false))</f>
        <v/>
      </c>
      <c r="R111" s="8" t="s">
        <v>14</v>
      </c>
    </row>
    <row r="112">
      <c r="B112" s="8" t="str">
        <f>if(len(A112)=0,"",vlookup(A112,'Net + Scratch Season Standings'!$E$1:$I$24,5,false))</f>
        <v/>
      </c>
      <c r="R112" s="8" t="s">
        <v>14</v>
      </c>
    </row>
    <row r="113">
      <c r="B113" s="8" t="str">
        <f>if(len(A113)=0,"",vlookup(A113,'Net + Scratch Season Standings'!$E$1:$I$24,5,false))</f>
        <v/>
      </c>
      <c r="R113" s="8" t="s">
        <v>14</v>
      </c>
    </row>
    <row r="114">
      <c r="B114" s="8" t="str">
        <f>if(len(A114)=0,"",vlookup(A114,'Net + Scratch Season Standings'!$E$1:$I$24,5,false))</f>
        <v/>
      </c>
      <c r="R114" s="8" t="s">
        <v>14</v>
      </c>
    </row>
    <row r="115">
      <c r="B115" s="8" t="str">
        <f>if(len(A115)=0,"",vlookup(A115,'Net + Scratch Season Standings'!$E$1:$I$24,5,false))</f>
        <v/>
      </c>
      <c r="R115" s="8" t="s">
        <v>14</v>
      </c>
    </row>
    <row r="116">
      <c r="R116" s="8" t="s">
        <v>14</v>
      </c>
    </row>
    <row r="117">
      <c r="R117" s="8" t="s">
        <v>14</v>
      </c>
    </row>
    <row r="118">
      <c r="R118" s="8" t="s">
        <v>14</v>
      </c>
    </row>
    <row r="119">
      <c r="R119" s="8" t="s">
        <v>14</v>
      </c>
    </row>
    <row r="120">
      <c r="R120" s="8" t="s">
        <v>14</v>
      </c>
    </row>
    <row r="121">
      <c r="R121" s="8" t="s">
        <v>14</v>
      </c>
    </row>
    <row r="122">
      <c r="R122" s="8" t="s">
        <v>14</v>
      </c>
    </row>
    <row r="123">
      <c r="R123" s="8" t="s">
        <v>14</v>
      </c>
    </row>
    <row r="124">
      <c r="R124" s="8" t="s">
        <v>14</v>
      </c>
    </row>
    <row r="125">
      <c r="R125" s="8" t="s">
        <v>14</v>
      </c>
    </row>
    <row r="126">
      <c r="R126" s="8" t="s">
        <v>14</v>
      </c>
    </row>
    <row r="127">
      <c r="R127" s="8" t="s">
        <v>14</v>
      </c>
    </row>
    <row r="128">
      <c r="R128" s="8" t="s">
        <v>14</v>
      </c>
    </row>
    <row r="129">
      <c r="R129" s="8" t="s">
        <v>14</v>
      </c>
    </row>
    <row r="130">
      <c r="R130" s="8" t="s">
        <v>14</v>
      </c>
    </row>
    <row r="131">
      <c r="R131" s="8" t="s">
        <v>14</v>
      </c>
    </row>
    <row r="132">
      <c r="R132" s="8" t="s">
        <v>14</v>
      </c>
    </row>
    <row r="133">
      <c r="R133" s="8" t="s">
        <v>14</v>
      </c>
    </row>
    <row r="134">
      <c r="R134" s="8" t="s">
        <v>14</v>
      </c>
    </row>
    <row r="135">
      <c r="R135" s="8" t="s">
        <v>14</v>
      </c>
    </row>
    <row r="136">
      <c r="R136" s="8" t="s">
        <v>14</v>
      </c>
    </row>
    <row r="137">
      <c r="R137" s="8" t="s">
        <v>14</v>
      </c>
    </row>
    <row r="138">
      <c r="R138" s="8" t="s">
        <v>14</v>
      </c>
    </row>
    <row r="139">
      <c r="R139" s="8" t="s">
        <v>14</v>
      </c>
    </row>
    <row r="140">
      <c r="R140" s="8" t="s">
        <v>14</v>
      </c>
    </row>
    <row r="141">
      <c r="R141" s="8" t="s">
        <v>14</v>
      </c>
    </row>
    <row r="142">
      <c r="R142" s="8" t="s">
        <v>14</v>
      </c>
    </row>
    <row r="143">
      <c r="R143" s="8" t="s">
        <v>14</v>
      </c>
    </row>
    <row r="144">
      <c r="R144" s="8" t="s">
        <v>14</v>
      </c>
    </row>
    <row r="145">
      <c r="R145" s="8" t="s">
        <v>14</v>
      </c>
    </row>
    <row r="146">
      <c r="R146" s="8" t="s">
        <v>14</v>
      </c>
    </row>
    <row r="147">
      <c r="R147" s="8" t="s">
        <v>14</v>
      </c>
    </row>
    <row r="148">
      <c r="R148" s="8" t="s">
        <v>14</v>
      </c>
    </row>
    <row r="149">
      <c r="R149" s="8" t="s">
        <v>14</v>
      </c>
    </row>
    <row r="150">
      <c r="R150" s="8" t="s">
        <v>14</v>
      </c>
    </row>
    <row r="151">
      <c r="R151" s="8" t="s">
        <v>14</v>
      </c>
    </row>
    <row r="152">
      <c r="R152" s="8" t="s">
        <v>14</v>
      </c>
    </row>
    <row r="153">
      <c r="R153" s="8" t="s">
        <v>14</v>
      </c>
    </row>
    <row r="154">
      <c r="R154" s="8" t="s">
        <v>14</v>
      </c>
    </row>
    <row r="155">
      <c r="R155" s="8" t="s">
        <v>14</v>
      </c>
    </row>
    <row r="156">
      <c r="R156" s="8" t="s">
        <v>14</v>
      </c>
    </row>
    <row r="157">
      <c r="R157" s="8" t="s">
        <v>14</v>
      </c>
    </row>
    <row r="158">
      <c r="R158" s="8" t="s">
        <v>14</v>
      </c>
    </row>
    <row r="159">
      <c r="R159" s="8" t="s">
        <v>14</v>
      </c>
    </row>
    <row r="160">
      <c r="R160" s="8" t="s">
        <v>14</v>
      </c>
    </row>
    <row r="161">
      <c r="R161" s="8" t="s">
        <v>14</v>
      </c>
    </row>
    <row r="162">
      <c r="R162" s="8" t="s">
        <v>14</v>
      </c>
    </row>
    <row r="163">
      <c r="R163" s="8" t="s">
        <v>14</v>
      </c>
    </row>
    <row r="164">
      <c r="R164" s="8" t="s">
        <v>14</v>
      </c>
    </row>
    <row r="165">
      <c r="R165" s="8" t="s">
        <v>14</v>
      </c>
    </row>
    <row r="166">
      <c r="R166" s="8" t="s">
        <v>14</v>
      </c>
    </row>
    <row r="167">
      <c r="R167" s="8" t="s">
        <v>14</v>
      </c>
    </row>
    <row r="168">
      <c r="R168" s="8" t="s">
        <v>14</v>
      </c>
    </row>
    <row r="169">
      <c r="R169" s="8" t="s">
        <v>14</v>
      </c>
    </row>
    <row r="170">
      <c r="R170" s="8" t="s">
        <v>14</v>
      </c>
    </row>
    <row r="171">
      <c r="R171" s="8" t="s">
        <v>14</v>
      </c>
    </row>
    <row r="172">
      <c r="R172" s="8" t="s">
        <v>14</v>
      </c>
    </row>
    <row r="173">
      <c r="R173" s="8" t="s">
        <v>14</v>
      </c>
    </row>
    <row r="174">
      <c r="R174" s="8" t="s">
        <v>14</v>
      </c>
    </row>
    <row r="175">
      <c r="R175" s="8" t="s">
        <v>14</v>
      </c>
    </row>
    <row r="176">
      <c r="R176" s="8" t="s">
        <v>14</v>
      </c>
    </row>
    <row r="177">
      <c r="R177" s="8" t="s">
        <v>14</v>
      </c>
    </row>
    <row r="178">
      <c r="R178" s="8" t="s">
        <v>14</v>
      </c>
    </row>
    <row r="179">
      <c r="R179" s="8" t="s">
        <v>14</v>
      </c>
    </row>
    <row r="180">
      <c r="R180" s="8" t="s">
        <v>14</v>
      </c>
    </row>
    <row r="181">
      <c r="R181" s="8" t="s">
        <v>14</v>
      </c>
    </row>
    <row r="182">
      <c r="R182" s="8" t="s">
        <v>14</v>
      </c>
    </row>
    <row r="183">
      <c r="R183" s="8" t="s">
        <v>14</v>
      </c>
    </row>
    <row r="184">
      <c r="R184" s="8" t="s">
        <v>14</v>
      </c>
    </row>
    <row r="185">
      <c r="R185" s="8" t="s">
        <v>14</v>
      </c>
    </row>
    <row r="186">
      <c r="R186" s="8" t="s">
        <v>14</v>
      </c>
    </row>
    <row r="187">
      <c r="R187" s="8" t="s">
        <v>14</v>
      </c>
    </row>
    <row r="188">
      <c r="R188" s="8" t="s">
        <v>14</v>
      </c>
    </row>
    <row r="189">
      <c r="R189" s="8" t="s">
        <v>14</v>
      </c>
    </row>
    <row r="190">
      <c r="R190" s="8" t="s">
        <v>14</v>
      </c>
    </row>
    <row r="191">
      <c r="R191" s="8" t="s">
        <v>14</v>
      </c>
    </row>
    <row r="192">
      <c r="R192" s="8" t="s">
        <v>14</v>
      </c>
    </row>
    <row r="193">
      <c r="R193" s="8" t="s">
        <v>14</v>
      </c>
    </row>
    <row r="194">
      <c r="R194" s="8" t="s">
        <v>14</v>
      </c>
    </row>
    <row r="195">
      <c r="R195" s="8" t="s">
        <v>14</v>
      </c>
    </row>
    <row r="196">
      <c r="R196" s="8" t="s">
        <v>14</v>
      </c>
    </row>
    <row r="197">
      <c r="R197" s="8" t="s">
        <v>14</v>
      </c>
    </row>
    <row r="198">
      <c r="R198" s="8" t="s">
        <v>14</v>
      </c>
    </row>
    <row r="199">
      <c r="R199" s="8" t="s">
        <v>14</v>
      </c>
    </row>
    <row r="200">
      <c r="R200" s="8" t="s">
        <v>14</v>
      </c>
    </row>
    <row r="201">
      <c r="R201" s="8" t="s">
        <v>14</v>
      </c>
    </row>
    <row r="202">
      <c r="R202" s="8" t="s">
        <v>14</v>
      </c>
    </row>
    <row r="203">
      <c r="R203" s="8" t="s">
        <v>14</v>
      </c>
    </row>
    <row r="204">
      <c r="R204" s="8" t="s">
        <v>14</v>
      </c>
    </row>
    <row r="205">
      <c r="R205" s="8" t="s">
        <v>14</v>
      </c>
    </row>
    <row r="206">
      <c r="R206" s="8" t="s">
        <v>14</v>
      </c>
    </row>
    <row r="207">
      <c r="R207" s="8" t="s">
        <v>14</v>
      </c>
    </row>
    <row r="208">
      <c r="R208" s="8" t="s">
        <v>14</v>
      </c>
    </row>
    <row r="209">
      <c r="R209" s="8" t="s">
        <v>14</v>
      </c>
    </row>
    <row r="210">
      <c r="R210" s="8" t="s">
        <v>14</v>
      </c>
    </row>
    <row r="211">
      <c r="R211" s="8" t="s">
        <v>14</v>
      </c>
    </row>
    <row r="212">
      <c r="R212" s="8" t="s">
        <v>14</v>
      </c>
    </row>
    <row r="213">
      <c r="R213" s="8" t="s">
        <v>14</v>
      </c>
    </row>
    <row r="214">
      <c r="R214" s="8" t="s">
        <v>14</v>
      </c>
    </row>
    <row r="215">
      <c r="R215" s="8" t="s">
        <v>14</v>
      </c>
    </row>
    <row r="216">
      <c r="R216" s="8" t="s">
        <v>14</v>
      </c>
    </row>
    <row r="217">
      <c r="R217" s="8" t="s">
        <v>14</v>
      </c>
    </row>
    <row r="218">
      <c r="R218" s="8" t="s">
        <v>14</v>
      </c>
    </row>
    <row r="219">
      <c r="R219" s="8" t="s">
        <v>14</v>
      </c>
    </row>
    <row r="220">
      <c r="R220" s="8" t="s">
        <v>14</v>
      </c>
    </row>
    <row r="221">
      <c r="R221" s="8" t="s">
        <v>14</v>
      </c>
    </row>
    <row r="222">
      <c r="R222" s="8" t="s">
        <v>14</v>
      </c>
    </row>
    <row r="223">
      <c r="R223" s="8" t="s">
        <v>14</v>
      </c>
    </row>
    <row r="224">
      <c r="R224" s="8" t="s">
        <v>14</v>
      </c>
    </row>
    <row r="225">
      <c r="R225" s="8" t="s">
        <v>14</v>
      </c>
    </row>
    <row r="226">
      <c r="R226" s="8" t="s">
        <v>14</v>
      </c>
    </row>
    <row r="227">
      <c r="R227" s="8" t="s">
        <v>14</v>
      </c>
    </row>
    <row r="228">
      <c r="R228" s="8" t="s">
        <v>14</v>
      </c>
    </row>
    <row r="229">
      <c r="R229" s="8" t="s">
        <v>14</v>
      </c>
    </row>
    <row r="230">
      <c r="R230" s="8" t="s">
        <v>14</v>
      </c>
    </row>
    <row r="231">
      <c r="R231" s="8" t="s">
        <v>14</v>
      </c>
    </row>
    <row r="232">
      <c r="R232" s="8" t="s">
        <v>14</v>
      </c>
    </row>
    <row r="233">
      <c r="R233" s="8" t="s">
        <v>14</v>
      </c>
    </row>
    <row r="234">
      <c r="R234" s="8" t="s">
        <v>14</v>
      </c>
    </row>
    <row r="235">
      <c r="R235" s="8" t="s">
        <v>14</v>
      </c>
    </row>
    <row r="236">
      <c r="R236" s="8" t="s">
        <v>14</v>
      </c>
    </row>
    <row r="237">
      <c r="R237" s="8" t="s">
        <v>14</v>
      </c>
    </row>
    <row r="238">
      <c r="R238" s="8" t="s">
        <v>14</v>
      </c>
    </row>
    <row r="239">
      <c r="R239" s="8" t="s">
        <v>14</v>
      </c>
    </row>
    <row r="240">
      <c r="R240" s="8" t="s">
        <v>14</v>
      </c>
    </row>
    <row r="241">
      <c r="R241" s="8" t="s">
        <v>14</v>
      </c>
    </row>
    <row r="242">
      <c r="R242" s="8" t="s">
        <v>14</v>
      </c>
    </row>
    <row r="243">
      <c r="R243" s="8" t="s">
        <v>14</v>
      </c>
    </row>
    <row r="244">
      <c r="R244" s="8" t="s">
        <v>14</v>
      </c>
    </row>
    <row r="245">
      <c r="R245" s="8" t="s">
        <v>14</v>
      </c>
    </row>
    <row r="246">
      <c r="R246" s="8" t="s">
        <v>14</v>
      </c>
    </row>
    <row r="247">
      <c r="R247" s="8" t="s">
        <v>14</v>
      </c>
    </row>
    <row r="248">
      <c r="R248" s="8" t="s">
        <v>14</v>
      </c>
    </row>
    <row r="249">
      <c r="R249" s="8" t="s">
        <v>14</v>
      </c>
    </row>
    <row r="250">
      <c r="R250" s="8" t="s">
        <v>14</v>
      </c>
    </row>
    <row r="251">
      <c r="R251" s="8" t="s">
        <v>14</v>
      </c>
    </row>
    <row r="252">
      <c r="R252" s="8" t="s">
        <v>14</v>
      </c>
    </row>
    <row r="253">
      <c r="R253" s="8" t="s">
        <v>14</v>
      </c>
    </row>
    <row r="254">
      <c r="R254" s="8" t="s">
        <v>14</v>
      </c>
    </row>
    <row r="255">
      <c r="R255" s="8" t="s">
        <v>14</v>
      </c>
    </row>
    <row r="256">
      <c r="R256" s="8" t="s">
        <v>14</v>
      </c>
    </row>
    <row r="257">
      <c r="R257" s="8" t="s">
        <v>14</v>
      </c>
    </row>
    <row r="258">
      <c r="R258" s="8" t="s">
        <v>14</v>
      </c>
    </row>
    <row r="259">
      <c r="R259" s="8" t="s">
        <v>14</v>
      </c>
    </row>
    <row r="260">
      <c r="R260" s="8" t="s">
        <v>14</v>
      </c>
    </row>
    <row r="261">
      <c r="R261" s="8" t="s">
        <v>14</v>
      </c>
    </row>
    <row r="262">
      <c r="R262" s="8" t="s">
        <v>14</v>
      </c>
    </row>
    <row r="263">
      <c r="R263" s="8" t="s">
        <v>14</v>
      </c>
    </row>
    <row r="264">
      <c r="R264" s="8" t="s">
        <v>14</v>
      </c>
    </row>
    <row r="265">
      <c r="R265" s="8" t="s">
        <v>14</v>
      </c>
    </row>
    <row r="266">
      <c r="R266" s="8" t="s">
        <v>14</v>
      </c>
    </row>
    <row r="267">
      <c r="R267" s="8" t="s">
        <v>14</v>
      </c>
    </row>
    <row r="268">
      <c r="R268" s="8" t="s">
        <v>14</v>
      </c>
    </row>
    <row r="269">
      <c r="R269" s="8" t="s">
        <v>14</v>
      </c>
    </row>
    <row r="270">
      <c r="R270" s="8" t="s">
        <v>14</v>
      </c>
    </row>
    <row r="271">
      <c r="R271" s="8" t="s">
        <v>14</v>
      </c>
    </row>
    <row r="272">
      <c r="R272" s="8" t="s">
        <v>14</v>
      </c>
    </row>
    <row r="273">
      <c r="R273" s="8" t="s">
        <v>14</v>
      </c>
    </row>
    <row r="274">
      <c r="R274" s="8" t="s">
        <v>14</v>
      </c>
    </row>
    <row r="275">
      <c r="R275" s="8" t="s">
        <v>14</v>
      </c>
    </row>
    <row r="276">
      <c r="R276" s="8" t="s">
        <v>14</v>
      </c>
    </row>
    <row r="277">
      <c r="R277" s="8" t="s">
        <v>14</v>
      </c>
    </row>
    <row r="278">
      <c r="R278" s="8" t="s">
        <v>14</v>
      </c>
    </row>
    <row r="279">
      <c r="R279" s="8" t="s">
        <v>14</v>
      </c>
    </row>
    <row r="280">
      <c r="R280" s="8" t="s">
        <v>14</v>
      </c>
    </row>
    <row r="281">
      <c r="R281" s="8" t="s">
        <v>14</v>
      </c>
    </row>
    <row r="282">
      <c r="R282" s="8" t="s">
        <v>14</v>
      </c>
    </row>
    <row r="283">
      <c r="R283" s="8" t="s">
        <v>14</v>
      </c>
    </row>
    <row r="284">
      <c r="R284" s="8" t="s">
        <v>14</v>
      </c>
    </row>
    <row r="285">
      <c r="R285" s="8" t="s">
        <v>14</v>
      </c>
    </row>
    <row r="286">
      <c r="R286" s="8" t="s">
        <v>14</v>
      </c>
    </row>
    <row r="287">
      <c r="R287" s="8" t="s">
        <v>14</v>
      </c>
    </row>
    <row r="288">
      <c r="R288" s="8" t="s">
        <v>14</v>
      </c>
    </row>
    <row r="289">
      <c r="R289" s="8" t="s">
        <v>14</v>
      </c>
    </row>
    <row r="290">
      <c r="R290" s="8" t="s">
        <v>14</v>
      </c>
    </row>
    <row r="291">
      <c r="R291" s="8" t="s">
        <v>14</v>
      </c>
    </row>
    <row r="292">
      <c r="R292" s="8" t="s">
        <v>14</v>
      </c>
    </row>
    <row r="293">
      <c r="R293" s="8" t="s">
        <v>14</v>
      </c>
    </row>
    <row r="294">
      <c r="R294" s="8" t="s">
        <v>14</v>
      </c>
    </row>
    <row r="295">
      <c r="R295" s="8" t="s">
        <v>14</v>
      </c>
    </row>
    <row r="296">
      <c r="R296" s="8" t="s">
        <v>14</v>
      </c>
    </row>
    <row r="297">
      <c r="R297" s="8" t="s">
        <v>14</v>
      </c>
    </row>
    <row r="298">
      <c r="R298" s="8" t="s">
        <v>14</v>
      </c>
    </row>
    <row r="299">
      <c r="R299" s="8" t="s">
        <v>14</v>
      </c>
    </row>
    <row r="300">
      <c r="R300" s="8" t="s">
        <v>14</v>
      </c>
    </row>
    <row r="301">
      <c r="R301" s="8" t="s">
        <v>14</v>
      </c>
    </row>
    <row r="302">
      <c r="R302" s="8" t="s">
        <v>14</v>
      </c>
    </row>
    <row r="303">
      <c r="R303" s="8" t="s">
        <v>14</v>
      </c>
    </row>
    <row r="304">
      <c r="R304" s="8" t="s">
        <v>14</v>
      </c>
    </row>
    <row r="305">
      <c r="R305" s="8" t="s">
        <v>14</v>
      </c>
    </row>
    <row r="306">
      <c r="R306" s="8" t="s">
        <v>14</v>
      </c>
    </row>
    <row r="307">
      <c r="R307" s="8" t="s">
        <v>14</v>
      </c>
    </row>
    <row r="308">
      <c r="R308" s="8" t="s">
        <v>14</v>
      </c>
    </row>
    <row r="309">
      <c r="R309" s="8" t="s">
        <v>14</v>
      </c>
    </row>
    <row r="310">
      <c r="R310" s="8" t="s">
        <v>14</v>
      </c>
    </row>
    <row r="311">
      <c r="R311" s="8" t="s">
        <v>14</v>
      </c>
    </row>
    <row r="312">
      <c r="R312" s="8" t="s">
        <v>14</v>
      </c>
    </row>
    <row r="313">
      <c r="R313" s="8" t="s">
        <v>14</v>
      </c>
    </row>
    <row r="314">
      <c r="R314" s="8" t="s">
        <v>14</v>
      </c>
    </row>
    <row r="315">
      <c r="R315" s="8" t="s">
        <v>14</v>
      </c>
    </row>
    <row r="316">
      <c r="R316" s="8" t="s">
        <v>14</v>
      </c>
    </row>
    <row r="317">
      <c r="R317" s="8" t="s">
        <v>14</v>
      </c>
    </row>
    <row r="318">
      <c r="R318" s="8" t="s">
        <v>14</v>
      </c>
    </row>
    <row r="319">
      <c r="R319" s="8" t="s">
        <v>14</v>
      </c>
    </row>
    <row r="320">
      <c r="R320" s="8" t="s">
        <v>14</v>
      </c>
    </row>
    <row r="321">
      <c r="R321" s="8" t="s">
        <v>14</v>
      </c>
    </row>
    <row r="322">
      <c r="R322" s="8" t="s">
        <v>14</v>
      </c>
    </row>
    <row r="323">
      <c r="R323" s="8" t="s">
        <v>14</v>
      </c>
    </row>
    <row r="324">
      <c r="R324" s="8" t="s">
        <v>14</v>
      </c>
    </row>
    <row r="325">
      <c r="R325" s="8" t="s">
        <v>14</v>
      </c>
    </row>
    <row r="326">
      <c r="R326" s="8" t="s">
        <v>14</v>
      </c>
    </row>
    <row r="327">
      <c r="R327" s="8" t="s">
        <v>14</v>
      </c>
    </row>
    <row r="328">
      <c r="R328" s="8" t="s">
        <v>14</v>
      </c>
    </row>
    <row r="329">
      <c r="R329" s="8" t="s">
        <v>14</v>
      </c>
    </row>
    <row r="330">
      <c r="R330" s="8" t="s">
        <v>14</v>
      </c>
    </row>
    <row r="331">
      <c r="R331" s="8" t="s">
        <v>14</v>
      </c>
    </row>
    <row r="332">
      <c r="R332" s="8" t="s">
        <v>14</v>
      </c>
    </row>
    <row r="333">
      <c r="R333" s="8" t="s">
        <v>14</v>
      </c>
    </row>
    <row r="334">
      <c r="R334" s="8" t="s">
        <v>14</v>
      </c>
    </row>
    <row r="335">
      <c r="R335" s="8" t="s">
        <v>14</v>
      </c>
    </row>
    <row r="336">
      <c r="R336" s="8" t="s">
        <v>14</v>
      </c>
    </row>
    <row r="337">
      <c r="R337" s="8" t="s">
        <v>14</v>
      </c>
    </row>
    <row r="338">
      <c r="R338" s="8" t="s">
        <v>14</v>
      </c>
    </row>
    <row r="339">
      <c r="R339" s="8" t="s">
        <v>14</v>
      </c>
    </row>
    <row r="340">
      <c r="R340" s="8" t="s">
        <v>14</v>
      </c>
    </row>
    <row r="341">
      <c r="R341" s="8" t="s">
        <v>14</v>
      </c>
    </row>
    <row r="342">
      <c r="R342" s="8" t="s">
        <v>14</v>
      </c>
    </row>
    <row r="343">
      <c r="R343" s="8" t="s">
        <v>14</v>
      </c>
    </row>
    <row r="344">
      <c r="R344" s="8" t="s">
        <v>14</v>
      </c>
    </row>
    <row r="345">
      <c r="R345" s="8" t="s">
        <v>14</v>
      </c>
    </row>
    <row r="346">
      <c r="R346" s="8" t="s">
        <v>14</v>
      </c>
    </row>
    <row r="347">
      <c r="R347" s="8" t="s">
        <v>14</v>
      </c>
    </row>
    <row r="348">
      <c r="R348" s="8" t="s">
        <v>14</v>
      </c>
    </row>
    <row r="349">
      <c r="R349" s="8" t="s">
        <v>14</v>
      </c>
    </row>
    <row r="350">
      <c r="R350" s="8" t="s">
        <v>14</v>
      </c>
    </row>
    <row r="351">
      <c r="R351" s="8" t="s">
        <v>14</v>
      </c>
    </row>
    <row r="352">
      <c r="R352" s="8" t="s">
        <v>14</v>
      </c>
    </row>
    <row r="353">
      <c r="R353" s="8" t="s">
        <v>14</v>
      </c>
    </row>
    <row r="354">
      <c r="R354" s="8" t="s">
        <v>14</v>
      </c>
    </row>
    <row r="355">
      <c r="R355" s="8" t="s">
        <v>14</v>
      </c>
    </row>
    <row r="356">
      <c r="R356" s="8" t="s">
        <v>14</v>
      </c>
    </row>
    <row r="357">
      <c r="R357" s="8" t="s">
        <v>14</v>
      </c>
    </row>
    <row r="358">
      <c r="R358" s="8" t="s">
        <v>14</v>
      </c>
    </row>
    <row r="359">
      <c r="R359" s="8" t="s">
        <v>14</v>
      </c>
    </row>
    <row r="360">
      <c r="R360" s="8" t="s">
        <v>14</v>
      </c>
    </row>
    <row r="361">
      <c r="R361" s="8" t="s">
        <v>14</v>
      </c>
    </row>
    <row r="362">
      <c r="R362" s="8" t="s">
        <v>14</v>
      </c>
    </row>
    <row r="363">
      <c r="R363" s="8" t="s">
        <v>14</v>
      </c>
    </row>
    <row r="364">
      <c r="R364" s="8" t="s">
        <v>14</v>
      </c>
    </row>
    <row r="365">
      <c r="R365" s="8" t="s">
        <v>14</v>
      </c>
    </row>
    <row r="366">
      <c r="R366" s="8" t="s">
        <v>14</v>
      </c>
    </row>
    <row r="367">
      <c r="R367" s="8" t="s">
        <v>14</v>
      </c>
    </row>
    <row r="368">
      <c r="R368" s="8" t="s">
        <v>14</v>
      </c>
    </row>
    <row r="369">
      <c r="R369" s="8" t="s">
        <v>14</v>
      </c>
    </row>
    <row r="370">
      <c r="R370" s="8" t="s">
        <v>14</v>
      </c>
    </row>
    <row r="371">
      <c r="R371" s="8" t="s">
        <v>14</v>
      </c>
    </row>
    <row r="372">
      <c r="R372" s="8" t="s">
        <v>14</v>
      </c>
    </row>
    <row r="373">
      <c r="R373" s="8" t="s">
        <v>14</v>
      </c>
    </row>
    <row r="374">
      <c r="R374" s="8" t="s">
        <v>14</v>
      </c>
    </row>
    <row r="375">
      <c r="R375" s="8" t="s">
        <v>14</v>
      </c>
    </row>
    <row r="376">
      <c r="R376" s="8" t="s">
        <v>14</v>
      </c>
    </row>
    <row r="377">
      <c r="R377" s="8" t="s">
        <v>14</v>
      </c>
    </row>
    <row r="378">
      <c r="R378" s="8" t="s">
        <v>14</v>
      </c>
    </row>
    <row r="379">
      <c r="R379" s="8" t="s">
        <v>14</v>
      </c>
    </row>
    <row r="380">
      <c r="R380" s="8" t="s">
        <v>14</v>
      </c>
    </row>
    <row r="381">
      <c r="R381" s="8" t="s">
        <v>14</v>
      </c>
    </row>
    <row r="382">
      <c r="R382" s="8" t="s">
        <v>14</v>
      </c>
    </row>
    <row r="383">
      <c r="R383" s="8" t="s">
        <v>14</v>
      </c>
    </row>
    <row r="384">
      <c r="R384" s="8" t="s">
        <v>14</v>
      </c>
    </row>
    <row r="385">
      <c r="R385" s="8" t="s">
        <v>14</v>
      </c>
    </row>
    <row r="386">
      <c r="R386" s="8" t="s">
        <v>14</v>
      </c>
    </row>
    <row r="387">
      <c r="R387" s="8" t="s">
        <v>14</v>
      </c>
    </row>
    <row r="388">
      <c r="R388" s="8" t="s">
        <v>14</v>
      </c>
    </row>
    <row r="389">
      <c r="R389" s="8" t="s">
        <v>14</v>
      </c>
    </row>
    <row r="390">
      <c r="R390" s="8" t="s">
        <v>14</v>
      </c>
    </row>
    <row r="391">
      <c r="R391" s="8" t="s">
        <v>14</v>
      </c>
    </row>
    <row r="392">
      <c r="R392" s="8" t="s">
        <v>14</v>
      </c>
    </row>
    <row r="393">
      <c r="R393" s="8" t="s">
        <v>14</v>
      </c>
    </row>
    <row r="394">
      <c r="R394" s="8" t="s">
        <v>14</v>
      </c>
    </row>
    <row r="395">
      <c r="R395" s="8" t="s">
        <v>14</v>
      </c>
    </row>
    <row r="396">
      <c r="R396" s="8" t="s">
        <v>14</v>
      </c>
    </row>
    <row r="397">
      <c r="R397" s="8" t="s">
        <v>14</v>
      </c>
    </row>
    <row r="398">
      <c r="R398" s="8" t="s">
        <v>14</v>
      </c>
    </row>
    <row r="399">
      <c r="R399" s="8" t="s">
        <v>14</v>
      </c>
    </row>
    <row r="400">
      <c r="R400" s="8" t="s">
        <v>14</v>
      </c>
    </row>
    <row r="401">
      <c r="R401" s="8" t="s">
        <v>14</v>
      </c>
    </row>
    <row r="402">
      <c r="R402" s="8" t="s">
        <v>14</v>
      </c>
    </row>
    <row r="403">
      <c r="R403" s="8" t="s">
        <v>14</v>
      </c>
    </row>
    <row r="404">
      <c r="R404" s="8" t="s">
        <v>14</v>
      </c>
    </row>
    <row r="405">
      <c r="R405" s="8" t="s">
        <v>14</v>
      </c>
    </row>
    <row r="406">
      <c r="R406" s="8" t="s">
        <v>14</v>
      </c>
    </row>
    <row r="407">
      <c r="R407" s="8" t="s">
        <v>14</v>
      </c>
    </row>
    <row r="408">
      <c r="R408" s="8" t="s">
        <v>14</v>
      </c>
    </row>
    <row r="409">
      <c r="R409" s="8" t="s">
        <v>14</v>
      </c>
    </row>
    <row r="410">
      <c r="R410" s="8" t="s">
        <v>14</v>
      </c>
    </row>
    <row r="411">
      <c r="R411" s="8" t="s">
        <v>14</v>
      </c>
    </row>
    <row r="412">
      <c r="R412" s="8" t="s">
        <v>14</v>
      </c>
    </row>
    <row r="413">
      <c r="R413" s="8" t="s">
        <v>14</v>
      </c>
    </row>
    <row r="414">
      <c r="R414" s="8" t="s">
        <v>14</v>
      </c>
    </row>
    <row r="415">
      <c r="R415" s="8" t="s">
        <v>14</v>
      </c>
    </row>
    <row r="416">
      <c r="R416" s="8" t="s">
        <v>14</v>
      </c>
    </row>
    <row r="417">
      <c r="R417" s="8" t="s">
        <v>14</v>
      </c>
    </row>
    <row r="418">
      <c r="R418" s="8" t="s">
        <v>14</v>
      </c>
    </row>
    <row r="419">
      <c r="R419" s="8" t="s">
        <v>14</v>
      </c>
    </row>
    <row r="420">
      <c r="R420" s="8" t="s">
        <v>14</v>
      </c>
    </row>
    <row r="421">
      <c r="R421" s="8" t="s">
        <v>14</v>
      </c>
    </row>
    <row r="422">
      <c r="R422" s="8" t="s">
        <v>14</v>
      </c>
    </row>
    <row r="423">
      <c r="R423" s="8" t="s">
        <v>14</v>
      </c>
    </row>
    <row r="424">
      <c r="R424" s="8" t="s">
        <v>14</v>
      </c>
    </row>
    <row r="425">
      <c r="R425" s="8" t="s">
        <v>14</v>
      </c>
    </row>
    <row r="426">
      <c r="R426" s="8" t="s">
        <v>14</v>
      </c>
    </row>
    <row r="427">
      <c r="R427" s="8" t="s">
        <v>14</v>
      </c>
    </row>
    <row r="428">
      <c r="R428" s="8" t="s">
        <v>14</v>
      </c>
    </row>
    <row r="429">
      <c r="R429" s="8" t="s">
        <v>14</v>
      </c>
    </row>
    <row r="430">
      <c r="R430" s="8" t="s">
        <v>14</v>
      </c>
    </row>
    <row r="431">
      <c r="R431" s="8" t="s">
        <v>14</v>
      </c>
    </row>
    <row r="432">
      <c r="R432" s="8" t="s">
        <v>14</v>
      </c>
    </row>
    <row r="433">
      <c r="R433" s="8" t="s">
        <v>14</v>
      </c>
    </row>
    <row r="434">
      <c r="R434" s="8" t="s">
        <v>14</v>
      </c>
    </row>
    <row r="435">
      <c r="R435" s="8" t="s">
        <v>14</v>
      </c>
    </row>
    <row r="436">
      <c r="R436" s="8" t="s">
        <v>14</v>
      </c>
    </row>
    <row r="437">
      <c r="R437" s="8" t="s">
        <v>14</v>
      </c>
    </row>
    <row r="438">
      <c r="R438" s="8" t="s">
        <v>14</v>
      </c>
    </row>
    <row r="439">
      <c r="R439" s="8" t="s">
        <v>14</v>
      </c>
    </row>
    <row r="440">
      <c r="R440" s="8" t="s">
        <v>14</v>
      </c>
    </row>
    <row r="441">
      <c r="R441" s="8" t="s">
        <v>14</v>
      </c>
    </row>
    <row r="442">
      <c r="R442" s="8" t="s">
        <v>14</v>
      </c>
    </row>
    <row r="443">
      <c r="R443" s="8" t="s">
        <v>14</v>
      </c>
    </row>
    <row r="444">
      <c r="R444" s="8" t="s">
        <v>14</v>
      </c>
    </row>
    <row r="445">
      <c r="R445" s="8" t="s">
        <v>14</v>
      </c>
    </row>
    <row r="446">
      <c r="R446" s="8" t="s">
        <v>14</v>
      </c>
    </row>
    <row r="447">
      <c r="R447" s="8" t="s">
        <v>14</v>
      </c>
    </row>
    <row r="448">
      <c r="R448" s="8" t="s">
        <v>14</v>
      </c>
    </row>
    <row r="449">
      <c r="R449" s="8" t="s">
        <v>14</v>
      </c>
    </row>
    <row r="450">
      <c r="R450" s="8" t="s">
        <v>14</v>
      </c>
    </row>
    <row r="451">
      <c r="R451" s="8" t="s">
        <v>14</v>
      </c>
    </row>
    <row r="452">
      <c r="R452" s="8" t="s">
        <v>14</v>
      </c>
    </row>
    <row r="453">
      <c r="R453" s="8" t="s">
        <v>14</v>
      </c>
    </row>
    <row r="454">
      <c r="R454" s="8" t="s">
        <v>14</v>
      </c>
    </row>
    <row r="455">
      <c r="R455" s="8" t="s">
        <v>14</v>
      </c>
    </row>
    <row r="456">
      <c r="R456" s="8" t="s">
        <v>14</v>
      </c>
    </row>
    <row r="457">
      <c r="R457" s="8" t="s">
        <v>14</v>
      </c>
    </row>
    <row r="458">
      <c r="R458" s="8" t="s">
        <v>14</v>
      </c>
    </row>
    <row r="459">
      <c r="R459" s="8" t="s">
        <v>14</v>
      </c>
    </row>
    <row r="460">
      <c r="R460" s="8" t="s">
        <v>14</v>
      </c>
    </row>
    <row r="461">
      <c r="R461" s="8" t="s">
        <v>14</v>
      </c>
    </row>
    <row r="462">
      <c r="R462" s="8" t="s">
        <v>14</v>
      </c>
    </row>
    <row r="463">
      <c r="R463" s="8" t="s">
        <v>14</v>
      </c>
    </row>
    <row r="464">
      <c r="R464" s="8" t="s">
        <v>14</v>
      </c>
    </row>
    <row r="465">
      <c r="R465" s="8" t="s">
        <v>14</v>
      </c>
    </row>
    <row r="466">
      <c r="R466" s="8" t="s">
        <v>14</v>
      </c>
    </row>
    <row r="467">
      <c r="R467" s="8" t="s">
        <v>14</v>
      </c>
    </row>
    <row r="468">
      <c r="R468" s="8" t="s">
        <v>14</v>
      </c>
    </row>
    <row r="469">
      <c r="R469" s="8" t="s">
        <v>14</v>
      </c>
    </row>
    <row r="470">
      <c r="R470" s="8" t="s">
        <v>14</v>
      </c>
    </row>
    <row r="471">
      <c r="R471" s="8" t="s">
        <v>14</v>
      </c>
    </row>
    <row r="472">
      <c r="R472" s="8" t="s">
        <v>14</v>
      </c>
    </row>
    <row r="473">
      <c r="R473" s="8" t="s">
        <v>14</v>
      </c>
    </row>
    <row r="474">
      <c r="R474" s="8" t="s">
        <v>14</v>
      </c>
    </row>
    <row r="475">
      <c r="R475" s="8" t="s">
        <v>14</v>
      </c>
    </row>
    <row r="476">
      <c r="R476" s="8" t="s">
        <v>14</v>
      </c>
    </row>
    <row r="477">
      <c r="R477" s="8" t="s">
        <v>14</v>
      </c>
    </row>
    <row r="478">
      <c r="R478" s="8" t="s">
        <v>14</v>
      </c>
    </row>
    <row r="479">
      <c r="R479" s="8" t="s">
        <v>14</v>
      </c>
    </row>
    <row r="480">
      <c r="R480" s="8" t="s">
        <v>14</v>
      </c>
    </row>
    <row r="481">
      <c r="R481" s="8" t="s">
        <v>14</v>
      </c>
    </row>
    <row r="482">
      <c r="R482" s="8" t="s">
        <v>14</v>
      </c>
    </row>
    <row r="483">
      <c r="R483" s="8" t="s">
        <v>14</v>
      </c>
    </row>
    <row r="484">
      <c r="R484" s="8" t="s">
        <v>14</v>
      </c>
    </row>
    <row r="485">
      <c r="R485" s="8" t="s">
        <v>14</v>
      </c>
    </row>
    <row r="486">
      <c r="R486" s="8" t="s">
        <v>14</v>
      </c>
    </row>
    <row r="487">
      <c r="R487" s="8" t="s">
        <v>14</v>
      </c>
    </row>
    <row r="488">
      <c r="R488" s="8" t="s">
        <v>14</v>
      </c>
    </row>
    <row r="489">
      <c r="R489" s="8" t="s">
        <v>14</v>
      </c>
    </row>
    <row r="490">
      <c r="R490" s="8" t="s">
        <v>14</v>
      </c>
    </row>
    <row r="491">
      <c r="R491" s="8" t="s">
        <v>14</v>
      </c>
    </row>
    <row r="492">
      <c r="R492" s="8" t="s">
        <v>14</v>
      </c>
    </row>
    <row r="493">
      <c r="R493" s="8" t="s">
        <v>14</v>
      </c>
    </row>
    <row r="494">
      <c r="R494" s="8" t="s">
        <v>14</v>
      </c>
    </row>
    <row r="495">
      <c r="R495" s="8" t="s">
        <v>14</v>
      </c>
    </row>
    <row r="496">
      <c r="R496" s="8" t="s">
        <v>14</v>
      </c>
    </row>
    <row r="497">
      <c r="R497" s="8" t="s">
        <v>14</v>
      </c>
    </row>
    <row r="498">
      <c r="R498" s="8" t="s">
        <v>14</v>
      </c>
    </row>
    <row r="499">
      <c r="R499" s="8" t="s">
        <v>14</v>
      </c>
    </row>
    <row r="500">
      <c r="R500" s="8" t="s">
        <v>14</v>
      </c>
    </row>
    <row r="501">
      <c r="R501" s="8" t="s">
        <v>14</v>
      </c>
    </row>
    <row r="502">
      <c r="R502" s="8" t="s">
        <v>14</v>
      </c>
    </row>
    <row r="503">
      <c r="R503" s="8" t="s">
        <v>14</v>
      </c>
    </row>
    <row r="504">
      <c r="R504" s="8" t="s">
        <v>14</v>
      </c>
    </row>
    <row r="505">
      <c r="R505" s="8" t="s">
        <v>14</v>
      </c>
    </row>
    <row r="506">
      <c r="R506" s="8" t="s">
        <v>14</v>
      </c>
    </row>
    <row r="507">
      <c r="R507" s="8" t="s">
        <v>14</v>
      </c>
    </row>
    <row r="508">
      <c r="R508" s="8" t="s">
        <v>14</v>
      </c>
    </row>
    <row r="509">
      <c r="R509" s="8" t="s">
        <v>14</v>
      </c>
    </row>
    <row r="510">
      <c r="R510" s="8" t="s">
        <v>14</v>
      </c>
    </row>
    <row r="511">
      <c r="R511" s="8" t="s">
        <v>14</v>
      </c>
    </row>
    <row r="512">
      <c r="R512" s="8" t="s">
        <v>14</v>
      </c>
    </row>
    <row r="513">
      <c r="R513" s="8" t="s">
        <v>14</v>
      </c>
    </row>
    <row r="514">
      <c r="R514" s="8" t="s">
        <v>14</v>
      </c>
    </row>
    <row r="515">
      <c r="R515" s="8" t="s">
        <v>14</v>
      </c>
    </row>
    <row r="516">
      <c r="R516" s="8" t="s">
        <v>14</v>
      </c>
    </row>
    <row r="517">
      <c r="R517" s="8" t="s">
        <v>14</v>
      </c>
    </row>
    <row r="518">
      <c r="R518" s="8" t="s">
        <v>14</v>
      </c>
    </row>
    <row r="519">
      <c r="R519" s="8" t="s">
        <v>14</v>
      </c>
    </row>
    <row r="520">
      <c r="R520" s="8" t="s">
        <v>14</v>
      </c>
    </row>
    <row r="521">
      <c r="R521" s="8" t="s">
        <v>14</v>
      </c>
    </row>
    <row r="522">
      <c r="R522" s="8" t="s">
        <v>14</v>
      </c>
    </row>
    <row r="523">
      <c r="R523" s="8" t="s">
        <v>14</v>
      </c>
    </row>
    <row r="524">
      <c r="R524" s="8" t="s">
        <v>14</v>
      </c>
    </row>
    <row r="525">
      <c r="R525" s="8" t="s">
        <v>14</v>
      </c>
    </row>
    <row r="526">
      <c r="R526" s="8" t="s">
        <v>14</v>
      </c>
    </row>
    <row r="527">
      <c r="R527" s="8" t="s">
        <v>14</v>
      </c>
    </row>
    <row r="528">
      <c r="R528" s="8" t="s">
        <v>14</v>
      </c>
    </row>
    <row r="529">
      <c r="R529" s="8" t="s">
        <v>14</v>
      </c>
    </row>
    <row r="530">
      <c r="R530" s="8" t="s">
        <v>14</v>
      </c>
    </row>
    <row r="531">
      <c r="R531" s="8" t="s">
        <v>14</v>
      </c>
    </row>
    <row r="532">
      <c r="R532" s="8" t="s">
        <v>14</v>
      </c>
    </row>
    <row r="533">
      <c r="R533" s="8" t="s">
        <v>14</v>
      </c>
    </row>
    <row r="534">
      <c r="R534" s="8" t="s">
        <v>14</v>
      </c>
    </row>
    <row r="535">
      <c r="R535" s="8" t="s">
        <v>14</v>
      </c>
    </row>
    <row r="536">
      <c r="R536" s="8" t="s">
        <v>14</v>
      </c>
    </row>
    <row r="537">
      <c r="R537" s="8" t="s">
        <v>14</v>
      </c>
    </row>
    <row r="538">
      <c r="R538" s="8" t="s">
        <v>14</v>
      </c>
    </row>
    <row r="539">
      <c r="R539" s="8" t="s">
        <v>14</v>
      </c>
    </row>
    <row r="540">
      <c r="R540" s="8" t="s">
        <v>14</v>
      </c>
    </row>
    <row r="541">
      <c r="R541" s="8" t="s">
        <v>14</v>
      </c>
    </row>
    <row r="542">
      <c r="R542" s="8" t="s">
        <v>14</v>
      </c>
    </row>
    <row r="543">
      <c r="R543" s="8" t="s">
        <v>14</v>
      </c>
    </row>
    <row r="544">
      <c r="R544" s="8" t="s">
        <v>14</v>
      </c>
    </row>
    <row r="545">
      <c r="R545" s="8" t="s">
        <v>14</v>
      </c>
    </row>
    <row r="546">
      <c r="R546" s="8" t="s">
        <v>14</v>
      </c>
    </row>
    <row r="547">
      <c r="R547" s="8" t="s">
        <v>14</v>
      </c>
    </row>
    <row r="548">
      <c r="R548" s="8" t="s">
        <v>14</v>
      </c>
    </row>
    <row r="549">
      <c r="R549" s="8" t="s">
        <v>14</v>
      </c>
    </row>
    <row r="550">
      <c r="R550" s="8" t="s">
        <v>14</v>
      </c>
    </row>
    <row r="551">
      <c r="R551" s="8" t="s">
        <v>14</v>
      </c>
    </row>
    <row r="552">
      <c r="R552" s="8" t="s">
        <v>14</v>
      </c>
    </row>
    <row r="553">
      <c r="R553" s="8" t="s">
        <v>14</v>
      </c>
    </row>
    <row r="554">
      <c r="R554" s="8" t="s">
        <v>14</v>
      </c>
    </row>
    <row r="555">
      <c r="R555" s="8" t="s">
        <v>14</v>
      </c>
    </row>
    <row r="556">
      <c r="R556" s="8" t="s">
        <v>14</v>
      </c>
    </row>
    <row r="557">
      <c r="R557" s="8" t="s">
        <v>14</v>
      </c>
    </row>
    <row r="558">
      <c r="R558" s="8" t="s">
        <v>14</v>
      </c>
    </row>
    <row r="559">
      <c r="R559" s="8" t="s">
        <v>14</v>
      </c>
    </row>
    <row r="560">
      <c r="R560" s="8" t="s">
        <v>14</v>
      </c>
    </row>
    <row r="561">
      <c r="R561" s="8" t="s">
        <v>14</v>
      </c>
    </row>
    <row r="562">
      <c r="R562" s="8" t="s">
        <v>14</v>
      </c>
    </row>
    <row r="563">
      <c r="R563" s="8" t="s">
        <v>14</v>
      </c>
    </row>
    <row r="564">
      <c r="R564" s="8" t="s">
        <v>14</v>
      </c>
    </row>
    <row r="565">
      <c r="R565" s="8" t="s">
        <v>14</v>
      </c>
    </row>
    <row r="566">
      <c r="R566" s="8" t="s">
        <v>14</v>
      </c>
    </row>
    <row r="567">
      <c r="R567" s="8" t="s">
        <v>14</v>
      </c>
    </row>
    <row r="568">
      <c r="R568" s="8" t="s">
        <v>14</v>
      </c>
    </row>
    <row r="569">
      <c r="R569" s="8" t="s">
        <v>14</v>
      </c>
    </row>
    <row r="570">
      <c r="R570" s="8" t="s">
        <v>14</v>
      </c>
    </row>
    <row r="571">
      <c r="R571" s="8" t="s">
        <v>14</v>
      </c>
    </row>
    <row r="572">
      <c r="R572" s="8" t="s">
        <v>14</v>
      </c>
    </row>
    <row r="573">
      <c r="R573" s="8" t="s">
        <v>14</v>
      </c>
    </row>
    <row r="574">
      <c r="R574" s="8" t="s">
        <v>14</v>
      </c>
    </row>
    <row r="575">
      <c r="R575" s="8" t="s">
        <v>14</v>
      </c>
    </row>
    <row r="576">
      <c r="R576" s="8" t="s">
        <v>14</v>
      </c>
    </row>
    <row r="577">
      <c r="R577" s="8" t="s">
        <v>14</v>
      </c>
    </row>
    <row r="578">
      <c r="R578" s="8" t="s">
        <v>14</v>
      </c>
    </row>
    <row r="579">
      <c r="R579" s="8" t="s">
        <v>14</v>
      </c>
    </row>
    <row r="580">
      <c r="R580" s="8" t="s">
        <v>14</v>
      </c>
    </row>
    <row r="581">
      <c r="R581" s="8" t="s">
        <v>14</v>
      </c>
    </row>
    <row r="582">
      <c r="R582" s="8" t="s">
        <v>14</v>
      </c>
    </row>
    <row r="583">
      <c r="R583" s="8" t="s">
        <v>14</v>
      </c>
    </row>
    <row r="584">
      <c r="R584" s="8" t="s">
        <v>14</v>
      </c>
    </row>
    <row r="585">
      <c r="R585" s="8" t="s">
        <v>14</v>
      </c>
    </row>
    <row r="586">
      <c r="R586" s="8" t="s">
        <v>14</v>
      </c>
    </row>
    <row r="587">
      <c r="R587" s="8" t="s">
        <v>14</v>
      </c>
    </row>
    <row r="588">
      <c r="R588" s="8" t="s">
        <v>14</v>
      </c>
    </row>
    <row r="589">
      <c r="R589" s="8" t="s">
        <v>14</v>
      </c>
    </row>
    <row r="590">
      <c r="R590" s="8" t="s">
        <v>14</v>
      </c>
    </row>
    <row r="591">
      <c r="R591" s="8" t="s">
        <v>14</v>
      </c>
    </row>
    <row r="592">
      <c r="R592" s="8" t="s">
        <v>14</v>
      </c>
    </row>
    <row r="593">
      <c r="R593" s="8" t="s">
        <v>14</v>
      </c>
    </row>
    <row r="594">
      <c r="R594" s="8" t="s">
        <v>14</v>
      </c>
    </row>
    <row r="595">
      <c r="R595" s="8" t="s">
        <v>14</v>
      </c>
    </row>
    <row r="596">
      <c r="R596" s="8" t="s">
        <v>14</v>
      </c>
    </row>
    <row r="597">
      <c r="R597" s="8" t="s">
        <v>14</v>
      </c>
    </row>
    <row r="598">
      <c r="R598" s="8" t="s">
        <v>14</v>
      </c>
    </row>
    <row r="599">
      <c r="R599" s="8" t="s">
        <v>14</v>
      </c>
    </row>
    <row r="600">
      <c r="R600" s="8" t="s">
        <v>14</v>
      </c>
    </row>
    <row r="601">
      <c r="R601" s="8" t="s">
        <v>14</v>
      </c>
    </row>
    <row r="602">
      <c r="R602" s="8" t="s">
        <v>14</v>
      </c>
    </row>
    <row r="603">
      <c r="R603" s="8" t="s">
        <v>14</v>
      </c>
    </row>
    <row r="604">
      <c r="R604" s="8" t="s">
        <v>14</v>
      </c>
    </row>
    <row r="605">
      <c r="R605" s="8" t="s">
        <v>14</v>
      </c>
    </row>
    <row r="606">
      <c r="R606" s="8" t="s">
        <v>14</v>
      </c>
    </row>
    <row r="607">
      <c r="R607" s="8" t="s">
        <v>14</v>
      </c>
    </row>
    <row r="608">
      <c r="R608" s="8" t="s">
        <v>14</v>
      </c>
    </row>
    <row r="609">
      <c r="R609" s="8" t="s">
        <v>14</v>
      </c>
    </row>
    <row r="610">
      <c r="R610" s="8" t="s">
        <v>14</v>
      </c>
    </row>
    <row r="611">
      <c r="R611" s="8" t="s">
        <v>14</v>
      </c>
    </row>
    <row r="612">
      <c r="R612" s="8" t="s">
        <v>14</v>
      </c>
    </row>
    <row r="613">
      <c r="R613" s="8" t="s">
        <v>14</v>
      </c>
    </row>
    <row r="614">
      <c r="R614" s="8" t="s">
        <v>14</v>
      </c>
    </row>
    <row r="615">
      <c r="R615" s="8" t="s">
        <v>14</v>
      </c>
    </row>
    <row r="616">
      <c r="R616" s="8" t="s">
        <v>14</v>
      </c>
    </row>
    <row r="617">
      <c r="R617" s="8" t="s">
        <v>14</v>
      </c>
    </row>
    <row r="618">
      <c r="R618" s="8" t="s">
        <v>14</v>
      </c>
    </row>
    <row r="619">
      <c r="R619" s="8" t="s">
        <v>14</v>
      </c>
    </row>
    <row r="620">
      <c r="R620" s="8" t="s">
        <v>14</v>
      </c>
    </row>
    <row r="621">
      <c r="R621" s="8" t="s">
        <v>14</v>
      </c>
    </row>
    <row r="622">
      <c r="R622" s="8" t="s">
        <v>14</v>
      </c>
    </row>
    <row r="623">
      <c r="R623" s="8" t="s">
        <v>14</v>
      </c>
    </row>
    <row r="624">
      <c r="R624" s="8" t="s">
        <v>14</v>
      </c>
    </row>
    <row r="625">
      <c r="R625" s="8" t="s">
        <v>14</v>
      </c>
    </row>
    <row r="626">
      <c r="R626" s="8" t="s">
        <v>14</v>
      </c>
    </row>
    <row r="627">
      <c r="R627" s="8" t="s">
        <v>14</v>
      </c>
    </row>
    <row r="628">
      <c r="R628" s="8" t="s">
        <v>14</v>
      </c>
    </row>
    <row r="629">
      <c r="R629" s="8" t="s">
        <v>14</v>
      </c>
    </row>
    <row r="630">
      <c r="R630" s="8" t="s">
        <v>14</v>
      </c>
    </row>
    <row r="631">
      <c r="R631" s="8" t="s">
        <v>14</v>
      </c>
    </row>
    <row r="632">
      <c r="R632" s="8" t="s">
        <v>14</v>
      </c>
    </row>
    <row r="633">
      <c r="R633" s="8" t="s">
        <v>14</v>
      </c>
    </row>
    <row r="634">
      <c r="R634" s="8" t="s">
        <v>14</v>
      </c>
    </row>
    <row r="635">
      <c r="R635" s="8" t="s">
        <v>14</v>
      </c>
    </row>
    <row r="636">
      <c r="R636" s="8" t="s">
        <v>14</v>
      </c>
    </row>
    <row r="637">
      <c r="R637" s="8" t="s">
        <v>14</v>
      </c>
    </row>
    <row r="638">
      <c r="R638" s="8" t="s">
        <v>14</v>
      </c>
    </row>
    <row r="639">
      <c r="R639" s="8" t="s">
        <v>14</v>
      </c>
    </row>
    <row r="640">
      <c r="R640" s="8" t="s">
        <v>14</v>
      </c>
    </row>
    <row r="641">
      <c r="R641" s="8" t="s">
        <v>14</v>
      </c>
    </row>
    <row r="642">
      <c r="R642" s="8" t="s">
        <v>14</v>
      </c>
    </row>
    <row r="643">
      <c r="R643" s="8" t="s">
        <v>14</v>
      </c>
    </row>
    <row r="644">
      <c r="R644" s="8" t="s">
        <v>14</v>
      </c>
    </row>
    <row r="645">
      <c r="R645" s="8" t="s">
        <v>14</v>
      </c>
    </row>
    <row r="646">
      <c r="R646" s="8" t="s">
        <v>14</v>
      </c>
    </row>
    <row r="647">
      <c r="R647" s="8" t="s">
        <v>14</v>
      </c>
    </row>
    <row r="648">
      <c r="R648" s="8" t="s">
        <v>14</v>
      </c>
    </row>
    <row r="649">
      <c r="R649" s="8" t="s">
        <v>14</v>
      </c>
    </row>
    <row r="650">
      <c r="R650" s="8" t="s">
        <v>14</v>
      </c>
    </row>
    <row r="651">
      <c r="R651" s="8" t="s">
        <v>14</v>
      </c>
    </row>
    <row r="652">
      <c r="R652" s="8" t="s">
        <v>14</v>
      </c>
    </row>
    <row r="653">
      <c r="R653" s="8" t="s">
        <v>14</v>
      </c>
    </row>
    <row r="654">
      <c r="R654" s="8" t="s">
        <v>14</v>
      </c>
    </row>
    <row r="655">
      <c r="R655" s="8" t="s">
        <v>14</v>
      </c>
    </row>
    <row r="656">
      <c r="R656" s="8" t="s">
        <v>14</v>
      </c>
    </row>
    <row r="657">
      <c r="R657" s="8" t="s">
        <v>14</v>
      </c>
    </row>
    <row r="658">
      <c r="R658" s="8" t="s">
        <v>14</v>
      </c>
    </row>
    <row r="659">
      <c r="R659" s="8" t="s">
        <v>14</v>
      </c>
    </row>
    <row r="660">
      <c r="R660" s="8" t="s">
        <v>14</v>
      </c>
    </row>
    <row r="661">
      <c r="R661" s="8" t="s">
        <v>14</v>
      </c>
    </row>
    <row r="662">
      <c r="R662" s="8" t="s">
        <v>14</v>
      </c>
    </row>
    <row r="663">
      <c r="R663" s="8" t="s">
        <v>14</v>
      </c>
    </row>
    <row r="664">
      <c r="R664" s="8" t="s">
        <v>14</v>
      </c>
    </row>
    <row r="665">
      <c r="R665" s="8" t="s">
        <v>14</v>
      </c>
    </row>
    <row r="666">
      <c r="R666" s="8" t="s">
        <v>14</v>
      </c>
    </row>
    <row r="667">
      <c r="R667" s="8" t="s">
        <v>14</v>
      </c>
    </row>
    <row r="668">
      <c r="R668" s="8" t="s">
        <v>14</v>
      </c>
    </row>
    <row r="669">
      <c r="R669" s="8" t="s">
        <v>14</v>
      </c>
    </row>
    <row r="670">
      <c r="R670" s="8" t="s">
        <v>14</v>
      </c>
    </row>
    <row r="671">
      <c r="R671" s="8" t="s">
        <v>14</v>
      </c>
    </row>
    <row r="672">
      <c r="R672" s="8" t="s">
        <v>14</v>
      </c>
    </row>
    <row r="673">
      <c r="R673" s="8" t="s">
        <v>14</v>
      </c>
    </row>
    <row r="674">
      <c r="R674" s="8" t="s">
        <v>14</v>
      </c>
    </row>
    <row r="675">
      <c r="R675" s="8" t="s">
        <v>14</v>
      </c>
    </row>
    <row r="676">
      <c r="R676" s="8" t="s">
        <v>14</v>
      </c>
    </row>
    <row r="677">
      <c r="R677" s="8" t="s">
        <v>14</v>
      </c>
    </row>
    <row r="678">
      <c r="R678" s="8" t="s">
        <v>14</v>
      </c>
    </row>
    <row r="679">
      <c r="R679" s="8" t="s">
        <v>14</v>
      </c>
    </row>
    <row r="680">
      <c r="R680" s="8" t="s">
        <v>14</v>
      </c>
    </row>
    <row r="681">
      <c r="R681" s="8" t="s">
        <v>14</v>
      </c>
    </row>
    <row r="682">
      <c r="R682" s="8" t="s">
        <v>14</v>
      </c>
    </row>
    <row r="683">
      <c r="R683" s="8" t="s">
        <v>14</v>
      </c>
    </row>
    <row r="684">
      <c r="R684" s="8" t="s">
        <v>14</v>
      </c>
    </row>
    <row r="685">
      <c r="R685" s="8" t="s">
        <v>14</v>
      </c>
    </row>
    <row r="686">
      <c r="R686" s="8" t="s">
        <v>14</v>
      </c>
    </row>
    <row r="687">
      <c r="R687" s="8" t="s">
        <v>14</v>
      </c>
    </row>
    <row r="688">
      <c r="R688" s="8" t="s">
        <v>14</v>
      </c>
    </row>
    <row r="689">
      <c r="R689" s="8" t="s">
        <v>14</v>
      </c>
    </row>
    <row r="690">
      <c r="R690" s="8" t="s">
        <v>14</v>
      </c>
    </row>
    <row r="691">
      <c r="R691" s="8" t="s">
        <v>14</v>
      </c>
    </row>
    <row r="692">
      <c r="R692" s="8" t="s">
        <v>14</v>
      </c>
    </row>
    <row r="693">
      <c r="R693" s="8" t="s">
        <v>14</v>
      </c>
    </row>
    <row r="694">
      <c r="R694" s="8" t="s">
        <v>14</v>
      </c>
    </row>
    <row r="695">
      <c r="R695" s="8" t="s">
        <v>14</v>
      </c>
    </row>
    <row r="696">
      <c r="R696" s="8" t="s">
        <v>14</v>
      </c>
    </row>
    <row r="697">
      <c r="R697" s="8" t="s">
        <v>14</v>
      </c>
    </row>
    <row r="698">
      <c r="R698" s="8" t="s">
        <v>14</v>
      </c>
    </row>
    <row r="699">
      <c r="R699" s="8" t="s">
        <v>14</v>
      </c>
    </row>
    <row r="700">
      <c r="R700" s="8" t="s">
        <v>14</v>
      </c>
    </row>
    <row r="701">
      <c r="R701" s="8" t="s">
        <v>14</v>
      </c>
    </row>
    <row r="702">
      <c r="R702" s="8" t="s">
        <v>14</v>
      </c>
    </row>
    <row r="703">
      <c r="R703" s="8" t="s">
        <v>14</v>
      </c>
    </row>
    <row r="704">
      <c r="R704" s="8" t="s">
        <v>14</v>
      </c>
    </row>
    <row r="705">
      <c r="R705" s="8" t="s">
        <v>14</v>
      </c>
    </row>
    <row r="706">
      <c r="R706" s="8" t="s">
        <v>14</v>
      </c>
    </row>
    <row r="707">
      <c r="R707" s="8" t="s">
        <v>14</v>
      </c>
    </row>
    <row r="708">
      <c r="R708" s="8" t="s">
        <v>14</v>
      </c>
    </row>
    <row r="709">
      <c r="R709" s="8" t="s">
        <v>14</v>
      </c>
    </row>
    <row r="710">
      <c r="R710" s="8" t="s">
        <v>14</v>
      </c>
    </row>
    <row r="711">
      <c r="R711" s="8" t="s">
        <v>14</v>
      </c>
    </row>
    <row r="712">
      <c r="R712" s="8" t="s">
        <v>14</v>
      </c>
    </row>
    <row r="713">
      <c r="R713" s="8" t="s">
        <v>14</v>
      </c>
    </row>
    <row r="714">
      <c r="R714" s="8" t="s">
        <v>14</v>
      </c>
    </row>
    <row r="715">
      <c r="R715" s="8" t="s">
        <v>14</v>
      </c>
    </row>
    <row r="716">
      <c r="R716" s="8" t="s">
        <v>14</v>
      </c>
    </row>
    <row r="717">
      <c r="R717" s="8" t="s">
        <v>14</v>
      </c>
    </row>
    <row r="718">
      <c r="R718" s="8" t="s">
        <v>14</v>
      </c>
    </row>
    <row r="719">
      <c r="R719" s="8" t="s">
        <v>14</v>
      </c>
    </row>
    <row r="720">
      <c r="R720" s="8" t="s">
        <v>14</v>
      </c>
    </row>
    <row r="721">
      <c r="R721" s="8" t="s">
        <v>14</v>
      </c>
    </row>
    <row r="722">
      <c r="R722" s="8" t="s">
        <v>14</v>
      </c>
    </row>
    <row r="723">
      <c r="R723" s="8" t="s">
        <v>14</v>
      </c>
    </row>
    <row r="724">
      <c r="R724" s="8" t="s">
        <v>14</v>
      </c>
    </row>
    <row r="725">
      <c r="R725" s="8" t="s">
        <v>14</v>
      </c>
    </row>
    <row r="726">
      <c r="R726" s="8" t="s">
        <v>14</v>
      </c>
    </row>
    <row r="727">
      <c r="R727" s="8" t="s">
        <v>14</v>
      </c>
    </row>
    <row r="728">
      <c r="R728" s="8" t="s">
        <v>14</v>
      </c>
    </row>
    <row r="729">
      <c r="R729" s="8" t="s">
        <v>14</v>
      </c>
    </row>
    <row r="730">
      <c r="R730" s="8" t="s">
        <v>14</v>
      </c>
    </row>
    <row r="731">
      <c r="R731" s="8" t="s">
        <v>14</v>
      </c>
    </row>
    <row r="732">
      <c r="R732" s="8" t="s">
        <v>14</v>
      </c>
    </row>
    <row r="733">
      <c r="R733" s="8" t="s">
        <v>14</v>
      </c>
    </row>
    <row r="734">
      <c r="R734" s="8" t="s">
        <v>14</v>
      </c>
    </row>
    <row r="735">
      <c r="R735" s="8" t="s">
        <v>14</v>
      </c>
    </row>
    <row r="736">
      <c r="R736" s="8" t="s">
        <v>14</v>
      </c>
    </row>
    <row r="737">
      <c r="R737" s="8" t="s">
        <v>14</v>
      </c>
    </row>
    <row r="738">
      <c r="R738" s="8" t="s">
        <v>14</v>
      </c>
    </row>
    <row r="739">
      <c r="R739" s="8" t="s">
        <v>14</v>
      </c>
    </row>
    <row r="740">
      <c r="R740" s="8" t="s">
        <v>14</v>
      </c>
    </row>
    <row r="741">
      <c r="R741" s="8" t="s">
        <v>14</v>
      </c>
    </row>
    <row r="742">
      <c r="R742" s="8" t="s">
        <v>14</v>
      </c>
    </row>
    <row r="743">
      <c r="R743" s="8" t="s">
        <v>14</v>
      </c>
    </row>
    <row r="744">
      <c r="R744" s="8" t="s">
        <v>14</v>
      </c>
    </row>
    <row r="745">
      <c r="R745" s="8" t="s">
        <v>14</v>
      </c>
    </row>
    <row r="746">
      <c r="R746" s="8" t="s">
        <v>14</v>
      </c>
    </row>
    <row r="747">
      <c r="R747" s="8" t="s">
        <v>14</v>
      </c>
    </row>
    <row r="748">
      <c r="R748" s="8" t="s">
        <v>14</v>
      </c>
    </row>
    <row r="749">
      <c r="R749" s="8" t="s">
        <v>14</v>
      </c>
    </row>
    <row r="750">
      <c r="R750" s="8" t="s">
        <v>14</v>
      </c>
    </row>
    <row r="751">
      <c r="R751" s="8" t="s">
        <v>14</v>
      </c>
    </row>
    <row r="752">
      <c r="R752" s="8" t="s">
        <v>14</v>
      </c>
    </row>
    <row r="753">
      <c r="R753" s="8" t="s">
        <v>14</v>
      </c>
    </row>
    <row r="754">
      <c r="R754" s="8" t="s">
        <v>14</v>
      </c>
    </row>
    <row r="755">
      <c r="R755" s="8" t="s">
        <v>14</v>
      </c>
    </row>
    <row r="756">
      <c r="R756" s="8" t="s">
        <v>14</v>
      </c>
    </row>
    <row r="757">
      <c r="R757" s="8" t="s">
        <v>14</v>
      </c>
    </row>
    <row r="758">
      <c r="R758" s="8" t="s">
        <v>14</v>
      </c>
    </row>
    <row r="759">
      <c r="R759" s="8" t="s">
        <v>14</v>
      </c>
    </row>
    <row r="760">
      <c r="R760" s="8" t="s">
        <v>14</v>
      </c>
    </row>
    <row r="761">
      <c r="R761" s="8" t="s">
        <v>14</v>
      </c>
    </row>
    <row r="762">
      <c r="R762" s="8" t="s">
        <v>14</v>
      </c>
    </row>
    <row r="763">
      <c r="R763" s="8" t="s">
        <v>14</v>
      </c>
    </row>
    <row r="764">
      <c r="R764" s="8" t="s">
        <v>14</v>
      </c>
    </row>
    <row r="765">
      <c r="R765" s="8" t="s">
        <v>14</v>
      </c>
    </row>
    <row r="766">
      <c r="R766" s="8" t="s">
        <v>14</v>
      </c>
    </row>
    <row r="767">
      <c r="R767" s="8" t="s">
        <v>14</v>
      </c>
    </row>
    <row r="768">
      <c r="R768" s="8" t="s">
        <v>14</v>
      </c>
    </row>
    <row r="769">
      <c r="R769" s="8" t="s">
        <v>14</v>
      </c>
    </row>
    <row r="770">
      <c r="R770" s="8" t="s">
        <v>14</v>
      </c>
    </row>
    <row r="771">
      <c r="R771" s="8" t="s">
        <v>14</v>
      </c>
    </row>
    <row r="772">
      <c r="R772" s="8" t="s">
        <v>14</v>
      </c>
    </row>
    <row r="773">
      <c r="R773" s="8" t="s">
        <v>14</v>
      </c>
    </row>
    <row r="774">
      <c r="R774" s="8" t="s">
        <v>14</v>
      </c>
    </row>
    <row r="775">
      <c r="R775" s="8" t="s">
        <v>14</v>
      </c>
    </row>
    <row r="776">
      <c r="R776" s="8" t="s">
        <v>14</v>
      </c>
    </row>
    <row r="777">
      <c r="R777" s="8" t="s">
        <v>14</v>
      </c>
    </row>
    <row r="778">
      <c r="R778" s="8" t="s">
        <v>14</v>
      </c>
    </row>
    <row r="779">
      <c r="R779" s="8" t="s">
        <v>14</v>
      </c>
    </row>
    <row r="780">
      <c r="R780" s="8" t="s">
        <v>14</v>
      </c>
    </row>
    <row r="781">
      <c r="R781" s="8" t="s">
        <v>14</v>
      </c>
    </row>
    <row r="782">
      <c r="R782" s="8" t="s">
        <v>14</v>
      </c>
    </row>
    <row r="783">
      <c r="R783" s="8" t="s">
        <v>14</v>
      </c>
    </row>
    <row r="784">
      <c r="R784" s="8" t="s">
        <v>14</v>
      </c>
    </row>
    <row r="785">
      <c r="R785" s="8" t="s">
        <v>14</v>
      </c>
    </row>
    <row r="786">
      <c r="R786" s="8" t="s">
        <v>14</v>
      </c>
    </row>
    <row r="787">
      <c r="R787" s="8" t="s">
        <v>14</v>
      </c>
    </row>
    <row r="788">
      <c r="R788" s="8" t="s">
        <v>14</v>
      </c>
    </row>
    <row r="789">
      <c r="R789" s="8" t="s">
        <v>14</v>
      </c>
    </row>
    <row r="790">
      <c r="R790" s="8" t="s">
        <v>14</v>
      </c>
    </row>
    <row r="791">
      <c r="R791" s="8" t="s">
        <v>14</v>
      </c>
    </row>
    <row r="792">
      <c r="R792" s="8" t="s">
        <v>14</v>
      </c>
    </row>
    <row r="793">
      <c r="R793" s="8" t="s">
        <v>14</v>
      </c>
    </row>
    <row r="794">
      <c r="R794" s="8" t="s">
        <v>14</v>
      </c>
    </row>
    <row r="795">
      <c r="R795" s="8" t="s">
        <v>14</v>
      </c>
    </row>
    <row r="796">
      <c r="R796" s="8" t="s">
        <v>14</v>
      </c>
    </row>
    <row r="797">
      <c r="R797" s="8" t="s">
        <v>14</v>
      </c>
    </row>
    <row r="798">
      <c r="R798" s="8" t="s">
        <v>14</v>
      </c>
    </row>
    <row r="799">
      <c r="R799" s="8" t="s">
        <v>14</v>
      </c>
    </row>
    <row r="800">
      <c r="R800" s="8" t="s">
        <v>14</v>
      </c>
    </row>
    <row r="801">
      <c r="R801" s="8" t="s">
        <v>14</v>
      </c>
    </row>
    <row r="802">
      <c r="R802" s="8" t="s">
        <v>14</v>
      </c>
    </row>
    <row r="803">
      <c r="R803" s="8" t="s">
        <v>14</v>
      </c>
    </row>
    <row r="804">
      <c r="R804" s="8" t="s">
        <v>14</v>
      </c>
    </row>
    <row r="805">
      <c r="R805" s="8" t="s">
        <v>14</v>
      </c>
    </row>
    <row r="806">
      <c r="R806" s="8" t="s">
        <v>14</v>
      </c>
    </row>
    <row r="807">
      <c r="R807" s="8" t="s">
        <v>14</v>
      </c>
    </row>
    <row r="808">
      <c r="R808" s="8" t="s">
        <v>14</v>
      </c>
    </row>
    <row r="809">
      <c r="R809" s="8" t="s">
        <v>14</v>
      </c>
    </row>
    <row r="810">
      <c r="R810" s="8" t="s">
        <v>14</v>
      </c>
    </row>
    <row r="811">
      <c r="R811" s="8" t="s">
        <v>14</v>
      </c>
    </row>
    <row r="812">
      <c r="R812" s="8" t="s">
        <v>14</v>
      </c>
    </row>
    <row r="813">
      <c r="R813" s="8" t="s">
        <v>14</v>
      </c>
    </row>
    <row r="814">
      <c r="R814" s="8" t="s">
        <v>14</v>
      </c>
    </row>
    <row r="815">
      <c r="R815" s="8" t="s">
        <v>14</v>
      </c>
    </row>
    <row r="816">
      <c r="R816" s="8" t="s">
        <v>14</v>
      </c>
    </row>
    <row r="817">
      <c r="R817" s="8" t="s">
        <v>14</v>
      </c>
    </row>
    <row r="818">
      <c r="R818" s="8" t="s">
        <v>14</v>
      </c>
    </row>
    <row r="819">
      <c r="R819" s="8" t="s">
        <v>14</v>
      </c>
    </row>
    <row r="820">
      <c r="R820" s="8" t="s">
        <v>14</v>
      </c>
    </row>
    <row r="821">
      <c r="R821" s="8" t="s">
        <v>14</v>
      </c>
    </row>
    <row r="822">
      <c r="R822" s="8" t="s">
        <v>14</v>
      </c>
    </row>
    <row r="823">
      <c r="R823" s="8" t="s">
        <v>14</v>
      </c>
    </row>
    <row r="824">
      <c r="R824" s="8" t="s">
        <v>14</v>
      </c>
    </row>
    <row r="825">
      <c r="R825" s="8" t="s">
        <v>14</v>
      </c>
    </row>
    <row r="826">
      <c r="R826" s="8" t="s">
        <v>14</v>
      </c>
    </row>
    <row r="827">
      <c r="R827" s="8" t="s">
        <v>14</v>
      </c>
    </row>
    <row r="828">
      <c r="R828" s="8" t="s">
        <v>14</v>
      </c>
    </row>
    <row r="829">
      <c r="R829" s="8" t="s">
        <v>14</v>
      </c>
    </row>
    <row r="830">
      <c r="R830" s="8" t="s">
        <v>14</v>
      </c>
    </row>
    <row r="831">
      <c r="R831" s="8" t="s">
        <v>14</v>
      </c>
    </row>
    <row r="832">
      <c r="R832" s="8" t="s">
        <v>14</v>
      </c>
    </row>
    <row r="833">
      <c r="R833" s="8" t="s">
        <v>14</v>
      </c>
    </row>
    <row r="834">
      <c r="R834" s="8" t="s">
        <v>14</v>
      </c>
    </row>
    <row r="835">
      <c r="R835" s="8" t="s">
        <v>14</v>
      </c>
    </row>
    <row r="836">
      <c r="R836" s="8" t="s">
        <v>14</v>
      </c>
    </row>
    <row r="837">
      <c r="R837" s="8" t="s">
        <v>14</v>
      </c>
    </row>
    <row r="838">
      <c r="R838" s="8" t="s">
        <v>14</v>
      </c>
    </row>
    <row r="839">
      <c r="R839" s="8" t="s">
        <v>14</v>
      </c>
    </row>
    <row r="840">
      <c r="R840" s="8" t="s">
        <v>14</v>
      </c>
    </row>
    <row r="841">
      <c r="R841" s="8" t="s">
        <v>14</v>
      </c>
    </row>
    <row r="842">
      <c r="R842" s="8" t="s">
        <v>14</v>
      </c>
    </row>
    <row r="843">
      <c r="R843" s="8" t="s">
        <v>14</v>
      </c>
    </row>
    <row r="844">
      <c r="R844" s="8" t="s">
        <v>14</v>
      </c>
    </row>
    <row r="845">
      <c r="R845" s="8" t="s">
        <v>14</v>
      </c>
    </row>
    <row r="846">
      <c r="R846" s="8" t="s">
        <v>14</v>
      </c>
    </row>
    <row r="847">
      <c r="R847" s="8" t="s">
        <v>14</v>
      </c>
    </row>
    <row r="848">
      <c r="R848" s="8" t="s">
        <v>14</v>
      </c>
    </row>
    <row r="849">
      <c r="R849" s="8" t="s">
        <v>14</v>
      </c>
    </row>
    <row r="850">
      <c r="R850" s="8" t="s">
        <v>14</v>
      </c>
    </row>
    <row r="851">
      <c r="R851" s="8" t="s">
        <v>14</v>
      </c>
    </row>
    <row r="852">
      <c r="R852" s="8" t="s">
        <v>14</v>
      </c>
    </row>
    <row r="853">
      <c r="R853" s="8" t="s">
        <v>14</v>
      </c>
    </row>
    <row r="854">
      <c r="R854" s="8" t="s">
        <v>14</v>
      </c>
    </row>
    <row r="855">
      <c r="R855" s="8" t="s">
        <v>14</v>
      </c>
    </row>
    <row r="856">
      <c r="R856" s="8" t="s">
        <v>14</v>
      </c>
    </row>
    <row r="857">
      <c r="R857" s="8" t="s">
        <v>14</v>
      </c>
    </row>
    <row r="858">
      <c r="R858" s="8" t="s">
        <v>14</v>
      </c>
    </row>
    <row r="859">
      <c r="R859" s="8" t="s">
        <v>14</v>
      </c>
    </row>
    <row r="860">
      <c r="R860" s="8" t="s">
        <v>14</v>
      </c>
    </row>
    <row r="861">
      <c r="R861" s="8" t="s">
        <v>14</v>
      </c>
    </row>
    <row r="862">
      <c r="R862" s="8" t="s">
        <v>14</v>
      </c>
    </row>
    <row r="863">
      <c r="R863" s="8" t="s">
        <v>14</v>
      </c>
    </row>
    <row r="864">
      <c r="R864" s="8" t="s">
        <v>14</v>
      </c>
    </row>
    <row r="865">
      <c r="R865" s="8" t="s">
        <v>14</v>
      </c>
    </row>
    <row r="866">
      <c r="R866" s="8" t="s">
        <v>14</v>
      </c>
    </row>
    <row r="867">
      <c r="R867" s="8" t="s">
        <v>14</v>
      </c>
    </row>
    <row r="868">
      <c r="R868" s="8" t="s">
        <v>14</v>
      </c>
    </row>
    <row r="869">
      <c r="R869" s="8" t="s">
        <v>14</v>
      </c>
    </row>
    <row r="870">
      <c r="R870" s="8" t="s">
        <v>14</v>
      </c>
    </row>
    <row r="871">
      <c r="R871" s="8" t="s">
        <v>14</v>
      </c>
    </row>
    <row r="872">
      <c r="R872" s="8" t="s">
        <v>14</v>
      </c>
    </row>
    <row r="873">
      <c r="R873" s="8" t="s">
        <v>14</v>
      </c>
    </row>
    <row r="874">
      <c r="R874" s="8" t="s">
        <v>14</v>
      </c>
    </row>
    <row r="875">
      <c r="R875" s="8" t="s">
        <v>14</v>
      </c>
    </row>
    <row r="876">
      <c r="R876" s="8" t="s">
        <v>14</v>
      </c>
    </row>
    <row r="877">
      <c r="R877" s="8" t="s">
        <v>14</v>
      </c>
    </row>
    <row r="878">
      <c r="R878" s="8" t="s">
        <v>14</v>
      </c>
    </row>
    <row r="879">
      <c r="R879" s="8" t="s">
        <v>14</v>
      </c>
    </row>
    <row r="880">
      <c r="R880" s="8" t="s">
        <v>14</v>
      </c>
    </row>
    <row r="881">
      <c r="R881" s="8" t="s">
        <v>14</v>
      </c>
    </row>
    <row r="882">
      <c r="R882" s="8" t="s">
        <v>14</v>
      </c>
    </row>
    <row r="883">
      <c r="R883" s="8" t="s">
        <v>14</v>
      </c>
    </row>
    <row r="884">
      <c r="R884" s="8" t="s">
        <v>14</v>
      </c>
    </row>
    <row r="885">
      <c r="R885" s="8" t="s">
        <v>14</v>
      </c>
    </row>
    <row r="886">
      <c r="R886" s="8" t="s">
        <v>14</v>
      </c>
    </row>
    <row r="887">
      <c r="R887" s="8" t="s">
        <v>14</v>
      </c>
    </row>
    <row r="888">
      <c r="R888" s="8" t="s">
        <v>14</v>
      </c>
    </row>
    <row r="889">
      <c r="R889" s="8" t="s">
        <v>14</v>
      </c>
    </row>
    <row r="890">
      <c r="R890" s="8" t="s">
        <v>14</v>
      </c>
    </row>
    <row r="891">
      <c r="R891" s="8" t="s">
        <v>14</v>
      </c>
    </row>
    <row r="892">
      <c r="R892" s="8" t="s">
        <v>14</v>
      </c>
    </row>
    <row r="893">
      <c r="R893" s="8" t="s">
        <v>14</v>
      </c>
    </row>
    <row r="894">
      <c r="R894" s="8" t="s">
        <v>14</v>
      </c>
    </row>
    <row r="895">
      <c r="R895" s="8" t="s">
        <v>14</v>
      </c>
    </row>
    <row r="896">
      <c r="R896" s="8" t="s">
        <v>14</v>
      </c>
    </row>
    <row r="897">
      <c r="R897" s="8" t="s">
        <v>14</v>
      </c>
    </row>
    <row r="898">
      <c r="R898" s="8" t="s">
        <v>14</v>
      </c>
    </row>
    <row r="899">
      <c r="R899" s="8" t="s">
        <v>14</v>
      </c>
    </row>
    <row r="900">
      <c r="R900" s="8" t="s">
        <v>14</v>
      </c>
    </row>
    <row r="901">
      <c r="R901" s="8" t="s">
        <v>14</v>
      </c>
    </row>
    <row r="902">
      <c r="R902" s="8" t="s">
        <v>14</v>
      </c>
    </row>
    <row r="903">
      <c r="R903" s="8" t="s">
        <v>14</v>
      </c>
    </row>
    <row r="904">
      <c r="R904" s="8" t="s">
        <v>14</v>
      </c>
    </row>
    <row r="905">
      <c r="R905" s="8" t="s">
        <v>14</v>
      </c>
    </row>
    <row r="906">
      <c r="R906" s="8" t="s">
        <v>14</v>
      </c>
    </row>
    <row r="907">
      <c r="R907" s="8" t="s">
        <v>14</v>
      </c>
    </row>
    <row r="908">
      <c r="R908" s="8" t="s">
        <v>14</v>
      </c>
    </row>
    <row r="909">
      <c r="R909" s="8" t="s">
        <v>14</v>
      </c>
    </row>
    <row r="910">
      <c r="R910" s="8" t="s">
        <v>14</v>
      </c>
    </row>
    <row r="911">
      <c r="R911" s="8" t="s">
        <v>14</v>
      </c>
    </row>
    <row r="912">
      <c r="R912" s="8" t="s">
        <v>14</v>
      </c>
    </row>
    <row r="913">
      <c r="R913" s="8" t="s">
        <v>14</v>
      </c>
    </row>
    <row r="914">
      <c r="R914" s="8" t="s">
        <v>14</v>
      </c>
    </row>
    <row r="915">
      <c r="R915" s="8" t="s">
        <v>14</v>
      </c>
    </row>
    <row r="916">
      <c r="R916" s="8" t="s">
        <v>14</v>
      </c>
    </row>
    <row r="917">
      <c r="R917" s="8" t="s">
        <v>14</v>
      </c>
    </row>
    <row r="918">
      <c r="R918" s="8" t="s">
        <v>14</v>
      </c>
    </row>
    <row r="919">
      <c r="R919" s="8" t="s">
        <v>14</v>
      </c>
    </row>
    <row r="920">
      <c r="R920" s="8" t="s">
        <v>14</v>
      </c>
    </row>
    <row r="921">
      <c r="R921" s="8" t="s">
        <v>14</v>
      </c>
    </row>
    <row r="922">
      <c r="R922" s="8" t="s">
        <v>14</v>
      </c>
    </row>
    <row r="923">
      <c r="R923" s="8" t="s">
        <v>14</v>
      </c>
    </row>
    <row r="924">
      <c r="R924" s="8" t="s">
        <v>14</v>
      </c>
    </row>
    <row r="925">
      <c r="R925" s="8" t="s">
        <v>14</v>
      </c>
    </row>
    <row r="926">
      <c r="R926" s="8" t="s">
        <v>14</v>
      </c>
    </row>
    <row r="927">
      <c r="R927" s="8" t="s">
        <v>14</v>
      </c>
    </row>
    <row r="928">
      <c r="R928" s="8" t="s">
        <v>14</v>
      </c>
    </row>
    <row r="929">
      <c r="R929" s="8" t="s">
        <v>14</v>
      </c>
    </row>
    <row r="930">
      <c r="R930" s="8" t="s">
        <v>14</v>
      </c>
    </row>
    <row r="931">
      <c r="R931" s="8" t="s">
        <v>14</v>
      </c>
    </row>
    <row r="932">
      <c r="R932" s="8" t="s">
        <v>14</v>
      </c>
    </row>
    <row r="933">
      <c r="R933" s="8" t="s">
        <v>14</v>
      </c>
    </row>
    <row r="934">
      <c r="R934" s="8" t="s">
        <v>14</v>
      </c>
    </row>
    <row r="935">
      <c r="R935" s="8" t="s">
        <v>14</v>
      </c>
    </row>
    <row r="936">
      <c r="R936" s="8" t="s">
        <v>14</v>
      </c>
    </row>
    <row r="937">
      <c r="R937" s="8" t="s">
        <v>14</v>
      </c>
    </row>
    <row r="938">
      <c r="R938" s="8" t="s">
        <v>14</v>
      </c>
    </row>
    <row r="939">
      <c r="R939" s="8" t="s">
        <v>14</v>
      </c>
    </row>
    <row r="940">
      <c r="R940" s="8" t="s">
        <v>14</v>
      </c>
    </row>
    <row r="941">
      <c r="R941" s="8" t="s">
        <v>14</v>
      </c>
    </row>
    <row r="942">
      <c r="R942" s="8" t="s">
        <v>14</v>
      </c>
    </row>
    <row r="943">
      <c r="R943" s="8" t="s">
        <v>14</v>
      </c>
    </row>
    <row r="944">
      <c r="R944" s="8" t="s">
        <v>14</v>
      </c>
    </row>
    <row r="945">
      <c r="R945" s="8" t="s">
        <v>14</v>
      </c>
    </row>
    <row r="946">
      <c r="R946" s="8" t="s">
        <v>14</v>
      </c>
    </row>
    <row r="947">
      <c r="R947" s="8" t="s">
        <v>14</v>
      </c>
    </row>
    <row r="948">
      <c r="R948" s="8" t="s">
        <v>14</v>
      </c>
    </row>
    <row r="949">
      <c r="R949" s="8" t="s">
        <v>14</v>
      </c>
    </row>
    <row r="950">
      <c r="R950" s="8" t="s">
        <v>14</v>
      </c>
    </row>
    <row r="951">
      <c r="R951" s="8" t="s">
        <v>14</v>
      </c>
    </row>
    <row r="952">
      <c r="R952" s="8" t="s">
        <v>14</v>
      </c>
    </row>
    <row r="953">
      <c r="R953" s="8" t="s">
        <v>14</v>
      </c>
    </row>
    <row r="954">
      <c r="R954" s="8" t="s">
        <v>14</v>
      </c>
    </row>
    <row r="955">
      <c r="R955" s="8" t="s">
        <v>14</v>
      </c>
    </row>
    <row r="956">
      <c r="R956" s="8" t="s">
        <v>14</v>
      </c>
    </row>
    <row r="957">
      <c r="R957" s="8" t="s">
        <v>14</v>
      </c>
    </row>
    <row r="958">
      <c r="R958" s="8" t="s">
        <v>14</v>
      </c>
    </row>
    <row r="959">
      <c r="R959" s="8" t="s">
        <v>14</v>
      </c>
    </row>
    <row r="960">
      <c r="R960" s="8" t="s">
        <v>14</v>
      </c>
    </row>
    <row r="961">
      <c r="R961" s="8" t="s">
        <v>14</v>
      </c>
    </row>
    <row r="962">
      <c r="R962" s="8" t="s">
        <v>14</v>
      </c>
    </row>
    <row r="963">
      <c r="R963" s="8" t="s">
        <v>14</v>
      </c>
    </row>
    <row r="964">
      <c r="R964" s="8" t="s">
        <v>14</v>
      </c>
    </row>
    <row r="965">
      <c r="R965" s="8" t="s">
        <v>14</v>
      </c>
    </row>
    <row r="966">
      <c r="R966" s="8" t="s">
        <v>14</v>
      </c>
    </row>
    <row r="967">
      <c r="R967" s="8" t="s">
        <v>14</v>
      </c>
    </row>
    <row r="968">
      <c r="R968" s="8" t="s">
        <v>14</v>
      </c>
    </row>
    <row r="969">
      <c r="R969" s="8" t="s">
        <v>14</v>
      </c>
    </row>
    <row r="970">
      <c r="R970" s="8" t="s">
        <v>14</v>
      </c>
    </row>
    <row r="971">
      <c r="R971" s="8" t="s">
        <v>14</v>
      </c>
    </row>
    <row r="972">
      <c r="R972" s="8" t="s">
        <v>14</v>
      </c>
    </row>
    <row r="973">
      <c r="R973" s="8" t="s">
        <v>14</v>
      </c>
    </row>
    <row r="974">
      <c r="R974" s="8" t="s">
        <v>14</v>
      </c>
    </row>
    <row r="975">
      <c r="R975" s="8" t="s">
        <v>14</v>
      </c>
    </row>
    <row r="976">
      <c r="R976" s="8" t="s">
        <v>14</v>
      </c>
    </row>
    <row r="977">
      <c r="R977" s="8" t="s">
        <v>14</v>
      </c>
    </row>
    <row r="978">
      <c r="R978" s="8" t="s">
        <v>14</v>
      </c>
    </row>
    <row r="979">
      <c r="R979" s="8" t="s">
        <v>14</v>
      </c>
    </row>
    <row r="980">
      <c r="R980" s="8" t="s">
        <v>14</v>
      </c>
    </row>
    <row r="981">
      <c r="R981" s="8" t="s">
        <v>14</v>
      </c>
    </row>
    <row r="982">
      <c r="R982" s="8" t="s">
        <v>14</v>
      </c>
    </row>
    <row r="983">
      <c r="R983" s="8" t="s">
        <v>14</v>
      </c>
    </row>
    <row r="984">
      <c r="R984" s="8" t="s">
        <v>14</v>
      </c>
    </row>
    <row r="985">
      <c r="R985" s="8" t="s">
        <v>14</v>
      </c>
    </row>
    <row r="986">
      <c r="R986" s="8" t="s">
        <v>14</v>
      </c>
    </row>
    <row r="987">
      <c r="R987" s="8" t="s">
        <v>14</v>
      </c>
    </row>
    <row r="988">
      <c r="R988" s="8" t="s">
        <v>14</v>
      </c>
    </row>
    <row r="989">
      <c r="R989" s="8" t="s">
        <v>14</v>
      </c>
    </row>
    <row r="990">
      <c r="R990" s="8" t="s">
        <v>14</v>
      </c>
    </row>
    <row r="991">
      <c r="R991" s="8" t="s">
        <v>14</v>
      </c>
    </row>
    <row r="992">
      <c r="R992" s="8" t="s">
        <v>14</v>
      </c>
    </row>
    <row r="993">
      <c r="R993" s="8" t="s">
        <v>14</v>
      </c>
    </row>
    <row r="994">
      <c r="R994" s="8" t="s">
        <v>14</v>
      </c>
    </row>
    <row r="995">
      <c r="R995" s="8" t="s">
        <v>14</v>
      </c>
    </row>
    <row r="996">
      <c r="R996" s="8" t="s">
        <v>14</v>
      </c>
    </row>
    <row r="997">
      <c r="R997" s="8" t="s">
        <v>14</v>
      </c>
    </row>
    <row r="998">
      <c r="R998" s="8" t="s">
        <v>14</v>
      </c>
    </row>
    <row r="999">
      <c r="R999" s="8" t="s">
        <v>14</v>
      </c>
    </row>
    <row r="1000">
      <c r="R1000" s="8" t="s">
        <v>14</v>
      </c>
    </row>
    <row r="1001">
      <c r="R1001" s="8" t="s">
        <v>14</v>
      </c>
    </row>
    <row r="1002">
      <c r="R1002" s="8" t="s">
        <v>14</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75"/>
  <cols>
    <col customWidth="1" min="1" max="1" width="1.67"/>
    <col customWidth="1" min="2" max="2" width="3.11"/>
    <col customWidth="1" min="3" max="3" width="2.67"/>
    <col customWidth="1" min="4" max="4" width="12.78"/>
    <col customWidth="1" min="5" max="5" width="4.56"/>
    <col customWidth="1" min="6" max="6" width="5.56"/>
    <col customWidth="1" min="7" max="7" width="2.22"/>
    <col customWidth="1" min="8" max="8" width="2.44"/>
    <col customWidth="1" min="9" max="9" width="12.56"/>
    <col customWidth="1" min="10" max="10" width="3.78"/>
    <col customWidth="1" min="11" max="11" width="5.44"/>
    <col customWidth="1" min="12" max="12" width="12.67"/>
    <col customWidth="1" min="13" max="13" width="3.56"/>
    <col customWidth="1" min="14" max="14" width="2.67"/>
    <col customWidth="1" min="15" max="15" width="13.22"/>
    <col customWidth="1" min="16" max="16" width="6.11"/>
  </cols>
  <sheetData>
    <row r="1">
      <c r="A1" s="173"/>
      <c r="B1" s="174" t="s">
        <v>1736</v>
      </c>
      <c r="P1" s="136"/>
    </row>
    <row r="2" ht="7.5" customHeight="1">
      <c r="A2" s="173"/>
      <c r="B2" s="175"/>
      <c r="M2" s="176"/>
      <c r="N2" s="175"/>
      <c r="O2" s="175"/>
      <c r="P2" s="177"/>
    </row>
    <row r="3" ht="21.0" customHeight="1">
      <c r="A3" s="178"/>
      <c r="B3" s="179"/>
      <c r="C3" s="180" t="s">
        <v>1737</v>
      </c>
      <c r="D3" s="181"/>
      <c r="E3" s="182"/>
      <c r="F3" s="179"/>
      <c r="G3" s="179"/>
      <c r="H3" s="180" t="s">
        <v>1738</v>
      </c>
      <c r="I3" s="183"/>
      <c r="J3" s="184"/>
      <c r="L3" s="185" t="s">
        <v>1739</v>
      </c>
      <c r="M3" s="186"/>
      <c r="N3" s="179"/>
      <c r="O3" s="179"/>
      <c r="P3" s="187"/>
      <c r="Q3" s="183"/>
      <c r="R3" s="183"/>
      <c r="S3" s="183"/>
      <c r="T3" s="183"/>
      <c r="U3" s="183"/>
      <c r="V3" s="183"/>
      <c r="W3" s="183"/>
      <c r="X3" s="183"/>
      <c r="Y3" s="183"/>
      <c r="Z3" s="183"/>
      <c r="AA3" s="183"/>
      <c r="AB3" s="183"/>
      <c r="AC3" s="183"/>
      <c r="AD3" s="183"/>
    </row>
    <row r="4">
      <c r="A4" s="173"/>
      <c r="B4" s="175"/>
      <c r="C4" s="188"/>
      <c r="D4" s="188"/>
      <c r="E4" s="189"/>
      <c r="F4" s="175"/>
      <c r="G4" s="175"/>
      <c r="J4" s="176"/>
      <c r="M4" s="176"/>
      <c r="N4" s="175"/>
      <c r="O4" s="175"/>
      <c r="P4" s="177"/>
    </row>
    <row r="5">
      <c r="A5" s="173"/>
      <c r="B5" s="175"/>
      <c r="C5" s="190">
        <f>'Head to Head Playoffs'!A2</f>
        <v>1</v>
      </c>
      <c r="D5" s="190" t="str">
        <f>'Head to Head Playoffs'!B2</f>
        <v>Devin Blankenship</v>
      </c>
      <c r="E5" s="191" t="str">
        <f>IFERROR(__xludf.DUMMYFUNCTION("to_text(""+2"")"),"+2")</f>
        <v>+2</v>
      </c>
      <c r="F5" s="175"/>
      <c r="G5" s="175"/>
      <c r="J5" s="176"/>
      <c r="M5" s="176"/>
      <c r="N5" s="175"/>
      <c r="O5" s="175"/>
      <c r="P5" s="177"/>
    </row>
    <row r="6">
      <c r="A6" s="173"/>
      <c r="B6" s="175"/>
      <c r="C6" s="175"/>
      <c r="D6" s="175"/>
      <c r="E6" s="189"/>
      <c r="F6" s="192"/>
      <c r="G6" s="8">
        <f t="shared" ref="G6:H6" si="1">C5</f>
        <v>1</v>
      </c>
      <c r="H6" s="8" t="str">
        <f t="shared" si="1"/>
        <v>Devin Blankenship</v>
      </c>
      <c r="K6" s="193" t="s">
        <v>1740</v>
      </c>
      <c r="M6" s="176"/>
      <c r="N6" s="175"/>
      <c r="O6" s="175"/>
      <c r="P6" s="177"/>
    </row>
    <row r="7">
      <c r="A7" s="173"/>
      <c r="B7" s="175"/>
      <c r="C7" s="190">
        <f>'Head to Head Playoffs'!A3</f>
        <v>2</v>
      </c>
      <c r="D7" s="190" t="str">
        <f>'Head to Head Playoffs'!B3</f>
        <v>Robby Dewling</v>
      </c>
      <c r="E7" s="191" t="str">
        <f>IFERROR(__xludf.DUMMYFUNCTION("to_text(""+2"")"),"+2")</f>
        <v>+2</v>
      </c>
      <c r="F7" s="194"/>
      <c r="G7" s="195"/>
      <c r="H7" s="124"/>
      <c r="I7" s="124"/>
      <c r="J7" s="176"/>
      <c r="M7" s="176"/>
      <c r="N7" s="175"/>
      <c r="O7" s="175"/>
      <c r="P7" s="177"/>
    </row>
    <row r="8" ht="18.0" customHeight="1">
      <c r="A8" s="173"/>
      <c r="B8" s="175"/>
      <c r="M8" s="176"/>
      <c r="N8" s="175"/>
      <c r="O8" s="175"/>
      <c r="P8" s="177"/>
    </row>
    <row r="9" ht="21.75" customHeight="1">
      <c r="A9" s="173"/>
      <c r="B9" s="175"/>
      <c r="G9" s="8">
        <f>'Head to Head Playoffs'!A20</f>
        <v>2</v>
      </c>
      <c r="H9" s="8" t="str">
        <f>'Head to Head Playoffs'!B20</f>
        <v>Robby Dewling</v>
      </c>
      <c r="J9" s="196" t="s">
        <v>1741</v>
      </c>
      <c r="M9" s="176"/>
      <c r="P9" s="177"/>
    </row>
    <row r="10">
      <c r="A10" s="173"/>
      <c r="B10" s="175"/>
      <c r="F10" s="124"/>
      <c r="G10" s="124"/>
      <c r="H10" s="124"/>
      <c r="I10" s="124"/>
      <c r="J10" s="124"/>
      <c r="K10" s="197"/>
      <c r="M10" s="176"/>
      <c r="P10" s="177"/>
    </row>
    <row r="11">
      <c r="A11" s="173"/>
      <c r="B11" s="175"/>
      <c r="C11" s="175"/>
      <c r="D11" s="175"/>
      <c r="E11" s="189"/>
      <c r="F11" s="175"/>
      <c r="G11" s="175"/>
      <c r="H11" s="198"/>
      <c r="I11" s="198"/>
      <c r="J11" s="199"/>
      <c r="K11" s="200">
        <f>'Head to Head Playoffs'!A32</f>
        <v>2</v>
      </c>
      <c r="L11" s="200" t="str">
        <f>'Head to Head Playoffs'!B32</f>
        <v>Robby Dewling</v>
      </c>
      <c r="M11" s="191" t="s">
        <v>1741</v>
      </c>
      <c r="N11" s="175"/>
      <c r="O11" s="175"/>
      <c r="P11" s="177"/>
    </row>
    <row r="12">
      <c r="A12" s="173"/>
      <c r="B12" s="175"/>
      <c r="C12" s="190">
        <f>'Head to Head Playoffs'!A4</f>
        <v>3</v>
      </c>
      <c r="D12" s="190" t="str">
        <f>'Head to Head Playoffs'!B4</f>
        <v>Alex Edson</v>
      </c>
      <c r="E12" s="201"/>
      <c r="F12" s="175"/>
      <c r="G12" s="175"/>
      <c r="H12" s="175"/>
      <c r="I12" s="175"/>
      <c r="J12" s="189"/>
      <c r="K12" s="202"/>
      <c r="L12" s="203"/>
      <c r="M12" s="204"/>
      <c r="N12" s="205"/>
      <c r="O12" s="175"/>
      <c r="P12" s="177"/>
    </row>
    <row r="13">
      <c r="A13" s="173"/>
      <c r="B13" s="175"/>
      <c r="C13" s="175"/>
      <c r="D13" s="175"/>
      <c r="E13" s="189"/>
      <c r="F13" s="192"/>
      <c r="G13" s="190">
        <f>'Head to Head Playoffs'!A21</f>
        <v>6</v>
      </c>
      <c r="H13" s="190" t="str">
        <f>'Head to Head Playoffs'!B21</f>
        <v>Ashby Foltz</v>
      </c>
      <c r="I13" s="123"/>
      <c r="J13" s="191"/>
      <c r="K13" s="205"/>
      <c r="L13" s="175"/>
      <c r="M13" s="189"/>
      <c r="N13" s="205"/>
      <c r="O13" s="175"/>
      <c r="P13" s="177"/>
    </row>
    <row r="14">
      <c r="A14" s="173"/>
      <c r="B14" s="175"/>
      <c r="C14" s="190">
        <f>'Head to Head Playoffs'!A7</f>
        <v>6</v>
      </c>
      <c r="D14" s="190" t="str">
        <f>'Head to Head Playoffs'!B7</f>
        <v>Ashby Foltz</v>
      </c>
      <c r="E14" s="191" t="s">
        <v>1741</v>
      </c>
      <c r="F14" s="194"/>
      <c r="G14" s="195"/>
      <c r="H14" s="175"/>
      <c r="I14" s="175"/>
      <c r="J14" s="189"/>
      <c r="K14" s="175"/>
      <c r="L14" s="175"/>
      <c r="M14" s="189"/>
      <c r="N14" s="205"/>
      <c r="O14" s="175"/>
      <c r="P14" s="177"/>
    </row>
    <row r="15">
      <c r="A15" s="173"/>
      <c r="B15" s="175"/>
      <c r="C15" s="175"/>
      <c r="D15" s="175"/>
      <c r="E15" s="189"/>
      <c r="F15" s="175"/>
      <c r="G15" s="175"/>
      <c r="H15" s="198"/>
      <c r="I15" s="198"/>
      <c r="J15" s="189"/>
      <c r="K15" s="175"/>
      <c r="L15" s="175"/>
      <c r="M15" s="189"/>
      <c r="N15" s="206">
        <f t="shared" ref="N15:O15" si="2">K11</f>
        <v>2</v>
      </c>
      <c r="O15" s="200" t="str">
        <f t="shared" si="2"/>
        <v>Robby Dewling</v>
      </c>
      <c r="P15" s="177"/>
    </row>
    <row r="16">
      <c r="A16" s="173"/>
      <c r="B16" s="175"/>
      <c r="C16" s="175"/>
      <c r="D16" s="175"/>
      <c r="E16" s="189"/>
      <c r="F16" s="175"/>
      <c r="G16" s="175"/>
      <c r="H16" s="198"/>
      <c r="I16" s="198"/>
      <c r="J16" s="189"/>
      <c r="K16" s="175"/>
      <c r="L16" s="175"/>
      <c r="M16" s="189"/>
      <c r="N16" s="205"/>
      <c r="O16" s="175"/>
      <c r="P16" s="177"/>
    </row>
    <row r="17">
      <c r="A17" s="173"/>
      <c r="B17" s="175"/>
      <c r="C17" s="175"/>
      <c r="D17" s="175"/>
      <c r="E17" s="189"/>
      <c r="F17" s="207"/>
      <c r="G17" s="208">
        <f>'Head to Head Playoffs'!A22</f>
        <v>1</v>
      </c>
      <c r="H17" s="208" t="str">
        <f>'Head to Head Playoffs'!B22</f>
        <v>Devin Blankenship</v>
      </c>
      <c r="I17" s="123"/>
      <c r="J17" s="201" t="s">
        <v>778</v>
      </c>
      <c r="K17" s="175"/>
      <c r="L17" s="175"/>
      <c r="M17" s="189"/>
      <c r="N17" s="205"/>
      <c r="O17" s="175"/>
      <c r="P17" s="177"/>
    </row>
    <row r="18">
      <c r="A18" s="173"/>
      <c r="B18" s="175"/>
      <c r="C18" s="175"/>
      <c r="D18" s="175"/>
      <c r="E18" s="189"/>
      <c r="F18" s="175"/>
      <c r="G18" s="175"/>
      <c r="H18" s="198"/>
      <c r="I18" s="198"/>
      <c r="J18" s="189"/>
      <c r="K18" s="205"/>
      <c r="L18" s="175"/>
      <c r="M18" s="199"/>
      <c r="N18" s="175"/>
      <c r="O18" s="175"/>
      <c r="P18" s="177"/>
    </row>
    <row r="19">
      <c r="A19" s="173"/>
      <c r="B19" s="175"/>
      <c r="C19" s="175"/>
      <c r="D19" s="175"/>
      <c r="E19" s="189"/>
      <c r="F19" s="175"/>
      <c r="G19" s="175"/>
      <c r="H19" s="198"/>
      <c r="I19" s="198"/>
      <c r="J19" s="189"/>
      <c r="K19" s="206">
        <f>'Head to Head Playoffs'!A33</f>
        <v>1</v>
      </c>
      <c r="L19" s="200" t="str">
        <f>'Head to Head Playoffs'!B33</f>
        <v>Devin Blankenship</v>
      </c>
      <c r="M19" s="209"/>
      <c r="N19" s="175"/>
      <c r="O19" s="175"/>
      <c r="P19" s="177"/>
    </row>
    <row r="20">
      <c r="A20" s="173"/>
      <c r="B20" s="175"/>
      <c r="C20" s="190">
        <f>'Head to Head Playoffs'!A5</f>
        <v>4</v>
      </c>
      <c r="D20" s="190" t="str">
        <f>'Head to Head Playoffs'!B5</f>
        <v>David Mustard</v>
      </c>
      <c r="E20" s="201"/>
      <c r="F20" s="175"/>
      <c r="G20" s="175"/>
      <c r="H20" s="175"/>
      <c r="I20" s="175"/>
      <c r="J20" s="189"/>
      <c r="K20" s="202"/>
      <c r="L20" s="188"/>
      <c r="M20" s="210"/>
      <c r="N20" s="175"/>
      <c r="O20" s="175"/>
      <c r="P20" s="177"/>
    </row>
    <row r="21">
      <c r="A21" s="173"/>
      <c r="B21" s="175"/>
      <c r="C21" s="175"/>
      <c r="D21" s="175"/>
      <c r="E21" s="189"/>
      <c r="F21" s="192"/>
      <c r="G21" s="207">
        <f>'Head to Head Playoffs'!A23</f>
        <v>5</v>
      </c>
      <c r="H21" s="207" t="str">
        <f>'Head to Head Playoffs'!B23</f>
        <v>Grady Bunn</v>
      </c>
      <c r="I21" s="123"/>
      <c r="J21" s="191" t="str">
        <f>IFERROR(__xludf.DUMMYFUNCTION("to_text(""+10"")"),"+10")</f>
        <v>+10</v>
      </c>
      <c r="K21" s="205"/>
      <c r="L21" s="175"/>
      <c r="M21" s="189"/>
      <c r="N21" s="175"/>
      <c r="O21" s="175"/>
      <c r="P21" s="177"/>
    </row>
    <row r="22">
      <c r="A22" s="173"/>
      <c r="B22" s="175"/>
      <c r="C22" s="190">
        <f>'Head to Head Playoffs'!A6</f>
        <v>5</v>
      </c>
      <c r="D22" s="190" t="str">
        <f>'Head to Head Playoffs'!B6</f>
        <v>Grady Bunn</v>
      </c>
      <c r="E22" s="191">
        <v>-5.0</v>
      </c>
      <c r="F22" s="194"/>
      <c r="G22" s="195"/>
      <c r="H22" s="175"/>
      <c r="I22" s="175"/>
      <c r="J22" s="189"/>
      <c r="K22" s="175"/>
      <c r="L22" s="175"/>
      <c r="M22" s="189"/>
      <c r="N22" s="175"/>
      <c r="O22" s="175"/>
      <c r="P22" s="177"/>
    </row>
    <row r="23" ht="27.0" customHeight="1">
      <c r="A23" s="173"/>
      <c r="B23" s="175"/>
      <c r="M23" s="176"/>
      <c r="N23" s="175"/>
      <c r="O23" s="175"/>
      <c r="P23" s="177"/>
    </row>
    <row r="24" ht="30.75" customHeight="1">
      <c r="A24" s="175"/>
      <c r="B24" s="211"/>
    </row>
    <row r="25">
      <c r="E25" s="176"/>
      <c r="J25" s="176"/>
      <c r="M25" s="176"/>
    </row>
    <row r="26">
      <c r="E26" s="176"/>
      <c r="J26" s="176"/>
      <c r="M26" s="176"/>
    </row>
    <row r="27">
      <c r="E27" s="176"/>
      <c r="J27" s="176"/>
      <c r="M27" s="176"/>
    </row>
    <row r="28">
      <c r="E28" s="176"/>
      <c r="J28" s="176"/>
      <c r="M28" s="176"/>
    </row>
    <row r="29">
      <c r="A29" s="173"/>
      <c r="B29" s="174" t="s">
        <v>1742</v>
      </c>
      <c r="P29" s="136"/>
    </row>
    <row r="30">
      <c r="A30" s="173"/>
      <c r="B30" s="175"/>
      <c r="M30" s="176"/>
      <c r="N30" s="175"/>
      <c r="O30" s="175"/>
      <c r="P30" s="177"/>
    </row>
    <row r="31">
      <c r="A31" s="178"/>
      <c r="B31" s="179"/>
      <c r="C31" s="180" t="s">
        <v>1737</v>
      </c>
      <c r="D31" s="181"/>
      <c r="E31" s="182"/>
      <c r="F31" s="179"/>
      <c r="G31" s="179"/>
      <c r="H31" s="180" t="s">
        <v>1738</v>
      </c>
      <c r="I31" s="183"/>
      <c r="J31" s="184"/>
      <c r="L31" s="185" t="s">
        <v>1739</v>
      </c>
      <c r="M31" s="186"/>
      <c r="N31" s="179"/>
      <c r="O31" s="179"/>
      <c r="P31" s="187"/>
      <c r="Q31" s="183"/>
    </row>
    <row r="32" ht="27.0" customHeight="1">
      <c r="A32" s="173"/>
      <c r="B32" s="175"/>
      <c r="C32" s="190" t="str">
        <f>'Head to Head Playoffs'!A8</f>
        <v/>
      </c>
      <c r="D32" s="190" t="str">
        <f>'Head to Head Playoffs'!B8</f>
        <v/>
      </c>
      <c r="E32" s="201"/>
      <c r="F32" s="175"/>
      <c r="G32" s="175"/>
      <c r="J32" s="176"/>
      <c r="M32" s="176"/>
      <c r="N32" s="175"/>
      <c r="O32" s="175"/>
      <c r="P32" s="177"/>
    </row>
    <row r="33" ht="27.0" customHeight="1">
      <c r="A33" s="173"/>
      <c r="B33" s="175"/>
      <c r="C33" s="175"/>
      <c r="D33" s="175"/>
      <c r="E33" s="189"/>
      <c r="F33" s="202"/>
      <c r="G33" s="188"/>
      <c r="H33" s="188"/>
      <c r="J33" s="176"/>
      <c r="M33" s="176"/>
      <c r="N33" s="175"/>
      <c r="O33" s="175"/>
      <c r="P33" s="177"/>
    </row>
    <row r="34" ht="27.0" customHeight="1">
      <c r="A34" s="173"/>
      <c r="B34" s="175"/>
      <c r="C34" s="190" t="str">
        <f>'Head to Head Playoffs'!A9</f>
        <v/>
      </c>
      <c r="D34" s="190" t="str">
        <f>'Head to Head Playoffs'!B9</f>
        <v/>
      </c>
      <c r="E34" s="191"/>
      <c r="F34" s="194"/>
      <c r="G34" s="195"/>
      <c r="H34" s="124"/>
      <c r="I34" s="124"/>
      <c r="J34" s="176"/>
      <c r="M34" s="176"/>
      <c r="P34" s="177"/>
    </row>
    <row r="35" ht="27.0" customHeight="1">
      <c r="A35" s="173"/>
      <c r="B35" s="175"/>
      <c r="C35" s="175"/>
      <c r="D35" s="175"/>
      <c r="E35" s="189"/>
      <c r="F35" s="207"/>
      <c r="G35" s="207"/>
      <c r="H35" s="207"/>
      <c r="I35" s="123"/>
      <c r="J35" s="201"/>
      <c r="K35" s="175"/>
      <c r="L35" s="175"/>
      <c r="M35" s="189"/>
      <c r="N35" s="175"/>
      <c r="O35" s="175"/>
      <c r="P35" s="177"/>
    </row>
    <row r="36" ht="27.0" customHeight="1">
      <c r="A36" s="173"/>
      <c r="B36" s="175"/>
      <c r="C36" s="190" t="str">
        <f>'Head to Head Playoffs'!A10</f>
        <v/>
      </c>
      <c r="D36" s="190" t="str">
        <f>'Head to Head Playoffs'!B10</f>
        <v/>
      </c>
      <c r="E36" s="201"/>
      <c r="F36" s="175"/>
      <c r="G36" s="175"/>
      <c r="H36" s="175"/>
      <c r="I36" s="175"/>
      <c r="J36" s="212"/>
      <c r="K36" s="202"/>
      <c r="L36" s="190"/>
      <c r="M36" s="210"/>
      <c r="N36" s="175"/>
      <c r="O36" s="175"/>
      <c r="P36" s="177"/>
    </row>
    <row r="37" ht="27.0" customHeight="1">
      <c r="A37" s="173"/>
      <c r="B37" s="175"/>
      <c r="C37" s="175"/>
      <c r="D37" s="175"/>
      <c r="E37" s="189"/>
      <c r="F37" s="192"/>
      <c r="G37" s="207"/>
      <c r="H37" s="207"/>
      <c r="I37" s="123"/>
      <c r="J37" s="201"/>
      <c r="K37" s="194"/>
      <c r="L37" s="175"/>
      <c r="M37" s="213"/>
      <c r="N37" s="175"/>
      <c r="O37" s="175"/>
      <c r="P37" s="177"/>
    </row>
    <row r="38" ht="27.0" customHeight="1">
      <c r="A38" s="173"/>
      <c r="B38" s="175"/>
      <c r="C38" s="190" t="str">
        <f>'Head to Head Playoffs'!A13</f>
        <v/>
      </c>
      <c r="D38" s="190" t="str">
        <f>'Head to Head Playoffs'!B13</f>
        <v/>
      </c>
      <c r="E38" s="201"/>
      <c r="F38" s="194"/>
      <c r="G38" s="195"/>
      <c r="H38" s="175"/>
      <c r="I38" s="175"/>
      <c r="J38" s="189"/>
      <c r="K38" s="175"/>
      <c r="L38" s="175"/>
      <c r="M38" s="189"/>
      <c r="N38" s="205"/>
      <c r="O38" s="200"/>
      <c r="P38" s="177"/>
    </row>
    <row r="39" ht="27.0" customHeight="1">
      <c r="A39" s="173"/>
      <c r="B39" s="175"/>
      <c r="C39" s="175"/>
      <c r="D39" s="175"/>
      <c r="E39" s="189"/>
      <c r="F39" s="207"/>
      <c r="G39" s="207"/>
      <c r="H39" s="207"/>
      <c r="I39" s="123"/>
      <c r="J39" s="191"/>
      <c r="K39" s="175"/>
      <c r="L39" s="175"/>
      <c r="M39" s="189"/>
      <c r="N39" s="194"/>
      <c r="O39" s="175"/>
      <c r="P39" s="177"/>
    </row>
    <row r="40" ht="27.0" customHeight="1">
      <c r="A40" s="173"/>
      <c r="B40" s="175"/>
      <c r="C40" s="190" t="str">
        <f>'Head to Head Playoffs'!A11</f>
        <v/>
      </c>
      <c r="D40" s="190" t="str">
        <f>'Head to Head Playoffs'!B11</f>
        <v/>
      </c>
      <c r="E40" s="201"/>
      <c r="F40" s="175"/>
      <c r="G40" s="175"/>
      <c r="H40" s="175"/>
      <c r="I40" s="175"/>
      <c r="J40" s="189"/>
      <c r="K40" s="202"/>
      <c r="L40" s="190"/>
      <c r="M40" s="214"/>
      <c r="N40" s="175"/>
      <c r="O40" s="175"/>
      <c r="P40" s="177"/>
    </row>
    <row r="41" ht="27.0" customHeight="1">
      <c r="A41" s="173"/>
      <c r="B41" s="175"/>
      <c r="C41" s="175"/>
      <c r="D41" s="175"/>
      <c r="E41" s="189"/>
      <c r="F41" s="192"/>
      <c r="G41" s="207"/>
      <c r="H41" s="207"/>
      <c r="I41" s="123"/>
      <c r="J41" s="191"/>
      <c r="K41" s="194"/>
      <c r="L41" s="175"/>
      <c r="M41" s="189"/>
      <c r="N41" s="175"/>
      <c r="O41" s="175"/>
      <c r="P41" s="177"/>
    </row>
    <row r="42" ht="27.0" customHeight="1">
      <c r="A42" s="173"/>
      <c r="B42" s="175"/>
      <c r="C42" s="190" t="str">
        <f>'Head to Head Playoffs'!A12</f>
        <v/>
      </c>
      <c r="D42" s="190" t="str">
        <f>'Head to Head Playoffs'!B12</f>
        <v/>
      </c>
      <c r="E42" s="191"/>
      <c r="F42" s="194"/>
      <c r="G42" s="195"/>
      <c r="H42" s="175"/>
      <c r="I42" s="175"/>
      <c r="J42" s="189"/>
      <c r="K42" s="175"/>
      <c r="L42" s="175"/>
      <c r="M42" s="189"/>
      <c r="N42" s="175"/>
      <c r="O42" s="175"/>
      <c r="P42" s="177"/>
    </row>
    <row r="43">
      <c r="A43" s="173"/>
      <c r="B43" s="175"/>
      <c r="M43" s="176"/>
      <c r="N43" s="175"/>
      <c r="O43" s="175"/>
      <c r="P43" s="177"/>
    </row>
    <row r="44" ht="27.0" customHeight="1">
      <c r="A44" s="175"/>
      <c r="B44" s="211"/>
    </row>
    <row r="45">
      <c r="E45" s="176"/>
      <c r="J45" s="176"/>
      <c r="M45" s="176"/>
    </row>
    <row r="46">
      <c r="E46" s="176"/>
      <c r="J46" s="176"/>
      <c r="M46" s="176"/>
    </row>
    <row r="47">
      <c r="A47" s="173"/>
      <c r="B47" s="174" t="s">
        <v>1743</v>
      </c>
      <c r="P47" s="136"/>
    </row>
    <row r="48">
      <c r="A48" s="173"/>
      <c r="B48" s="175"/>
      <c r="M48" s="176"/>
      <c r="N48" s="175"/>
      <c r="O48" s="175"/>
      <c r="P48" s="177"/>
    </row>
    <row r="49">
      <c r="A49" s="178"/>
      <c r="B49" s="179"/>
      <c r="C49" s="180" t="s">
        <v>1737</v>
      </c>
      <c r="D49" s="181"/>
      <c r="E49" s="182"/>
      <c r="F49" s="179"/>
      <c r="G49" s="179"/>
      <c r="H49" s="180" t="s">
        <v>1738</v>
      </c>
      <c r="I49" s="183"/>
      <c r="J49" s="184"/>
      <c r="L49" s="185" t="s">
        <v>1739</v>
      </c>
      <c r="M49" s="186"/>
      <c r="N49" s="179"/>
      <c r="O49" s="179"/>
      <c r="P49" s="187"/>
    </row>
    <row r="50">
      <c r="A50" s="173"/>
      <c r="B50" s="175"/>
      <c r="C50" s="188"/>
      <c r="D50" s="188"/>
      <c r="E50" s="189"/>
      <c r="F50" s="175"/>
      <c r="G50" s="175"/>
      <c r="J50" s="176"/>
      <c r="M50" s="176"/>
      <c r="N50" s="175"/>
      <c r="O50" s="175"/>
      <c r="P50" s="177"/>
    </row>
    <row r="51">
      <c r="A51" s="173"/>
      <c r="B51" s="175"/>
      <c r="M51" s="176"/>
      <c r="N51" s="175"/>
      <c r="O51" s="175"/>
      <c r="P51" s="177"/>
    </row>
    <row r="52">
      <c r="A52" s="173"/>
      <c r="B52" s="175"/>
      <c r="C52" s="190" t="str">
        <f>'Head to Head Playoffs'!A14</f>
        <v/>
      </c>
      <c r="D52" s="190" t="str">
        <f>'Head to Head Playoffs'!B14</f>
        <v/>
      </c>
      <c r="E52" s="201"/>
      <c r="M52" s="176"/>
      <c r="N52" s="175"/>
      <c r="O52" s="175"/>
      <c r="P52" s="177"/>
    </row>
    <row r="53">
      <c r="A53" s="173"/>
      <c r="B53" s="175"/>
      <c r="C53" s="175"/>
      <c r="D53" s="175"/>
      <c r="E53" s="199"/>
      <c r="M53" s="176"/>
      <c r="P53" s="177"/>
    </row>
    <row r="54">
      <c r="A54" s="173"/>
      <c r="B54" s="175"/>
      <c r="C54" s="190" t="str">
        <f>'Head to Head Playoffs'!A17</f>
        <v/>
      </c>
      <c r="D54" s="190" t="str">
        <f>'Head to Head Playoffs'!B17</f>
        <v/>
      </c>
      <c r="E54" s="214"/>
      <c r="F54" s="124"/>
      <c r="G54" s="124"/>
      <c r="H54" s="124"/>
      <c r="I54" s="124"/>
      <c r="J54" s="124"/>
      <c r="K54" s="197"/>
      <c r="M54" s="176"/>
      <c r="P54" s="177"/>
    </row>
    <row r="55">
      <c r="A55" s="173"/>
      <c r="B55" s="175"/>
      <c r="C55" s="175"/>
      <c r="D55" s="175"/>
      <c r="E55" s="189"/>
      <c r="F55" s="175"/>
      <c r="G55" s="175"/>
      <c r="H55" s="198"/>
      <c r="I55" s="198"/>
      <c r="J55" s="199"/>
      <c r="K55" s="200"/>
      <c r="L55" s="175"/>
      <c r="M55" s="212"/>
      <c r="N55" s="175"/>
      <c r="O55" s="175"/>
      <c r="P55" s="177"/>
    </row>
    <row r="56">
      <c r="A56" s="173"/>
      <c r="B56" s="175"/>
      <c r="F56" s="175"/>
      <c r="G56" s="175"/>
      <c r="H56" s="175"/>
      <c r="I56" s="175"/>
      <c r="J56" s="189"/>
      <c r="K56" s="202"/>
      <c r="L56" s="203"/>
      <c r="M56" s="204"/>
      <c r="N56" s="205"/>
      <c r="O56" s="175"/>
      <c r="P56" s="177"/>
    </row>
    <row r="57">
      <c r="A57" s="173"/>
      <c r="B57" s="175"/>
      <c r="F57" s="215"/>
      <c r="G57" s="215" t="str">
        <f>'Head to Head Playoffs'!A19</f>
        <v/>
      </c>
      <c r="H57" s="215" t="str">
        <f>'Head to Head Playoffs'!B19</f>
        <v/>
      </c>
      <c r="I57" s="123"/>
      <c r="J57" s="201"/>
      <c r="K57" s="205"/>
      <c r="L57" s="175"/>
      <c r="M57" s="189"/>
      <c r="N57" s="205"/>
      <c r="O57" s="175"/>
      <c r="P57" s="177"/>
    </row>
    <row r="58">
      <c r="A58" s="173"/>
      <c r="B58" s="175"/>
      <c r="F58" s="216"/>
      <c r="G58" s="195"/>
      <c r="H58" s="175"/>
      <c r="I58" s="175"/>
      <c r="J58" s="189"/>
      <c r="K58" s="175"/>
      <c r="L58" s="175"/>
      <c r="M58" s="189"/>
      <c r="N58" s="205"/>
      <c r="O58" s="175"/>
      <c r="P58" s="177"/>
    </row>
    <row r="59">
      <c r="A59" s="173"/>
      <c r="B59" s="175"/>
      <c r="C59" s="175"/>
      <c r="D59" s="175"/>
      <c r="E59" s="189"/>
      <c r="F59" s="175"/>
      <c r="G59" s="175"/>
      <c r="H59" s="198"/>
      <c r="I59" s="198"/>
      <c r="J59" s="189"/>
      <c r="K59" s="175"/>
      <c r="L59" s="175"/>
      <c r="M59" s="189"/>
      <c r="N59" s="206"/>
      <c r="O59" s="200"/>
      <c r="P59" s="177"/>
    </row>
    <row r="60">
      <c r="A60" s="173"/>
      <c r="B60" s="175"/>
      <c r="C60" s="190" t="str">
        <f>'Head to Head Playoffs'!A15</f>
        <v/>
      </c>
      <c r="D60" s="190" t="str">
        <f>'Head to Head Playoffs'!B15</f>
        <v/>
      </c>
      <c r="E60" s="201"/>
      <c r="F60" s="175"/>
      <c r="G60" s="175"/>
      <c r="H60" s="198"/>
      <c r="I60" s="198"/>
      <c r="J60" s="189"/>
      <c r="K60" s="175"/>
      <c r="L60" s="175"/>
      <c r="M60" s="189"/>
      <c r="N60" s="205"/>
      <c r="O60" s="175"/>
      <c r="P60" s="177"/>
    </row>
    <row r="61">
      <c r="A61" s="173"/>
      <c r="B61" s="175"/>
      <c r="C61" s="175"/>
      <c r="D61" s="175"/>
      <c r="E61" s="199"/>
      <c r="F61" s="207"/>
      <c r="G61" s="207"/>
      <c r="H61" s="207"/>
      <c r="I61" s="123"/>
      <c r="J61" s="201"/>
      <c r="K61" s="175"/>
      <c r="L61" s="175"/>
      <c r="M61" s="189"/>
      <c r="N61" s="205"/>
      <c r="O61" s="175"/>
      <c r="P61" s="177"/>
    </row>
    <row r="62">
      <c r="A62" s="173"/>
      <c r="B62" s="175"/>
      <c r="C62" s="190" t="str">
        <f>'Head to Head Playoffs'!A16</f>
        <v/>
      </c>
      <c r="D62" s="190" t="str">
        <f>'Head to Head Playoffs'!B16</f>
        <v/>
      </c>
      <c r="E62" s="217"/>
      <c r="F62" s="175"/>
      <c r="G62" s="175"/>
      <c r="H62" s="198"/>
      <c r="I62" s="198"/>
      <c r="J62" s="189"/>
      <c r="K62" s="205"/>
      <c r="L62" s="175"/>
      <c r="M62" s="199"/>
      <c r="N62" s="175"/>
      <c r="O62" s="175"/>
      <c r="P62" s="177"/>
    </row>
    <row r="63">
      <c r="A63" s="173"/>
      <c r="B63" s="175"/>
      <c r="C63" s="175"/>
      <c r="D63" s="175"/>
      <c r="E63" s="189"/>
      <c r="F63" s="175"/>
      <c r="G63" s="175"/>
      <c r="H63" s="198"/>
      <c r="I63" s="198"/>
      <c r="J63" s="189"/>
      <c r="K63" s="205"/>
      <c r="L63" s="200"/>
      <c r="M63" s="218"/>
      <c r="N63" s="175"/>
      <c r="O63" s="175"/>
      <c r="P63" s="177"/>
    </row>
    <row r="64">
      <c r="A64" s="173"/>
      <c r="B64" s="175"/>
      <c r="F64" s="175"/>
      <c r="G64" s="175"/>
      <c r="H64" s="175"/>
      <c r="I64" s="175"/>
      <c r="J64" s="189"/>
      <c r="K64" s="219"/>
      <c r="L64" s="188"/>
      <c r="M64" s="210"/>
      <c r="N64" s="175"/>
      <c r="O64" s="175"/>
      <c r="P64" s="177"/>
    </row>
    <row r="65">
      <c r="A65" s="173"/>
      <c r="B65" s="175"/>
      <c r="F65" s="215"/>
      <c r="G65" s="215" t="str">
        <f>'Head to Head Playoffs'!A18</f>
        <v/>
      </c>
      <c r="H65" s="215" t="str">
        <f>'Head to Head Playoffs'!B18</f>
        <v/>
      </c>
      <c r="I65" s="123"/>
      <c r="J65" s="201"/>
      <c r="K65" s="205"/>
      <c r="L65" s="175"/>
      <c r="M65" s="189"/>
      <c r="N65" s="175"/>
      <c r="O65" s="175"/>
      <c r="P65" s="177"/>
    </row>
    <row r="66">
      <c r="A66" s="173"/>
      <c r="B66" s="175"/>
      <c r="F66" s="216"/>
      <c r="G66" s="195"/>
      <c r="H66" s="175"/>
      <c r="I66" s="175"/>
      <c r="J66" s="189"/>
      <c r="K66" s="175"/>
      <c r="L66" s="175"/>
      <c r="M66" s="189"/>
      <c r="N66" s="175"/>
      <c r="O66" s="175"/>
      <c r="P66" s="177"/>
    </row>
    <row r="67">
      <c r="A67" s="173"/>
      <c r="B67" s="175"/>
      <c r="C67" s="1" t="s">
        <v>1744</v>
      </c>
      <c r="M67" s="176"/>
      <c r="N67" s="175"/>
      <c r="O67" s="175"/>
      <c r="P67" s="177"/>
    </row>
    <row r="68" ht="27.0" customHeight="1">
      <c r="A68" s="173"/>
      <c r="B68" s="211"/>
    </row>
    <row r="69">
      <c r="E69" s="176"/>
      <c r="J69" s="176"/>
      <c r="M69" s="176"/>
    </row>
    <row r="70">
      <c r="E70" s="176"/>
      <c r="J70" s="176"/>
      <c r="M70" s="176"/>
    </row>
    <row r="71">
      <c r="E71" s="176"/>
      <c r="J71" s="176"/>
      <c r="M71" s="176"/>
    </row>
    <row r="72">
      <c r="E72" s="176"/>
      <c r="J72" s="176"/>
      <c r="M72" s="176"/>
    </row>
    <row r="73">
      <c r="E73" s="176"/>
      <c r="J73" s="176"/>
      <c r="M73" s="176"/>
    </row>
    <row r="74">
      <c r="E74" s="176"/>
      <c r="J74" s="176"/>
      <c r="M74" s="176"/>
    </row>
    <row r="75">
      <c r="E75" s="176"/>
      <c r="J75" s="176"/>
      <c r="M75" s="176"/>
    </row>
    <row r="76">
      <c r="E76" s="176"/>
      <c r="J76" s="176"/>
      <c r="M76" s="176"/>
    </row>
    <row r="77">
      <c r="E77" s="176"/>
      <c r="J77" s="176"/>
      <c r="M77" s="176"/>
    </row>
    <row r="78">
      <c r="E78" s="176"/>
      <c r="J78" s="176"/>
      <c r="M78" s="176"/>
    </row>
    <row r="79">
      <c r="E79" s="176"/>
      <c r="J79" s="176"/>
      <c r="M79" s="176"/>
    </row>
    <row r="80">
      <c r="E80" s="176"/>
      <c r="J80" s="176"/>
      <c r="M80" s="176"/>
    </row>
    <row r="81">
      <c r="E81" s="176"/>
      <c r="J81" s="176"/>
      <c r="M81" s="176"/>
    </row>
    <row r="82">
      <c r="E82" s="176"/>
      <c r="J82" s="176"/>
      <c r="M82" s="176"/>
    </row>
    <row r="83">
      <c r="E83" s="176"/>
      <c r="J83" s="176"/>
      <c r="M83" s="176"/>
    </row>
    <row r="84">
      <c r="E84" s="176"/>
      <c r="J84" s="176"/>
      <c r="M84" s="176"/>
    </row>
    <row r="85">
      <c r="E85" s="176"/>
      <c r="J85" s="176"/>
      <c r="M85" s="176"/>
    </row>
    <row r="86">
      <c r="E86" s="176"/>
      <c r="J86" s="176"/>
      <c r="M86" s="176"/>
    </row>
    <row r="87">
      <c r="E87" s="176"/>
      <c r="J87" s="176"/>
      <c r="M87" s="176"/>
    </row>
    <row r="88">
      <c r="E88" s="176"/>
      <c r="J88" s="176"/>
      <c r="M88" s="176"/>
    </row>
    <row r="89">
      <c r="E89" s="176"/>
      <c r="J89" s="176"/>
      <c r="M89" s="176"/>
    </row>
    <row r="90">
      <c r="E90" s="176"/>
      <c r="J90" s="176"/>
      <c r="M90" s="176"/>
    </row>
    <row r="91">
      <c r="E91" s="176"/>
      <c r="J91" s="176"/>
      <c r="M91" s="176"/>
    </row>
    <row r="92">
      <c r="E92" s="176"/>
      <c r="J92" s="176"/>
      <c r="M92" s="176"/>
    </row>
    <row r="93">
      <c r="E93" s="176"/>
      <c r="J93" s="176"/>
      <c r="M93" s="176"/>
    </row>
    <row r="94">
      <c r="E94" s="176"/>
      <c r="J94" s="176"/>
      <c r="M94" s="176"/>
    </row>
    <row r="95">
      <c r="E95" s="176"/>
      <c r="J95" s="176"/>
      <c r="M95" s="176"/>
    </row>
    <row r="96">
      <c r="E96" s="176"/>
      <c r="J96" s="176"/>
      <c r="M96" s="176"/>
    </row>
    <row r="97">
      <c r="E97" s="176"/>
      <c r="J97" s="176"/>
      <c r="M97" s="176"/>
    </row>
    <row r="98">
      <c r="E98" s="176"/>
      <c r="J98" s="176"/>
      <c r="M98" s="176"/>
    </row>
    <row r="99">
      <c r="E99" s="176"/>
      <c r="J99" s="176"/>
      <c r="M99" s="176"/>
    </row>
    <row r="100">
      <c r="E100" s="176"/>
      <c r="J100" s="176"/>
      <c r="M100" s="176"/>
    </row>
    <row r="101">
      <c r="E101" s="176"/>
      <c r="J101" s="176"/>
      <c r="M101" s="176"/>
    </row>
    <row r="102">
      <c r="E102" s="176"/>
      <c r="J102" s="176"/>
      <c r="M102" s="176"/>
    </row>
    <row r="103">
      <c r="E103" s="176"/>
      <c r="J103" s="176"/>
      <c r="M103" s="176"/>
    </row>
    <row r="104">
      <c r="E104" s="176"/>
      <c r="J104" s="176"/>
      <c r="M104" s="176"/>
    </row>
    <row r="105">
      <c r="E105" s="176"/>
      <c r="J105" s="176"/>
      <c r="M105" s="176"/>
    </row>
    <row r="106">
      <c r="E106" s="176"/>
      <c r="J106" s="176"/>
      <c r="M106" s="176"/>
    </row>
    <row r="107">
      <c r="E107" s="176"/>
      <c r="J107" s="176"/>
      <c r="M107" s="176"/>
    </row>
    <row r="108">
      <c r="E108" s="176"/>
      <c r="J108" s="176"/>
      <c r="M108" s="176"/>
    </row>
    <row r="109">
      <c r="E109" s="176"/>
      <c r="J109" s="176"/>
      <c r="M109" s="176"/>
    </row>
    <row r="110">
      <c r="E110" s="176"/>
      <c r="J110" s="176"/>
      <c r="M110" s="176"/>
    </row>
    <row r="111">
      <c r="E111" s="176"/>
      <c r="J111" s="176"/>
      <c r="M111" s="176"/>
    </row>
    <row r="112">
      <c r="E112" s="176"/>
      <c r="J112" s="176"/>
      <c r="M112" s="176"/>
    </row>
    <row r="113">
      <c r="E113" s="176"/>
      <c r="J113" s="176"/>
      <c r="M113" s="176"/>
    </row>
    <row r="114">
      <c r="E114" s="176"/>
      <c r="J114" s="176"/>
      <c r="M114" s="176"/>
    </row>
    <row r="115">
      <c r="E115" s="176"/>
      <c r="J115" s="176"/>
      <c r="M115" s="176"/>
    </row>
    <row r="116">
      <c r="E116" s="176"/>
      <c r="J116" s="176"/>
      <c r="M116" s="176"/>
    </row>
    <row r="117">
      <c r="E117" s="176"/>
      <c r="J117" s="176"/>
      <c r="M117" s="176"/>
    </row>
    <row r="118">
      <c r="E118" s="176"/>
      <c r="J118" s="176"/>
      <c r="M118" s="176"/>
    </row>
    <row r="119">
      <c r="E119" s="176"/>
      <c r="J119" s="176"/>
      <c r="M119" s="176"/>
    </row>
    <row r="120">
      <c r="E120" s="176"/>
      <c r="J120" s="176"/>
      <c r="M120" s="176"/>
    </row>
    <row r="121">
      <c r="E121" s="176"/>
      <c r="J121" s="176"/>
      <c r="M121" s="176"/>
    </row>
    <row r="122">
      <c r="E122" s="176"/>
      <c r="J122" s="176"/>
      <c r="M122" s="176"/>
    </row>
    <row r="123">
      <c r="E123" s="176"/>
      <c r="J123" s="176"/>
      <c r="M123" s="176"/>
    </row>
    <row r="124">
      <c r="E124" s="176"/>
      <c r="J124" s="176"/>
      <c r="M124" s="176"/>
    </row>
    <row r="125">
      <c r="E125" s="176"/>
      <c r="J125" s="176"/>
      <c r="M125" s="176"/>
    </row>
    <row r="126">
      <c r="E126" s="176"/>
      <c r="J126" s="176"/>
      <c r="M126" s="176"/>
    </row>
    <row r="127">
      <c r="E127" s="176"/>
      <c r="J127" s="176"/>
      <c r="M127" s="176"/>
    </row>
    <row r="128">
      <c r="E128" s="176"/>
      <c r="J128" s="176"/>
      <c r="M128" s="176"/>
    </row>
    <row r="129">
      <c r="E129" s="176"/>
      <c r="J129" s="176"/>
      <c r="M129" s="176"/>
    </row>
    <row r="130">
      <c r="E130" s="176"/>
      <c r="J130" s="176"/>
      <c r="M130" s="176"/>
    </row>
    <row r="131">
      <c r="E131" s="176"/>
      <c r="J131" s="176"/>
      <c r="M131" s="176"/>
    </row>
    <row r="132">
      <c r="E132" s="176"/>
      <c r="J132" s="176"/>
      <c r="M132" s="176"/>
    </row>
    <row r="133">
      <c r="E133" s="176"/>
      <c r="J133" s="176"/>
      <c r="M133" s="176"/>
    </row>
    <row r="134">
      <c r="E134" s="176"/>
      <c r="J134" s="176"/>
      <c r="M134" s="176"/>
    </row>
    <row r="135">
      <c r="E135" s="176"/>
      <c r="J135" s="176"/>
      <c r="M135" s="176"/>
    </row>
    <row r="136">
      <c r="E136" s="176"/>
      <c r="J136" s="176"/>
      <c r="M136" s="176"/>
    </row>
    <row r="137">
      <c r="E137" s="176"/>
      <c r="J137" s="176"/>
      <c r="M137" s="176"/>
    </row>
    <row r="138">
      <c r="E138" s="176"/>
      <c r="J138" s="176"/>
      <c r="M138" s="176"/>
    </row>
    <row r="139">
      <c r="E139" s="176"/>
      <c r="J139" s="176"/>
      <c r="M139" s="176"/>
    </row>
    <row r="140">
      <c r="E140" s="176"/>
      <c r="J140" s="176"/>
      <c r="M140" s="176"/>
    </row>
    <row r="141">
      <c r="E141" s="176"/>
      <c r="J141" s="176"/>
      <c r="M141" s="176"/>
    </row>
    <row r="142">
      <c r="E142" s="176"/>
      <c r="J142" s="176"/>
      <c r="M142" s="176"/>
    </row>
    <row r="143">
      <c r="E143" s="176"/>
      <c r="J143" s="176"/>
      <c r="M143" s="176"/>
    </row>
    <row r="144">
      <c r="E144" s="176"/>
      <c r="J144" s="176"/>
      <c r="M144" s="176"/>
    </row>
    <row r="145">
      <c r="E145" s="176"/>
      <c r="J145" s="176"/>
      <c r="M145" s="176"/>
    </row>
    <row r="146">
      <c r="E146" s="176"/>
      <c r="J146" s="176"/>
      <c r="M146" s="176"/>
    </row>
    <row r="147">
      <c r="E147" s="176"/>
      <c r="J147" s="176"/>
      <c r="M147" s="176"/>
    </row>
    <row r="148">
      <c r="E148" s="176"/>
      <c r="J148" s="176"/>
      <c r="M148" s="176"/>
    </row>
    <row r="149">
      <c r="E149" s="176"/>
      <c r="J149" s="176"/>
      <c r="M149" s="176"/>
    </row>
    <row r="150">
      <c r="E150" s="176"/>
      <c r="J150" s="176"/>
      <c r="M150" s="176"/>
    </row>
    <row r="151">
      <c r="E151" s="176"/>
      <c r="J151" s="176"/>
      <c r="M151" s="176"/>
    </row>
    <row r="152">
      <c r="E152" s="176"/>
      <c r="J152" s="176"/>
      <c r="M152" s="176"/>
    </row>
    <row r="153">
      <c r="E153" s="176"/>
      <c r="J153" s="176"/>
      <c r="M153" s="176"/>
    </row>
    <row r="154">
      <c r="E154" s="176"/>
      <c r="J154" s="176"/>
      <c r="M154" s="176"/>
    </row>
    <row r="155">
      <c r="E155" s="176"/>
      <c r="J155" s="176"/>
      <c r="M155" s="176"/>
    </row>
    <row r="156">
      <c r="E156" s="176"/>
      <c r="J156" s="176"/>
      <c r="M156" s="176"/>
    </row>
    <row r="157">
      <c r="E157" s="176"/>
      <c r="J157" s="176"/>
      <c r="M157" s="176"/>
    </row>
    <row r="158">
      <c r="E158" s="176"/>
      <c r="J158" s="176"/>
      <c r="M158" s="176"/>
    </row>
    <row r="159">
      <c r="E159" s="176"/>
      <c r="J159" s="176"/>
      <c r="M159" s="176"/>
    </row>
    <row r="160">
      <c r="E160" s="176"/>
      <c r="J160" s="176"/>
      <c r="M160" s="176"/>
    </row>
    <row r="161">
      <c r="E161" s="176"/>
      <c r="J161" s="176"/>
      <c r="M161" s="176"/>
    </row>
    <row r="162">
      <c r="E162" s="176"/>
      <c r="J162" s="176"/>
      <c r="M162" s="176"/>
    </row>
    <row r="163">
      <c r="E163" s="176"/>
      <c r="J163" s="176"/>
      <c r="M163" s="176"/>
    </row>
    <row r="164">
      <c r="E164" s="176"/>
      <c r="J164" s="176"/>
      <c r="M164" s="176"/>
    </row>
    <row r="165">
      <c r="E165" s="176"/>
      <c r="J165" s="176"/>
      <c r="M165" s="176"/>
    </row>
    <row r="166">
      <c r="E166" s="176"/>
      <c r="J166" s="176"/>
      <c r="M166" s="176"/>
    </row>
    <row r="167">
      <c r="E167" s="176"/>
      <c r="J167" s="176"/>
      <c r="M167" s="176"/>
    </row>
    <row r="168">
      <c r="E168" s="176"/>
      <c r="J168" s="176"/>
      <c r="M168" s="176"/>
    </row>
    <row r="169">
      <c r="E169" s="176"/>
      <c r="J169" s="176"/>
      <c r="M169" s="176"/>
    </row>
    <row r="170">
      <c r="E170" s="176"/>
      <c r="J170" s="176"/>
      <c r="M170" s="176"/>
    </row>
    <row r="171">
      <c r="E171" s="176"/>
      <c r="J171" s="176"/>
      <c r="M171" s="176"/>
    </row>
    <row r="172">
      <c r="E172" s="176"/>
      <c r="J172" s="176"/>
      <c r="M172" s="176"/>
    </row>
    <row r="173">
      <c r="E173" s="176"/>
      <c r="J173" s="176"/>
      <c r="M173" s="176"/>
    </row>
    <row r="174">
      <c r="E174" s="176"/>
      <c r="J174" s="176"/>
      <c r="M174" s="176"/>
    </row>
    <row r="175">
      <c r="E175" s="176"/>
      <c r="J175" s="176"/>
      <c r="M175" s="176"/>
    </row>
    <row r="176">
      <c r="E176" s="176"/>
      <c r="J176" s="176"/>
      <c r="M176" s="176"/>
    </row>
    <row r="177">
      <c r="E177" s="176"/>
      <c r="J177" s="176"/>
      <c r="M177" s="176"/>
    </row>
    <row r="178">
      <c r="E178" s="176"/>
      <c r="J178" s="176"/>
      <c r="M178" s="176"/>
    </row>
    <row r="179">
      <c r="E179" s="176"/>
      <c r="J179" s="176"/>
      <c r="M179" s="176"/>
    </row>
    <row r="180">
      <c r="E180" s="176"/>
      <c r="J180" s="176"/>
      <c r="M180" s="176"/>
    </row>
    <row r="181">
      <c r="E181" s="176"/>
      <c r="J181" s="176"/>
      <c r="M181" s="176"/>
    </row>
    <row r="182">
      <c r="E182" s="176"/>
      <c r="J182" s="176"/>
      <c r="M182" s="176"/>
    </row>
    <row r="183">
      <c r="E183" s="176"/>
      <c r="J183" s="176"/>
      <c r="M183" s="176"/>
    </row>
    <row r="184">
      <c r="E184" s="176"/>
      <c r="J184" s="176"/>
      <c r="M184" s="176"/>
    </row>
    <row r="185">
      <c r="E185" s="176"/>
      <c r="J185" s="176"/>
      <c r="M185" s="176"/>
    </row>
    <row r="186">
      <c r="E186" s="176"/>
      <c r="J186" s="176"/>
      <c r="M186" s="176"/>
    </row>
    <row r="187">
      <c r="E187" s="176"/>
      <c r="J187" s="176"/>
      <c r="M187" s="176"/>
    </row>
    <row r="188">
      <c r="E188" s="176"/>
      <c r="J188" s="176"/>
      <c r="M188" s="176"/>
    </row>
    <row r="189">
      <c r="E189" s="176"/>
      <c r="J189" s="176"/>
      <c r="M189" s="176"/>
    </row>
    <row r="190">
      <c r="E190" s="176"/>
      <c r="J190" s="176"/>
      <c r="M190" s="176"/>
    </row>
    <row r="191">
      <c r="E191" s="176"/>
      <c r="J191" s="176"/>
      <c r="M191" s="176"/>
    </row>
    <row r="192">
      <c r="E192" s="176"/>
      <c r="J192" s="176"/>
      <c r="M192" s="176"/>
    </row>
    <row r="193">
      <c r="E193" s="176"/>
      <c r="J193" s="176"/>
      <c r="M193" s="176"/>
    </row>
    <row r="194">
      <c r="E194" s="176"/>
      <c r="J194" s="176"/>
      <c r="M194" s="176"/>
    </row>
    <row r="195">
      <c r="E195" s="176"/>
      <c r="J195" s="176"/>
      <c r="M195" s="176"/>
    </row>
    <row r="196">
      <c r="E196" s="176"/>
      <c r="J196" s="176"/>
      <c r="M196" s="176"/>
    </row>
    <row r="197">
      <c r="E197" s="176"/>
      <c r="J197" s="176"/>
      <c r="M197" s="176"/>
    </row>
    <row r="198">
      <c r="E198" s="176"/>
      <c r="J198" s="176"/>
      <c r="M198" s="176"/>
    </row>
    <row r="199">
      <c r="E199" s="176"/>
      <c r="J199" s="176"/>
      <c r="M199" s="176"/>
    </row>
    <row r="200">
      <c r="E200" s="176"/>
      <c r="J200" s="176"/>
      <c r="M200" s="176"/>
    </row>
    <row r="201">
      <c r="E201" s="176"/>
      <c r="J201" s="176"/>
      <c r="M201" s="176"/>
    </row>
    <row r="202">
      <c r="E202" s="176"/>
      <c r="J202" s="176"/>
      <c r="M202" s="176"/>
    </row>
    <row r="203">
      <c r="E203" s="176"/>
      <c r="J203" s="176"/>
      <c r="M203" s="176"/>
    </row>
    <row r="204">
      <c r="E204" s="176"/>
      <c r="J204" s="176"/>
      <c r="M204" s="176"/>
    </row>
    <row r="205">
      <c r="E205" s="176"/>
      <c r="J205" s="176"/>
      <c r="M205" s="176"/>
    </row>
    <row r="206">
      <c r="E206" s="176"/>
      <c r="J206" s="176"/>
      <c r="M206" s="176"/>
    </row>
    <row r="207">
      <c r="E207" s="176"/>
      <c r="J207" s="176"/>
      <c r="M207" s="176"/>
    </row>
    <row r="208">
      <c r="E208" s="176"/>
      <c r="J208" s="176"/>
      <c r="M208" s="176"/>
    </row>
    <row r="209">
      <c r="E209" s="176"/>
      <c r="J209" s="176"/>
      <c r="M209" s="176"/>
    </row>
    <row r="210">
      <c r="E210" s="176"/>
      <c r="J210" s="176"/>
      <c r="M210" s="176"/>
    </row>
    <row r="211">
      <c r="E211" s="176"/>
      <c r="J211" s="176"/>
      <c r="M211" s="176"/>
    </row>
    <row r="212">
      <c r="E212" s="176"/>
      <c r="J212" s="176"/>
      <c r="M212" s="176"/>
    </row>
    <row r="213">
      <c r="E213" s="176"/>
      <c r="J213" s="176"/>
      <c r="M213" s="176"/>
    </row>
    <row r="214">
      <c r="E214" s="176"/>
      <c r="J214" s="176"/>
      <c r="M214" s="176"/>
    </row>
    <row r="215">
      <c r="E215" s="176"/>
      <c r="J215" s="176"/>
      <c r="M215" s="176"/>
    </row>
    <row r="216">
      <c r="E216" s="176"/>
      <c r="J216" s="176"/>
      <c r="M216" s="176"/>
    </row>
    <row r="217">
      <c r="E217" s="176"/>
      <c r="J217" s="176"/>
      <c r="M217" s="176"/>
    </row>
    <row r="218">
      <c r="E218" s="176"/>
      <c r="J218" s="176"/>
      <c r="M218" s="176"/>
    </row>
    <row r="219">
      <c r="E219" s="176"/>
      <c r="J219" s="176"/>
      <c r="M219" s="176"/>
    </row>
    <row r="220">
      <c r="E220" s="176"/>
      <c r="J220" s="176"/>
      <c r="M220" s="176"/>
    </row>
    <row r="221">
      <c r="E221" s="176"/>
      <c r="J221" s="176"/>
      <c r="M221" s="176"/>
    </row>
    <row r="222">
      <c r="E222" s="176"/>
      <c r="J222" s="176"/>
      <c r="M222" s="176"/>
    </row>
    <row r="223">
      <c r="E223" s="176"/>
      <c r="J223" s="176"/>
      <c r="M223" s="176"/>
    </row>
    <row r="224">
      <c r="E224" s="176"/>
      <c r="J224" s="176"/>
      <c r="M224" s="176"/>
    </row>
    <row r="225">
      <c r="E225" s="176"/>
      <c r="J225" s="176"/>
      <c r="M225" s="176"/>
    </row>
    <row r="226">
      <c r="E226" s="176"/>
      <c r="J226" s="176"/>
      <c r="M226" s="176"/>
    </row>
    <row r="227">
      <c r="E227" s="176"/>
      <c r="J227" s="176"/>
      <c r="M227" s="176"/>
    </row>
    <row r="228">
      <c r="E228" s="176"/>
      <c r="J228" s="176"/>
      <c r="M228" s="176"/>
    </row>
    <row r="229">
      <c r="E229" s="176"/>
      <c r="J229" s="176"/>
      <c r="M229" s="176"/>
    </row>
    <row r="230">
      <c r="E230" s="176"/>
      <c r="J230" s="176"/>
      <c r="M230" s="176"/>
    </row>
    <row r="231">
      <c r="E231" s="176"/>
      <c r="J231" s="176"/>
      <c r="M231" s="176"/>
    </row>
    <row r="232">
      <c r="E232" s="176"/>
      <c r="J232" s="176"/>
      <c r="M232" s="176"/>
    </row>
    <row r="233">
      <c r="E233" s="176"/>
      <c r="J233" s="176"/>
      <c r="M233" s="176"/>
    </row>
    <row r="234">
      <c r="E234" s="176"/>
      <c r="J234" s="176"/>
      <c r="M234" s="176"/>
    </row>
    <row r="235">
      <c r="E235" s="176"/>
      <c r="J235" s="176"/>
      <c r="M235" s="176"/>
    </row>
    <row r="236">
      <c r="E236" s="176"/>
      <c r="J236" s="176"/>
      <c r="M236" s="176"/>
    </row>
    <row r="237">
      <c r="E237" s="176"/>
      <c r="J237" s="176"/>
      <c r="M237" s="176"/>
    </row>
    <row r="238">
      <c r="E238" s="176"/>
      <c r="J238" s="176"/>
      <c r="M238" s="176"/>
    </row>
    <row r="239">
      <c r="E239" s="176"/>
      <c r="J239" s="176"/>
      <c r="M239" s="176"/>
    </row>
    <row r="240">
      <c r="E240" s="176"/>
      <c r="J240" s="176"/>
      <c r="M240" s="176"/>
    </row>
    <row r="241">
      <c r="E241" s="176"/>
      <c r="J241" s="176"/>
      <c r="M241" s="176"/>
    </row>
    <row r="242">
      <c r="E242" s="176"/>
      <c r="J242" s="176"/>
      <c r="M242" s="176"/>
    </row>
    <row r="243">
      <c r="E243" s="176"/>
      <c r="J243" s="176"/>
      <c r="M243" s="176"/>
    </row>
    <row r="244">
      <c r="E244" s="176"/>
      <c r="J244" s="176"/>
      <c r="M244" s="176"/>
    </row>
    <row r="245">
      <c r="E245" s="176"/>
      <c r="J245" s="176"/>
      <c r="M245" s="176"/>
    </row>
    <row r="246">
      <c r="E246" s="176"/>
      <c r="J246" s="176"/>
      <c r="M246" s="176"/>
    </row>
    <row r="247">
      <c r="E247" s="176"/>
      <c r="J247" s="176"/>
      <c r="M247" s="176"/>
    </row>
    <row r="248">
      <c r="E248" s="176"/>
      <c r="J248" s="176"/>
      <c r="M248" s="176"/>
    </row>
    <row r="249">
      <c r="E249" s="176"/>
      <c r="J249" s="176"/>
      <c r="M249" s="176"/>
    </row>
    <row r="250">
      <c r="E250" s="176"/>
      <c r="J250" s="176"/>
      <c r="M250" s="176"/>
    </row>
    <row r="251">
      <c r="E251" s="176"/>
      <c r="J251" s="176"/>
      <c r="M251" s="176"/>
    </row>
    <row r="252">
      <c r="E252" s="176"/>
      <c r="J252" s="176"/>
      <c r="M252" s="176"/>
    </row>
    <row r="253">
      <c r="E253" s="176"/>
      <c r="J253" s="176"/>
      <c r="M253" s="176"/>
    </row>
    <row r="254">
      <c r="E254" s="176"/>
      <c r="J254" s="176"/>
      <c r="M254" s="176"/>
    </row>
    <row r="255">
      <c r="E255" s="176"/>
      <c r="J255" s="176"/>
      <c r="M255" s="176"/>
    </row>
    <row r="256">
      <c r="E256" s="176"/>
      <c r="J256" s="176"/>
      <c r="M256" s="176"/>
    </row>
    <row r="257">
      <c r="E257" s="176"/>
      <c r="J257" s="176"/>
      <c r="M257" s="176"/>
    </row>
    <row r="258">
      <c r="E258" s="176"/>
      <c r="J258" s="176"/>
      <c r="M258" s="176"/>
    </row>
    <row r="259">
      <c r="E259" s="176"/>
      <c r="J259" s="176"/>
      <c r="M259" s="176"/>
    </row>
    <row r="260">
      <c r="E260" s="176"/>
      <c r="J260" s="176"/>
      <c r="M260" s="176"/>
    </row>
    <row r="261">
      <c r="E261" s="176"/>
      <c r="J261" s="176"/>
      <c r="M261" s="176"/>
    </row>
    <row r="262">
      <c r="E262" s="176"/>
      <c r="J262" s="176"/>
      <c r="M262" s="176"/>
    </row>
    <row r="263">
      <c r="E263" s="176"/>
      <c r="J263" s="176"/>
      <c r="M263" s="176"/>
    </row>
    <row r="264">
      <c r="E264" s="176"/>
      <c r="J264" s="176"/>
      <c r="M264" s="176"/>
    </row>
    <row r="265">
      <c r="E265" s="176"/>
      <c r="J265" s="176"/>
      <c r="M265" s="176"/>
    </row>
    <row r="266">
      <c r="E266" s="176"/>
      <c r="J266" s="176"/>
      <c r="M266" s="176"/>
    </row>
    <row r="267">
      <c r="E267" s="176"/>
      <c r="J267" s="176"/>
      <c r="M267" s="176"/>
    </row>
    <row r="268">
      <c r="E268" s="176"/>
      <c r="J268" s="176"/>
      <c r="M268" s="176"/>
    </row>
    <row r="269">
      <c r="E269" s="176"/>
      <c r="J269" s="176"/>
      <c r="M269" s="176"/>
    </row>
    <row r="270">
      <c r="E270" s="176"/>
      <c r="J270" s="176"/>
      <c r="M270" s="176"/>
    </row>
    <row r="271">
      <c r="E271" s="176"/>
      <c r="J271" s="176"/>
      <c r="M271" s="176"/>
    </row>
    <row r="272">
      <c r="E272" s="176"/>
      <c r="J272" s="176"/>
      <c r="M272" s="176"/>
    </row>
    <row r="273">
      <c r="E273" s="176"/>
      <c r="J273" s="176"/>
      <c r="M273" s="176"/>
    </row>
    <row r="274">
      <c r="E274" s="176"/>
      <c r="J274" s="176"/>
      <c r="M274" s="176"/>
    </row>
    <row r="275">
      <c r="E275" s="176"/>
      <c r="J275" s="176"/>
      <c r="M275" s="176"/>
    </row>
    <row r="276">
      <c r="E276" s="176"/>
      <c r="J276" s="176"/>
      <c r="M276" s="176"/>
    </row>
    <row r="277">
      <c r="E277" s="176"/>
      <c r="J277" s="176"/>
      <c r="M277" s="176"/>
    </row>
    <row r="278">
      <c r="E278" s="176"/>
      <c r="J278" s="176"/>
      <c r="M278" s="176"/>
    </row>
    <row r="279">
      <c r="E279" s="176"/>
      <c r="J279" s="176"/>
      <c r="M279" s="176"/>
    </row>
    <row r="280">
      <c r="E280" s="176"/>
      <c r="J280" s="176"/>
      <c r="M280" s="176"/>
    </row>
    <row r="281">
      <c r="E281" s="176"/>
      <c r="J281" s="176"/>
      <c r="M281" s="176"/>
    </row>
    <row r="282">
      <c r="E282" s="176"/>
      <c r="J282" s="176"/>
      <c r="M282" s="176"/>
    </row>
    <row r="283">
      <c r="E283" s="176"/>
      <c r="J283" s="176"/>
      <c r="M283" s="176"/>
    </row>
    <row r="284">
      <c r="E284" s="176"/>
      <c r="J284" s="176"/>
      <c r="M284" s="176"/>
    </row>
    <row r="285">
      <c r="E285" s="176"/>
      <c r="J285" s="176"/>
      <c r="M285" s="176"/>
    </row>
    <row r="286">
      <c r="E286" s="176"/>
      <c r="J286" s="176"/>
      <c r="M286" s="176"/>
    </row>
    <row r="287">
      <c r="E287" s="176"/>
      <c r="J287" s="176"/>
      <c r="M287" s="176"/>
    </row>
    <row r="288">
      <c r="E288" s="176"/>
      <c r="J288" s="176"/>
      <c r="M288" s="176"/>
    </row>
    <row r="289">
      <c r="E289" s="176"/>
      <c r="J289" s="176"/>
      <c r="M289" s="176"/>
    </row>
    <row r="290">
      <c r="E290" s="176"/>
      <c r="J290" s="176"/>
      <c r="M290" s="176"/>
    </row>
    <row r="291">
      <c r="E291" s="176"/>
      <c r="J291" s="176"/>
      <c r="M291" s="176"/>
    </row>
    <row r="292">
      <c r="E292" s="176"/>
      <c r="J292" s="176"/>
      <c r="M292" s="176"/>
    </row>
    <row r="293">
      <c r="E293" s="176"/>
      <c r="J293" s="176"/>
      <c r="M293" s="176"/>
    </row>
    <row r="294">
      <c r="E294" s="176"/>
      <c r="J294" s="176"/>
      <c r="M294" s="176"/>
    </row>
    <row r="295">
      <c r="E295" s="176"/>
      <c r="J295" s="176"/>
      <c r="M295" s="176"/>
    </row>
    <row r="296">
      <c r="E296" s="176"/>
      <c r="J296" s="176"/>
      <c r="M296" s="176"/>
    </row>
    <row r="297">
      <c r="E297" s="176"/>
      <c r="J297" s="176"/>
      <c r="M297" s="176"/>
    </row>
    <row r="298">
      <c r="E298" s="176"/>
      <c r="J298" s="176"/>
      <c r="M298" s="176"/>
    </row>
    <row r="299">
      <c r="E299" s="176"/>
      <c r="J299" s="176"/>
      <c r="M299" s="176"/>
    </row>
    <row r="300">
      <c r="E300" s="176"/>
      <c r="J300" s="176"/>
      <c r="M300" s="176"/>
    </row>
    <row r="301">
      <c r="E301" s="176"/>
      <c r="J301" s="176"/>
      <c r="M301" s="176"/>
    </row>
    <row r="302">
      <c r="E302" s="176"/>
      <c r="J302" s="176"/>
      <c r="M302" s="176"/>
    </row>
    <row r="303">
      <c r="E303" s="176"/>
      <c r="J303" s="176"/>
      <c r="M303" s="176"/>
    </row>
    <row r="304">
      <c r="E304" s="176"/>
      <c r="J304" s="176"/>
      <c r="M304" s="176"/>
    </row>
    <row r="305">
      <c r="E305" s="176"/>
      <c r="J305" s="176"/>
      <c r="M305" s="176"/>
    </row>
    <row r="306">
      <c r="E306" s="176"/>
      <c r="J306" s="176"/>
      <c r="M306" s="176"/>
    </row>
    <row r="307">
      <c r="E307" s="176"/>
      <c r="J307" s="176"/>
      <c r="M307" s="176"/>
    </row>
    <row r="308">
      <c r="E308" s="176"/>
      <c r="J308" s="176"/>
      <c r="M308" s="176"/>
    </row>
    <row r="309">
      <c r="E309" s="176"/>
      <c r="J309" s="176"/>
      <c r="M309" s="176"/>
    </row>
    <row r="310">
      <c r="E310" s="176"/>
      <c r="J310" s="176"/>
      <c r="M310" s="176"/>
    </row>
    <row r="311">
      <c r="E311" s="176"/>
      <c r="J311" s="176"/>
      <c r="M311" s="176"/>
    </row>
    <row r="312">
      <c r="E312" s="176"/>
      <c r="J312" s="176"/>
      <c r="M312" s="176"/>
    </row>
    <row r="313">
      <c r="E313" s="176"/>
      <c r="J313" s="176"/>
      <c r="M313" s="176"/>
    </row>
    <row r="314">
      <c r="E314" s="176"/>
      <c r="J314" s="176"/>
      <c r="M314" s="176"/>
    </row>
    <row r="315">
      <c r="E315" s="176"/>
      <c r="J315" s="176"/>
      <c r="M315" s="176"/>
    </row>
    <row r="316">
      <c r="E316" s="176"/>
      <c r="J316" s="176"/>
      <c r="M316" s="176"/>
    </row>
    <row r="317">
      <c r="E317" s="176"/>
      <c r="J317" s="176"/>
      <c r="M317" s="176"/>
    </row>
    <row r="318">
      <c r="E318" s="176"/>
      <c r="J318" s="176"/>
      <c r="M318" s="176"/>
    </row>
    <row r="319">
      <c r="E319" s="176"/>
      <c r="J319" s="176"/>
      <c r="M319" s="176"/>
    </row>
    <row r="320">
      <c r="E320" s="176"/>
      <c r="J320" s="176"/>
      <c r="M320" s="176"/>
    </row>
    <row r="321">
      <c r="E321" s="176"/>
      <c r="J321" s="176"/>
      <c r="M321" s="176"/>
    </row>
    <row r="322">
      <c r="E322" s="176"/>
      <c r="J322" s="176"/>
      <c r="M322" s="176"/>
    </row>
    <row r="323">
      <c r="E323" s="176"/>
      <c r="J323" s="176"/>
      <c r="M323" s="176"/>
    </row>
    <row r="324">
      <c r="E324" s="176"/>
      <c r="J324" s="176"/>
      <c r="M324" s="176"/>
    </row>
    <row r="325">
      <c r="E325" s="176"/>
      <c r="J325" s="176"/>
      <c r="M325" s="176"/>
    </row>
    <row r="326">
      <c r="E326" s="176"/>
      <c r="J326" s="176"/>
      <c r="M326" s="176"/>
    </row>
    <row r="327">
      <c r="E327" s="176"/>
      <c r="J327" s="176"/>
      <c r="M327" s="176"/>
    </row>
    <row r="328">
      <c r="E328" s="176"/>
      <c r="J328" s="176"/>
      <c r="M328" s="176"/>
    </row>
    <row r="329">
      <c r="E329" s="176"/>
      <c r="J329" s="176"/>
      <c r="M329" s="176"/>
    </row>
    <row r="330">
      <c r="E330" s="176"/>
      <c r="J330" s="176"/>
      <c r="M330" s="176"/>
    </row>
    <row r="331">
      <c r="E331" s="176"/>
      <c r="J331" s="176"/>
      <c r="M331" s="176"/>
    </row>
    <row r="332">
      <c r="E332" s="176"/>
      <c r="J332" s="176"/>
      <c r="M332" s="176"/>
    </row>
    <row r="333">
      <c r="E333" s="176"/>
      <c r="J333" s="176"/>
      <c r="M333" s="176"/>
    </row>
    <row r="334">
      <c r="E334" s="176"/>
      <c r="J334" s="176"/>
      <c r="M334" s="176"/>
    </row>
    <row r="335">
      <c r="E335" s="176"/>
      <c r="J335" s="176"/>
      <c r="M335" s="176"/>
    </row>
    <row r="336">
      <c r="E336" s="176"/>
      <c r="J336" s="176"/>
      <c r="M336" s="176"/>
    </row>
    <row r="337">
      <c r="E337" s="176"/>
      <c r="J337" s="176"/>
      <c r="M337" s="176"/>
    </row>
    <row r="338">
      <c r="E338" s="176"/>
      <c r="J338" s="176"/>
      <c r="M338" s="176"/>
    </row>
    <row r="339">
      <c r="E339" s="176"/>
      <c r="J339" s="176"/>
      <c r="M339" s="176"/>
    </row>
    <row r="340">
      <c r="E340" s="176"/>
      <c r="J340" s="176"/>
      <c r="M340" s="176"/>
    </row>
    <row r="341">
      <c r="E341" s="176"/>
      <c r="J341" s="176"/>
      <c r="M341" s="176"/>
    </row>
    <row r="342">
      <c r="E342" s="176"/>
      <c r="J342" s="176"/>
      <c r="M342" s="176"/>
    </row>
    <row r="343">
      <c r="E343" s="176"/>
      <c r="J343" s="176"/>
      <c r="M343" s="176"/>
    </row>
    <row r="344">
      <c r="E344" s="176"/>
      <c r="J344" s="176"/>
      <c r="M344" s="176"/>
    </row>
    <row r="345">
      <c r="E345" s="176"/>
      <c r="J345" s="176"/>
      <c r="M345" s="176"/>
    </row>
    <row r="346">
      <c r="E346" s="176"/>
      <c r="J346" s="176"/>
      <c r="M346" s="176"/>
    </row>
    <row r="347">
      <c r="E347" s="176"/>
      <c r="J347" s="176"/>
      <c r="M347" s="176"/>
    </row>
    <row r="348">
      <c r="E348" s="176"/>
      <c r="J348" s="176"/>
      <c r="M348" s="176"/>
    </row>
    <row r="349">
      <c r="E349" s="176"/>
      <c r="J349" s="176"/>
      <c r="M349" s="176"/>
    </row>
    <row r="350">
      <c r="E350" s="176"/>
      <c r="J350" s="176"/>
      <c r="M350" s="176"/>
    </row>
    <row r="351">
      <c r="E351" s="176"/>
      <c r="J351" s="176"/>
      <c r="M351" s="176"/>
    </row>
    <row r="352">
      <c r="E352" s="176"/>
      <c r="J352" s="176"/>
      <c r="M352" s="176"/>
    </row>
    <row r="353">
      <c r="E353" s="176"/>
      <c r="J353" s="176"/>
      <c r="M353" s="176"/>
    </row>
    <row r="354">
      <c r="E354" s="176"/>
      <c r="J354" s="176"/>
      <c r="M354" s="176"/>
    </row>
    <row r="355">
      <c r="E355" s="176"/>
      <c r="J355" s="176"/>
      <c r="M355" s="176"/>
    </row>
    <row r="356">
      <c r="E356" s="176"/>
      <c r="J356" s="176"/>
      <c r="M356" s="176"/>
    </row>
    <row r="357">
      <c r="E357" s="176"/>
      <c r="J357" s="176"/>
      <c r="M357" s="176"/>
    </row>
    <row r="358">
      <c r="E358" s="176"/>
      <c r="J358" s="176"/>
      <c r="M358" s="176"/>
    </row>
    <row r="359">
      <c r="E359" s="176"/>
      <c r="J359" s="176"/>
      <c r="M359" s="176"/>
    </row>
    <row r="360">
      <c r="E360" s="176"/>
      <c r="J360" s="176"/>
      <c r="M360" s="176"/>
    </row>
    <row r="361">
      <c r="E361" s="176"/>
      <c r="J361" s="176"/>
      <c r="M361" s="176"/>
    </row>
    <row r="362">
      <c r="E362" s="176"/>
      <c r="J362" s="176"/>
      <c r="M362" s="176"/>
    </row>
    <row r="363">
      <c r="E363" s="176"/>
      <c r="J363" s="176"/>
      <c r="M363" s="176"/>
    </row>
    <row r="364">
      <c r="E364" s="176"/>
      <c r="J364" s="176"/>
      <c r="M364" s="176"/>
    </row>
    <row r="365">
      <c r="E365" s="176"/>
      <c r="J365" s="176"/>
      <c r="M365" s="176"/>
    </row>
    <row r="366">
      <c r="E366" s="176"/>
      <c r="J366" s="176"/>
      <c r="M366" s="176"/>
    </row>
    <row r="367">
      <c r="E367" s="176"/>
      <c r="J367" s="176"/>
      <c r="M367" s="176"/>
    </row>
    <row r="368">
      <c r="E368" s="176"/>
      <c r="J368" s="176"/>
      <c r="M368" s="176"/>
    </row>
    <row r="369">
      <c r="E369" s="176"/>
      <c r="J369" s="176"/>
      <c r="M369" s="176"/>
    </row>
    <row r="370">
      <c r="E370" s="176"/>
      <c r="J370" s="176"/>
      <c r="M370" s="176"/>
    </row>
    <row r="371">
      <c r="E371" s="176"/>
      <c r="J371" s="176"/>
      <c r="M371" s="176"/>
    </row>
    <row r="372">
      <c r="E372" s="176"/>
      <c r="J372" s="176"/>
      <c r="M372" s="176"/>
    </row>
    <row r="373">
      <c r="E373" s="176"/>
      <c r="J373" s="176"/>
      <c r="M373" s="176"/>
    </row>
    <row r="374">
      <c r="E374" s="176"/>
      <c r="J374" s="176"/>
      <c r="M374" s="176"/>
    </row>
    <row r="375">
      <c r="E375" s="176"/>
      <c r="J375" s="176"/>
      <c r="M375" s="176"/>
    </row>
    <row r="376">
      <c r="E376" s="176"/>
      <c r="J376" s="176"/>
      <c r="M376" s="176"/>
    </row>
    <row r="377">
      <c r="E377" s="176"/>
      <c r="J377" s="176"/>
      <c r="M377" s="176"/>
    </row>
    <row r="378">
      <c r="E378" s="176"/>
      <c r="J378" s="176"/>
      <c r="M378" s="176"/>
    </row>
    <row r="379">
      <c r="E379" s="176"/>
      <c r="J379" s="176"/>
      <c r="M379" s="176"/>
    </row>
    <row r="380">
      <c r="E380" s="176"/>
      <c r="J380" s="176"/>
      <c r="M380" s="176"/>
    </row>
    <row r="381">
      <c r="E381" s="176"/>
      <c r="J381" s="176"/>
      <c r="M381" s="176"/>
    </row>
    <row r="382">
      <c r="E382" s="176"/>
      <c r="J382" s="176"/>
      <c r="M382" s="176"/>
    </row>
    <row r="383">
      <c r="E383" s="176"/>
      <c r="J383" s="176"/>
      <c r="M383" s="176"/>
    </row>
    <row r="384">
      <c r="E384" s="176"/>
      <c r="J384" s="176"/>
      <c r="M384" s="176"/>
    </row>
    <row r="385">
      <c r="E385" s="176"/>
      <c r="J385" s="176"/>
      <c r="M385" s="176"/>
    </row>
    <row r="386">
      <c r="E386" s="176"/>
      <c r="J386" s="176"/>
      <c r="M386" s="176"/>
    </row>
    <row r="387">
      <c r="E387" s="176"/>
      <c r="J387" s="176"/>
      <c r="M387" s="176"/>
    </row>
    <row r="388">
      <c r="E388" s="176"/>
      <c r="J388" s="176"/>
      <c r="M388" s="176"/>
    </row>
    <row r="389">
      <c r="E389" s="176"/>
      <c r="J389" s="176"/>
      <c r="M389" s="176"/>
    </row>
    <row r="390">
      <c r="E390" s="176"/>
      <c r="J390" s="176"/>
      <c r="M390" s="176"/>
    </row>
    <row r="391">
      <c r="E391" s="176"/>
      <c r="J391" s="176"/>
      <c r="M391" s="176"/>
    </row>
    <row r="392">
      <c r="E392" s="176"/>
      <c r="J392" s="176"/>
      <c r="M392" s="176"/>
    </row>
    <row r="393">
      <c r="E393" s="176"/>
      <c r="J393" s="176"/>
      <c r="M393" s="176"/>
    </row>
    <row r="394">
      <c r="E394" s="176"/>
      <c r="J394" s="176"/>
      <c r="M394" s="176"/>
    </row>
    <row r="395">
      <c r="E395" s="176"/>
      <c r="J395" s="176"/>
      <c r="M395" s="176"/>
    </row>
    <row r="396">
      <c r="E396" s="176"/>
      <c r="J396" s="176"/>
      <c r="M396" s="176"/>
    </row>
    <row r="397">
      <c r="E397" s="176"/>
      <c r="J397" s="176"/>
      <c r="M397" s="176"/>
    </row>
    <row r="398">
      <c r="E398" s="176"/>
      <c r="J398" s="176"/>
      <c r="M398" s="176"/>
    </row>
    <row r="399">
      <c r="E399" s="176"/>
      <c r="J399" s="176"/>
      <c r="M399" s="176"/>
    </row>
    <row r="400">
      <c r="E400" s="176"/>
      <c r="J400" s="176"/>
      <c r="M400" s="176"/>
    </row>
    <row r="401">
      <c r="E401" s="176"/>
      <c r="J401" s="176"/>
      <c r="M401" s="176"/>
    </row>
    <row r="402">
      <c r="E402" s="176"/>
      <c r="J402" s="176"/>
      <c r="M402" s="176"/>
    </row>
    <row r="403">
      <c r="E403" s="176"/>
      <c r="J403" s="176"/>
      <c r="M403" s="176"/>
    </row>
    <row r="404">
      <c r="E404" s="176"/>
      <c r="J404" s="176"/>
      <c r="M404" s="176"/>
    </row>
    <row r="405">
      <c r="E405" s="176"/>
      <c r="J405" s="176"/>
      <c r="M405" s="176"/>
    </row>
    <row r="406">
      <c r="E406" s="176"/>
      <c r="J406" s="176"/>
      <c r="M406" s="176"/>
    </row>
    <row r="407">
      <c r="E407" s="176"/>
      <c r="J407" s="176"/>
      <c r="M407" s="176"/>
    </row>
    <row r="408">
      <c r="E408" s="176"/>
      <c r="J408" s="176"/>
      <c r="M408" s="176"/>
    </row>
    <row r="409">
      <c r="E409" s="176"/>
      <c r="J409" s="176"/>
      <c r="M409" s="176"/>
    </row>
    <row r="410">
      <c r="E410" s="176"/>
      <c r="J410" s="176"/>
      <c r="M410" s="176"/>
    </row>
    <row r="411">
      <c r="E411" s="176"/>
      <c r="J411" s="176"/>
      <c r="M411" s="176"/>
    </row>
    <row r="412">
      <c r="E412" s="176"/>
      <c r="J412" s="176"/>
      <c r="M412" s="176"/>
    </row>
    <row r="413">
      <c r="E413" s="176"/>
      <c r="J413" s="176"/>
      <c r="M413" s="176"/>
    </row>
    <row r="414">
      <c r="E414" s="176"/>
      <c r="J414" s="176"/>
      <c r="M414" s="176"/>
    </row>
    <row r="415">
      <c r="E415" s="176"/>
      <c r="J415" s="176"/>
      <c r="M415" s="176"/>
    </row>
    <row r="416">
      <c r="E416" s="176"/>
      <c r="J416" s="176"/>
      <c r="M416" s="176"/>
    </row>
    <row r="417">
      <c r="E417" s="176"/>
      <c r="J417" s="176"/>
      <c r="M417" s="176"/>
    </row>
    <row r="418">
      <c r="E418" s="176"/>
      <c r="J418" s="176"/>
      <c r="M418" s="176"/>
    </row>
    <row r="419">
      <c r="E419" s="176"/>
      <c r="J419" s="176"/>
      <c r="M419" s="176"/>
    </row>
    <row r="420">
      <c r="E420" s="176"/>
      <c r="J420" s="176"/>
      <c r="M420" s="176"/>
    </row>
    <row r="421">
      <c r="E421" s="176"/>
      <c r="J421" s="176"/>
      <c r="M421" s="176"/>
    </row>
    <row r="422">
      <c r="E422" s="176"/>
      <c r="J422" s="176"/>
      <c r="M422" s="176"/>
    </row>
    <row r="423">
      <c r="E423" s="176"/>
      <c r="J423" s="176"/>
      <c r="M423" s="176"/>
    </row>
    <row r="424">
      <c r="E424" s="176"/>
      <c r="J424" s="176"/>
      <c r="M424" s="176"/>
    </row>
    <row r="425">
      <c r="E425" s="176"/>
      <c r="J425" s="176"/>
      <c r="M425" s="176"/>
    </row>
    <row r="426">
      <c r="E426" s="176"/>
      <c r="J426" s="176"/>
      <c r="M426" s="176"/>
    </row>
    <row r="427">
      <c r="E427" s="176"/>
      <c r="J427" s="176"/>
      <c r="M427" s="176"/>
    </row>
    <row r="428">
      <c r="E428" s="176"/>
      <c r="J428" s="176"/>
      <c r="M428" s="176"/>
    </row>
    <row r="429">
      <c r="E429" s="176"/>
      <c r="J429" s="176"/>
      <c r="M429" s="176"/>
    </row>
    <row r="430">
      <c r="E430" s="176"/>
      <c r="J430" s="176"/>
      <c r="M430" s="176"/>
    </row>
    <row r="431">
      <c r="E431" s="176"/>
      <c r="J431" s="176"/>
      <c r="M431" s="176"/>
    </row>
    <row r="432">
      <c r="E432" s="176"/>
      <c r="J432" s="176"/>
      <c r="M432" s="176"/>
    </row>
    <row r="433">
      <c r="E433" s="176"/>
      <c r="J433" s="176"/>
      <c r="M433" s="176"/>
    </row>
    <row r="434">
      <c r="E434" s="176"/>
      <c r="J434" s="176"/>
      <c r="M434" s="176"/>
    </row>
    <row r="435">
      <c r="E435" s="176"/>
      <c r="J435" s="176"/>
      <c r="M435" s="176"/>
    </row>
    <row r="436">
      <c r="E436" s="176"/>
      <c r="J436" s="176"/>
      <c r="M436" s="176"/>
    </row>
    <row r="437">
      <c r="E437" s="176"/>
      <c r="J437" s="176"/>
      <c r="M437" s="176"/>
    </row>
    <row r="438">
      <c r="E438" s="176"/>
      <c r="J438" s="176"/>
      <c r="M438" s="176"/>
    </row>
    <row r="439">
      <c r="E439" s="176"/>
      <c r="J439" s="176"/>
      <c r="M439" s="176"/>
    </row>
    <row r="440">
      <c r="E440" s="176"/>
      <c r="J440" s="176"/>
      <c r="M440" s="176"/>
    </row>
    <row r="441">
      <c r="E441" s="176"/>
      <c r="J441" s="176"/>
      <c r="M441" s="176"/>
    </row>
    <row r="442">
      <c r="E442" s="176"/>
      <c r="J442" s="176"/>
      <c r="M442" s="176"/>
    </row>
    <row r="443">
      <c r="E443" s="176"/>
      <c r="J443" s="176"/>
      <c r="M443" s="176"/>
    </row>
    <row r="444">
      <c r="E444" s="176"/>
      <c r="J444" s="176"/>
      <c r="M444" s="176"/>
    </row>
    <row r="445">
      <c r="E445" s="176"/>
      <c r="J445" s="176"/>
      <c r="M445" s="176"/>
    </row>
    <row r="446">
      <c r="E446" s="176"/>
      <c r="J446" s="176"/>
      <c r="M446" s="176"/>
    </row>
    <row r="447">
      <c r="E447" s="176"/>
      <c r="J447" s="176"/>
      <c r="M447" s="176"/>
    </row>
    <row r="448">
      <c r="E448" s="176"/>
      <c r="J448" s="176"/>
      <c r="M448" s="176"/>
    </row>
    <row r="449">
      <c r="E449" s="176"/>
      <c r="J449" s="176"/>
      <c r="M449" s="176"/>
    </row>
    <row r="450">
      <c r="E450" s="176"/>
      <c r="J450" s="176"/>
      <c r="M450" s="176"/>
    </row>
    <row r="451">
      <c r="E451" s="176"/>
      <c r="J451" s="176"/>
      <c r="M451" s="176"/>
    </row>
    <row r="452">
      <c r="E452" s="176"/>
      <c r="J452" s="176"/>
      <c r="M452" s="176"/>
    </row>
    <row r="453">
      <c r="E453" s="176"/>
      <c r="J453" s="176"/>
      <c r="M453" s="176"/>
    </row>
    <row r="454">
      <c r="E454" s="176"/>
      <c r="J454" s="176"/>
      <c r="M454" s="176"/>
    </row>
    <row r="455">
      <c r="E455" s="176"/>
      <c r="J455" s="176"/>
      <c r="M455" s="176"/>
    </row>
    <row r="456">
      <c r="E456" s="176"/>
      <c r="J456" s="176"/>
      <c r="M456" s="176"/>
    </row>
    <row r="457">
      <c r="E457" s="176"/>
      <c r="J457" s="176"/>
      <c r="M457" s="176"/>
    </row>
    <row r="458">
      <c r="E458" s="176"/>
      <c r="J458" s="176"/>
      <c r="M458" s="176"/>
    </row>
    <row r="459">
      <c r="E459" s="176"/>
      <c r="J459" s="176"/>
      <c r="M459" s="176"/>
    </row>
    <row r="460">
      <c r="E460" s="176"/>
      <c r="J460" s="176"/>
      <c r="M460" s="176"/>
    </row>
    <row r="461">
      <c r="E461" s="176"/>
      <c r="J461" s="176"/>
      <c r="M461" s="176"/>
    </row>
    <row r="462">
      <c r="E462" s="176"/>
      <c r="J462" s="176"/>
      <c r="M462" s="176"/>
    </row>
    <row r="463">
      <c r="E463" s="176"/>
      <c r="J463" s="176"/>
      <c r="M463" s="176"/>
    </row>
    <row r="464">
      <c r="E464" s="176"/>
      <c r="J464" s="176"/>
      <c r="M464" s="176"/>
    </row>
    <row r="465">
      <c r="E465" s="176"/>
      <c r="J465" s="176"/>
      <c r="M465" s="176"/>
    </row>
    <row r="466">
      <c r="E466" s="176"/>
      <c r="J466" s="176"/>
      <c r="M466" s="176"/>
    </row>
    <row r="467">
      <c r="E467" s="176"/>
      <c r="J467" s="176"/>
      <c r="M467" s="176"/>
    </row>
    <row r="468">
      <c r="E468" s="176"/>
      <c r="J468" s="176"/>
      <c r="M468" s="176"/>
    </row>
    <row r="469">
      <c r="E469" s="176"/>
      <c r="J469" s="176"/>
      <c r="M469" s="176"/>
    </row>
    <row r="470">
      <c r="E470" s="176"/>
      <c r="J470" s="176"/>
      <c r="M470" s="176"/>
    </row>
    <row r="471">
      <c r="E471" s="176"/>
      <c r="J471" s="176"/>
      <c r="M471" s="176"/>
    </row>
    <row r="472">
      <c r="E472" s="176"/>
      <c r="J472" s="176"/>
      <c r="M472" s="176"/>
    </row>
    <row r="473">
      <c r="E473" s="176"/>
      <c r="J473" s="176"/>
      <c r="M473" s="176"/>
    </row>
    <row r="474">
      <c r="E474" s="176"/>
      <c r="J474" s="176"/>
      <c r="M474" s="176"/>
    </row>
    <row r="475">
      <c r="E475" s="176"/>
      <c r="J475" s="176"/>
      <c r="M475" s="176"/>
    </row>
    <row r="476">
      <c r="E476" s="176"/>
      <c r="J476" s="176"/>
      <c r="M476" s="176"/>
    </row>
    <row r="477">
      <c r="E477" s="176"/>
      <c r="J477" s="176"/>
      <c r="M477" s="176"/>
    </row>
    <row r="478">
      <c r="E478" s="176"/>
      <c r="J478" s="176"/>
      <c r="M478" s="176"/>
    </row>
    <row r="479">
      <c r="E479" s="176"/>
      <c r="J479" s="176"/>
      <c r="M479" s="176"/>
    </row>
    <row r="480">
      <c r="E480" s="176"/>
      <c r="J480" s="176"/>
      <c r="M480" s="176"/>
    </row>
    <row r="481">
      <c r="E481" s="176"/>
      <c r="J481" s="176"/>
      <c r="M481" s="176"/>
    </row>
    <row r="482">
      <c r="E482" s="176"/>
      <c r="J482" s="176"/>
      <c r="M482" s="176"/>
    </row>
    <row r="483">
      <c r="E483" s="176"/>
      <c r="J483" s="176"/>
      <c r="M483" s="176"/>
    </row>
    <row r="484">
      <c r="E484" s="176"/>
      <c r="J484" s="176"/>
      <c r="M484" s="176"/>
    </row>
    <row r="485">
      <c r="E485" s="176"/>
      <c r="J485" s="176"/>
      <c r="M485" s="176"/>
    </row>
    <row r="486">
      <c r="E486" s="176"/>
      <c r="J486" s="176"/>
      <c r="M486" s="176"/>
    </row>
    <row r="487">
      <c r="E487" s="176"/>
      <c r="J487" s="176"/>
      <c r="M487" s="176"/>
    </row>
    <row r="488">
      <c r="E488" s="176"/>
      <c r="J488" s="176"/>
      <c r="M488" s="176"/>
    </row>
    <row r="489">
      <c r="E489" s="176"/>
      <c r="J489" s="176"/>
      <c r="M489" s="176"/>
    </row>
    <row r="490">
      <c r="E490" s="176"/>
      <c r="J490" s="176"/>
      <c r="M490" s="176"/>
    </row>
    <row r="491">
      <c r="E491" s="176"/>
      <c r="J491" s="176"/>
      <c r="M491" s="176"/>
    </row>
    <row r="492">
      <c r="E492" s="176"/>
      <c r="J492" s="176"/>
      <c r="M492" s="176"/>
    </row>
    <row r="493">
      <c r="E493" s="176"/>
      <c r="J493" s="176"/>
      <c r="M493" s="176"/>
    </row>
    <row r="494">
      <c r="E494" s="176"/>
      <c r="J494" s="176"/>
      <c r="M494" s="176"/>
    </row>
    <row r="495">
      <c r="E495" s="176"/>
      <c r="J495" s="176"/>
      <c r="M495" s="176"/>
    </row>
    <row r="496">
      <c r="E496" s="176"/>
      <c r="J496" s="176"/>
      <c r="M496" s="176"/>
    </row>
    <row r="497">
      <c r="E497" s="176"/>
      <c r="J497" s="176"/>
      <c r="M497" s="176"/>
    </row>
    <row r="498">
      <c r="E498" s="176"/>
      <c r="J498" s="176"/>
      <c r="M498" s="176"/>
    </row>
    <row r="499">
      <c r="E499" s="176"/>
      <c r="J499" s="176"/>
      <c r="M499" s="176"/>
    </row>
    <row r="500">
      <c r="E500" s="176"/>
      <c r="J500" s="176"/>
      <c r="M500" s="176"/>
    </row>
    <row r="501">
      <c r="E501" s="176"/>
      <c r="J501" s="176"/>
      <c r="M501" s="176"/>
    </row>
    <row r="502">
      <c r="E502" s="176"/>
      <c r="J502" s="176"/>
      <c r="M502" s="176"/>
    </row>
    <row r="503">
      <c r="E503" s="176"/>
      <c r="J503" s="176"/>
      <c r="M503" s="176"/>
    </row>
    <row r="504">
      <c r="E504" s="176"/>
      <c r="J504" s="176"/>
      <c r="M504" s="176"/>
    </row>
    <row r="505">
      <c r="E505" s="176"/>
      <c r="J505" s="176"/>
      <c r="M505" s="176"/>
    </row>
    <row r="506">
      <c r="E506" s="176"/>
      <c r="J506" s="176"/>
      <c r="M506" s="176"/>
    </row>
    <row r="507">
      <c r="E507" s="176"/>
      <c r="J507" s="176"/>
      <c r="M507" s="176"/>
    </row>
    <row r="508">
      <c r="E508" s="176"/>
      <c r="J508" s="176"/>
      <c r="M508" s="176"/>
    </row>
    <row r="509">
      <c r="E509" s="176"/>
      <c r="J509" s="176"/>
      <c r="M509" s="176"/>
    </row>
    <row r="510">
      <c r="E510" s="176"/>
      <c r="J510" s="176"/>
      <c r="M510" s="176"/>
    </row>
    <row r="511">
      <c r="E511" s="176"/>
      <c r="J511" s="176"/>
      <c r="M511" s="176"/>
    </row>
    <row r="512">
      <c r="E512" s="176"/>
      <c r="J512" s="176"/>
      <c r="M512" s="176"/>
    </row>
    <row r="513">
      <c r="E513" s="176"/>
      <c r="J513" s="176"/>
      <c r="M513" s="176"/>
    </row>
    <row r="514">
      <c r="E514" s="176"/>
      <c r="J514" s="176"/>
      <c r="M514" s="176"/>
    </row>
    <row r="515">
      <c r="E515" s="176"/>
      <c r="J515" s="176"/>
      <c r="M515" s="176"/>
    </row>
    <row r="516">
      <c r="E516" s="176"/>
      <c r="J516" s="176"/>
      <c r="M516" s="176"/>
    </row>
    <row r="517">
      <c r="E517" s="176"/>
      <c r="J517" s="176"/>
      <c r="M517" s="176"/>
    </row>
    <row r="518">
      <c r="E518" s="176"/>
      <c r="J518" s="176"/>
      <c r="M518" s="176"/>
    </row>
    <row r="519">
      <c r="E519" s="176"/>
      <c r="J519" s="176"/>
      <c r="M519" s="176"/>
    </row>
    <row r="520">
      <c r="E520" s="176"/>
      <c r="J520" s="176"/>
      <c r="M520" s="176"/>
    </row>
    <row r="521">
      <c r="E521" s="176"/>
      <c r="J521" s="176"/>
      <c r="M521" s="176"/>
    </row>
    <row r="522">
      <c r="E522" s="176"/>
      <c r="J522" s="176"/>
      <c r="M522" s="176"/>
    </row>
    <row r="523">
      <c r="E523" s="176"/>
      <c r="J523" s="176"/>
      <c r="M523" s="176"/>
    </row>
    <row r="524">
      <c r="E524" s="176"/>
      <c r="J524" s="176"/>
      <c r="M524" s="176"/>
    </row>
    <row r="525">
      <c r="E525" s="176"/>
      <c r="J525" s="176"/>
      <c r="M525" s="176"/>
    </row>
    <row r="526">
      <c r="E526" s="176"/>
      <c r="J526" s="176"/>
      <c r="M526" s="176"/>
    </row>
    <row r="527">
      <c r="E527" s="176"/>
      <c r="J527" s="176"/>
      <c r="M527" s="176"/>
    </row>
    <row r="528">
      <c r="E528" s="176"/>
      <c r="J528" s="176"/>
      <c r="M528" s="176"/>
    </row>
    <row r="529">
      <c r="E529" s="176"/>
      <c r="J529" s="176"/>
      <c r="M529" s="176"/>
    </row>
    <row r="530">
      <c r="E530" s="176"/>
      <c r="J530" s="176"/>
      <c r="M530" s="176"/>
    </row>
    <row r="531">
      <c r="E531" s="176"/>
      <c r="J531" s="176"/>
      <c r="M531" s="176"/>
    </row>
    <row r="532">
      <c r="E532" s="176"/>
      <c r="J532" s="176"/>
      <c r="M532" s="176"/>
    </row>
    <row r="533">
      <c r="E533" s="176"/>
      <c r="J533" s="176"/>
      <c r="M533" s="176"/>
    </row>
    <row r="534">
      <c r="E534" s="176"/>
      <c r="J534" s="176"/>
      <c r="M534" s="176"/>
    </row>
    <row r="535">
      <c r="E535" s="176"/>
      <c r="J535" s="176"/>
      <c r="M535" s="176"/>
    </row>
    <row r="536">
      <c r="E536" s="176"/>
      <c r="J536" s="176"/>
      <c r="M536" s="176"/>
    </row>
    <row r="537">
      <c r="E537" s="176"/>
      <c r="J537" s="176"/>
      <c r="M537" s="176"/>
    </row>
    <row r="538">
      <c r="E538" s="176"/>
      <c r="J538" s="176"/>
      <c r="M538" s="176"/>
    </row>
    <row r="539">
      <c r="E539" s="176"/>
      <c r="J539" s="176"/>
      <c r="M539" s="176"/>
    </row>
    <row r="540">
      <c r="E540" s="176"/>
      <c r="J540" s="176"/>
      <c r="M540" s="176"/>
    </row>
    <row r="541">
      <c r="E541" s="176"/>
      <c r="J541" s="176"/>
      <c r="M541" s="176"/>
    </row>
    <row r="542">
      <c r="E542" s="176"/>
      <c r="J542" s="176"/>
      <c r="M542" s="176"/>
    </row>
    <row r="543">
      <c r="E543" s="176"/>
      <c r="J543" s="176"/>
      <c r="M543" s="176"/>
    </row>
    <row r="544">
      <c r="E544" s="176"/>
      <c r="J544" s="176"/>
      <c r="M544" s="176"/>
    </row>
    <row r="545">
      <c r="E545" s="176"/>
      <c r="J545" s="176"/>
      <c r="M545" s="176"/>
    </row>
    <row r="546">
      <c r="E546" s="176"/>
      <c r="J546" s="176"/>
      <c r="M546" s="176"/>
    </row>
    <row r="547">
      <c r="E547" s="176"/>
      <c r="J547" s="176"/>
      <c r="M547" s="176"/>
    </row>
    <row r="548">
      <c r="E548" s="176"/>
      <c r="J548" s="176"/>
      <c r="M548" s="176"/>
    </row>
    <row r="549">
      <c r="E549" s="176"/>
      <c r="J549" s="176"/>
      <c r="M549" s="176"/>
    </row>
    <row r="550">
      <c r="E550" s="176"/>
      <c r="J550" s="176"/>
      <c r="M550" s="176"/>
    </row>
    <row r="551">
      <c r="E551" s="176"/>
      <c r="J551" s="176"/>
      <c r="M551" s="176"/>
    </row>
    <row r="552">
      <c r="E552" s="176"/>
      <c r="J552" s="176"/>
      <c r="M552" s="176"/>
    </row>
    <row r="553">
      <c r="E553" s="176"/>
      <c r="J553" s="176"/>
      <c r="M553" s="176"/>
    </row>
    <row r="554">
      <c r="E554" s="176"/>
      <c r="J554" s="176"/>
      <c r="M554" s="176"/>
    </row>
    <row r="555">
      <c r="E555" s="176"/>
      <c r="J555" s="176"/>
      <c r="M555" s="176"/>
    </row>
    <row r="556">
      <c r="E556" s="176"/>
      <c r="J556" s="176"/>
      <c r="M556" s="176"/>
    </row>
    <row r="557">
      <c r="E557" s="176"/>
      <c r="J557" s="176"/>
      <c r="M557" s="176"/>
    </row>
    <row r="558">
      <c r="E558" s="176"/>
      <c r="J558" s="176"/>
      <c r="M558" s="176"/>
    </row>
    <row r="559">
      <c r="E559" s="176"/>
      <c r="J559" s="176"/>
      <c r="M559" s="176"/>
    </row>
    <row r="560">
      <c r="E560" s="176"/>
      <c r="J560" s="176"/>
      <c r="M560" s="176"/>
    </row>
    <row r="561">
      <c r="E561" s="176"/>
      <c r="J561" s="176"/>
      <c r="M561" s="176"/>
    </row>
    <row r="562">
      <c r="E562" s="176"/>
      <c r="J562" s="176"/>
      <c r="M562" s="176"/>
    </row>
    <row r="563">
      <c r="E563" s="176"/>
      <c r="J563" s="176"/>
      <c r="M563" s="176"/>
    </row>
    <row r="564">
      <c r="E564" s="176"/>
      <c r="J564" s="176"/>
      <c r="M564" s="176"/>
    </row>
    <row r="565">
      <c r="E565" s="176"/>
      <c r="J565" s="176"/>
      <c r="M565" s="176"/>
    </row>
    <row r="566">
      <c r="E566" s="176"/>
      <c r="J566" s="176"/>
      <c r="M566" s="176"/>
    </row>
    <row r="567">
      <c r="E567" s="176"/>
      <c r="J567" s="176"/>
      <c r="M567" s="176"/>
    </row>
    <row r="568">
      <c r="E568" s="176"/>
      <c r="J568" s="176"/>
      <c r="M568" s="176"/>
    </row>
    <row r="569">
      <c r="E569" s="176"/>
      <c r="J569" s="176"/>
      <c r="M569" s="176"/>
    </row>
    <row r="570">
      <c r="E570" s="176"/>
      <c r="J570" s="176"/>
      <c r="M570" s="176"/>
    </row>
    <row r="571">
      <c r="E571" s="176"/>
      <c r="J571" s="176"/>
      <c r="M571" s="176"/>
    </row>
    <row r="572">
      <c r="E572" s="176"/>
      <c r="J572" s="176"/>
      <c r="M572" s="176"/>
    </row>
    <row r="573">
      <c r="E573" s="176"/>
      <c r="J573" s="176"/>
      <c r="M573" s="176"/>
    </row>
    <row r="574">
      <c r="E574" s="176"/>
      <c r="J574" s="176"/>
      <c r="M574" s="176"/>
    </row>
    <row r="575">
      <c r="E575" s="176"/>
      <c r="J575" s="176"/>
      <c r="M575" s="176"/>
    </row>
    <row r="576">
      <c r="E576" s="176"/>
      <c r="J576" s="176"/>
      <c r="M576" s="176"/>
    </row>
    <row r="577">
      <c r="E577" s="176"/>
      <c r="J577" s="176"/>
      <c r="M577" s="176"/>
    </row>
    <row r="578">
      <c r="E578" s="176"/>
      <c r="J578" s="176"/>
      <c r="M578" s="176"/>
    </row>
    <row r="579">
      <c r="E579" s="176"/>
      <c r="J579" s="176"/>
      <c r="M579" s="176"/>
    </row>
    <row r="580">
      <c r="E580" s="176"/>
      <c r="J580" s="176"/>
      <c r="M580" s="176"/>
    </row>
    <row r="581">
      <c r="E581" s="176"/>
      <c r="J581" s="176"/>
      <c r="M581" s="176"/>
    </row>
    <row r="582">
      <c r="E582" s="176"/>
      <c r="J582" s="176"/>
      <c r="M582" s="176"/>
    </row>
    <row r="583">
      <c r="E583" s="176"/>
      <c r="J583" s="176"/>
      <c r="M583" s="176"/>
    </row>
    <row r="584">
      <c r="E584" s="176"/>
      <c r="J584" s="176"/>
      <c r="M584" s="176"/>
    </row>
    <row r="585">
      <c r="E585" s="176"/>
      <c r="J585" s="176"/>
      <c r="M585" s="176"/>
    </row>
    <row r="586">
      <c r="E586" s="176"/>
      <c r="J586" s="176"/>
      <c r="M586" s="176"/>
    </row>
    <row r="587">
      <c r="E587" s="176"/>
      <c r="J587" s="176"/>
      <c r="M587" s="176"/>
    </row>
    <row r="588">
      <c r="E588" s="176"/>
      <c r="J588" s="176"/>
      <c r="M588" s="176"/>
    </row>
    <row r="589">
      <c r="E589" s="176"/>
      <c r="J589" s="176"/>
      <c r="M589" s="176"/>
    </row>
    <row r="590">
      <c r="E590" s="176"/>
      <c r="J590" s="176"/>
      <c r="M590" s="176"/>
    </row>
    <row r="591">
      <c r="E591" s="176"/>
      <c r="J591" s="176"/>
      <c r="M591" s="176"/>
    </row>
    <row r="592">
      <c r="E592" s="176"/>
      <c r="J592" s="176"/>
      <c r="M592" s="176"/>
    </row>
    <row r="593">
      <c r="E593" s="176"/>
      <c r="J593" s="176"/>
      <c r="M593" s="176"/>
    </row>
    <row r="594">
      <c r="E594" s="176"/>
      <c r="J594" s="176"/>
      <c r="M594" s="176"/>
    </row>
    <row r="595">
      <c r="E595" s="176"/>
      <c r="J595" s="176"/>
      <c r="M595" s="176"/>
    </row>
    <row r="596">
      <c r="E596" s="176"/>
      <c r="J596" s="176"/>
      <c r="M596" s="176"/>
    </row>
    <row r="597">
      <c r="E597" s="176"/>
      <c r="J597" s="176"/>
      <c r="M597" s="176"/>
    </row>
    <row r="598">
      <c r="E598" s="176"/>
      <c r="J598" s="176"/>
      <c r="M598" s="176"/>
    </row>
    <row r="599">
      <c r="E599" s="176"/>
      <c r="J599" s="176"/>
      <c r="M599" s="176"/>
    </row>
    <row r="600">
      <c r="E600" s="176"/>
      <c r="J600" s="176"/>
      <c r="M600" s="176"/>
    </row>
    <row r="601">
      <c r="E601" s="176"/>
      <c r="J601" s="176"/>
      <c r="M601" s="176"/>
    </row>
    <row r="602">
      <c r="E602" s="176"/>
      <c r="J602" s="176"/>
      <c r="M602" s="176"/>
    </row>
    <row r="603">
      <c r="E603" s="176"/>
      <c r="J603" s="176"/>
      <c r="M603" s="176"/>
    </row>
    <row r="604">
      <c r="E604" s="176"/>
      <c r="J604" s="176"/>
      <c r="M604" s="176"/>
    </row>
    <row r="605">
      <c r="E605" s="176"/>
      <c r="J605" s="176"/>
      <c r="M605" s="176"/>
    </row>
    <row r="606">
      <c r="E606" s="176"/>
      <c r="J606" s="176"/>
      <c r="M606" s="176"/>
    </row>
    <row r="607">
      <c r="E607" s="176"/>
      <c r="J607" s="176"/>
      <c r="M607" s="176"/>
    </row>
    <row r="608">
      <c r="E608" s="176"/>
      <c r="J608" s="176"/>
      <c r="M608" s="176"/>
    </row>
    <row r="609">
      <c r="E609" s="176"/>
      <c r="J609" s="176"/>
      <c r="M609" s="176"/>
    </row>
    <row r="610">
      <c r="E610" s="176"/>
      <c r="J610" s="176"/>
      <c r="M610" s="176"/>
    </row>
    <row r="611">
      <c r="E611" s="176"/>
      <c r="J611" s="176"/>
      <c r="M611" s="176"/>
    </row>
    <row r="612">
      <c r="E612" s="176"/>
      <c r="J612" s="176"/>
      <c r="M612" s="176"/>
    </row>
    <row r="613">
      <c r="E613" s="176"/>
      <c r="J613" s="176"/>
      <c r="M613" s="176"/>
    </row>
    <row r="614">
      <c r="E614" s="176"/>
      <c r="J614" s="176"/>
      <c r="M614" s="176"/>
    </row>
    <row r="615">
      <c r="E615" s="176"/>
      <c r="J615" s="176"/>
      <c r="M615" s="176"/>
    </row>
    <row r="616">
      <c r="E616" s="176"/>
      <c r="J616" s="176"/>
      <c r="M616" s="176"/>
    </row>
    <row r="617">
      <c r="E617" s="176"/>
      <c r="J617" s="176"/>
      <c r="M617" s="176"/>
    </row>
    <row r="618">
      <c r="E618" s="176"/>
      <c r="J618" s="176"/>
      <c r="M618" s="176"/>
    </row>
    <row r="619">
      <c r="E619" s="176"/>
      <c r="J619" s="176"/>
      <c r="M619" s="176"/>
    </row>
    <row r="620">
      <c r="E620" s="176"/>
      <c r="J620" s="176"/>
      <c r="M620" s="176"/>
    </row>
    <row r="621">
      <c r="E621" s="176"/>
      <c r="J621" s="176"/>
      <c r="M621" s="176"/>
    </row>
    <row r="622">
      <c r="E622" s="176"/>
      <c r="J622" s="176"/>
      <c r="M622" s="176"/>
    </row>
    <row r="623">
      <c r="E623" s="176"/>
      <c r="J623" s="176"/>
      <c r="M623" s="176"/>
    </row>
    <row r="624">
      <c r="E624" s="176"/>
      <c r="J624" s="176"/>
      <c r="M624" s="176"/>
    </row>
    <row r="625">
      <c r="E625" s="176"/>
      <c r="J625" s="176"/>
      <c r="M625" s="176"/>
    </row>
    <row r="626">
      <c r="E626" s="176"/>
      <c r="J626" s="176"/>
      <c r="M626" s="176"/>
    </row>
    <row r="627">
      <c r="E627" s="176"/>
      <c r="J627" s="176"/>
      <c r="M627" s="176"/>
    </row>
    <row r="628">
      <c r="E628" s="176"/>
      <c r="J628" s="176"/>
      <c r="M628" s="176"/>
    </row>
    <row r="629">
      <c r="E629" s="176"/>
      <c r="J629" s="176"/>
      <c r="M629" s="176"/>
    </row>
    <row r="630">
      <c r="E630" s="176"/>
      <c r="J630" s="176"/>
      <c r="M630" s="176"/>
    </row>
    <row r="631">
      <c r="E631" s="176"/>
      <c r="J631" s="176"/>
      <c r="M631" s="176"/>
    </row>
    <row r="632">
      <c r="E632" s="176"/>
      <c r="J632" s="176"/>
      <c r="M632" s="176"/>
    </row>
    <row r="633">
      <c r="E633" s="176"/>
      <c r="J633" s="176"/>
      <c r="M633" s="176"/>
    </row>
    <row r="634">
      <c r="E634" s="176"/>
      <c r="J634" s="176"/>
      <c r="M634" s="176"/>
    </row>
    <row r="635">
      <c r="E635" s="176"/>
      <c r="J635" s="176"/>
      <c r="M635" s="176"/>
    </row>
    <row r="636">
      <c r="E636" s="176"/>
      <c r="J636" s="176"/>
      <c r="M636" s="176"/>
    </row>
    <row r="637">
      <c r="E637" s="176"/>
      <c r="J637" s="176"/>
      <c r="M637" s="176"/>
    </row>
    <row r="638">
      <c r="E638" s="176"/>
      <c r="J638" s="176"/>
      <c r="M638" s="176"/>
    </row>
    <row r="639">
      <c r="E639" s="176"/>
      <c r="J639" s="176"/>
      <c r="M639" s="176"/>
    </row>
    <row r="640">
      <c r="E640" s="176"/>
      <c r="J640" s="176"/>
      <c r="M640" s="176"/>
    </row>
    <row r="641">
      <c r="E641" s="176"/>
      <c r="J641" s="176"/>
      <c r="M641" s="176"/>
    </row>
    <row r="642">
      <c r="E642" s="176"/>
      <c r="J642" s="176"/>
      <c r="M642" s="176"/>
    </row>
    <row r="643">
      <c r="E643" s="176"/>
      <c r="J643" s="176"/>
      <c r="M643" s="176"/>
    </row>
    <row r="644">
      <c r="E644" s="176"/>
      <c r="J644" s="176"/>
      <c r="M644" s="176"/>
    </row>
    <row r="645">
      <c r="E645" s="176"/>
      <c r="J645" s="176"/>
      <c r="M645" s="176"/>
    </row>
    <row r="646">
      <c r="E646" s="176"/>
      <c r="J646" s="176"/>
      <c r="M646" s="176"/>
    </row>
    <row r="647">
      <c r="E647" s="176"/>
      <c r="J647" s="176"/>
      <c r="M647" s="176"/>
    </row>
    <row r="648">
      <c r="E648" s="176"/>
      <c r="J648" s="176"/>
      <c r="M648" s="176"/>
    </row>
    <row r="649">
      <c r="E649" s="176"/>
      <c r="J649" s="176"/>
      <c r="M649" s="176"/>
    </row>
    <row r="650">
      <c r="E650" s="176"/>
      <c r="J650" s="176"/>
      <c r="M650" s="176"/>
    </row>
    <row r="651">
      <c r="E651" s="176"/>
      <c r="J651" s="176"/>
      <c r="M651" s="176"/>
    </row>
    <row r="652">
      <c r="E652" s="176"/>
      <c r="J652" s="176"/>
      <c r="M652" s="176"/>
    </row>
    <row r="653">
      <c r="E653" s="176"/>
      <c r="J653" s="176"/>
      <c r="M653" s="176"/>
    </row>
    <row r="654">
      <c r="E654" s="176"/>
      <c r="J654" s="176"/>
      <c r="M654" s="176"/>
    </row>
    <row r="655">
      <c r="E655" s="176"/>
      <c r="J655" s="176"/>
      <c r="M655" s="176"/>
    </row>
    <row r="656">
      <c r="E656" s="176"/>
      <c r="J656" s="176"/>
      <c r="M656" s="176"/>
    </row>
    <row r="657">
      <c r="E657" s="176"/>
      <c r="J657" s="176"/>
      <c r="M657" s="176"/>
    </row>
    <row r="658">
      <c r="E658" s="176"/>
      <c r="J658" s="176"/>
      <c r="M658" s="176"/>
    </row>
    <row r="659">
      <c r="E659" s="176"/>
      <c r="J659" s="176"/>
      <c r="M659" s="176"/>
    </row>
    <row r="660">
      <c r="E660" s="176"/>
      <c r="J660" s="176"/>
      <c r="M660" s="176"/>
    </row>
    <row r="661">
      <c r="E661" s="176"/>
      <c r="J661" s="176"/>
      <c r="M661" s="176"/>
    </row>
    <row r="662">
      <c r="E662" s="176"/>
      <c r="J662" s="176"/>
      <c r="M662" s="176"/>
    </row>
    <row r="663">
      <c r="E663" s="176"/>
      <c r="J663" s="176"/>
      <c r="M663" s="176"/>
    </row>
    <row r="664">
      <c r="E664" s="176"/>
      <c r="J664" s="176"/>
      <c r="M664" s="176"/>
    </row>
    <row r="665">
      <c r="E665" s="176"/>
      <c r="J665" s="176"/>
      <c r="M665" s="176"/>
    </row>
    <row r="666">
      <c r="E666" s="176"/>
      <c r="J666" s="176"/>
      <c r="M666" s="176"/>
    </row>
    <row r="667">
      <c r="E667" s="176"/>
      <c r="J667" s="176"/>
      <c r="M667" s="176"/>
    </row>
    <row r="668">
      <c r="E668" s="176"/>
      <c r="J668" s="176"/>
      <c r="M668" s="176"/>
    </row>
    <row r="669">
      <c r="E669" s="176"/>
      <c r="J669" s="176"/>
      <c r="M669" s="176"/>
    </row>
    <row r="670">
      <c r="E670" s="176"/>
      <c r="J670" s="176"/>
      <c r="M670" s="176"/>
    </row>
    <row r="671">
      <c r="E671" s="176"/>
      <c r="J671" s="176"/>
      <c r="M671" s="176"/>
    </row>
    <row r="672">
      <c r="E672" s="176"/>
      <c r="J672" s="176"/>
      <c r="M672" s="176"/>
    </row>
    <row r="673">
      <c r="E673" s="176"/>
      <c r="J673" s="176"/>
      <c r="M673" s="176"/>
    </row>
    <row r="674">
      <c r="E674" s="176"/>
      <c r="J674" s="176"/>
      <c r="M674" s="176"/>
    </row>
    <row r="675">
      <c r="E675" s="176"/>
      <c r="J675" s="176"/>
      <c r="M675" s="176"/>
    </row>
    <row r="676">
      <c r="E676" s="176"/>
      <c r="J676" s="176"/>
      <c r="M676" s="176"/>
    </row>
    <row r="677">
      <c r="E677" s="176"/>
      <c r="J677" s="176"/>
      <c r="M677" s="176"/>
    </row>
    <row r="678">
      <c r="E678" s="176"/>
      <c r="J678" s="176"/>
      <c r="M678" s="176"/>
    </row>
    <row r="679">
      <c r="E679" s="176"/>
      <c r="J679" s="176"/>
      <c r="M679" s="176"/>
    </row>
    <row r="680">
      <c r="E680" s="176"/>
      <c r="J680" s="176"/>
      <c r="M680" s="176"/>
    </row>
    <row r="681">
      <c r="E681" s="176"/>
      <c r="J681" s="176"/>
      <c r="M681" s="176"/>
    </row>
    <row r="682">
      <c r="E682" s="176"/>
      <c r="J682" s="176"/>
      <c r="M682" s="176"/>
    </row>
    <row r="683">
      <c r="E683" s="176"/>
      <c r="J683" s="176"/>
      <c r="M683" s="176"/>
    </row>
    <row r="684">
      <c r="E684" s="176"/>
      <c r="J684" s="176"/>
      <c r="M684" s="176"/>
    </row>
    <row r="685">
      <c r="E685" s="176"/>
      <c r="J685" s="176"/>
      <c r="M685" s="176"/>
    </row>
    <row r="686">
      <c r="E686" s="176"/>
      <c r="J686" s="176"/>
      <c r="M686" s="176"/>
    </row>
    <row r="687">
      <c r="E687" s="176"/>
      <c r="J687" s="176"/>
      <c r="M687" s="176"/>
    </row>
    <row r="688">
      <c r="E688" s="176"/>
      <c r="J688" s="176"/>
      <c r="M688" s="176"/>
    </row>
    <row r="689">
      <c r="E689" s="176"/>
      <c r="J689" s="176"/>
      <c r="M689" s="176"/>
    </row>
    <row r="690">
      <c r="E690" s="176"/>
      <c r="J690" s="176"/>
      <c r="M690" s="176"/>
    </row>
    <row r="691">
      <c r="E691" s="176"/>
      <c r="J691" s="176"/>
      <c r="M691" s="176"/>
    </row>
    <row r="692">
      <c r="E692" s="176"/>
      <c r="J692" s="176"/>
      <c r="M692" s="176"/>
    </row>
    <row r="693">
      <c r="E693" s="176"/>
      <c r="J693" s="176"/>
      <c r="M693" s="176"/>
    </row>
    <row r="694">
      <c r="E694" s="176"/>
      <c r="J694" s="176"/>
      <c r="M694" s="176"/>
    </row>
    <row r="695">
      <c r="E695" s="176"/>
      <c r="J695" s="176"/>
      <c r="M695" s="176"/>
    </row>
    <row r="696">
      <c r="E696" s="176"/>
      <c r="J696" s="176"/>
      <c r="M696" s="176"/>
    </row>
    <row r="697">
      <c r="E697" s="176"/>
      <c r="J697" s="176"/>
      <c r="M697" s="176"/>
    </row>
    <row r="698">
      <c r="E698" s="176"/>
      <c r="J698" s="176"/>
      <c r="M698" s="176"/>
    </row>
    <row r="699">
      <c r="E699" s="176"/>
      <c r="J699" s="176"/>
      <c r="M699" s="176"/>
    </row>
    <row r="700">
      <c r="E700" s="176"/>
      <c r="J700" s="176"/>
      <c r="M700" s="176"/>
    </row>
    <row r="701">
      <c r="E701" s="176"/>
      <c r="J701" s="176"/>
      <c r="M701" s="176"/>
    </row>
    <row r="702">
      <c r="E702" s="176"/>
      <c r="J702" s="176"/>
      <c r="M702" s="176"/>
    </row>
    <row r="703">
      <c r="E703" s="176"/>
      <c r="J703" s="176"/>
      <c r="M703" s="176"/>
    </row>
    <row r="704">
      <c r="E704" s="176"/>
      <c r="J704" s="176"/>
      <c r="M704" s="176"/>
    </row>
    <row r="705">
      <c r="E705" s="176"/>
      <c r="J705" s="176"/>
      <c r="M705" s="176"/>
    </row>
    <row r="706">
      <c r="E706" s="176"/>
      <c r="J706" s="176"/>
      <c r="M706" s="176"/>
    </row>
    <row r="707">
      <c r="E707" s="176"/>
      <c r="J707" s="176"/>
      <c r="M707" s="176"/>
    </row>
    <row r="708">
      <c r="E708" s="176"/>
      <c r="J708" s="176"/>
      <c r="M708" s="176"/>
    </row>
    <row r="709">
      <c r="E709" s="176"/>
      <c r="J709" s="176"/>
      <c r="M709" s="176"/>
    </row>
    <row r="710">
      <c r="E710" s="176"/>
      <c r="J710" s="176"/>
      <c r="M710" s="176"/>
    </row>
    <row r="711">
      <c r="E711" s="176"/>
      <c r="J711" s="176"/>
      <c r="M711" s="176"/>
    </row>
    <row r="712">
      <c r="E712" s="176"/>
      <c r="J712" s="176"/>
      <c r="M712" s="176"/>
    </row>
    <row r="713">
      <c r="E713" s="176"/>
      <c r="J713" s="176"/>
      <c r="M713" s="176"/>
    </row>
    <row r="714">
      <c r="E714" s="176"/>
      <c r="J714" s="176"/>
      <c r="M714" s="176"/>
    </row>
    <row r="715">
      <c r="E715" s="176"/>
      <c r="J715" s="176"/>
      <c r="M715" s="176"/>
    </row>
    <row r="716">
      <c r="E716" s="176"/>
      <c r="J716" s="176"/>
      <c r="M716" s="176"/>
    </row>
    <row r="717">
      <c r="E717" s="176"/>
      <c r="J717" s="176"/>
      <c r="M717" s="176"/>
    </row>
    <row r="718">
      <c r="E718" s="176"/>
      <c r="J718" s="176"/>
      <c r="M718" s="176"/>
    </row>
    <row r="719">
      <c r="E719" s="176"/>
      <c r="J719" s="176"/>
      <c r="M719" s="176"/>
    </row>
    <row r="720">
      <c r="E720" s="176"/>
      <c r="J720" s="176"/>
      <c r="M720" s="176"/>
    </row>
    <row r="721">
      <c r="E721" s="176"/>
      <c r="J721" s="176"/>
      <c r="M721" s="176"/>
    </row>
    <row r="722">
      <c r="E722" s="176"/>
      <c r="J722" s="176"/>
      <c r="M722" s="176"/>
    </row>
    <row r="723">
      <c r="E723" s="176"/>
      <c r="J723" s="176"/>
      <c r="M723" s="176"/>
    </row>
    <row r="724">
      <c r="E724" s="176"/>
      <c r="J724" s="176"/>
      <c r="M724" s="176"/>
    </row>
    <row r="725">
      <c r="E725" s="176"/>
      <c r="J725" s="176"/>
      <c r="M725" s="176"/>
    </row>
    <row r="726">
      <c r="E726" s="176"/>
      <c r="J726" s="176"/>
      <c r="M726" s="176"/>
    </row>
    <row r="727">
      <c r="E727" s="176"/>
      <c r="J727" s="176"/>
      <c r="M727" s="176"/>
    </row>
    <row r="728">
      <c r="E728" s="176"/>
      <c r="J728" s="176"/>
      <c r="M728" s="176"/>
    </row>
    <row r="729">
      <c r="E729" s="176"/>
      <c r="J729" s="176"/>
      <c r="M729" s="176"/>
    </row>
    <row r="730">
      <c r="E730" s="176"/>
      <c r="J730" s="176"/>
      <c r="M730" s="176"/>
    </row>
    <row r="731">
      <c r="E731" s="176"/>
      <c r="J731" s="176"/>
      <c r="M731" s="176"/>
    </row>
    <row r="732">
      <c r="E732" s="176"/>
      <c r="J732" s="176"/>
      <c r="M732" s="176"/>
    </row>
    <row r="733">
      <c r="E733" s="176"/>
      <c r="J733" s="176"/>
      <c r="M733" s="176"/>
    </row>
    <row r="734">
      <c r="E734" s="176"/>
      <c r="J734" s="176"/>
      <c r="M734" s="176"/>
    </row>
    <row r="735">
      <c r="E735" s="176"/>
      <c r="J735" s="176"/>
      <c r="M735" s="176"/>
    </row>
    <row r="736">
      <c r="E736" s="176"/>
      <c r="J736" s="176"/>
      <c r="M736" s="176"/>
    </row>
    <row r="737">
      <c r="E737" s="176"/>
      <c r="J737" s="176"/>
      <c r="M737" s="176"/>
    </row>
    <row r="738">
      <c r="E738" s="176"/>
      <c r="J738" s="176"/>
      <c r="M738" s="176"/>
    </row>
    <row r="739">
      <c r="E739" s="176"/>
      <c r="J739" s="176"/>
      <c r="M739" s="176"/>
    </row>
    <row r="740">
      <c r="E740" s="176"/>
      <c r="J740" s="176"/>
      <c r="M740" s="176"/>
    </row>
    <row r="741">
      <c r="E741" s="176"/>
      <c r="J741" s="176"/>
      <c r="M741" s="176"/>
    </row>
    <row r="742">
      <c r="E742" s="176"/>
      <c r="J742" s="176"/>
      <c r="M742" s="176"/>
    </row>
    <row r="743">
      <c r="E743" s="176"/>
      <c r="J743" s="176"/>
      <c r="M743" s="176"/>
    </row>
    <row r="744">
      <c r="E744" s="176"/>
      <c r="J744" s="176"/>
      <c r="M744" s="176"/>
    </row>
    <row r="745">
      <c r="E745" s="176"/>
      <c r="J745" s="176"/>
      <c r="M745" s="176"/>
    </row>
    <row r="746">
      <c r="E746" s="176"/>
      <c r="J746" s="176"/>
      <c r="M746" s="176"/>
    </row>
    <row r="747">
      <c r="E747" s="176"/>
      <c r="J747" s="176"/>
      <c r="M747" s="176"/>
    </row>
    <row r="748">
      <c r="E748" s="176"/>
      <c r="J748" s="176"/>
      <c r="M748" s="176"/>
    </row>
    <row r="749">
      <c r="E749" s="176"/>
      <c r="J749" s="176"/>
      <c r="M749" s="176"/>
    </row>
    <row r="750">
      <c r="E750" s="176"/>
      <c r="J750" s="176"/>
      <c r="M750" s="176"/>
    </row>
    <row r="751">
      <c r="E751" s="176"/>
      <c r="J751" s="176"/>
      <c r="M751" s="176"/>
    </row>
    <row r="752">
      <c r="E752" s="176"/>
      <c r="J752" s="176"/>
      <c r="M752" s="176"/>
    </row>
    <row r="753">
      <c r="E753" s="176"/>
      <c r="J753" s="176"/>
      <c r="M753" s="176"/>
    </row>
    <row r="754">
      <c r="E754" s="176"/>
      <c r="J754" s="176"/>
      <c r="M754" s="176"/>
    </row>
    <row r="755">
      <c r="E755" s="176"/>
      <c r="J755" s="176"/>
      <c r="M755" s="176"/>
    </row>
    <row r="756">
      <c r="E756" s="176"/>
      <c r="J756" s="176"/>
      <c r="M756" s="176"/>
    </row>
    <row r="757">
      <c r="E757" s="176"/>
      <c r="J757" s="176"/>
      <c r="M757" s="176"/>
    </row>
    <row r="758">
      <c r="E758" s="176"/>
      <c r="J758" s="176"/>
      <c r="M758" s="176"/>
    </row>
    <row r="759">
      <c r="E759" s="176"/>
      <c r="J759" s="176"/>
      <c r="M759" s="176"/>
    </row>
    <row r="760">
      <c r="E760" s="176"/>
      <c r="J760" s="176"/>
      <c r="M760" s="176"/>
    </row>
    <row r="761">
      <c r="E761" s="176"/>
      <c r="J761" s="176"/>
      <c r="M761" s="176"/>
    </row>
    <row r="762">
      <c r="E762" s="176"/>
      <c r="J762" s="176"/>
      <c r="M762" s="176"/>
    </row>
    <row r="763">
      <c r="E763" s="176"/>
      <c r="J763" s="176"/>
      <c r="M763" s="176"/>
    </row>
    <row r="764">
      <c r="E764" s="176"/>
      <c r="J764" s="176"/>
      <c r="M764" s="176"/>
    </row>
    <row r="765">
      <c r="E765" s="176"/>
      <c r="J765" s="176"/>
      <c r="M765" s="176"/>
    </row>
    <row r="766">
      <c r="E766" s="176"/>
      <c r="J766" s="176"/>
      <c r="M766" s="176"/>
    </row>
    <row r="767">
      <c r="E767" s="176"/>
      <c r="J767" s="176"/>
      <c r="M767" s="176"/>
    </row>
    <row r="768">
      <c r="E768" s="176"/>
      <c r="J768" s="176"/>
      <c r="M768" s="176"/>
    </row>
    <row r="769">
      <c r="E769" s="176"/>
      <c r="J769" s="176"/>
      <c r="M769" s="176"/>
    </row>
    <row r="770">
      <c r="E770" s="176"/>
      <c r="J770" s="176"/>
      <c r="M770" s="176"/>
    </row>
    <row r="771">
      <c r="E771" s="176"/>
      <c r="J771" s="176"/>
      <c r="M771" s="176"/>
    </row>
    <row r="772">
      <c r="E772" s="176"/>
      <c r="J772" s="176"/>
      <c r="M772" s="176"/>
    </row>
    <row r="773">
      <c r="E773" s="176"/>
      <c r="J773" s="176"/>
      <c r="M773" s="176"/>
    </row>
    <row r="774">
      <c r="E774" s="176"/>
      <c r="J774" s="176"/>
      <c r="M774" s="176"/>
    </row>
    <row r="775">
      <c r="E775" s="176"/>
      <c r="J775" s="176"/>
      <c r="M775" s="176"/>
    </row>
    <row r="776">
      <c r="E776" s="176"/>
      <c r="J776" s="176"/>
      <c r="M776" s="176"/>
    </row>
    <row r="777">
      <c r="E777" s="176"/>
      <c r="J777" s="176"/>
      <c r="M777" s="176"/>
    </row>
    <row r="778">
      <c r="E778" s="176"/>
      <c r="J778" s="176"/>
      <c r="M778" s="176"/>
    </row>
    <row r="779">
      <c r="E779" s="176"/>
      <c r="J779" s="176"/>
      <c r="M779" s="176"/>
    </row>
    <row r="780">
      <c r="E780" s="176"/>
      <c r="J780" s="176"/>
      <c r="M780" s="176"/>
    </row>
    <row r="781">
      <c r="E781" s="176"/>
      <c r="J781" s="176"/>
      <c r="M781" s="176"/>
    </row>
    <row r="782">
      <c r="E782" s="176"/>
      <c r="J782" s="176"/>
      <c r="M782" s="176"/>
    </row>
    <row r="783">
      <c r="E783" s="176"/>
      <c r="J783" s="176"/>
      <c r="M783" s="176"/>
    </row>
    <row r="784">
      <c r="E784" s="176"/>
      <c r="J784" s="176"/>
      <c r="M784" s="176"/>
    </row>
    <row r="785">
      <c r="E785" s="176"/>
      <c r="J785" s="176"/>
      <c r="M785" s="176"/>
    </row>
    <row r="786">
      <c r="E786" s="176"/>
      <c r="J786" s="176"/>
      <c r="M786" s="176"/>
    </row>
    <row r="787">
      <c r="E787" s="176"/>
      <c r="J787" s="176"/>
      <c r="M787" s="176"/>
    </row>
    <row r="788">
      <c r="E788" s="176"/>
      <c r="J788" s="176"/>
      <c r="M788" s="176"/>
    </row>
    <row r="789">
      <c r="E789" s="176"/>
      <c r="J789" s="176"/>
      <c r="M789" s="176"/>
    </row>
    <row r="790">
      <c r="E790" s="176"/>
      <c r="J790" s="176"/>
      <c r="M790" s="176"/>
    </row>
    <row r="791">
      <c r="E791" s="176"/>
      <c r="J791" s="176"/>
      <c r="M791" s="176"/>
    </row>
    <row r="792">
      <c r="E792" s="176"/>
      <c r="J792" s="176"/>
      <c r="M792" s="176"/>
    </row>
    <row r="793">
      <c r="E793" s="176"/>
      <c r="J793" s="176"/>
      <c r="M793" s="176"/>
    </row>
    <row r="794">
      <c r="E794" s="176"/>
      <c r="J794" s="176"/>
      <c r="M794" s="176"/>
    </row>
    <row r="795">
      <c r="E795" s="176"/>
      <c r="J795" s="176"/>
      <c r="M795" s="176"/>
    </row>
    <row r="796">
      <c r="E796" s="176"/>
      <c r="J796" s="176"/>
      <c r="M796" s="176"/>
    </row>
    <row r="797">
      <c r="E797" s="176"/>
      <c r="J797" s="176"/>
      <c r="M797" s="176"/>
    </row>
    <row r="798">
      <c r="E798" s="176"/>
      <c r="J798" s="176"/>
      <c r="M798" s="176"/>
    </row>
    <row r="799">
      <c r="E799" s="176"/>
      <c r="J799" s="176"/>
      <c r="M799" s="176"/>
    </row>
    <row r="800">
      <c r="E800" s="176"/>
      <c r="J800" s="176"/>
      <c r="M800" s="176"/>
    </row>
    <row r="801">
      <c r="E801" s="176"/>
      <c r="J801" s="176"/>
      <c r="M801" s="176"/>
    </row>
    <row r="802">
      <c r="E802" s="176"/>
      <c r="J802" s="176"/>
      <c r="M802" s="176"/>
    </row>
    <row r="803">
      <c r="E803" s="176"/>
      <c r="J803" s="176"/>
      <c r="M803" s="176"/>
    </row>
    <row r="804">
      <c r="E804" s="176"/>
      <c r="J804" s="176"/>
      <c r="M804" s="176"/>
    </row>
    <row r="805">
      <c r="E805" s="176"/>
      <c r="J805" s="176"/>
      <c r="M805" s="176"/>
    </row>
    <row r="806">
      <c r="E806" s="176"/>
      <c r="J806" s="176"/>
      <c r="M806" s="176"/>
    </row>
    <row r="807">
      <c r="E807" s="176"/>
      <c r="J807" s="176"/>
      <c r="M807" s="176"/>
    </row>
    <row r="808">
      <c r="E808" s="176"/>
      <c r="J808" s="176"/>
      <c r="M808" s="176"/>
    </row>
    <row r="809">
      <c r="E809" s="176"/>
      <c r="J809" s="176"/>
      <c r="M809" s="176"/>
    </row>
    <row r="810">
      <c r="E810" s="176"/>
      <c r="J810" s="176"/>
      <c r="M810" s="176"/>
    </row>
    <row r="811">
      <c r="E811" s="176"/>
      <c r="J811" s="176"/>
      <c r="M811" s="176"/>
    </row>
    <row r="812">
      <c r="E812" s="176"/>
      <c r="J812" s="176"/>
      <c r="M812" s="176"/>
    </row>
    <row r="813">
      <c r="E813" s="176"/>
      <c r="J813" s="176"/>
      <c r="M813" s="176"/>
    </row>
    <row r="814">
      <c r="E814" s="176"/>
      <c r="J814" s="176"/>
      <c r="M814" s="176"/>
    </row>
    <row r="815">
      <c r="E815" s="176"/>
      <c r="J815" s="176"/>
      <c r="M815" s="176"/>
    </row>
    <row r="816">
      <c r="E816" s="176"/>
      <c r="J816" s="176"/>
      <c r="M816" s="176"/>
    </row>
    <row r="817">
      <c r="E817" s="176"/>
      <c r="J817" s="176"/>
      <c r="M817" s="176"/>
    </row>
    <row r="818">
      <c r="E818" s="176"/>
      <c r="J818" s="176"/>
      <c r="M818" s="176"/>
    </row>
    <row r="819">
      <c r="E819" s="176"/>
      <c r="J819" s="176"/>
      <c r="M819" s="176"/>
    </row>
    <row r="820">
      <c r="E820" s="176"/>
      <c r="J820" s="176"/>
      <c r="M820" s="176"/>
    </row>
    <row r="821">
      <c r="E821" s="176"/>
      <c r="J821" s="176"/>
      <c r="M821" s="176"/>
    </row>
    <row r="822">
      <c r="E822" s="176"/>
      <c r="J822" s="176"/>
      <c r="M822" s="176"/>
    </row>
    <row r="823">
      <c r="E823" s="176"/>
      <c r="J823" s="176"/>
      <c r="M823" s="176"/>
    </row>
    <row r="824">
      <c r="E824" s="176"/>
      <c r="J824" s="176"/>
      <c r="M824" s="176"/>
    </row>
    <row r="825">
      <c r="E825" s="176"/>
      <c r="J825" s="176"/>
      <c r="M825" s="176"/>
    </row>
    <row r="826">
      <c r="E826" s="176"/>
      <c r="J826" s="176"/>
      <c r="M826" s="176"/>
    </row>
    <row r="827">
      <c r="E827" s="176"/>
      <c r="J827" s="176"/>
      <c r="M827" s="176"/>
    </row>
    <row r="828">
      <c r="E828" s="176"/>
      <c r="J828" s="176"/>
      <c r="M828" s="176"/>
    </row>
    <row r="829">
      <c r="E829" s="176"/>
      <c r="J829" s="176"/>
      <c r="M829" s="176"/>
    </row>
    <row r="830">
      <c r="E830" s="176"/>
      <c r="J830" s="176"/>
      <c r="M830" s="176"/>
    </row>
    <row r="831">
      <c r="E831" s="176"/>
      <c r="J831" s="176"/>
      <c r="M831" s="176"/>
    </row>
    <row r="832">
      <c r="E832" s="176"/>
      <c r="J832" s="176"/>
      <c r="M832" s="176"/>
    </row>
    <row r="833">
      <c r="E833" s="176"/>
      <c r="J833" s="176"/>
      <c r="M833" s="176"/>
    </row>
    <row r="834">
      <c r="E834" s="176"/>
      <c r="J834" s="176"/>
      <c r="M834" s="176"/>
    </row>
    <row r="835">
      <c r="E835" s="176"/>
      <c r="J835" s="176"/>
      <c r="M835" s="176"/>
    </row>
    <row r="836">
      <c r="E836" s="176"/>
      <c r="J836" s="176"/>
      <c r="M836" s="176"/>
    </row>
    <row r="837">
      <c r="E837" s="176"/>
      <c r="J837" s="176"/>
      <c r="M837" s="176"/>
    </row>
    <row r="838">
      <c r="E838" s="176"/>
      <c r="J838" s="176"/>
      <c r="M838" s="176"/>
    </row>
    <row r="839">
      <c r="E839" s="176"/>
      <c r="J839" s="176"/>
      <c r="M839" s="176"/>
    </row>
    <row r="840">
      <c r="E840" s="176"/>
      <c r="J840" s="176"/>
      <c r="M840" s="176"/>
    </row>
    <row r="841">
      <c r="E841" s="176"/>
      <c r="J841" s="176"/>
      <c r="M841" s="176"/>
    </row>
    <row r="842">
      <c r="E842" s="176"/>
      <c r="J842" s="176"/>
      <c r="M842" s="176"/>
    </row>
    <row r="843">
      <c r="E843" s="176"/>
      <c r="J843" s="176"/>
      <c r="M843" s="176"/>
    </row>
    <row r="844">
      <c r="E844" s="176"/>
      <c r="J844" s="176"/>
      <c r="M844" s="176"/>
    </row>
    <row r="845">
      <c r="E845" s="176"/>
      <c r="J845" s="176"/>
      <c r="M845" s="176"/>
    </row>
    <row r="846">
      <c r="E846" s="176"/>
      <c r="J846" s="176"/>
      <c r="M846" s="176"/>
    </row>
    <row r="847">
      <c r="E847" s="176"/>
      <c r="J847" s="176"/>
      <c r="M847" s="176"/>
    </row>
    <row r="848">
      <c r="E848" s="176"/>
      <c r="J848" s="176"/>
      <c r="M848" s="176"/>
    </row>
    <row r="849">
      <c r="E849" s="176"/>
      <c r="J849" s="176"/>
      <c r="M849" s="176"/>
    </row>
    <row r="850">
      <c r="E850" s="176"/>
      <c r="J850" s="176"/>
      <c r="M850" s="176"/>
    </row>
    <row r="851">
      <c r="E851" s="176"/>
      <c r="J851" s="176"/>
      <c r="M851" s="176"/>
    </row>
    <row r="852">
      <c r="E852" s="176"/>
      <c r="J852" s="176"/>
      <c r="M852" s="176"/>
    </row>
    <row r="853">
      <c r="E853" s="176"/>
      <c r="J853" s="176"/>
      <c r="M853" s="176"/>
    </row>
    <row r="854">
      <c r="E854" s="176"/>
      <c r="J854" s="176"/>
      <c r="M854" s="176"/>
    </row>
    <row r="855">
      <c r="E855" s="176"/>
      <c r="J855" s="176"/>
      <c r="M855" s="176"/>
    </row>
    <row r="856">
      <c r="E856" s="176"/>
      <c r="J856" s="176"/>
      <c r="M856" s="176"/>
    </row>
    <row r="857">
      <c r="E857" s="176"/>
      <c r="J857" s="176"/>
      <c r="M857" s="176"/>
    </row>
    <row r="858">
      <c r="E858" s="176"/>
      <c r="J858" s="176"/>
      <c r="M858" s="176"/>
    </row>
    <row r="859">
      <c r="E859" s="176"/>
      <c r="J859" s="176"/>
      <c r="M859" s="176"/>
    </row>
    <row r="860">
      <c r="E860" s="176"/>
      <c r="J860" s="176"/>
      <c r="M860" s="176"/>
    </row>
    <row r="861">
      <c r="E861" s="176"/>
      <c r="J861" s="176"/>
      <c r="M861" s="176"/>
    </row>
    <row r="862">
      <c r="E862" s="176"/>
      <c r="J862" s="176"/>
      <c r="M862" s="176"/>
    </row>
    <row r="863">
      <c r="E863" s="176"/>
      <c r="J863" s="176"/>
      <c r="M863" s="176"/>
    </row>
    <row r="864">
      <c r="E864" s="176"/>
      <c r="J864" s="176"/>
      <c r="M864" s="176"/>
    </row>
    <row r="865">
      <c r="E865" s="176"/>
      <c r="J865" s="176"/>
      <c r="M865" s="176"/>
    </row>
    <row r="866">
      <c r="E866" s="176"/>
      <c r="J866" s="176"/>
      <c r="M866" s="176"/>
    </row>
    <row r="867">
      <c r="E867" s="176"/>
      <c r="J867" s="176"/>
      <c r="M867" s="176"/>
    </row>
    <row r="868">
      <c r="E868" s="176"/>
      <c r="J868" s="176"/>
      <c r="M868" s="176"/>
    </row>
    <row r="869">
      <c r="E869" s="176"/>
      <c r="J869" s="176"/>
      <c r="M869" s="176"/>
    </row>
    <row r="870">
      <c r="E870" s="176"/>
      <c r="J870" s="176"/>
      <c r="M870" s="176"/>
    </row>
    <row r="871">
      <c r="E871" s="176"/>
      <c r="J871" s="176"/>
      <c r="M871" s="176"/>
    </row>
    <row r="872">
      <c r="E872" s="176"/>
      <c r="J872" s="176"/>
      <c r="M872" s="176"/>
    </row>
    <row r="873">
      <c r="E873" s="176"/>
      <c r="J873" s="176"/>
      <c r="M873" s="176"/>
    </row>
    <row r="874">
      <c r="E874" s="176"/>
      <c r="J874" s="176"/>
      <c r="M874" s="176"/>
    </row>
    <row r="875">
      <c r="E875" s="176"/>
      <c r="J875" s="176"/>
      <c r="M875" s="176"/>
    </row>
    <row r="876">
      <c r="E876" s="176"/>
      <c r="J876" s="176"/>
      <c r="M876" s="176"/>
    </row>
    <row r="877">
      <c r="E877" s="176"/>
      <c r="J877" s="176"/>
      <c r="M877" s="176"/>
    </row>
    <row r="878">
      <c r="E878" s="176"/>
      <c r="J878" s="176"/>
      <c r="M878" s="176"/>
    </row>
    <row r="879">
      <c r="E879" s="176"/>
      <c r="J879" s="176"/>
      <c r="M879" s="176"/>
    </row>
    <row r="880">
      <c r="E880" s="176"/>
      <c r="J880" s="176"/>
      <c r="M880" s="176"/>
    </row>
    <row r="881">
      <c r="E881" s="176"/>
      <c r="J881" s="176"/>
      <c r="M881" s="176"/>
    </row>
    <row r="882">
      <c r="E882" s="176"/>
      <c r="J882" s="176"/>
      <c r="M882" s="176"/>
    </row>
    <row r="883">
      <c r="E883" s="176"/>
      <c r="J883" s="176"/>
      <c r="M883" s="176"/>
    </row>
    <row r="884">
      <c r="E884" s="176"/>
      <c r="J884" s="176"/>
      <c r="M884" s="176"/>
    </row>
    <row r="885">
      <c r="E885" s="176"/>
      <c r="J885" s="176"/>
      <c r="M885" s="176"/>
    </row>
    <row r="886">
      <c r="E886" s="176"/>
      <c r="J886" s="176"/>
      <c r="M886" s="176"/>
    </row>
    <row r="887">
      <c r="E887" s="176"/>
      <c r="J887" s="176"/>
      <c r="M887" s="176"/>
    </row>
    <row r="888">
      <c r="E888" s="176"/>
      <c r="J888" s="176"/>
      <c r="M888" s="176"/>
    </row>
    <row r="889">
      <c r="E889" s="176"/>
      <c r="J889" s="176"/>
      <c r="M889" s="176"/>
    </row>
    <row r="890">
      <c r="E890" s="176"/>
      <c r="J890" s="176"/>
      <c r="M890" s="176"/>
    </row>
    <row r="891">
      <c r="E891" s="176"/>
      <c r="J891" s="176"/>
      <c r="M891" s="176"/>
    </row>
    <row r="892">
      <c r="E892" s="176"/>
      <c r="J892" s="176"/>
      <c r="M892" s="176"/>
    </row>
    <row r="893">
      <c r="E893" s="176"/>
      <c r="J893" s="176"/>
      <c r="M893" s="176"/>
    </row>
    <row r="894">
      <c r="E894" s="176"/>
      <c r="J894" s="176"/>
      <c r="M894" s="176"/>
    </row>
    <row r="895">
      <c r="E895" s="176"/>
      <c r="J895" s="176"/>
      <c r="M895" s="176"/>
    </row>
    <row r="896">
      <c r="E896" s="176"/>
      <c r="J896" s="176"/>
      <c r="M896" s="176"/>
    </row>
    <row r="897">
      <c r="E897" s="176"/>
      <c r="J897" s="176"/>
      <c r="M897" s="176"/>
    </row>
    <row r="898">
      <c r="E898" s="176"/>
      <c r="J898" s="176"/>
      <c r="M898" s="176"/>
    </row>
    <row r="899">
      <c r="E899" s="176"/>
      <c r="J899" s="176"/>
      <c r="M899" s="176"/>
    </row>
    <row r="900">
      <c r="E900" s="176"/>
      <c r="J900" s="176"/>
      <c r="M900" s="176"/>
    </row>
    <row r="901">
      <c r="E901" s="176"/>
      <c r="J901" s="176"/>
      <c r="M901" s="176"/>
    </row>
    <row r="902">
      <c r="E902" s="176"/>
      <c r="J902" s="176"/>
      <c r="M902" s="176"/>
    </row>
    <row r="903">
      <c r="E903" s="176"/>
      <c r="J903" s="176"/>
      <c r="M903" s="176"/>
    </row>
    <row r="904">
      <c r="E904" s="176"/>
      <c r="J904" s="176"/>
      <c r="M904" s="176"/>
    </row>
    <row r="905">
      <c r="E905" s="176"/>
      <c r="J905" s="176"/>
      <c r="M905" s="176"/>
    </row>
    <row r="906">
      <c r="E906" s="176"/>
      <c r="J906" s="176"/>
      <c r="M906" s="176"/>
    </row>
    <row r="907">
      <c r="E907" s="176"/>
      <c r="J907" s="176"/>
      <c r="M907" s="176"/>
    </row>
    <row r="908">
      <c r="E908" s="176"/>
      <c r="J908" s="176"/>
      <c r="M908" s="176"/>
    </row>
    <row r="909">
      <c r="E909" s="176"/>
      <c r="J909" s="176"/>
      <c r="M909" s="176"/>
    </row>
    <row r="910">
      <c r="E910" s="176"/>
      <c r="J910" s="176"/>
      <c r="M910" s="176"/>
    </row>
    <row r="911">
      <c r="E911" s="176"/>
      <c r="J911" s="176"/>
      <c r="M911" s="176"/>
    </row>
    <row r="912">
      <c r="E912" s="176"/>
      <c r="J912" s="176"/>
      <c r="M912" s="176"/>
    </row>
    <row r="913">
      <c r="E913" s="176"/>
      <c r="J913" s="176"/>
      <c r="M913" s="176"/>
    </row>
    <row r="914">
      <c r="E914" s="176"/>
      <c r="J914" s="176"/>
      <c r="M914" s="176"/>
    </row>
    <row r="915">
      <c r="E915" s="176"/>
      <c r="J915" s="176"/>
      <c r="M915" s="176"/>
    </row>
    <row r="916">
      <c r="E916" s="176"/>
      <c r="J916" s="176"/>
      <c r="M916" s="176"/>
    </row>
    <row r="917">
      <c r="E917" s="176"/>
      <c r="J917" s="176"/>
      <c r="M917" s="176"/>
    </row>
    <row r="918">
      <c r="E918" s="176"/>
      <c r="J918" s="176"/>
      <c r="M918" s="176"/>
    </row>
    <row r="919">
      <c r="E919" s="176"/>
      <c r="J919" s="176"/>
      <c r="M919" s="176"/>
    </row>
    <row r="920">
      <c r="E920" s="176"/>
      <c r="J920" s="176"/>
      <c r="M920" s="176"/>
    </row>
    <row r="921">
      <c r="E921" s="176"/>
      <c r="J921" s="176"/>
      <c r="M921" s="176"/>
    </row>
    <row r="922">
      <c r="E922" s="176"/>
      <c r="J922" s="176"/>
      <c r="M922" s="176"/>
    </row>
    <row r="923">
      <c r="E923" s="176"/>
      <c r="J923" s="176"/>
      <c r="M923" s="176"/>
    </row>
    <row r="924">
      <c r="E924" s="176"/>
      <c r="J924" s="176"/>
      <c r="M924" s="176"/>
    </row>
    <row r="925">
      <c r="E925" s="176"/>
      <c r="J925" s="176"/>
      <c r="M925" s="176"/>
    </row>
    <row r="926">
      <c r="E926" s="176"/>
      <c r="J926" s="176"/>
      <c r="M926" s="176"/>
    </row>
    <row r="927">
      <c r="E927" s="176"/>
      <c r="J927" s="176"/>
      <c r="M927" s="176"/>
    </row>
    <row r="928">
      <c r="E928" s="176"/>
      <c r="J928" s="176"/>
      <c r="M928" s="176"/>
    </row>
    <row r="929">
      <c r="E929" s="176"/>
      <c r="J929" s="176"/>
      <c r="M929" s="176"/>
    </row>
    <row r="930">
      <c r="E930" s="176"/>
      <c r="J930" s="176"/>
      <c r="M930" s="176"/>
    </row>
    <row r="931">
      <c r="E931" s="176"/>
      <c r="J931" s="176"/>
      <c r="M931" s="176"/>
    </row>
    <row r="932">
      <c r="E932" s="176"/>
      <c r="J932" s="176"/>
      <c r="M932" s="176"/>
    </row>
    <row r="933">
      <c r="E933" s="176"/>
      <c r="J933" s="176"/>
      <c r="M933" s="176"/>
    </row>
    <row r="934">
      <c r="E934" s="176"/>
      <c r="J934" s="176"/>
      <c r="M934" s="176"/>
    </row>
    <row r="935">
      <c r="E935" s="176"/>
      <c r="J935" s="176"/>
      <c r="M935" s="176"/>
    </row>
    <row r="936">
      <c r="E936" s="176"/>
      <c r="J936" s="176"/>
      <c r="M936" s="176"/>
    </row>
    <row r="937">
      <c r="E937" s="176"/>
      <c r="J937" s="176"/>
      <c r="M937" s="176"/>
    </row>
    <row r="938">
      <c r="E938" s="176"/>
      <c r="J938" s="176"/>
      <c r="M938" s="176"/>
    </row>
    <row r="939">
      <c r="E939" s="176"/>
      <c r="J939" s="176"/>
      <c r="M939" s="176"/>
    </row>
    <row r="940">
      <c r="E940" s="176"/>
      <c r="J940" s="176"/>
      <c r="M940" s="176"/>
    </row>
    <row r="941">
      <c r="E941" s="176"/>
      <c r="J941" s="176"/>
      <c r="M941" s="176"/>
    </row>
    <row r="942">
      <c r="E942" s="176"/>
      <c r="J942" s="176"/>
      <c r="M942" s="176"/>
    </row>
    <row r="943">
      <c r="E943" s="176"/>
      <c r="J943" s="176"/>
      <c r="M943" s="176"/>
    </row>
    <row r="944">
      <c r="E944" s="176"/>
      <c r="J944" s="176"/>
      <c r="M944" s="176"/>
    </row>
    <row r="945">
      <c r="E945" s="176"/>
      <c r="J945" s="176"/>
      <c r="M945" s="176"/>
    </row>
    <row r="946">
      <c r="E946" s="176"/>
      <c r="J946" s="176"/>
      <c r="M946" s="176"/>
    </row>
    <row r="947">
      <c r="E947" s="176"/>
      <c r="J947" s="176"/>
      <c r="M947" s="176"/>
    </row>
    <row r="948">
      <c r="E948" s="176"/>
      <c r="J948" s="176"/>
      <c r="M948" s="176"/>
    </row>
    <row r="949">
      <c r="E949" s="176"/>
      <c r="J949" s="176"/>
      <c r="M949" s="176"/>
    </row>
    <row r="950">
      <c r="E950" s="176"/>
      <c r="J950" s="176"/>
      <c r="M950" s="176"/>
    </row>
    <row r="951">
      <c r="E951" s="176"/>
      <c r="J951" s="176"/>
      <c r="M951" s="176"/>
    </row>
    <row r="952">
      <c r="E952" s="176"/>
      <c r="J952" s="176"/>
      <c r="M952" s="176"/>
    </row>
    <row r="953">
      <c r="E953" s="176"/>
      <c r="J953" s="176"/>
      <c r="M953" s="176"/>
    </row>
    <row r="954">
      <c r="E954" s="176"/>
      <c r="J954" s="176"/>
      <c r="M954" s="176"/>
    </row>
    <row r="955">
      <c r="E955" s="176"/>
      <c r="J955" s="176"/>
      <c r="M955" s="176"/>
    </row>
    <row r="956">
      <c r="E956" s="176"/>
      <c r="J956" s="176"/>
      <c r="M956" s="176"/>
    </row>
    <row r="957">
      <c r="E957" s="176"/>
      <c r="J957" s="176"/>
      <c r="M957" s="176"/>
    </row>
    <row r="958">
      <c r="E958" s="176"/>
      <c r="J958" s="176"/>
      <c r="M958" s="176"/>
    </row>
    <row r="959">
      <c r="E959" s="176"/>
      <c r="J959" s="176"/>
      <c r="M959" s="176"/>
    </row>
    <row r="960">
      <c r="E960" s="176"/>
      <c r="J960" s="176"/>
      <c r="M960" s="176"/>
    </row>
    <row r="961">
      <c r="E961" s="176"/>
      <c r="J961" s="176"/>
      <c r="M961" s="176"/>
    </row>
    <row r="962">
      <c r="E962" s="176"/>
      <c r="J962" s="176"/>
      <c r="M962" s="176"/>
    </row>
    <row r="963">
      <c r="E963" s="176"/>
      <c r="J963" s="176"/>
      <c r="M963" s="176"/>
    </row>
    <row r="964">
      <c r="E964" s="176"/>
      <c r="J964" s="176"/>
      <c r="M964" s="176"/>
    </row>
    <row r="965">
      <c r="E965" s="176"/>
      <c r="J965" s="176"/>
      <c r="M965" s="176"/>
    </row>
    <row r="966">
      <c r="E966" s="176"/>
      <c r="J966" s="176"/>
      <c r="M966" s="176"/>
    </row>
    <row r="967">
      <c r="E967" s="176"/>
      <c r="J967" s="176"/>
      <c r="M967" s="176"/>
    </row>
    <row r="968">
      <c r="E968" s="176"/>
      <c r="J968" s="176"/>
      <c r="M968" s="176"/>
    </row>
    <row r="969">
      <c r="E969" s="176"/>
      <c r="J969" s="176"/>
      <c r="M969" s="176"/>
    </row>
    <row r="970">
      <c r="E970" s="176"/>
      <c r="J970" s="176"/>
      <c r="M970" s="176"/>
    </row>
    <row r="971">
      <c r="E971" s="176"/>
      <c r="J971" s="176"/>
      <c r="M971" s="176"/>
    </row>
    <row r="972">
      <c r="E972" s="176"/>
      <c r="J972" s="176"/>
      <c r="M972" s="176"/>
    </row>
    <row r="973">
      <c r="E973" s="176"/>
      <c r="J973" s="176"/>
      <c r="M973" s="176"/>
    </row>
    <row r="974">
      <c r="E974" s="176"/>
      <c r="J974" s="176"/>
      <c r="M974" s="176"/>
    </row>
    <row r="975">
      <c r="E975" s="176"/>
      <c r="J975" s="176"/>
      <c r="M975" s="176"/>
    </row>
    <row r="976">
      <c r="E976" s="176"/>
      <c r="J976" s="176"/>
      <c r="M976" s="176"/>
    </row>
    <row r="977">
      <c r="E977" s="176"/>
      <c r="J977" s="176"/>
      <c r="M977" s="176"/>
    </row>
    <row r="978">
      <c r="E978" s="176"/>
      <c r="J978" s="176"/>
      <c r="M978" s="176"/>
    </row>
    <row r="979">
      <c r="E979" s="176"/>
      <c r="J979" s="176"/>
      <c r="M979" s="176"/>
    </row>
    <row r="980">
      <c r="E980" s="176"/>
      <c r="J980" s="176"/>
      <c r="M980" s="176"/>
    </row>
    <row r="981">
      <c r="E981" s="176"/>
      <c r="J981" s="176"/>
      <c r="M981" s="176"/>
    </row>
    <row r="982">
      <c r="E982" s="176"/>
      <c r="J982" s="176"/>
      <c r="M982" s="176"/>
    </row>
    <row r="983">
      <c r="E983" s="176"/>
      <c r="J983" s="176"/>
      <c r="M983" s="176"/>
    </row>
    <row r="984">
      <c r="E984" s="176"/>
      <c r="J984" s="176"/>
      <c r="M984" s="176"/>
    </row>
    <row r="985">
      <c r="E985" s="176"/>
      <c r="J985" s="176"/>
      <c r="M985" s="176"/>
    </row>
    <row r="986">
      <c r="E986" s="176"/>
      <c r="J986" s="176"/>
      <c r="M986" s="176"/>
    </row>
    <row r="987">
      <c r="E987" s="176"/>
      <c r="J987" s="176"/>
      <c r="M987" s="176"/>
    </row>
  </sheetData>
  <mergeCells count="12">
    <mergeCell ref="B44:P44"/>
    <mergeCell ref="B47:P47"/>
    <mergeCell ref="C48:K48"/>
    <mergeCell ref="C67:K67"/>
    <mergeCell ref="B68:P68"/>
    <mergeCell ref="B1:P1"/>
    <mergeCell ref="C2:K2"/>
    <mergeCell ref="C23:K23"/>
    <mergeCell ref="B24:P24"/>
    <mergeCell ref="B29:P29"/>
    <mergeCell ref="C30:K30"/>
    <mergeCell ref="C43:K43"/>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39.56"/>
    <col customWidth="1" min="2" max="2" width="27.11"/>
    <col customWidth="1" min="10" max="15" width="13.0"/>
  </cols>
  <sheetData>
    <row r="1">
      <c r="A1" s="220" t="s">
        <v>1745</v>
      </c>
      <c r="B1" s="221" t="s">
        <v>538</v>
      </c>
      <c r="C1" s="221" t="s">
        <v>399</v>
      </c>
      <c r="D1" s="221" t="s">
        <v>1746</v>
      </c>
      <c r="E1" s="222" t="s">
        <v>494</v>
      </c>
      <c r="F1" s="222" t="s">
        <v>495</v>
      </c>
      <c r="G1" s="222" t="s">
        <v>497</v>
      </c>
      <c r="H1" s="222" t="s">
        <v>498</v>
      </c>
      <c r="I1" s="222" t="s">
        <v>1747</v>
      </c>
      <c r="J1" s="222" t="s">
        <v>1748</v>
      </c>
      <c r="K1" s="222" t="s">
        <v>1749</v>
      </c>
      <c r="L1" s="222" t="s">
        <v>1750</v>
      </c>
      <c r="M1" s="222" t="s">
        <v>1751</v>
      </c>
      <c r="N1" s="222" t="s">
        <v>1752</v>
      </c>
      <c r="O1" s="222" t="s">
        <v>1753</v>
      </c>
    </row>
    <row r="2" hidden="1">
      <c r="A2" s="223" t="str">
        <f t="array" ref="A2:A796">IF(LEN(B2:B796) = 0, "", B2:B796 &amp; " - " &amp; C2:C796 &amp; " (" &amp; D2:D796 &amp; ")")</f>
        <v/>
      </c>
      <c r="B2" s="224"/>
      <c r="C2" s="224"/>
      <c r="D2" s="224"/>
      <c r="E2" s="224"/>
      <c r="F2" s="224"/>
      <c r="G2" s="224" t="str">
        <f t="array" ref="G2:G796">IF(LEN(D2:D796) = 0, "", vlookup(D2:D796,Types!B2:C796,2,false))</f>
        <v/>
      </c>
      <c r="H2" s="224"/>
      <c r="I2" s="224"/>
      <c r="J2" s="224" t="str">
        <f t="array" ref="J2:J796">IF(LEN(B2:B796) = 0, "", if(I2:I796 = TRUE,1,2))</f>
        <v/>
      </c>
      <c r="K2" s="224" t="str">
        <f t="array" ref="K2:K796">IF(LEN(B2:B796) = 0, "", countifs('Round History'!F45:F796,A2:A796))</f>
        <v/>
      </c>
      <c r="L2" s="224"/>
      <c r="M2" s="224"/>
      <c r="N2" s="224"/>
      <c r="O2" s="224"/>
    </row>
    <row r="3">
      <c r="A3" s="223" t="s">
        <v>1004</v>
      </c>
      <c r="B3" s="223" t="s">
        <v>1754</v>
      </c>
      <c r="C3" s="223" t="s">
        <v>1755</v>
      </c>
      <c r="D3" s="223" t="s">
        <v>191</v>
      </c>
      <c r="E3" s="225">
        <v>70.0</v>
      </c>
      <c r="F3" s="225">
        <v>125.0</v>
      </c>
      <c r="G3" s="223">
        <v>18.0</v>
      </c>
      <c r="H3" s="223">
        <v>72.0</v>
      </c>
      <c r="I3" s="223"/>
      <c r="J3" s="223">
        <v>2.0</v>
      </c>
      <c r="K3" s="223">
        <v>4.0</v>
      </c>
      <c r="L3" s="223"/>
      <c r="M3" s="223"/>
      <c r="N3" s="225" t="s">
        <v>16</v>
      </c>
      <c r="O3" s="226">
        <v>45114.87214126157</v>
      </c>
    </row>
    <row r="4">
      <c r="A4" s="223" t="s">
        <v>1756</v>
      </c>
      <c r="B4" s="223" t="s">
        <v>1754</v>
      </c>
      <c r="C4" s="223" t="s">
        <v>1757</v>
      </c>
      <c r="D4" s="223" t="s">
        <v>191</v>
      </c>
      <c r="E4" s="223">
        <v>68.7</v>
      </c>
      <c r="F4" s="223">
        <v>116.0</v>
      </c>
      <c r="G4" s="223">
        <v>18.0</v>
      </c>
      <c r="H4" s="223">
        <v>72.0</v>
      </c>
      <c r="I4" s="223"/>
      <c r="J4" s="223">
        <v>2.0</v>
      </c>
      <c r="K4" s="223">
        <v>0.0</v>
      </c>
      <c r="L4" s="223"/>
      <c r="M4" s="223"/>
      <c r="N4" s="223"/>
      <c r="O4" s="223"/>
    </row>
    <row r="5">
      <c r="A5" s="125" t="s">
        <v>1758</v>
      </c>
      <c r="B5" s="125" t="s">
        <v>1759</v>
      </c>
      <c r="C5" s="125" t="s">
        <v>1760</v>
      </c>
      <c r="D5" s="125" t="s">
        <v>1761</v>
      </c>
      <c r="E5" s="125">
        <v>33.6</v>
      </c>
      <c r="F5" s="125">
        <v>107.0</v>
      </c>
      <c r="G5" s="125">
        <v>9.0</v>
      </c>
      <c r="H5" s="227">
        <v>36.0</v>
      </c>
      <c r="I5" s="227"/>
      <c r="J5" s="227">
        <v>2.0</v>
      </c>
      <c r="K5" s="227">
        <v>0.0</v>
      </c>
      <c r="L5" s="227"/>
      <c r="M5" s="227"/>
      <c r="N5" s="227"/>
      <c r="O5" s="227"/>
    </row>
    <row r="6">
      <c r="A6" s="125" t="s">
        <v>1762</v>
      </c>
      <c r="B6" s="125" t="s">
        <v>1759</v>
      </c>
      <c r="C6" s="125" t="s">
        <v>1763</v>
      </c>
      <c r="D6" s="125" t="s">
        <v>1761</v>
      </c>
      <c r="E6" s="125">
        <v>34.5</v>
      </c>
      <c r="F6" s="125">
        <v>121.0</v>
      </c>
      <c r="G6" s="125">
        <v>9.0</v>
      </c>
      <c r="H6" s="227">
        <v>36.0</v>
      </c>
      <c r="I6" s="125"/>
      <c r="J6" s="125">
        <v>2.0</v>
      </c>
      <c r="K6" s="125">
        <v>0.0</v>
      </c>
      <c r="L6" s="125"/>
      <c r="M6" s="125"/>
      <c r="N6" s="125"/>
      <c r="O6" s="125"/>
    </row>
    <row r="7">
      <c r="A7" s="125" t="s">
        <v>946</v>
      </c>
      <c r="B7" s="125" t="s">
        <v>1759</v>
      </c>
      <c r="C7" s="125" t="s">
        <v>1764</v>
      </c>
      <c r="D7" s="125" t="s">
        <v>1761</v>
      </c>
      <c r="E7" s="125">
        <v>35.7</v>
      </c>
      <c r="F7" s="125">
        <v>128.0</v>
      </c>
      <c r="G7" s="125">
        <v>9.0</v>
      </c>
      <c r="H7" s="227">
        <v>36.0</v>
      </c>
      <c r="I7" s="125"/>
      <c r="J7" s="125">
        <v>2.0</v>
      </c>
      <c r="K7" s="125">
        <v>1.0</v>
      </c>
      <c r="L7" s="125"/>
      <c r="M7" s="125"/>
      <c r="N7" s="125"/>
      <c r="O7" s="125"/>
    </row>
    <row r="8">
      <c r="A8" s="125" t="s">
        <v>1765</v>
      </c>
      <c r="B8" s="125" t="s">
        <v>1759</v>
      </c>
      <c r="C8" s="125" t="s">
        <v>1766</v>
      </c>
      <c r="D8" s="125" t="s">
        <v>1761</v>
      </c>
      <c r="E8" s="125">
        <v>36.9</v>
      </c>
      <c r="F8" s="125">
        <v>132.0</v>
      </c>
      <c r="G8" s="125">
        <v>9.0</v>
      </c>
      <c r="H8" s="227">
        <v>36.0</v>
      </c>
      <c r="I8" s="125"/>
      <c r="J8" s="125">
        <v>2.0</v>
      </c>
      <c r="K8" s="125">
        <v>0.0</v>
      </c>
      <c r="L8" s="125"/>
      <c r="M8" s="125"/>
      <c r="N8" s="125"/>
      <c r="O8" s="125"/>
    </row>
    <row r="9">
      <c r="A9" s="125" t="s">
        <v>1767</v>
      </c>
      <c r="B9" s="125" t="s">
        <v>1768</v>
      </c>
      <c r="C9" s="125" t="s">
        <v>1760</v>
      </c>
      <c r="D9" s="223" t="s">
        <v>191</v>
      </c>
      <c r="E9" s="125">
        <v>67.2</v>
      </c>
      <c r="F9" s="125">
        <v>107.0</v>
      </c>
      <c r="G9" s="223">
        <v>18.0</v>
      </c>
      <c r="H9" s="125">
        <v>72.0</v>
      </c>
      <c r="I9" s="125"/>
      <c r="J9" s="125">
        <v>2.0</v>
      </c>
      <c r="K9" s="125">
        <v>0.0</v>
      </c>
      <c r="L9" s="125"/>
      <c r="M9" s="125"/>
      <c r="N9" s="227" t="s">
        <v>380</v>
      </c>
      <c r="O9" s="228">
        <v>45121.64346790509</v>
      </c>
    </row>
    <row r="10">
      <c r="A10" s="125" t="s">
        <v>1769</v>
      </c>
      <c r="B10" s="125" t="s">
        <v>1768</v>
      </c>
      <c r="C10" s="125" t="s">
        <v>1763</v>
      </c>
      <c r="D10" s="223" t="s">
        <v>191</v>
      </c>
      <c r="E10" s="125">
        <v>69.0</v>
      </c>
      <c r="F10" s="125">
        <v>121.0</v>
      </c>
      <c r="G10" s="223">
        <v>18.0</v>
      </c>
      <c r="H10" s="125">
        <v>72.0</v>
      </c>
      <c r="I10" s="125"/>
      <c r="J10" s="125">
        <v>2.0</v>
      </c>
      <c r="K10" s="125">
        <v>0.0</v>
      </c>
      <c r="L10" s="125"/>
      <c r="M10" s="125"/>
      <c r="N10" s="227" t="s">
        <v>59</v>
      </c>
      <c r="O10" s="228">
        <v>44630.01466498843</v>
      </c>
    </row>
    <row r="11">
      <c r="A11" s="125" t="s">
        <v>1770</v>
      </c>
      <c r="B11" s="125" t="s">
        <v>1768</v>
      </c>
      <c r="C11" s="125" t="s">
        <v>1764</v>
      </c>
      <c r="D11" s="223" t="s">
        <v>191</v>
      </c>
      <c r="E11" s="125">
        <v>71.4</v>
      </c>
      <c r="F11" s="125">
        <v>128.0</v>
      </c>
      <c r="G11" s="223">
        <v>18.0</v>
      </c>
      <c r="H11" s="125">
        <v>72.0</v>
      </c>
      <c r="I11" s="125"/>
      <c r="J11" s="125">
        <v>2.0</v>
      </c>
      <c r="K11" s="125">
        <v>0.0</v>
      </c>
      <c r="L11" s="125"/>
      <c r="M11" s="125"/>
      <c r="N11" s="125"/>
      <c r="O11" s="125"/>
    </row>
    <row r="12">
      <c r="A12" s="125" t="s">
        <v>1771</v>
      </c>
      <c r="B12" s="125" t="s">
        <v>1768</v>
      </c>
      <c r="C12" s="125" t="s">
        <v>1766</v>
      </c>
      <c r="D12" s="223" t="s">
        <v>191</v>
      </c>
      <c r="E12" s="125">
        <v>73.8</v>
      </c>
      <c r="F12" s="125">
        <v>132.0</v>
      </c>
      <c r="G12" s="223">
        <v>18.0</v>
      </c>
      <c r="H12" s="125">
        <v>72.0</v>
      </c>
      <c r="I12" s="125"/>
      <c r="J12" s="125">
        <v>2.0</v>
      </c>
      <c r="K12" s="125">
        <v>0.0</v>
      </c>
      <c r="L12" s="125"/>
      <c r="M12" s="125"/>
      <c r="N12" s="125"/>
      <c r="O12" s="125"/>
    </row>
    <row r="13">
      <c r="A13" s="125" t="s">
        <v>1772</v>
      </c>
      <c r="B13" s="125" t="s">
        <v>1773</v>
      </c>
      <c r="C13" s="125" t="s">
        <v>1760</v>
      </c>
      <c r="D13" s="125" t="s">
        <v>1761</v>
      </c>
      <c r="E13" s="125">
        <v>33.2</v>
      </c>
      <c r="F13" s="125">
        <v>109.0</v>
      </c>
      <c r="G13" s="125">
        <v>9.0</v>
      </c>
      <c r="H13" s="125">
        <v>36.0</v>
      </c>
      <c r="I13" s="125"/>
      <c r="J13" s="125">
        <v>2.0</v>
      </c>
      <c r="K13" s="125">
        <v>0.0</v>
      </c>
      <c r="L13" s="125"/>
      <c r="M13" s="125"/>
      <c r="N13" s="125"/>
      <c r="O13" s="125"/>
    </row>
    <row r="14">
      <c r="A14" s="125" t="s">
        <v>1151</v>
      </c>
      <c r="B14" s="125" t="s">
        <v>1773</v>
      </c>
      <c r="C14" s="125" t="s">
        <v>1763</v>
      </c>
      <c r="D14" s="125" t="s">
        <v>1761</v>
      </c>
      <c r="E14" s="125">
        <v>34.6</v>
      </c>
      <c r="F14" s="125">
        <v>123.0</v>
      </c>
      <c r="G14" s="125">
        <v>9.0</v>
      </c>
      <c r="H14" s="125">
        <v>36.0</v>
      </c>
      <c r="I14" s="125"/>
      <c r="J14" s="125">
        <v>2.0</v>
      </c>
      <c r="K14" s="125">
        <v>2.0</v>
      </c>
      <c r="L14" s="125"/>
      <c r="M14" s="125"/>
      <c r="N14" s="125"/>
      <c r="O14" s="125"/>
    </row>
    <row r="15">
      <c r="A15" s="125" t="s">
        <v>1158</v>
      </c>
      <c r="B15" s="125" t="s">
        <v>1773</v>
      </c>
      <c r="C15" s="125" t="s">
        <v>1764</v>
      </c>
      <c r="D15" s="125" t="s">
        <v>1761</v>
      </c>
      <c r="E15" s="125">
        <v>35.5</v>
      </c>
      <c r="F15" s="125">
        <v>128.0</v>
      </c>
      <c r="G15" s="125">
        <v>9.0</v>
      </c>
      <c r="H15" s="125">
        <v>36.0</v>
      </c>
      <c r="I15" s="125"/>
      <c r="J15" s="125">
        <v>2.0</v>
      </c>
      <c r="K15" s="125">
        <v>4.0</v>
      </c>
      <c r="L15" s="125"/>
      <c r="M15" s="125"/>
      <c r="N15" s="125"/>
      <c r="O15" s="125"/>
    </row>
    <row r="16">
      <c r="A16" s="125" t="s">
        <v>1774</v>
      </c>
      <c r="B16" s="125" t="s">
        <v>1773</v>
      </c>
      <c r="C16" s="125" t="s">
        <v>1766</v>
      </c>
      <c r="D16" s="125" t="s">
        <v>1761</v>
      </c>
      <c r="E16" s="125">
        <v>37.3</v>
      </c>
      <c r="F16" s="125">
        <v>136.0</v>
      </c>
      <c r="G16" s="125">
        <v>9.0</v>
      </c>
      <c r="H16" s="125">
        <v>36.0</v>
      </c>
      <c r="I16" s="125"/>
      <c r="J16" s="125">
        <v>2.0</v>
      </c>
      <c r="K16" s="125">
        <v>0.0</v>
      </c>
      <c r="L16" s="125"/>
      <c r="M16" s="125"/>
      <c r="N16" s="125"/>
      <c r="O16" s="125"/>
    </row>
    <row r="17">
      <c r="A17" s="125" t="s">
        <v>1775</v>
      </c>
      <c r="B17" s="125" t="s">
        <v>1776</v>
      </c>
      <c r="C17" s="125" t="s">
        <v>1760</v>
      </c>
      <c r="D17" s="223" t="s">
        <v>191</v>
      </c>
      <c r="E17" s="125">
        <v>66.8</v>
      </c>
      <c r="F17" s="125">
        <v>108.0</v>
      </c>
      <c r="G17" s="223">
        <v>18.0</v>
      </c>
      <c r="H17" s="125">
        <v>72.0</v>
      </c>
      <c r="I17" s="125"/>
      <c r="J17" s="125">
        <v>2.0</v>
      </c>
      <c r="K17" s="125">
        <v>0.0</v>
      </c>
      <c r="L17" s="125"/>
      <c r="M17" s="125"/>
      <c r="N17" s="125"/>
      <c r="O17" s="125"/>
    </row>
    <row r="18">
      <c r="A18" s="125" t="s">
        <v>1777</v>
      </c>
      <c r="B18" s="125" t="s">
        <v>1776</v>
      </c>
      <c r="C18" s="125" t="s">
        <v>1763</v>
      </c>
      <c r="D18" s="223" t="s">
        <v>191</v>
      </c>
      <c r="E18" s="125">
        <v>69.1</v>
      </c>
      <c r="F18" s="125">
        <v>122.0</v>
      </c>
      <c r="G18" s="223">
        <v>18.0</v>
      </c>
      <c r="H18" s="125">
        <v>72.0</v>
      </c>
      <c r="I18" s="125"/>
      <c r="J18" s="125">
        <v>2.0</v>
      </c>
      <c r="K18" s="125">
        <v>0.0</v>
      </c>
      <c r="L18" s="125"/>
      <c r="M18" s="125"/>
      <c r="N18" s="125"/>
      <c r="O18" s="125"/>
    </row>
    <row r="19">
      <c r="A19" s="125" t="s">
        <v>1241</v>
      </c>
      <c r="B19" s="125" t="s">
        <v>1776</v>
      </c>
      <c r="C19" s="125" t="s">
        <v>1764</v>
      </c>
      <c r="D19" s="223" t="s">
        <v>191</v>
      </c>
      <c r="E19" s="125">
        <v>71.2</v>
      </c>
      <c r="F19" s="125">
        <v>128.0</v>
      </c>
      <c r="G19" s="223">
        <v>18.0</v>
      </c>
      <c r="H19" s="125">
        <v>72.0</v>
      </c>
      <c r="I19" s="125"/>
      <c r="J19" s="125">
        <v>2.0</v>
      </c>
      <c r="K19" s="125">
        <v>1.0</v>
      </c>
      <c r="L19" s="125"/>
      <c r="M19" s="125"/>
      <c r="N19" s="125"/>
      <c r="O19" s="125"/>
    </row>
    <row r="20">
      <c r="A20" s="125" t="s">
        <v>1778</v>
      </c>
      <c r="B20" s="125" t="s">
        <v>1776</v>
      </c>
      <c r="C20" s="125" t="s">
        <v>1766</v>
      </c>
      <c r="D20" s="223" t="s">
        <v>191</v>
      </c>
      <c r="E20" s="125">
        <v>74.2</v>
      </c>
      <c r="F20" s="125">
        <v>134.0</v>
      </c>
      <c r="G20" s="223">
        <v>18.0</v>
      </c>
      <c r="H20" s="125">
        <v>72.0</v>
      </c>
      <c r="I20" s="125"/>
      <c r="J20" s="125">
        <v>2.0</v>
      </c>
      <c r="K20" s="125">
        <v>0.0</v>
      </c>
      <c r="L20" s="125"/>
      <c r="M20" s="125"/>
      <c r="N20" s="125"/>
      <c r="O20" s="125"/>
    </row>
    <row r="21">
      <c r="A21" s="125" t="s">
        <v>1779</v>
      </c>
      <c r="B21" s="125" t="s">
        <v>1780</v>
      </c>
      <c r="C21" s="125" t="s">
        <v>1760</v>
      </c>
      <c r="D21" s="223" t="s">
        <v>191</v>
      </c>
      <c r="E21" s="125">
        <v>66.4</v>
      </c>
      <c r="F21" s="125">
        <v>109.0</v>
      </c>
      <c r="G21" s="223">
        <v>18.0</v>
      </c>
      <c r="H21" s="125">
        <v>72.0</v>
      </c>
      <c r="I21" s="125"/>
      <c r="J21" s="125">
        <v>2.0</v>
      </c>
      <c r="K21" s="125">
        <v>0.0</v>
      </c>
      <c r="L21" s="125"/>
      <c r="M21" s="125"/>
      <c r="N21" s="125"/>
      <c r="O21" s="125"/>
    </row>
    <row r="22">
      <c r="A22" s="125" t="s">
        <v>1781</v>
      </c>
      <c r="B22" s="125" t="s">
        <v>1780</v>
      </c>
      <c r="C22" s="125" t="s">
        <v>1763</v>
      </c>
      <c r="D22" s="223" t="s">
        <v>191</v>
      </c>
      <c r="E22" s="125">
        <v>69.2</v>
      </c>
      <c r="F22" s="125">
        <v>123.0</v>
      </c>
      <c r="G22" s="223">
        <v>18.0</v>
      </c>
      <c r="H22" s="125">
        <v>72.0</v>
      </c>
      <c r="I22" s="125"/>
      <c r="J22" s="125">
        <v>2.0</v>
      </c>
      <c r="K22" s="125">
        <v>0.0</v>
      </c>
      <c r="L22" s="125"/>
      <c r="M22" s="125"/>
      <c r="N22" s="125"/>
      <c r="O22" s="125"/>
    </row>
    <row r="23" hidden="1">
      <c r="A23" s="125" t="s">
        <v>1782</v>
      </c>
      <c r="B23" s="125" t="s">
        <v>1780</v>
      </c>
      <c r="C23" s="125" t="s">
        <v>1764</v>
      </c>
      <c r="D23" s="223" t="s">
        <v>191</v>
      </c>
      <c r="E23" s="125">
        <v>71.0</v>
      </c>
      <c r="F23" s="125">
        <v>128.0</v>
      </c>
      <c r="G23" s="223">
        <v>18.0</v>
      </c>
      <c r="H23" s="125">
        <v>72.0</v>
      </c>
      <c r="I23" s="125"/>
      <c r="J23" s="125">
        <v>2.0</v>
      </c>
      <c r="K23" s="125">
        <v>0.0</v>
      </c>
      <c r="L23" s="125"/>
      <c r="M23" s="125"/>
      <c r="N23" s="125"/>
      <c r="O23" s="125"/>
    </row>
    <row r="24">
      <c r="A24" s="125" t="s">
        <v>1783</v>
      </c>
      <c r="B24" s="125" t="s">
        <v>1780</v>
      </c>
      <c r="C24" s="125" t="s">
        <v>1766</v>
      </c>
      <c r="D24" s="223" t="s">
        <v>191</v>
      </c>
      <c r="E24" s="125">
        <v>74.6</v>
      </c>
      <c r="F24" s="125">
        <v>136.0</v>
      </c>
      <c r="G24" s="223">
        <v>18.0</v>
      </c>
      <c r="H24" s="125">
        <v>72.0</v>
      </c>
      <c r="I24" s="125"/>
      <c r="J24" s="125">
        <v>2.0</v>
      </c>
      <c r="K24" s="125">
        <v>0.0</v>
      </c>
      <c r="L24" s="125"/>
      <c r="M24" s="125"/>
      <c r="N24" s="125"/>
      <c r="O24" s="125"/>
    </row>
    <row r="25" hidden="1">
      <c r="A25" s="223" t="s">
        <v>1784</v>
      </c>
      <c r="B25" s="223" t="s">
        <v>1785</v>
      </c>
      <c r="C25" s="223" t="s">
        <v>1757</v>
      </c>
      <c r="D25" s="223" t="s">
        <v>191</v>
      </c>
      <c r="E25" s="223">
        <v>72.4</v>
      </c>
      <c r="F25" s="223">
        <v>136.0</v>
      </c>
      <c r="G25" s="223">
        <v>18.0</v>
      </c>
      <c r="H25" s="125">
        <v>72.0</v>
      </c>
      <c r="I25" s="223"/>
      <c r="J25" s="223">
        <v>2.0</v>
      </c>
      <c r="K25" s="223">
        <v>0.0</v>
      </c>
      <c r="L25" s="223"/>
      <c r="M25" s="223"/>
      <c r="N25" s="223"/>
      <c r="O25" s="223"/>
    </row>
    <row r="26" hidden="1">
      <c r="A26" s="223" t="s">
        <v>1786</v>
      </c>
      <c r="B26" s="223" t="s">
        <v>1785</v>
      </c>
      <c r="C26" s="223" t="s">
        <v>1757</v>
      </c>
      <c r="D26" s="223" t="s">
        <v>1787</v>
      </c>
      <c r="E26" s="223">
        <v>36.5</v>
      </c>
      <c r="F26" s="223">
        <v>135.0</v>
      </c>
      <c r="G26" s="223">
        <v>9.0</v>
      </c>
      <c r="H26" s="223">
        <v>36.0</v>
      </c>
      <c r="I26" s="223"/>
      <c r="J26" s="223">
        <v>2.0</v>
      </c>
      <c r="K26" s="223">
        <v>0.0</v>
      </c>
      <c r="L26" s="223"/>
      <c r="M26" s="223"/>
      <c r="N26" s="223"/>
      <c r="O26" s="223"/>
    </row>
    <row r="27" hidden="1">
      <c r="A27" s="223" t="s">
        <v>1788</v>
      </c>
      <c r="B27" s="223" t="s">
        <v>1785</v>
      </c>
      <c r="C27" s="223" t="s">
        <v>1757</v>
      </c>
      <c r="D27" s="223" t="s">
        <v>1789</v>
      </c>
      <c r="E27" s="223">
        <v>35.9</v>
      </c>
      <c r="F27" s="223">
        <v>137.0</v>
      </c>
      <c r="G27" s="223">
        <v>9.0</v>
      </c>
      <c r="H27" s="223">
        <v>36.0</v>
      </c>
      <c r="I27" s="223"/>
      <c r="J27" s="223">
        <v>2.0</v>
      </c>
      <c r="K27" s="223">
        <v>0.0</v>
      </c>
      <c r="L27" s="223"/>
      <c r="M27" s="223"/>
      <c r="N27" s="223"/>
      <c r="O27" s="223"/>
    </row>
    <row r="28" hidden="1">
      <c r="A28" s="223" t="s">
        <v>1790</v>
      </c>
      <c r="B28" s="223" t="s">
        <v>1791</v>
      </c>
      <c r="C28" s="223" t="s">
        <v>1757</v>
      </c>
      <c r="D28" s="223" t="s">
        <v>191</v>
      </c>
      <c r="E28" s="223">
        <v>70.9</v>
      </c>
      <c r="F28" s="223">
        <v>128.0</v>
      </c>
      <c r="G28" s="223">
        <v>18.0</v>
      </c>
      <c r="H28" s="223">
        <v>72.0</v>
      </c>
      <c r="I28" s="223"/>
      <c r="J28" s="223">
        <v>2.0</v>
      </c>
      <c r="K28" s="223">
        <v>0.0</v>
      </c>
      <c r="L28" s="223"/>
      <c r="M28" s="223"/>
      <c r="N28" s="223"/>
      <c r="O28" s="223"/>
    </row>
    <row r="29">
      <c r="A29" s="223" t="s">
        <v>1792</v>
      </c>
      <c r="B29" s="223" t="s">
        <v>1791</v>
      </c>
      <c r="C29" s="223" t="s">
        <v>1757</v>
      </c>
      <c r="D29" s="223" t="s">
        <v>1787</v>
      </c>
      <c r="E29" s="223">
        <v>35.6</v>
      </c>
      <c r="F29" s="223">
        <v>130.0</v>
      </c>
      <c r="G29" s="223">
        <v>9.0</v>
      </c>
      <c r="H29" s="223">
        <v>36.0</v>
      </c>
      <c r="I29" s="223"/>
      <c r="J29" s="223">
        <v>2.0</v>
      </c>
      <c r="K29" s="223">
        <v>0.0</v>
      </c>
      <c r="L29" s="223"/>
      <c r="M29" s="223"/>
      <c r="N29" s="223"/>
      <c r="O29" s="223"/>
    </row>
    <row r="30">
      <c r="A30" s="223" t="s">
        <v>1793</v>
      </c>
      <c r="B30" s="223" t="s">
        <v>1791</v>
      </c>
      <c r="C30" s="223" t="s">
        <v>1757</v>
      </c>
      <c r="D30" s="223" t="s">
        <v>1789</v>
      </c>
      <c r="E30" s="223">
        <v>35.3</v>
      </c>
      <c r="F30" s="223">
        <v>126.0</v>
      </c>
      <c r="G30" s="223">
        <v>9.0</v>
      </c>
      <c r="H30" s="223">
        <v>36.0</v>
      </c>
      <c r="I30" s="223"/>
      <c r="J30" s="223">
        <v>2.0</v>
      </c>
      <c r="K30" s="223">
        <v>0.0</v>
      </c>
      <c r="L30" s="223"/>
      <c r="M30" s="223"/>
      <c r="N30" s="223"/>
      <c r="O30" s="223"/>
    </row>
    <row r="31">
      <c r="A31" s="223" t="s">
        <v>1794</v>
      </c>
      <c r="B31" s="223" t="s">
        <v>1795</v>
      </c>
      <c r="C31" s="223" t="s">
        <v>1755</v>
      </c>
      <c r="D31" s="223" t="s">
        <v>191</v>
      </c>
      <c r="E31" s="223">
        <v>71.2</v>
      </c>
      <c r="F31" s="223">
        <v>125.0</v>
      </c>
      <c r="G31" s="223">
        <v>18.0</v>
      </c>
      <c r="H31" s="223">
        <v>72.0</v>
      </c>
      <c r="I31" s="223"/>
      <c r="J31" s="223">
        <v>2.0</v>
      </c>
      <c r="K31" s="223">
        <v>0.0</v>
      </c>
      <c r="L31" s="223"/>
      <c r="M31" s="223"/>
      <c r="N31" s="223"/>
      <c r="O31" s="223"/>
    </row>
    <row r="32">
      <c r="A32" s="223" t="s">
        <v>1796</v>
      </c>
      <c r="B32" s="223" t="s">
        <v>1795</v>
      </c>
      <c r="C32" s="223" t="s">
        <v>1757</v>
      </c>
      <c r="D32" s="223" t="s">
        <v>191</v>
      </c>
      <c r="E32" s="223">
        <v>69.7</v>
      </c>
      <c r="F32" s="223">
        <v>123.0</v>
      </c>
      <c r="G32" s="223">
        <v>18.0</v>
      </c>
      <c r="H32" s="223">
        <v>72.0</v>
      </c>
      <c r="I32" s="223"/>
      <c r="J32" s="223">
        <v>2.0</v>
      </c>
      <c r="K32" s="223">
        <v>0.0</v>
      </c>
      <c r="L32" s="223"/>
      <c r="M32" s="223"/>
      <c r="N32" s="223"/>
      <c r="O32" s="223"/>
    </row>
    <row r="33">
      <c r="A33" s="223" t="s">
        <v>1797</v>
      </c>
      <c r="B33" s="223" t="s">
        <v>1798</v>
      </c>
      <c r="C33" s="223" t="s">
        <v>1799</v>
      </c>
      <c r="D33" s="223" t="s">
        <v>191</v>
      </c>
      <c r="E33" s="223">
        <v>75.2</v>
      </c>
      <c r="F33" s="223">
        <v>143.0</v>
      </c>
      <c r="G33" s="223">
        <v>18.0</v>
      </c>
      <c r="H33" s="223">
        <v>72.0</v>
      </c>
      <c r="I33" s="223"/>
      <c r="J33" s="223">
        <v>2.0</v>
      </c>
      <c r="K33" s="223">
        <v>0.0</v>
      </c>
      <c r="L33" s="223"/>
      <c r="M33" s="223"/>
      <c r="N33" s="223"/>
      <c r="O33" s="223"/>
    </row>
    <row r="34">
      <c r="A34" s="223" t="s">
        <v>1800</v>
      </c>
      <c r="B34" s="223" t="s">
        <v>1798</v>
      </c>
      <c r="C34" s="223" t="s">
        <v>1799</v>
      </c>
      <c r="D34" s="223" t="s">
        <v>1787</v>
      </c>
      <c r="E34" s="223">
        <v>37.3</v>
      </c>
      <c r="F34" s="223">
        <v>145.0</v>
      </c>
      <c r="G34" s="223">
        <v>9.0</v>
      </c>
      <c r="H34" s="223">
        <v>36.0</v>
      </c>
      <c r="I34" s="223"/>
      <c r="J34" s="223">
        <v>2.0</v>
      </c>
      <c r="K34" s="223">
        <v>0.0</v>
      </c>
      <c r="L34" s="223"/>
      <c r="M34" s="223"/>
      <c r="N34" s="223"/>
      <c r="O34" s="223"/>
    </row>
    <row r="35">
      <c r="A35" s="223" t="s">
        <v>1801</v>
      </c>
      <c r="B35" s="223" t="s">
        <v>1798</v>
      </c>
      <c r="C35" s="223" t="s">
        <v>1799</v>
      </c>
      <c r="D35" s="223" t="s">
        <v>1789</v>
      </c>
      <c r="E35" s="223">
        <v>37.9</v>
      </c>
      <c r="F35" s="223">
        <v>141.0</v>
      </c>
      <c r="G35" s="223">
        <v>9.0</v>
      </c>
      <c r="H35" s="223">
        <v>36.0</v>
      </c>
      <c r="I35" s="223"/>
      <c r="J35" s="223">
        <v>2.0</v>
      </c>
      <c r="K35" s="223">
        <v>0.0</v>
      </c>
      <c r="L35" s="223"/>
      <c r="M35" s="223"/>
      <c r="N35" s="223"/>
      <c r="O35" s="223"/>
    </row>
    <row r="36" hidden="1">
      <c r="A36" s="223" t="s">
        <v>1517</v>
      </c>
      <c r="B36" s="223" t="s">
        <v>1798</v>
      </c>
      <c r="C36" s="223" t="s">
        <v>1802</v>
      </c>
      <c r="D36" s="223" t="s">
        <v>191</v>
      </c>
      <c r="E36" s="223">
        <v>73.1</v>
      </c>
      <c r="F36" s="223">
        <v>137.0</v>
      </c>
      <c r="G36" s="223">
        <v>18.0</v>
      </c>
      <c r="H36" s="223">
        <v>72.0</v>
      </c>
      <c r="I36" s="223"/>
      <c r="J36" s="223">
        <v>2.0</v>
      </c>
      <c r="K36" s="223">
        <v>1.0</v>
      </c>
      <c r="L36" s="223"/>
      <c r="M36" s="223"/>
      <c r="N36" s="223"/>
      <c r="O36" s="223"/>
    </row>
    <row r="37">
      <c r="A37" s="223" t="s">
        <v>1803</v>
      </c>
      <c r="B37" s="223" t="s">
        <v>1798</v>
      </c>
      <c r="C37" s="223" t="s">
        <v>1802</v>
      </c>
      <c r="D37" s="223" t="s">
        <v>1787</v>
      </c>
      <c r="E37" s="223">
        <v>36.2</v>
      </c>
      <c r="F37" s="223">
        <v>140.0</v>
      </c>
      <c r="G37" s="223">
        <v>9.0</v>
      </c>
      <c r="H37" s="223">
        <v>36.0</v>
      </c>
      <c r="I37" s="223"/>
      <c r="J37" s="223">
        <v>2.0</v>
      </c>
      <c r="K37" s="223">
        <v>0.0</v>
      </c>
      <c r="L37" s="223"/>
      <c r="M37" s="223"/>
      <c r="N37" s="223"/>
      <c r="O37" s="223"/>
    </row>
    <row r="38">
      <c r="A38" s="223" t="s">
        <v>1804</v>
      </c>
      <c r="B38" s="223" t="s">
        <v>1798</v>
      </c>
      <c r="C38" s="223" t="s">
        <v>1802</v>
      </c>
      <c r="D38" s="223" t="s">
        <v>1789</v>
      </c>
      <c r="E38" s="223">
        <v>36.9</v>
      </c>
      <c r="F38" s="223">
        <v>134.0</v>
      </c>
      <c r="G38" s="223">
        <v>9.0</v>
      </c>
      <c r="H38" s="223">
        <v>36.0</v>
      </c>
      <c r="I38" s="223"/>
      <c r="J38" s="223">
        <v>2.0</v>
      </c>
      <c r="K38" s="223">
        <v>0.0</v>
      </c>
      <c r="L38" s="223"/>
      <c r="M38" s="223"/>
      <c r="N38" s="223"/>
      <c r="O38" s="223"/>
    </row>
    <row r="39">
      <c r="A39" s="223" t="s">
        <v>1805</v>
      </c>
      <c r="B39" s="223" t="s">
        <v>1798</v>
      </c>
      <c r="C39" s="223" t="s">
        <v>1806</v>
      </c>
      <c r="D39" s="223" t="s">
        <v>191</v>
      </c>
      <c r="E39" s="223">
        <v>74.0</v>
      </c>
      <c r="F39" s="223">
        <v>139.0</v>
      </c>
      <c r="G39" s="223">
        <v>18.0</v>
      </c>
      <c r="H39" s="223">
        <v>72.0</v>
      </c>
      <c r="I39" s="223"/>
      <c r="J39" s="223">
        <v>2.0</v>
      </c>
      <c r="K39" s="223">
        <v>0.0</v>
      </c>
      <c r="L39" s="223"/>
      <c r="M39" s="223"/>
      <c r="N39" s="223"/>
      <c r="O39" s="223"/>
    </row>
    <row r="40">
      <c r="A40" s="223" t="s">
        <v>1807</v>
      </c>
      <c r="B40" s="223" t="s">
        <v>1798</v>
      </c>
      <c r="C40" s="223" t="s">
        <v>1806</v>
      </c>
      <c r="D40" s="223" t="s">
        <v>1787</v>
      </c>
      <c r="E40" s="223">
        <v>36.9</v>
      </c>
      <c r="F40" s="223">
        <v>142.0</v>
      </c>
      <c r="G40" s="223">
        <v>9.0</v>
      </c>
      <c r="H40" s="223">
        <v>36.0</v>
      </c>
      <c r="I40" s="223"/>
      <c r="J40" s="223">
        <v>2.0</v>
      </c>
      <c r="K40" s="223">
        <v>0.0</v>
      </c>
      <c r="L40" s="223"/>
      <c r="M40" s="223"/>
      <c r="N40" s="223"/>
      <c r="O40" s="223"/>
    </row>
    <row r="41">
      <c r="A41" s="223" t="s">
        <v>1808</v>
      </c>
      <c r="B41" s="223" t="s">
        <v>1798</v>
      </c>
      <c r="C41" s="223" t="s">
        <v>1806</v>
      </c>
      <c r="D41" s="223" t="s">
        <v>1789</v>
      </c>
      <c r="E41" s="223">
        <v>37.1</v>
      </c>
      <c r="F41" s="223">
        <v>136.0</v>
      </c>
      <c r="G41" s="223">
        <v>9.0</v>
      </c>
      <c r="H41" s="223">
        <v>36.0</v>
      </c>
      <c r="I41" s="223"/>
      <c r="J41" s="223">
        <v>2.0</v>
      </c>
      <c r="K41" s="223">
        <v>0.0</v>
      </c>
      <c r="L41" s="223"/>
      <c r="M41" s="223"/>
      <c r="N41" s="223"/>
      <c r="O41" s="223"/>
    </row>
    <row r="42">
      <c r="A42" s="223" t="s">
        <v>1809</v>
      </c>
      <c r="B42" s="223" t="s">
        <v>1810</v>
      </c>
      <c r="C42" s="223" t="s">
        <v>1799</v>
      </c>
      <c r="D42" s="223" t="s">
        <v>191</v>
      </c>
      <c r="E42" s="223">
        <v>71.9</v>
      </c>
      <c r="F42" s="223">
        <v>134.0</v>
      </c>
      <c r="G42" s="223">
        <v>18.0</v>
      </c>
      <c r="H42" s="223">
        <v>70.0</v>
      </c>
      <c r="I42" s="223"/>
      <c r="J42" s="223">
        <v>2.0</v>
      </c>
      <c r="K42" s="223">
        <v>0.0</v>
      </c>
      <c r="L42" s="223"/>
      <c r="M42" s="223"/>
      <c r="N42" s="223"/>
      <c r="O42" s="223"/>
    </row>
    <row r="43">
      <c r="A43" s="223" t="s">
        <v>1811</v>
      </c>
      <c r="B43" s="223" t="s">
        <v>1810</v>
      </c>
      <c r="C43" s="223" t="s">
        <v>1799</v>
      </c>
      <c r="D43" s="223" t="s">
        <v>1787</v>
      </c>
      <c r="E43" s="223">
        <v>36.2</v>
      </c>
      <c r="F43" s="223">
        <v>139.0</v>
      </c>
      <c r="G43" s="223">
        <v>9.0</v>
      </c>
      <c r="H43" s="223">
        <v>36.0</v>
      </c>
      <c r="I43" s="223"/>
      <c r="J43" s="223">
        <v>2.0</v>
      </c>
      <c r="K43" s="223">
        <v>0.0</v>
      </c>
      <c r="L43" s="223"/>
      <c r="M43" s="223"/>
      <c r="N43" s="223"/>
      <c r="O43" s="223"/>
    </row>
    <row r="44">
      <c r="A44" s="223" t="s">
        <v>1812</v>
      </c>
      <c r="B44" s="223" t="s">
        <v>1810</v>
      </c>
      <c r="C44" s="223" t="s">
        <v>1799</v>
      </c>
      <c r="D44" s="223" t="s">
        <v>1789</v>
      </c>
      <c r="E44" s="223">
        <v>35.7</v>
      </c>
      <c r="F44" s="223">
        <v>129.0</v>
      </c>
      <c r="G44" s="223">
        <v>9.0</v>
      </c>
      <c r="H44" s="223">
        <v>34.0</v>
      </c>
      <c r="I44" s="223"/>
      <c r="J44" s="223">
        <v>2.0</v>
      </c>
      <c r="K44" s="223">
        <v>0.0</v>
      </c>
      <c r="L44" s="223"/>
      <c r="M44" s="223"/>
      <c r="N44" s="223"/>
      <c r="O44" s="223"/>
    </row>
    <row r="45">
      <c r="A45" s="223" t="s">
        <v>1379</v>
      </c>
      <c r="B45" s="223" t="s">
        <v>1810</v>
      </c>
      <c r="C45" s="223" t="s">
        <v>1802</v>
      </c>
      <c r="D45" s="223" t="s">
        <v>191</v>
      </c>
      <c r="E45" s="223">
        <v>70.7</v>
      </c>
      <c r="F45" s="223">
        <v>131.0</v>
      </c>
      <c r="G45" s="223">
        <v>18.0</v>
      </c>
      <c r="H45" s="223">
        <v>70.0</v>
      </c>
      <c r="I45" s="223"/>
      <c r="J45" s="223">
        <v>2.0</v>
      </c>
      <c r="K45" s="223">
        <v>1.0</v>
      </c>
      <c r="L45" s="223"/>
      <c r="M45" s="223"/>
      <c r="N45" s="223"/>
      <c r="O45" s="223"/>
    </row>
    <row r="46">
      <c r="A46" s="223" t="s">
        <v>1813</v>
      </c>
      <c r="B46" s="223" t="s">
        <v>1810</v>
      </c>
      <c r="C46" s="223" t="s">
        <v>1802</v>
      </c>
      <c r="D46" s="223" t="s">
        <v>1787</v>
      </c>
      <c r="E46" s="223">
        <v>35.5</v>
      </c>
      <c r="F46" s="223">
        <v>137.0</v>
      </c>
      <c r="G46" s="223">
        <v>9.0</v>
      </c>
      <c r="H46" s="223">
        <v>36.0</v>
      </c>
      <c r="I46" s="223"/>
      <c r="J46" s="223">
        <v>2.0</v>
      </c>
      <c r="K46" s="223">
        <v>0.0</v>
      </c>
      <c r="L46" s="223"/>
      <c r="M46" s="223"/>
      <c r="N46" s="223"/>
      <c r="O46" s="223"/>
    </row>
    <row r="47">
      <c r="A47" s="223" t="s">
        <v>1814</v>
      </c>
      <c r="B47" s="223" t="s">
        <v>1810</v>
      </c>
      <c r="C47" s="223" t="s">
        <v>1802</v>
      </c>
      <c r="D47" s="223" t="s">
        <v>1789</v>
      </c>
      <c r="E47" s="223">
        <v>35.2</v>
      </c>
      <c r="F47" s="223">
        <v>125.0</v>
      </c>
      <c r="G47" s="223">
        <v>9.0</v>
      </c>
      <c r="H47" s="223">
        <v>34.0</v>
      </c>
      <c r="I47" s="223"/>
      <c r="J47" s="223">
        <v>2.0</v>
      </c>
      <c r="K47" s="223">
        <v>0.0</v>
      </c>
      <c r="L47" s="223"/>
      <c r="M47" s="223"/>
      <c r="N47" s="223"/>
      <c r="O47" s="223"/>
    </row>
    <row r="48">
      <c r="A48" s="223" t="s">
        <v>1815</v>
      </c>
      <c r="B48" s="223" t="s">
        <v>1810</v>
      </c>
      <c r="C48" s="223" t="s">
        <v>1806</v>
      </c>
      <c r="D48" s="223" t="s">
        <v>191</v>
      </c>
      <c r="E48" s="223">
        <v>71.4</v>
      </c>
      <c r="F48" s="223">
        <v>133.0</v>
      </c>
      <c r="G48" s="223">
        <v>18.0</v>
      </c>
      <c r="H48" s="223">
        <v>70.0</v>
      </c>
      <c r="I48" s="223"/>
      <c r="J48" s="223">
        <v>2.0</v>
      </c>
      <c r="K48" s="223">
        <v>0.0</v>
      </c>
      <c r="L48" s="223"/>
      <c r="M48" s="223"/>
      <c r="N48" s="223"/>
      <c r="O48" s="223"/>
    </row>
    <row r="49">
      <c r="A49" s="223" t="s">
        <v>1816</v>
      </c>
      <c r="B49" s="223" t="s">
        <v>1810</v>
      </c>
      <c r="C49" s="223" t="s">
        <v>1806</v>
      </c>
      <c r="D49" s="223" t="s">
        <v>1787</v>
      </c>
      <c r="E49" s="223">
        <v>36.0</v>
      </c>
      <c r="F49" s="223">
        <v>138.0</v>
      </c>
      <c r="G49" s="223">
        <v>9.0</v>
      </c>
      <c r="H49" s="223">
        <v>36.0</v>
      </c>
      <c r="I49" s="223"/>
      <c r="J49" s="223">
        <v>2.0</v>
      </c>
      <c r="K49" s="223">
        <v>0.0</v>
      </c>
      <c r="L49" s="223"/>
      <c r="M49" s="223"/>
      <c r="N49" s="223"/>
      <c r="O49" s="223"/>
    </row>
    <row r="50">
      <c r="A50" s="223" t="s">
        <v>1817</v>
      </c>
      <c r="B50" s="223" t="s">
        <v>1810</v>
      </c>
      <c r="C50" s="223" t="s">
        <v>1806</v>
      </c>
      <c r="D50" s="223" t="s">
        <v>1789</v>
      </c>
      <c r="E50" s="223">
        <v>35.4</v>
      </c>
      <c r="F50" s="223">
        <v>128.0</v>
      </c>
      <c r="G50" s="223">
        <v>9.0</v>
      </c>
      <c r="H50" s="223">
        <v>34.0</v>
      </c>
      <c r="I50" s="223"/>
      <c r="J50" s="223">
        <v>2.0</v>
      </c>
      <c r="K50" s="223">
        <v>0.0</v>
      </c>
      <c r="L50" s="223"/>
      <c r="M50" s="223"/>
      <c r="N50" s="223"/>
      <c r="O50" s="223"/>
    </row>
    <row r="51">
      <c r="A51" s="223" t="s">
        <v>1818</v>
      </c>
      <c r="B51" s="223" t="s">
        <v>1819</v>
      </c>
      <c r="C51" s="223" t="s">
        <v>1755</v>
      </c>
      <c r="D51" s="223" t="s">
        <v>191</v>
      </c>
      <c r="E51" s="223">
        <v>70.9</v>
      </c>
      <c r="F51" s="223">
        <v>136.0</v>
      </c>
      <c r="G51" s="223">
        <v>18.0</v>
      </c>
      <c r="H51" s="223">
        <v>71.0</v>
      </c>
      <c r="I51" s="223"/>
      <c r="J51" s="223">
        <v>2.0</v>
      </c>
      <c r="K51" s="223">
        <v>0.0</v>
      </c>
      <c r="L51" s="223"/>
      <c r="M51" s="223"/>
      <c r="N51" s="223"/>
      <c r="O51" s="223"/>
    </row>
    <row r="52">
      <c r="A52" s="223" t="s">
        <v>1820</v>
      </c>
      <c r="B52" s="223" t="s">
        <v>1819</v>
      </c>
      <c r="C52" s="223" t="s">
        <v>1821</v>
      </c>
      <c r="D52" s="223" t="s">
        <v>191</v>
      </c>
      <c r="E52" s="223">
        <v>69.9</v>
      </c>
      <c r="F52" s="223">
        <v>133.0</v>
      </c>
      <c r="G52" s="223">
        <v>18.0</v>
      </c>
      <c r="H52" s="223">
        <v>71.0</v>
      </c>
      <c r="I52" s="223"/>
      <c r="J52" s="223">
        <v>2.0</v>
      </c>
      <c r="K52" s="223">
        <v>0.0</v>
      </c>
      <c r="L52" s="223"/>
      <c r="M52" s="223"/>
      <c r="N52" s="223"/>
      <c r="O52" s="223"/>
    </row>
    <row r="53">
      <c r="A53" s="223" t="s">
        <v>1822</v>
      </c>
      <c r="B53" s="223" t="s">
        <v>1819</v>
      </c>
      <c r="C53" s="223" t="s">
        <v>1757</v>
      </c>
      <c r="D53" s="223" t="s">
        <v>191</v>
      </c>
      <c r="E53" s="223">
        <v>69.0</v>
      </c>
      <c r="F53" s="223">
        <v>131.0</v>
      </c>
      <c r="G53" s="223">
        <v>18.0</v>
      </c>
      <c r="H53" s="223">
        <v>71.0</v>
      </c>
      <c r="I53" s="223"/>
      <c r="J53" s="223">
        <v>2.0</v>
      </c>
      <c r="K53" s="223">
        <v>0.0</v>
      </c>
      <c r="L53" s="223"/>
      <c r="M53" s="223"/>
      <c r="N53" s="223"/>
      <c r="O53" s="223"/>
    </row>
    <row r="54">
      <c r="A54" s="223" t="s">
        <v>1823</v>
      </c>
      <c r="B54" s="223" t="s">
        <v>1824</v>
      </c>
      <c r="C54" s="223" t="s">
        <v>1755</v>
      </c>
      <c r="D54" s="223" t="s">
        <v>191</v>
      </c>
      <c r="E54" s="223">
        <v>66.7</v>
      </c>
      <c r="F54" s="223">
        <v>121.0</v>
      </c>
      <c r="G54" s="223">
        <v>18.0</v>
      </c>
      <c r="H54" s="223">
        <v>70.0</v>
      </c>
      <c r="I54" s="223"/>
      <c r="J54" s="223">
        <v>2.0</v>
      </c>
      <c r="K54" s="223">
        <v>0.0</v>
      </c>
      <c r="L54" s="223"/>
      <c r="M54" s="223"/>
      <c r="N54" s="223"/>
      <c r="O54" s="223"/>
    </row>
    <row r="55">
      <c r="A55" s="223" t="s">
        <v>1825</v>
      </c>
      <c r="B55" s="223" t="s">
        <v>1824</v>
      </c>
      <c r="C55" s="223" t="s">
        <v>1755</v>
      </c>
      <c r="D55" s="223" t="s">
        <v>1787</v>
      </c>
      <c r="E55" s="223">
        <v>32.9</v>
      </c>
      <c r="F55" s="223">
        <v>117.0</v>
      </c>
      <c r="G55" s="223">
        <v>9.0</v>
      </c>
      <c r="H55" s="223">
        <v>34.0</v>
      </c>
      <c r="I55" s="223"/>
      <c r="J55" s="223">
        <v>2.0</v>
      </c>
      <c r="K55" s="223">
        <v>0.0</v>
      </c>
      <c r="L55" s="223"/>
      <c r="M55" s="223"/>
      <c r="N55" s="223"/>
      <c r="O55" s="223"/>
    </row>
    <row r="56">
      <c r="A56" s="223" t="s">
        <v>1826</v>
      </c>
      <c r="B56" s="223" t="s">
        <v>1824</v>
      </c>
      <c r="C56" s="223" t="s">
        <v>1755</v>
      </c>
      <c r="D56" s="223" t="s">
        <v>1789</v>
      </c>
      <c r="E56" s="223">
        <v>33.8</v>
      </c>
      <c r="F56" s="223">
        <v>125.0</v>
      </c>
      <c r="G56" s="223">
        <v>9.0</v>
      </c>
      <c r="H56" s="223">
        <v>36.0</v>
      </c>
      <c r="I56" s="223"/>
      <c r="J56" s="223">
        <v>2.0</v>
      </c>
      <c r="K56" s="223">
        <v>0.0</v>
      </c>
      <c r="L56" s="223"/>
      <c r="M56" s="223"/>
      <c r="N56" s="223"/>
      <c r="O56" s="223"/>
    </row>
    <row r="57">
      <c r="A57" s="223" t="s">
        <v>1827</v>
      </c>
      <c r="B57" s="223" t="s">
        <v>1828</v>
      </c>
      <c r="C57" s="223" t="s">
        <v>1755</v>
      </c>
      <c r="D57" s="223" t="s">
        <v>191</v>
      </c>
      <c r="E57" s="223">
        <v>70.5</v>
      </c>
      <c r="F57" s="223">
        <v>122.0</v>
      </c>
      <c r="G57" s="223">
        <v>18.0</v>
      </c>
      <c r="H57" s="223">
        <v>71.0</v>
      </c>
      <c r="I57" s="223"/>
      <c r="J57" s="223">
        <v>2.0</v>
      </c>
      <c r="K57" s="223">
        <v>0.0</v>
      </c>
      <c r="L57" s="223"/>
      <c r="M57" s="223"/>
      <c r="N57" s="223"/>
      <c r="O57" s="223"/>
    </row>
    <row r="58" hidden="1">
      <c r="A58" s="223" t="s">
        <v>1829</v>
      </c>
      <c r="B58" s="223" t="s">
        <v>1830</v>
      </c>
      <c r="C58" s="223" t="s">
        <v>1799</v>
      </c>
      <c r="D58" s="223" t="s">
        <v>191</v>
      </c>
      <c r="E58" s="223">
        <v>77.2</v>
      </c>
      <c r="F58" s="223">
        <v>149.0</v>
      </c>
      <c r="G58" s="223">
        <v>18.0</v>
      </c>
      <c r="H58" s="223">
        <v>72.0</v>
      </c>
      <c r="I58" s="223"/>
      <c r="J58" s="223">
        <v>2.0</v>
      </c>
      <c r="K58" s="223">
        <v>0.0</v>
      </c>
      <c r="L58" s="223"/>
      <c r="M58" s="223"/>
      <c r="N58" s="223"/>
      <c r="O58" s="223"/>
    </row>
    <row r="59">
      <c r="A59" s="223" t="s">
        <v>1831</v>
      </c>
      <c r="B59" s="223" t="s">
        <v>1830</v>
      </c>
      <c r="C59" s="223" t="s">
        <v>1799</v>
      </c>
      <c r="D59" s="223" t="s">
        <v>1787</v>
      </c>
      <c r="E59" s="223">
        <v>38.6</v>
      </c>
      <c r="F59" s="223">
        <v>151.0</v>
      </c>
      <c r="G59" s="223">
        <v>9.0</v>
      </c>
      <c r="H59" s="223">
        <v>36.0</v>
      </c>
      <c r="I59" s="223"/>
      <c r="J59" s="223">
        <v>2.0</v>
      </c>
      <c r="K59" s="223">
        <v>0.0</v>
      </c>
      <c r="L59" s="223"/>
      <c r="M59" s="223"/>
      <c r="N59" s="223"/>
      <c r="O59" s="223"/>
    </row>
    <row r="60">
      <c r="A60" s="223" t="s">
        <v>1832</v>
      </c>
      <c r="B60" s="223" t="s">
        <v>1830</v>
      </c>
      <c r="C60" s="223" t="s">
        <v>1799</v>
      </c>
      <c r="D60" s="223" t="s">
        <v>1789</v>
      </c>
      <c r="E60" s="223">
        <v>38.6</v>
      </c>
      <c r="F60" s="223">
        <v>147.0</v>
      </c>
      <c r="G60" s="223">
        <v>9.0</v>
      </c>
      <c r="H60" s="223">
        <v>36.0</v>
      </c>
      <c r="I60" s="223"/>
      <c r="J60" s="223">
        <v>2.0</v>
      </c>
      <c r="K60" s="223">
        <v>0.0</v>
      </c>
      <c r="L60" s="223"/>
      <c r="M60" s="223"/>
      <c r="N60" s="223"/>
      <c r="O60" s="223"/>
    </row>
    <row r="61" hidden="1">
      <c r="A61" s="223" t="s">
        <v>1833</v>
      </c>
      <c r="B61" s="223" t="s">
        <v>1834</v>
      </c>
      <c r="C61" s="223" t="s">
        <v>1799</v>
      </c>
      <c r="D61" s="223" t="s">
        <v>191</v>
      </c>
      <c r="E61" s="223">
        <v>59.9</v>
      </c>
      <c r="F61" s="223">
        <v>105.0</v>
      </c>
      <c r="G61" s="223">
        <v>18.0</v>
      </c>
      <c r="H61" s="223">
        <v>62.0</v>
      </c>
      <c r="I61" s="223"/>
      <c r="J61" s="223">
        <v>2.0</v>
      </c>
      <c r="K61" s="223">
        <v>0.0</v>
      </c>
      <c r="L61" s="223"/>
      <c r="M61" s="223"/>
      <c r="N61" s="223"/>
      <c r="O61" s="223"/>
    </row>
    <row r="62" hidden="1">
      <c r="A62" s="223" t="s">
        <v>1835</v>
      </c>
      <c r="B62" s="223" t="s">
        <v>1834</v>
      </c>
      <c r="C62" s="223" t="s">
        <v>1799</v>
      </c>
      <c r="D62" s="223" t="s">
        <v>1787</v>
      </c>
      <c r="E62" s="223">
        <v>29.2</v>
      </c>
      <c r="F62" s="223">
        <v>100.0</v>
      </c>
      <c r="G62" s="223">
        <v>9.0</v>
      </c>
      <c r="H62" s="223">
        <v>30.0</v>
      </c>
      <c r="I62" s="223"/>
      <c r="J62" s="223">
        <v>2.0</v>
      </c>
      <c r="K62" s="223">
        <v>0.0</v>
      </c>
      <c r="L62" s="223"/>
      <c r="M62" s="223"/>
      <c r="N62" s="223"/>
      <c r="O62" s="223"/>
    </row>
    <row r="63" hidden="1">
      <c r="A63" s="229" t="s">
        <v>1836</v>
      </c>
      <c r="B63" s="229" t="s">
        <v>1834</v>
      </c>
      <c r="C63" s="229" t="s">
        <v>1799</v>
      </c>
      <c r="D63" s="229" t="s">
        <v>1789</v>
      </c>
      <c r="E63" s="229">
        <v>30.7</v>
      </c>
      <c r="F63" s="229">
        <v>110.0</v>
      </c>
      <c r="G63" s="229">
        <v>9.0</v>
      </c>
      <c r="H63" s="229">
        <v>32.0</v>
      </c>
      <c r="I63" s="229"/>
      <c r="J63" s="229">
        <v>2.0</v>
      </c>
      <c r="K63" s="229">
        <v>0.0</v>
      </c>
      <c r="L63" s="229"/>
      <c r="M63" s="229"/>
      <c r="N63" s="229"/>
      <c r="O63" s="229"/>
    </row>
    <row r="64">
      <c r="A64" s="230" t="s">
        <v>1837</v>
      </c>
      <c r="B64" s="230" t="s">
        <v>1838</v>
      </c>
      <c r="C64" s="230" t="s">
        <v>1757</v>
      </c>
      <c r="D64" s="230" t="s">
        <v>191</v>
      </c>
      <c r="E64" s="230">
        <v>69.7</v>
      </c>
      <c r="F64" s="230">
        <v>128.0</v>
      </c>
      <c r="G64" s="230">
        <v>18.0</v>
      </c>
      <c r="H64" s="230">
        <v>72.0</v>
      </c>
      <c r="I64" s="230"/>
      <c r="J64" s="230">
        <v>2.0</v>
      </c>
      <c r="K64" s="230">
        <v>0.0</v>
      </c>
      <c r="L64" s="230"/>
      <c r="M64" s="230"/>
      <c r="N64" s="230"/>
      <c r="O64" s="230"/>
    </row>
    <row r="65" hidden="1">
      <c r="A65" s="229" t="s">
        <v>1839</v>
      </c>
      <c r="B65" s="229" t="s">
        <v>1838</v>
      </c>
      <c r="C65" s="229" t="s">
        <v>1757</v>
      </c>
      <c r="D65" s="229" t="s">
        <v>1787</v>
      </c>
      <c r="E65" s="229">
        <v>34.8</v>
      </c>
      <c r="F65" s="229">
        <v>128.0</v>
      </c>
      <c r="G65" s="229">
        <v>9.0</v>
      </c>
      <c r="H65" s="229">
        <v>36.0</v>
      </c>
      <c r="I65" s="229"/>
      <c r="J65" s="229">
        <v>2.0</v>
      </c>
      <c r="K65" s="229">
        <v>0.0</v>
      </c>
      <c r="L65" s="229"/>
      <c r="M65" s="229"/>
      <c r="N65" s="229"/>
      <c r="O65" s="229"/>
    </row>
    <row r="66" hidden="1">
      <c r="A66" s="230" t="s">
        <v>1840</v>
      </c>
      <c r="B66" s="230" t="s">
        <v>1838</v>
      </c>
      <c r="C66" s="230" t="s">
        <v>1757</v>
      </c>
      <c r="D66" s="230" t="s">
        <v>1789</v>
      </c>
      <c r="E66" s="230">
        <v>34.9</v>
      </c>
      <c r="F66" s="230">
        <v>127.0</v>
      </c>
      <c r="G66" s="230">
        <v>9.0</v>
      </c>
      <c r="H66" s="230">
        <v>36.0</v>
      </c>
      <c r="I66" s="230"/>
      <c r="J66" s="230">
        <v>2.0</v>
      </c>
      <c r="K66" s="230">
        <v>0.0</v>
      </c>
      <c r="L66" s="230"/>
      <c r="M66" s="230"/>
      <c r="N66" s="230"/>
      <c r="O66" s="230"/>
    </row>
    <row r="67" hidden="1">
      <c r="A67" s="229" t="s">
        <v>1841</v>
      </c>
      <c r="B67" s="229" t="s">
        <v>1842</v>
      </c>
      <c r="C67" s="229" t="s">
        <v>1739</v>
      </c>
      <c r="D67" s="229" t="s">
        <v>191</v>
      </c>
      <c r="E67" s="229">
        <v>72.8</v>
      </c>
      <c r="F67" s="229">
        <v>137.0</v>
      </c>
      <c r="G67" s="229">
        <v>18.0</v>
      </c>
      <c r="H67" s="229">
        <v>71.0</v>
      </c>
      <c r="I67" s="229"/>
      <c r="J67" s="229">
        <v>2.0</v>
      </c>
      <c r="K67" s="229">
        <v>0.0</v>
      </c>
      <c r="L67" s="229"/>
      <c r="M67" s="229"/>
      <c r="N67" s="229"/>
      <c r="O67" s="229"/>
    </row>
    <row r="68">
      <c r="A68" s="230" t="s">
        <v>1843</v>
      </c>
      <c r="B68" s="230" t="s">
        <v>1842</v>
      </c>
      <c r="C68" s="230" t="s">
        <v>1739</v>
      </c>
      <c r="D68" s="230" t="s">
        <v>1787</v>
      </c>
      <c r="E68" s="230">
        <v>35.9</v>
      </c>
      <c r="F68" s="230">
        <v>136.0</v>
      </c>
      <c r="G68" s="230">
        <v>9.0</v>
      </c>
      <c r="H68" s="230">
        <v>35.0</v>
      </c>
      <c r="I68" s="230"/>
      <c r="J68" s="230">
        <v>2.0</v>
      </c>
      <c r="K68" s="230">
        <v>0.0</v>
      </c>
      <c r="L68" s="230"/>
      <c r="M68" s="230"/>
      <c r="N68" s="230"/>
      <c r="O68" s="230"/>
    </row>
    <row r="69">
      <c r="A69" s="229" t="s">
        <v>1844</v>
      </c>
      <c r="B69" s="229" t="s">
        <v>1842</v>
      </c>
      <c r="C69" s="229" t="s">
        <v>1739</v>
      </c>
      <c r="D69" s="229" t="s">
        <v>1789</v>
      </c>
      <c r="E69" s="229">
        <v>36.9</v>
      </c>
      <c r="F69" s="229">
        <v>138.0</v>
      </c>
      <c r="G69" s="229">
        <v>9.0</v>
      </c>
      <c r="H69" s="229">
        <v>36.0</v>
      </c>
      <c r="I69" s="229"/>
      <c r="J69" s="229">
        <v>2.0</v>
      </c>
      <c r="K69" s="229">
        <v>0.0</v>
      </c>
      <c r="L69" s="229"/>
      <c r="M69" s="229"/>
      <c r="N69" s="229"/>
      <c r="O69" s="229"/>
    </row>
    <row r="70" hidden="1">
      <c r="A70" s="230" t="s">
        <v>816</v>
      </c>
      <c r="B70" s="230" t="s">
        <v>1845</v>
      </c>
      <c r="C70" s="230" t="s">
        <v>1755</v>
      </c>
      <c r="D70" s="230" t="s">
        <v>191</v>
      </c>
      <c r="E70" s="230">
        <v>69.3</v>
      </c>
      <c r="F70" s="230">
        <v>136.0</v>
      </c>
      <c r="G70" s="230">
        <v>18.0</v>
      </c>
      <c r="H70" s="230">
        <v>71.0</v>
      </c>
      <c r="I70" s="231" t="b">
        <v>1</v>
      </c>
      <c r="J70" s="230">
        <v>1.0</v>
      </c>
      <c r="K70" s="230">
        <v>1.0</v>
      </c>
      <c r="L70" s="230"/>
      <c r="M70" s="230"/>
      <c r="N70" s="230"/>
      <c r="O70" s="230"/>
    </row>
    <row r="71" hidden="1">
      <c r="A71" s="229" t="s">
        <v>1846</v>
      </c>
      <c r="B71" s="229" t="s">
        <v>1847</v>
      </c>
      <c r="C71" s="229" t="s">
        <v>1755</v>
      </c>
      <c r="D71" s="229" t="s">
        <v>1761</v>
      </c>
      <c r="E71" s="229">
        <v>33.4</v>
      </c>
      <c r="F71" s="229">
        <v>132.0</v>
      </c>
      <c r="G71" s="229">
        <v>9.0</v>
      </c>
      <c r="H71" s="229">
        <v>35.0</v>
      </c>
      <c r="I71" s="232" t="b">
        <v>1</v>
      </c>
      <c r="J71" s="229">
        <v>1.0</v>
      </c>
      <c r="K71" s="229">
        <v>0.0</v>
      </c>
      <c r="L71" s="229"/>
      <c r="M71" s="229"/>
      <c r="N71" s="229"/>
      <c r="O71" s="229"/>
    </row>
    <row r="72" hidden="1">
      <c r="A72" s="230" t="s">
        <v>1848</v>
      </c>
      <c r="B72" s="230" t="s">
        <v>1849</v>
      </c>
      <c r="C72" s="230" t="s">
        <v>1755</v>
      </c>
      <c r="D72" s="230" t="s">
        <v>1761</v>
      </c>
      <c r="E72" s="230">
        <v>35.9</v>
      </c>
      <c r="F72" s="230">
        <v>140.0</v>
      </c>
      <c r="G72" s="230">
        <v>9.0</v>
      </c>
      <c r="H72" s="230">
        <v>36.0</v>
      </c>
      <c r="I72" s="231" t="b">
        <v>1</v>
      </c>
      <c r="J72" s="230">
        <v>1.0</v>
      </c>
      <c r="K72" s="230">
        <v>0.0</v>
      </c>
      <c r="L72" s="230"/>
      <c r="M72" s="230"/>
      <c r="N72" s="230"/>
      <c r="O72" s="230"/>
    </row>
    <row r="73" hidden="1">
      <c r="A73" s="229" t="s">
        <v>1850</v>
      </c>
      <c r="B73" s="229" t="s">
        <v>1845</v>
      </c>
      <c r="C73" s="229" t="s">
        <v>1851</v>
      </c>
      <c r="D73" s="229" t="s">
        <v>191</v>
      </c>
      <c r="E73" s="229">
        <v>71.5</v>
      </c>
      <c r="F73" s="229">
        <v>141.0</v>
      </c>
      <c r="G73" s="229">
        <v>18.0</v>
      </c>
      <c r="H73" s="229">
        <v>71.0</v>
      </c>
      <c r="I73" s="229"/>
      <c r="J73" s="229">
        <v>2.0</v>
      </c>
      <c r="K73" s="229">
        <v>0.0</v>
      </c>
      <c r="L73" s="229"/>
      <c r="M73" s="229"/>
      <c r="N73" s="229"/>
      <c r="O73" s="229"/>
    </row>
    <row r="74">
      <c r="A74" s="230" t="s">
        <v>1285</v>
      </c>
      <c r="B74" s="230" t="s">
        <v>1847</v>
      </c>
      <c r="C74" s="230" t="s">
        <v>1851</v>
      </c>
      <c r="D74" s="230" t="s">
        <v>1761</v>
      </c>
      <c r="E74" s="230">
        <v>34.7</v>
      </c>
      <c r="F74" s="230">
        <v>138.0</v>
      </c>
      <c r="G74" s="230">
        <v>9.0</v>
      </c>
      <c r="H74" s="230">
        <v>35.0</v>
      </c>
      <c r="I74" s="230"/>
      <c r="J74" s="230">
        <v>2.0</v>
      </c>
      <c r="K74" s="230">
        <v>1.0</v>
      </c>
      <c r="L74" s="230"/>
      <c r="M74" s="230"/>
      <c r="N74" s="230"/>
      <c r="O74" s="230"/>
    </row>
    <row r="75" hidden="1">
      <c r="A75" s="229" t="s">
        <v>1282</v>
      </c>
      <c r="B75" s="229" t="s">
        <v>1849</v>
      </c>
      <c r="C75" s="229" t="s">
        <v>1851</v>
      </c>
      <c r="D75" s="229" t="s">
        <v>1761</v>
      </c>
      <c r="E75" s="229">
        <v>36.8</v>
      </c>
      <c r="F75" s="229">
        <v>144.0</v>
      </c>
      <c r="G75" s="229">
        <v>9.0</v>
      </c>
      <c r="H75" s="229">
        <v>36.0</v>
      </c>
      <c r="I75" s="229"/>
      <c r="J75" s="229">
        <v>2.0</v>
      </c>
      <c r="K75" s="229">
        <v>1.0</v>
      </c>
      <c r="L75" s="229"/>
      <c r="M75" s="229"/>
      <c r="N75" s="232" t="s">
        <v>216</v>
      </c>
      <c r="O75" s="233">
        <v>44358.805679895835</v>
      </c>
    </row>
    <row r="76">
      <c r="A76" s="230" t="s">
        <v>1852</v>
      </c>
      <c r="B76" s="230" t="s">
        <v>1845</v>
      </c>
      <c r="C76" s="230" t="s">
        <v>1757</v>
      </c>
      <c r="D76" s="230" t="s">
        <v>191</v>
      </c>
      <c r="E76" s="230">
        <v>66.4</v>
      </c>
      <c r="F76" s="230">
        <v>127.0</v>
      </c>
      <c r="G76" s="230">
        <v>18.0</v>
      </c>
      <c r="H76" s="230">
        <v>71.0</v>
      </c>
      <c r="I76" s="230"/>
      <c r="J76" s="230">
        <v>2.0</v>
      </c>
      <c r="K76" s="230">
        <v>0.0</v>
      </c>
      <c r="L76" s="230"/>
      <c r="M76" s="230"/>
      <c r="N76" s="230"/>
      <c r="O76" s="230"/>
    </row>
    <row r="77">
      <c r="A77" s="229" t="s">
        <v>917</v>
      </c>
      <c r="B77" s="229" t="s">
        <v>1847</v>
      </c>
      <c r="C77" s="229" t="s">
        <v>1757</v>
      </c>
      <c r="D77" s="229" t="s">
        <v>1761</v>
      </c>
      <c r="E77" s="229">
        <v>32.0</v>
      </c>
      <c r="F77" s="229">
        <v>119.0</v>
      </c>
      <c r="G77" s="229">
        <v>9.0</v>
      </c>
      <c r="H77" s="229">
        <v>35.0</v>
      </c>
      <c r="I77" s="229"/>
      <c r="J77" s="229">
        <v>2.0</v>
      </c>
      <c r="K77" s="229">
        <v>1.0</v>
      </c>
      <c r="L77" s="229"/>
      <c r="M77" s="229"/>
      <c r="N77" s="229"/>
      <c r="O77" s="229"/>
    </row>
    <row r="78">
      <c r="A78" s="230" t="s">
        <v>913</v>
      </c>
      <c r="B78" s="230" t="s">
        <v>1849</v>
      </c>
      <c r="C78" s="230" t="s">
        <v>1757</v>
      </c>
      <c r="D78" s="230" t="s">
        <v>1761</v>
      </c>
      <c r="E78" s="230">
        <v>34.4</v>
      </c>
      <c r="F78" s="230">
        <v>135.0</v>
      </c>
      <c r="G78" s="230">
        <v>9.0</v>
      </c>
      <c r="H78" s="230">
        <v>36.0</v>
      </c>
      <c r="I78" s="230"/>
      <c r="J78" s="230">
        <v>2.0</v>
      </c>
      <c r="K78" s="230">
        <v>1.0</v>
      </c>
      <c r="L78" s="230"/>
      <c r="M78" s="230"/>
      <c r="N78" s="230"/>
      <c r="O78" s="230"/>
    </row>
    <row r="79" hidden="1">
      <c r="A79" s="229" t="s">
        <v>1467</v>
      </c>
      <c r="B79" s="229" t="s">
        <v>1853</v>
      </c>
      <c r="C79" s="229" t="s">
        <v>1755</v>
      </c>
      <c r="D79" s="229" t="s">
        <v>191</v>
      </c>
      <c r="E79" s="229">
        <v>72.2</v>
      </c>
      <c r="F79" s="229">
        <v>141.0</v>
      </c>
      <c r="G79" s="229">
        <v>18.0</v>
      </c>
      <c r="H79" s="229">
        <v>72.0</v>
      </c>
      <c r="I79" s="232" t="b">
        <v>1</v>
      </c>
      <c r="J79" s="229">
        <v>1.0</v>
      </c>
      <c r="K79" s="229">
        <v>6.0</v>
      </c>
      <c r="L79" s="229"/>
      <c r="M79" s="229"/>
      <c r="N79" s="232" t="s">
        <v>201</v>
      </c>
      <c r="O79" s="233">
        <v>44035.698572685185</v>
      </c>
    </row>
    <row r="80" hidden="1">
      <c r="A80" s="230" t="s">
        <v>1583</v>
      </c>
      <c r="B80" s="230" t="s">
        <v>1854</v>
      </c>
      <c r="C80" s="230" t="s">
        <v>1755</v>
      </c>
      <c r="D80" s="230" t="s">
        <v>1761</v>
      </c>
      <c r="E80" s="230">
        <v>36.3</v>
      </c>
      <c r="F80" s="230">
        <v>142.0</v>
      </c>
      <c r="G80" s="230">
        <v>9.0</v>
      </c>
      <c r="H80" s="230">
        <v>36.0</v>
      </c>
      <c r="I80" s="231" t="b">
        <v>1</v>
      </c>
      <c r="J80" s="230">
        <v>1.0</v>
      </c>
      <c r="K80" s="230">
        <v>0.0</v>
      </c>
      <c r="L80" s="230"/>
      <c r="M80" s="230"/>
      <c r="N80" s="230"/>
      <c r="O80" s="230"/>
    </row>
    <row r="81" hidden="1">
      <c r="A81" s="229" t="s">
        <v>1855</v>
      </c>
      <c r="B81" s="229" t="s">
        <v>1853</v>
      </c>
      <c r="C81" s="229" t="s">
        <v>1851</v>
      </c>
      <c r="D81" s="229" t="s">
        <v>191</v>
      </c>
      <c r="E81" s="229">
        <v>74.3</v>
      </c>
      <c r="F81" s="229">
        <v>145.0</v>
      </c>
      <c r="G81" s="229">
        <v>18.0</v>
      </c>
      <c r="H81" s="229">
        <v>72.0</v>
      </c>
      <c r="I81" s="229"/>
      <c r="J81" s="229">
        <v>2.0</v>
      </c>
      <c r="K81" s="229">
        <v>0.0</v>
      </c>
      <c r="L81" s="229"/>
      <c r="M81" s="229"/>
      <c r="N81" s="232" t="s">
        <v>216</v>
      </c>
      <c r="O81" s="233">
        <v>44353.50000204861</v>
      </c>
    </row>
    <row r="82" hidden="1">
      <c r="A82" s="230" t="s">
        <v>1856</v>
      </c>
      <c r="B82" s="230" t="s">
        <v>1854</v>
      </c>
      <c r="C82" s="230" t="s">
        <v>1851</v>
      </c>
      <c r="D82" s="230" t="s">
        <v>1761</v>
      </c>
      <c r="E82" s="230">
        <v>37.5</v>
      </c>
      <c r="F82" s="230">
        <v>146.0</v>
      </c>
      <c r="G82" s="230">
        <v>9.0</v>
      </c>
      <c r="H82" s="230">
        <v>36.0</v>
      </c>
      <c r="I82" s="230"/>
      <c r="J82" s="230">
        <v>2.0</v>
      </c>
      <c r="K82" s="230">
        <v>0.0</v>
      </c>
      <c r="L82" s="230"/>
      <c r="M82" s="230"/>
      <c r="N82" s="230"/>
      <c r="O82" s="230"/>
    </row>
    <row r="83">
      <c r="A83" s="229" t="s">
        <v>1857</v>
      </c>
      <c r="B83" s="229" t="s">
        <v>1853</v>
      </c>
      <c r="C83" s="229" t="s">
        <v>1757</v>
      </c>
      <c r="D83" s="229" t="s">
        <v>191</v>
      </c>
      <c r="E83" s="229">
        <v>68.6</v>
      </c>
      <c r="F83" s="229">
        <v>131.0</v>
      </c>
      <c r="G83" s="229">
        <v>18.0</v>
      </c>
      <c r="H83" s="229">
        <v>72.0</v>
      </c>
      <c r="I83" s="229"/>
      <c r="J83" s="229">
        <v>2.0</v>
      </c>
      <c r="K83" s="229">
        <v>0.0</v>
      </c>
      <c r="L83" s="229"/>
      <c r="M83" s="229"/>
      <c r="N83" s="229"/>
      <c r="O83" s="229"/>
    </row>
    <row r="84">
      <c r="A84" s="230" t="s">
        <v>1858</v>
      </c>
      <c r="B84" s="230" t="s">
        <v>1854</v>
      </c>
      <c r="C84" s="230" t="s">
        <v>1757</v>
      </c>
      <c r="D84" s="230" t="s">
        <v>1761</v>
      </c>
      <c r="E84" s="230">
        <v>34.2</v>
      </c>
      <c r="F84" s="230">
        <v>127.0</v>
      </c>
      <c r="G84" s="230">
        <v>9.0</v>
      </c>
      <c r="H84" s="230">
        <v>36.0</v>
      </c>
      <c r="I84" s="230"/>
      <c r="J84" s="230">
        <v>2.0</v>
      </c>
      <c r="K84" s="230">
        <v>0.0</v>
      </c>
      <c r="L84" s="230"/>
      <c r="M84" s="230"/>
      <c r="N84" s="230"/>
      <c r="O84" s="230"/>
    </row>
    <row r="85">
      <c r="A85" s="229" t="s">
        <v>1859</v>
      </c>
      <c r="B85" s="229" t="s">
        <v>1860</v>
      </c>
      <c r="C85" s="229" t="s">
        <v>1851</v>
      </c>
      <c r="D85" s="229" t="s">
        <v>191</v>
      </c>
      <c r="E85" s="229">
        <v>68.5</v>
      </c>
      <c r="F85" s="229">
        <v>125.0</v>
      </c>
      <c r="G85" s="229">
        <v>18.0</v>
      </c>
      <c r="H85" s="229">
        <v>72.0</v>
      </c>
      <c r="I85" s="229"/>
      <c r="J85" s="229">
        <v>2.0</v>
      </c>
      <c r="K85" s="229">
        <v>0.0</v>
      </c>
      <c r="L85" s="229"/>
      <c r="M85" s="229"/>
      <c r="N85" s="229"/>
      <c r="O85" s="229"/>
    </row>
    <row r="86">
      <c r="A86" s="230" t="s">
        <v>1861</v>
      </c>
      <c r="B86" s="230" t="s">
        <v>1860</v>
      </c>
      <c r="C86" s="230" t="s">
        <v>1851</v>
      </c>
      <c r="D86" s="230" t="s">
        <v>1787</v>
      </c>
      <c r="E86" s="230">
        <v>34.6</v>
      </c>
      <c r="F86" s="230">
        <v>124.0</v>
      </c>
      <c r="G86" s="230">
        <v>9.0</v>
      </c>
      <c r="H86" s="230">
        <v>36.0</v>
      </c>
      <c r="I86" s="230"/>
      <c r="J86" s="230">
        <v>2.0</v>
      </c>
      <c r="K86" s="230">
        <v>0.0</v>
      </c>
      <c r="L86" s="230"/>
      <c r="M86" s="230"/>
      <c r="N86" s="230"/>
      <c r="O86" s="230"/>
    </row>
    <row r="87">
      <c r="A87" s="229" t="s">
        <v>1862</v>
      </c>
      <c r="B87" s="229" t="s">
        <v>1860</v>
      </c>
      <c r="C87" s="229" t="s">
        <v>1851</v>
      </c>
      <c r="D87" s="229" t="s">
        <v>1789</v>
      </c>
      <c r="E87" s="229">
        <v>33.9</v>
      </c>
      <c r="F87" s="229">
        <v>125.0</v>
      </c>
      <c r="G87" s="229">
        <v>9.0</v>
      </c>
      <c r="H87" s="229">
        <v>36.0</v>
      </c>
      <c r="I87" s="229"/>
      <c r="J87" s="229">
        <v>2.0</v>
      </c>
      <c r="K87" s="229">
        <v>0.0</v>
      </c>
      <c r="L87" s="229"/>
      <c r="M87" s="229"/>
      <c r="N87" s="229"/>
      <c r="O87" s="229"/>
    </row>
    <row r="88">
      <c r="A88" s="230" t="s">
        <v>1863</v>
      </c>
      <c r="B88" s="230" t="s">
        <v>1860</v>
      </c>
      <c r="C88" s="230" t="s">
        <v>1757</v>
      </c>
      <c r="D88" s="230" t="s">
        <v>191</v>
      </c>
      <c r="E88" s="230">
        <v>70.1</v>
      </c>
      <c r="F88" s="230">
        <v>130.0</v>
      </c>
      <c r="G88" s="230">
        <v>18.0</v>
      </c>
      <c r="H88" s="230">
        <v>72.0</v>
      </c>
      <c r="I88" s="230"/>
      <c r="J88" s="230">
        <v>2.0</v>
      </c>
      <c r="K88" s="230">
        <v>0.0</v>
      </c>
      <c r="L88" s="230"/>
      <c r="M88" s="230"/>
      <c r="N88" s="230"/>
      <c r="O88" s="230"/>
    </row>
    <row r="89">
      <c r="A89" s="229" t="s">
        <v>1864</v>
      </c>
      <c r="B89" s="229" t="s">
        <v>1860</v>
      </c>
      <c r="C89" s="229" t="s">
        <v>1757</v>
      </c>
      <c r="D89" s="229" t="s">
        <v>1787</v>
      </c>
      <c r="E89" s="229">
        <v>35.5</v>
      </c>
      <c r="F89" s="229">
        <v>129.0</v>
      </c>
      <c r="G89" s="229">
        <v>9.0</v>
      </c>
      <c r="H89" s="229">
        <v>36.0</v>
      </c>
      <c r="I89" s="229"/>
      <c r="J89" s="229">
        <v>2.0</v>
      </c>
      <c r="K89" s="229">
        <v>0.0</v>
      </c>
      <c r="L89" s="229"/>
      <c r="M89" s="229"/>
      <c r="N89" s="229"/>
      <c r="O89" s="229"/>
    </row>
    <row r="90" hidden="1">
      <c r="A90" s="230" t="s">
        <v>1865</v>
      </c>
      <c r="B90" s="230" t="s">
        <v>1860</v>
      </c>
      <c r="C90" s="230" t="s">
        <v>1757</v>
      </c>
      <c r="D90" s="230" t="s">
        <v>1789</v>
      </c>
      <c r="E90" s="230">
        <v>34.6</v>
      </c>
      <c r="F90" s="230">
        <v>130.0</v>
      </c>
      <c r="G90" s="230">
        <v>9.0</v>
      </c>
      <c r="H90" s="230">
        <v>36.0</v>
      </c>
      <c r="I90" s="230"/>
      <c r="J90" s="230">
        <v>2.0</v>
      </c>
      <c r="K90" s="230">
        <v>0.0</v>
      </c>
      <c r="L90" s="230"/>
      <c r="M90" s="230"/>
      <c r="N90" s="230"/>
      <c r="O90" s="230"/>
    </row>
    <row r="91">
      <c r="A91" s="229" t="s">
        <v>1866</v>
      </c>
      <c r="B91" s="229" t="s">
        <v>1867</v>
      </c>
      <c r="C91" s="229" t="s">
        <v>1757</v>
      </c>
      <c r="D91" s="229" t="s">
        <v>191</v>
      </c>
      <c r="E91" s="229">
        <v>71.8</v>
      </c>
      <c r="F91" s="229">
        <v>135.0</v>
      </c>
      <c r="G91" s="229">
        <v>18.0</v>
      </c>
      <c r="H91" s="229">
        <v>72.0</v>
      </c>
      <c r="I91" s="229"/>
      <c r="J91" s="229">
        <v>2.0</v>
      </c>
      <c r="K91" s="229">
        <v>0.0</v>
      </c>
      <c r="L91" s="229"/>
      <c r="M91" s="229"/>
      <c r="N91" s="229"/>
      <c r="O91" s="229"/>
    </row>
    <row r="92">
      <c r="A92" s="230" t="s">
        <v>1868</v>
      </c>
      <c r="B92" s="230" t="s">
        <v>1869</v>
      </c>
      <c r="C92" s="230" t="s">
        <v>1870</v>
      </c>
      <c r="D92" s="230" t="s">
        <v>191</v>
      </c>
      <c r="E92" s="230">
        <v>68.9</v>
      </c>
      <c r="F92" s="230">
        <v>126.0</v>
      </c>
      <c r="G92" s="230">
        <v>18.0</v>
      </c>
      <c r="H92" s="230">
        <v>72.0</v>
      </c>
      <c r="I92" s="230"/>
      <c r="J92" s="230">
        <v>2.0</v>
      </c>
      <c r="K92" s="230">
        <v>0.0</v>
      </c>
      <c r="L92" s="230"/>
      <c r="M92" s="230"/>
      <c r="N92" s="230"/>
      <c r="O92" s="230"/>
    </row>
    <row r="93">
      <c r="A93" s="229" t="s">
        <v>1871</v>
      </c>
      <c r="B93" s="229" t="s">
        <v>1869</v>
      </c>
      <c r="C93" s="229" t="s">
        <v>1870</v>
      </c>
      <c r="D93" s="229" t="s">
        <v>1787</v>
      </c>
      <c r="E93" s="229">
        <v>35.3</v>
      </c>
      <c r="F93" s="229">
        <v>129.0</v>
      </c>
      <c r="G93" s="229">
        <v>9.0</v>
      </c>
      <c r="H93" s="229">
        <v>36.0</v>
      </c>
      <c r="I93" s="229"/>
      <c r="J93" s="229">
        <v>2.0</v>
      </c>
      <c r="K93" s="229">
        <v>0.0</v>
      </c>
      <c r="L93" s="229"/>
      <c r="M93" s="229"/>
      <c r="N93" s="229"/>
      <c r="O93" s="229"/>
    </row>
    <row r="94">
      <c r="A94" s="230" t="s">
        <v>1872</v>
      </c>
      <c r="B94" s="230" t="s">
        <v>1869</v>
      </c>
      <c r="C94" s="230" t="s">
        <v>1870</v>
      </c>
      <c r="D94" s="230" t="s">
        <v>1789</v>
      </c>
      <c r="E94" s="230">
        <v>33.6</v>
      </c>
      <c r="F94" s="230">
        <v>123.0</v>
      </c>
      <c r="G94" s="230">
        <v>9.0</v>
      </c>
      <c r="H94" s="230">
        <v>36.0</v>
      </c>
      <c r="I94" s="230"/>
      <c r="J94" s="230">
        <v>2.0</v>
      </c>
      <c r="K94" s="230">
        <v>0.0</v>
      </c>
      <c r="L94" s="230"/>
      <c r="M94" s="230"/>
      <c r="N94" s="230"/>
      <c r="O94" s="230"/>
    </row>
    <row r="95">
      <c r="A95" s="229" t="s">
        <v>1873</v>
      </c>
      <c r="B95" s="229" t="s">
        <v>1874</v>
      </c>
      <c r="C95" s="229" t="s">
        <v>1757</v>
      </c>
      <c r="D95" s="229" t="s">
        <v>191</v>
      </c>
      <c r="E95" s="229">
        <v>67.4</v>
      </c>
      <c r="F95" s="229">
        <v>119.0</v>
      </c>
      <c r="G95" s="229">
        <v>18.0</v>
      </c>
      <c r="H95" s="229">
        <v>70.0</v>
      </c>
      <c r="I95" s="229"/>
      <c r="J95" s="229">
        <v>2.0</v>
      </c>
      <c r="K95" s="229">
        <v>0.0</v>
      </c>
      <c r="L95" s="229"/>
      <c r="M95" s="229"/>
      <c r="N95" s="229"/>
      <c r="O95" s="229"/>
    </row>
    <row r="96">
      <c r="A96" s="230" t="s">
        <v>1875</v>
      </c>
      <c r="B96" s="230" t="s">
        <v>1876</v>
      </c>
      <c r="C96" s="230" t="s">
        <v>1799</v>
      </c>
      <c r="D96" s="230" t="s">
        <v>191</v>
      </c>
      <c r="E96" s="230">
        <v>73.0</v>
      </c>
      <c r="F96" s="230">
        <v>140.0</v>
      </c>
      <c r="G96" s="230">
        <v>18.0</v>
      </c>
      <c r="H96" s="230">
        <v>72.0</v>
      </c>
      <c r="I96" s="230"/>
      <c r="J96" s="230">
        <v>2.0</v>
      </c>
      <c r="K96" s="230">
        <v>0.0</v>
      </c>
      <c r="L96" s="230"/>
      <c r="M96" s="230"/>
      <c r="N96" s="230"/>
      <c r="O96" s="230"/>
    </row>
    <row r="97">
      <c r="A97" s="229" t="s">
        <v>1877</v>
      </c>
      <c r="B97" s="229" t="s">
        <v>1876</v>
      </c>
      <c r="C97" s="229" t="s">
        <v>1799</v>
      </c>
      <c r="D97" s="229" t="s">
        <v>1787</v>
      </c>
      <c r="E97" s="229">
        <v>36.8</v>
      </c>
      <c r="F97" s="229">
        <v>147.0</v>
      </c>
      <c r="G97" s="229">
        <v>9.0</v>
      </c>
      <c r="H97" s="229">
        <v>36.0</v>
      </c>
      <c r="I97" s="229"/>
      <c r="J97" s="229">
        <v>2.0</v>
      </c>
      <c r="K97" s="229">
        <v>0.0</v>
      </c>
      <c r="L97" s="229"/>
      <c r="M97" s="229"/>
      <c r="N97" s="229"/>
      <c r="O97" s="229"/>
    </row>
    <row r="98">
      <c r="A98" s="230" t="s">
        <v>1878</v>
      </c>
      <c r="B98" s="230" t="s">
        <v>1876</v>
      </c>
      <c r="C98" s="230" t="s">
        <v>1799</v>
      </c>
      <c r="D98" s="230" t="s">
        <v>1789</v>
      </c>
      <c r="E98" s="230">
        <v>36.7</v>
      </c>
      <c r="F98" s="230">
        <v>143.0</v>
      </c>
      <c r="G98" s="230">
        <v>9.0</v>
      </c>
      <c r="H98" s="230">
        <v>36.0</v>
      </c>
      <c r="I98" s="230"/>
      <c r="J98" s="230">
        <v>2.0</v>
      </c>
      <c r="K98" s="230">
        <v>0.0</v>
      </c>
      <c r="L98" s="230"/>
      <c r="M98" s="230"/>
      <c r="N98" s="230"/>
      <c r="O98" s="230"/>
    </row>
    <row r="99" hidden="1">
      <c r="A99" s="229" t="s">
        <v>1879</v>
      </c>
      <c r="B99" s="229" t="s">
        <v>1876</v>
      </c>
      <c r="C99" s="229" t="s">
        <v>1851</v>
      </c>
      <c r="D99" s="229" t="s">
        <v>191</v>
      </c>
      <c r="E99" s="229">
        <v>70.7</v>
      </c>
      <c r="F99" s="229">
        <v>136.0</v>
      </c>
      <c r="G99" s="229">
        <v>18.0</v>
      </c>
      <c r="H99" s="229">
        <v>72.0</v>
      </c>
      <c r="I99" s="229"/>
      <c r="J99" s="229">
        <v>2.0</v>
      </c>
      <c r="K99" s="229">
        <v>0.0</v>
      </c>
      <c r="L99" s="229"/>
      <c r="M99" s="229"/>
      <c r="N99" s="229"/>
      <c r="O99" s="229"/>
    </row>
    <row r="100">
      <c r="A100" s="230" t="s">
        <v>1880</v>
      </c>
      <c r="B100" s="230" t="s">
        <v>1876</v>
      </c>
      <c r="C100" s="230" t="s">
        <v>1851</v>
      </c>
      <c r="D100" s="230" t="s">
        <v>1787</v>
      </c>
      <c r="E100" s="230">
        <v>35.1</v>
      </c>
      <c r="F100" s="230">
        <v>139.0</v>
      </c>
      <c r="G100" s="230">
        <v>9.0</v>
      </c>
      <c r="H100" s="230">
        <v>36.0</v>
      </c>
      <c r="I100" s="230"/>
      <c r="J100" s="230">
        <v>2.0</v>
      </c>
      <c r="K100" s="230">
        <v>0.0</v>
      </c>
      <c r="L100" s="230"/>
      <c r="M100" s="230"/>
      <c r="N100" s="230"/>
      <c r="O100" s="230"/>
    </row>
    <row r="101">
      <c r="A101" s="229" t="s">
        <v>1881</v>
      </c>
      <c r="B101" s="229" t="s">
        <v>1876</v>
      </c>
      <c r="C101" s="229" t="s">
        <v>1851</v>
      </c>
      <c r="D101" s="229" t="s">
        <v>1789</v>
      </c>
      <c r="E101" s="229">
        <v>35.6</v>
      </c>
      <c r="F101" s="229">
        <v>133.0</v>
      </c>
      <c r="G101" s="229">
        <v>9.0</v>
      </c>
      <c r="H101" s="229">
        <v>36.0</v>
      </c>
      <c r="I101" s="229"/>
      <c r="J101" s="229">
        <v>2.0</v>
      </c>
      <c r="K101" s="229">
        <v>0.0</v>
      </c>
      <c r="L101" s="229"/>
      <c r="M101" s="229"/>
      <c r="N101" s="229"/>
      <c r="O101" s="229"/>
    </row>
    <row r="102">
      <c r="A102" s="234" t="s">
        <v>1882</v>
      </c>
      <c r="B102" s="234" t="s">
        <v>1883</v>
      </c>
      <c r="C102" s="234" t="s">
        <v>1799</v>
      </c>
      <c r="D102" s="234" t="s">
        <v>191</v>
      </c>
      <c r="E102" s="234">
        <v>73.1</v>
      </c>
      <c r="F102" s="234">
        <v>123.0</v>
      </c>
      <c r="G102" s="230">
        <v>18.0</v>
      </c>
      <c r="H102" s="235">
        <v>72.0</v>
      </c>
      <c r="I102" s="234" t="b">
        <v>0</v>
      </c>
      <c r="J102" s="235">
        <v>2.0</v>
      </c>
      <c r="K102" s="235">
        <v>0.0</v>
      </c>
      <c r="L102" s="235"/>
      <c r="M102" s="235"/>
      <c r="N102" s="235"/>
      <c r="O102" s="235"/>
    </row>
    <row r="103">
      <c r="A103" s="236" t="s">
        <v>1884</v>
      </c>
      <c r="B103" s="236" t="s">
        <v>1883</v>
      </c>
      <c r="C103" s="236" t="s">
        <v>1799</v>
      </c>
      <c r="D103" s="236" t="s">
        <v>1761</v>
      </c>
      <c r="E103" s="236">
        <v>36.6</v>
      </c>
      <c r="F103" s="236">
        <v>123.0</v>
      </c>
      <c r="G103" s="236">
        <v>9.0</v>
      </c>
      <c r="H103" s="236">
        <v>36.0</v>
      </c>
      <c r="I103" s="237" t="b">
        <v>0</v>
      </c>
      <c r="J103" s="236">
        <v>2.0</v>
      </c>
      <c r="K103" s="236">
        <v>0.0</v>
      </c>
      <c r="L103" s="236"/>
      <c r="M103" s="236"/>
      <c r="N103" s="236"/>
      <c r="O103" s="236"/>
    </row>
    <row r="104">
      <c r="A104" s="234" t="s">
        <v>1186</v>
      </c>
      <c r="B104" s="234" t="s">
        <v>1883</v>
      </c>
      <c r="C104" s="234" t="s">
        <v>1755</v>
      </c>
      <c r="D104" s="234" t="s">
        <v>191</v>
      </c>
      <c r="E104" s="234">
        <v>70.7</v>
      </c>
      <c r="F104" s="234">
        <v>121.0</v>
      </c>
      <c r="G104" s="230">
        <v>18.0</v>
      </c>
      <c r="H104" s="235">
        <v>72.0</v>
      </c>
      <c r="I104" s="234" t="b">
        <v>0</v>
      </c>
      <c r="J104" s="235">
        <v>2.0</v>
      </c>
      <c r="K104" s="235">
        <v>8.0</v>
      </c>
      <c r="L104" s="235"/>
      <c r="M104" s="235"/>
      <c r="N104" s="235"/>
      <c r="O104" s="235"/>
    </row>
    <row r="105">
      <c r="A105" s="236" t="s">
        <v>1885</v>
      </c>
      <c r="B105" s="236" t="s">
        <v>1883</v>
      </c>
      <c r="C105" s="236" t="s">
        <v>1755</v>
      </c>
      <c r="D105" s="236" t="s">
        <v>1761</v>
      </c>
      <c r="E105" s="236">
        <v>35.4</v>
      </c>
      <c r="F105" s="236">
        <v>121.0</v>
      </c>
      <c r="G105" s="236">
        <v>9.0</v>
      </c>
      <c r="H105" s="236">
        <v>36.0</v>
      </c>
      <c r="I105" s="237" t="b">
        <v>0</v>
      </c>
      <c r="J105" s="236">
        <v>2.0</v>
      </c>
      <c r="K105" s="236">
        <v>0.0</v>
      </c>
      <c r="L105" s="236"/>
      <c r="M105" s="236"/>
      <c r="N105" s="236"/>
      <c r="O105" s="236"/>
    </row>
    <row r="106" hidden="1">
      <c r="A106" s="230" t="s">
        <v>1886</v>
      </c>
      <c r="B106" s="230" t="s">
        <v>1887</v>
      </c>
      <c r="C106" s="230" t="s">
        <v>1888</v>
      </c>
      <c r="D106" s="230" t="s">
        <v>191</v>
      </c>
      <c r="E106" s="230">
        <v>70.6</v>
      </c>
      <c r="F106" s="230">
        <v>135.0</v>
      </c>
      <c r="G106" s="230">
        <v>18.0</v>
      </c>
      <c r="H106" s="230">
        <v>72.0</v>
      </c>
      <c r="I106" s="230"/>
      <c r="J106" s="230">
        <v>2.0</v>
      </c>
      <c r="K106" s="230">
        <v>0.0</v>
      </c>
      <c r="L106" s="230"/>
      <c r="M106" s="230"/>
      <c r="N106" s="230"/>
      <c r="O106" s="230"/>
    </row>
    <row r="107">
      <c r="A107" s="229" t="s">
        <v>1889</v>
      </c>
      <c r="B107" s="229" t="s">
        <v>1887</v>
      </c>
      <c r="C107" s="229" t="s">
        <v>1888</v>
      </c>
      <c r="D107" s="229" t="s">
        <v>1787</v>
      </c>
      <c r="E107" s="229">
        <v>34.2</v>
      </c>
      <c r="F107" s="229">
        <v>130.0</v>
      </c>
      <c r="G107" s="229">
        <v>9.0</v>
      </c>
      <c r="H107" s="229">
        <v>35.0</v>
      </c>
      <c r="I107" s="229"/>
      <c r="J107" s="229">
        <v>2.0</v>
      </c>
      <c r="K107" s="229">
        <v>0.0</v>
      </c>
      <c r="L107" s="229"/>
      <c r="M107" s="229"/>
      <c r="N107" s="229"/>
      <c r="O107" s="229"/>
    </row>
    <row r="108">
      <c r="A108" s="230" t="s">
        <v>1890</v>
      </c>
      <c r="B108" s="230" t="s">
        <v>1887</v>
      </c>
      <c r="C108" s="230" t="s">
        <v>1888</v>
      </c>
      <c r="D108" s="230" t="s">
        <v>1789</v>
      </c>
      <c r="E108" s="230">
        <v>36.4</v>
      </c>
      <c r="F108" s="230">
        <v>139.0</v>
      </c>
      <c r="G108" s="230">
        <v>9.0</v>
      </c>
      <c r="H108" s="230">
        <v>37.0</v>
      </c>
      <c r="I108" s="230"/>
      <c r="J108" s="230">
        <v>2.0</v>
      </c>
      <c r="K108" s="230">
        <v>0.0</v>
      </c>
      <c r="L108" s="230"/>
      <c r="M108" s="230"/>
      <c r="N108" s="230"/>
      <c r="O108" s="230"/>
    </row>
    <row r="109">
      <c r="A109" s="229" t="s">
        <v>1891</v>
      </c>
      <c r="B109" s="229" t="s">
        <v>1892</v>
      </c>
      <c r="C109" s="229" t="s">
        <v>1851</v>
      </c>
      <c r="D109" s="229" t="s">
        <v>191</v>
      </c>
      <c r="E109" s="229">
        <v>69.0</v>
      </c>
      <c r="F109" s="229">
        <v>121.0</v>
      </c>
      <c r="G109" s="229">
        <v>18.0</v>
      </c>
      <c r="H109" s="229">
        <v>72.0</v>
      </c>
      <c r="I109" s="229"/>
      <c r="J109" s="229">
        <v>2.0</v>
      </c>
      <c r="K109" s="229">
        <v>0.0</v>
      </c>
      <c r="L109" s="229"/>
      <c r="M109" s="229"/>
      <c r="N109" s="229"/>
      <c r="O109" s="229"/>
    </row>
    <row r="110">
      <c r="A110" s="230" t="s">
        <v>1893</v>
      </c>
      <c r="B110" s="230" t="s">
        <v>1874</v>
      </c>
      <c r="C110" s="230" t="s">
        <v>1757</v>
      </c>
      <c r="D110" s="230" t="s">
        <v>1789</v>
      </c>
      <c r="E110" s="230">
        <v>33.7</v>
      </c>
      <c r="F110" s="230">
        <v>119.0</v>
      </c>
      <c r="G110" s="230">
        <v>9.0</v>
      </c>
      <c r="H110" s="230">
        <v>36.0</v>
      </c>
      <c r="I110" s="230"/>
      <c r="J110" s="230">
        <v>2.0</v>
      </c>
      <c r="K110" s="230">
        <v>0.0</v>
      </c>
      <c r="L110" s="230"/>
      <c r="M110" s="230"/>
      <c r="N110" s="230"/>
      <c r="O110" s="230"/>
    </row>
    <row r="111">
      <c r="A111" s="229" t="s">
        <v>1894</v>
      </c>
      <c r="B111" s="229" t="s">
        <v>1895</v>
      </c>
      <c r="C111" s="229" t="s">
        <v>1851</v>
      </c>
      <c r="D111" s="229" t="s">
        <v>191</v>
      </c>
      <c r="E111" s="229">
        <v>68.5</v>
      </c>
      <c r="F111" s="229">
        <v>119.0</v>
      </c>
      <c r="G111" s="229">
        <v>18.0</v>
      </c>
      <c r="H111" s="229">
        <v>72.0</v>
      </c>
      <c r="I111" s="229"/>
      <c r="J111" s="229">
        <v>2.0</v>
      </c>
      <c r="K111" s="229">
        <v>0.0</v>
      </c>
      <c r="L111" s="229"/>
      <c r="M111" s="229"/>
      <c r="N111" s="229"/>
      <c r="O111" s="229"/>
    </row>
    <row r="112">
      <c r="A112" s="230" t="s">
        <v>1896</v>
      </c>
      <c r="B112" s="230" t="s">
        <v>1895</v>
      </c>
      <c r="C112" s="230" t="s">
        <v>1851</v>
      </c>
      <c r="D112" s="230" t="s">
        <v>1787</v>
      </c>
      <c r="E112" s="230">
        <v>34.4</v>
      </c>
      <c r="F112" s="230">
        <v>118.0</v>
      </c>
      <c r="G112" s="230">
        <v>9.0</v>
      </c>
      <c r="H112" s="230">
        <v>36.0</v>
      </c>
      <c r="I112" s="230"/>
      <c r="J112" s="230">
        <v>2.0</v>
      </c>
      <c r="K112" s="230">
        <v>0.0</v>
      </c>
      <c r="L112" s="230"/>
      <c r="M112" s="230"/>
      <c r="N112" s="230"/>
      <c r="O112" s="230"/>
    </row>
    <row r="113">
      <c r="A113" s="229" t="s">
        <v>1897</v>
      </c>
      <c r="B113" s="229" t="s">
        <v>1895</v>
      </c>
      <c r="C113" s="229" t="s">
        <v>1851</v>
      </c>
      <c r="D113" s="229" t="s">
        <v>1789</v>
      </c>
      <c r="E113" s="229">
        <v>34.1</v>
      </c>
      <c r="F113" s="229">
        <v>119.0</v>
      </c>
      <c r="G113" s="229">
        <v>9.0</v>
      </c>
      <c r="H113" s="229">
        <v>36.0</v>
      </c>
      <c r="I113" s="229"/>
      <c r="J113" s="229">
        <v>2.0</v>
      </c>
      <c r="K113" s="229">
        <v>0.0</v>
      </c>
      <c r="L113" s="229"/>
      <c r="M113" s="229"/>
      <c r="N113" s="229"/>
      <c r="O113" s="229"/>
    </row>
    <row r="114" hidden="1">
      <c r="A114" s="230" t="s">
        <v>1898</v>
      </c>
      <c r="B114" s="230" t="s">
        <v>1895</v>
      </c>
      <c r="C114" s="230" t="s">
        <v>1757</v>
      </c>
      <c r="D114" s="230" t="s">
        <v>191</v>
      </c>
      <c r="E114" s="231">
        <v>71.4</v>
      </c>
      <c r="F114" s="231">
        <v>125.0</v>
      </c>
      <c r="G114" s="230">
        <v>18.0</v>
      </c>
      <c r="H114" s="230">
        <v>72.0</v>
      </c>
      <c r="I114" s="230"/>
      <c r="J114" s="230">
        <v>2.0</v>
      </c>
      <c r="K114" s="230">
        <v>0.0</v>
      </c>
      <c r="L114" s="230"/>
      <c r="M114" s="230"/>
      <c r="N114" s="230"/>
      <c r="O114" s="230"/>
    </row>
    <row r="115" hidden="1">
      <c r="A115" s="229" t="s">
        <v>1899</v>
      </c>
      <c r="B115" s="229" t="s">
        <v>1895</v>
      </c>
      <c r="C115" s="229" t="s">
        <v>1757</v>
      </c>
      <c r="D115" s="229" t="s">
        <v>1787</v>
      </c>
      <c r="E115" s="232">
        <v>35.2</v>
      </c>
      <c r="F115" s="232">
        <v>122.0</v>
      </c>
      <c r="G115" s="229">
        <v>9.0</v>
      </c>
      <c r="H115" s="229">
        <v>36.0</v>
      </c>
      <c r="I115" s="229"/>
      <c r="J115" s="229">
        <v>2.0</v>
      </c>
      <c r="K115" s="229">
        <v>0.0</v>
      </c>
      <c r="L115" s="229"/>
      <c r="M115" s="229"/>
      <c r="N115" s="229"/>
      <c r="O115" s="229"/>
    </row>
    <row r="116" hidden="1">
      <c r="A116" s="238" t="s">
        <v>1900</v>
      </c>
      <c r="B116" s="238" t="s">
        <v>1895</v>
      </c>
      <c r="C116" s="238" t="s">
        <v>1757</v>
      </c>
      <c r="D116" s="238" t="s">
        <v>1789</v>
      </c>
      <c r="E116" s="238">
        <v>34.9</v>
      </c>
      <c r="F116" s="238">
        <v>123.0</v>
      </c>
      <c r="G116" s="230">
        <v>9.0</v>
      </c>
      <c r="H116" s="230">
        <v>36.0</v>
      </c>
      <c r="I116" s="238"/>
      <c r="J116" s="238">
        <v>2.0</v>
      </c>
      <c r="K116" s="238">
        <v>0.0</v>
      </c>
      <c r="L116" s="238"/>
      <c r="M116" s="238"/>
      <c r="N116" s="238"/>
      <c r="O116" s="238"/>
    </row>
    <row r="117">
      <c r="A117" s="239" t="s">
        <v>969</v>
      </c>
      <c r="B117" s="239" t="s">
        <v>1901</v>
      </c>
      <c r="C117" s="239" t="s">
        <v>1755</v>
      </c>
      <c r="D117" s="239" t="s">
        <v>191</v>
      </c>
      <c r="E117" s="239">
        <v>72.2</v>
      </c>
      <c r="F117" s="239">
        <v>130.0</v>
      </c>
      <c r="G117" s="239">
        <v>18.0</v>
      </c>
      <c r="H117" s="239">
        <v>71.0</v>
      </c>
      <c r="I117" s="240"/>
      <c r="J117" s="240">
        <v>2.0</v>
      </c>
      <c r="K117" s="240">
        <v>2.0</v>
      </c>
      <c r="L117" s="240"/>
      <c r="M117" s="240"/>
      <c r="N117" s="239" t="s">
        <v>201</v>
      </c>
      <c r="O117" s="241">
        <v>44776.7699984838</v>
      </c>
    </row>
    <row r="118">
      <c r="A118" s="239" t="s">
        <v>1902</v>
      </c>
      <c r="B118" s="239" t="s">
        <v>1901</v>
      </c>
      <c r="C118" s="239" t="s">
        <v>1757</v>
      </c>
      <c r="D118" s="239" t="s">
        <v>191</v>
      </c>
      <c r="E118" s="239">
        <v>70.2</v>
      </c>
      <c r="F118" s="239">
        <v>126.0</v>
      </c>
      <c r="G118" s="239">
        <v>18.0</v>
      </c>
      <c r="H118" s="239">
        <v>71.0</v>
      </c>
      <c r="I118" s="240"/>
      <c r="J118" s="240">
        <v>2.0</v>
      </c>
      <c r="K118" s="240">
        <v>0.0</v>
      </c>
      <c r="L118" s="240"/>
      <c r="M118" s="240"/>
      <c r="N118" s="240"/>
      <c r="O118" s="240"/>
    </row>
    <row r="119">
      <c r="A119" s="239" t="s">
        <v>1903</v>
      </c>
      <c r="B119" s="239" t="s">
        <v>1904</v>
      </c>
      <c r="C119" s="239" t="s">
        <v>1755</v>
      </c>
      <c r="D119" s="239" t="s">
        <v>191</v>
      </c>
      <c r="E119" s="239">
        <v>72.3</v>
      </c>
      <c r="F119" s="239">
        <v>129.0</v>
      </c>
      <c r="G119" s="239">
        <v>18.0</v>
      </c>
      <c r="H119" s="239">
        <v>72.0</v>
      </c>
      <c r="I119" s="240"/>
      <c r="J119" s="240">
        <v>2.0</v>
      </c>
      <c r="K119" s="240">
        <v>0.0</v>
      </c>
      <c r="L119" s="240"/>
      <c r="M119" s="240"/>
      <c r="N119" s="240"/>
      <c r="O119" s="240"/>
    </row>
    <row r="120" hidden="1">
      <c r="A120" s="239" t="s">
        <v>1905</v>
      </c>
      <c r="B120" s="239" t="s">
        <v>1906</v>
      </c>
      <c r="C120" s="239" t="s">
        <v>1907</v>
      </c>
      <c r="D120" s="239" t="s">
        <v>191</v>
      </c>
      <c r="E120" s="239">
        <v>73.7</v>
      </c>
      <c r="F120" s="239">
        <v>143.0</v>
      </c>
      <c r="G120" s="239">
        <v>18.0</v>
      </c>
      <c r="H120" s="239">
        <v>72.0</v>
      </c>
      <c r="I120" s="240"/>
      <c r="J120" s="240">
        <v>2.0</v>
      </c>
      <c r="K120" s="240">
        <v>0.0</v>
      </c>
      <c r="L120" s="240"/>
      <c r="M120" s="240"/>
      <c r="N120" s="240"/>
      <c r="O120" s="240"/>
    </row>
    <row r="121" hidden="1">
      <c r="A121" s="239" t="s">
        <v>1908</v>
      </c>
      <c r="B121" s="239" t="s">
        <v>1909</v>
      </c>
      <c r="C121" s="239" t="s">
        <v>1755</v>
      </c>
      <c r="D121" s="239" t="s">
        <v>191</v>
      </c>
      <c r="E121" s="239">
        <v>67.9</v>
      </c>
      <c r="F121" s="239">
        <v>122.0</v>
      </c>
      <c r="G121" s="239">
        <v>18.0</v>
      </c>
      <c r="H121" s="239">
        <v>71.0</v>
      </c>
      <c r="I121" s="240"/>
      <c r="J121" s="240">
        <v>2.0</v>
      </c>
      <c r="K121" s="240">
        <v>0.0</v>
      </c>
      <c r="L121" s="240"/>
      <c r="M121" s="240"/>
      <c r="N121" s="239" t="s">
        <v>322</v>
      </c>
      <c r="O121" s="241">
        <v>44038.82989357639</v>
      </c>
    </row>
    <row r="122" hidden="1">
      <c r="A122" s="239" t="s">
        <v>1910</v>
      </c>
      <c r="B122" s="239" t="s">
        <v>1911</v>
      </c>
      <c r="C122" s="239" t="s">
        <v>1755</v>
      </c>
      <c r="D122" s="239" t="s">
        <v>191</v>
      </c>
      <c r="E122" s="239">
        <v>66.3</v>
      </c>
      <c r="F122" s="239">
        <v>114.0</v>
      </c>
      <c r="G122" s="239">
        <v>18.0</v>
      </c>
      <c r="H122" s="239">
        <v>70.0</v>
      </c>
      <c r="I122" s="240"/>
      <c r="J122" s="240">
        <v>2.0</v>
      </c>
      <c r="K122" s="240">
        <v>0.0</v>
      </c>
      <c r="L122" s="240"/>
      <c r="M122" s="240"/>
      <c r="N122" s="240"/>
      <c r="O122" s="240"/>
    </row>
    <row r="123" hidden="1">
      <c r="A123" s="239" t="s">
        <v>1912</v>
      </c>
      <c r="B123" s="239" t="s">
        <v>1913</v>
      </c>
      <c r="C123" s="239" t="s">
        <v>1755</v>
      </c>
      <c r="D123" s="239" t="s">
        <v>191</v>
      </c>
      <c r="E123" s="239">
        <v>74.4</v>
      </c>
      <c r="F123" s="239">
        <v>126.0</v>
      </c>
      <c r="G123" s="239">
        <v>18.0</v>
      </c>
      <c r="H123" s="239">
        <v>72.0</v>
      </c>
      <c r="I123" s="240"/>
      <c r="J123" s="240">
        <v>2.0</v>
      </c>
      <c r="K123" s="240">
        <v>0.0</v>
      </c>
      <c r="L123" s="240"/>
      <c r="M123" s="240"/>
      <c r="N123" s="240"/>
      <c r="O123" s="240"/>
    </row>
    <row r="124" hidden="1">
      <c r="A124" s="239" t="s">
        <v>1914</v>
      </c>
      <c r="B124" s="239" t="s">
        <v>1915</v>
      </c>
      <c r="C124" s="239" t="s">
        <v>1755</v>
      </c>
      <c r="D124" s="239" t="s">
        <v>191</v>
      </c>
      <c r="E124" s="239">
        <v>73.5</v>
      </c>
      <c r="F124" s="239">
        <v>139.0</v>
      </c>
      <c r="G124" s="239">
        <v>18.0</v>
      </c>
      <c r="H124" s="239">
        <v>72.0</v>
      </c>
      <c r="I124" s="240"/>
      <c r="J124" s="240">
        <v>2.0</v>
      </c>
      <c r="K124" s="240">
        <v>0.0</v>
      </c>
      <c r="L124" s="240"/>
      <c r="M124" s="240"/>
      <c r="N124" s="240"/>
      <c r="O124" s="240"/>
    </row>
    <row r="125" hidden="1">
      <c r="A125" s="239" t="s">
        <v>1916</v>
      </c>
      <c r="B125" s="239" t="s">
        <v>1917</v>
      </c>
      <c r="C125" s="239" t="s">
        <v>1918</v>
      </c>
      <c r="D125" s="239" t="s">
        <v>191</v>
      </c>
      <c r="E125" s="239">
        <v>71.7</v>
      </c>
      <c r="F125" s="239">
        <v>125.0</v>
      </c>
      <c r="G125" s="239">
        <v>18.0</v>
      </c>
      <c r="H125" s="239">
        <v>72.0</v>
      </c>
      <c r="I125" s="240"/>
      <c r="J125" s="240">
        <v>2.0</v>
      </c>
      <c r="K125" s="240">
        <v>0.0</v>
      </c>
      <c r="L125" s="240"/>
      <c r="M125" s="240"/>
      <c r="N125" s="240"/>
      <c r="O125" s="240"/>
    </row>
    <row r="126" hidden="1">
      <c r="A126" s="239" t="s">
        <v>1919</v>
      </c>
      <c r="B126" s="239" t="s">
        <v>1920</v>
      </c>
      <c r="C126" s="239" t="s">
        <v>1755</v>
      </c>
      <c r="D126" s="239" t="s">
        <v>191</v>
      </c>
      <c r="E126" s="239">
        <v>69.4</v>
      </c>
      <c r="F126" s="239">
        <v>126.0</v>
      </c>
      <c r="G126" s="239">
        <v>18.0</v>
      </c>
      <c r="H126" s="239">
        <v>72.0</v>
      </c>
      <c r="I126" s="240"/>
      <c r="J126" s="240">
        <v>2.0</v>
      </c>
      <c r="K126" s="240">
        <v>0.0</v>
      </c>
      <c r="L126" s="240"/>
      <c r="M126" s="240"/>
      <c r="N126" s="240"/>
      <c r="O126" s="240"/>
    </row>
    <row r="127" hidden="1">
      <c r="A127" s="239" t="s">
        <v>1921</v>
      </c>
      <c r="B127" s="239" t="s">
        <v>1922</v>
      </c>
      <c r="C127" s="239" t="s">
        <v>1757</v>
      </c>
      <c r="D127" s="239" t="s">
        <v>191</v>
      </c>
      <c r="E127" s="239">
        <v>68.6</v>
      </c>
      <c r="F127" s="239">
        <v>126.0</v>
      </c>
      <c r="G127" s="239">
        <v>18.0</v>
      </c>
      <c r="H127" s="239">
        <v>72.0</v>
      </c>
      <c r="I127" s="240"/>
      <c r="J127" s="240">
        <v>2.0</v>
      </c>
      <c r="K127" s="240">
        <v>0.0</v>
      </c>
      <c r="L127" s="240"/>
      <c r="M127" s="240"/>
      <c r="N127" s="240"/>
      <c r="O127" s="240"/>
    </row>
    <row r="128" hidden="1">
      <c r="A128" s="239" t="s">
        <v>1923</v>
      </c>
      <c r="B128" s="239" t="s">
        <v>1924</v>
      </c>
      <c r="C128" s="239" t="s">
        <v>1757</v>
      </c>
      <c r="D128" s="239" t="s">
        <v>191</v>
      </c>
      <c r="E128" s="239">
        <v>70.1</v>
      </c>
      <c r="F128" s="239">
        <v>132.0</v>
      </c>
      <c r="G128" s="239">
        <v>18.0</v>
      </c>
      <c r="H128" s="239">
        <v>71.0</v>
      </c>
      <c r="I128" s="240"/>
      <c r="J128" s="240">
        <v>2.0</v>
      </c>
      <c r="K128" s="240">
        <v>0.0</v>
      </c>
      <c r="L128" s="240"/>
      <c r="M128" s="240"/>
      <c r="N128" s="240"/>
      <c r="O128" s="240"/>
    </row>
    <row r="129" hidden="1">
      <c r="A129" s="239" t="s">
        <v>1925</v>
      </c>
      <c r="B129" s="239" t="s">
        <v>1926</v>
      </c>
      <c r="C129" s="239" t="s">
        <v>1927</v>
      </c>
      <c r="D129" s="239" t="s">
        <v>1789</v>
      </c>
      <c r="E129" s="239">
        <v>34.6</v>
      </c>
      <c r="F129" s="239">
        <v>126.0</v>
      </c>
      <c r="G129" s="239">
        <v>9.0</v>
      </c>
      <c r="H129" s="239">
        <v>36.0</v>
      </c>
      <c r="I129" s="240"/>
      <c r="J129" s="240">
        <v>2.0</v>
      </c>
      <c r="K129" s="240">
        <v>0.0</v>
      </c>
      <c r="L129" s="240"/>
      <c r="M129" s="240"/>
      <c r="N129" s="240"/>
      <c r="O129" s="240"/>
    </row>
    <row r="130">
      <c r="A130" s="239" t="s">
        <v>1928</v>
      </c>
      <c r="B130" s="239" t="s">
        <v>1926</v>
      </c>
      <c r="C130" s="239" t="s">
        <v>1927</v>
      </c>
      <c r="D130" s="239" t="s">
        <v>1787</v>
      </c>
      <c r="E130" s="239">
        <v>34.8</v>
      </c>
      <c r="F130" s="239">
        <v>123.0</v>
      </c>
      <c r="G130" s="239">
        <v>9.0</v>
      </c>
      <c r="H130" s="239">
        <v>36.0</v>
      </c>
      <c r="I130" s="240"/>
      <c r="J130" s="240">
        <v>2.0</v>
      </c>
      <c r="K130" s="240">
        <v>0.0</v>
      </c>
      <c r="L130" s="240"/>
      <c r="M130" s="240"/>
      <c r="N130" s="240"/>
      <c r="O130" s="240"/>
    </row>
    <row r="131" hidden="1">
      <c r="A131" s="239" t="s">
        <v>1929</v>
      </c>
      <c r="B131" s="239" t="s">
        <v>1920</v>
      </c>
      <c r="C131" s="239" t="s">
        <v>1757</v>
      </c>
      <c r="D131" s="239" t="s">
        <v>1789</v>
      </c>
      <c r="E131" s="239">
        <v>33.4</v>
      </c>
      <c r="F131" s="239">
        <v>121.0</v>
      </c>
      <c r="G131" s="239">
        <v>9.0</v>
      </c>
      <c r="H131" s="239">
        <v>36.0</v>
      </c>
      <c r="I131" s="240"/>
      <c r="J131" s="240">
        <v>2.0</v>
      </c>
      <c r="K131" s="240">
        <v>0.0</v>
      </c>
      <c r="L131" s="240"/>
      <c r="M131" s="240"/>
      <c r="N131" s="240"/>
      <c r="O131" s="240"/>
    </row>
    <row r="132" hidden="1">
      <c r="A132" s="239" t="s">
        <v>1930</v>
      </c>
      <c r="B132" s="239" t="s">
        <v>1920</v>
      </c>
      <c r="C132" s="239" t="s">
        <v>1757</v>
      </c>
      <c r="D132" s="239" t="s">
        <v>1787</v>
      </c>
      <c r="E132" s="239">
        <v>34.2</v>
      </c>
      <c r="F132" s="239">
        <v>122.0</v>
      </c>
      <c r="G132" s="239">
        <v>9.0</v>
      </c>
      <c r="H132" s="239">
        <v>36.0</v>
      </c>
      <c r="I132" s="240"/>
      <c r="J132" s="240">
        <v>2.0</v>
      </c>
      <c r="K132" s="240">
        <v>0.0</v>
      </c>
      <c r="L132" s="240"/>
      <c r="M132" s="240"/>
      <c r="N132" s="240"/>
      <c r="O132" s="240"/>
    </row>
    <row r="133" hidden="1">
      <c r="A133" s="239" t="s">
        <v>1931</v>
      </c>
      <c r="B133" s="240" t="s">
        <v>1932</v>
      </c>
      <c r="C133" s="239" t="s">
        <v>1757</v>
      </c>
      <c r="D133" s="239" t="s">
        <v>191</v>
      </c>
      <c r="E133" s="239">
        <v>71.6</v>
      </c>
      <c r="F133" s="239">
        <v>130.0</v>
      </c>
      <c r="G133" s="239">
        <v>18.0</v>
      </c>
      <c r="H133" s="239">
        <v>72.0</v>
      </c>
      <c r="I133" s="240"/>
      <c r="J133" s="240">
        <v>2.0</v>
      </c>
      <c r="K133" s="240">
        <v>0.0</v>
      </c>
      <c r="L133" s="240"/>
      <c r="M133" s="240"/>
      <c r="N133" s="240"/>
      <c r="O133" s="240"/>
    </row>
    <row r="134" hidden="1">
      <c r="A134" s="239" t="s">
        <v>1933</v>
      </c>
      <c r="B134" s="239" t="s">
        <v>1934</v>
      </c>
      <c r="C134" s="239" t="s">
        <v>1755</v>
      </c>
      <c r="D134" s="239" t="s">
        <v>1761</v>
      </c>
      <c r="E134" s="239">
        <v>35.3</v>
      </c>
      <c r="F134" s="239">
        <v>137.0</v>
      </c>
      <c r="G134" s="239">
        <v>9.0</v>
      </c>
      <c r="H134" s="239">
        <v>36.0</v>
      </c>
      <c r="I134" s="240"/>
      <c r="J134" s="240">
        <v>2.0</v>
      </c>
      <c r="K134" s="240">
        <v>0.0</v>
      </c>
      <c r="L134" s="240"/>
      <c r="M134" s="240"/>
      <c r="N134" s="240"/>
      <c r="O134" s="240"/>
    </row>
    <row r="135" hidden="1">
      <c r="A135" s="239" t="s">
        <v>1935</v>
      </c>
      <c r="B135" s="239" t="s">
        <v>1936</v>
      </c>
      <c r="C135" s="239" t="s">
        <v>1755</v>
      </c>
      <c r="D135" s="239" t="s">
        <v>1761</v>
      </c>
      <c r="E135" s="239">
        <v>35.8</v>
      </c>
      <c r="F135" s="239">
        <v>139.0</v>
      </c>
      <c r="G135" s="239">
        <v>9.0</v>
      </c>
      <c r="H135" s="239">
        <v>36.0</v>
      </c>
      <c r="I135" s="240"/>
      <c r="J135" s="240">
        <v>2.0</v>
      </c>
      <c r="K135" s="240">
        <v>0.0</v>
      </c>
      <c r="L135" s="240"/>
      <c r="M135" s="240"/>
      <c r="N135" s="240"/>
      <c r="O135" s="240"/>
    </row>
    <row r="136" hidden="1">
      <c r="A136" s="239" t="s">
        <v>1937</v>
      </c>
      <c r="B136" s="239" t="s">
        <v>1926</v>
      </c>
      <c r="C136" s="239" t="s">
        <v>1938</v>
      </c>
      <c r="D136" s="239" t="s">
        <v>1789</v>
      </c>
      <c r="E136" s="239">
        <v>35.5</v>
      </c>
      <c r="F136" s="239">
        <v>130.0</v>
      </c>
      <c r="G136" s="239">
        <v>9.0</v>
      </c>
      <c r="H136" s="239">
        <v>36.0</v>
      </c>
      <c r="I136" s="240"/>
      <c r="J136" s="240">
        <v>2.0</v>
      </c>
      <c r="K136" s="240">
        <v>0.0</v>
      </c>
      <c r="L136" s="240"/>
      <c r="M136" s="240"/>
      <c r="N136" s="240"/>
      <c r="O136" s="240"/>
    </row>
    <row r="137" hidden="1">
      <c r="A137" s="239" t="s">
        <v>1939</v>
      </c>
      <c r="B137" s="239" t="s">
        <v>1926</v>
      </c>
      <c r="C137" s="239" t="s">
        <v>1938</v>
      </c>
      <c r="D137" s="239" t="s">
        <v>1787</v>
      </c>
      <c r="E137" s="239">
        <v>36.0</v>
      </c>
      <c r="F137" s="239">
        <v>128.0</v>
      </c>
      <c r="G137" s="239">
        <v>9.0</v>
      </c>
      <c r="H137" s="239">
        <v>36.0</v>
      </c>
      <c r="I137" s="240"/>
      <c r="J137" s="240">
        <v>2.0</v>
      </c>
      <c r="K137" s="240">
        <v>0.0</v>
      </c>
      <c r="L137" s="240"/>
      <c r="M137" s="240"/>
      <c r="N137" s="240"/>
      <c r="O137" s="240"/>
    </row>
    <row r="138">
      <c r="A138" s="239" t="s">
        <v>1940</v>
      </c>
      <c r="B138" s="239" t="s">
        <v>1941</v>
      </c>
      <c r="C138" s="239" t="s">
        <v>1942</v>
      </c>
      <c r="D138" s="239" t="s">
        <v>191</v>
      </c>
      <c r="E138" s="239">
        <v>71.6</v>
      </c>
      <c r="F138" s="239">
        <v>130.0</v>
      </c>
      <c r="G138" s="239">
        <v>18.0</v>
      </c>
      <c r="H138" s="239">
        <v>72.0</v>
      </c>
      <c r="I138" s="240"/>
      <c r="J138" s="240">
        <v>2.0</v>
      </c>
      <c r="K138" s="240">
        <v>0.0</v>
      </c>
      <c r="L138" s="240"/>
      <c r="M138" s="240"/>
      <c r="N138" s="240"/>
      <c r="O138" s="240"/>
    </row>
    <row r="139" hidden="1">
      <c r="A139" s="239" t="s">
        <v>1943</v>
      </c>
      <c r="B139" s="239" t="s">
        <v>1944</v>
      </c>
      <c r="C139" s="239" t="s">
        <v>1755</v>
      </c>
      <c r="D139" s="239" t="s">
        <v>1789</v>
      </c>
      <c r="E139" s="239">
        <v>35.8</v>
      </c>
      <c r="F139" s="239">
        <v>130.0</v>
      </c>
      <c r="G139" s="239">
        <v>9.0</v>
      </c>
      <c r="H139" s="239">
        <v>36.0</v>
      </c>
      <c r="I139" s="240"/>
      <c r="J139" s="240">
        <v>2.0</v>
      </c>
      <c r="K139" s="240">
        <v>0.0</v>
      </c>
      <c r="L139" s="240"/>
      <c r="M139" s="240"/>
      <c r="N139" s="240"/>
      <c r="O139" s="240"/>
    </row>
    <row r="140" hidden="1">
      <c r="A140" s="239" t="s">
        <v>1945</v>
      </c>
      <c r="B140" s="239" t="s">
        <v>1944</v>
      </c>
      <c r="C140" s="239" t="s">
        <v>1755</v>
      </c>
      <c r="D140" s="239" t="s">
        <v>1787</v>
      </c>
      <c r="E140" s="239">
        <v>35.3</v>
      </c>
      <c r="F140" s="239">
        <v>133.0</v>
      </c>
      <c r="G140" s="239">
        <v>9.0</v>
      </c>
      <c r="H140" s="239">
        <v>36.0</v>
      </c>
      <c r="I140" s="240"/>
      <c r="J140" s="240">
        <v>2.0</v>
      </c>
      <c r="K140" s="240">
        <v>0.0</v>
      </c>
      <c r="L140" s="240"/>
      <c r="M140" s="240"/>
      <c r="N140" s="240"/>
      <c r="O140" s="240"/>
    </row>
    <row r="141" hidden="1">
      <c r="A141" s="239" t="s">
        <v>1946</v>
      </c>
      <c r="B141" s="239" t="s">
        <v>1944</v>
      </c>
      <c r="C141" s="239" t="s">
        <v>1755</v>
      </c>
      <c r="D141" s="239" t="s">
        <v>191</v>
      </c>
      <c r="E141" s="239">
        <v>71.1</v>
      </c>
      <c r="F141" s="239">
        <v>132.0</v>
      </c>
      <c r="G141" s="239">
        <v>18.0</v>
      </c>
      <c r="H141" s="239">
        <v>72.0</v>
      </c>
      <c r="I141" s="240"/>
      <c r="J141" s="240">
        <v>2.0</v>
      </c>
      <c r="K141" s="240">
        <v>0.0</v>
      </c>
      <c r="L141" s="240"/>
      <c r="M141" s="240"/>
      <c r="N141" s="240"/>
      <c r="O141" s="240"/>
    </row>
    <row r="142">
      <c r="A142" s="239" t="s">
        <v>1947</v>
      </c>
      <c r="B142" s="239" t="s">
        <v>1948</v>
      </c>
      <c r="C142" s="239" t="s">
        <v>1755</v>
      </c>
      <c r="D142" s="239" t="s">
        <v>191</v>
      </c>
      <c r="E142" s="239">
        <v>72.5</v>
      </c>
      <c r="F142" s="239">
        <v>131.0</v>
      </c>
      <c r="G142" s="239">
        <v>18.0</v>
      </c>
      <c r="H142" s="240">
        <v>72.0</v>
      </c>
      <c r="I142" s="240"/>
      <c r="J142" s="240">
        <v>2.0</v>
      </c>
      <c r="K142" s="240">
        <v>0.0</v>
      </c>
      <c r="L142" s="240"/>
      <c r="M142" s="240"/>
      <c r="N142" s="240"/>
      <c r="O142" s="240"/>
    </row>
    <row r="143">
      <c r="A143" s="239" t="s">
        <v>1949</v>
      </c>
      <c r="B143" s="239" t="s">
        <v>1948</v>
      </c>
      <c r="C143" s="239" t="s">
        <v>1950</v>
      </c>
      <c r="D143" s="239" t="s">
        <v>191</v>
      </c>
      <c r="E143" s="239">
        <v>71.5</v>
      </c>
      <c r="F143" s="239">
        <v>129.0</v>
      </c>
      <c r="G143" s="239">
        <v>18.0</v>
      </c>
      <c r="H143" s="239">
        <v>72.0</v>
      </c>
      <c r="I143" s="240"/>
      <c r="J143" s="240">
        <v>2.0</v>
      </c>
      <c r="K143" s="240">
        <v>0.0</v>
      </c>
      <c r="L143" s="240"/>
      <c r="M143" s="240"/>
      <c r="N143" s="240"/>
      <c r="O143" s="240"/>
    </row>
    <row r="144" hidden="1">
      <c r="A144" s="239" t="s">
        <v>1951</v>
      </c>
      <c r="B144" s="239" t="s">
        <v>1948</v>
      </c>
      <c r="C144" s="239" t="s">
        <v>1757</v>
      </c>
      <c r="D144" s="239" t="s">
        <v>191</v>
      </c>
      <c r="E144" s="239">
        <v>70.3</v>
      </c>
      <c r="F144" s="239">
        <v>127.0</v>
      </c>
      <c r="G144" s="239">
        <v>18.0</v>
      </c>
      <c r="H144" s="239">
        <v>72.0</v>
      </c>
      <c r="I144" s="240"/>
      <c r="J144" s="240">
        <v>2.0</v>
      </c>
      <c r="K144" s="240">
        <v>0.0</v>
      </c>
      <c r="L144" s="240"/>
      <c r="M144" s="240"/>
      <c r="N144" s="240"/>
      <c r="O144" s="240"/>
    </row>
    <row r="145" hidden="1">
      <c r="A145" s="239" t="s">
        <v>1952</v>
      </c>
      <c r="B145" s="239" t="s">
        <v>1953</v>
      </c>
      <c r="C145" s="239" t="s">
        <v>1739</v>
      </c>
      <c r="D145" s="239" t="s">
        <v>191</v>
      </c>
      <c r="E145" s="239">
        <v>73.1</v>
      </c>
      <c r="F145" s="239">
        <v>140.0</v>
      </c>
      <c r="G145" s="239">
        <v>18.0</v>
      </c>
      <c r="H145" s="239">
        <v>72.0</v>
      </c>
      <c r="I145" s="240"/>
      <c r="J145" s="240">
        <v>2.0</v>
      </c>
      <c r="K145" s="240">
        <v>0.0</v>
      </c>
      <c r="L145" s="240"/>
      <c r="M145" s="240"/>
      <c r="N145" s="240"/>
      <c r="O145" s="240"/>
    </row>
    <row r="146" hidden="1">
      <c r="A146" s="239" t="s">
        <v>1954</v>
      </c>
      <c r="B146" s="239" t="s">
        <v>1953</v>
      </c>
      <c r="C146" s="239" t="s">
        <v>1739</v>
      </c>
      <c r="D146" s="239" t="s">
        <v>1789</v>
      </c>
      <c r="E146" s="239">
        <v>37.3</v>
      </c>
      <c r="F146" s="239">
        <v>138.0</v>
      </c>
      <c r="G146" s="239">
        <v>9.0</v>
      </c>
      <c r="H146" s="239">
        <v>36.0</v>
      </c>
      <c r="I146" s="240"/>
      <c r="J146" s="240">
        <v>2.0</v>
      </c>
      <c r="K146" s="240">
        <v>0.0</v>
      </c>
      <c r="L146" s="240"/>
      <c r="M146" s="240"/>
      <c r="N146" s="240"/>
      <c r="O146" s="240"/>
    </row>
    <row r="147" hidden="1">
      <c r="A147" s="239" t="s">
        <v>1955</v>
      </c>
      <c r="B147" s="239" t="s">
        <v>1953</v>
      </c>
      <c r="C147" s="239" t="s">
        <v>1956</v>
      </c>
      <c r="D147" s="239" t="s">
        <v>1787</v>
      </c>
      <c r="E147" s="239">
        <v>35.8</v>
      </c>
      <c r="F147" s="239">
        <v>142.0</v>
      </c>
      <c r="G147" s="239">
        <v>9.0</v>
      </c>
      <c r="H147" s="239">
        <v>36.0</v>
      </c>
      <c r="I147" s="240"/>
      <c r="J147" s="240">
        <v>2.0</v>
      </c>
      <c r="K147" s="240">
        <v>0.0</v>
      </c>
      <c r="L147" s="240"/>
      <c r="M147" s="240"/>
      <c r="N147" s="240"/>
      <c r="O147" s="240"/>
    </row>
    <row r="148">
      <c r="A148" s="239" t="s">
        <v>1957</v>
      </c>
      <c r="B148" s="240" t="s">
        <v>1958</v>
      </c>
      <c r="C148" s="239" t="s">
        <v>1959</v>
      </c>
      <c r="D148" s="239" t="s">
        <v>191</v>
      </c>
      <c r="E148" s="239">
        <v>77.8</v>
      </c>
      <c r="F148" s="239">
        <v>154.0</v>
      </c>
      <c r="G148" s="239">
        <v>18.0</v>
      </c>
      <c r="H148" s="239">
        <v>72.0</v>
      </c>
      <c r="I148" s="240"/>
      <c r="J148" s="240">
        <v>2.0</v>
      </c>
      <c r="K148" s="240">
        <v>0.0</v>
      </c>
      <c r="L148" s="240"/>
      <c r="M148" s="240"/>
      <c r="N148" s="240"/>
      <c r="O148" s="240"/>
    </row>
    <row r="149" hidden="1">
      <c r="A149" s="239" t="s">
        <v>1960</v>
      </c>
      <c r="B149" s="239" t="s">
        <v>1961</v>
      </c>
      <c r="C149" s="239" t="s">
        <v>1755</v>
      </c>
      <c r="D149" s="239" t="s">
        <v>191</v>
      </c>
      <c r="E149" s="239">
        <v>68.7</v>
      </c>
      <c r="F149" s="239">
        <v>107.0</v>
      </c>
      <c r="G149" s="239">
        <v>18.0</v>
      </c>
      <c r="H149" s="239">
        <v>72.0</v>
      </c>
      <c r="I149" s="240"/>
      <c r="J149" s="240">
        <v>2.0</v>
      </c>
      <c r="K149" s="240">
        <v>0.0</v>
      </c>
      <c r="L149" s="240"/>
      <c r="M149" s="240"/>
      <c r="N149" s="240"/>
      <c r="O149" s="240"/>
    </row>
    <row r="150" hidden="1">
      <c r="A150" s="239" t="s">
        <v>1962</v>
      </c>
      <c r="B150" s="239" t="s">
        <v>1963</v>
      </c>
      <c r="C150" s="239" t="s">
        <v>1755</v>
      </c>
      <c r="D150" s="239" t="s">
        <v>191</v>
      </c>
      <c r="E150" s="239">
        <v>71.6</v>
      </c>
      <c r="F150" s="239">
        <v>136.0</v>
      </c>
      <c r="G150" s="239">
        <v>18.0</v>
      </c>
      <c r="H150" s="239">
        <v>71.0</v>
      </c>
      <c r="I150" s="240"/>
      <c r="J150" s="240">
        <v>2.0</v>
      </c>
      <c r="K150" s="240">
        <v>0.0</v>
      </c>
      <c r="L150" s="240"/>
      <c r="M150" s="240"/>
      <c r="N150" s="240"/>
      <c r="O150" s="240"/>
    </row>
    <row r="151" hidden="1">
      <c r="A151" s="239" t="s">
        <v>1964</v>
      </c>
      <c r="B151" s="239" t="s">
        <v>1965</v>
      </c>
      <c r="C151" s="239" t="s">
        <v>1755</v>
      </c>
      <c r="D151" s="239" t="s">
        <v>191</v>
      </c>
      <c r="E151" s="239">
        <v>71.2</v>
      </c>
      <c r="F151" s="239">
        <v>134.0</v>
      </c>
      <c r="G151" s="239">
        <v>18.0</v>
      </c>
      <c r="H151" s="239">
        <v>71.0</v>
      </c>
      <c r="I151" s="240"/>
      <c r="J151" s="240">
        <v>2.0</v>
      </c>
      <c r="K151" s="240">
        <v>0.0</v>
      </c>
      <c r="L151" s="240"/>
      <c r="M151" s="240"/>
      <c r="N151" s="240"/>
      <c r="O151" s="240"/>
    </row>
    <row r="152" hidden="1">
      <c r="A152" s="239" t="s">
        <v>1966</v>
      </c>
      <c r="B152" s="239" t="s">
        <v>1967</v>
      </c>
      <c r="C152" s="239" t="s">
        <v>1851</v>
      </c>
      <c r="D152" s="239" t="s">
        <v>191</v>
      </c>
      <c r="E152" s="239">
        <v>72.2</v>
      </c>
      <c r="F152" s="239">
        <v>142.0</v>
      </c>
      <c r="G152" s="239">
        <v>18.0</v>
      </c>
      <c r="H152" s="239">
        <v>71.0</v>
      </c>
      <c r="I152" s="240"/>
      <c r="J152" s="240">
        <v>2.0</v>
      </c>
      <c r="K152" s="240">
        <v>0.0</v>
      </c>
      <c r="L152" s="240"/>
      <c r="M152" s="240"/>
      <c r="N152" s="240"/>
      <c r="O152" s="240"/>
    </row>
    <row r="153" hidden="1">
      <c r="A153" s="239" t="s">
        <v>1968</v>
      </c>
      <c r="B153" s="239" t="s">
        <v>1967</v>
      </c>
      <c r="C153" s="239" t="s">
        <v>1755</v>
      </c>
      <c r="D153" s="239" t="s">
        <v>191</v>
      </c>
      <c r="E153" s="239">
        <v>69.7</v>
      </c>
      <c r="F153" s="239">
        <v>137.0</v>
      </c>
      <c r="G153" s="239">
        <v>18.0</v>
      </c>
      <c r="H153" s="239">
        <v>71.0</v>
      </c>
      <c r="I153" s="240"/>
      <c r="J153" s="240">
        <v>2.0</v>
      </c>
      <c r="K153" s="240">
        <v>0.0</v>
      </c>
      <c r="L153" s="240"/>
      <c r="M153" s="240"/>
      <c r="N153" s="240"/>
      <c r="O153" s="240"/>
    </row>
    <row r="154" hidden="1">
      <c r="A154" s="239" t="s">
        <v>1969</v>
      </c>
      <c r="B154" s="239" t="s">
        <v>1970</v>
      </c>
      <c r="C154" s="239" t="s">
        <v>1942</v>
      </c>
      <c r="D154" s="239" t="s">
        <v>191</v>
      </c>
      <c r="E154" s="239">
        <v>69.5</v>
      </c>
      <c r="F154" s="239">
        <v>123.0</v>
      </c>
      <c r="G154" s="239">
        <v>18.0</v>
      </c>
      <c r="H154" s="239">
        <v>72.0</v>
      </c>
      <c r="I154" s="240"/>
      <c r="J154" s="240">
        <v>2.0</v>
      </c>
      <c r="K154" s="240">
        <v>0.0</v>
      </c>
      <c r="L154" s="240"/>
      <c r="M154" s="240"/>
      <c r="N154" s="240"/>
      <c r="O154" s="240"/>
    </row>
    <row r="155" hidden="1">
      <c r="A155" s="239" t="s">
        <v>1971</v>
      </c>
      <c r="B155" s="239" t="s">
        <v>1972</v>
      </c>
      <c r="C155" s="239" t="s">
        <v>1755</v>
      </c>
      <c r="D155" s="239" t="s">
        <v>191</v>
      </c>
      <c r="E155" s="239">
        <v>71.1</v>
      </c>
      <c r="F155" s="239">
        <v>131.0</v>
      </c>
      <c r="G155" s="239">
        <v>18.0</v>
      </c>
      <c r="H155" s="239">
        <v>72.0</v>
      </c>
      <c r="I155" s="240"/>
      <c r="J155" s="240">
        <v>2.0</v>
      </c>
      <c r="K155" s="240">
        <v>0.0</v>
      </c>
      <c r="L155" s="240"/>
      <c r="M155" s="240"/>
      <c r="N155" s="240"/>
      <c r="O155" s="240"/>
    </row>
    <row r="156" hidden="1">
      <c r="A156" s="239" t="s">
        <v>1973</v>
      </c>
      <c r="B156" s="239" t="s">
        <v>1974</v>
      </c>
      <c r="C156" s="239" t="s">
        <v>1975</v>
      </c>
      <c r="D156" s="239" t="s">
        <v>191</v>
      </c>
      <c r="E156" s="239">
        <v>71.4</v>
      </c>
      <c r="F156" s="239">
        <v>121.0</v>
      </c>
      <c r="G156" s="239">
        <v>18.0</v>
      </c>
      <c r="H156" s="239">
        <v>71.0</v>
      </c>
      <c r="I156" s="240"/>
      <c r="J156" s="240">
        <v>2.0</v>
      </c>
      <c r="K156" s="240">
        <v>0.0</v>
      </c>
      <c r="L156" s="240"/>
      <c r="M156" s="240"/>
      <c r="N156" s="240"/>
      <c r="O156" s="240"/>
    </row>
    <row r="157" hidden="1">
      <c r="A157" s="239" t="s">
        <v>1976</v>
      </c>
      <c r="B157" s="239" t="s">
        <v>1977</v>
      </c>
      <c r="C157" s="239" t="s">
        <v>1757</v>
      </c>
      <c r="D157" s="239" t="s">
        <v>1789</v>
      </c>
      <c r="E157" s="239">
        <v>33.4</v>
      </c>
      <c r="F157" s="239">
        <v>121.0</v>
      </c>
      <c r="G157" s="239">
        <v>9.0</v>
      </c>
      <c r="H157" s="239">
        <v>36.0</v>
      </c>
      <c r="I157" s="240"/>
      <c r="J157" s="240">
        <v>2.0</v>
      </c>
      <c r="K157" s="240">
        <v>0.0</v>
      </c>
      <c r="L157" s="240"/>
      <c r="M157" s="240"/>
      <c r="N157" s="240"/>
      <c r="O157" s="240"/>
    </row>
    <row r="158" hidden="1">
      <c r="A158" s="239" t="s">
        <v>1929</v>
      </c>
      <c r="B158" s="239" t="s">
        <v>1920</v>
      </c>
      <c r="C158" s="239" t="s">
        <v>1757</v>
      </c>
      <c r="D158" s="239" t="s">
        <v>1789</v>
      </c>
      <c r="E158" s="239">
        <v>33.4</v>
      </c>
      <c r="F158" s="239">
        <v>121.0</v>
      </c>
      <c r="G158" s="239">
        <v>9.0</v>
      </c>
      <c r="H158" s="239">
        <v>36.0</v>
      </c>
      <c r="I158" s="240"/>
      <c r="J158" s="240">
        <v>2.0</v>
      </c>
      <c r="K158" s="240">
        <v>0.0</v>
      </c>
      <c r="L158" s="240"/>
      <c r="M158" s="240"/>
      <c r="N158" s="240"/>
      <c r="O158" s="240"/>
    </row>
    <row r="159" hidden="1">
      <c r="A159" s="239" t="s">
        <v>1978</v>
      </c>
      <c r="B159" s="239" t="s">
        <v>1920</v>
      </c>
      <c r="C159" s="239" t="s">
        <v>1757</v>
      </c>
      <c r="D159" s="239" t="s">
        <v>191</v>
      </c>
      <c r="E159" s="239">
        <v>67.6</v>
      </c>
      <c r="F159" s="239">
        <v>122.0</v>
      </c>
      <c r="G159" s="239">
        <v>18.0</v>
      </c>
      <c r="H159" s="239">
        <v>72.0</v>
      </c>
      <c r="I159" s="240"/>
      <c r="J159" s="240">
        <v>2.0</v>
      </c>
      <c r="K159" s="240">
        <v>0.0</v>
      </c>
      <c r="L159" s="240"/>
      <c r="M159" s="240"/>
      <c r="N159" s="240"/>
      <c r="O159" s="240"/>
    </row>
    <row r="160" hidden="1">
      <c r="A160" s="239" t="s">
        <v>1929</v>
      </c>
      <c r="B160" s="239" t="s">
        <v>1920</v>
      </c>
      <c r="C160" s="239" t="s">
        <v>1757</v>
      </c>
      <c r="D160" s="239" t="s">
        <v>1789</v>
      </c>
      <c r="E160" s="239">
        <v>33.4</v>
      </c>
      <c r="F160" s="239">
        <v>121.0</v>
      </c>
      <c r="G160" s="239">
        <v>9.0</v>
      </c>
      <c r="H160" s="239">
        <v>36.0</v>
      </c>
      <c r="I160" s="240"/>
      <c r="J160" s="240">
        <v>2.0</v>
      </c>
      <c r="K160" s="240">
        <v>0.0</v>
      </c>
      <c r="L160" s="240"/>
      <c r="M160" s="240"/>
      <c r="N160" s="240"/>
      <c r="O160" s="240"/>
    </row>
    <row r="161" hidden="1">
      <c r="A161" s="239" t="s">
        <v>1979</v>
      </c>
      <c r="B161" s="239" t="s">
        <v>1980</v>
      </c>
      <c r="C161" s="239" t="s">
        <v>1981</v>
      </c>
      <c r="D161" s="239" t="s">
        <v>191</v>
      </c>
      <c r="E161" s="239">
        <v>71.3</v>
      </c>
      <c r="F161" s="239">
        <v>122.0</v>
      </c>
      <c r="G161" s="239">
        <v>18.0</v>
      </c>
      <c r="H161" s="239">
        <v>72.0</v>
      </c>
      <c r="I161" s="240"/>
      <c r="J161" s="240">
        <v>2.0</v>
      </c>
      <c r="K161" s="240">
        <v>0.0</v>
      </c>
      <c r="L161" s="240"/>
      <c r="M161" s="240"/>
      <c r="N161" s="240"/>
      <c r="O161" s="240"/>
    </row>
    <row r="162" hidden="1">
      <c r="A162" s="239" t="s">
        <v>1982</v>
      </c>
      <c r="B162" s="239" t="s">
        <v>1983</v>
      </c>
      <c r="C162" s="239" t="s">
        <v>1981</v>
      </c>
      <c r="D162" s="239" t="s">
        <v>1789</v>
      </c>
      <c r="E162" s="239">
        <v>38.1</v>
      </c>
      <c r="F162" s="239">
        <v>130.0</v>
      </c>
      <c r="G162" s="239">
        <v>9.0</v>
      </c>
      <c r="H162" s="239">
        <v>36.0</v>
      </c>
      <c r="I162" s="240"/>
      <c r="J162" s="240">
        <v>2.0</v>
      </c>
      <c r="K162" s="240">
        <v>0.0</v>
      </c>
      <c r="L162" s="240"/>
      <c r="M162" s="240"/>
      <c r="N162" s="239" t="s">
        <v>411</v>
      </c>
      <c r="O162" s="241">
        <v>44274.88567820602</v>
      </c>
    </row>
    <row r="163" hidden="1">
      <c r="A163" s="239" t="s">
        <v>1984</v>
      </c>
      <c r="B163" s="239" t="s">
        <v>1983</v>
      </c>
      <c r="C163" s="239" t="s">
        <v>1981</v>
      </c>
      <c r="D163" s="239" t="s">
        <v>1787</v>
      </c>
      <c r="E163" s="239">
        <v>35.6</v>
      </c>
      <c r="F163" s="239">
        <v>127.0</v>
      </c>
      <c r="G163" s="239">
        <v>9.0</v>
      </c>
      <c r="H163" s="239">
        <v>36.0</v>
      </c>
      <c r="I163" s="240"/>
      <c r="J163" s="240">
        <v>2.0</v>
      </c>
      <c r="K163" s="240">
        <v>0.0</v>
      </c>
      <c r="L163" s="240"/>
      <c r="M163" s="240"/>
      <c r="N163" s="239" t="s">
        <v>411</v>
      </c>
      <c r="O163" s="241">
        <v>44274.885906875</v>
      </c>
    </row>
    <row r="164">
      <c r="A164" s="239" t="s">
        <v>1985</v>
      </c>
      <c r="B164" s="239" t="s">
        <v>1986</v>
      </c>
      <c r="C164" s="239" t="s">
        <v>1757</v>
      </c>
      <c r="D164" s="239" t="s">
        <v>1789</v>
      </c>
      <c r="E164" s="239">
        <v>33.4</v>
      </c>
      <c r="F164" s="239">
        <v>121.0</v>
      </c>
      <c r="G164" s="239">
        <v>9.0</v>
      </c>
      <c r="H164" s="239">
        <v>36.0</v>
      </c>
      <c r="I164" s="240"/>
      <c r="J164" s="240">
        <v>2.0</v>
      </c>
      <c r="K164" s="240">
        <v>0.0</v>
      </c>
      <c r="L164" s="240"/>
      <c r="M164" s="240"/>
      <c r="N164" s="240"/>
      <c r="O164" s="240"/>
    </row>
    <row r="165">
      <c r="A165" s="239" t="s">
        <v>1985</v>
      </c>
      <c r="B165" s="239" t="s">
        <v>1986</v>
      </c>
      <c r="C165" s="239" t="s">
        <v>1757</v>
      </c>
      <c r="D165" s="239" t="s">
        <v>1789</v>
      </c>
      <c r="E165" s="239">
        <v>33.4</v>
      </c>
      <c r="F165" s="239">
        <v>121.0</v>
      </c>
      <c r="G165" s="239">
        <v>9.0</v>
      </c>
      <c r="H165" s="239">
        <v>36.0</v>
      </c>
      <c r="I165" s="240"/>
      <c r="J165" s="240">
        <v>2.0</v>
      </c>
      <c r="K165" s="240">
        <v>0.0</v>
      </c>
      <c r="L165" s="240"/>
      <c r="M165" s="240"/>
      <c r="N165" s="240"/>
      <c r="O165" s="240"/>
    </row>
    <row r="166" hidden="1">
      <c r="A166" s="239" t="s">
        <v>1987</v>
      </c>
      <c r="B166" s="239" t="s">
        <v>1909</v>
      </c>
      <c r="C166" s="239" t="s">
        <v>1755</v>
      </c>
      <c r="D166" s="239" t="s">
        <v>1789</v>
      </c>
      <c r="E166" s="239">
        <v>34.6</v>
      </c>
      <c r="F166" s="239">
        <v>125.0</v>
      </c>
      <c r="G166" s="239">
        <v>9.0</v>
      </c>
      <c r="H166" s="239">
        <v>36.0</v>
      </c>
      <c r="I166" s="240"/>
      <c r="J166" s="240">
        <v>2.0</v>
      </c>
      <c r="K166" s="240">
        <v>0.0</v>
      </c>
      <c r="L166" s="240"/>
      <c r="M166" s="240"/>
      <c r="N166" s="240"/>
      <c r="O166" s="240"/>
    </row>
    <row r="167" hidden="1">
      <c r="A167" s="239" t="s">
        <v>1988</v>
      </c>
      <c r="B167" s="239" t="s">
        <v>1909</v>
      </c>
      <c r="C167" s="239" t="s">
        <v>1755</v>
      </c>
      <c r="D167" s="239" t="s">
        <v>1787</v>
      </c>
      <c r="E167" s="239">
        <v>33.3</v>
      </c>
      <c r="F167" s="239">
        <v>119.0</v>
      </c>
      <c r="G167" s="239">
        <v>9.0</v>
      </c>
      <c r="H167" s="239">
        <v>35.0</v>
      </c>
      <c r="I167" s="240"/>
      <c r="J167" s="240">
        <v>2.0</v>
      </c>
      <c r="K167" s="240">
        <v>0.0</v>
      </c>
      <c r="L167" s="240"/>
      <c r="M167" s="240"/>
      <c r="N167" s="240"/>
      <c r="O167" s="240"/>
    </row>
    <row r="168">
      <c r="A168" s="239" t="s">
        <v>1989</v>
      </c>
      <c r="B168" s="239" t="s">
        <v>1990</v>
      </c>
      <c r="C168" s="239" t="s">
        <v>1799</v>
      </c>
      <c r="D168" s="239" t="s">
        <v>191</v>
      </c>
      <c r="E168" s="239">
        <v>72.7</v>
      </c>
      <c r="F168" s="239">
        <v>141.0</v>
      </c>
      <c r="G168" s="239">
        <v>18.0</v>
      </c>
      <c r="H168" s="239">
        <v>18.0</v>
      </c>
      <c r="I168" s="240"/>
      <c r="J168" s="240">
        <v>2.0</v>
      </c>
      <c r="K168" s="240">
        <v>0.0</v>
      </c>
      <c r="L168" s="240"/>
      <c r="M168" s="240"/>
      <c r="N168" s="240"/>
      <c r="O168" s="240"/>
    </row>
    <row r="169" hidden="1">
      <c r="A169" s="239" t="s">
        <v>1991</v>
      </c>
      <c r="B169" s="239" t="s">
        <v>1992</v>
      </c>
      <c r="C169" s="239" t="s">
        <v>1993</v>
      </c>
      <c r="D169" s="239" t="s">
        <v>1789</v>
      </c>
      <c r="E169" s="239">
        <v>36.0</v>
      </c>
      <c r="F169" s="239">
        <v>139.0</v>
      </c>
      <c r="G169" s="239">
        <v>9.0</v>
      </c>
      <c r="H169" s="239">
        <v>36.0</v>
      </c>
      <c r="I169" s="240"/>
      <c r="J169" s="240">
        <v>2.0</v>
      </c>
      <c r="K169" s="240">
        <v>0.0</v>
      </c>
      <c r="L169" s="240"/>
      <c r="M169" s="240"/>
      <c r="N169" s="240"/>
      <c r="O169" s="240"/>
    </row>
    <row r="170" hidden="1">
      <c r="A170" s="239" t="s">
        <v>1994</v>
      </c>
      <c r="B170" s="239" t="s">
        <v>1992</v>
      </c>
      <c r="C170" s="239" t="s">
        <v>1993</v>
      </c>
      <c r="D170" s="239" t="s">
        <v>1787</v>
      </c>
      <c r="E170" s="239">
        <v>35.6</v>
      </c>
      <c r="F170" s="239">
        <v>139.0</v>
      </c>
      <c r="G170" s="239">
        <v>9.0</v>
      </c>
      <c r="H170" s="239">
        <v>36.0</v>
      </c>
      <c r="I170" s="240"/>
      <c r="J170" s="240">
        <v>2.0</v>
      </c>
      <c r="K170" s="240">
        <v>0.0</v>
      </c>
      <c r="L170" s="240"/>
      <c r="M170" s="240"/>
      <c r="N170" s="240"/>
      <c r="O170" s="240"/>
    </row>
    <row r="171" hidden="1">
      <c r="A171" s="239" t="s">
        <v>1995</v>
      </c>
      <c r="B171" s="239" t="s">
        <v>1996</v>
      </c>
      <c r="C171" s="239" t="s">
        <v>1997</v>
      </c>
      <c r="D171" s="239" t="s">
        <v>1789</v>
      </c>
      <c r="E171" s="239">
        <v>35.5</v>
      </c>
      <c r="F171" s="239">
        <v>136.0</v>
      </c>
      <c r="G171" s="239">
        <v>9.0</v>
      </c>
      <c r="H171" s="239">
        <v>36.0</v>
      </c>
      <c r="I171" s="240"/>
      <c r="J171" s="240">
        <v>2.0</v>
      </c>
      <c r="K171" s="240">
        <v>0.0</v>
      </c>
      <c r="L171" s="240"/>
      <c r="M171" s="240"/>
      <c r="N171" s="240"/>
      <c r="O171" s="240"/>
    </row>
    <row r="172" hidden="1">
      <c r="A172" s="239" t="s">
        <v>1998</v>
      </c>
      <c r="B172" s="239" t="s">
        <v>1996</v>
      </c>
      <c r="C172" s="239" t="s">
        <v>1997</v>
      </c>
      <c r="D172" s="239" t="s">
        <v>1787</v>
      </c>
      <c r="E172" s="239">
        <v>35.1</v>
      </c>
      <c r="F172" s="239">
        <v>136.0</v>
      </c>
      <c r="G172" s="239">
        <v>9.0</v>
      </c>
      <c r="H172" s="239">
        <v>36.0</v>
      </c>
      <c r="I172" s="240"/>
      <c r="J172" s="240">
        <v>2.0</v>
      </c>
      <c r="K172" s="240">
        <v>0.0</v>
      </c>
      <c r="L172" s="240"/>
      <c r="M172" s="240"/>
      <c r="N172" s="240"/>
      <c r="O172" s="240"/>
    </row>
    <row r="173" hidden="1">
      <c r="A173" s="239" t="s">
        <v>1999</v>
      </c>
      <c r="B173" s="239" t="s">
        <v>2000</v>
      </c>
      <c r="C173" s="239" t="s">
        <v>1757</v>
      </c>
      <c r="D173" s="239" t="s">
        <v>1789</v>
      </c>
      <c r="E173" s="239">
        <v>34.2</v>
      </c>
      <c r="F173" s="239">
        <v>126.0</v>
      </c>
      <c r="G173" s="239">
        <v>9.0</v>
      </c>
      <c r="H173" s="239">
        <v>35.0</v>
      </c>
      <c r="I173" s="240"/>
      <c r="J173" s="240">
        <v>2.0</v>
      </c>
      <c r="K173" s="240">
        <v>0.0</v>
      </c>
      <c r="L173" s="240"/>
      <c r="M173" s="240"/>
      <c r="N173" s="240"/>
      <c r="O173" s="240"/>
    </row>
    <row r="174" hidden="1">
      <c r="A174" s="239" t="s">
        <v>2001</v>
      </c>
      <c r="B174" s="239" t="s">
        <v>2000</v>
      </c>
      <c r="C174" s="239" t="s">
        <v>1757</v>
      </c>
      <c r="D174" s="239" t="s">
        <v>1787</v>
      </c>
      <c r="E174" s="239">
        <v>34.7</v>
      </c>
      <c r="F174" s="239">
        <v>126.0</v>
      </c>
      <c r="G174" s="239">
        <v>9.0</v>
      </c>
      <c r="H174" s="239">
        <v>36.0</v>
      </c>
      <c r="I174" s="240"/>
      <c r="J174" s="240">
        <v>2.0</v>
      </c>
      <c r="K174" s="240">
        <v>0.0</v>
      </c>
      <c r="L174" s="240"/>
      <c r="M174" s="240"/>
      <c r="N174" s="240"/>
      <c r="O174" s="240"/>
    </row>
    <row r="175">
      <c r="A175" s="239" t="s">
        <v>2002</v>
      </c>
      <c r="B175" s="239" t="s">
        <v>2003</v>
      </c>
      <c r="C175" s="239" t="s">
        <v>1755</v>
      </c>
      <c r="D175" s="239" t="s">
        <v>191</v>
      </c>
      <c r="E175" s="239">
        <v>70.0</v>
      </c>
      <c r="F175" s="239">
        <v>131.0</v>
      </c>
      <c r="G175" s="239">
        <v>18.0</v>
      </c>
      <c r="H175" s="239">
        <v>72.0</v>
      </c>
      <c r="I175" s="240"/>
      <c r="J175" s="240">
        <v>2.0</v>
      </c>
      <c r="K175" s="240">
        <v>0.0</v>
      </c>
      <c r="L175" s="240"/>
      <c r="M175" s="240"/>
      <c r="N175" s="240"/>
      <c r="O175" s="240"/>
    </row>
    <row r="176" hidden="1">
      <c r="A176" s="239" t="s">
        <v>2004</v>
      </c>
      <c r="B176" s="239" t="s">
        <v>2003</v>
      </c>
      <c r="C176" s="239" t="s">
        <v>1851</v>
      </c>
      <c r="D176" s="239" t="s">
        <v>191</v>
      </c>
      <c r="E176" s="239">
        <v>72.6</v>
      </c>
      <c r="F176" s="239">
        <v>136.0</v>
      </c>
      <c r="G176" s="239">
        <v>18.0</v>
      </c>
      <c r="H176" s="239">
        <v>72.0</v>
      </c>
      <c r="I176" s="240"/>
      <c r="J176" s="240">
        <v>2.0</v>
      </c>
      <c r="K176" s="240">
        <v>0.0</v>
      </c>
      <c r="L176" s="240"/>
      <c r="M176" s="240"/>
      <c r="N176" s="240"/>
      <c r="O176" s="240"/>
    </row>
    <row r="177" hidden="1">
      <c r="A177" s="239" t="s">
        <v>2005</v>
      </c>
      <c r="B177" s="239" t="s">
        <v>2006</v>
      </c>
      <c r="C177" s="239" t="s">
        <v>1757</v>
      </c>
      <c r="D177" s="239" t="s">
        <v>191</v>
      </c>
      <c r="E177" s="239">
        <v>70.3</v>
      </c>
      <c r="F177" s="239">
        <v>127.0</v>
      </c>
      <c r="G177" s="239">
        <v>18.0</v>
      </c>
      <c r="H177" s="239">
        <v>72.0</v>
      </c>
      <c r="I177" s="240"/>
      <c r="J177" s="240">
        <v>2.0</v>
      </c>
      <c r="K177" s="240">
        <v>0.0</v>
      </c>
      <c r="L177" s="240"/>
      <c r="M177" s="240"/>
      <c r="N177" s="240"/>
      <c r="O177" s="240"/>
    </row>
    <row r="178" hidden="1">
      <c r="A178" s="239" t="s">
        <v>2007</v>
      </c>
      <c r="B178" s="239" t="s">
        <v>1830</v>
      </c>
      <c r="C178" s="239" t="s">
        <v>1851</v>
      </c>
      <c r="D178" s="239" t="s">
        <v>191</v>
      </c>
      <c r="E178" s="239">
        <v>74.8</v>
      </c>
      <c r="F178" s="239">
        <v>143.0</v>
      </c>
      <c r="G178" s="239">
        <v>18.0</v>
      </c>
      <c r="H178" s="239">
        <v>72.0</v>
      </c>
      <c r="I178" s="240"/>
      <c r="J178" s="240">
        <v>2.0</v>
      </c>
      <c r="K178" s="240">
        <v>0.0</v>
      </c>
      <c r="L178" s="240"/>
      <c r="M178" s="240"/>
      <c r="N178" s="240"/>
      <c r="O178" s="240"/>
    </row>
    <row r="179" hidden="1">
      <c r="A179" s="239" t="s">
        <v>2008</v>
      </c>
      <c r="B179" s="239" t="s">
        <v>2009</v>
      </c>
      <c r="C179" s="239" t="s">
        <v>1757</v>
      </c>
      <c r="D179" s="239" t="s">
        <v>191</v>
      </c>
      <c r="E179" s="239">
        <v>69.8</v>
      </c>
      <c r="F179" s="239">
        <v>123.0</v>
      </c>
      <c r="G179" s="239">
        <v>18.0</v>
      </c>
      <c r="H179" s="239">
        <v>72.0</v>
      </c>
      <c r="I179" s="240"/>
      <c r="J179" s="240">
        <v>2.0</v>
      </c>
      <c r="K179" s="240">
        <v>0.0</v>
      </c>
      <c r="L179" s="240"/>
      <c r="M179" s="240"/>
      <c r="N179" s="240"/>
      <c r="O179" s="240"/>
    </row>
    <row r="180" hidden="1">
      <c r="A180" s="239" t="s">
        <v>2010</v>
      </c>
      <c r="B180" s="239" t="s">
        <v>2011</v>
      </c>
      <c r="C180" s="239" t="s">
        <v>1757</v>
      </c>
      <c r="D180" s="239" t="s">
        <v>191</v>
      </c>
      <c r="E180" s="239">
        <v>68.6</v>
      </c>
      <c r="F180" s="239">
        <v>132.0</v>
      </c>
      <c r="G180" s="239">
        <v>18.0</v>
      </c>
      <c r="H180" s="239">
        <v>70.0</v>
      </c>
      <c r="I180" s="240"/>
      <c r="J180" s="240">
        <v>2.0</v>
      </c>
      <c r="K180" s="240">
        <v>0.0</v>
      </c>
      <c r="L180" s="240"/>
      <c r="M180" s="240"/>
      <c r="N180" s="240"/>
      <c r="O180" s="240"/>
    </row>
    <row r="181" hidden="1">
      <c r="A181" s="239" t="s">
        <v>2012</v>
      </c>
      <c r="B181" s="239" t="s">
        <v>2013</v>
      </c>
      <c r="C181" s="239" t="s">
        <v>1851</v>
      </c>
      <c r="D181" s="239" t="s">
        <v>191</v>
      </c>
      <c r="E181" s="239">
        <v>73.5</v>
      </c>
      <c r="F181" s="239">
        <v>144.0</v>
      </c>
      <c r="G181" s="239">
        <v>18.0</v>
      </c>
      <c r="H181" s="239">
        <v>72.0</v>
      </c>
      <c r="I181" s="240"/>
      <c r="J181" s="240">
        <v>2.0</v>
      </c>
      <c r="K181" s="240">
        <v>0.0</v>
      </c>
      <c r="L181" s="240"/>
      <c r="M181" s="240"/>
      <c r="N181" s="240"/>
      <c r="O181" s="240"/>
    </row>
    <row r="182" hidden="1">
      <c r="A182" s="239" t="s">
        <v>1952</v>
      </c>
      <c r="B182" s="239" t="s">
        <v>1953</v>
      </c>
      <c r="C182" s="239" t="s">
        <v>1739</v>
      </c>
      <c r="D182" s="239" t="s">
        <v>191</v>
      </c>
      <c r="E182" s="239">
        <v>140.0</v>
      </c>
      <c r="F182" s="239">
        <v>73.1</v>
      </c>
      <c r="G182" s="239">
        <v>18.0</v>
      </c>
      <c r="H182" s="239">
        <v>72.0</v>
      </c>
      <c r="I182" s="240"/>
      <c r="J182" s="240">
        <v>2.0</v>
      </c>
      <c r="K182" s="240">
        <v>0.0</v>
      </c>
      <c r="L182" s="240"/>
      <c r="M182" s="240"/>
      <c r="N182" s="240"/>
      <c r="O182" s="240"/>
    </row>
    <row r="183">
      <c r="A183" s="239" t="s">
        <v>2014</v>
      </c>
      <c r="B183" s="239" t="s">
        <v>2015</v>
      </c>
      <c r="C183" s="239" t="s">
        <v>1799</v>
      </c>
      <c r="D183" s="239" t="s">
        <v>191</v>
      </c>
      <c r="E183" s="239">
        <v>71.2</v>
      </c>
      <c r="F183" s="239">
        <v>125.0</v>
      </c>
      <c r="G183" s="239">
        <v>18.0</v>
      </c>
      <c r="H183" s="239">
        <v>72.0</v>
      </c>
      <c r="I183" s="240"/>
      <c r="J183" s="240">
        <v>2.0</v>
      </c>
      <c r="K183" s="240">
        <v>0.0</v>
      </c>
      <c r="L183" s="240"/>
      <c r="M183" s="240"/>
      <c r="N183" s="240"/>
      <c r="O183" s="240"/>
    </row>
    <row r="184" hidden="1">
      <c r="A184" s="239" t="s">
        <v>2016</v>
      </c>
      <c r="B184" s="239" t="s">
        <v>2017</v>
      </c>
      <c r="C184" s="239" t="s">
        <v>1755</v>
      </c>
      <c r="D184" s="239" t="s">
        <v>191</v>
      </c>
      <c r="E184" s="239">
        <v>68.9</v>
      </c>
      <c r="F184" s="239">
        <v>118.0</v>
      </c>
      <c r="G184" s="239">
        <v>18.0</v>
      </c>
      <c r="H184" s="239">
        <v>72.0</v>
      </c>
      <c r="I184" s="240"/>
      <c r="J184" s="240">
        <v>2.0</v>
      </c>
      <c r="K184" s="240">
        <v>0.0</v>
      </c>
      <c r="L184" s="240"/>
      <c r="M184" s="240"/>
      <c r="N184" s="240"/>
      <c r="O184" s="240"/>
    </row>
    <row r="185" hidden="1">
      <c r="A185" s="239" t="s">
        <v>1954</v>
      </c>
      <c r="B185" s="239" t="s">
        <v>1953</v>
      </c>
      <c r="C185" s="239" t="s">
        <v>1739</v>
      </c>
      <c r="D185" s="240" t="s">
        <v>1789</v>
      </c>
      <c r="E185" s="240">
        <v>37.3</v>
      </c>
      <c r="F185" s="240">
        <v>138.0</v>
      </c>
      <c r="G185" s="239">
        <v>9.0</v>
      </c>
      <c r="H185" s="240">
        <v>36.0</v>
      </c>
      <c r="I185" s="240"/>
      <c r="J185" s="240">
        <v>2.0</v>
      </c>
      <c r="K185" s="240">
        <v>0.0</v>
      </c>
      <c r="L185" s="240"/>
      <c r="M185" s="240"/>
      <c r="N185" s="240"/>
      <c r="O185" s="240"/>
    </row>
    <row r="186">
      <c r="A186" s="239" t="s">
        <v>2018</v>
      </c>
      <c r="B186" s="239" t="s">
        <v>1953</v>
      </c>
      <c r="C186" s="239" t="s">
        <v>1739</v>
      </c>
      <c r="D186" s="240" t="s">
        <v>1787</v>
      </c>
      <c r="E186" s="240">
        <v>35.8</v>
      </c>
      <c r="F186" s="240">
        <v>142.0</v>
      </c>
      <c r="G186" s="239">
        <v>9.0</v>
      </c>
      <c r="H186" s="240">
        <v>36.0</v>
      </c>
      <c r="I186" s="240"/>
      <c r="J186" s="240">
        <v>2.0</v>
      </c>
      <c r="K186" s="240">
        <v>0.0</v>
      </c>
      <c r="L186" s="240"/>
      <c r="M186" s="240"/>
      <c r="N186" s="240"/>
      <c r="O186" s="240"/>
    </row>
    <row r="187" hidden="1">
      <c r="A187" s="239" t="s">
        <v>2019</v>
      </c>
      <c r="B187" s="239" t="s">
        <v>2020</v>
      </c>
      <c r="C187" s="239" t="s">
        <v>1757</v>
      </c>
      <c r="D187" s="239" t="s">
        <v>191</v>
      </c>
      <c r="E187" s="239">
        <v>67.6</v>
      </c>
      <c r="F187" s="239">
        <v>124.0</v>
      </c>
      <c r="G187" s="239">
        <v>18.0</v>
      </c>
      <c r="H187" s="239">
        <v>72.0</v>
      </c>
      <c r="I187" s="240"/>
      <c r="J187" s="240">
        <v>2.0</v>
      </c>
      <c r="K187" s="240">
        <v>0.0</v>
      </c>
      <c r="L187" s="240"/>
      <c r="M187" s="240"/>
      <c r="N187" s="240"/>
      <c r="O187" s="240"/>
    </row>
    <row r="188" hidden="1">
      <c r="A188" s="239" t="s">
        <v>2021</v>
      </c>
      <c r="B188" s="239" t="s">
        <v>2022</v>
      </c>
      <c r="C188" s="239" t="s">
        <v>1755</v>
      </c>
      <c r="D188" s="239" t="s">
        <v>191</v>
      </c>
      <c r="E188" s="239">
        <v>70.1</v>
      </c>
      <c r="F188" s="239">
        <v>129.0</v>
      </c>
      <c r="G188" s="239">
        <v>18.0</v>
      </c>
      <c r="H188" s="239">
        <v>71.0</v>
      </c>
      <c r="I188" s="240"/>
      <c r="J188" s="240">
        <v>2.0</v>
      </c>
      <c r="K188" s="240">
        <v>0.0</v>
      </c>
      <c r="L188" s="240"/>
      <c r="M188" s="240"/>
      <c r="N188" s="240"/>
      <c r="O188" s="240"/>
    </row>
    <row r="189" hidden="1">
      <c r="A189" s="239" t="s">
        <v>2023</v>
      </c>
      <c r="B189" s="239" t="s">
        <v>2024</v>
      </c>
      <c r="C189" s="239" t="s">
        <v>1757</v>
      </c>
      <c r="D189" s="239" t="s">
        <v>191</v>
      </c>
      <c r="E189" s="239">
        <v>69.9</v>
      </c>
      <c r="F189" s="239">
        <v>131.0</v>
      </c>
      <c r="G189" s="239">
        <v>18.0</v>
      </c>
      <c r="H189" s="239">
        <v>71.0</v>
      </c>
      <c r="I189" s="240"/>
      <c r="J189" s="240">
        <v>2.0</v>
      </c>
      <c r="K189" s="240">
        <v>0.0</v>
      </c>
      <c r="L189" s="240"/>
      <c r="M189" s="240"/>
      <c r="N189" s="240"/>
      <c r="O189" s="240"/>
    </row>
    <row r="190">
      <c r="A190" s="239" t="s">
        <v>2025</v>
      </c>
      <c r="B190" s="239" t="s">
        <v>2024</v>
      </c>
      <c r="C190" s="239" t="s">
        <v>1755</v>
      </c>
      <c r="D190" s="239" t="s">
        <v>191</v>
      </c>
      <c r="E190" s="239">
        <v>72.7</v>
      </c>
      <c r="F190" s="239">
        <v>137.0</v>
      </c>
      <c r="G190" s="239">
        <v>18.0</v>
      </c>
      <c r="H190" s="239">
        <v>71.0</v>
      </c>
      <c r="I190" s="240"/>
      <c r="J190" s="240">
        <v>2.0</v>
      </c>
      <c r="K190" s="240">
        <v>0.0</v>
      </c>
      <c r="L190" s="240"/>
      <c r="M190" s="240"/>
      <c r="N190" s="240"/>
      <c r="O190" s="240"/>
    </row>
    <row r="191" hidden="1">
      <c r="A191" s="239" t="s">
        <v>2026</v>
      </c>
      <c r="B191" s="239" t="s">
        <v>2027</v>
      </c>
      <c r="C191" s="239" t="s">
        <v>1755</v>
      </c>
      <c r="D191" s="239" t="s">
        <v>191</v>
      </c>
      <c r="E191" s="239">
        <v>72.3</v>
      </c>
      <c r="F191" s="239">
        <v>131.0</v>
      </c>
      <c r="G191" s="239">
        <v>18.0</v>
      </c>
      <c r="H191" s="239">
        <v>72.0</v>
      </c>
      <c r="I191" s="240"/>
      <c r="J191" s="240">
        <v>2.0</v>
      </c>
      <c r="K191" s="240">
        <v>0.0</v>
      </c>
      <c r="L191" s="240"/>
      <c r="M191" s="240"/>
      <c r="N191" s="240"/>
      <c r="O191" s="240"/>
    </row>
    <row r="192" hidden="1">
      <c r="A192" s="239" t="s">
        <v>2028</v>
      </c>
      <c r="B192" s="239" t="s">
        <v>2029</v>
      </c>
      <c r="C192" s="239" t="s">
        <v>1888</v>
      </c>
      <c r="D192" s="239" t="s">
        <v>191</v>
      </c>
      <c r="E192" s="239">
        <v>71.1</v>
      </c>
      <c r="F192" s="239">
        <v>132.0</v>
      </c>
      <c r="G192" s="239">
        <v>18.0</v>
      </c>
      <c r="H192" s="239">
        <v>72.0</v>
      </c>
      <c r="I192" s="240"/>
      <c r="J192" s="240">
        <v>2.0</v>
      </c>
      <c r="K192" s="240">
        <v>0.0</v>
      </c>
      <c r="L192" s="240"/>
      <c r="M192" s="240"/>
      <c r="N192" s="240"/>
      <c r="O192" s="240"/>
    </row>
    <row r="193" hidden="1">
      <c r="A193" s="239" t="s">
        <v>2030</v>
      </c>
      <c r="B193" s="239" t="s">
        <v>2031</v>
      </c>
      <c r="C193" s="239" t="s">
        <v>1755</v>
      </c>
      <c r="D193" s="239" t="s">
        <v>191</v>
      </c>
      <c r="E193" s="239">
        <v>73.2</v>
      </c>
      <c r="F193" s="239">
        <v>134.0</v>
      </c>
      <c r="G193" s="239">
        <v>18.0</v>
      </c>
      <c r="H193" s="239">
        <v>72.0</v>
      </c>
      <c r="I193" s="240"/>
      <c r="J193" s="240">
        <v>2.0</v>
      </c>
      <c r="K193" s="240">
        <v>0.0</v>
      </c>
      <c r="L193" s="240"/>
      <c r="M193" s="240"/>
      <c r="N193" s="240"/>
      <c r="O193" s="240"/>
    </row>
    <row r="194" hidden="1">
      <c r="A194" s="239" t="s">
        <v>2032</v>
      </c>
      <c r="B194" s="239" t="s">
        <v>2033</v>
      </c>
      <c r="C194" s="239" t="s">
        <v>1757</v>
      </c>
      <c r="D194" s="239" t="s">
        <v>1789</v>
      </c>
      <c r="E194" s="239">
        <v>33.6</v>
      </c>
      <c r="F194" s="239">
        <v>117.0</v>
      </c>
      <c r="G194" s="239">
        <v>9.0</v>
      </c>
      <c r="H194" s="239">
        <v>35.0</v>
      </c>
      <c r="I194" s="240"/>
      <c r="J194" s="240">
        <v>2.0</v>
      </c>
      <c r="K194" s="240">
        <v>0.0</v>
      </c>
      <c r="L194" s="240"/>
      <c r="M194" s="240"/>
      <c r="N194" s="240"/>
      <c r="O194" s="240"/>
    </row>
    <row r="195">
      <c r="A195" s="239" t="s">
        <v>2034</v>
      </c>
      <c r="B195" s="239" t="s">
        <v>2035</v>
      </c>
      <c r="C195" s="239" t="s">
        <v>1755</v>
      </c>
      <c r="D195" s="239" t="s">
        <v>191</v>
      </c>
      <c r="E195" s="239">
        <v>67.1</v>
      </c>
      <c r="F195" s="239">
        <v>113.0</v>
      </c>
      <c r="G195" s="239">
        <v>18.0</v>
      </c>
      <c r="H195" s="239">
        <v>71.0</v>
      </c>
      <c r="I195" s="240"/>
      <c r="J195" s="240">
        <v>2.0</v>
      </c>
      <c r="K195" s="240">
        <v>0.0</v>
      </c>
      <c r="L195" s="240"/>
      <c r="M195" s="240"/>
      <c r="N195" s="240"/>
      <c r="O195" s="240"/>
    </row>
    <row r="196" hidden="1">
      <c r="A196" s="239" t="s">
        <v>2036</v>
      </c>
      <c r="B196" s="239" t="s">
        <v>2003</v>
      </c>
      <c r="C196" s="239" t="s">
        <v>1851</v>
      </c>
      <c r="D196" s="239" t="s">
        <v>1787</v>
      </c>
      <c r="E196" s="239">
        <v>35.6</v>
      </c>
      <c r="F196" s="239">
        <v>137.0</v>
      </c>
      <c r="G196" s="239">
        <v>9.0</v>
      </c>
      <c r="H196" s="239">
        <v>36.0</v>
      </c>
      <c r="I196" s="240"/>
      <c r="J196" s="240">
        <v>2.0</v>
      </c>
      <c r="K196" s="240">
        <v>0.0</v>
      </c>
      <c r="L196" s="240"/>
      <c r="M196" s="240"/>
      <c r="N196" s="240"/>
      <c r="O196" s="240"/>
    </row>
    <row r="197" hidden="1">
      <c r="A197" s="239" t="s">
        <v>2037</v>
      </c>
      <c r="B197" s="239" t="s">
        <v>2003</v>
      </c>
      <c r="C197" s="239" t="s">
        <v>1851</v>
      </c>
      <c r="D197" s="239" t="s">
        <v>1789</v>
      </c>
      <c r="E197" s="239">
        <v>37.0</v>
      </c>
      <c r="F197" s="239">
        <v>135.0</v>
      </c>
      <c r="G197" s="239">
        <v>9.0</v>
      </c>
      <c r="H197" s="239">
        <v>36.0</v>
      </c>
      <c r="I197" s="240"/>
      <c r="J197" s="240">
        <v>2.0</v>
      </c>
      <c r="K197" s="240">
        <v>0.0</v>
      </c>
      <c r="L197" s="240"/>
      <c r="M197" s="240"/>
      <c r="N197" s="240"/>
      <c r="O197" s="240"/>
    </row>
    <row r="198" hidden="1">
      <c r="A198" s="239" t="s">
        <v>2038</v>
      </c>
      <c r="B198" s="239" t="s">
        <v>2039</v>
      </c>
      <c r="C198" s="239" t="s">
        <v>1755</v>
      </c>
      <c r="D198" s="239" t="s">
        <v>1789</v>
      </c>
      <c r="E198" s="239">
        <v>33.55</v>
      </c>
      <c r="F198" s="239">
        <v>113.0</v>
      </c>
      <c r="G198" s="239">
        <v>9.0</v>
      </c>
      <c r="H198" s="239">
        <v>35.0</v>
      </c>
      <c r="I198" s="240"/>
      <c r="J198" s="240">
        <v>2.0</v>
      </c>
      <c r="K198" s="240">
        <v>0.0</v>
      </c>
      <c r="L198" s="240"/>
      <c r="M198" s="240"/>
      <c r="N198" s="240"/>
      <c r="O198" s="240"/>
    </row>
    <row r="199" hidden="1">
      <c r="A199" s="239" t="s">
        <v>2040</v>
      </c>
      <c r="B199" s="239" t="s">
        <v>2035</v>
      </c>
      <c r="C199" s="239" t="s">
        <v>1755</v>
      </c>
      <c r="D199" s="239" t="s">
        <v>1787</v>
      </c>
      <c r="E199" s="239">
        <v>33.55</v>
      </c>
      <c r="F199" s="239">
        <v>113.0</v>
      </c>
      <c r="G199" s="239">
        <v>9.0</v>
      </c>
      <c r="H199" s="239">
        <v>36.0</v>
      </c>
      <c r="I199" s="240"/>
      <c r="J199" s="240">
        <v>2.0</v>
      </c>
      <c r="K199" s="240">
        <v>0.0</v>
      </c>
      <c r="L199" s="240"/>
      <c r="M199" s="240"/>
      <c r="N199" s="240"/>
      <c r="O199" s="240"/>
    </row>
    <row r="200">
      <c r="A200" s="239" t="s">
        <v>2041</v>
      </c>
      <c r="B200" s="239" t="s">
        <v>2042</v>
      </c>
      <c r="C200" s="239" t="s">
        <v>1755</v>
      </c>
      <c r="D200" s="239" t="s">
        <v>1789</v>
      </c>
      <c r="E200" s="239">
        <v>35.6</v>
      </c>
      <c r="F200" s="239">
        <v>133.0</v>
      </c>
      <c r="G200" s="239">
        <v>9.0</v>
      </c>
      <c r="H200" s="239">
        <v>36.0</v>
      </c>
      <c r="I200" s="240"/>
      <c r="J200" s="240">
        <v>2.0</v>
      </c>
      <c r="K200" s="240">
        <v>0.0</v>
      </c>
      <c r="L200" s="240"/>
      <c r="M200" s="240"/>
      <c r="N200" s="240"/>
      <c r="O200" s="240"/>
    </row>
    <row r="201">
      <c r="A201" s="239" t="s">
        <v>2043</v>
      </c>
      <c r="B201" s="239" t="s">
        <v>2042</v>
      </c>
      <c r="C201" s="239" t="s">
        <v>1755</v>
      </c>
      <c r="D201" s="239" t="s">
        <v>1787</v>
      </c>
      <c r="E201" s="239">
        <v>35.5</v>
      </c>
      <c r="F201" s="239">
        <v>131.0</v>
      </c>
      <c r="G201" s="239">
        <v>9.0</v>
      </c>
      <c r="H201" s="239">
        <v>35.0</v>
      </c>
      <c r="I201" s="240"/>
      <c r="J201" s="240">
        <v>2.0</v>
      </c>
      <c r="K201" s="240">
        <v>0.0</v>
      </c>
      <c r="L201" s="240"/>
      <c r="M201" s="240"/>
      <c r="N201" s="240"/>
      <c r="O201" s="240"/>
    </row>
    <row r="202">
      <c r="A202" s="239" t="s">
        <v>2044</v>
      </c>
      <c r="B202" s="239" t="s">
        <v>2042</v>
      </c>
      <c r="C202" s="239" t="s">
        <v>1757</v>
      </c>
      <c r="D202" s="239" t="s">
        <v>1789</v>
      </c>
      <c r="E202" s="239">
        <v>34.6</v>
      </c>
      <c r="F202" s="239">
        <v>125.0</v>
      </c>
      <c r="G202" s="239">
        <v>9.0</v>
      </c>
      <c r="H202" s="239">
        <v>36.0</v>
      </c>
      <c r="I202" s="240"/>
      <c r="J202" s="240">
        <v>2.0</v>
      </c>
      <c r="K202" s="240">
        <v>0.0</v>
      </c>
      <c r="L202" s="240"/>
      <c r="M202" s="240"/>
      <c r="N202" s="240"/>
      <c r="O202" s="240"/>
    </row>
    <row r="203">
      <c r="A203" s="239" t="s">
        <v>2045</v>
      </c>
      <c r="B203" s="239" t="s">
        <v>2042</v>
      </c>
      <c r="C203" s="239" t="s">
        <v>1757</v>
      </c>
      <c r="D203" s="239" t="s">
        <v>1787</v>
      </c>
      <c r="E203" s="239">
        <v>34.5</v>
      </c>
      <c r="F203" s="239">
        <v>125.0</v>
      </c>
      <c r="G203" s="239">
        <v>9.0</v>
      </c>
      <c r="H203" s="239">
        <v>35.0</v>
      </c>
      <c r="I203" s="240"/>
      <c r="J203" s="240">
        <v>2.0</v>
      </c>
      <c r="K203" s="240">
        <v>0.0</v>
      </c>
      <c r="L203" s="240"/>
      <c r="M203" s="240"/>
      <c r="N203" s="240"/>
      <c r="O203" s="240"/>
    </row>
    <row r="204">
      <c r="A204" s="239" t="s">
        <v>2046</v>
      </c>
      <c r="B204" s="239" t="s">
        <v>2042</v>
      </c>
      <c r="C204" s="239" t="s">
        <v>1888</v>
      </c>
      <c r="D204" s="239" t="s">
        <v>1789</v>
      </c>
      <c r="E204" s="239">
        <v>72.5</v>
      </c>
      <c r="F204" s="239">
        <v>134.0</v>
      </c>
      <c r="G204" s="239">
        <v>9.0</v>
      </c>
      <c r="H204" s="239">
        <v>36.0</v>
      </c>
      <c r="I204" s="240"/>
      <c r="J204" s="240">
        <v>2.0</v>
      </c>
      <c r="K204" s="240">
        <v>0.0</v>
      </c>
      <c r="L204" s="240"/>
      <c r="M204" s="240"/>
      <c r="N204" s="240"/>
      <c r="O204" s="240"/>
    </row>
    <row r="205" hidden="1">
      <c r="A205" s="239" t="s">
        <v>2047</v>
      </c>
      <c r="B205" s="239" t="s">
        <v>2048</v>
      </c>
      <c r="C205" s="239" t="s">
        <v>1755</v>
      </c>
      <c r="D205" s="239" t="s">
        <v>1789</v>
      </c>
      <c r="E205" s="239">
        <v>35.6</v>
      </c>
      <c r="F205" s="239">
        <v>131.0</v>
      </c>
      <c r="G205" s="239">
        <v>9.0</v>
      </c>
      <c r="H205" s="239">
        <v>36.0</v>
      </c>
      <c r="I205" s="240"/>
      <c r="J205" s="240">
        <v>2.0</v>
      </c>
      <c r="K205" s="240">
        <v>0.0</v>
      </c>
      <c r="L205" s="240"/>
      <c r="M205" s="240"/>
      <c r="N205" s="240"/>
      <c r="O205" s="240"/>
    </row>
    <row r="206" hidden="1">
      <c r="A206" s="239" t="s">
        <v>2049</v>
      </c>
      <c r="B206" s="239" t="s">
        <v>2048</v>
      </c>
      <c r="C206" s="239" t="s">
        <v>1755</v>
      </c>
      <c r="D206" s="239" t="s">
        <v>1787</v>
      </c>
      <c r="E206" s="239">
        <v>34.8</v>
      </c>
      <c r="F206" s="239">
        <v>126.0</v>
      </c>
      <c r="G206" s="239">
        <v>9.0</v>
      </c>
      <c r="H206" s="239">
        <v>35.0</v>
      </c>
      <c r="I206" s="240"/>
      <c r="J206" s="240">
        <v>2.0</v>
      </c>
      <c r="K206" s="240">
        <v>0.0</v>
      </c>
      <c r="L206" s="240"/>
      <c r="M206" s="240"/>
      <c r="N206" s="240"/>
      <c r="O206" s="240"/>
    </row>
    <row r="207">
      <c r="A207" s="239" t="s">
        <v>2050</v>
      </c>
      <c r="B207" s="239" t="s">
        <v>2051</v>
      </c>
      <c r="C207" s="239" t="s">
        <v>1755</v>
      </c>
      <c r="D207" s="239" t="s">
        <v>1789</v>
      </c>
      <c r="E207" s="239">
        <v>36.1</v>
      </c>
      <c r="F207" s="239">
        <v>135.0</v>
      </c>
      <c r="G207" s="239">
        <v>9.0</v>
      </c>
      <c r="H207" s="239">
        <v>36.0</v>
      </c>
      <c r="I207" s="240"/>
      <c r="J207" s="240">
        <v>2.0</v>
      </c>
      <c r="K207" s="240">
        <v>0.0</v>
      </c>
      <c r="L207" s="240"/>
      <c r="M207" s="240"/>
      <c r="N207" s="240"/>
      <c r="O207" s="240"/>
    </row>
    <row r="208">
      <c r="A208" s="239" t="s">
        <v>2052</v>
      </c>
      <c r="B208" s="239" t="s">
        <v>2051</v>
      </c>
      <c r="C208" s="239" t="s">
        <v>1755</v>
      </c>
      <c r="D208" s="239" t="s">
        <v>1787</v>
      </c>
      <c r="E208" s="239">
        <v>35.8</v>
      </c>
      <c r="F208" s="239">
        <v>132.0</v>
      </c>
      <c r="G208" s="239">
        <v>9.0</v>
      </c>
      <c r="H208" s="239">
        <v>36.0</v>
      </c>
      <c r="I208" s="240"/>
      <c r="J208" s="240">
        <v>2.0</v>
      </c>
      <c r="K208" s="240">
        <v>0.0</v>
      </c>
      <c r="L208" s="240"/>
      <c r="M208" s="240"/>
      <c r="N208" s="240"/>
      <c r="O208" s="240"/>
    </row>
    <row r="209" hidden="1">
      <c r="A209" s="239" t="s">
        <v>2053</v>
      </c>
      <c r="B209" s="239" t="s">
        <v>2054</v>
      </c>
      <c r="C209" s="239" t="s">
        <v>1755</v>
      </c>
      <c r="D209" s="239" t="s">
        <v>1789</v>
      </c>
      <c r="E209" s="239">
        <v>35.8</v>
      </c>
      <c r="F209" s="239">
        <v>129.0</v>
      </c>
      <c r="G209" s="239">
        <v>9.0</v>
      </c>
      <c r="H209" s="239">
        <v>36.0</v>
      </c>
      <c r="I209" s="240"/>
      <c r="J209" s="240">
        <v>2.0</v>
      </c>
      <c r="K209" s="240">
        <v>0.0</v>
      </c>
      <c r="L209" s="240"/>
      <c r="M209" s="240"/>
      <c r="N209" s="240"/>
      <c r="O209" s="240"/>
    </row>
    <row r="210" hidden="1">
      <c r="A210" s="239" t="s">
        <v>2055</v>
      </c>
      <c r="B210" s="239" t="s">
        <v>2054</v>
      </c>
      <c r="C210" s="239" t="s">
        <v>1755</v>
      </c>
      <c r="D210" s="239" t="s">
        <v>1787</v>
      </c>
      <c r="E210" s="239">
        <v>36.0</v>
      </c>
      <c r="F210" s="239">
        <v>133.0</v>
      </c>
      <c r="G210" s="239">
        <v>9.0</v>
      </c>
      <c r="H210" s="239">
        <v>36.0</v>
      </c>
      <c r="I210" s="240"/>
      <c r="J210" s="240">
        <v>2.0</v>
      </c>
      <c r="K210" s="240">
        <v>0.0</v>
      </c>
      <c r="L210" s="240"/>
      <c r="M210" s="240"/>
      <c r="N210" s="240"/>
      <c r="O210" s="240"/>
    </row>
    <row r="211" hidden="1">
      <c r="A211" s="239" t="s">
        <v>2056</v>
      </c>
      <c r="B211" s="239" t="s">
        <v>1834</v>
      </c>
      <c r="C211" s="239" t="s">
        <v>1757</v>
      </c>
      <c r="D211" s="239" t="s">
        <v>1789</v>
      </c>
      <c r="E211" s="239">
        <v>30.1</v>
      </c>
      <c r="F211" s="239">
        <v>105.0</v>
      </c>
      <c r="G211" s="239">
        <v>9.0</v>
      </c>
      <c r="H211" s="239">
        <v>32.0</v>
      </c>
      <c r="I211" s="240"/>
      <c r="J211" s="240">
        <v>2.0</v>
      </c>
      <c r="K211" s="240">
        <v>0.0</v>
      </c>
      <c r="L211" s="240"/>
      <c r="M211" s="240"/>
      <c r="N211" s="240"/>
      <c r="O211" s="240"/>
    </row>
    <row r="212" hidden="1">
      <c r="A212" s="239" t="s">
        <v>2057</v>
      </c>
      <c r="B212" s="239" t="s">
        <v>1834</v>
      </c>
      <c r="C212" s="239" t="s">
        <v>1757</v>
      </c>
      <c r="D212" s="239" t="s">
        <v>1787</v>
      </c>
      <c r="E212" s="239">
        <v>28.7</v>
      </c>
      <c r="F212" s="239">
        <v>95.0</v>
      </c>
      <c r="G212" s="239">
        <v>9.0</v>
      </c>
      <c r="H212" s="239">
        <v>30.0</v>
      </c>
      <c r="I212" s="240"/>
      <c r="J212" s="240">
        <v>2.0</v>
      </c>
      <c r="K212" s="240">
        <v>0.0</v>
      </c>
      <c r="L212" s="240"/>
      <c r="M212" s="240"/>
      <c r="N212" s="239" t="s">
        <v>380</v>
      </c>
      <c r="O212" s="241">
        <v>45013.47553193287</v>
      </c>
    </row>
    <row r="213" hidden="1">
      <c r="A213" s="239" t="s">
        <v>1919</v>
      </c>
      <c r="B213" s="239" t="s">
        <v>1920</v>
      </c>
      <c r="C213" s="239" t="s">
        <v>1755</v>
      </c>
      <c r="D213" s="239" t="s">
        <v>191</v>
      </c>
      <c r="E213" s="239">
        <v>69.4</v>
      </c>
      <c r="F213" s="239">
        <v>126.0</v>
      </c>
      <c r="G213" s="239">
        <v>18.0</v>
      </c>
      <c r="H213" s="239">
        <v>72.0</v>
      </c>
      <c r="I213" s="240"/>
      <c r="J213" s="240">
        <v>2.0</v>
      </c>
      <c r="K213" s="240">
        <v>0.0</v>
      </c>
      <c r="L213" s="240"/>
      <c r="M213" s="240"/>
      <c r="N213" s="240"/>
      <c r="O213" s="240"/>
    </row>
    <row r="214">
      <c r="A214" s="239" t="s">
        <v>2058</v>
      </c>
      <c r="B214" s="239" t="s">
        <v>2059</v>
      </c>
      <c r="C214" s="239" t="s">
        <v>1757</v>
      </c>
      <c r="D214" s="239" t="s">
        <v>191</v>
      </c>
      <c r="E214" s="239">
        <v>67.6</v>
      </c>
      <c r="F214" s="239">
        <v>122.0</v>
      </c>
      <c r="G214" s="239">
        <v>18.0</v>
      </c>
      <c r="H214" s="239">
        <v>72.0</v>
      </c>
      <c r="I214" s="240"/>
      <c r="J214" s="240">
        <v>2.0</v>
      </c>
      <c r="K214" s="240">
        <v>0.0</v>
      </c>
      <c r="L214" s="240"/>
      <c r="M214" s="240"/>
      <c r="N214" s="240"/>
      <c r="O214" s="240"/>
    </row>
    <row r="215" hidden="1">
      <c r="A215" s="239" t="s">
        <v>2060</v>
      </c>
      <c r="B215" s="239" t="s">
        <v>1920</v>
      </c>
      <c r="C215" s="239" t="s">
        <v>1755</v>
      </c>
      <c r="D215" s="239" t="s">
        <v>1789</v>
      </c>
      <c r="E215" s="239">
        <v>34.2</v>
      </c>
      <c r="F215" s="239">
        <v>125.0</v>
      </c>
      <c r="G215" s="239">
        <v>9.0</v>
      </c>
      <c r="H215" s="239">
        <v>36.0</v>
      </c>
      <c r="I215" s="240"/>
      <c r="J215" s="240">
        <v>2.0</v>
      </c>
      <c r="K215" s="240">
        <v>0.0</v>
      </c>
      <c r="L215" s="240"/>
      <c r="M215" s="240"/>
      <c r="N215" s="240"/>
      <c r="O215" s="240"/>
    </row>
    <row r="216" hidden="1">
      <c r="A216" s="239" t="s">
        <v>2061</v>
      </c>
      <c r="B216" s="239" t="s">
        <v>1920</v>
      </c>
      <c r="C216" s="239" t="s">
        <v>1755</v>
      </c>
      <c r="D216" s="239" t="s">
        <v>1787</v>
      </c>
      <c r="E216" s="239">
        <v>35.2</v>
      </c>
      <c r="F216" s="239">
        <v>126.0</v>
      </c>
      <c r="G216" s="239">
        <v>9.0</v>
      </c>
      <c r="H216" s="239">
        <v>36.0</v>
      </c>
      <c r="I216" s="240"/>
      <c r="J216" s="240">
        <v>2.0</v>
      </c>
      <c r="K216" s="240">
        <v>0.0</v>
      </c>
      <c r="L216" s="240"/>
      <c r="M216" s="240"/>
      <c r="N216" s="240"/>
      <c r="O216" s="240"/>
    </row>
    <row r="217" hidden="1">
      <c r="A217" s="239" t="s">
        <v>2062</v>
      </c>
      <c r="B217" s="239" t="s">
        <v>2063</v>
      </c>
      <c r="C217" s="239" t="s">
        <v>1950</v>
      </c>
      <c r="D217" s="239" t="s">
        <v>1789</v>
      </c>
      <c r="E217" s="239">
        <v>36.0</v>
      </c>
      <c r="F217" s="239">
        <v>141.0</v>
      </c>
      <c r="G217" s="239">
        <v>9.0</v>
      </c>
      <c r="H217" s="239">
        <v>36.0</v>
      </c>
      <c r="I217" s="240"/>
      <c r="J217" s="240">
        <v>2.0</v>
      </c>
      <c r="K217" s="240">
        <v>0.0</v>
      </c>
      <c r="L217" s="240"/>
      <c r="M217" s="240"/>
      <c r="N217" s="240"/>
      <c r="O217" s="240"/>
    </row>
    <row r="218" hidden="1">
      <c r="A218" s="239" t="s">
        <v>2064</v>
      </c>
      <c r="B218" s="239" t="s">
        <v>2063</v>
      </c>
      <c r="C218" s="239" t="s">
        <v>1950</v>
      </c>
      <c r="D218" s="239" t="s">
        <v>1787</v>
      </c>
      <c r="E218" s="239">
        <v>36.4</v>
      </c>
      <c r="F218" s="239">
        <v>141.0</v>
      </c>
      <c r="G218" s="239">
        <v>9.0</v>
      </c>
      <c r="H218" s="239">
        <v>36.0</v>
      </c>
      <c r="I218" s="240"/>
      <c r="J218" s="240">
        <v>2.0</v>
      </c>
      <c r="K218" s="240">
        <v>0.0</v>
      </c>
      <c r="L218" s="240"/>
      <c r="M218" s="240"/>
      <c r="N218" s="240"/>
      <c r="O218" s="240"/>
    </row>
    <row r="219" hidden="1">
      <c r="A219" s="239" t="s">
        <v>2065</v>
      </c>
      <c r="B219" s="239" t="s">
        <v>2066</v>
      </c>
      <c r="C219" s="239" t="s">
        <v>1802</v>
      </c>
      <c r="D219" s="239" t="s">
        <v>1789</v>
      </c>
      <c r="E219" s="239">
        <v>35.6</v>
      </c>
      <c r="F219" s="239">
        <v>135.0</v>
      </c>
      <c r="G219" s="239">
        <v>9.0</v>
      </c>
      <c r="H219" s="239">
        <v>35.0</v>
      </c>
      <c r="I219" s="240"/>
      <c r="J219" s="240">
        <v>2.0</v>
      </c>
      <c r="K219" s="240">
        <v>0.0</v>
      </c>
      <c r="L219" s="240"/>
      <c r="M219" s="240"/>
      <c r="N219" s="240"/>
      <c r="O219" s="240"/>
    </row>
    <row r="220" hidden="1">
      <c r="A220" s="239" t="s">
        <v>2067</v>
      </c>
      <c r="B220" s="239" t="s">
        <v>2066</v>
      </c>
      <c r="C220" s="239" t="s">
        <v>1802</v>
      </c>
      <c r="D220" s="239" t="s">
        <v>1787</v>
      </c>
      <c r="E220" s="239">
        <v>35.9</v>
      </c>
      <c r="F220" s="239">
        <v>133.0</v>
      </c>
      <c r="G220" s="239">
        <v>9.0</v>
      </c>
      <c r="H220" s="239">
        <v>35.0</v>
      </c>
      <c r="I220" s="240"/>
      <c r="J220" s="240">
        <v>2.0</v>
      </c>
      <c r="K220" s="240">
        <v>0.0</v>
      </c>
      <c r="L220" s="240"/>
      <c r="M220" s="240"/>
      <c r="N220" s="240"/>
      <c r="O220" s="240"/>
    </row>
    <row r="221" hidden="1">
      <c r="A221" s="239" t="s">
        <v>1829</v>
      </c>
      <c r="B221" s="239" t="s">
        <v>1830</v>
      </c>
      <c r="C221" s="239" t="s">
        <v>1799</v>
      </c>
      <c r="D221" s="239" t="s">
        <v>191</v>
      </c>
      <c r="E221" s="239">
        <v>77.8</v>
      </c>
      <c r="F221" s="239">
        <v>154.0</v>
      </c>
      <c r="G221" s="239">
        <v>18.0</v>
      </c>
      <c r="H221" s="239">
        <v>72.0</v>
      </c>
      <c r="I221" s="240"/>
      <c r="J221" s="240">
        <v>2.0</v>
      </c>
      <c r="K221" s="240">
        <v>0.0</v>
      </c>
      <c r="L221" s="240"/>
      <c r="M221" s="240"/>
      <c r="N221" s="240"/>
      <c r="O221" s="240"/>
    </row>
    <row r="222" hidden="1">
      <c r="A222" s="239" t="s">
        <v>1829</v>
      </c>
      <c r="B222" s="239" t="s">
        <v>1830</v>
      </c>
      <c r="C222" s="239" t="s">
        <v>1799</v>
      </c>
      <c r="D222" s="239" t="s">
        <v>191</v>
      </c>
      <c r="E222" s="239">
        <v>77.8</v>
      </c>
      <c r="F222" s="239">
        <v>154.0</v>
      </c>
      <c r="G222" s="239">
        <v>18.0</v>
      </c>
      <c r="H222" s="239">
        <v>72.0</v>
      </c>
      <c r="I222" s="240"/>
      <c r="J222" s="240">
        <v>2.0</v>
      </c>
      <c r="K222" s="240">
        <v>0.0</v>
      </c>
      <c r="L222" s="240"/>
      <c r="M222" s="240"/>
      <c r="N222" s="240"/>
      <c r="O222" s="240"/>
    </row>
    <row r="223" hidden="1">
      <c r="A223" s="239" t="s">
        <v>1829</v>
      </c>
      <c r="B223" s="239" t="s">
        <v>1830</v>
      </c>
      <c r="C223" s="239" t="s">
        <v>1799</v>
      </c>
      <c r="D223" s="239" t="s">
        <v>191</v>
      </c>
      <c r="E223" s="239">
        <v>77.2</v>
      </c>
      <c r="F223" s="239">
        <v>149.0</v>
      </c>
      <c r="G223" s="239">
        <v>18.0</v>
      </c>
      <c r="H223" s="239">
        <v>72.0</v>
      </c>
      <c r="I223" s="240"/>
      <c r="J223" s="240">
        <v>2.0</v>
      </c>
      <c r="K223" s="240">
        <v>0.0</v>
      </c>
      <c r="L223" s="240"/>
      <c r="M223" s="240"/>
      <c r="N223" s="240"/>
      <c r="O223" s="240"/>
    </row>
    <row r="224" hidden="1">
      <c r="A224" s="239" t="s">
        <v>2068</v>
      </c>
      <c r="B224" s="239" t="s">
        <v>2069</v>
      </c>
      <c r="C224" s="239" t="s">
        <v>1755</v>
      </c>
      <c r="D224" s="239" t="s">
        <v>1789</v>
      </c>
      <c r="E224" s="239">
        <v>36.6</v>
      </c>
      <c r="F224" s="239">
        <v>138.0</v>
      </c>
      <c r="G224" s="239">
        <v>9.0</v>
      </c>
      <c r="H224" s="239">
        <v>36.0</v>
      </c>
      <c r="I224" s="240"/>
      <c r="J224" s="240">
        <v>2.0</v>
      </c>
      <c r="K224" s="240">
        <v>0.0</v>
      </c>
      <c r="L224" s="240"/>
      <c r="M224" s="240"/>
      <c r="N224" s="240"/>
      <c r="O224" s="240"/>
    </row>
    <row r="225" hidden="1">
      <c r="A225" s="239" t="s">
        <v>2070</v>
      </c>
      <c r="B225" s="239" t="s">
        <v>2069</v>
      </c>
      <c r="C225" s="239" t="s">
        <v>1755</v>
      </c>
      <c r="D225" s="239" t="s">
        <v>1787</v>
      </c>
      <c r="E225" s="239">
        <v>34.3</v>
      </c>
      <c r="F225" s="239">
        <v>124.0</v>
      </c>
      <c r="G225" s="239">
        <v>9.0</v>
      </c>
      <c r="H225" s="239">
        <v>35.0</v>
      </c>
      <c r="I225" s="240"/>
      <c r="J225" s="240">
        <v>2.0</v>
      </c>
      <c r="K225" s="240">
        <v>0.0</v>
      </c>
      <c r="L225" s="240"/>
      <c r="M225" s="240"/>
      <c r="N225" s="240"/>
      <c r="O225" s="240"/>
    </row>
    <row r="226" hidden="1">
      <c r="A226" s="239" t="s">
        <v>2071</v>
      </c>
      <c r="B226" s="239" t="s">
        <v>2072</v>
      </c>
      <c r="C226" s="239" t="s">
        <v>2073</v>
      </c>
      <c r="D226" s="239" t="s">
        <v>1789</v>
      </c>
      <c r="E226" s="239">
        <v>35.5</v>
      </c>
      <c r="F226" s="239">
        <v>132.0</v>
      </c>
      <c r="G226" s="239">
        <v>9.0</v>
      </c>
      <c r="H226" s="239">
        <v>36.0</v>
      </c>
      <c r="I226" s="240"/>
      <c r="J226" s="240">
        <v>2.0</v>
      </c>
      <c r="K226" s="240">
        <v>0.0</v>
      </c>
      <c r="L226" s="240"/>
      <c r="M226" s="240"/>
      <c r="N226" s="240"/>
      <c r="O226" s="240"/>
    </row>
    <row r="227" hidden="1">
      <c r="A227" s="239" t="s">
        <v>2074</v>
      </c>
      <c r="B227" s="239" t="s">
        <v>2072</v>
      </c>
      <c r="C227" s="239" t="s">
        <v>2073</v>
      </c>
      <c r="D227" s="239" t="s">
        <v>1787</v>
      </c>
      <c r="E227" s="239">
        <v>35.1</v>
      </c>
      <c r="F227" s="239">
        <v>129.0</v>
      </c>
      <c r="G227" s="239">
        <v>9.0</v>
      </c>
      <c r="H227" s="239">
        <v>35.0</v>
      </c>
      <c r="I227" s="240"/>
      <c r="J227" s="240">
        <v>2.0</v>
      </c>
      <c r="K227" s="240">
        <v>0.0</v>
      </c>
      <c r="L227" s="240"/>
      <c r="M227" s="240"/>
      <c r="N227" s="240"/>
      <c r="O227" s="240"/>
    </row>
    <row r="228" hidden="1">
      <c r="A228" s="239" t="s">
        <v>2075</v>
      </c>
      <c r="B228" s="239" t="s">
        <v>1830</v>
      </c>
      <c r="C228" s="239" t="s">
        <v>1851</v>
      </c>
      <c r="D228" s="239" t="s">
        <v>1789</v>
      </c>
      <c r="E228" s="239">
        <v>37.3</v>
      </c>
      <c r="F228" s="239">
        <v>142.0</v>
      </c>
      <c r="G228" s="239">
        <v>9.0</v>
      </c>
      <c r="H228" s="239">
        <v>36.0</v>
      </c>
      <c r="I228" s="240"/>
      <c r="J228" s="240">
        <v>2.0</v>
      </c>
      <c r="K228" s="240">
        <v>0.0</v>
      </c>
      <c r="L228" s="240"/>
      <c r="M228" s="240"/>
      <c r="N228" s="240"/>
      <c r="O228" s="240"/>
    </row>
    <row r="229" hidden="1">
      <c r="A229" s="239" t="s">
        <v>2076</v>
      </c>
      <c r="B229" s="239" t="s">
        <v>1830</v>
      </c>
      <c r="C229" s="239" t="s">
        <v>1851</v>
      </c>
      <c r="D229" s="239" t="s">
        <v>1787</v>
      </c>
      <c r="E229" s="239">
        <v>37.5</v>
      </c>
      <c r="F229" s="239">
        <v>144.0</v>
      </c>
      <c r="G229" s="239">
        <v>9.0</v>
      </c>
      <c r="H229" s="239">
        <v>36.0</v>
      </c>
      <c r="I229" s="240"/>
      <c r="J229" s="240">
        <v>2.0</v>
      </c>
      <c r="K229" s="240">
        <v>0.0</v>
      </c>
      <c r="L229" s="240"/>
      <c r="M229" s="240"/>
      <c r="N229" s="240"/>
      <c r="O229" s="240"/>
    </row>
    <row r="230" hidden="1">
      <c r="A230" s="239" t="s">
        <v>2077</v>
      </c>
      <c r="B230" s="239" t="s">
        <v>2078</v>
      </c>
      <c r="C230" s="239" t="s">
        <v>1757</v>
      </c>
      <c r="D230" s="239" t="s">
        <v>1789</v>
      </c>
      <c r="E230" s="239">
        <v>35.0</v>
      </c>
      <c r="F230" s="239">
        <v>112.0</v>
      </c>
      <c r="G230" s="239">
        <v>9.0</v>
      </c>
      <c r="H230" s="239">
        <v>36.0</v>
      </c>
      <c r="I230" s="240"/>
      <c r="J230" s="240">
        <v>2.0</v>
      </c>
      <c r="K230" s="240">
        <v>0.0</v>
      </c>
      <c r="L230" s="240"/>
      <c r="M230" s="240"/>
      <c r="N230" s="240"/>
      <c r="O230" s="240"/>
    </row>
    <row r="231" hidden="1">
      <c r="A231" s="239" t="s">
        <v>2079</v>
      </c>
      <c r="B231" s="239" t="s">
        <v>2078</v>
      </c>
      <c r="C231" s="239" t="s">
        <v>1757</v>
      </c>
      <c r="D231" s="239" t="s">
        <v>1787</v>
      </c>
      <c r="E231" s="239">
        <v>33.4</v>
      </c>
      <c r="F231" s="239">
        <v>112.0</v>
      </c>
      <c r="G231" s="239">
        <v>9.0</v>
      </c>
      <c r="H231" s="239">
        <v>36.0</v>
      </c>
      <c r="I231" s="240"/>
      <c r="J231" s="240">
        <v>2.0</v>
      </c>
      <c r="K231" s="240">
        <v>0.0</v>
      </c>
      <c r="L231" s="240"/>
      <c r="M231" s="240"/>
      <c r="N231" s="240"/>
      <c r="O231" s="240"/>
    </row>
    <row r="232">
      <c r="A232" s="239" t="s">
        <v>2080</v>
      </c>
      <c r="B232" s="239" t="s">
        <v>2081</v>
      </c>
      <c r="C232" s="239" t="s">
        <v>2082</v>
      </c>
      <c r="D232" s="239" t="s">
        <v>191</v>
      </c>
      <c r="E232" s="239">
        <v>72.8</v>
      </c>
      <c r="F232" s="239">
        <v>131.0</v>
      </c>
      <c r="G232" s="239">
        <v>18.0</v>
      </c>
      <c r="H232" s="239">
        <v>72.0</v>
      </c>
      <c r="I232" s="240"/>
      <c r="J232" s="240">
        <v>2.0</v>
      </c>
      <c r="K232" s="240">
        <v>0.0</v>
      </c>
      <c r="L232" s="240"/>
      <c r="M232" s="240"/>
      <c r="N232" s="240"/>
      <c r="O232" s="240"/>
    </row>
    <row r="233" hidden="1">
      <c r="A233" s="239" t="s">
        <v>2083</v>
      </c>
      <c r="B233" s="239" t="s">
        <v>2084</v>
      </c>
      <c r="C233" s="239" t="s">
        <v>1755</v>
      </c>
      <c r="D233" s="239" t="s">
        <v>1789</v>
      </c>
      <c r="E233" s="239">
        <v>36.6</v>
      </c>
      <c r="F233" s="239">
        <v>129.0</v>
      </c>
      <c r="G233" s="239">
        <v>9.0</v>
      </c>
      <c r="H233" s="239">
        <v>36.0</v>
      </c>
      <c r="I233" s="240"/>
      <c r="J233" s="240">
        <v>2.0</v>
      </c>
      <c r="K233" s="240">
        <v>0.0</v>
      </c>
      <c r="L233" s="240"/>
      <c r="M233" s="240"/>
      <c r="N233" s="240"/>
      <c r="O233" s="240"/>
    </row>
    <row r="234">
      <c r="A234" s="239" t="s">
        <v>2085</v>
      </c>
      <c r="B234" s="239" t="s">
        <v>2084</v>
      </c>
      <c r="C234" s="239" t="s">
        <v>1755</v>
      </c>
      <c r="D234" s="239" t="s">
        <v>1787</v>
      </c>
      <c r="E234" s="239">
        <v>36.1</v>
      </c>
      <c r="F234" s="239">
        <v>133.0</v>
      </c>
      <c r="G234" s="239">
        <v>9.0</v>
      </c>
      <c r="H234" s="239">
        <v>37.0</v>
      </c>
      <c r="I234" s="240"/>
      <c r="J234" s="240">
        <v>2.0</v>
      </c>
      <c r="K234" s="240">
        <v>0.0</v>
      </c>
      <c r="L234" s="240"/>
      <c r="M234" s="240"/>
      <c r="N234" s="240"/>
      <c r="O234" s="240"/>
    </row>
    <row r="235" hidden="1">
      <c r="A235" s="239" t="s">
        <v>2086</v>
      </c>
      <c r="B235" s="239" t="s">
        <v>2087</v>
      </c>
      <c r="C235" s="239" t="s">
        <v>2088</v>
      </c>
      <c r="D235" s="239" t="s">
        <v>191</v>
      </c>
      <c r="E235" s="239">
        <v>72.0</v>
      </c>
      <c r="F235" s="239">
        <v>126.0</v>
      </c>
      <c r="G235" s="239">
        <v>18.0</v>
      </c>
      <c r="H235" s="239">
        <v>72.0</v>
      </c>
      <c r="I235" s="240"/>
      <c r="J235" s="240">
        <v>2.0</v>
      </c>
      <c r="K235" s="240">
        <v>0.0</v>
      </c>
      <c r="L235" s="240"/>
      <c r="M235" s="240"/>
      <c r="N235" s="240"/>
      <c r="O235" s="240"/>
    </row>
    <row r="236" hidden="1">
      <c r="A236" s="239" t="s">
        <v>2089</v>
      </c>
      <c r="B236" s="239" t="s">
        <v>2090</v>
      </c>
      <c r="C236" s="239" t="s">
        <v>1757</v>
      </c>
      <c r="D236" s="239" t="s">
        <v>191</v>
      </c>
      <c r="E236" s="239">
        <v>71.1</v>
      </c>
      <c r="F236" s="239">
        <v>132.0</v>
      </c>
      <c r="G236" s="239">
        <v>18.0</v>
      </c>
      <c r="H236" s="239">
        <v>72.0</v>
      </c>
      <c r="I236" s="240"/>
      <c r="J236" s="240">
        <v>2.0</v>
      </c>
      <c r="K236" s="240">
        <v>0.0</v>
      </c>
      <c r="L236" s="240"/>
      <c r="M236" s="240"/>
      <c r="N236" s="240"/>
      <c r="O236" s="240"/>
    </row>
    <row r="237" hidden="1">
      <c r="A237" s="239" t="s">
        <v>2091</v>
      </c>
      <c r="B237" s="239" t="s">
        <v>2092</v>
      </c>
      <c r="C237" s="239" t="s">
        <v>1757</v>
      </c>
      <c r="D237" s="239" t="s">
        <v>191</v>
      </c>
      <c r="E237" s="239">
        <v>69.0</v>
      </c>
      <c r="F237" s="239">
        <v>130.0</v>
      </c>
      <c r="G237" s="239">
        <v>18.0</v>
      </c>
      <c r="H237" s="239">
        <v>72.0</v>
      </c>
      <c r="I237" s="240"/>
      <c r="J237" s="240">
        <v>2.0</v>
      </c>
      <c r="K237" s="240">
        <v>0.0</v>
      </c>
      <c r="L237" s="240"/>
      <c r="M237" s="240"/>
      <c r="N237" s="240"/>
      <c r="O237" s="240"/>
    </row>
    <row r="238" hidden="1">
      <c r="A238" s="239" t="s">
        <v>2093</v>
      </c>
      <c r="B238" s="239" t="s">
        <v>2094</v>
      </c>
      <c r="C238" s="239" t="s">
        <v>1757</v>
      </c>
      <c r="D238" s="239" t="s">
        <v>191</v>
      </c>
      <c r="E238" s="239">
        <v>69.4</v>
      </c>
      <c r="F238" s="239">
        <v>123.0</v>
      </c>
      <c r="G238" s="239">
        <v>18.0</v>
      </c>
      <c r="H238" s="239">
        <v>72.0</v>
      </c>
      <c r="I238" s="240"/>
      <c r="J238" s="240">
        <v>2.0</v>
      </c>
      <c r="K238" s="240">
        <v>0.0</v>
      </c>
      <c r="L238" s="240"/>
      <c r="M238" s="240"/>
      <c r="N238" s="240"/>
      <c r="O238" s="240"/>
    </row>
    <row r="239" hidden="1">
      <c r="A239" s="239" t="s">
        <v>2095</v>
      </c>
      <c r="B239" s="239" t="s">
        <v>2096</v>
      </c>
      <c r="C239" s="239" t="s">
        <v>1821</v>
      </c>
      <c r="D239" s="239" t="s">
        <v>191</v>
      </c>
      <c r="E239" s="239">
        <v>71.8</v>
      </c>
      <c r="F239" s="239">
        <v>141.0</v>
      </c>
      <c r="G239" s="239">
        <v>18.0</v>
      </c>
      <c r="H239" s="239">
        <v>72.0</v>
      </c>
      <c r="I239" s="240"/>
      <c r="J239" s="240">
        <v>2.0</v>
      </c>
      <c r="K239" s="240">
        <v>0.0</v>
      </c>
      <c r="L239" s="240"/>
      <c r="M239" s="240"/>
      <c r="N239" s="240"/>
      <c r="O239" s="240"/>
    </row>
    <row r="240">
      <c r="A240" s="239" t="s">
        <v>2097</v>
      </c>
      <c r="B240" s="239" t="s">
        <v>2098</v>
      </c>
      <c r="C240" s="239" t="s">
        <v>2073</v>
      </c>
      <c r="D240" s="239" t="s">
        <v>191</v>
      </c>
      <c r="E240" s="239">
        <v>71.2</v>
      </c>
      <c r="F240" s="239">
        <v>123.0</v>
      </c>
      <c r="G240" s="239">
        <v>18.0</v>
      </c>
      <c r="H240" s="239">
        <v>72.0</v>
      </c>
      <c r="I240" s="240"/>
      <c r="J240" s="240">
        <v>2.0</v>
      </c>
      <c r="K240" s="240">
        <v>0.0</v>
      </c>
      <c r="L240" s="240"/>
      <c r="M240" s="240"/>
      <c r="N240" s="240"/>
      <c r="O240" s="240"/>
    </row>
    <row r="241" hidden="1">
      <c r="A241" s="239" t="s">
        <v>2099</v>
      </c>
      <c r="B241" s="239" t="s">
        <v>2098</v>
      </c>
      <c r="C241" s="239" t="s">
        <v>1755</v>
      </c>
      <c r="D241" s="239" t="s">
        <v>191</v>
      </c>
      <c r="E241" s="239">
        <v>72.7</v>
      </c>
      <c r="F241" s="239">
        <v>125.0</v>
      </c>
      <c r="G241" s="239">
        <v>18.0</v>
      </c>
      <c r="H241" s="239">
        <v>72.0</v>
      </c>
      <c r="I241" s="240"/>
      <c r="J241" s="240">
        <v>2.0</v>
      </c>
      <c r="K241" s="240">
        <v>0.0</v>
      </c>
      <c r="L241" s="240"/>
      <c r="M241" s="240"/>
      <c r="N241" s="240"/>
      <c r="O241" s="240"/>
    </row>
    <row r="242" hidden="1">
      <c r="A242" s="239" t="s">
        <v>2100</v>
      </c>
      <c r="B242" s="239" t="s">
        <v>2101</v>
      </c>
      <c r="C242" s="239" t="s">
        <v>1757</v>
      </c>
      <c r="D242" s="239" t="s">
        <v>191</v>
      </c>
      <c r="E242" s="239">
        <v>68.1</v>
      </c>
      <c r="F242" s="239">
        <v>114.0</v>
      </c>
      <c r="G242" s="239">
        <v>18.0</v>
      </c>
      <c r="H242" s="239">
        <v>72.0</v>
      </c>
      <c r="I242" s="240"/>
      <c r="J242" s="240">
        <v>2.0</v>
      </c>
      <c r="K242" s="240">
        <v>0.0</v>
      </c>
      <c r="L242" s="240"/>
      <c r="M242" s="240"/>
      <c r="N242" s="240"/>
      <c r="O242" s="240"/>
    </row>
    <row r="243" hidden="1">
      <c r="A243" s="239" t="s">
        <v>2102</v>
      </c>
      <c r="B243" s="239" t="s">
        <v>2103</v>
      </c>
      <c r="C243" s="239" t="s">
        <v>1851</v>
      </c>
      <c r="D243" s="239" t="s">
        <v>191</v>
      </c>
      <c r="E243" s="239">
        <v>72.2</v>
      </c>
      <c r="F243" s="239">
        <v>139.0</v>
      </c>
      <c r="G243" s="239">
        <v>18.0</v>
      </c>
      <c r="H243" s="239">
        <v>72.0</v>
      </c>
      <c r="I243" s="240"/>
      <c r="J243" s="240">
        <v>2.0</v>
      </c>
      <c r="K243" s="240">
        <v>0.0</v>
      </c>
      <c r="L243" s="240"/>
      <c r="M243" s="240"/>
      <c r="N243" s="240"/>
      <c r="O243" s="240"/>
    </row>
    <row r="244" hidden="1">
      <c r="A244" s="239" t="s">
        <v>2104</v>
      </c>
      <c r="B244" s="239" t="s">
        <v>2105</v>
      </c>
      <c r="C244" s="239" t="s">
        <v>1757</v>
      </c>
      <c r="D244" s="239" t="s">
        <v>191</v>
      </c>
      <c r="E244" s="239">
        <v>58.8</v>
      </c>
      <c r="F244" s="239">
        <v>100.0</v>
      </c>
      <c r="G244" s="239">
        <v>18.0</v>
      </c>
      <c r="H244" s="239">
        <v>62.0</v>
      </c>
      <c r="I244" s="240"/>
      <c r="J244" s="240">
        <v>2.0</v>
      </c>
      <c r="K244" s="240">
        <v>0.0</v>
      </c>
      <c r="L244" s="240"/>
      <c r="M244" s="240"/>
      <c r="N244" s="240"/>
      <c r="O244" s="240"/>
    </row>
    <row r="245" hidden="1">
      <c r="A245" s="239" t="s">
        <v>2106</v>
      </c>
      <c r="B245" s="239" t="s">
        <v>2107</v>
      </c>
      <c r="C245" s="239" t="s">
        <v>1851</v>
      </c>
      <c r="D245" s="239" t="s">
        <v>191</v>
      </c>
      <c r="E245" s="239">
        <v>72.3</v>
      </c>
      <c r="F245" s="239">
        <v>134.0</v>
      </c>
      <c r="G245" s="239">
        <v>18.0</v>
      </c>
      <c r="H245" s="239">
        <v>73.0</v>
      </c>
      <c r="I245" s="240"/>
      <c r="J245" s="240">
        <v>2.0</v>
      </c>
      <c r="K245" s="240">
        <v>0.0</v>
      </c>
      <c r="L245" s="240"/>
      <c r="M245" s="240"/>
      <c r="N245" s="240"/>
      <c r="O245" s="240"/>
    </row>
    <row r="246" hidden="1">
      <c r="A246" s="239" t="s">
        <v>2108</v>
      </c>
      <c r="B246" s="239" t="s">
        <v>2109</v>
      </c>
      <c r="C246" s="239" t="s">
        <v>1755</v>
      </c>
      <c r="D246" s="239" t="s">
        <v>191</v>
      </c>
      <c r="E246" s="239">
        <v>66.8</v>
      </c>
      <c r="F246" s="239">
        <v>123.0</v>
      </c>
      <c r="G246" s="239">
        <v>18.0</v>
      </c>
      <c r="H246" s="239">
        <v>70.0</v>
      </c>
      <c r="I246" s="240"/>
      <c r="J246" s="240">
        <v>2.0</v>
      </c>
      <c r="K246" s="240">
        <v>0.0</v>
      </c>
      <c r="L246" s="240"/>
      <c r="M246" s="240"/>
      <c r="N246" s="240"/>
      <c r="O246" s="240"/>
    </row>
    <row r="247" hidden="1">
      <c r="A247" s="239" t="s">
        <v>2110</v>
      </c>
      <c r="B247" s="239" t="s">
        <v>2111</v>
      </c>
      <c r="C247" s="239" t="s">
        <v>1755</v>
      </c>
      <c r="D247" s="239" t="s">
        <v>191</v>
      </c>
      <c r="E247" s="239">
        <v>71.0</v>
      </c>
      <c r="F247" s="239">
        <v>124.0</v>
      </c>
      <c r="G247" s="239">
        <v>18.0</v>
      </c>
      <c r="H247" s="239">
        <v>71.0</v>
      </c>
      <c r="I247" s="240"/>
      <c r="J247" s="240">
        <v>2.0</v>
      </c>
      <c r="K247" s="240">
        <v>0.0</v>
      </c>
      <c r="L247" s="240"/>
      <c r="M247" s="240"/>
      <c r="N247" s="240"/>
      <c r="O247" s="240"/>
    </row>
    <row r="248">
      <c r="A248" s="239" t="s">
        <v>2112</v>
      </c>
      <c r="B248" s="239" t="s">
        <v>2113</v>
      </c>
      <c r="C248" s="239" t="s">
        <v>1799</v>
      </c>
      <c r="D248" s="239" t="s">
        <v>191</v>
      </c>
      <c r="E248" s="239">
        <v>55.6</v>
      </c>
      <c r="F248" s="239">
        <v>86.0</v>
      </c>
      <c r="G248" s="239">
        <v>18.0</v>
      </c>
      <c r="H248" s="239">
        <v>58.0</v>
      </c>
      <c r="I248" s="239"/>
      <c r="J248" s="239">
        <v>2.0</v>
      </c>
      <c r="K248" s="239">
        <v>0.0</v>
      </c>
      <c r="L248" s="239" t="s">
        <v>216</v>
      </c>
      <c r="M248" s="241">
        <v>44015.323240740734</v>
      </c>
      <c r="N248" s="240"/>
      <c r="O248" s="240"/>
    </row>
    <row r="249">
      <c r="A249" s="239" t="s">
        <v>2114</v>
      </c>
      <c r="B249" s="239" t="s">
        <v>2109</v>
      </c>
      <c r="C249" s="239" t="s">
        <v>1757</v>
      </c>
      <c r="D249" s="239" t="s">
        <v>191</v>
      </c>
      <c r="E249" s="239">
        <v>63.8</v>
      </c>
      <c r="F249" s="239">
        <v>110.0</v>
      </c>
      <c r="G249" s="239">
        <v>18.0</v>
      </c>
      <c r="H249" s="239">
        <v>70.0</v>
      </c>
      <c r="I249" s="239"/>
      <c r="J249" s="239">
        <v>2.0</v>
      </c>
      <c r="K249" s="239">
        <v>0.0</v>
      </c>
      <c r="L249" s="239" t="s">
        <v>16</v>
      </c>
      <c r="M249" s="241">
        <v>44015.38412408565</v>
      </c>
      <c r="N249" s="240"/>
      <c r="O249" s="240"/>
    </row>
    <row r="250">
      <c r="A250" s="239" t="s">
        <v>2115</v>
      </c>
      <c r="B250" s="239" t="s">
        <v>2069</v>
      </c>
      <c r="C250" s="239" t="s">
        <v>1755</v>
      </c>
      <c r="D250" s="239" t="s">
        <v>191</v>
      </c>
      <c r="E250" s="239">
        <v>70.9</v>
      </c>
      <c r="F250" s="239">
        <v>131.0</v>
      </c>
      <c r="G250" s="239">
        <v>18.0</v>
      </c>
      <c r="H250" s="239">
        <v>71.0</v>
      </c>
      <c r="I250" s="239"/>
      <c r="J250" s="239">
        <v>2.0</v>
      </c>
      <c r="K250" s="239">
        <v>0.0</v>
      </c>
      <c r="L250" s="239" t="s">
        <v>302</v>
      </c>
      <c r="M250" s="241">
        <v>44017.4616566551</v>
      </c>
      <c r="N250" s="240"/>
      <c r="O250" s="240"/>
    </row>
    <row r="251">
      <c r="A251" s="239" t="s">
        <v>2116</v>
      </c>
      <c r="B251" s="239" t="s">
        <v>2117</v>
      </c>
      <c r="C251" s="239" t="s">
        <v>2118</v>
      </c>
      <c r="D251" s="239" t="s">
        <v>191</v>
      </c>
      <c r="E251" s="239">
        <v>72.9</v>
      </c>
      <c r="F251" s="239">
        <v>139.0</v>
      </c>
      <c r="G251" s="239">
        <v>18.0</v>
      </c>
      <c r="H251" s="239">
        <v>72.0</v>
      </c>
      <c r="I251" s="239"/>
      <c r="J251" s="239">
        <v>2.0</v>
      </c>
      <c r="K251" s="239">
        <v>0.0</v>
      </c>
      <c r="L251" s="239" t="s">
        <v>302</v>
      </c>
      <c r="M251" s="241">
        <v>44017.77611436343</v>
      </c>
      <c r="N251" s="240"/>
      <c r="O251" s="240"/>
    </row>
    <row r="252">
      <c r="A252" s="239" t="s">
        <v>2119</v>
      </c>
      <c r="B252" s="239" t="s">
        <v>2120</v>
      </c>
      <c r="C252" s="239" t="s">
        <v>1799</v>
      </c>
      <c r="D252" s="239" t="s">
        <v>191</v>
      </c>
      <c r="E252" s="239">
        <v>69.6</v>
      </c>
      <c r="F252" s="239">
        <v>117.0</v>
      </c>
      <c r="G252" s="239">
        <v>18.0</v>
      </c>
      <c r="H252" s="239">
        <v>72.0</v>
      </c>
      <c r="I252" s="239"/>
      <c r="J252" s="239">
        <v>2.0</v>
      </c>
      <c r="K252" s="239">
        <v>0.0</v>
      </c>
      <c r="L252" s="239" t="s">
        <v>312</v>
      </c>
      <c r="M252" s="241">
        <v>44023.50903814814</v>
      </c>
      <c r="N252" s="240"/>
      <c r="O252" s="240"/>
    </row>
    <row r="253">
      <c r="A253" s="239" t="s">
        <v>2121</v>
      </c>
      <c r="B253" s="239" t="s">
        <v>2120</v>
      </c>
      <c r="C253" s="239" t="s">
        <v>1851</v>
      </c>
      <c r="D253" s="239" t="s">
        <v>191</v>
      </c>
      <c r="E253" s="239">
        <v>71.5</v>
      </c>
      <c r="F253" s="239">
        <v>121.0</v>
      </c>
      <c r="G253" s="239">
        <v>18.0</v>
      </c>
      <c r="H253" s="239">
        <v>72.0</v>
      </c>
      <c r="I253" s="239"/>
      <c r="J253" s="239">
        <v>2.0</v>
      </c>
      <c r="K253" s="239">
        <v>0.0</v>
      </c>
      <c r="L253" s="239" t="s">
        <v>312</v>
      </c>
      <c r="M253" s="241">
        <v>44023.50967024306</v>
      </c>
      <c r="N253" s="240"/>
      <c r="O253" s="240"/>
    </row>
    <row r="254">
      <c r="A254" s="239" t="s">
        <v>2119</v>
      </c>
      <c r="B254" s="239" t="s">
        <v>2120</v>
      </c>
      <c r="C254" s="239" t="s">
        <v>1799</v>
      </c>
      <c r="D254" s="239" t="s">
        <v>191</v>
      </c>
      <c r="E254" s="239">
        <v>69.6</v>
      </c>
      <c r="F254" s="239">
        <v>117.0</v>
      </c>
      <c r="G254" s="239">
        <v>18.0</v>
      </c>
      <c r="H254" s="239">
        <v>72.0</v>
      </c>
      <c r="I254" s="239"/>
      <c r="J254" s="239">
        <v>2.0</v>
      </c>
      <c r="K254" s="239">
        <v>0.0</v>
      </c>
      <c r="L254" s="239" t="s">
        <v>302</v>
      </c>
      <c r="M254" s="241">
        <v>44023.80714423611</v>
      </c>
      <c r="N254" s="240"/>
      <c r="O254" s="240"/>
    </row>
    <row r="255">
      <c r="A255" s="239" t="s">
        <v>2122</v>
      </c>
      <c r="B255" s="239" t="s">
        <v>2120</v>
      </c>
      <c r="C255" s="239" t="s">
        <v>2123</v>
      </c>
      <c r="D255" s="239" t="s">
        <v>191</v>
      </c>
      <c r="E255" s="239">
        <v>69.2</v>
      </c>
      <c r="F255" s="239">
        <v>111.0</v>
      </c>
      <c r="G255" s="239">
        <v>18.0</v>
      </c>
      <c r="H255" s="239">
        <v>72.0</v>
      </c>
      <c r="I255" s="239"/>
      <c r="J255" s="239">
        <v>2.0</v>
      </c>
      <c r="K255" s="239">
        <v>0.0</v>
      </c>
      <c r="L255" s="239" t="s">
        <v>16</v>
      </c>
      <c r="M255" s="241">
        <v>44023.89930457176</v>
      </c>
      <c r="N255" s="240"/>
      <c r="O255" s="240"/>
    </row>
    <row r="256">
      <c r="A256" s="239" t="s">
        <v>2124</v>
      </c>
      <c r="B256" s="239" t="s">
        <v>2125</v>
      </c>
      <c r="C256" s="239" t="s">
        <v>1755</v>
      </c>
      <c r="D256" s="239" t="s">
        <v>191</v>
      </c>
      <c r="E256" s="239">
        <v>71.8</v>
      </c>
      <c r="F256" s="239">
        <v>130.0</v>
      </c>
      <c r="G256" s="239">
        <v>18.0</v>
      </c>
      <c r="H256" s="239">
        <v>72.0</v>
      </c>
      <c r="I256" s="239"/>
      <c r="J256" s="239">
        <v>2.0</v>
      </c>
      <c r="K256" s="239">
        <v>0.0</v>
      </c>
      <c r="L256" s="239" t="s">
        <v>2126</v>
      </c>
      <c r="M256" s="241">
        <v>44024.69169798611</v>
      </c>
      <c r="N256" s="240"/>
      <c r="O256" s="240"/>
    </row>
    <row r="257">
      <c r="A257" s="239" t="s">
        <v>2127</v>
      </c>
      <c r="B257" s="239" t="s">
        <v>2128</v>
      </c>
      <c r="C257" s="239" t="s">
        <v>1755</v>
      </c>
      <c r="D257" s="239" t="s">
        <v>191</v>
      </c>
      <c r="E257" s="239">
        <v>69.9</v>
      </c>
      <c r="F257" s="239">
        <v>122.0</v>
      </c>
      <c r="G257" s="239">
        <v>18.0</v>
      </c>
      <c r="H257" s="239">
        <v>72.0</v>
      </c>
      <c r="I257" s="239"/>
      <c r="J257" s="239">
        <v>2.0</v>
      </c>
      <c r="K257" s="239">
        <v>0.0</v>
      </c>
      <c r="L257" s="239" t="s">
        <v>2129</v>
      </c>
      <c r="M257" s="241">
        <v>44026.61043907408</v>
      </c>
      <c r="N257" s="240"/>
      <c r="O257" s="240"/>
    </row>
    <row r="258">
      <c r="A258" s="239" t="s">
        <v>2130</v>
      </c>
      <c r="B258" s="239" t="s">
        <v>2131</v>
      </c>
      <c r="C258" s="239" t="s">
        <v>2132</v>
      </c>
      <c r="D258" s="239" t="s">
        <v>191</v>
      </c>
      <c r="E258" s="239">
        <v>71.4</v>
      </c>
      <c r="F258" s="239">
        <v>136.0</v>
      </c>
      <c r="G258" s="239">
        <v>18.0</v>
      </c>
      <c r="H258" s="239">
        <v>72.0</v>
      </c>
      <c r="I258" s="239"/>
      <c r="J258" s="239">
        <v>2.0</v>
      </c>
      <c r="K258" s="239">
        <v>0.0</v>
      </c>
      <c r="L258" s="239" t="s">
        <v>16</v>
      </c>
      <c r="M258" s="241">
        <v>44029.61885537037</v>
      </c>
      <c r="N258" s="240"/>
      <c r="O258" s="240"/>
    </row>
    <row r="259">
      <c r="A259" s="239" t="s">
        <v>2133</v>
      </c>
      <c r="B259" s="239" t="s">
        <v>2134</v>
      </c>
      <c r="C259" s="239" t="s">
        <v>2132</v>
      </c>
      <c r="D259" s="239" t="s">
        <v>191</v>
      </c>
      <c r="E259" s="239">
        <v>71.4</v>
      </c>
      <c r="F259" s="239">
        <v>134.0</v>
      </c>
      <c r="G259" s="239">
        <v>18.0</v>
      </c>
      <c r="H259" s="239">
        <v>72.0</v>
      </c>
      <c r="I259" s="239"/>
      <c r="J259" s="239">
        <v>2.0</v>
      </c>
      <c r="K259" s="239">
        <v>0.0</v>
      </c>
      <c r="L259" s="239" t="s">
        <v>16</v>
      </c>
      <c r="M259" s="241">
        <v>44030.562145532414</v>
      </c>
      <c r="N259" s="240"/>
      <c r="O259" s="240"/>
    </row>
    <row r="260">
      <c r="A260" s="239" t="s">
        <v>2135</v>
      </c>
      <c r="B260" s="239" t="s">
        <v>1965</v>
      </c>
      <c r="C260" s="239" t="s">
        <v>1799</v>
      </c>
      <c r="D260" s="239" t="s">
        <v>191</v>
      </c>
      <c r="E260" s="239">
        <v>73.2</v>
      </c>
      <c r="F260" s="239">
        <v>138.0</v>
      </c>
      <c r="G260" s="239">
        <v>18.0</v>
      </c>
      <c r="H260" s="239">
        <v>71.0</v>
      </c>
      <c r="I260" s="239"/>
      <c r="J260" s="239">
        <v>2.0</v>
      </c>
      <c r="K260" s="239">
        <v>0.0</v>
      </c>
      <c r="L260" s="239" t="s">
        <v>350</v>
      </c>
      <c r="M260" s="241">
        <v>44031.73894226852</v>
      </c>
      <c r="N260" s="240"/>
      <c r="O260" s="240"/>
    </row>
    <row r="261">
      <c r="A261" s="239" t="s">
        <v>2136</v>
      </c>
      <c r="B261" s="239" t="s">
        <v>2137</v>
      </c>
      <c r="C261" s="239" t="s">
        <v>1755</v>
      </c>
      <c r="D261" s="239" t="s">
        <v>191</v>
      </c>
      <c r="E261" s="239">
        <v>73.4</v>
      </c>
      <c r="F261" s="239">
        <v>144.0</v>
      </c>
      <c r="G261" s="239">
        <v>18.0</v>
      </c>
      <c r="H261" s="239">
        <v>71.0</v>
      </c>
      <c r="I261" s="239"/>
      <c r="J261" s="239">
        <v>2.0</v>
      </c>
      <c r="K261" s="239">
        <v>0.0</v>
      </c>
      <c r="L261" s="239" t="s">
        <v>2138</v>
      </c>
      <c r="M261" s="241">
        <v>44035.7341528588</v>
      </c>
      <c r="N261" s="239" t="s">
        <v>16</v>
      </c>
      <c r="O261" s="241">
        <v>44036.459880787035</v>
      </c>
    </row>
    <row r="262">
      <c r="A262" s="239" t="s">
        <v>2139</v>
      </c>
      <c r="B262" s="239" t="s">
        <v>2140</v>
      </c>
      <c r="C262" s="239" t="s">
        <v>1757</v>
      </c>
      <c r="D262" s="239" t="s">
        <v>191</v>
      </c>
      <c r="E262" s="239">
        <v>69.6</v>
      </c>
      <c r="F262" s="239">
        <v>120.0</v>
      </c>
      <c r="G262" s="239">
        <v>18.0</v>
      </c>
      <c r="H262" s="239">
        <v>71.0</v>
      </c>
      <c r="I262" s="239"/>
      <c r="J262" s="239">
        <v>2.0</v>
      </c>
      <c r="K262" s="239">
        <v>0.0</v>
      </c>
      <c r="L262" s="239" t="s">
        <v>35</v>
      </c>
      <c r="M262" s="241">
        <v>44038.5793699537</v>
      </c>
      <c r="N262" s="239"/>
      <c r="O262" s="241"/>
    </row>
    <row r="263">
      <c r="A263" s="239" t="s">
        <v>2141</v>
      </c>
      <c r="B263" s="239" t="s">
        <v>2142</v>
      </c>
      <c r="C263" s="239" t="s">
        <v>2143</v>
      </c>
      <c r="D263" s="239" t="s">
        <v>191</v>
      </c>
      <c r="E263" s="239">
        <v>71.8</v>
      </c>
      <c r="F263" s="239">
        <v>138.0</v>
      </c>
      <c r="G263" s="239">
        <v>18.0</v>
      </c>
      <c r="H263" s="239">
        <v>72.0</v>
      </c>
      <c r="I263" s="239"/>
      <c r="J263" s="239">
        <v>2.0</v>
      </c>
      <c r="K263" s="239">
        <v>0.0</v>
      </c>
      <c r="L263" s="239" t="s">
        <v>340</v>
      </c>
      <c r="M263" s="241">
        <v>44038.70063836806</v>
      </c>
      <c r="N263" s="239"/>
      <c r="O263" s="241"/>
    </row>
    <row r="264">
      <c r="A264" s="239" t="s">
        <v>2144</v>
      </c>
      <c r="B264" s="239" t="s">
        <v>2145</v>
      </c>
      <c r="C264" s="239" t="s">
        <v>2146</v>
      </c>
      <c r="D264" s="239" t="s">
        <v>191</v>
      </c>
      <c r="E264" s="239">
        <v>71.6</v>
      </c>
      <c r="F264" s="239">
        <v>139.0</v>
      </c>
      <c r="G264" s="239">
        <v>18.0</v>
      </c>
      <c r="H264" s="239">
        <v>72.0</v>
      </c>
      <c r="I264" s="239"/>
      <c r="J264" s="239">
        <v>2.0</v>
      </c>
      <c r="K264" s="239">
        <v>0.0</v>
      </c>
      <c r="L264" s="239" t="s">
        <v>350</v>
      </c>
      <c r="M264" s="241">
        <v>44044.48549681713</v>
      </c>
      <c r="N264" s="239"/>
      <c r="O264" s="241"/>
    </row>
    <row r="265">
      <c r="A265" s="239" t="s">
        <v>2147</v>
      </c>
      <c r="B265" s="239" t="s">
        <v>1996</v>
      </c>
      <c r="C265" s="239" t="s">
        <v>1993</v>
      </c>
      <c r="D265" s="239" t="s">
        <v>191</v>
      </c>
      <c r="E265" s="239">
        <v>71.6</v>
      </c>
      <c r="F265" s="239">
        <v>139.0</v>
      </c>
      <c r="G265" s="239">
        <v>18.0</v>
      </c>
      <c r="H265" s="239">
        <v>72.0</v>
      </c>
      <c r="I265" s="239"/>
      <c r="J265" s="239">
        <v>2.0</v>
      </c>
      <c r="K265" s="239">
        <v>0.0</v>
      </c>
      <c r="L265" s="239" t="s">
        <v>302</v>
      </c>
      <c r="M265" s="241">
        <v>44044.48579315972</v>
      </c>
      <c r="N265" s="239"/>
      <c r="O265" s="241"/>
    </row>
    <row r="266">
      <c r="A266" s="239" t="s">
        <v>2148</v>
      </c>
      <c r="B266" s="239" t="s">
        <v>2149</v>
      </c>
      <c r="C266" s="239" t="s">
        <v>2073</v>
      </c>
      <c r="D266" s="239" t="s">
        <v>191</v>
      </c>
      <c r="E266" s="239">
        <v>70.4</v>
      </c>
      <c r="F266" s="239">
        <v>130.0</v>
      </c>
      <c r="G266" s="239">
        <v>18.0</v>
      </c>
      <c r="H266" s="239">
        <v>72.0</v>
      </c>
      <c r="I266" s="239"/>
      <c r="J266" s="239">
        <v>2.0</v>
      </c>
      <c r="K266" s="239">
        <v>0.0</v>
      </c>
      <c r="L266" s="239" t="s">
        <v>302</v>
      </c>
      <c r="M266" s="241">
        <v>44044.591251157406</v>
      </c>
      <c r="N266" s="239"/>
      <c r="O266" s="241"/>
    </row>
    <row r="267">
      <c r="A267" s="239" t="s">
        <v>2150</v>
      </c>
      <c r="B267" s="239" t="s">
        <v>2149</v>
      </c>
      <c r="C267" s="239" t="s">
        <v>1755</v>
      </c>
      <c r="D267" s="239" t="s">
        <v>191</v>
      </c>
      <c r="E267" s="239">
        <v>72.1</v>
      </c>
      <c r="F267" s="239">
        <v>133.0</v>
      </c>
      <c r="G267" s="239">
        <v>18.0</v>
      </c>
      <c r="H267" s="239">
        <v>72.0</v>
      </c>
      <c r="I267" s="239"/>
      <c r="J267" s="239">
        <v>2.0</v>
      </c>
      <c r="K267" s="239">
        <v>0.0</v>
      </c>
      <c r="L267" s="239" t="s">
        <v>302</v>
      </c>
      <c r="M267" s="241">
        <v>44044.73905373842</v>
      </c>
      <c r="N267" s="239"/>
      <c r="O267" s="241"/>
    </row>
    <row r="268">
      <c r="A268" s="239" t="s">
        <v>2151</v>
      </c>
      <c r="B268" s="239" t="s">
        <v>2152</v>
      </c>
      <c r="C268" s="239" t="s">
        <v>1755</v>
      </c>
      <c r="D268" s="239" t="s">
        <v>191</v>
      </c>
      <c r="E268" s="239">
        <v>71.2</v>
      </c>
      <c r="F268" s="239">
        <v>132.0</v>
      </c>
      <c r="G268" s="239">
        <v>18.0</v>
      </c>
      <c r="H268" s="239">
        <v>70.0</v>
      </c>
      <c r="I268" s="239"/>
      <c r="J268" s="239">
        <v>2.0</v>
      </c>
      <c r="K268" s="239">
        <v>0.0</v>
      </c>
      <c r="L268" s="239" t="s">
        <v>312</v>
      </c>
      <c r="M268" s="241">
        <v>44045.403584143525</v>
      </c>
      <c r="N268" s="239"/>
      <c r="O268" s="241"/>
    </row>
    <row r="269">
      <c r="A269" s="239" t="s">
        <v>2153</v>
      </c>
      <c r="B269" s="239" t="s">
        <v>2152</v>
      </c>
      <c r="C269" s="239" t="s">
        <v>1757</v>
      </c>
      <c r="D269" s="239" t="s">
        <v>191</v>
      </c>
      <c r="E269" s="239">
        <v>70.2</v>
      </c>
      <c r="F269" s="239">
        <v>129.0</v>
      </c>
      <c r="G269" s="239">
        <v>18.0</v>
      </c>
      <c r="H269" s="239">
        <v>70.0</v>
      </c>
      <c r="I269" s="239"/>
      <c r="J269" s="239">
        <v>2.0</v>
      </c>
      <c r="K269" s="239">
        <v>0.0</v>
      </c>
      <c r="L269" s="239" t="s">
        <v>312</v>
      </c>
      <c r="M269" s="241">
        <v>44045.40449042824</v>
      </c>
      <c r="N269" s="239"/>
      <c r="O269" s="241"/>
    </row>
    <row r="270">
      <c r="A270" s="239" t="s">
        <v>2154</v>
      </c>
      <c r="B270" s="239" t="s">
        <v>2155</v>
      </c>
      <c r="C270" s="239" t="s">
        <v>1888</v>
      </c>
      <c r="D270" s="239" t="s">
        <v>191</v>
      </c>
      <c r="E270" s="239">
        <v>68.3</v>
      </c>
      <c r="F270" s="239">
        <v>130.0</v>
      </c>
      <c r="G270" s="239">
        <v>18.0</v>
      </c>
      <c r="H270" s="239">
        <v>72.0</v>
      </c>
      <c r="I270" s="239"/>
      <c r="J270" s="239">
        <v>2.0</v>
      </c>
      <c r="K270" s="239">
        <v>0.0</v>
      </c>
      <c r="L270" s="239" t="s">
        <v>35</v>
      </c>
      <c r="M270" s="241">
        <v>44049.561241006944</v>
      </c>
      <c r="N270" s="239"/>
      <c r="O270" s="241"/>
    </row>
    <row r="271">
      <c r="A271" s="239" t="s">
        <v>2156</v>
      </c>
      <c r="B271" s="239" t="s">
        <v>2066</v>
      </c>
      <c r="C271" s="239" t="s">
        <v>1802</v>
      </c>
      <c r="D271" s="239" t="s">
        <v>191</v>
      </c>
      <c r="E271" s="239">
        <v>71.5</v>
      </c>
      <c r="F271" s="239">
        <v>134.0</v>
      </c>
      <c r="G271" s="239">
        <v>18.0</v>
      </c>
      <c r="H271" s="239">
        <v>70.0</v>
      </c>
      <c r="I271" s="239"/>
      <c r="J271" s="239">
        <v>2.0</v>
      </c>
      <c r="K271" s="239">
        <v>0.0</v>
      </c>
      <c r="L271" s="239" t="s">
        <v>359</v>
      </c>
      <c r="M271" s="241">
        <v>44049.65242915509</v>
      </c>
      <c r="N271" s="239"/>
      <c r="O271" s="241"/>
    </row>
    <row r="272">
      <c r="A272" s="239" t="s">
        <v>2157</v>
      </c>
      <c r="B272" s="239" t="s">
        <v>2158</v>
      </c>
      <c r="C272" s="239" t="s">
        <v>1851</v>
      </c>
      <c r="D272" s="239" t="s">
        <v>191</v>
      </c>
      <c r="E272" s="239">
        <v>70.1</v>
      </c>
      <c r="F272" s="239">
        <v>131.0</v>
      </c>
      <c r="G272" s="239">
        <v>18.0</v>
      </c>
      <c r="H272" s="239">
        <v>72.0</v>
      </c>
      <c r="I272" s="239"/>
      <c r="J272" s="239">
        <v>2.0</v>
      </c>
      <c r="K272" s="239">
        <v>0.0</v>
      </c>
      <c r="L272" s="239" t="s">
        <v>2138</v>
      </c>
      <c r="M272" s="241">
        <v>44051.572321562504</v>
      </c>
      <c r="N272" s="239"/>
      <c r="O272" s="241"/>
    </row>
    <row r="273">
      <c r="A273" s="239" t="s">
        <v>2159</v>
      </c>
      <c r="B273" s="239" t="s">
        <v>2160</v>
      </c>
      <c r="C273" s="239" t="s">
        <v>2161</v>
      </c>
      <c r="D273" s="239" t="s">
        <v>191</v>
      </c>
      <c r="E273" s="239">
        <v>71.8</v>
      </c>
      <c r="F273" s="239">
        <v>130.0</v>
      </c>
      <c r="G273" s="239">
        <v>18.0</v>
      </c>
      <c r="H273" s="239">
        <v>71.0</v>
      </c>
      <c r="I273" s="239"/>
      <c r="J273" s="239">
        <v>2.0</v>
      </c>
      <c r="K273" s="239">
        <v>0.0</v>
      </c>
      <c r="L273" s="239" t="s">
        <v>350</v>
      </c>
      <c r="M273" s="241">
        <v>44052.47593349537</v>
      </c>
      <c r="N273" s="239"/>
      <c r="O273" s="241"/>
    </row>
    <row r="274">
      <c r="A274" s="239" t="s">
        <v>2162</v>
      </c>
      <c r="B274" s="239" t="s">
        <v>2163</v>
      </c>
      <c r="C274" s="239" t="s">
        <v>2164</v>
      </c>
      <c r="D274" s="239" t="s">
        <v>191</v>
      </c>
      <c r="E274" s="239">
        <v>72.5</v>
      </c>
      <c r="F274" s="239">
        <v>143.0</v>
      </c>
      <c r="G274" s="239">
        <v>18.0</v>
      </c>
      <c r="H274" s="239">
        <v>72.0</v>
      </c>
      <c r="I274" s="239"/>
      <c r="J274" s="239">
        <v>2.0</v>
      </c>
      <c r="K274" s="239">
        <v>0.0</v>
      </c>
      <c r="L274" s="239" t="s">
        <v>359</v>
      </c>
      <c r="M274" s="241">
        <v>44052.73005878473</v>
      </c>
      <c r="N274" s="239"/>
      <c r="O274" s="241"/>
    </row>
    <row r="275">
      <c r="A275" s="239" t="s">
        <v>2165</v>
      </c>
      <c r="B275" s="239" t="s">
        <v>2078</v>
      </c>
      <c r="C275" s="239" t="s">
        <v>1757</v>
      </c>
      <c r="D275" s="239" t="s">
        <v>191</v>
      </c>
      <c r="E275" s="239">
        <v>68.4</v>
      </c>
      <c r="F275" s="239">
        <v>112.0</v>
      </c>
      <c r="G275" s="239">
        <v>18.0</v>
      </c>
      <c r="H275" s="239">
        <v>72.0</v>
      </c>
      <c r="I275" s="239"/>
      <c r="J275" s="239">
        <v>2.0</v>
      </c>
      <c r="K275" s="239">
        <v>0.0</v>
      </c>
      <c r="L275" s="239" t="s">
        <v>2166</v>
      </c>
      <c r="M275" s="241">
        <v>44053.33183393518</v>
      </c>
      <c r="N275" s="239"/>
      <c r="O275" s="241"/>
    </row>
    <row r="276">
      <c r="A276" s="239" t="s">
        <v>2167</v>
      </c>
      <c r="B276" s="239" t="s">
        <v>2168</v>
      </c>
      <c r="C276" s="239" t="s">
        <v>2169</v>
      </c>
      <c r="D276" s="239" t="s">
        <v>191</v>
      </c>
      <c r="E276" s="239">
        <v>68.9</v>
      </c>
      <c r="F276" s="239">
        <v>116.0</v>
      </c>
      <c r="G276" s="239">
        <v>18.0</v>
      </c>
      <c r="H276" s="239">
        <v>70.0</v>
      </c>
      <c r="I276" s="239"/>
      <c r="J276" s="239">
        <v>2.0</v>
      </c>
      <c r="K276" s="239">
        <v>0.0</v>
      </c>
      <c r="L276" s="239" t="s">
        <v>28</v>
      </c>
      <c r="M276" s="241">
        <v>44058.47165219908</v>
      </c>
      <c r="N276" s="239"/>
      <c r="O276" s="241"/>
    </row>
    <row r="277">
      <c r="A277" s="239" t="s">
        <v>2170</v>
      </c>
      <c r="B277" s="239" t="s">
        <v>2171</v>
      </c>
      <c r="C277" s="239" t="s">
        <v>2172</v>
      </c>
      <c r="D277" s="239" t="s">
        <v>191</v>
      </c>
      <c r="E277" s="239">
        <v>68.2</v>
      </c>
      <c r="F277" s="239">
        <v>114.0</v>
      </c>
      <c r="G277" s="239">
        <v>18.0</v>
      </c>
      <c r="H277" s="239">
        <v>70.0</v>
      </c>
      <c r="I277" s="239"/>
      <c r="J277" s="239">
        <v>2.0</v>
      </c>
      <c r="K277" s="239">
        <v>0.0</v>
      </c>
      <c r="L277" s="239" t="s">
        <v>312</v>
      </c>
      <c r="M277" s="241">
        <v>44058.44475956018</v>
      </c>
      <c r="N277" s="239"/>
      <c r="O277" s="241"/>
    </row>
    <row r="278">
      <c r="A278" s="239" t="s">
        <v>2173</v>
      </c>
      <c r="B278" s="240" t="s">
        <v>2174</v>
      </c>
      <c r="C278" s="239" t="s">
        <v>2175</v>
      </c>
      <c r="D278" s="239" t="s">
        <v>191</v>
      </c>
      <c r="E278" s="239">
        <v>74.0</v>
      </c>
      <c r="F278" s="239">
        <v>140.0</v>
      </c>
      <c r="G278" s="239">
        <v>18.0</v>
      </c>
      <c r="H278" s="239">
        <v>71.0</v>
      </c>
      <c r="I278" s="239"/>
      <c r="J278" s="239">
        <v>2.0</v>
      </c>
      <c r="K278" s="239">
        <v>0.0</v>
      </c>
      <c r="L278" s="239" t="s">
        <v>16</v>
      </c>
      <c r="M278" s="241">
        <v>44117.70545700232</v>
      </c>
      <c r="N278" s="239"/>
      <c r="O278" s="241"/>
    </row>
    <row r="279">
      <c r="A279" s="239" t="s">
        <v>2176</v>
      </c>
      <c r="B279" s="239" t="s">
        <v>2174</v>
      </c>
      <c r="C279" s="239" t="s">
        <v>2177</v>
      </c>
      <c r="D279" s="239" t="s">
        <v>191</v>
      </c>
      <c r="E279" s="239">
        <v>72.0</v>
      </c>
      <c r="F279" s="239">
        <v>138.0</v>
      </c>
      <c r="G279" s="239">
        <v>18.0</v>
      </c>
      <c r="H279" s="239">
        <v>71.0</v>
      </c>
      <c r="I279" s="239"/>
      <c r="J279" s="239">
        <v>2.0</v>
      </c>
      <c r="K279" s="239">
        <v>0.0</v>
      </c>
      <c r="L279" s="239" t="s">
        <v>16</v>
      </c>
      <c r="M279" s="241">
        <v>44117.71910099537</v>
      </c>
      <c r="N279" s="239"/>
      <c r="O279" s="241"/>
    </row>
    <row r="280">
      <c r="A280" s="239" t="s">
        <v>2178</v>
      </c>
      <c r="B280" s="239" t="s">
        <v>2174</v>
      </c>
      <c r="C280" s="239" t="s">
        <v>1821</v>
      </c>
      <c r="D280" s="239" t="s">
        <v>191</v>
      </c>
      <c r="E280" s="239">
        <v>70.7</v>
      </c>
      <c r="F280" s="239">
        <v>136.0</v>
      </c>
      <c r="G280" s="239">
        <v>18.0</v>
      </c>
      <c r="H280" s="239">
        <v>71.0</v>
      </c>
      <c r="I280" s="239"/>
      <c r="J280" s="239">
        <v>2.0</v>
      </c>
      <c r="K280" s="239">
        <v>0.0</v>
      </c>
      <c r="L280" s="239" t="s">
        <v>16</v>
      </c>
      <c r="M280" s="241">
        <v>44117.719322094905</v>
      </c>
      <c r="N280" s="239"/>
      <c r="O280" s="241"/>
    </row>
    <row r="281">
      <c r="A281" s="239" t="s">
        <v>2179</v>
      </c>
      <c r="B281" s="239" t="s">
        <v>2174</v>
      </c>
      <c r="C281" s="239" t="s">
        <v>2180</v>
      </c>
      <c r="D281" s="239" t="s">
        <v>191</v>
      </c>
      <c r="E281" s="239">
        <v>69.6</v>
      </c>
      <c r="F281" s="239">
        <v>130.0</v>
      </c>
      <c r="G281" s="239">
        <v>18.0</v>
      </c>
      <c r="H281" s="239">
        <v>71.0</v>
      </c>
      <c r="I281" s="239"/>
      <c r="J281" s="239">
        <v>2.0</v>
      </c>
      <c r="K281" s="239">
        <v>0.0</v>
      </c>
      <c r="L281" s="239" t="s">
        <v>16</v>
      </c>
      <c r="M281" s="241">
        <v>44117.71958372685</v>
      </c>
      <c r="N281" s="239"/>
      <c r="O281" s="241"/>
    </row>
    <row r="282">
      <c r="A282" s="239" t="s">
        <v>2181</v>
      </c>
      <c r="B282" s="239" t="s">
        <v>2182</v>
      </c>
      <c r="C282" s="239" t="s">
        <v>1942</v>
      </c>
      <c r="D282" s="239" t="s">
        <v>191</v>
      </c>
      <c r="E282" s="239">
        <v>70.4</v>
      </c>
      <c r="F282" s="239">
        <v>119.0</v>
      </c>
      <c r="G282" s="239">
        <v>18.0</v>
      </c>
      <c r="H282" s="239">
        <v>72.0</v>
      </c>
      <c r="I282" s="239"/>
      <c r="J282" s="239">
        <v>2.0</v>
      </c>
      <c r="K282" s="239">
        <v>0.0</v>
      </c>
      <c r="L282" s="239" t="s">
        <v>312</v>
      </c>
      <c r="M282" s="241">
        <v>44256.43658226852</v>
      </c>
      <c r="N282" s="239"/>
      <c r="O282" s="241"/>
    </row>
    <row r="283">
      <c r="A283" s="239" t="s">
        <v>2183</v>
      </c>
      <c r="B283" s="239" t="s">
        <v>2184</v>
      </c>
      <c r="C283" s="239" t="s">
        <v>1755</v>
      </c>
      <c r="D283" s="239" t="s">
        <v>191</v>
      </c>
      <c r="E283" s="239">
        <v>71.9</v>
      </c>
      <c r="F283" s="239">
        <v>134.0</v>
      </c>
      <c r="G283" s="239">
        <v>18.0</v>
      </c>
      <c r="H283" s="239">
        <v>71.0</v>
      </c>
      <c r="I283" s="239"/>
      <c r="J283" s="239">
        <v>2.0</v>
      </c>
      <c r="K283" s="239">
        <v>0.0</v>
      </c>
      <c r="L283" s="239" t="s">
        <v>340</v>
      </c>
      <c r="M283" s="241">
        <v>44260.71289556713</v>
      </c>
      <c r="N283" s="239"/>
      <c r="O283" s="241"/>
    </row>
    <row r="284">
      <c r="A284" s="239" t="s">
        <v>2185</v>
      </c>
      <c r="B284" s="239" t="s">
        <v>2186</v>
      </c>
      <c r="C284" s="239" t="s">
        <v>1799</v>
      </c>
      <c r="D284" s="239" t="s">
        <v>191</v>
      </c>
      <c r="E284" s="239">
        <v>74.2</v>
      </c>
      <c r="F284" s="239">
        <v>139.0</v>
      </c>
      <c r="G284" s="239">
        <v>18.0</v>
      </c>
      <c r="H284" s="239">
        <v>72.0</v>
      </c>
      <c r="I284" s="239"/>
      <c r="J284" s="239">
        <v>2.0</v>
      </c>
      <c r="K284" s="239">
        <v>0.0</v>
      </c>
      <c r="L284" s="239" t="s">
        <v>23</v>
      </c>
      <c r="M284" s="241">
        <v>44261.43859803241</v>
      </c>
      <c r="N284" s="239"/>
      <c r="O284" s="241"/>
    </row>
    <row r="285">
      <c r="A285" s="239" t="s">
        <v>2187</v>
      </c>
      <c r="B285" s="239" t="s">
        <v>2188</v>
      </c>
      <c r="C285" s="239" t="s">
        <v>2189</v>
      </c>
      <c r="D285" s="239" t="s">
        <v>191</v>
      </c>
      <c r="E285" s="239">
        <v>68.1</v>
      </c>
      <c r="F285" s="239">
        <v>124.0</v>
      </c>
      <c r="G285" s="239">
        <v>18.0</v>
      </c>
      <c r="H285" s="239">
        <v>70.0</v>
      </c>
      <c r="I285" s="239"/>
      <c r="J285" s="239">
        <v>2.0</v>
      </c>
      <c r="K285" s="239">
        <v>0.0</v>
      </c>
      <c r="L285" s="239" t="s">
        <v>312</v>
      </c>
      <c r="M285" s="241">
        <v>44261.849885648146</v>
      </c>
      <c r="N285" s="239"/>
      <c r="O285" s="241"/>
    </row>
    <row r="286">
      <c r="A286" s="239" t="s">
        <v>2190</v>
      </c>
      <c r="B286" s="239" t="s">
        <v>2191</v>
      </c>
      <c r="C286" s="239" t="s">
        <v>1757</v>
      </c>
      <c r="D286" s="239" t="s">
        <v>191</v>
      </c>
      <c r="E286" s="239">
        <v>70.1</v>
      </c>
      <c r="F286" s="239">
        <v>130.0</v>
      </c>
      <c r="G286" s="239">
        <v>18.0</v>
      </c>
      <c r="H286" s="239">
        <v>72.0</v>
      </c>
      <c r="I286" s="239"/>
      <c r="J286" s="239">
        <v>2.0</v>
      </c>
      <c r="K286" s="239">
        <v>0.0</v>
      </c>
      <c r="L286" s="239" t="s">
        <v>28</v>
      </c>
      <c r="M286" s="241">
        <v>44265.52489199074</v>
      </c>
      <c r="N286" s="239"/>
      <c r="O286" s="241"/>
    </row>
    <row r="287">
      <c r="A287" s="239" t="s">
        <v>2192</v>
      </c>
      <c r="B287" s="239" t="s">
        <v>2191</v>
      </c>
      <c r="C287" s="239" t="s">
        <v>1755</v>
      </c>
      <c r="D287" s="239" t="s">
        <v>191</v>
      </c>
      <c r="E287" s="239">
        <v>72.2</v>
      </c>
      <c r="F287" s="239">
        <v>138.0</v>
      </c>
      <c r="G287" s="239">
        <v>18.0</v>
      </c>
      <c r="H287" s="239">
        <v>72.0</v>
      </c>
      <c r="I287" s="239"/>
      <c r="J287" s="239">
        <v>2.0</v>
      </c>
      <c r="K287" s="239">
        <v>0.0</v>
      </c>
      <c r="L287" s="239" t="s">
        <v>28</v>
      </c>
      <c r="M287" s="241">
        <v>44265.52564885416</v>
      </c>
      <c r="N287" s="239"/>
      <c r="O287" s="241"/>
    </row>
    <row r="288">
      <c r="A288" s="239" t="s">
        <v>2193</v>
      </c>
      <c r="B288" s="239" t="s">
        <v>2194</v>
      </c>
      <c r="C288" s="239" t="s">
        <v>1757</v>
      </c>
      <c r="D288" s="239" t="s">
        <v>191</v>
      </c>
      <c r="E288" s="239">
        <v>71.1</v>
      </c>
      <c r="F288" s="239">
        <v>121.0</v>
      </c>
      <c r="G288" s="239">
        <v>18.0</v>
      </c>
      <c r="H288" s="239">
        <v>72.0</v>
      </c>
      <c r="I288" s="239"/>
      <c r="J288" s="239">
        <v>2.0</v>
      </c>
      <c r="K288" s="239">
        <v>0.0</v>
      </c>
      <c r="L288" s="239" t="s">
        <v>291</v>
      </c>
      <c r="M288" s="241">
        <v>44265.92122715278</v>
      </c>
      <c r="N288" s="239" t="s">
        <v>291</v>
      </c>
      <c r="O288" s="241">
        <v>44265.92318142361</v>
      </c>
    </row>
    <row r="289">
      <c r="A289" s="239" t="s">
        <v>2195</v>
      </c>
      <c r="B289" s="239" t="s">
        <v>2196</v>
      </c>
      <c r="C289" s="239" t="s">
        <v>1755</v>
      </c>
      <c r="D289" s="239" t="s">
        <v>191</v>
      </c>
      <c r="E289" s="239">
        <v>68.6</v>
      </c>
      <c r="F289" s="239">
        <v>123.0</v>
      </c>
      <c r="G289" s="239">
        <v>18.0</v>
      </c>
      <c r="H289" s="239">
        <v>70.0</v>
      </c>
      <c r="I289" s="239"/>
      <c r="J289" s="239">
        <v>2.0</v>
      </c>
      <c r="K289" s="239">
        <v>0.0</v>
      </c>
      <c r="L289" s="239" t="s">
        <v>201</v>
      </c>
      <c r="M289" s="241">
        <v>44266.43277225694</v>
      </c>
      <c r="N289" s="239"/>
      <c r="O289" s="241"/>
    </row>
    <row r="290">
      <c r="A290" s="239" t="s">
        <v>2197</v>
      </c>
      <c r="B290" s="239" t="s">
        <v>2198</v>
      </c>
      <c r="C290" s="239" t="s">
        <v>2199</v>
      </c>
      <c r="D290" s="239" t="s">
        <v>191</v>
      </c>
      <c r="E290" s="239">
        <v>50.0</v>
      </c>
      <c r="F290" s="239">
        <v>61.0</v>
      </c>
      <c r="G290" s="239">
        <v>18.0</v>
      </c>
      <c r="H290" s="239">
        <v>54.0</v>
      </c>
      <c r="I290" s="239"/>
      <c r="J290" s="239">
        <v>2.0</v>
      </c>
      <c r="K290" s="239">
        <v>0.0</v>
      </c>
      <c r="L290" s="239" t="s">
        <v>216</v>
      </c>
      <c r="M290" s="241">
        <v>44268.89312521991</v>
      </c>
      <c r="N290" s="239"/>
      <c r="O290" s="241"/>
    </row>
    <row r="291">
      <c r="A291" s="239" t="s">
        <v>2200</v>
      </c>
      <c r="B291" s="239" t="s">
        <v>2201</v>
      </c>
      <c r="C291" s="239" t="s">
        <v>1942</v>
      </c>
      <c r="D291" s="239" t="s">
        <v>191</v>
      </c>
      <c r="E291" s="239">
        <v>70.4</v>
      </c>
      <c r="F291" s="239">
        <v>128.0</v>
      </c>
      <c r="G291" s="239">
        <v>18.0</v>
      </c>
      <c r="H291" s="239">
        <v>72.0</v>
      </c>
      <c r="I291" s="239"/>
      <c r="J291" s="239">
        <v>2.0</v>
      </c>
      <c r="K291" s="239">
        <v>0.0</v>
      </c>
      <c r="L291" s="239" t="s">
        <v>312</v>
      </c>
      <c r="M291" s="241">
        <v>44269.61924489583</v>
      </c>
      <c r="N291" s="239"/>
      <c r="O291" s="241"/>
    </row>
    <row r="292">
      <c r="A292" s="239" t="s">
        <v>2202</v>
      </c>
      <c r="B292" s="239" t="s">
        <v>2191</v>
      </c>
      <c r="C292" s="239" t="s">
        <v>1757</v>
      </c>
      <c r="D292" s="239" t="s">
        <v>1789</v>
      </c>
      <c r="E292" s="239">
        <v>35.2</v>
      </c>
      <c r="F292" s="239">
        <v>131.0</v>
      </c>
      <c r="G292" s="239">
        <v>9.0</v>
      </c>
      <c r="H292" s="239">
        <v>36.0</v>
      </c>
      <c r="I292" s="239"/>
      <c r="J292" s="239">
        <v>2.0</v>
      </c>
      <c r="K292" s="239">
        <v>0.0</v>
      </c>
      <c r="L292" s="239" t="s">
        <v>28</v>
      </c>
      <c r="M292" s="241">
        <v>44272.35914774306</v>
      </c>
      <c r="N292" s="239" t="s">
        <v>16</v>
      </c>
      <c r="O292" s="241">
        <v>44272.383166307874</v>
      </c>
    </row>
    <row r="293">
      <c r="A293" s="239" t="s">
        <v>2203</v>
      </c>
      <c r="B293" s="239" t="s">
        <v>2191</v>
      </c>
      <c r="C293" s="239" t="s">
        <v>1757</v>
      </c>
      <c r="D293" s="239" t="s">
        <v>1787</v>
      </c>
      <c r="E293" s="239">
        <v>34.9</v>
      </c>
      <c r="F293" s="239">
        <v>128.0</v>
      </c>
      <c r="G293" s="239">
        <v>9.0</v>
      </c>
      <c r="H293" s="239">
        <v>36.0</v>
      </c>
      <c r="I293" s="239"/>
      <c r="J293" s="239">
        <v>2.0</v>
      </c>
      <c r="K293" s="239">
        <v>0.0</v>
      </c>
      <c r="L293" s="239" t="s">
        <v>16</v>
      </c>
      <c r="M293" s="241">
        <v>44272.38343537037</v>
      </c>
      <c r="N293" s="239"/>
      <c r="O293" s="241"/>
    </row>
    <row r="294">
      <c r="A294" s="239" t="s">
        <v>2203</v>
      </c>
      <c r="B294" s="239" t="s">
        <v>2191</v>
      </c>
      <c r="C294" s="239" t="s">
        <v>1757</v>
      </c>
      <c r="D294" s="239" t="s">
        <v>1787</v>
      </c>
      <c r="E294" s="239">
        <v>34.9</v>
      </c>
      <c r="F294" s="239">
        <v>128.0</v>
      </c>
      <c r="G294" s="239">
        <v>9.0</v>
      </c>
      <c r="H294" s="239">
        <v>36.0</v>
      </c>
      <c r="I294" s="239"/>
      <c r="J294" s="239">
        <v>2.0</v>
      </c>
      <c r="K294" s="239">
        <v>0.0</v>
      </c>
      <c r="L294" s="239" t="s">
        <v>28</v>
      </c>
      <c r="M294" s="241">
        <v>44272.43541347222</v>
      </c>
      <c r="N294" s="239"/>
      <c r="O294" s="241"/>
    </row>
    <row r="295">
      <c r="A295" s="239" t="s">
        <v>2204</v>
      </c>
      <c r="B295" s="239" t="s">
        <v>2205</v>
      </c>
      <c r="C295" s="239" t="s">
        <v>1739</v>
      </c>
      <c r="D295" s="239" t="s">
        <v>1789</v>
      </c>
      <c r="E295" s="239">
        <v>34.0</v>
      </c>
      <c r="F295" s="239">
        <v>123.0</v>
      </c>
      <c r="G295" s="239">
        <v>9.0</v>
      </c>
      <c r="H295" s="239">
        <v>35.0</v>
      </c>
      <c r="I295" s="239"/>
      <c r="J295" s="239">
        <v>2.0</v>
      </c>
      <c r="K295" s="239">
        <v>0.0</v>
      </c>
      <c r="L295" s="239" t="s">
        <v>16</v>
      </c>
      <c r="M295" s="241">
        <v>44274.56691170139</v>
      </c>
      <c r="N295" s="239"/>
      <c r="O295" s="241"/>
    </row>
    <row r="296">
      <c r="A296" s="239" t="s">
        <v>2206</v>
      </c>
      <c r="B296" s="239" t="s">
        <v>2205</v>
      </c>
      <c r="C296" s="239" t="s">
        <v>1739</v>
      </c>
      <c r="D296" s="239" t="s">
        <v>1787</v>
      </c>
      <c r="E296" s="239">
        <v>35.7</v>
      </c>
      <c r="F296" s="239">
        <v>129.0</v>
      </c>
      <c r="G296" s="239">
        <v>9.0</v>
      </c>
      <c r="H296" s="239">
        <v>36.0</v>
      </c>
      <c r="I296" s="239"/>
      <c r="J296" s="239">
        <v>2.0</v>
      </c>
      <c r="K296" s="239">
        <v>0.0</v>
      </c>
      <c r="L296" s="239" t="s">
        <v>16</v>
      </c>
      <c r="M296" s="241">
        <v>44274.56798777777</v>
      </c>
      <c r="N296" s="239"/>
      <c r="O296" s="241"/>
    </row>
    <row r="297">
      <c r="A297" s="239" t="s">
        <v>2162</v>
      </c>
      <c r="B297" s="239" t="s">
        <v>2163</v>
      </c>
      <c r="C297" s="239" t="s">
        <v>2164</v>
      </c>
      <c r="D297" s="239" t="s">
        <v>191</v>
      </c>
      <c r="E297" s="239">
        <v>72.5</v>
      </c>
      <c r="F297" s="239">
        <v>143.0</v>
      </c>
      <c r="G297" s="239">
        <v>18.0</v>
      </c>
      <c r="H297" s="239">
        <v>72.0</v>
      </c>
      <c r="I297" s="239"/>
      <c r="J297" s="239">
        <v>2.0</v>
      </c>
      <c r="K297" s="239">
        <v>0.0</v>
      </c>
      <c r="L297" s="239" t="s">
        <v>359</v>
      </c>
      <c r="M297" s="241">
        <v>44274.80842375</v>
      </c>
      <c r="N297" s="239"/>
      <c r="O297" s="241"/>
    </row>
    <row r="298">
      <c r="A298" s="239" t="s">
        <v>2207</v>
      </c>
      <c r="B298" s="239" t="s">
        <v>1980</v>
      </c>
      <c r="C298" s="239" t="s">
        <v>2208</v>
      </c>
      <c r="D298" s="239" t="s">
        <v>1789</v>
      </c>
      <c r="E298" s="239">
        <v>36.4</v>
      </c>
      <c r="F298" s="239">
        <v>126.0</v>
      </c>
      <c r="G298" s="239">
        <v>9.0</v>
      </c>
      <c r="H298" s="239">
        <v>36.0</v>
      </c>
      <c r="I298" s="239"/>
      <c r="J298" s="239">
        <v>2.0</v>
      </c>
      <c r="K298" s="239">
        <v>0.0</v>
      </c>
      <c r="L298" s="239" t="s">
        <v>411</v>
      </c>
      <c r="M298" s="241">
        <v>44274.88659135417</v>
      </c>
      <c r="N298" s="239"/>
      <c r="O298" s="241"/>
    </row>
    <row r="299">
      <c r="A299" s="239" t="s">
        <v>2209</v>
      </c>
      <c r="B299" s="239" t="s">
        <v>1980</v>
      </c>
      <c r="C299" s="239" t="s">
        <v>2208</v>
      </c>
      <c r="D299" s="239" t="s">
        <v>1787</v>
      </c>
      <c r="E299" s="239">
        <v>34.9</v>
      </c>
      <c r="F299" s="239">
        <v>117.0</v>
      </c>
      <c r="G299" s="239">
        <v>9.0</v>
      </c>
      <c r="H299" s="239">
        <v>36.0</v>
      </c>
      <c r="I299" s="239"/>
      <c r="J299" s="239">
        <v>2.0</v>
      </c>
      <c r="K299" s="239">
        <v>0.0</v>
      </c>
      <c r="L299" s="239" t="s">
        <v>411</v>
      </c>
      <c r="M299" s="241">
        <v>44274.88701258102</v>
      </c>
      <c r="N299" s="239"/>
      <c r="O299" s="241"/>
    </row>
    <row r="300">
      <c r="A300" s="239" t="s">
        <v>2162</v>
      </c>
      <c r="B300" s="239" t="s">
        <v>2163</v>
      </c>
      <c r="C300" s="239" t="s">
        <v>2164</v>
      </c>
      <c r="D300" s="239" t="s">
        <v>191</v>
      </c>
      <c r="E300" s="239">
        <v>72.5</v>
      </c>
      <c r="F300" s="239">
        <v>143.0</v>
      </c>
      <c r="G300" s="239">
        <v>18.0</v>
      </c>
      <c r="H300" s="239">
        <v>72.0</v>
      </c>
      <c r="I300" s="239"/>
      <c r="J300" s="239">
        <v>2.0</v>
      </c>
      <c r="K300" s="239">
        <v>0.0</v>
      </c>
      <c r="L300" s="239" t="s">
        <v>359</v>
      </c>
      <c r="M300" s="241">
        <v>44275.59185793981</v>
      </c>
      <c r="N300" s="239"/>
      <c r="O300" s="241"/>
    </row>
    <row r="301">
      <c r="A301" s="239" t="s">
        <v>2210</v>
      </c>
      <c r="B301" s="239" t="s">
        <v>2163</v>
      </c>
      <c r="C301" s="239" t="s">
        <v>2164</v>
      </c>
      <c r="D301" s="239" t="s">
        <v>1789</v>
      </c>
      <c r="E301" s="239">
        <v>36.3</v>
      </c>
      <c r="F301" s="239">
        <v>143.0</v>
      </c>
      <c r="G301" s="239">
        <v>9.0</v>
      </c>
      <c r="H301" s="239">
        <v>36.0</v>
      </c>
      <c r="I301" s="239"/>
      <c r="J301" s="239">
        <v>2.0</v>
      </c>
      <c r="K301" s="239">
        <v>0.0</v>
      </c>
      <c r="L301" s="239" t="s">
        <v>16</v>
      </c>
      <c r="M301" s="241">
        <v>44275.62035471065</v>
      </c>
      <c r="N301" s="239"/>
      <c r="O301" s="241"/>
    </row>
    <row r="302">
      <c r="A302" s="239" t="s">
        <v>2211</v>
      </c>
      <c r="B302" s="239" t="s">
        <v>2163</v>
      </c>
      <c r="C302" s="239" t="s">
        <v>2164</v>
      </c>
      <c r="D302" s="239" t="s">
        <v>1787</v>
      </c>
      <c r="E302" s="239">
        <v>36.2</v>
      </c>
      <c r="F302" s="239">
        <v>143.0</v>
      </c>
      <c r="G302" s="239">
        <v>9.0</v>
      </c>
      <c r="H302" s="239">
        <v>36.0</v>
      </c>
      <c r="I302" s="239"/>
      <c r="J302" s="239">
        <v>2.0</v>
      </c>
      <c r="K302" s="239">
        <v>0.0</v>
      </c>
      <c r="L302" s="239" t="s">
        <v>16</v>
      </c>
      <c r="M302" s="241">
        <v>44275.62121824074</v>
      </c>
      <c r="N302" s="239"/>
      <c r="O302" s="241"/>
    </row>
    <row r="303">
      <c r="A303" s="239" t="s">
        <v>2212</v>
      </c>
      <c r="B303" s="239" t="s">
        <v>2163</v>
      </c>
      <c r="C303" s="239" t="s">
        <v>1821</v>
      </c>
      <c r="D303" s="239" t="s">
        <v>1789</v>
      </c>
      <c r="E303" s="239">
        <v>35.7</v>
      </c>
      <c r="F303" s="239">
        <v>138.0</v>
      </c>
      <c r="G303" s="239">
        <v>9.0</v>
      </c>
      <c r="H303" s="239">
        <v>36.0</v>
      </c>
      <c r="I303" s="239"/>
      <c r="J303" s="239">
        <v>2.0</v>
      </c>
      <c r="K303" s="239">
        <v>0.0</v>
      </c>
      <c r="L303" s="239" t="s">
        <v>16</v>
      </c>
      <c r="M303" s="241">
        <v>44275.62207615741</v>
      </c>
      <c r="N303" s="239"/>
      <c r="O303" s="241"/>
    </row>
    <row r="304">
      <c r="A304" s="239" t="s">
        <v>2213</v>
      </c>
      <c r="B304" s="239" t="s">
        <v>2163</v>
      </c>
      <c r="C304" s="239" t="s">
        <v>1821</v>
      </c>
      <c r="D304" s="239" t="s">
        <v>1787</v>
      </c>
      <c r="E304" s="239">
        <v>35.6</v>
      </c>
      <c r="F304" s="239">
        <v>138.0</v>
      </c>
      <c r="G304" s="239">
        <v>9.0</v>
      </c>
      <c r="H304" s="239">
        <v>36.0</v>
      </c>
      <c r="I304" s="239"/>
      <c r="J304" s="239">
        <v>2.0</v>
      </c>
      <c r="K304" s="239">
        <v>0.0</v>
      </c>
      <c r="L304" s="239" t="s">
        <v>16</v>
      </c>
      <c r="M304" s="241">
        <v>44275.6230709838</v>
      </c>
      <c r="N304" s="239"/>
      <c r="O304" s="241"/>
    </row>
    <row r="305">
      <c r="A305" s="239" t="s">
        <v>2214</v>
      </c>
      <c r="B305" s="239" t="s">
        <v>2215</v>
      </c>
      <c r="C305" s="239" t="s">
        <v>1757</v>
      </c>
      <c r="D305" s="239" t="s">
        <v>1789</v>
      </c>
      <c r="E305" s="239">
        <v>36.2</v>
      </c>
      <c r="F305" s="239">
        <v>126.0</v>
      </c>
      <c r="G305" s="239">
        <v>9.0</v>
      </c>
      <c r="H305" s="239">
        <v>36.0</v>
      </c>
      <c r="I305" s="239"/>
      <c r="J305" s="239">
        <v>2.0</v>
      </c>
      <c r="K305" s="239">
        <v>0.0</v>
      </c>
      <c r="L305" s="239" t="s">
        <v>291</v>
      </c>
      <c r="M305" s="241">
        <v>44276.5928524537</v>
      </c>
      <c r="N305" s="239"/>
      <c r="O305" s="241"/>
    </row>
    <row r="306">
      <c r="A306" s="239" t="s">
        <v>2216</v>
      </c>
      <c r="B306" s="239" t="s">
        <v>2215</v>
      </c>
      <c r="C306" s="239" t="s">
        <v>1757</v>
      </c>
      <c r="D306" s="239" t="s">
        <v>1787</v>
      </c>
      <c r="E306" s="239">
        <v>36.2</v>
      </c>
      <c r="F306" s="239">
        <v>127.0</v>
      </c>
      <c r="G306" s="239">
        <v>9.0</v>
      </c>
      <c r="H306" s="239">
        <v>36.0</v>
      </c>
      <c r="I306" s="239"/>
      <c r="J306" s="239">
        <v>2.0</v>
      </c>
      <c r="K306" s="239">
        <v>0.0</v>
      </c>
      <c r="L306" s="239" t="s">
        <v>291</v>
      </c>
      <c r="M306" s="241">
        <v>44276.595025752315</v>
      </c>
      <c r="N306" s="239"/>
      <c r="O306" s="241"/>
    </row>
    <row r="307">
      <c r="A307" s="239" t="s">
        <v>2217</v>
      </c>
      <c r="B307" s="239" t="s">
        <v>2218</v>
      </c>
      <c r="C307" s="239" t="s">
        <v>1757</v>
      </c>
      <c r="D307" s="239" t="s">
        <v>1789</v>
      </c>
      <c r="E307" s="239">
        <v>32.2</v>
      </c>
      <c r="F307" s="239">
        <v>114.0</v>
      </c>
      <c r="G307" s="239">
        <v>9.0</v>
      </c>
      <c r="H307" s="239">
        <v>36.0</v>
      </c>
      <c r="I307" s="239"/>
      <c r="J307" s="239">
        <v>2.0</v>
      </c>
      <c r="K307" s="239">
        <v>0.0</v>
      </c>
      <c r="L307" s="239" t="s">
        <v>411</v>
      </c>
      <c r="M307" s="241">
        <v>44279.830049525466</v>
      </c>
      <c r="N307" s="239"/>
      <c r="O307" s="241"/>
    </row>
    <row r="308">
      <c r="A308" s="239" t="s">
        <v>2219</v>
      </c>
      <c r="B308" s="239" t="s">
        <v>2218</v>
      </c>
      <c r="C308" s="239" t="s">
        <v>1757</v>
      </c>
      <c r="D308" s="239" t="s">
        <v>1787</v>
      </c>
      <c r="E308" s="239">
        <v>32.8</v>
      </c>
      <c r="F308" s="239">
        <v>105.0</v>
      </c>
      <c r="G308" s="239">
        <v>9.0</v>
      </c>
      <c r="H308" s="239">
        <v>36.0</v>
      </c>
      <c r="I308" s="239"/>
      <c r="J308" s="239">
        <v>2.0</v>
      </c>
      <c r="K308" s="239">
        <v>0.0</v>
      </c>
      <c r="L308" s="239" t="s">
        <v>411</v>
      </c>
      <c r="M308" s="241">
        <v>44279.83037122685</v>
      </c>
      <c r="N308" s="239"/>
      <c r="O308" s="241"/>
    </row>
    <row r="309">
      <c r="A309" s="239" t="s">
        <v>2220</v>
      </c>
      <c r="B309" s="239" t="s">
        <v>2218</v>
      </c>
      <c r="C309" s="239" t="s">
        <v>1755</v>
      </c>
      <c r="D309" s="239" t="s">
        <v>1789</v>
      </c>
      <c r="E309" s="239">
        <v>33.7</v>
      </c>
      <c r="F309" s="239">
        <v>121.0</v>
      </c>
      <c r="G309" s="239">
        <v>9.0</v>
      </c>
      <c r="H309" s="239">
        <v>36.0</v>
      </c>
      <c r="I309" s="239"/>
      <c r="J309" s="239">
        <v>2.0</v>
      </c>
      <c r="K309" s="239">
        <v>0.0</v>
      </c>
      <c r="L309" s="239" t="s">
        <v>411</v>
      </c>
      <c r="M309" s="241">
        <v>44279.830594259256</v>
      </c>
      <c r="N309" s="239"/>
      <c r="O309" s="241"/>
    </row>
    <row r="310">
      <c r="A310" s="239" t="s">
        <v>2221</v>
      </c>
      <c r="B310" s="239" t="s">
        <v>2218</v>
      </c>
      <c r="C310" s="239" t="s">
        <v>1755</v>
      </c>
      <c r="D310" s="239" t="s">
        <v>1787</v>
      </c>
      <c r="E310" s="239">
        <v>35.2</v>
      </c>
      <c r="F310" s="239">
        <v>115.0</v>
      </c>
      <c r="G310" s="239">
        <v>9.0</v>
      </c>
      <c r="H310" s="239">
        <v>36.0</v>
      </c>
      <c r="I310" s="239"/>
      <c r="J310" s="239">
        <v>2.0</v>
      </c>
      <c r="K310" s="239">
        <v>0.0</v>
      </c>
      <c r="L310" s="239" t="s">
        <v>411</v>
      </c>
      <c r="M310" s="241">
        <v>44279.83078520834</v>
      </c>
      <c r="N310" s="239"/>
      <c r="O310" s="241"/>
    </row>
    <row r="311">
      <c r="A311" s="239" t="s">
        <v>2222</v>
      </c>
      <c r="B311" s="239" t="s">
        <v>2218</v>
      </c>
      <c r="C311" s="239" t="s">
        <v>1757</v>
      </c>
      <c r="D311" s="239" t="s">
        <v>191</v>
      </c>
      <c r="E311" s="239">
        <v>65.0</v>
      </c>
      <c r="F311" s="239">
        <v>110.0</v>
      </c>
      <c r="G311" s="239">
        <v>18.0</v>
      </c>
      <c r="H311" s="239">
        <v>72.0</v>
      </c>
      <c r="I311" s="239"/>
      <c r="J311" s="239">
        <v>2.0</v>
      </c>
      <c r="K311" s="239">
        <v>0.0</v>
      </c>
      <c r="L311" s="239" t="s">
        <v>411</v>
      </c>
      <c r="M311" s="241">
        <v>44279.83134822917</v>
      </c>
      <c r="N311" s="239"/>
      <c r="O311" s="241"/>
    </row>
    <row r="312">
      <c r="A312" s="239" t="s">
        <v>2223</v>
      </c>
      <c r="B312" s="239" t="s">
        <v>2218</v>
      </c>
      <c r="C312" s="239" t="s">
        <v>1755</v>
      </c>
      <c r="D312" s="239" t="s">
        <v>191</v>
      </c>
      <c r="E312" s="239">
        <v>68.9</v>
      </c>
      <c r="F312" s="239">
        <v>118.0</v>
      </c>
      <c r="G312" s="239">
        <v>18.0</v>
      </c>
      <c r="H312" s="239">
        <v>72.0</v>
      </c>
      <c r="I312" s="239"/>
      <c r="J312" s="239">
        <v>2.0</v>
      </c>
      <c r="K312" s="239">
        <v>0.0</v>
      </c>
      <c r="L312" s="239" t="s">
        <v>411</v>
      </c>
      <c r="M312" s="241">
        <v>44279.83175200231</v>
      </c>
      <c r="N312" s="239"/>
      <c r="O312" s="241"/>
    </row>
    <row r="313">
      <c r="A313" s="239" t="s">
        <v>2224</v>
      </c>
      <c r="B313" s="239" t="s">
        <v>2163</v>
      </c>
      <c r="C313" s="239" t="s">
        <v>2225</v>
      </c>
      <c r="D313" s="239" t="s">
        <v>1789</v>
      </c>
      <c r="E313" s="239">
        <v>36.8</v>
      </c>
      <c r="F313" s="239">
        <v>146.0</v>
      </c>
      <c r="G313" s="239">
        <v>9.0</v>
      </c>
      <c r="H313" s="239">
        <v>36.0</v>
      </c>
      <c r="I313" s="239"/>
      <c r="J313" s="239">
        <v>2.0</v>
      </c>
      <c r="K313" s="239">
        <v>0.0</v>
      </c>
      <c r="L313" s="239" t="s">
        <v>16</v>
      </c>
      <c r="M313" s="241">
        <v>44281.558783333334</v>
      </c>
      <c r="N313" s="239"/>
      <c r="O313" s="241"/>
    </row>
    <row r="314">
      <c r="A314" s="239" t="s">
        <v>2226</v>
      </c>
      <c r="B314" s="239" t="s">
        <v>2163</v>
      </c>
      <c r="C314" s="239" t="s">
        <v>2225</v>
      </c>
      <c r="D314" s="239" t="s">
        <v>1787</v>
      </c>
      <c r="E314" s="239">
        <v>36.8</v>
      </c>
      <c r="F314" s="239">
        <v>146.0</v>
      </c>
      <c r="G314" s="239">
        <v>9.0</v>
      </c>
      <c r="H314" s="239">
        <v>36.0</v>
      </c>
      <c r="I314" s="239"/>
      <c r="J314" s="239">
        <v>2.0</v>
      </c>
      <c r="K314" s="239">
        <v>0.0</v>
      </c>
      <c r="L314" s="239" t="s">
        <v>16</v>
      </c>
      <c r="M314" s="241">
        <v>44281.558978229164</v>
      </c>
      <c r="N314" s="239"/>
      <c r="O314" s="241"/>
    </row>
    <row r="315">
      <c r="A315" s="239" t="s">
        <v>2227</v>
      </c>
      <c r="B315" s="239" t="s">
        <v>2228</v>
      </c>
      <c r="C315" s="239" t="s">
        <v>2229</v>
      </c>
      <c r="D315" s="239" t="s">
        <v>1789</v>
      </c>
      <c r="E315" s="239">
        <v>35.2</v>
      </c>
      <c r="F315" s="239">
        <v>130.0</v>
      </c>
      <c r="G315" s="239">
        <v>9.0</v>
      </c>
      <c r="H315" s="239">
        <v>36.0</v>
      </c>
      <c r="I315" s="239"/>
      <c r="J315" s="239">
        <v>2.0</v>
      </c>
      <c r="K315" s="239">
        <v>0.0</v>
      </c>
      <c r="L315" s="239" t="s">
        <v>16</v>
      </c>
      <c r="M315" s="241">
        <v>44283.87431775463</v>
      </c>
      <c r="N315" s="239"/>
      <c r="O315" s="241"/>
    </row>
    <row r="316">
      <c r="A316" s="239" t="s">
        <v>2230</v>
      </c>
      <c r="B316" s="239" t="s">
        <v>2228</v>
      </c>
      <c r="C316" s="240" t="s">
        <v>2229</v>
      </c>
      <c r="D316" s="239" t="s">
        <v>1787</v>
      </c>
      <c r="E316" s="239">
        <v>35.2</v>
      </c>
      <c r="F316" s="239">
        <v>130.0</v>
      </c>
      <c r="G316" s="239">
        <v>9.0</v>
      </c>
      <c r="H316" s="239">
        <v>36.0</v>
      </c>
      <c r="I316" s="239"/>
      <c r="J316" s="239">
        <v>2.0</v>
      </c>
      <c r="K316" s="239">
        <v>0.0</v>
      </c>
      <c r="L316" s="239" t="s">
        <v>16</v>
      </c>
      <c r="M316" s="241">
        <v>44283.875892638884</v>
      </c>
      <c r="N316" s="239"/>
      <c r="O316" s="241"/>
    </row>
    <row r="317">
      <c r="A317" s="239" t="s">
        <v>2231</v>
      </c>
      <c r="B317" s="239" t="s">
        <v>2232</v>
      </c>
      <c r="C317" s="239" t="s">
        <v>1942</v>
      </c>
      <c r="D317" s="239" t="s">
        <v>1789</v>
      </c>
      <c r="E317" s="239">
        <v>35.6</v>
      </c>
      <c r="F317" s="239">
        <v>124.0</v>
      </c>
      <c r="G317" s="239">
        <v>9.0</v>
      </c>
      <c r="H317" s="239">
        <v>37.0</v>
      </c>
      <c r="I317" s="239"/>
      <c r="J317" s="239">
        <v>2.0</v>
      </c>
      <c r="K317" s="239">
        <v>0.0</v>
      </c>
      <c r="L317" s="239" t="s">
        <v>312</v>
      </c>
      <c r="M317" s="241">
        <v>44283.74966854167</v>
      </c>
      <c r="N317" s="239"/>
      <c r="O317" s="241"/>
    </row>
    <row r="318">
      <c r="A318" s="239" t="s">
        <v>2233</v>
      </c>
      <c r="B318" s="239" t="s">
        <v>2234</v>
      </c>
      <c r="C318" s="239" t="s">
        <v>2235</v>
      </c>
      <c r="D318" s="239" t="s">
        <v>191</v>
      </c>
      <c r="E318" s="239">
        <v>68.1</v>
      </c>
      <c r="F318" s="239">
        <v>122.0</v>
      </c>
      <c r="G318" s="239">
        <v>18.0</v>
      </c>
      <c r="H318" s="239">
        <v>70.0</v>
      </c>
      <c r="I318" s="239"/>
      <c r="J318" s="239">
        <v>2.0</v>
      </c>
      <c r="K318" s="239">
        <v>0.0</v>
      </c>
      <c r="L318" s="239" t="s">
        <v>35</v>
      </c>
      <c r="M318" s="241">
        <v>44287.74409378472</v>
      </c>
      <c r="N318" s="239"/>
      <c r="O318" s="241"/>
    </row>
    <row r="319">
      <c r="A319" s="239" t="s">
        <v>2236</v>
      </c>
      <c r="B319" s="239" t="s">
        <v>2237</v>
      </c>
      <c r="C319" s="239" t="s">
        <v>1755</v>
      </c>
      <c r="D319" s="239" t="s">
        <v>191</v>
      </c>
      <c r="E319" s="239">
        <v>71.1</v>
      </c>
      <c r="F319" s="239">
        <v>127.0</v>
      </c>
      <c r="G319" s="239">
        <v>18.0</v>
      </c>
      <c r="H319" s="239">
        <v>71.0</v>
      </c>
      <c r="I319" s="239"/>
      <c r="J319" s="239">
        <v>2.0</v>
      </c>
      <c r="K319" s="239">
        <v>0.0</v>
      </c>
      <c r="L319" s="239" t="s">
        <v>16</v>
      </c>
      <c r="M319" s="241">
        <v>44290.746539872685</v>
      </c>
      <c r="N319" s="239"/>
      <c r="O319" s="241"/>
    </row>
    <row r="320">
      <c r="A320" s="239" t="s">
        <v>2238</v>
      </c>
      <c r="B320" s="239" t="s">
        <v>2237</v>
      </c>
      <c r="C320" s="239" t="s">
        <v>1757</v>
      </c>
      <c r="D320" s="239" t="s">
        <v>191</v>
      </c>
      <c r="E320" s="239">
        <v>70.1</v>
      </c>
      <c r="F320" s="239">
        <v>123.0</v>
      </c>
      <c r="G320" s="239">
        <v>18.0</v>
      </c>
      <c r="H320" s="239">
        <v>71.0</v>
      </c>
      <c r="I320" s="239"/>
      <c r="J320" s="239">
        <v>2.0</v>
      </c>
      <c r="K320" s="239">
        <v>0.0</v>
      </c>
      <c r="L320" s="239" t="s">
        <v>16</v>
      </c>
      <c r="M320" s="241">
        <v>44290.74695847223</v>
      </c>
      <c r="N320" s="239" t="s">
        <v>35</v>
      </c>
      <c r="O320" s="241">
        <v>45355.56823510416</v>
      </c>
    </row>
    <row r="321">
      <c r="A321" s="239" t="s">
        <v>2239</v>
      </c>
      <c r="B321" s="239" t="s">
        <v>2240</v>
      </c>
      <c r="C321" s="239" t="s">
        <v>1755</v>
      </c>
      <c r="D321" s="239" t="s">
        <v>191</v>
      </c>
      <c r="E321" s="239">
        <v>70.9</v>
      </c>
      <c r="F321" s="239">
        <v>136.0</v>
      </c>
      <c r="G321" s="239">
        <v>18.0</v>
      </c>
      <c r="H321" s="239">
        <v>72.0</v>
      </c>
      <c r="I321" s="239"/>
      <c r="J321" s="239">
        <v>2.0</v>
      </c>
      <c r="K321" s="239">
        <v>0.0</v>
      </c>
      <c r="L321" s="239" t="s">
        <v>322</v>
      </c>
      <c r="M321" s="241">
        <v>44295.57756208333</v>
      </c>
      <c r="N321" s="239"/>
      <c r="O321" s="241"/>
    </row>
    <row r="322">
      <c r="A322" s="239" t="s">
        <v>2241</v>
      </c>
      <c r="B322" s="239" t="s">
        <v>2242</v>
      </c>
      <c r="C322" s="239" t="s">
        <v>1755</v>
      </c>
      <c r="D322" s="239" t="s">
        <v>191</v>
      </c>
      <c r="E322" s="239">
        <v>70.8</v>
      </c>
      <c r="F322" s="239">
        <v>121.0</v>
      </c>
      <c r="G322" s="239">
        <v>18.0</v>
      </c>
      <c r="H322" s="239">
        <v>72.0</v>
      </c>
      <c r="I322" s="239"/>
      <c r="J322" s="239">
        <v>2.0</v>
      </c>
      <c r="K322" s="239">
        <v>0.0</v>
      </c>
      <c r="L322" s="239" t="s">
        <v>16</v>
      </c>
      <c r="M322" s="241">
        <v>44302.31840979167</v>
      </c>
      <c r="N322" s="239"/>
      <c r="O322" s="241"/>
    </row>
    <row r="323">
      <c r="A323" s="239" t="s">
        <v>2243</v>
      </c>
      <c r="B323" s="239" t="s">
        <v>2242</v>
      </c>
      <c r="C323" s="239" t="s">
        <v>1757</v>
      </c>
      <c r="D323" s="239" t="s">
        <v>191</v>
      </c>
      <c r="E323" s="239">
        <v>68.6</v>
      </c>
      <c r="F323" s="239">
        <v>115.0</v>
      </c>
      <c r="G323" s="239">
        <v>18.0</v>
      </c>
      <c r="H323" s="239">
        <v>72.0</v>
      </c>
      <c r="I323" s="239"/>
      <c r="J323" s="239">
        <v>2.0</v>
      </c>
      <c r="K323" s="239">
        <v>0.0</v>
      </c>
      <c r="L323" s="239" t="s">
        <v>16</v>
      </c>
      <c r="M323" s="241">
        <v>44302.78777417824</v>
      </c>
      <c r="N323" s="239"/>
      <c r="O323" s="241"/>
    </row>
    <row r="324">
      <c r="A324" s="239" t="s">
        <v>2244</v>
      </c>
      <c r="B324" s="239" t="s">
        <v>1996</v>
      </c>
      <c r="C324" s="239" t="s">
        <v>1997</v>
      </c>
      <c r="D324" s="239" t="s">
        <v>191</v>
      </c>
      <c r="E324" s="239">
        <v>70.6</v>
      </c>
      <c r="F324" s="239">
        <v>136.0</v>
      </c>
      <c r="G324" s="239">
        <v>18.0</v>
      </c>
      <c r="H324" s="239">
        <v>72.0</v>
      </c>
      <c r="I324" s="239"/>
      <c r="J324" s="239">
        <v>2.0</v>
      </c>
      <c r="K324" s="239">
        <v>0.0</v>
      </c>
      <c r="L324" s="239" t="s">
        <v>16</v>
      </c>
      <c r="M324" s="241">
        <v>44303.36078509259</v>
      </c>
      <c r="N324" s="239"/>
      <c r="O324" s="241"/>
    </row>
    <row r="325">
      <c r="A325" s="239" t="s">
        <v>2245</v>
      </c>
      <c r="B325" s="239" t="s">
        <v>2246</v>
      </c>
      <c r="C325" s="239" t="s">
        <v>1799</v>
      </c>
      <c r="D325" s="239" t="s">
        <v>191</v>
      </c>
      <c r="E325" s="239">
        <v>58.6</v>
      </c>
      <c r="F325" s="239">
        <v>98.0</v>
      </c>
      <c r="G325" s="239">
        <v>18.0</v>
      </c>
      <c r="H325" s="239">
        <v>60.0</v>
      </c>
      <c r="I325" s="239"/>
      <c r="J325" s="239">
        <v>2.0</v>
      </c>
      <c r="K325" s="239">
        <v>0.0</v>
      </c>
      <c r="L325" s="239" t="s">
        <v>312</v>
      </c>
      <c r="M325" s="241">
        <v>44303.39447010416</v>
      </c>
      <c r="N325" s="239"/>
      <c r="O325" s="241"/>
    </row>
    <row r="326">
      <c r="A326" s="239" t="s">
        <v>2247</v>
      </c>
      <c r="B326" s="239" t="s">
        <v>2248</v>
      </c>
      <c r="C326" s="239" t="s">
        <v>2249</v>
      </c>
      <c r="D326" s="239" t="s">
        <v>191</v>
      </c>
      <c r="E326" s="239">
        <v>71.9</v>
      </c>
      <c r="F326" s="239">
        <v>126.0</v>
      </c>
      <c r="G326" s="239">
        <v>18.0</v>
      </c>
      <c r="H326" s="239">
        <v>72.0</v>
      </c>
      <c r="I326" s="239"/>
      <c r="J326" s="239">
        <v>2.0</v>
      </c>
      <c r="K326" s="239">
        <v>0.0</v>
      </c>
      <c r="L326" s="239" t="s">
        <v>302</v>
      </c>
      <c r="M326" s="241">
        <v>44303.55566945602</v>
      </c>
      <c r="N326" s="239"/>
      <c r="O326" s="241"/>
    </row>
    <row r="327">
      <c r="A327" s="239" t="s">
        <v>2250</v>
      </c>
      <c r="B327" s="239" t="s">
        <v>2251</v>
      </c>
      <c r="C327" s="239" t="s">
        <v>1888</v>
      </c>
      <c r="D327" s="239" t="s">
        <v>191</v>
      </c>
      <c r="E327" s="239">
        <v>69.1</v>
      </c>
      <c r="F327" s="239">
        <v>127.0</v>
      </c>
      <c r="G327" s="239">
        <v>18.0</v>
      </c>
      <c r="H327" s="239">
        <v>71.0</v>
      </c>
      <c r="I327" s="239"/>
      <c r="J327" s="239">
        <v>2.0</v>
      </c>
      <c r="K327" s="239">
        <v>0.0</v>
      </c>
      <c r="L327" s="239" t="s">
        <v>322</v>
      </c>
      <c r="M327" s="241">
        <v>44303.509893194445</v>
      </c>
      <c r="N327" s="239" t="s">
        <v>322</v>
      </c>
      <c r="O327" s="241">
        <v>44303.76600587963</v>
      </c>
    </row>
    <row r="328">
      <c r="A328" s="239" t="s">
        <v>2252</v>
      </c>
      <c r="B328" s="239" t="s">
        <v>2253</v>
      </c>
      <c r="C328" s="239" t="s">
        <v>2254</v>
      </c>
      <c r="D328" s="239" t="s">
        <v>191</v>
      </c>
      <c r="E328" s="239">
        <v>69.4</v>
      </c>
      <c r="F328" s="239">
        <v>126.0</v>
      </c>
      <c r="G328" s="239">
        <v>18.0</v>
      </c>
      <c r="H328" s="239">
        <v>72.0</v>
      </c>
      <c r="I328" s="239"/>
      <c r="J328" s="239">
        <v>2.0</v>
      </c>
      <c r="K328" s="239">
        <v>0.0</v>
      </c>
      <c r="L328" s="239" t="s">
        <v>322</v>
      </c>
      <c r="M328" s="241">
        <v>44304.669714131946</v>
      </c>
      <c r="N328" s="239"/>
      <c r="O328" s="241"/>
    </row>
    <row r="329">
      <c r="A329" s="239" t="s">
        <v>2255</v>
      </c>
      <c r="B329" s="239" t="s">
        <v>2256</v>
      </c>
      <c r="C329" s="239" t="s">
        <v>2257</v>
      </c>
      <c r="D329" s="239" t="s">
        <v>191</v>
      </c>
      <c r="E329" s="239">
        <v>70.2</v>
      </c>
      <c r="F329" s="239">
        <v>132.0</v>
      </c>
      <c r="G329" s="239">
        <v>18.0</v>
      </c>
      <c r="H329" s="239">
        <v>71.0</v>
      </c>
      <c r="I329" s="239"/>
      <c r="J329" s="239">
        <v>2.0</v>
      </c>
      <c r="K329" s="239">
        <v>0.0</v>
      </c>
      <c r="L329" s="239" t="s">
        <v>322</v>
      </c>
      <c r="M329" s="241">
        <v>44305.748709259264</v>
      </c>
      <c r="N329" s="239"/>
      <c r="O329" s="241"/>
    </row>
    <row r="330">
      <c r="A330" s="239" t="s">
        <v>2258</v>
      </c>
      <c r="B330" s="239" t="s">
        <v>2259</v>
      </c>
      <c r="C330" s="239" t="s">
        <v>1757</v>
      </c>
      <c r="D330" s="239" t="s">
        <v>191</v>
      </c>
      <c r="E330" s="239">
        <v>60.8</v>
      </c>
      <c r="F330" s="239">
        <v>99.0</v>
      </c>
      <c r="G330" s="239">
        <v>18.0</v>
      </c>
      <c r="H330" s="239">
        <v>66.0</v>
      </c>
      <c r="I330" s="239"/>
      <c r="J330" s="239">
        <v>2.0</v>
      </c>
      <c r="K330" s="239">
        <v>0.0</v>
      </c>
      <c r="L330" s="239" t="s">
        <v>35</v>
      </c>
      <c r="M330" s="241">
        <v>44306.48717418981</v>
      </c>
      <c r="N330" s="239"/>
      <c r="O330" s="241"/>
    </row>
    <row r="331">
      <c r="A331" s="239" t="s">
        <v>2260</v>
      </c>
      <c r="B331" s="239" t="s">
        <v>1909</v>
      </c>
      <c r="C331" s="239" t="s">
        <v>1851</v>
      </c>
      <c r="D331" s="239" t="s">
        <v>191</v>
      </c>
      <c r="E331" s="239">
        <v>64.3</v>
      </c>
      <c r="F331" s="239">
        <v>113.0</v>
      </c>
      <c r="G331" s="239">
        <v>18.0</v>
      </c>
      <c r="H331" s="239">
        <v>71.0</v>
      </c>
      <c r="I331" s="239"/>
      <c r="J331" s="239">
        <v>2.0</v>
      </c>
      <c r="K331" s="239">
        <v>0.0</v>
      </c>
      <c r="L331" s="239" t="s">
        <v>16</v>
      </c>
      <c r="M331" s="241">
        <v>44309.508915706014</v>
      </c>
      <c r="N331" s="239" t="s">
        <v>16</v>
      </c>
      <c r="O331" s="241">
        <v>44309.51007431713</v>
      </c>
    </row>
    <row r="332">
      <c r="A332" s="239" t="s">
        <v>2261</v>
      </c>
      <c r="B332" s="239" t="s">
        <v>2098</v>
      </c>
      <c r="C332" s="239" t="s">
        <v>1755</v>
      </c>
      <c r="D332" s="239" t="s">
        <v>1789</v>
      </c>
      <c r="E332" s="239">
        <v>37.2</v>
      </c>
      <c r="F332" s="239">
        <v>122.0</v>
      </c>
      <c r="G332" s="239">
        <v>9.0</v>
      </c>
      <c r="H332" s="239">
        <v>36.0</v>
      </c>
      <c r="I332" s="239"/>
      <c r="J332" s="239">
        <v>2.0</v>
      </c>
      <c r="K332" s="239">
        <v>0.0</v>
      </c>
      <c r="L332" s="239" t="s">
        <v>2126</v>
      </c>
      <c r="M332" s="241">
        <v>44314.29210086806</v>
      </c>
      <c r="N332" s="239" t="s">
        <v>2126</v>
      </c>
      <c r="O332" s="241">
        <v>44316.91012190972</v>
      </c>
    </row>
    <row r="333">
      <c r="A333" s="239" t="s">
        <v>2262</v>
      </c>
      <c r="B333" s="239" t="s">
        <v>2263</v>
      </c>
      <c r="C333" s="239" t="s">
        <v>1851</v>
      </c>
      <c r="D333" s="239" t="s">
        <v>1761</v>
      </c>
      <c r="E333" s="239">
        <v>36.2</v>
      </c>
      <c r="F333" s="239">
        <v>130.0</v>
      </c>
      <c r="G333" s="239">
        <v>9.0</v>
      </c>
      <c r="H333" s="239">
        <v>36.0</v>
      </c>
      <c r="I333" s="239"/>
      <c r="J333" s="239">
        <v>2.0</v>
      </c>
      <c r="K333" s="239">
        <v>0.0</v>
      </c>
      <c r="L333" s="239" t="s">
        <v>23</v>
      </c>
      <c r="M333" s="241">
        <v>44315.38185005787</v>
      </c>
      <c r="N333" s="239"/>
      <c r="O333" s="241"/>
    </row>
    <row r="334">
      <c r="A334" s="239" t="s">
        <v>2264</v>
      </c>
      <c r="B334" s="239" t="s">
        <v>2265</v>
      </c>
      <c r="C334" s="239" t="s">
        <v>1851</v>
      </c>
      <c r="D334" s="239" t="s">
        <v>1761</v>
      </c>
      <c r="E334" s="239">
        <v>36.3</v>
      </c>
      <c r="F334" s="239">
        <v>136.0</v>
      </c>
      <c r="G334" s="239">
        <v>9.0</v>
      </c>
      <c r="H334" s="239">
        <v>36.0</v>
      </c>
      <c r="I334" s="239"/>
      <c r="J334" s="239">
        <v>2.0</v>
      </c>
      <c r="K334" s="239">
        <v>0.0</v>
      </c>
      <c r="L334" s="239" t="s">
        <v>23</v>
      </c>
      <c r="M334" s="241">
        <v>44315.38561055556</v>
      </c>
      <c r="N334" s="239"/>
      <c r="O334" s="241"/>
    </row>
    <row r="335">
      <c r="A335" s="239" t="s">
        <v>2266</v>
      </c>
      <c r="B335" s="239" t="s">
        <v>2098</v>
      </c>
      <c r="C335" s="239" t="s">
        <v>1755</v>
      </c>
      <c r="D335" s="239" t="s">
        <v>1787</v>
      </c>
      <c r="E335" s="239">
        <v>36.5</v>
      </c>
      <c r="F335" s="239">
        <v>128.0</v>
      </c>
      <c r="G335" s="239">
        <v>9.0</v>
      </c>
      <c r="H335" s="239">
        <v>36.0</v>
      </c>
      <c r="I335" s="239"/>
      <c r="J335" s="239">
        <v>2.0</v>
      </c>
      <c r="K335" s="239">
        <v>0.0</v>
      </c>
      <c r="L335" s="239" t="s">
        <v>2126</v>
      </c>
      <c r="M335" s="241">
        <v>44316.910632893516</v>
      </c>
      <c r="N335" s="239" t="s">
        <v>2126</v>
      </c>
      <c r="O335" s="241">
        <v>44316.912146689814</v>
      </c>
    </row>
    <row r="336">
      <c r="A336" s="239" t="s">
        <v>2267</v>
      </c>
      <c r="B336" s="239" t="s">
        <v>2268</v>
      </c>
      <c r="C336" s="239" t="s">
        <v>1755</v>
      </c>
      <c r="D336" s="239" t="s">
        <v>1789</v>
      </c>
      <c r="E336" s="239">
        <v>36.3</v>
      </c>
      <c r="F336" s="239">
        <v>139.0</v>
      </c>
      <c r="G336" s="239">
        <v>9.0</v>
      </c>
      <c r="H336" s="239">
        <v>36.0</v>
      </c>
      <c r="I336" s="239"/>
      <c r="J336" s="239">
        <v>2.0</v>
      </c>
      <c r="K336" s="239">
        <v>0.0</v>
      </c>
      <c r="L336" s="239" t="s">
        <v>23</v>
      </c>
      <c r="M336" s="241">
        <v>44317.261880729166</v>
      </c>
      <c r="N336" s="239"/>
      <c r="O336" s="241"/>
    </row>
    <row r="337">
      <c r="A337" s="239" t="s">
        <v>2269</v>
      </c>
      <c r="B337" s="239" t="s">
        <v>2268</v>
      </c>
      <c r="C337" s="239" t="s">
        <v>1755</v>
      </c>
      <c r="D337" s="239" t="s">
        <v>1787</v>
      </c>
      <c r="E337" s="239">
        <v>36.5</v>
      </c>
      <c r="F337" s="239">
        <v>135.0</v>
      </c>
      <c r="G337" s="239">
        <v>9.0</v>
      </c>
      <c r="H337" s="239">
        <v>36.0</v>
      </c>
      <c r="I337" s="239"/>
      <c r="J337" s="239">
        <v>2.0</v>
      </c>
      <c r="K337" s="239">
        <v>0.0</v>
      </c>
      <c r="L337" s="239" t="s">
        <v>23</v>
      </c>
      <c r="M337" s="241">
        <v>44317.26356678241</v>
      </c>
      <c r="N337" s="239"/>
      <c r="O337" s="241"/>
    </row>
    <row r="338">
      <c r="A338" s="239" t="s">
        <v>2270</v>
      </c>
      <c r="B338" s="239" t="s">
        <v>1819</v>
      </c>
      <c r="C338" s="239" t="s">
        <v>1757</v>
      </c>
      <c r="D338" s="239" t="s">
        <v>1789</v>
      </c>
      <c r="E338" s="239">
        <v>34.7</v>
      </c>
      <c r="F338" s="239">
        <v>133.0</v>
      </c>
      <c r="G338" s="239">
        <v>9.0</v>
      </c>
      <c r="H338" s="239">
        <v>36.0</v>
      </c>
      <c r="I338" s="239"/>
      <c r="J338" s="239">
        <v>2.0</v>
      </c>
      <c r="K338" s="239">
        <v>0.0</v>
      </c>
      <c r="L338" s="239" t="s">
        <v>302</v>
      </c>
      <c r="M338" s="241">
        <v>44317.45213188657</v>
      </c>
      <c r="N338" s="239"/>
      <c r="O338" s="241"/>
    </row>
    <row r="339">
      <c r="A339" s="239" t="s">
        <v>2271</v>
      </c>
      <c r="B339" s="239" t="s">
        <v>1819</v>
      </c>
      <c r="C339" s="239" t="s">
        <v>1757</v>
      </c>
      <c r="D339" s="239" t="s">
        <v>1787</v>
      </c>
      <c r="E339" s="239">
        <v>34.4</v>
      </c>
      <c r="F339" s="239">
        <v>129.0</v>
      </c>
      <c r="G339" s="239">
        <v>9.0</v>
      </c>
      <c r="H339" s="239">
        <v>35.0</v>
      </c>
      <c r="I339" s="239"/>
      <c r="J339" s="239">
        <v>2.0</v>
      </c>
      <c r="K339" s="239">
        <v>0.0</v>
      </c>
      <c r="L339" s="239" t="s">
        <v>302</v>
      </c>
      <c r="M339" s="241">
        <v>44317.453335474536</v>
      </c>
      <c r="N339" s="239"/>
      <c r="O339" s="241"/>
    </row>
    <row r="340">
      <c r="A340" s="239" t="s">
        <v>2272</v>
      </c>
      <c r="B340" s="239" t="s">
        <v>2273</v>
      </c>
      <c r="C340" s="239" t="s">
        <v>1755</v>
      </c>
      <c r="D340" s="239" t="s">
        <v>1789</v>
      </c>
      <c r="E340" s="239">
        <v>35.3</v>
      </c>
      <c r="F340" s="239">
        <v>133.0</v>
      </c>
      <c r="G340" s="239">
        <v>9.0</v>
      </c>
      <c r="H340" s="239">
        <v>35.0</v>
      </c>
      <c r="I340" s="239"/>
      <c r="J340" s="239">
        <v>2.0</v>
      </c>
      <c r="K340" s="239">
        <v>0.0</v>
      </c>
      <c r="L340" s="239" t="s">
        <v>302</v>
      </c>
      <c r="M340" s="241">
        <v>44317.48696684028</v>
      </c>
      <c r="N340" s="239"/>
      <c r="O340" s="241"/>
    </row>
    <row r="341">
      <c r="A341" s="239" t="s">
        <v>2274</v>
      </c>
      <c r="B341" s="239" t="s">
        <v>2273</v>
      </c>
      <c r="C341" s="239" t="s">
        <v>1755</v>
      </c>
      <c r="D341" s="239" t="s">
        <v>1787</v>
      </c>
      <c r="E341" s="239">
        <v>36.3</v>
      </c>
      <c r="F341" s="239">
        <v>139.0</v>
      </c>
      <c r="G341" s="239">
        <v>9.0</v>
      </c>
      <c r="H341" s="239">
        <v>36.0</v>
      </c>
      <c r="I341" s="239"/>
      <c r="J341" s="239">
        <v>2.0</v>
      </c>
      <c r="K341" s="239">
        <v>0.0</v>
      </c>
      <c r="L341" s="239" t="s">
        <v>302</v>
      </c>
      <c r="M341" s="241">
        <v>44317.48795296296</v>
      </c>
      <c r="N341" s="239"/>
      <c r="O341" s="241"/>
    </row>
    <row r="342">
      <c r="A342" s="239" t="s">
        <v>2275</v>
      </c>
      <c r="B342" s="239" t="s">
        <v>2276</v>
      </c>
      <c r="C342" s="239" t="s">
        <v>1757</v>
      </c>
      <c r="D342" s="239" t="s">
        <v>1789</v>
      </c>
      <c r="E342" s="239">
        <v>34.0</v>
      </c>
      <c r="F342" s="239">
        <v>128.0</v>
      </c>
      <c r="G342" s="239">
        <v>9.0</v>
      </c>
      <c r="H342" s="239">
        <v>35.0</v>
      </c>
      <c r="I342" s="239"/>
      <c r="J342" s="239">
        <v>2.0</v>
      </c>
      <c r="K342" s="239">
        <v>0.0</v>
      </c>
      <c r="L342" s="239" t="s">
        <v>2166</v>
      </c>
      <c r="M342" s="241">
        <v>44318.77999028935</v>
      </c>
      <c r="N342" s="239"/>
      <c r="O342" s="241"/>
    </row>
    <row r="343">
      <c r="A343" s="239" t="s">
        <v>2277</v>
      </c>
      <c r="B343" s="239" t="s">
        <v>2278</v>
      </c>
      <c r="C343" s="239" t="s">
        <v>1757</v>
      </c>
      <c r="D343" s="239" t="s">
        <v>1787</v>
      </c>
      <c r="E343" s="239">
        <v>34.6</v>
      </c>
      <c r="F343" s="239">
        <v>130.0</v>
      </c>
      <c r="G343" s="239">
        <v>9.0</v>
      </c>
      <c r="H343" s="239">
        <v>36.0</v>
      </c>
      <c r="I343" s="239"/>
      <c r="J343" s="239">
        <v>2.0</v>
      </c>
      <c r="K343" s="239">
        <v>0.0</v>
      </c>
      <c r="L343" s="239" t="s">
        <v>2166</v>
      </c>
      <c r="M343" s="241">
        <v>44318.781479074074</v>
      </c>
      <c r="N343" s="239"/>
      <c r="O343" s="241"/>
    </row>
    <row r="344">
      <c r="A344" s="239" t="s">
        <v>2279</v>
      </c>
      <c r="B344" s="239" t="s">
        <v>2280</v>
      </c>
      <c r="C344" s="239" t="s">
        <v>1799</v>
      </c>
      <c r="D344" s="239" t="s">
        <v>191</v>
      </c>
      <c r="E344" s="239">
        <v>73.1</v>
      </c>
      <c r="F344" s="239">
        <v>138.0</v>
      </c>
      <c r="G344" s="239">
        <v>18.0</v>
      </c>
      <c r="H344" s="239">
        <v>72.0</v>
      </c>
      <c r="I344" s="239"/>
      <c r="J344" s="239">
        <v>2.0</v>
      </c>
      <c r="K344" s="239">
        <v>0.0</v>
      </c>
      <c r="L344" s="239" t="s">
        <v>216</v>
      </c>
      <c r="M344" s="241">
        <v>44321.93967099537</v>
      </c>
      <c r="N344" s="239"/>
      <c r="O344" s="241"/>
    </row>
    <row r="345">
      <c r="A345" s="239" t="s">
        <v>2281</v>
      </c>
      <c r="B345" s="239" t="s">
        <v>2282</v>
      </c>
      <c r="C345" s="239" t="s">
        <v>1757</v>
      </c>
      <c r="D345" s="239" t="s">
        <v>1789</v>
      </c>
      <c r="E345" s="239">
        <v>33.6</v>
      </c>
      <c r="F345" s="239">
        <v>121.0</v>
      </c>
      <c r="G345" s="239">
        <v>9.0</v>
      </c>
      <c r="H345" s="239">
        <v>36.0</v>
      </c>
      <c r="I345" s="239"/>
      <c r="J345" s="239">
        <v>2.0</v>
      </c>
      <c r="K345" s="239">
        <v>0.0</v>
      </c>
      <c r="L345" s="239" t="s">
        <v>411</v>
      </c>
      <c r="M345" s="241">
        <v>44322.903256412035</v>
      </c>
      <c r="N345" s="239"/>
      <c r="O345" s="241"/>
    </row>
    <row r="346">
      <c r="A346" s="239" t="s">
        <v>2283</v>
      </c>
      <c r="B346" s="239" t="s">
        <v>2282</v>
      </c>
      <c r="C346" s="239" t="s">
        <v>1757</v>
      </c>
      <c r="D346" s="239" t="s">
        <v>1787</v>
      </c>
      <c r="E346" s="239">
        <v>33.8</v>
      </c>
      <c r="F346" s="239">
        <v>123.0</v>
      </c>
      <c r="G346" s="239">
        <v>9.0</v>
      </c>
      <c r="H346" s="239">
        <v>36.0</v>
      </c>
      <c r="I346" s="239"/>
      <c r="J346" s="239">
        <v>2.0</v>
      </c>
      <c r="K346" s="239">
        <v>0.0</v>
      </c>
      <c r="L346" s="239" t="s">
        <v>411</v>
      </c>
      <c r="M346" s="241">
        <v>44322.904867916666</v>
      </c>
      <c r="N346" s="239"/>
      <c r="O346" s="241"/>
    </row>
    <row r="347">
      <c r="A347" s="239" t="s">
        <v>2284</v>
      </c>
      <c r="B347" s="239" t="s">
        <v>2282</v>
      </c>
      <c r="C347" s="239" t="s">
        <v>1755</v>
      </c>
      <c r="D347" s="239" t="s">
        <v>1789</v>
      </c>
      <c r="E347" s="239">
        <v>35.2</v>
      </c>
      <c r="F347" s="239">
        <v>128.0</v>
      </c>
      <c r="G347" s="239">
        <v>9.0</v>
      </c>
      <c r="H347" s="239">
        <v>36.0</v>
      </c>
      <c r="I347" s="239"/>
      <c r="J347" s="239">
        <v>2.0</v>
      </c>
      <c r="K347" s="239">
        <v>0.0</v>
      </c>
      <c r="L347" s="239" t="s">
        <v>411</v>
      </c>
      <c r="M347" s="241">
        <v>44322.905196493055</v>
      </c>
      <c r="N347" s="239"/>
      <c r="O347" s="241"/>
    </row>
    <row r="348">
      <c r="A348" s="239" t="s">
        <v>2285</v>
      </c>
      <c r="B348" s="239" t="s">
        <v>2282</v>
      </c>
      <c r="C348" s="239" t="s">
        <v>1755</v>
      </c>
      <c r="D348" s="239" t="s">
        <v>1787</v>
      </c>
      <c r="E348" s="239">
        <v>35.0</v>
      </c>
      <c r="F348" s="239">
        <v>130.0</v>
      </c>
      <c r="G348" s="239">
        <v>9.0</v>
      </c>
      <c r="H348" s="239">
        <v>36.0</v>
      </c>
      <c r="I348" s="239"/>
      <c r="J348" s="239">
        <v>2.0</v>
      </c>
      <c r="K348" s="239">
        <v>0.0</v>
      </c>
      <c r="L348" s="239" t="s">
        <v>411</v>
      </c>
      <c r="M348" s="241">
        <v>44322.90548638889</v>
      </c>
      <c r="N348" s="239"/>
      <c r="O348" s="241"/>
    </row>
    <row r="349">
      <c r="A349" s="239" t="s">
        <v>2286</v>
      </c>
      <c r="B349" s="239" t="s">
        <v>2287</v>
      </c>
      <c r="C349" s="239" t="s">
        <v>1755</v>
      </c>
      <c r="D349" s="239" t="s">
        <v>1789</v>
      </c>
      <c r="E349" s="239">
        <v>36.5</v>
      </c>
      <c r="F349" s="239">
        <v>134.0</v>
      </c>
      <c r="G349" s="239">
        <v>9.0</v>
      </c>
      <c r="H349" s="239">
        <v>36.0</v>
      </c>
      <c r="I349" s="239"/>
      <c r="J349" s="239">
        <v>2.0</v>
      </c>
      <c r="K349" s="239">
        <v>0.0</v>
      </c>
      <c r="L349" s="239" t="s">
        <v>23</v>
      </c>
      <c r="M349" s="241">
        <v>44325.36330416666</v>
      </c>
      <c r="N349" s="239"/>
      <c r="O349" s="241"/>
    </row>
    <row r="350">
      <c r="A350" s="239" t="s">
        <v>2288</v>
      </c>
      <c r="B350" s="239" t="s">
        <v>2287</v>
      </c>
      <c r="C350" s="239" t="s">
        <v>1755</v>
      </c>
      <c r="D350" s="239" t="s">
        <v>1787</v>
      </c>
      <c r="E350" s="239">
        <v>36.5</v>
      </c>
      <c r="F350" s="239">
        <v>134.0</v>
      </c>
      <c r="G350" s="239">
        <v>9.0</v>
      </c>
      <c r="H350" s="239">
        <v>36.0</v>
      </c>
      <c r="I350" s="239"/>
      <c r="J350" s="239">
        <v>2.0</v>
      </c>
      <c r="K350" s="239">
        <v>0.0</v>
      </c>
      <c r="L350" s="239" t="s">
        <v>23</v>
      </c>
      <c r="M350" s="241">
        <v>44325.36387564815</v>
      </c>
      <c r="N350" s="239"/>
      <c r="O350" s="241"/>
    </row>
    <row r="351">
      <c r="A351" s="239" t="s">
        <v>2289</v>
      </c>
      <c r="B351" s="239" t="s">
        <v>2290</v>
      </c>
      <c r="C351" s="239" t="s">
        <v>1799</v>
      </c>
      <c r="D351" s="239" t="s">
        <v>191</v>
      </c>
      <c r="E351" s="239">
        <v>72.6</v>
      </c>
      <c r="F351" s="239">
        <v>135.0</v>
      </c>
      <c r="G351" s="239">
        <v>18.0</v>
      </c>
      <c r="H351" s="239">
        <v>72.0</v>
      </c>
      <c r="I351" s="239"/>
      <c r="J351" s="239">
        <v>2.0</v>
      </c>
      <c r="K351" s="239">
        <v>0.0</v>
      </c>
      <c r="L351" s="239" t="s">
        <v>2126</v>
      </c>
      <c r="M351" s="241">
        <v>44326.33768685185</v>
      </c>
      <c r="N351" s="239"/>
      <c r="O351" s="241"/>
    </row>
    <row r="352">
      <c r="A352" s="239" t="s">
        <v>2291</v>
      </c>
      <c r="B352" s="239" t="s">
        <v>2292</v>
      </c>
      <c r="C352" s="239" t="s">
        <v>2073</v>
      </c>
      <c r="D352" s="239" t="s">
        <v>191</v>
      </c>
      <c r="E352" s="239">
        <v>72.4</v>
      </c>
      <c r="F352" s="239">
        <v>135.0</v>
      </c>
      <c r="G352" s="239">
        <v>18.0</v>
      </c>
      <c r="H352" s="239">
        <v>72.0</v>
      </c>
      <c r="I352" s="239"/>
      <c r="J352" s="239">
        <v>2.0</v>
      </c>
      <c r="K352" s="239">
        <v>0.0</v>
      </c>
      <c r="L352" s="239" t="s">
        <v>350</v>
      </c>
      <c r="M352" s="241">
        <v>44333.704864837964</v>
      </c>
      <c r="N352" s="239" t="s">
        <v>16</v>
      </c>
      <c r="O352" s="241">
        <v>44334.38140216435</v>
      </c>
    </row>
    <row r="353">
      <c r="A353" s="239" t="s">
        <v>2293</v>
      </c>
      <c r="B353" s="239" t="s">
        <v>2294</v>
      </c>
      <c r="C353" s="239" t="s">
        <v>1755</v>
      </c>
      <c r="D353" s="239" t="s">
        <v>191</v>
      </c>
      <c r="E353" s="239">
        <v>72.5</v>
      </c>
      <c r="F353" s="239">
        <v>142.0</v>
      </c>
      <c r="G353" s="239">
        <v>18.0</v>
      </c>
      <c r="H353" s="239">
        <v>70.0</v>
      </c>
      <c r="I353" s="239"/>
      <c r="J353" s="239">
        <v>2.0</v>
      </c>
      <c r="K353" s="239">
        <v>0.0</v>
      </c>
      <c r="L353" s="239" t="s">
        <v>350</v>
      </c>
      <c r="M353" s="241">
        <v>44334.58166673611</v>
      </c>
      <c r="N353" s="239" t="s">
        <v>16</v>
      </c>
      <c r="O353" s="241">
        <v>44334.60929771991</v>
      </c>
    </row>
    <row r="354">
      <c r="A354" s="239" t="s">
        <v>2295</v>
      </c>
      <c r="B354" s="239" t="s">
        <v>2296</v>
      </c>
      <c r="C354" s="239" t="s">
        <v>1799</v>
      </c>
      <c r="D354" s="239" t="s">
        <v>191</v>
      </c>
      <c r="E354" s="239">
        <v>70.7</v>
      </c>
      <c r="F354" s="239">
        <v>130.0</v>
      </c>
      <c r="G354" s="239">
        <v>18.0</v>
      </c>
      <c r="H354" s="239">
        <v>72.0</v>
      </c>
      <c r="I354" s="239"/>
      <c r="J354" s="239">
        <v>2.0</v>
      </c>
      <c r="K354" s="239">
        <v>0.0</v>
      </c>
      <c r="L354" s="239" t="s">
        <v>322</v>
      </c>
      <c r="M354" s="241">
        <v>44334.598138553236</v>
      </c>
      <c r="N354" s="239"/>
      <c r="O354" s="241"/>
    </row>
    <row r="355">
      <c r="A355" s="239" t="s">
        <v>2297</v>
      </c>
      <c r="B355" s="239" t="s">
        <v>2298</v>
      </c>
      <c r="C355" s="239" t="s">
        <v>2299</v>
      </c>
      <c r="D355" s="239" t="s">
        <v>191</v>
      </c>
      <c r="E355" s="239">
        <v>74.1</v>
      </c>
      <c r="F355" s="239">
        <v>135.0</v>
      </c>
      <c r="G355" s="239">
        <v>18.0</v>
      </c>
      <c r="H355" s="239">
        <v>72.0</v>
      </c>
      <c r="I355" s="239"/>
      <c r="J355" s="239">
        <v>2.0</v>
      </c>
      <c r="K355" s="239">
        <v>0.0</v>
      </c>
      <c r="L355" s="239" t="s">
        <v>302</v>
      </c>
      <c r="M355" s="241">
        <v>44336.20792454861</v>
      </c>
      <c r="N355" s="239"/>
      <c r="O355" s="241"/>
    </row>
    <row r="356">
      <c r="A356" s="239" t="s">
        <v>2300</v>
      </c>
      <c r="B356" s="239" t="s">
        <v>2298</v>
      </c>
      <c r="C356" s="239" t="s">
        <v>1799</v>
      </c>
      <c r="D356" s="239" t="s">
        <v>191</v>
      </c>
      <c r="E356" s="239">
        <v>72.4</v>
      </c>
      <c r="F356" s="239">
        <v>127.0</v>
      </c>
      <c r="G356" s="239">
        <v>18.0</v>
      </c>
      <c r="H356" s="239">
        <v>72.0</v>
      </c>
      <c r="I356" s="239"/>
      <c r="J356" s="239">
        <v>2.0</v>
      </c>
      <c r="K356" s="239">
        <v>0.0</v>
      </c>
      <c r="L356" s="239" t="s">
        <v>302</v>
      </c>
      <c r="M356" s="241">
        <v>44336.20872658565</v>
      </c>
      <c r="N356" s="239"/>
      <c r="O356" s="241"/>
    </row>
    <row r="357">
      <c r="A357" s="239" t="s">
        <v>2301</v>
      </c>
      <c r="B357" s="239" t="s">
        <v>2298</v>
      </c>
      <c r="C357" s="239" t="s">
        <v>1757</v>
      </c>
      <c r="D357" s="239" t="s">
        <v>191</v>
      </c>
      <c r="E357" s="239">
        <v>70.3</v>
      </c>
      <c r="F357" s="239">
        <v>125.0</v>
      </c>
      <c r="G357" s="239">
        <v>18.0</v>
      </c>
      <c r="H357" s="239">
        <v>72.0</v>
      </c>
      <c r="I357" s="239"/>
      <c r="J357" s="239">
        <v>2.0</v>
      </c>
      <c r="K357" s="239">
        <v>0.0</v>
      </c>
      <c r="L357" s="239" t="s">
        <v>302</v>
      </c>
      <c r="M357" s="241">
        <v>44336.208953043984</v>
      </c>
      <c r="N357" s="239"/>
      <c r="O357" s="241"/>
    </row>
    <row r="358">
      <c r="A358" s="239" t="s">
        <v>2302</v>
      </c>
      <c r="B358" s="239" t="s">
        <v>2303</v>
      </c>
      <c r="C358" s="240" t="s">
        <v>2164</v>
      </c>
      <c r="D358" s="239" t="s">
        <v>191</v>
      </c>
      <c r="E358" s="239">
        <v>68.2</v>
      </c>
      <c r="F358" s="239">
        <v>128.0</v>
      </c>
      <c r="G358" s="239">
        <v>18.0</v>
      </c>
      <c r="H358" s="239">
        <v>70.0</v>
      </c>
      <c r="I358" s="239"/>
      <c r="J358" s="239">
        <v>2.0</v>
      </c>
      <c r="K358" s="239">
        <v>0.0</v>
      </c>
      <c r="L358" s="239" t="s">
        <v>302</v>
      </c>
      <c r="M358" s="241">
        <v>44336.21168075231</v>
      </c>
      <c r="N358" s="239" t="s">
        <v>340</v>
      </c>
      <c r="O358" s="241">
        <v>44338.80709497685</v>
      </c>
    </row>
    <row r="359">
      <c r="A359" s="239" t="s">
        <v>2304</v>
      </c>
      <c r="B359" s="239" t="s">
        <v>2305</v>
      </c>
      <c r="C359" s="239" t="s">
        <v>1755</v>
      </c>
      <c r="D359" s="239" t="s">
        <v>191</v>
      </c>
      <c r="E359" s="239">
        <v>72.1</v>
      </c>
      <c r="F359" s="239">
        <v>136.0</v>
      </c>
      <c r="G359" s="239">
        <v>18.0</v>
      </c>
      <c r="H359" s="239">
        <v>72.0</v>
      </c>
      <c r="I359" s="239"/>
      <c r="J359" s="239">
        <v>2.0</v>
      </c>
      <c r="K359" s="239">
        <v>0.0</v>
      </c>
      <c r="L359" s="239" t="s">
        <v>216</v>
      </c>
      <c r="M359" s="241">
        <v>44336.560979166665</v>
      </c>
      <c r="N359" s="239"/>
      <c r="O359" s="241"/>
    </row>
    <row r="360">
      <c r="A360" s="239" t="s">
        <v>2306</v>
      </c>
      <c r="B360" s="239" t="s">
        <v>2307</v>
      </c>
      <c r="C360" s="239" t="s">
        <v>1907</v>
      </c>
      <c r="D360" s="239" t="s">
        <v>191</v>
      </c>
      <c r="E360" s="239">
        <v>69.0</v>
      </c>
      <c r="F360" s="239">
        <v>112.0</v>
      </c>
      <c r="G360" s="239">
        <v>18.0</v>
      </c>
      <c r="H360" s="239">
        <v>70.0</v>
      </c>
      <c r="I360" s="239"/>
      <c r="J360" s="239">
        <v>2.0</v>
      </c>
      <c r="K360" s="239">
        <v>0.0</v>
      </c>
      <c r="L360" s="239" t="s">
        <v>312</v>
      </c>
      <c r="M360" s="241">
        <v>44339.3461865162</v>
      </c>
      <c r="N360" s="239"/>
      <c r="O360" s="241"/>
    </row>
    <row r="361">
      <c r="A361" s="239" t="s">
        <v>2308</v>
      </c>
      <c r="B361" s="239" t="s">
        <v>2309</v>
      </c>
      <c r="C361" s="239" t="s">
        <v>1755</v>
      </c>
      <c r="D361" s="239" t="s">
        <v>191</v>
      </c>
      <c r="E361" s="239">
        <v>72.6</v>
      </c>
      <c r="F361" s="239">
        <v>147.0</v>
      </c>
      <c r="G361" s="239">
        <v>18.0</v>
      </c>
      <c r="H361" s="239">
        <v>72.0</v>
      </c>
      <c r="I361" s="239"/>
      <c r="J361" s="239">
        <v>2.0</v>
      </c>
      <c r="K361" s="239">
        <v>0.0</v>
      </c>
      <c r="L361" s="239" t="s">
        <v>28</v>
      </c>
      <c r="M361" s="241">
        <v>44339.53707016204</v>
      </c>
      <c r="N361" s="239"/>
      <c r="O361" s="241"/>
    </row>
    <row r="362">
      <c r="A362" s="239" t="s">
        <v>2310</v>
      </c>
      <c r="B362" s="239" t="s">
        <v>2311</v>
      </c>
      <c r="C362" s="239" t="s">
        <v>1799</v>
      </c>
      <c r="D362" s="239" t="s">
        <v>191</v>
      </c>
      <c r="E362" s="239">
        <v>75.6</v>
      </c>
      <c r="F362" s="239">
        <v>152.0</v>
      </c>
      <c r="G362" s="239">
        <v>18.0</v>
      </c>
      <c r="H362" s="239">
        <v>72.0</v>
      </c>
      <c r="I362" s="239"/>
      <c r="J362" s="239">
        <v>2.0</v>
      </c>
      <c r="K362" s="239">
        <v>0.0</v>
      </c>
      <c r="L362" s="239" t="s">
        <v>23</v>
      </c>
      <c r="M362" s="241">
        <v>44339.67002842593</v>
      </c>
      <c r="N362" s="239"/>
      <c r="O362" s="241"/>
    </row>
    <row r="363">
      <c r="A363" s="239" t="s">
        <v>2312</v>
      </c>
      <c r="B363" s="239" t="s">
        <v>1810</v>
      </c>
      <c r="C363" s="239" t="s">
        <v>1755</v>
      </c>
      <c r="D363" s="239" t="s">
        <v>191</v>
      </c>
      <c r="E363" s="239">
        <v>68.7</v>
      </c>
      <c r="F363" s="239">
        <v>125.0</v>
      </c>
      <c r="G363" s="239">
        <v>18.0</v>
      </c>
      <c r="H363" s="239">
        <v>70.0</v>
      </c>
      <c r="I363" s="239"/>
      <c r="J363" s="239">
        <v>2.0</v>
      </c>
      <c r="K363" s="239">
        <v>0.0</v>
      </c>
      <c r="L363" s="239" t="s">
        <v>350</v>
      </c>
      <c r="M363" s="241">
        <v>44339.69798467593</v>
      </c>
      <c r="N363" s="239"/>
      <c r="O363" s="241"/>
    </row>
    <row r="364">
      <c r="A364" s="239" t="s">
        <v>2313</v>
      </c>
      <c r="B364" s="239" t="s">
        <v>2309</v>
      </c>
      <c r="C364" s="239" t="s">
        <v>1757</v>
      </c>
      <c r="D364" s="239" t="s">
        <v>191</v>
      </c>
      <c r="E364" s="239">
        <v>69.8</v>
      </c>
      <c r="F364" s="239">
        <v>135.0</v>
      </c>
      <c r="G364" s="239">
        <v>18.0</v>
      </c>
      <c r="H364" s="239">
        <v>72.0</v>
      </c>
      <c r="I364" s="239"/>
      <c r="J364" s="239">
        <v>2.0</v>
      </c>
      <c r="K364" s="239">
        <v>0.0</v>
      </c>
      <c r="L364" s="239" t="s">
        <v>59</v>
      </c>
      <c r="M364" s="241">
        <v>44339.842276469906</v>
      </c>
      <c r="N364" s="239"/>
      <c r="O364" s="241"/>
    </row>
    <row r="365">
      <c r="A365" s="239" t="s">
        <v>2314</v>
      </c>
      <c r="B365" s="239" t="s">
        <v>2315</v>
      </c>
      <c r="C365" s="239" t="s">
        <v>1799</v>
      </c>
      <c r="D365" s="239" t="s">
        <v>191</v>
      </c>
      <c r="E365" s="239">
        <v>60.2</v>
      </c>
      <c r="F365" s="239">
        <v>107.0</v>
      </c>
      <c r="G365" s="239">
        <v>18.0</v>
      </c>
      <c r="H365" s="239">
        <v>61.0</v>
      </c>
      <c r="I365" s="239"/>
      <c r="J365" s="239">
        <v>2.0</v>
      </c>
      <c r="K365" s="239">
        <v>0.0</v>
      </c>
      <c r="L365" s="239" t="s">
        <v>59</v>
      </c>
      <c r="M365" s="241">
        <v>44340.95689803241</v>
      </c>
      <c r="N365" s="239"/>
      <c r="O365" s="241"/>
    </row>
    <row r="366">
      <c r="A366" s="239" t="s">
        <v>2316</v>
      </c>
      <c r="B366" s="239" t="s">
        <v>2315</v>
      </c>
      <c r="C366" s="239" t="s">
        <v>1757</v>
      </c>
      <c r="D366" s="239" t="s">
        <v>191</v>
      </c>
      <c r="E366" s="239">
        <v>58.9</v>
      </c>
      <c r="F366" s="239">
        <v>104.0</v>
      </c>
      <c r="G366" s="239">
        <v>18.0</v>
      </c>
      <c r="H366" s="239">
        <v>61.0</v>
      </c>
      <c r="I366" s="239"/>
      <c r="J366" s="239">
        <v>2.0</v>
      </c>
      <c r="K366" s="239">
        <v>0.0</v>
      </c>
      <c r="L366" s="239" t="s">
        <v>59</v>
      </c>
      <c r="M366" s="241">
        <v>44340.95842577546</v>
      </c>
      <c r="N366" s="239"/>
      <c r="O366" s="241"/>
    </row>
    <row r="367">
      <c r="A367" s="239" t="s">
        <v>2317</v>
      </c>
      <c r="B367" s="239" t="s">
        <v>2318</v>
      </c>
      <c r="C367" s="239" t="s">
        <v>1757</v>
      </c>
      <c r="D367" s="239" t="s">
        <v>191</v>
      </c>
      <c r="E367" s="239">
        <v>70.5</v>
      </c>
      <c r="F367" s="239">
        <v>130.0</v>
      </c>
      <c r="G367" s="239">
        <v>18.0</v>
      </c>
      <c r="H367" s="239">
        <v>72.0</v>
      </c>
      <c r="I367" s="239"/>
      <c r="J367" s="239">
        <v>2.0</v>
      </c>
      <c r="K367" s="239">
        <v>0.0</v>
      </c>
      <c r="L367" s="239" t="s">
        <v>340</v>
      </c>
      <c r="M367" s="241">
        <v>44347.36531809028</v>
      </c>
      <c r="N367" s="239"/>
      <c r="O367" s="241"/>
    </row>
    <row r="368">
      <c r="A368" s="239" t="s">
        <v>2319</v>
      </c>
      <c r="B368" s="239" t="s">
        <v>2320</v>
      </c>
      <c r="C368" s="239" t="s">
        <v>1757</v>
      </c>
      <c r="D368" s="239" t="s">
        <v>191</v>
      </c>
      <c r="E368" s="239">
        <v>72.3</v>
      </c>
      <c r="F368" s="239">
        <v>127.0</v>
      </c>
      <c r="G368" s="239">
        <v>18.0</v>
      </c>
      <c r="H368" s="239">
        <v>72.0</v>
      </c>
      <c r="I368" s="239"/>
      <c r="J368" s="239">
        <v>2.0</v>
      </c>
      <c r="K368" s="239">
        <v>0.0</v>
      </c>
      <c r="L368" s="239" t="s">
        <v>201</v>
      </c>
      <c r="M368" s="241">
        <v>44347.36667856482</v>
      </c>
      <c r="N368" s="239"/>
      <c r="O368" s="241"/>
    </row>
    <row r="369">
      <c r="A369" s="239" t="s">
        <v>2321</v>
      </c>
      <c r="B369" s="239" t="s">
        <v>2322</v>
      </c>
      <c r="C369" s="239" t="s">
        <v>1755</v>
      </c>
      <c r="D369" s="239" t="s">
        <v>191</v>
      </c>
      <c r="E369" s="239">
        <v>70.3</v>
      </c>
      <c r="F369" s="239">
        <v>134.0</v>
      </c>
      <c r="G369" s="239">
        <v>18.0</v>
      </c>
      <c r="H369" s="239">
        <v>72.0</v>
      </c>
      <c r="I369" s="239"/>
      <c r="J369" s="239">
        <v>2.0</v>
      </c>
      <c r="K369" s="239">
        <v>0.0</v>
      </c>
      <c r="L369" s="239" t="s">
        <v>340</v>
      </c>
      <c r="M369" s="241">
        <v>44352.57805333333</v>
      </c>
      <c r="N369" s="239"/>
      <c r="O369" s="241"/>
    </row>
    <row r="370">
      <c r="A370" s="239" t="s">
        <v>2323</v>
      </c>
      <c r="B370" s="239" t="s">
        <v>2324</v>
      </c>
      <c r="C370" s="239">
        <v>3.0</v>
      </c>
      <c r="D370" s="239" t="s">
        <v>1789</v>
      </c>
      <c r="E370" s="239">
        <v>34.7</v>
      </c>
      <c r="F370" s="239">
        <v>122.0</v>
      </c>
      <c r="G370" s="239">
        <v>9.0</v>
      </c>
      <c r="H370" s="239">
        <v>36.0</v>
      </c>
      <c r="I370" s="239"/>
      <c r="J370" s="239">
        <v>2.0</v>
      </c>
      <c r="K370" s="239">
        <v>0.0</v>
      </c>
      <c r="L370" s="239" t="s">
        <v>322</v>
      </c>
      <c r="M370" s="241">
        <v>44354.39996667824</v>
      </c>
      <c r="N370" s="239"/>
      <c r="O370" s="241"/>
    </row>
    <row r="371">
      <c r="A371" s="239" t="s">
        <v>2325</v>
      </c>
      <c r="B371" s="239" t="s">
        <v>2324</v>
      </c>
      <c r="C371" s="239">
        <v>3.0</v>
      </c>
      <c r="D371" s="239" t="s">
        <v>1787</v>
      </c>
      <c r="E371" s="239">
        <v>34.8</v>
      </c>
      <c r="F371" s="239">
        <v>121.0</v>
      </c>
      <c r="G371" s="239">
        <v>9.0</v>
      </c>
      <c r="H371" s="239">
        <v>36.0</v>
      </c>
      <c r="I371" s="239"/>
      <c r="J371" s="239">
        <v>2.0</v>
      </c>
      <c r="K371" s="239">
        <v>0.0</v>
      </c>
      <c r="L371" s="239" t="s">
        <v>322</v>
      </c>
      <c r="M371" s="241">
        <v>44354.40117484954</v>
      </c>
      <c r="N371" s="239"/>
      <c r="O371" s="241"/>
    </row>
    <row r="372">
      <c r="A372" s="239" t="s">
        <v>2326</v>
      </c>
      <c r="B372" s="239" t="s">
        <v>2327</v>
      </c>
      <c r="C372" s="239" t="s">
        <v>1757</v>
      </c>
      <c r="D372" s="239" t="s">
        <v>1787</v>
      </c>
      <c r="E372" s="239">
        <v>34.8</v>
      </c>
      <c r="F372" s="239">
        <v>114.0</v>
      </c>
      <c r="G372" s="239">
        <v>9.0</v>
      </c>
      <c r="H372" s="239">
        <v>35.0</v>
      </c>
      <c r="I372" s="239"/>
      <c r="J372" s="239">
        <v>2.0</v>
      </c>
      <c r="K372" s="239">
        <v>0.0</v>
      </c>
      <c r="L372" s="239" t="s">
        <v>312</v>
      </c>
      <c r="M372" s="241">
        <v>44358.39831553241</v>
      </c>
      <c r="N372" s="239" t="s">
        <v>312</v>
      </c>
      <c r="O372" s="241">
        <v>44365.47451534722</v>
      </c>
    </row>
    <row r="373">
      <c r="A373" s="239" t="s">
        <v>2328</v>
      </c>
      <c r="B373" s="239" t="s">
        <v>2329</v>
      </c>
      <c r="C373" s="239" t="s">
        <v>2257</v>
      </c>
      <c r="D373" s="239" t="s">
        <v>1789</v>
      </c>
      <c r="E373" s="239">
        <v>37.5</v>
      </c>
      <c r="F373" s="239">
        <v>133.0</v>
      </c>
      <c r="G373" s="239">
        <v>9.0</v>
      </c>
      <c r="H373" s="239">
        <v>36.0</v>
      </c>
      <c r="I373" s="239"/>
      <c r="J373" s="239">
        <v>2.0</v>
      </c>
      <c r="K373" s="239">
        <v>0.0</v>
      </c>
      <c r="L373" s="239" t="s">
        <v>23</v>
      </c>
      <c r="M373" s="241">
        <v>44358.588400520835</v>
      </c>
      <c r="N373" s="239"/>
      <c r="O373" s="241"/>
    </row>
    <row r="374">
      <c r="A374" s="239" t="s">
        <v>2330</v>
      </c>
      <c r="B374" s="239" t="s">
        <v>2331</v>
      </c>
      <c r="C374" s="239" t="s">
        <v>2257</v>
      </c>
      <c r="D374" s="239" t="s">
        <v>1787</v>
      </c>
      <c r="E374" s="239">
        <v>37.6</v>
      </c>
      <c r="F374" s="239">
        <v>151.0</v>
      </c>
      <c r="G374" s="239">
        <v>9.0</v>
      </c>
      <c r="H374" s="239">
        <v>36.0</v>
      </c>
      <c r="I374" s="239"/>
      <c r="J374" s="239">
        <v>2.0</v>
      </c>
      <c r="K374" s="239">
        <v>0.0</v>
      </c>
      <c r="L374" s="239" t="s">
        <v>23</v>
      </c>
      <c r="M374" s="241">
        <v>44358.59005145833</v>
      </c>
      <c r="N374" s="239"/>
      <c r="O374" s="241"/>
    </row>
    <row r="375">
      <c r="A375" s="239" t="s">
        <v>2332</v>
      </c>
      <c r="B375" s="239" t="s">
        <v>2333</v>
      </c>
      <c r="C375" s="239" t="s">
        <v>2257</v>
      </c>
      <c r="D375" s="239" t="s">
        <v>1789</v>
      </c>
      <c r="E375" s="239">
        <v>36.8</v>
      </c>
      <c r="F375" s="239">
        <v>119.0</v>
      </c>
      <c r="G375" s="239">
        <v>9.0</v>
      </c>
      <c r="H375" s="239">
        <v>36.0</v>
      </c>
      <c r="I375" s="239"/>
      <c r="J375" s="239">
        <v>2.0</v>
      </c>
      <c r="K375" s="239">
        <v>0.0</v>
      </c>
      <c r="L375" s="239" t="s">
        <v>23</v>
      </c>
      <c r="M375" s="241">
        <v>44358.59306143518</v>
      </c>
      <c r="N375" s="239"/>
      <c r="O375" s="241"/>
    </row>
    <row r="376">
      <c r="A376" s="239" t="s">
        <v>2334</v>
      </c>
      <c r="B376" s="239" t="s">
        <v>2333</v>
      </c>
      <c r="C376" s="239" t="s">
        <v>2257</v>
      </c>
      <c r="D376" s="239" t="s">
        <v>1787</v>
      </c>
      <c r="E376" s="239">
        <v>37.3</v>
      </c>
      <c r="F376" s="239">
        <v>131.0</v>
      </c>
      <c r="G376" s="239">
        <v>9.0</v>
      </c>
      <c r="H376" s="239">
        <v>36.0</v>
      </c>
      <c r="I376" s="239"/>
      <c r="J376" s="239">
        <v>2.0</v>
      </c>
      <c r="K376" s="239">
        <v>0.0</v>
      </c>
      <c r="L376" s="239" t="s">
        <v>23</v>
      </c>
      <c r="M376" s="241">
        <v>44358.594701875</v>
      </c>
      <c r="N376" s="239"/>
      <c r="O376" s="241"/>
    </row>
    <row r="377">
      <c r="A377" s="239" t="s">
        <v>2335</v>
      </c>
      <c r="B377" s="239" t="s">
        <v>2336</v>
      </c>
      <c r="C377" s="239" t="s">
        <v>2337</v>
      </c>
      <c r="D377" s="239" t="s">
        <v>1789</v>
      </c>
      <c r="E377" s="239">
        <v>35.1</v>
      </c>
      <c r="F377" s="239">
        <v>117.0</v>
      </c>
      <c r="G377" s="239">
        <v>9.0</v>
      </c>
      <c r="H377" s="239">
        <v>36.0</v>
      </c>
      <c r="I377" s="239"/>
      <c r="J377" s="239">
        <v>2.0</v>
      </c>
      <c r="K377" s="239">
        <v>0.0</v>
      </c>
      <c r="L377" s="239" t="s">
        <v>411</v>
      </c>
      <c r="M377" s="241">
        <v>44358.904371550925</v>
      </c>
      <c r="N377" s="239"/>
      <c r="O377" s="241"/>
    </row>
    <row r="378">
      <c r="A378" s="239" t="s">
        <v>2338</v>
      </c>
      <c r="B378" s="239" t="s">
        <v>2336</v>
      </c>
      <c r="C378" s="239" t="s">
        <v>2337</v>
      </c>
      <c r="D378" s="239" t="s">
        <v>1787</v>
      </c>
      <c r="E378" s="239">
        <v>35.1</v>
      </c>
      <c r="F378" s="239">
        <v>112.0</v>
      </c>
      <c r="G378" s="239">
        <v>9.0</v>
      </c>
      <c r="H378" s="239">
        <v>36.0</v>
      </c>
      <c r="I378" s="239"/>
      <c r="J378" s="239">
        <v>2.0</v>
      </c>
      <c r="K378" s="239">
        <v>0.0</v>
      </c>
      <c r="L378" s="239" t="s">
        <v>411</v>
      </c>
      <c r="M378" s="241">
        <v>44358.904904675925</v>
      </c>
      <c r="N378" s="239"/>
      <c r="O378" s="241"/>
    </row>
    <row r="379">
      <c r="A379" s="239" t="s">
        <v>2339</v>
      </c>
      <c r="B379" s="239" t="s">
        <v>2336</v>
      </c>
      <c r="C379" s="239" t="s">
        <v>1851</v>
      </c>
      <c r="D379" s="239" t="s">
        <v>1789</v>
      </c>
      <c r="E379" s="239">
        <v>33.4</v>
      </c>
      <c r="F379" s="239">
        <v>103.0</v>
      </c>
      <c r="G379" s="239">
        <v>9.0</v>
      </c>
      <c r="H379" s="239">
        <v>36.0</v>
      </c>
      <c r="I379" s="239"/>
      <c r="J379" s="239">
        <v>2.0</v>
      </c>
      <c r="K379" s="239">
        <v>0.0</v>
      </c>
      <c r="L379" s="239" t="s">
        <v>411</v>
      </c>
      <c r="M379" s="241">
        <v>44358.90530106481</v>
      </c>
      <c r="N379" s="239"/>
      <c r="O379" s="241"/>
    </row>
    <row r="380">
      <c r="A380" s="239" t="s">
        <v>2340</v>
      </c>
      <c r="B380" s="239" t="s">
        <v>2336</v>
      </c>
      <c r="C380" s="239" t="s">
        <v>1851</v>
      </c>
      <c r="D380" s="239" t="s">
        <v>1787</v>
      </c>
      <c r="E380" s="239">
        <v>34.4</v>
      </c>
      <c r="F380" s="239">
        <v>113.0</v>
      </c>
      <c r="G380" s="239">
        <v>9.0</v>
      </c>
      <c r="H380" s="239">
        <v>36.0</v>
      </c>
      <c r="I380" s="239"/>
      <c r="J380" s="239">
        <v>2.0</v>
      </c>
      <c r="K380" s="239">
        <v>0.0</v>
      </c>
      <c r="L380" s="239" t="s">
        <v>411</v>
      </c>
      <c r="M380" s="241">
        <v>44358.905707060185</v>
      </c>
      <c r="N380" s="239"/>
      <c r="O380" s="241"/>
    </row>
    <row r="381">
      <c r="A381" s="239" t="s">
        <v>2341</v>
      </c>
      <c r="B381" s="239" t="s">
        <v>2342</v>
      </c>
      <c r="C381" s="239" t="s">
        <v>2257</v>
      </c>
      <c r="D381" s="239" t="s">
        <v>1761</v>
      </c>
      <c r="E381" s="239">
        <v>37.3</v>
      </c>
      <c r="F381" s="239">
        <v>76.0</v>
      </c>
      <c r="G381" s="239">
        <v>9.0</v>
      </c>
      <c r="H381" s="239">
        <v>36.0</v>
      </c>
      <c r="I381" s="239"/>
      <c r="J381" s="239">
        <v>2.0</v>
      </c>
      <c r="K381" s="239">
        <v>0.0</v>
      </c>
      <c r="L381" s="239" t="s">
        <v>23</v>
      </c>
      <c r="M381" s="241">
        <v>44359.34447787037</v>
      </c>
      <c r="N381" s="239"/>
      <c r="O381" s="241"/>
    </row>
    <row r="382">
      <c r="A382" s="239" t="s">
        <v>2343</v>
      </c>
      <c r="B382" s="239" t="s">
        <v>2344</v>
      </c>
      <c r="C382" s="239" t="s">
        <v>2257</v>
      </c>
      <c r="D382" s="239" t="s">
        <v>1761</v>
      </c>
      <c r="E382" s="239">
        <v>37.2</v>
      </c>
      <c r="F382" s="239">
        <v>76.0</v>
      </c>
      <c r="G382" s="239">
        <v>9.0</v>
      </c>
      <c r="H382" s="239">
        <v>36.0</v>
      </c>
      <c r="I382" s="239"/>
      <c r="J382" s="239">
        <v>2.0</v>
      </c>
      <c r="K382" s="239">
        <v>0.0</v>
      </c>
      <c r="L382" s="239" t="s">
        <v>23</v>
      </c>
      <c r="M382" s="241">
        <v>44359.34511273148</v>
      </c>
      <c r="N382" s="239"/>
      <c r="O382" s="241"/>
    </row>
    <row r="383">
      <c r="A383" s="239" t="s">
        <v>2345</v>
      </c>
      <c r="B383" s="239" t="s">
        <v>2346</v>
      </c>
      <c r="C383" s="239" t="s">
        <v>2257</v>
      </c>
      <c r="D383" s="239" t="s">
        <v>1761</v>
      </c>
      <c r="E383" s="239">
        <v>37.1</v>
      </c>
      <c r="F383" s="239">
        <v>72.0</v>
      </c>
      <c r="G383" s="239">
        <v>9.0</v>
      </c>
      <c r="H383" s="239">
        <v>36.0</v>
      </c>
      <c r="I383" s="239"/>
      <c r="J383" s="239">
        <v>2.0</v>
      </c>
      <c r="K383" s="239">
        <v>0.0</v>
      </c>
      <c r="L383" s="239" t="s">
        <v>23</v>
      </c>
      <c r="M383" s="241">
        <v>44359.345541284725</v>
      </c>
      <c r="N383" s="239"/>
      <c r="O383" s="241"/>
    </row>
    <row r="384">
      <c r="A384" s="239" t="s">
        <v>2347</v>
      </c>
      <c r="B384" s="239" t="s">
        <v>2348</v>
      </c>
      <c r="C384" s="239" t="s">
        <v>1755</v>
      </c>
      <c r="D384" s="239" t="s">
        <v>1789</v>
      </c>
      <c r="E384" s="239">
        <v>35.2</v>
      </c>
      <c r="F384" s="239">
        <v>125.0</v>
      </c>
      <c r="G384" s="239">
        <v>9.0</v>
      </c>
      <c r="H384" s="239">
        <v>36.0</v>
      </c>
      <c r="I384" s="239"/>
      <c r="J384" s="239">
        <v>2.0</v>
      </c>
      <c r="K384" s="239">
        <v>0.0</v>
      </c>
      <c r="L384" s="239" t="s">
        <v>322</v>
      </c>
      <c r="M384" s="241">
        <v>44359.72262380787</v>
      </c>
      <c r="N384" s="239"/>
      <c r="O384" s="241"/>
    </row>
    <row r="385">
      <c r="A385" s="239" t="s">
        <v>2349</v>
      </c>
      <c r="B385" s="239" t="s">
        <v>2348</v>
      </c>
      <c r="C385" s="239" t="s">
        <v>1755</v>
      </c>
      <c r="D385" s="239" t="s">
        <v>1787</v>
      </c>
      <c r="E385" s="239">
        <v>35.1</v>
      </c>
      <c r="F385" s="239">
        <v>126.0</v>
      </c>
      <c r="G385" s="239">
        <v>9.0</v>
      </c>
      <c r="H385" s="239">
        <v>36.0</v>
      </c>
      <c r="I385" s="239"/>
      <c r="J385" s="239">
        <v>2.0</v>
      </c>
      <c r="K385" s="239">
        <v>0.0</v>
      </c>
      <c r="L385" s="239" t="s">
        <v>322</v>
      </c>
      <c r="M385" s="241">
        <v>44359.72374</v>
      </c>
      <c r="N385" s="239"/>
      <c r="O385" s="241"/>
    </row>
    <row r="386">
      <c r="A386" s="239" t="s">
        <v>2332</v>
      </c>
      <c r="B386" s="239" t="s">
        <v>2333</v>
      </c>
      <c r="C386" s="239" t="s">
        <v>2257</v>
      </c>
      <c r="D386" s="239" t="s">
        <v>1789</v>
      </c>
      <c r="E386" s="239">
        <v>36.8</v>
      </c>
      <c r="F386" s="239">
        <v>119.0</v>
      </c>
      <c r="G386" s="239">
        <v>9.0</v>
      </c>
      <c r="H386" s="239">
        <v>36.0</v>
      </c>
      <c r="I386" s="239"/>
      <c r="J386" s="239">
        <v>2.0</v>
      </c>
      <c r="K386" s="239">
        <v>0.0</v>
      </c>
      <c r="L386" s="239" t="s">
        <v>23</v>
      </c>
      <c r="M386" s="241">
        <v>44360.81224784722</v>
      </c>
      <c r="N386" s="239"/>
      <c r="O386" s="241"/>
    </row>
    <row r="387">
      <c r="A387" s="239" t="s">
        <v>2334</v>
      </c>
      <c r="B387" s="239" t="s">
        <v>2333</v>
      </c>
      <c r="C387" s="239" t="s">
        <v>2257</v>
      </c>
      <c r="D387" s="239" t="s">
        <v>1787</v>
      </c>
      <c r="E387" s="239">
        <v>37.3</v>
      </c>
      <c r="F387" s="239">
        <v>131.0</v>
      </c>
      <c r="G387" s="239">
        <v>9.0</v>
      </c>
      <c r="H387" s="239">
        <v>36.0</v>
      </c>
      <c r="I387" s="239"/>
      <c r="J387" s="239">
        <v>2.0</v>
      </c>
      <c r="K387" s="239">
        <v>0.0</v>
      </c>
      <c r="L387" s="239" t="s">
        <v>23</v>
      </c>
      <c r="M387" s="241">
        <v>44360.813529340274</v>
      </c>
      <c r="N387" s="239"/>
      <c r="O387" s="241"/>
    </row>
    <row r="388">
      <c r="A388" s="239" t="s">
        <v>2350</v>
      </c>
      <c r="B388" s="239" t="s">
        <v>2351</v>
      </c>
      <c r="C388" s="239" t="s">
        <v>1755</v>
      </c>
      <c r="D388" s="239" t="s">
        <v>191</v>
      </c>
      <c r="E388" s="239">
        <v>70.6</v>
      </c>
      <c r="F388" s="239">
        <v>132.0</v>
      </c>
      <c r="G388" s="239">
        <v>18.0</v>
      </c>
      <c r="H388" s="239">
        <v>72.0</v>
      </c>
      <c r="I388" s="239"/>
      <c r="J388" s="239">
        <v>2.0</v>
      </c>
      <c r="K388" s="239">
        <v>0.0</v>
      </c>
      <c r="L388" s="239" t="s">
        <v>322</v>
      </c>
      <c r="M388" s="241">
        <v>44364.37500770834</v>
      </c>
      <c r="N388" s="239"/>
      <c r="O388" s="241"/>
    </row>
    <row r="389">
      <c r="A389" s="239" t="s">
        <v>2352</v>
      </c>
      <c r="B389" s="239" t="s">
        <v>2353</v>
      </c>
      <c r="C389" s="239" t="s">
        <v>1755</v>
      </c>
      <c r="D389" s="239" t="s">
        <v>191</v>
      </c>
      <c r="E389" s="239">
        <v>71.6</v>
      </c>
      <c r="F389" s="239">
        <v>134.0</v>
      </c>
      <c r="G389" s="239">
        <v>18.0</v>
      </c>
      <c r="H389" s="239">
        <v>72.0</v>
      </c>
      <c r="I389" s="239"/>
      <c r="J389" s="239">
        <v>2.0</v>
      </c>
      <c r="K389" s="239">
        <v>0.0</v>
      </c>
      <c r="L389" s="239" t="s">
        <v>201</v>
      </c>
      <c r="M389" s="241">
        <v>44365.399896840274</v>
      </c>
      <c r="N389" s="239"/>
      <c r="O389" s="241"/>
    </row>
    <row r="390">
      <c r="A390" s="239" t="s">
        <v>2354</v>
      </c>
      <c r="B390" s="239" t="s">
        <v>2355</v>
      </c>
      <c r="C390" s="239" t="s">
        <v>1755</v>
      </c>
      <c r="D390" s="239" t="s">
        <v>1789</v>
      </c>
      <c r="E390" s="239">
        <v>36.3</v>
      </c>
      <c r="F390" s="239">
        <v>133.0</v>
      </c>
      <c r="G390" s="239">
        <v>9.0</v>
      </c>
      <c r="H390" s="239">
        <v>36.0</v>
      </c>
      <c r="I390" s="239"/>
      <c r="J390" s="239">
        <v>2.0</v>
      </c>
      <c r="K390" s="239">
        <v>0.0</v>
      </c>
      <c r="L390" s="239" t="s">
        <v>16</v>
      </c>
      <c r="M390" s="241">
        <v>44365.4648725463</v>
      </c>
      <c r="N390" s="239"/>
      <c r="O390" s="241"/>
    </row>
    <row r="391">
      <c r="A391" s="239" t="s">
        <v>2356</v>
      </c>
      <c r="B391" s="239" t="s">
        <v>2355</v>
      </c>
      <c r="C391" s="239" t="s">
        <v>1755</v>
      </c>
      <c r="D391" s="239" t="s">
        <v>1787</v>
      </c>
      <c r="E391" s="239">
        <v>35.3</v>
      </c>
      <c r="F391" s="239">
        <v>135.0</v>
      </c>
      <c r="G391" s="239">
        <v>9.0</v>
      </c>
      <c r="H391" s="239">
        <v>36.0</v>
      </c>
      <c r="I391" s="239"/>
      <c r="J391" s="239">
        <v>2.0</v>
      </c>
      <c r="K391" s="239">
        <v>0.0</v>
      </c>
      <c r="L391" s="239" t="s">
        <v>16</v>
      </c>
      <c r="M391" s="241">
        <v>44365.46599561343</v>
      </c>
      <c r="N391" s="239"/>
      <c r="O391" s="241"/>
    </row>
    <row r="392">
      <c r="A392" s="239" t="s">
        <v>2357</v>
      </c>
      <c r="B392" s="239" t="s">
        <v>2358</v>
      </c>
      <c r="C392" s="239" t="s">
        <v>2359</v>
      </c>
      <c r="D392" s="239" t="s">
        <v>1761</v>
      </c>
      <c r="E392" s="239">
        <v>26.55</v>
      </c>
      <c r="F392" s="239">
        <v>102.0</v>
      </c>
      <c r="G392" s="239">
        <v>9.0</v>
      </c>
      <c r="H392" s="239">
        <v>27.0</v>
      </c>
      <c r="I392" s="239"/>
      <c r="J392" s="239">
        <v>2.0</v>
      </c>
      <c r="K392" s="239">
        <v>0.0</v>
      </c>
      <c r="L392" s="239" t="s">
        <v>28</v>
      </c>
      <c r="M392" s="241">
        <v>44366.39760840278</v>
      </c>
      <c r="N392" s="239"/>
      <c r="O392" s="241"/>
    </row>
    <row r="393">
      <c r="A393" s="239" t="s">
        <v>2360</v>
      </c>
      <c r="B393" s="239" t="s">
        <v>2361</v>
      </c>
      <c r="C393" s="239" t="s">
        <v>1755</v>
      </c>
      <c r="D393" s="239" t="s">
        <v>1789</v>
      </c>
      <c r="E393" s="239">
        <v>36.2</v>
      </c>
      <c r="F393" s="239">
        <v>127.0</v>
      </c>
      <c r="G393" s="239">
        <v>9.0</v>
      </c>
      <c r="H393" s="239">
        <v>36.0</v>
      </c>
      <c r="I393" s="239"/>
      <c r="J393" s="239">
        <v>2.0</v>
      </c>
      <c r="K393" s="239">
        <v>0.0</v>
      </c>
      <c r="L393" s="239" t="s">
        <v>291</v>
      </c>
      <c r="M393" s="241">
        <v>44367.92029596065</v>
      </c>
      <c r="N393" s="239"/>
      <c r="O393" s="241"/>
    </row>
    <row r="394">
      <c r="A394" s="239" t="s">
        <v>2362</v>
      </c>
      <c r="B394" s="239" t="s">
        <v>2361</v>
      </c>
      <c r="C394" s="239" t="s">
        <v>1755</v>
      </c>
      <c r="D394" s="239" t="s">
        <v>1787</v>
      </c>
      <c r="E394" s="239">
        <v>35.0</v>
      </c>
      <c r="F394" s="239">
        <v>124.0</v>
      </c>
      <c r="G394" s="239">
        <v>9.0</v>
      </c>
      <c r="H394" s="239">
        <v>35.0</v>
      </c>
      <c r="I394" s="239"/>
      <c r="J394" s="239">
        <v>2.0</v>
      </c>
      <c r="K394" s="239">
        <v>0.0</v>
      </c>
      <c r="L394" s="239" t="s">
        <v>291</v>
      </c>
      <c r="M394" s="241">
        <v>44367.92226288194</v>
      </c>
      <c r="N394" s="239"/>
      <c r="O394" s="241"/>
    </row>
    <row r="395">
      <c r="A395" s="239" t="s">
        <v>2363</v>
      </c>
      <c r="B395" s="239" t="s">
        <v>2364</v>
      </c>
      <c r="C395" s="239" t="s">
        <v>2365</v>
      </c>
      <c r="D395" s="239" t="s">
        <v>191</v>
      </c>
      <c r="E395" s="239">
        <v>68.9</v>
      </c>
      <c r="F395" s="239">
        <v>132.0</v>
      </c>
      <c r="G395" s="239">
        <v>18.0</v>
      </c>
      <c r="H395" s="239">
        <v>71.0</v>
      </c>
      <c r="I395" s="239"/>
      <c r="J395" s="239">
        <v>2.0</v>
      </c>
      <c r="K395" s="239">
        <v>0.0</v>
      </c>
      <c r="L395" s="239" t="s">
        <v>340</v>
      </c>
      <c r="M395" s="241">
        <v>44373.45530850695</v>
      </c>
      <c r="N395" s="239"/>
      <c r="O395" s="241"/>
    </row>
    <row r="396">
      <c r="A396" s="239" t="s">
        <v>2366</v>
      </c>
      <c r="B396" s="239" t="s">
        <v>2367</v>
      </c>
      <c r="C396" s="239" t="s">
        <v>2337</v>
      </c>
      <c r="D396" s="239" t="s">
        <v>191</v>
      </c>
      <c r="E396" s="239">
        <v>70.2</v>
      </c>
      <c r="F396" s="239">
        <v>115.0</v>
      </c>
      <c r="G396" s="239">
        <v>18.0</v>
      </c>
      <c r="H396" s="239">
        <v>72.0</v>
      </c>
      <c r="I396" s="239"/>
      <c r="J396" s="239">
        <v>2.0</v>
      </c>
      <c r="K396" s="239">
        <v>0.0</v>
      </c>
      <c r="L396" s="239" t="s">
        <v>411</v>
      </c>
      <c r="M396" s="241">
        <v>44374.63128905093</v>
      </c>
      <c r="N396" s="239"/>
      <c r="O396" s="241"/>
    </row>
    <row r="397">
      <c r="A397" s="239" t="s">
        <v>2368</v>
      </c>
      <c r="B397" s="239" t="s">
        <v>2369</v>
      </c>
      <c r="C397" s="239" t="s">
        <v>1755</v>
      </c>
      <c r="D397" s="239" t="s">
        <v>191</v>
      </c>
      <c r="E397" s="239">
        <v>71.1</v>
      </c>
      <c r="F397" s="239">
        <v>131.0</v>
      </c>
      <c r="G397" s="239">
        <v>18.0</v>
      </c>
      <c r="H397" s="239">
        <v>72.0</v>
      </c>
      <c r="I397" s="239"/>
      <c r="J397" s="239">
        <v>2.0</v>
      </c>
      <c r="K397" s="239">
        <v>0.0</v>
      </c>
      <c r="L397" s="239" t="s">
        <v>302</v>
      </c>
      <c r="M397" s="241">
        <v>44374.65937043981</v>
      </c>
      <c r="N397" s="239"/>
      <c r="O397" s="241"/>
    </row>
    <row r="398">
      <c r="A398" s="239" t="s">
        <v>2370</v>
      </c>
      <c r="B398" s="239" t="s">
        <v>2371</v>
      </c>
      <c r="C398" s="239" t="s">
        <v>1755</v>
      </c>
      <c r="D398" s="239" t="s">
        <v>191</v>
      </c>
      <c r="E398" s="239">
        <v>73.0</v>
      </c>
      <c r="F398" s="239">
        <v>140.0</v>
      </c>
      <c r="G398" s="239">
        <v>18.0</v>
      </c>
      <c r="H398" s="239">
        <v>72.0</v>
      </c>
      <c r="I398" s="239"/>
      <c r="J398" s="239">
        <v>2.0</v>
      </c>
      <c r="K398" s="239">
        <v>0.0</v>
      </c>
      <c r="L398" s="239" t="s">
        <v>2126</v>
      </c>
      <c r="M398" s="241">
        <v>44374.92806957176</v>
      </c>
      <c r="N398" s="239"/>
      <c r="O398" s="241"/>
    </row>
    <row r="399">
      <c r="A399" s="239" t="s">
        <v>2372</v>
      </c>
      <c r="B399" s="239" t="s">
        <v>2371</v>
      </c>
      <c r="C399" s="239" t="s">
        <v>1755</v>
      </c>
      <c r="D399" s="239" t="s">
        <v>1789</v>
      </c>
      <c r="E399" s="239">
        <v>36.5</v>
      </c>
      <c r="F399" s="239">
        <v>141.0</v>
      </c>
      <c r="G399" s="239">
        <v>9.0</v>
      </c>
      <c r="H399" s="239">
        <v>36.0</v>
      </c>
      <c r="I399" s="239"/>
      <c r="J399" s="239">
        <v>2.0</v>
      </c>
      <c r="K399" s="239">
        <v>0.0</v>
      </c>
      <c r="L399" s="239" t="s">
        <v>2126</v>
      </c>
      <c r="M399" s="241">
        <v>44374.929646041666</v>
      </c>
      <c r="N399" s="239"/>
      <c r="O399" s="241"/>
    </row>
    <row r="400">
      <c r="A400" s="239" t="s">
        <v>2373</v>
      </c>
      <c r="B400" s="239" t="s">
        <v>2371</v>
      </c>
      <c r="C400" s="239" t="s">
        <v>1755</v>
      </c>
      <c r="D400" s="239" t="s">
        <v>1787</v>
      </c>
      <c r="E400" s="239">
        <v>36.5</v>
      </c>
      <c r="F400" s="239">
        <v>139.0</v>
      </c>
      <c r="G400" s="239">
        <v>9.0</v>
      </c>
      <c r="H400" s="239">
        <v>36.0</v>
      </c>
      <c r="I400" s="239"/>
      <c r="J400" s="239">
        <v>2.0</v>
      </c>
      <c r="K400" s="239">
        <v>0.0</v>
      </c>
      <c r="L400" s="239" t="s">
        <v>2126</v>
      </c>
      <c r="M400" s="241">
        <v>44374.93093431713</v>
      </c>
      <c r="N400" s="239"/>
      <c r="O400" s="241"/>
    </row>
    <row r="401">
      <c r="A401" s="239" t="s">
        <v>2374</v>
      </c>
      <c r="B401" s="239" t="s">
        <v>2375</v>
      </c>
      <c r="C401" s="239">
        <v>4.0</v>
      </c>
      <c r="D401" s="239" t="s">
        <v>191</v>
      </c>
      <c r="E401" s="239">
        <v>71.5</v>
      </c>
      <c r="F401" s="239">
        <v>129.0</v>
      </c>
      <c r="G401" s="239">
        <v>18.0</v>
      </c>
      <c r="H401" s="239">
        <v>72.0</v>
      </c>
      <c r="I401" s="239"/>
      <c r="J401" s="239">
        <v>2.0</v>
      </c>
      <c r="K401" s="239">
        <v>0.0</v>
      </c>
      <c r="L401" s="239" t="s">
        <v>411</v>
      </c>
      <c r="M401" s="241">
        <v>44379.73389909722</v>
      </c>
      <c r="N401" s="239"/>
      <c r="O401" s="241"/>
    </row>
    <row r="402">
      <c r="A402" s="239" t="s">
        <v>2376</v>
      </c>
      <c r="B402" s="239" t="s">
        <v>2377</v>
      </c>
      <c r="C402" s="239" t="s">
        <v>1755</v>
      </c>
      <c r="D402" s="239" t="s">
        <v>191</v>
      </c>
      <c r="E402" s="239">
        <v>71.3</v>
      </c>
      <c r="F402" s="239">
        <v>131.0</v>
      </c>
      <c r="G402" s="239">
        <v>18.0</v>
      </c>
      <c r="H402" s="239">
        <v>71.0</v>
      </c>
      <c r="I402" s="239"/>
      <c r="J402" s="239">
        <v>2.0</v>
      </c>
      <c r="K402" s="239">
        <v>0.0</v>
      </c>
      <c r="L402" s="239" t="s">
        <v>312</v>
      </c>
      <c r="M402" s="241">
        <v>44380.654040231486</v>
      </c>
      <c r="N402" s="239"/>
      <c r="O402" s="241"/>
    </row>
    <row r="403">
      <c r="A403" s="239" t="s">
        <v>2378</v>
      </c>
      <c r="B403" s="239" t="s">
        <v>2379</v>
      </c>
      <c r="C403" s="239">
        <v>1.0</v>
      </c>
      <c r="D403" s="239" t="s">
        <v>191</v>
      </c>
      <c r="E403" s="239">
        <v>71.9</v>
      </c>
      <c r="F403" s="239">
        <v>148.0</v>
      </c>
      <c r="G403" s="239">
        <v>18.0</v>
      </c>
      <c r="H403" s="239">
        <v>71.0</v>
      </c>
      <c r="I403" s="239"/>
      <c r="J403" s="239">
        <v>2.0</v>
      </c>
      <c r="K403" s="239">
        <v>0.0</v>
      </c>
      <c r="L403" s="239" t="s">
        <v>350</v>
      </c>
      <c r="M403" s="241">
        <v>44380.81745747685</v>
      </c>
      <c r="N403" s="239"/>
      <c r="O403" s="241"/>
    </row>
    <row r="404">
      <c r="A404" s="239" t="s">
        <v>2380</v>
      </c>
      <c r="B404" s="239" t="s">
        <v>2381</v>
      </c>
      <c r="C404" s="239" t="s">
        <v>1755</v>
      </c>
      <c r="D404" s="239" t="s">
        <v>191</v>
      </c>
      <c r="E404" s="239">
        <v>70.0</v>
      </c>
      <c r="F404" s="239">
        <v>134.0</v>
      </c>
      <c r="G404" s="239">
        <v>18.0</v>
      </c>
      <c r="H404" s="239">
        <v>71.0</v>
      </c>
      <c r="I404" s="239"/>
      <c r="J404" s="239">
        <v>2.0</v>
      </c>
      <c r="K404" s="239">
        <v>0.0</v>
      </c>
      <c r="L404" s="239" t="s">
        <v>340</v>
      </c>
      <c r="M404" s="241">
        <v>44387.33038049769</v>
      </c>
      <c r="N404" s="239"/>
      <c r="O404" s="241"/>
    </row>
    <row r="405">
      <c r="A405" s="239" t="s">
        <v>2382</v>
      </c>
      <c r="B405" s="239" t="s">
        <v>2383</v>
      </c>
      <c r="C405" s="239" t="s">
        <v>1757</v>
      </c>
      <c r="D405" s="239" t="s">
        <v>191</v>
      </c>
      <c r="E405" s="239">
        <v>70.7</v>
      </c>
      <c r="F405" s="239">
        <v>117.0</v>
      </c>
      <c r="G405" s="239">
        <v>18.0</v>
      </c>
      <c r="H405" s="239">
        <v>70.0</v>
      </c>
      <c r="I405" s="239"/>
      <c r="J405" s="239">
        <v>2.0</v>
      </c>
      <c r="K405" s="239">
        <v>0.0</v>
      </c>
      <c r="L405" s="239" t="s">
        <v>291</v>
      </c>
      <c r="M405" s="241">
        <v>44394.67759851852</v>
      </c>
      <c r="N405" s="239"/>
      <c r="O405" s="241"/>
    </row>
    <row r="406">
      <c r="A406" s="239" t="s">
        <v>2384</v>
      </c>
      <c r="B406" s="239" t="s">
        <v>2385</v>
      </c>
      <c r="C406" s="239" t="s">
        <v>2386</v>
      </c>
      <c r="D406" s="239" t="s">
        <v>191</v>
      </c>
      <c r="E406" s="239">
        <v>69.6</v>
      </c>
      <c r="F406" s="239">
        <v>127.0</v>
      </c>
      <c r="G406" s="239">
        <v>18.0</v>
      </c>
      <c r="H406" s="239">
        <v>72.0</v>
      </c>
      <c r="I406" s="239"/>
      <c r="J406" s="239">
        <v>2.0</v>
      </c>
      <c r="K406" s="239">
        <v>0.0</v>
      </c>
      <c r="L406" s="239" t="s">
        <v>322</v>
      </c>
      <c r="M406" s="241">
        <v>44394.751321828706</v>
      </c>
      <c r="N406" s="239"/>
      <c r="O406" s="241"/>
    </row>
    <row r="407">
      <c r="A407" s="239" t="s">
        <v>2387</v>
      </c>
      <c r="B407" s="239" t="s">
        <v>2388</v>
      </c>
      <c r="C407" s="239" t="s">
        <v>1907</v>
      </c>
      <c r="D407" s="239" t="s">
        <v>191</v>
      </c>
      <c r="E407" s="239">
        <v>69.5</v>
      </c>
      <c r="F407" s="239">
        <v>117.0</v>
      </c>
      <c r="G407" s="239">
        <v>18.0</v>
      </c>
      <c r="H407" s="239">
        <v>72.0</v>
      </c>
      <c r="I407" s="239"/>
      <c r="J407" s="239">
        <v>2.0</v>
      </c>
      <c r="K407" s="239">
        <v>0.0</v>
      </c>
      <c r="L407" s="239" t="s">
        <v>312</v>
      </c>
      <c r="M407" s="241">
        <v>44395.52310630787</v>
      </c>
      <c r="N407" s="239"/>
      <c r="O407" s="241"/>
    </row>
    <row r="408">
      <c r="A408" s="239" t="s">
        <v>2389</v>
      </c>
      <c r="B408" s="239" t="s">
        <v>2390</v>
      </c>
      <c r="C408" s="239" t="s">
        <v>1851</v>
      </c>
      <c r="D408" s="239" t="s">
        <v>191</v>
      </c>
      <c r="E408" s="239">
        <v>72.1</v>
      </c>
      <c r="F408" s="239">
        <v>135.0</v>
      </c>
      <c r="G408" s="239">
        <v>18.0</v>
      </c>
      <c r="H408" s="239">
        <v>72.0</v>
      </c>
      <c r="I408" s="239"/>
      <c r="J408" s="239">
        <v>2.0</v>
      </c>
      <c r="K408" s="239">
        <v>0.0</v>
      </c>
      <c r="L408" s="239" t="s">
        <v>322</v>
      </c>
      <c r="M408" s="241">
        <v>44397.715524444444</v>
      </c>
      <c r="N408" s="239"/>
      <c r="O408" s="241"/>
    </row>
    <row r="409">
      <c r="A409" s="239" t="s">
        <v>2391</v>
      </c>
      <c r="B409" s="239" t="s">
        <v>2392</v>
      </c>
      <c r="C409" s="239" t="s">
        <v>2393</v>
      </c>
      <c r="D409" s="239" t="s">
        <v>191</v>
      </c>
      <c r="E409" s="239">
        <v>72.1</v>
      </c>
      <c r="F409" s="239">
        <v>125.0</v>
      </c>
      <c r="G409" s="239">
        <v>18.0</v>
      </c>
      <c r="H409" s="239">
        <v>72.0</v>
      </c>
      <c r="I409" s="239"/>
      <c r="J409" s="239">
        <v>2.0</v>
      </c>
      <c r="K409" s="239">
        <v>0.0</v>
      </c>
      <c r="L409" s="239" t="s">
        <v>359</v>
      </c>
      <c r="M409" s="241">
        <v>44411.77359038194</v>
      </c>
      <c r="N409" s="239"/>
      <c r="O409" s="241"/>
    </row>
    <row r="410">
      <c r="A410" s="239" t="s">
        <v>2394</v>
      </c>
      <c r="B410" s="239" t="s">
        <v>2395</v>
      </c>
      <c r="C410" s="239" t="s">
        <v>1755</v>
      </c>
      <c r="D410" s="239" t="s">
        <v>191</v>
      </c>
      <c r="E410" s="239">
        <v>68.3</v>
      </c>
      <c r="F410" s="239">
        <v>124.0</v>
      </c>
      <c r="G410" s="239">
        <v>18.0</v>
      </c>
      <c r="H410" s="239">
        <v>72.0</v>
      </c>
      <c r="I410" s="239"/>
      <c r="J410" s="239">
        <v>2.0</v>
      </c>
      <c r="K410" s="239">
        <v>0.0</v>
      </c>
      <c r="L410" s="239" t="s">
        <v>59</v>
      </c>
      <c r="M410" s="241">
        <v>44416.70272494213</v>
      </c>
      <c r="N410" s="239"/>
      <c r="O410" s="241"/>
    </row>
    <row r="411">
      <c r="A411" s="239" t="s">
        <v>1409</v>
      </c>
      <c r="B411" s="239" t="s">
        <v>2396</v>
      </c>
      <c r="C411" s="239" t="s">
        <v>1755</v>
      </c>
      <c r="D411" s="239" t="s">
        <v>191</v>
      </c>
      <c r="E411" s="239">
        <v>69.8</v>
      </c>
      <c r="F411" s="239">
        <v>121.0</v>
      </c>
      <c r="G411" s="239">
        <v>18.0</v>
      </c>
      <c r="H411" s="239">
        <v>70.0</v>
      </c>
      <c r="I411" s="239"/>
      <c r="J411" s="239">
        <v>2.0</v>
      </c>
      <c r="K411" s="239">
        <v>2.0</v>
      </c>
      <c r="L411" s="239" t="s">
        <v>322</v>
      </c>
      <c r="M411" s="241">
        <v>44417.64771622686</v>
      </c>
      <c r="N411" s="239"/>
      <c r="O411" s="241"/>
    </row>
    <row r="412">
      <c r="A412" s="239" t="s">
        <v>2397</v>
      </c>
      <c r="B412" s="239" t="s">
        <v>2398</v>
      </c>
      <c r="C412" s="239" t="s">
        <v>1799</v>
      </c>
      <c r="D412" s="239" t="s">
        <v>191</v>
      </c>
      <c r="E412" s="239">
        <v>69.2</v>
      </c>
      <c r="F412" s="239">
        <v>119.0</v>
      </c>
      <c r="G412" s="239">
        <v>18.0</v>
      </c>
      <c r="H412" s="239">
        <v>71.0</v>
      </c>
      <c r="I412" s="239"/>
      <c r="J412" s="239">
        <v>2.0</v>
      </c>
      <c r="K412" s="239">
        <v>0.0</v>
      </c>
      <c r="L412" s="239" t="s">
        <v>201</v>
      </c>
      <c r="M412" s="241">
        <v>44419.3340559375</v>
      </c>
      <c r="N412" s="239"/>
      <c r="O412" s="241"/>
    </row>
    <row r="413">
      <c r="A413" s="239" t="s">
        <v>2399</v>
      </c>
      <c r="B413" s="239" t="s">
        <v>2400</v>
      </c>
      <c r="C413" s="239" t="s">
        <v>1757</v>
      </c>
      <c r="D413" s="239" t="s">
        <v>191</v>
      </c>
      <c r="E413" s="239">
        <v>70.5</v>
      </c>
      <c r="F413" s="239">
        <v>134.0</v>
      </c>
      <c r="G413" s="239">
        <v>18.0</v>
      </c>
      <c r="H413" s="239">
        <v>72.0</v>
      </c>
      <c r="I413" s="239"/>
      <c r="J413" s="239">
        <v>2.0</v>
      </c>
      <c r="K413" s="239">
        <v>0.0</v>
      </c>
      <c r="L413" s="239" t="s">
        <v>201</v>
      </c>
      <c r="M413" s="241">
        <v>44420.486682002316</v>
      </c>
      <c r="N413" s="239"/>
      <c r="O413" s="241"/>
    </row>
    <row r="414">
      <c r="A414" s="239" t="s">
        <v>14</v>
      </c>
      <c r="B414" s="239"/>
      <c r="C414" s="239"/>
      <c r="D414" s="239"/>
      <c r="E414" s="239"/>
      <c r="F414" s="239"/>
      <c r="G414" s="239" t="s">
        <v>14</v>
      </c>
      <c r="H414" s="239"/>
      <c r="I414" s="239"/>
      <c r="J414" s="239" t="s">
        <v>14</v>
      </c>
      <c r="K414" s="239" t="s">
        <v>14</v>
      </c>
      <c r="L414" s="239"/>
      <c r="M414" s="241"/>
      <c r="N414" s="239"/>
      <c r="O414" s="241"/>
    </row>
    <row r="415">
      <c r="A415" s="239" t="s">
        <v>14</v>
      </c>
      <c r="B415" s="239"/>
      <c r="C415" s="239"/>
      <c r="D415" s="239"/>
      <c r="E415" s="239"/>
      <c r="F415" s="239"/>
      <c r="G415" s="239" t="s">
        <v>14</v>
      </c>
      <c r="H415" s="239"/>
      <c r="I415" s="239"/>
      <c r="J415" s="239" t="s">
        <v>14</v>
      </c>
      <c r="K415" s="239" t="s">
        <v>14</v>
      </c>
      <c r="L415" s="239"/>
      <c r="M415" s="241"/>
      <c r="N415" s="239"/>
      <c r="O415" s="241"/>
    </row>
    <row r="416">
      <c r="A416" s="239" t="s">
        <v>2401</v>
      </c>
      <c r="B416" s="239" t="s">
        <v>2402</v>
      </c>
      <c r="C416" s="239" t="s">
        <v>1757</v>
      </c>
      <c r="D416" s="239" t="s">
        <v>191</v>
      </c>
      <c r="E416" s="239">
        <v>71.2</v>
      </c>
      <c r="F416" s="239">
        <v>140.0</v>
      </c>
      <c r="G416" s="239">
        <v>18.0</v>
      </c>
      <c r="H416" s="239">
        <v>72.0</v>
      </c>
      <c r="I416" s="239"/>
      <c r="J416" s="239">
        <v>2.0</v>
      </c>
      <c r="K416" s="239">
        <v>0.0</v>
      </c>
      <c r="L416" s="239" t="s">
        <v>201</v>
      </c>
      <c r="M416" s="241">
        <v>44421.34471697916</v>
      </c>
      <c r="N416" s="239"/>
      <c r="O416" s="241"/>
    </row>
    <row r="417">
      <c r="A417" s="239" t="s">
        <v>2403</v>
      </c>
      <c r="B417" s="239" t="s">
        <v>2404</v>
      </c>
      <c r="C417" s="239" t="s">
        <v>1802</v>
      </c>
      <c r="D417" s="239" t="s">
        <v>191</v>
      </c>
      <c r="E417" s="239">
        <v>70.7</v>
      </c>
      <c r="F417" s="239">
        <v>127.0</v>
      </c>
      <c r="G417" s="239">
        <v>18.0</v>
      </c>
      <c r="H417" s="239">
        <v>72.0</v>
      </c>
      <c r="I417" s="239"/>
      <c r="J417" s="239">
        <v>2.0</v>
      </c>
      <c r="K417" s="239">
        <v>0.0</v>
      </c>
      <c r="L417" s="239" t="s">
        <v>411</v>
      </c>
      <c r="M417" s="241">
        <v>44421.42983637731</v>
      </c>
      <c r="N417" s="239"/>
      <c r="O417" s="241"/>
    </row>
    <row r="418">
      <c r="A418" s="239" t="s">
        <v>2405</v>
      </c>
      <c r="B418" s="239" t="s">
        <v>2404</v>
      </c>
      <c r="C418" s="239" t="s">
        <v>1851</v>
      </c>
      <c r="D418" s="239" t="s">
        <v>191</v>
      </c>
      <c r="E418" s="239">
        <v>72.4</v>
      </c>
      <c r="F418" s="239">
        <v>132.0</v>
      </c>
      <c r="G418" s="239">
        <v>18.0</v>
      </c>
      <c r="H418" s="239">
        <v>72.0</v>
      </c>
      <c r="I418" s="239"/>
      <c r="J418" s="239">
        <v>2.0</v>
      </c>
      <c r="K418" s="239">
        <v>0.0</v>
      </c>
      <c r="L418" s="239" t="s">
        <v>411</v>
      </c>
      <c r="M418" s="241">
        <v>44421.430465937505</v>
      </c>
      <c r="N418" s="239"/>
      <c r="O418" s="241"/>
    </row>
    <row r="419">
      <c r="A419" s="239" t="s">
        <v>2406</v>
      </c>
      <c r="B419" s="239" t="s">
        <v>2407</v>
      </c>
      <c r="C419" s="239" t="s">
        <v>1799</v>
      </c>
      <c r="D419" s="239" t="s">
        <v>191</v>
      </c>
      <c r="E419" s="239">
        <v>70.0</v>
      </c>
      <c r="F419" s="239">
        <v>128.0</v>
      </c>
      <c r="G419" s="239">
        <v>18.0</v>
      </c>
      <c r="H419" s="239">
        <v>72.0</v>
      </c>
      <c r="I419" s="239"/>
      <c r="J419" s="239">
        <v>2.0</v>
      </c>
      <c r="K419" s="239">
        <v>0.0</v>
      </c>
      <c r="L419" s="239" t="s">
        <v>340</v>
      </c>
      <c r="M419" s="241">
        <v>44422.659305925925</v>
      </c>
      <c r="N419" s="239"/>
      <c r="O419" s="241"/>
    </row>
    <row r="420">
      <c r="A420" s="239" t="s">
        <v>2408</v>
      </c>
      <c r="B420" s="239" t="s">
        <v>2409</v>
      </c>
      <c r="C420" s="239" t="s">
        <v>1757</v>
      </c>
      <c r="D420" s="239" t="s">
        <v>191</v>
      </c>
      <c r="E420" s="239">
        <v>66.9</v>
      </c>
      <c r="F420" s="239">
        <v>115.0</v>
      </c>
      <c r="G420" s="239">
        <v>18.0</v>
      </c>
      <c r="H420" s="239">
        <v>70.0</v>
      </c>
      <c r="I420" s="239"/>
      <c r="J420" s="239">
        <v>2.0</v>
      </c>
      <c r="K420" s="239">
        <v>0.0</v>
      </c>
      <c r="L420" s="239" t="s">
        <v>302</v>
      </c>
      <c r="M420" s="241">
        <v>44422.68562787037</v>
      </c>
      <c r="N420" s="239"/>
      <c r="O420" s="241"/>
    </row>
    <row r="421">
      <c r="A421" s="239" t="s">
        <v>2410</v>
      </c>
      <c r="B421" s="239" t="s">
        <v>2411</v>
      </c>
      <c r="C421" s="239" t="s">
        <v>2412</v>
      </c>
      <c r="D421" s="239" t="s">
        <v>191</v>
      </c>
      <c r="E421" s="239">
        <v>70.7</v>
      </c>
      <c r="F421" s="239">
        <v>138.0</v>
      </c>
      <c r="G421" s="239">
        <v>18.0</v>
      </c>
      <c r="H421" s="239">
        <v>71.0</v>
      </c>
      <c r="I421" s="239"/>
      <c r="J421" s="239">
        <v>2.0</v>
      </c>
      <c r="K421" s="239">
        <v>0.0</v>
      </c>
      <c r="L421" s="239" t="s">
        <v>201</v>
      </c>
      <c r="M421" s="241">
        <v>44423.57189762732</v>
      </c>
      <c r="N421" s="239"/>
      <c r="O421" s="241"/>
    </row>
    <row r="422">
      <c r="A422" s="239" t="s">
        <v>2413</v>
      </c>
      <c r="B422" s="239" t="s">
        <v>2414</v>
      </c>
      <c r="C422" s="239" t="s">
        <v>1757</v>
      </c>
      <c r="D422" s="239" t="s">
        <v>191</v>
      </c>
      <c r="E422" s="239">
        <v>68.6</v>
      </c>
      <c r="F422" s="239">
        <v>119.0</v>
      </c>
      <c r="G422" s="239">
        <v>18.0</v>
      </c>
      <c r="H422" s="239">
        <v>70.0</v>
      </c>
      <c r="I422" s="239"/>
      <c r="J422" s="239">
        <v>2.0</v>
      </c>
      <c r="K422" s="239">
        <v>0.0</v>
      </c>
      <c r="L422" s="239" t="s">
        <v>16</v>
      </c>
      <c r="M422" s="241">
        <v>44431.415495740745</v>
      </c>
      <c r="N422" s="239"/>
      <c r="O422" s="241"/>
    </row>
    <row r="423">
      <c r="A423" s="239" t="s">
        <v>1024</v>
      </c>
      <c r="B423" s="239" t="s">
        <v>2415</v>
      </c>
      <c r="C423" s="239" t="s">
        <v>1755</v>
      </c>
      <c r="D423" s="239" t="s">
        <v>191</v>
      </c>
      <c r="E423" s="239">
        <v>71.4</v>
      </c>
      <c r="F423" s="239">
        <v>133.0</v>
      </c>
      <c r="G423" s="239">
        <v>18.0</v>
      </c>
      <c r="H423" s="239">
        <v>72.0</v>
      </c>
      <c r="I423" s="239"/>
      <c r="J423" s="239">
        <v>2.0</v>
      </c>
      <c r="K423" s="239">
        <v>3.0</v>
      </c>
      <c r="L423" s="239" t="s">
        <v>201</v>
      </c>
      <c r="M423" s="241">
        <v>44627.505541412036</v>
      </c>
      <c r="N423" s="239" t="s">
        <v>201</v>
      </c>
      <c r="O423" s="241">
        <v>45431.44040247685</v>
      </c>
    </row>
    <row r="424">
      <c r="A424" s="239" t="s">
        <v>2416</v>
      </c>
      <c r="B424" s="239" t="s">
        <v>2417</v>
      </c>
      <c r="C424" s="239" t="s">
        <v>2199</v>
      </c>
      <c r="D424" s="239" t="s">
        <v>191</v>
      </c>
      <c r="E424" s="239">
        <v>70.8</v>
      </c>
      <c r="F424" s="239">
        <v>133.0</v>
      </c>
      <c r="G424" s="239">
        <v>18.0</v>
      </c>
      <c r="H424" s="239">
        <v>70.0</v>
      </c>
      <c r="I424" s="239"/>
      <c r="J424" s="239">
        <v>2.0</v>
      </c>
      <c r="K424" s="239">
        <v>0.0</v>
      </c>
      <c r="L424" s="239" t="s">
        <v>28</v>
      </c>
      <c r="M424" s="241">
        <v>44627.558677106485</v>
      </c>
      <c r="N424" s="239"/>
      <c r="O424" s="241"/>
    </row>
    <row r="425">
      <c r="A425" s="239" t="s">
        <v>2418</v>
      </c>
      <c r="B425" s="239" t="s">
        <v>2419</v>
      </c>
      <c r="C425" s="239" t="s">
        <v>1799</v>
      </c>
      <c r="D425" s="239" t="s">
        <v>191</v>
      </c>
      <c r="E425" s="239">
        <v>71.7</v>
      </c>
      <c r="F425" s="239">
        <v>137.0</v>
      </c>
      <c r="G425" s="239">
        <v>18.0</v>
      </c>
      <c r="H425" s="239">
        <v>71.0</v>
      </c>
      <c r="I425" s="239"/>
      <c r="J425" s="239">
        <v>2.0</v>
      </c>
      <c r="K425" s="239">
        <v>0.0</v>
      </c>
      <c r="L425" s="239" t="s">
        <v>28</v>
      </c>
      <c r="M425" s="241">
        <v>44627.55986332176</v>
      </c>
      <c r="N425" s="239"/>
      <c r="O425" s="241"/>
    </row>
    <row r="426">
      <c r="A426" s="239" t="s">
        <v>2420</v>
      </c>
      <c r="B426" s="239" t="s">
        <v>2421</v>
      </c>
      <c r="C426" s="239" t="s">
        <v>1755</v>
      </c>
      <c r="D426" s="239" t="s">
        <v>191</v>
      </c>
      <c r="E426" s="239">
        <v>60.8</v>
      </c>
      <c r="F426" s="239">
        <v>100.0</v>
      </c>
      <c r="G426" s="239">
        <v>18.0</v>
      </c>
      <c r="H426" s="239">
        <v>62.0</v>
      </c>
      <c r="I426" s="239"/>
      <c r="J426" s="239">
        <v>2.0</v>
      </c>
      <c r="K426" s="239">
        <v>0.0</v>
      </c>
      <c r="L426" s="239" t="s">
        <v>28</v>
      </c>
      <c r="M426" s="241">
        <v>44633.70269712963</v>
      </c>
      <c r="N426" s="239"/>
      <c r="O426" s="241"/>
    </row>
    <row r="427">
      <c r="A427" s="239" t="s">
        <v>2422</v>
      </c>
      <c r="B427" s="239" t="s">
        <v>2423</v>
      </c>
      <c r="C427" s="239" t="s">
        <v>1755</v>
      </c>
      <c r="D427" s="239" t="s">
        <v>191</v>
      </c>
      <c r="E427" s="239">
        <v>68.4</v>
      </c>
      <c r="F427" s="239">
        <v>118.0</v>
      </c>
      <c r="G427" s="239">
        <v>18.0</v>
      </c>
      <c r="H427" s="239">
        <v>70.0</v>
      </c>
      <c r="I427" s="239"/>
      <c r="J427" s="239">
        <v>2.0</v>
      </c>
      <c r="K427" s="239">
        <v>0.0</v>
      </c>
      <c r="L427" s="239" t="s">
        <v>350</v>
      </c>
      <c r="M427" s="241">
        <v>44635.45499599537</v>
      </c>
      <c r="N427" s="239"/>
      <c r="O427" s="241"/>
    </row>
    <row r="428">
      <c r="A428" s="239" t="s">
        <v>2424</v>
      </c>
      <c r="B428" s="239" t="s">
        <v>2425</v>
      </c>
      <c r="C428" s="239" t="s">
        <v>1755</v>
      </c>
      <c r="D428" s="239" t="s">
        <v>191</v>
      </c>
      <c r="E428" s="239">
        <v>72.0</v>
      </c>
      <c r="F428" s="239">
        <v>132.0</v>
      </c>
      <c r="G428" s="239">
        <v>18.0</v>
      </c>
      <c r="H428" s="239">
        <v>72.0</v>
      </c>
      <c r="I428" s="239"/>
      <c r="J428" s="239">
        <v>2.0</v>
      </c>
      <c r="K428" s="239">
        <v>0.0</v>
      </c>
      <c r="L428" s="239" t="s">
        <v>350</v>
      </c>
      <c r="M428" s="241">
        <v>44635.457972233795</v>
      </c>
      <c r="N428" s="239"/>
      <c r="O428" s="241"/>
    </row>
    <row r="429">
      <c r="A429" s="239" t="s">
        <v>2426</v>
      </c>
      <c r="B429" s="239" t="s">
        <v>2427</v>
      </c>
      <c r="C429" s="239" t="s">
        <v>2428</v>
      </c>
      <c r="D429" s="239" t="s">
        <v>191</v>
      </c>
      <c r="E429" s="239">
        <v>69.5</v>
      </c>
      <c r="F429" s="239">
        <v>129.5</v>
      </c>
      <c r="G429" s="239">
        <v>18.0</v>
      </c>
      <c r="H429" s="239">
        <v>72.0</v>
      </c>
      <c r="I429" s="239"/>
      <c r="J429" s="239">
        <v>2.0</v>
      </c>
      <c r="K429" s="239">
        <v>0.0</v>
      </c>
      <c r="L429" s="239" t="s">
        <v>322</v>
      </c>
      <c r="M429" s="241">
        <v>44635.56460587963</v>
      </c>
      <c r="N429" s="239"/>
      <c r="O429" s="241"/>
    </row>
    <row r="430">
      <c r="A430" s="239" t="s">
        <v>2429</v>
      </c>
      <c r="B430" s="239" t="s">
        <v>2430</v>
      </c>
      <c r="C430" s="239" t="s">
        <v>1755</v>
      </c>
      <c r="D430" s="239" t="s">
        <v>191</v>
      </c>
      <c r="E430" s="239">
        <v>70.5</v>
      </c>
      <c r="F430" s="239">
        <v>132.0</v>
      </c>
      <c r="G430" s="239">
        <v>18.0</v>
      </c>
      <c r="H430" s="239">
        <v>72.0</v>
      </c>
      <c r="I430" s="239"/>
      <c r="J430" s="239">
        <v>2.0</v>
      </c>
      <c r="K430" s="239">
        <v>0.0</v>
      </c>
      <c r="L430" s="239" t="s">
        <v>28</v>
      </c>
      <c r="M430" s="241">
        <v>44636.50054173611</v>
      </c>
      <c r="N430" s="239"/>
      <c r="O430" s="241"/>
    </row>
    <row r="431">
      <c r="A431" s="239" t="s">
        <v>2431</v>
      </c>
      <c r="B431" s="239" t="s">
        <v>2432</v>
      </c>
      <c r="C431" s="239" t="s">
        <v>1851</v>
      </c>
      <c r="D431" s="239" t="s">
        <v>191</v>
      </c>
      <c r="E431" s="239">
        <v>72.3</v>
      </c>
      <c r="F431" s="239">
        <v>136.0</v>
      </c>
      <c r="G431" s="239">
        <v>18.0</v>
      </c>
      <c r="H431" s="239">
        <v>71.0</v>
      </c>
      <c r="I431" s="239"/>
      <c r="J431" s="239">
        <v>2.0</v>
      </c>
      <c r="K431" s="239">
        <v>0.0</v>
      </c>
      <c r="L431" s="239" t="s">
        <v>411</v>
      </c>
      <c r="M431" s="241">
        <v>44637.65403774305</v>
      </c>
      <c r="N431" s="239"/>
      <c r="O431" s="241"/>
    </row>
    <row r="432">
      <c r="A432" s="239" t="s">
        <v>2433</v>
      </c>
      <c r="B432" s="239" t="s">
        <v>2434</v>
      </c>
      <c r="C432" s="239" t="s">
        <v>2435</v>
      </c>
      <c r="D432" s="239" t="s">
        <v>191</v>
      </c>
      <c r="E432" s="239">
        <v>70.0</v>
      </c>
      <c r="F432" s="239">
        <v>129.0</v>
      </c>
      <c r="G432" s="239">
        <v>18.0</v>
      </c>
      <c r="H432" s="239">
        <v>71.0</v>
      </c>
      <c r="I432" s="239"/>
      <c r="J432" s="239">
        <v>2.0</v>
      </c>
      <c r="K432" s="239">
        <v>0.0</v>
      </c>
      <c r="L432" s="239" t="s">
        <v>411</v>
      </c>
      <c r="M432" s="241">
        <v>44637.65443101852</v>
      </c>
      <c r="N432" s="239"/>
      <c r="O432" s="241"/>
    </row>
    <row r="433">
      <c r="A433" s="239" t="s">
        <v>2436</v>
      </c>
      <c r="B433" s="239" t="s">
        <v>2434</v>
      </c>
      <c r="C433" s="239" t="s">
        <v>1757</v>
      </c>
      <c r="D433" s="239" t="s">
        <v>191</v>
      </c>
      <c r="E433" s="239">
        <v>66.9</v>
      </c>
      <c r="F433" s="239">
        <v>120.0</v>
      </c>
      <c r="G433" s="239">
        <v>18.0</v>
      </c>
      <c r="H433" s="239">
        <v>71.0</v>
      </c>
      <c r="I433" s="239"/>
      <c r="J433" s="239">
        <v>2.0</v>
      </c>
      <c r="K433" s="239">
        <v>0.0</v>
      </c>
      <c r="L433" s="239" t="s">
        <v>411</v>
      </c>
      <c r="M433" s="241">
        <v>44637.65475686343</v>
      </c>
      <c r="N433" s="239"/>
      <c r="O433" s="241"/>
    </row>
    <row r="434">
      <c r="A434" s="239" t="s">
        <v>2437</v>
      </c>
      <c r="B434" s="239" t="s">
        <v>2434</v>
      </c>
      <c r="C434" s="239" t="s">
        <v>1888</v>
      </c>
      <c r="D434" s="239" t="s">
        <v>191</v>
      </c>
      <c r="E434" s="239">
        <v>65.5</v>
      </c>
      <c r="F434" s="239">
        <v>114.0</v>
      </c>
      <c r="G434" s="239">
        <v>18.0</v>
      </c>
      <c r="H434" s="239">
        <v>71.0</v>
      </c>
      <c r="I434" s="239"/>
      <c r="J434" s="239">
        <v>2.0</v>
      </c>
      <c r="K434" s="239">
        <v>0.0</v>
      </c>
      <c r="L434" s="239" t="s">
        <v>411</v>
      </c>
      <c r="M434" s="241">
        <v>44637.655043425926</v>
      </c>
      <c r="N434" s="239"/>
      <c r="O434" s="241"/>
    </row>
    <row r="435">
      <c r="A435" s="239" t="s">
        <v>2438</v>
      </c>
      <c r="B435" s="239" t="s">
        <v>2415</v>
      </c>
      <c r="C435" s="239" t="s">
        <v>1851</v>
      </c>
      <c r="D435" s="239" t="s">
        <v>191</v>
      </c>
      <c r="E435" s="239">
        <v>74.2</v>
      </c>
      <c r="F435" s="239">
        <v>141.0</v>
      </c>
      <c r="G435" s="239">
        <v>18.0</v>
      </c>
      <c r="H435" s="239">
        <v>72.0</v>
      </c>
      <c r="I435" s="239"/>
      <c r="J435" s="239">
        <v>2.0</v>
      </c>
      <c r="K435" s="239">
        <v>0.0</v>
      </c>
      <c r="L435" s="239" t="s">
        <v>16</v>
      </c>
      <c r="M435" s="241">
        <v>44637.711178275465</v>
      </c>
      <c r="N435" s="239"/>
      <c r="O435" s="241"/>
    </row>
    <row r="436">
      <c r="A436" s="239" t="s">
        <v>2439</v>
      </c>
      <c r="B436" s="239" t="s">
        <v>2440</v>
      </c>
      <c r="C436" s="239" t="s">
        <v>1907</v>
      </c>
      <c r="D436" s="239" t="s">
        <v>191</v>
      </c>
      <c r="E436" s="239">
        <v>69.3</v>
      </c>
      <c r="F436" s="239">
        <v>126.0</v>
      </c>
      <c r="G436" s="239">
        <v>18.0</v>
      </c>
      <c r="H436" s="239">
        <v>72.0</v>
      </c>
      <c r="I436" s="239"/>
      <c r="J436" s="239">
        <v>2.0</v>
      </c>
      <c r="K436" s="239">
        <v>0.0</v>
      </c>
      <c r="L436" s="239" t="s">
        <v>291</v>
      </c>
      <c r="M436" s="241">
        <v>44640.384189895834</v>
      </c>
      <c r="N436" s="239"/>
      <c r="O436" s="241"/>
    </row>
    <row r="437">
      <c r="A437" s="239" t="s">
        <v>2441</v>
      </c>
      <c r="B437" s="239" t="s">
        <v>2442</v>
      </c>
      <c r="C437" s="239" t="s">
        <v>1755</v>
      </c>
      <c r="D437" s="239" t="s">
        <v>191</v>
      </c>
      <c r="E437" s="239">
        <v>70.9</v>
      </c>
      <c r="F437" s="239">
        <v>126.0</v>
      </c>
      <c r="G437" s="239">
        <v>18.0</v>
      </c>
      <c r="H437" s="239">
        <v>70.0</v>
      </c>
      <c r="I437" s="239"/>
      <c r="J437" s="239">
        <v>2.0</v>
      </c>
      <c r="K437" s="239">
        <v>0.0</v>
      </c>
      <c r="L437" s="239" t="s">
        <v>340</v>
      </c>
      <c r="M437" s="241">
        <v>44640.4393612037</v>
      </c>
      <c r="N437" s="239"/>
      <c r="O437" s="241"/>
    </row>
    <row r="438">
      <c r="A438" s="239" t="s">
        <v>2443</v>
      </c>
      <c r="B438" s="239" t="s">
        <v>426</v>
      </c>
      <c r="C438" s="239" t="s">
        <v>1755</v>
      </c>
      <c r="D438" s="239" t="s">
        <v>1789</v>
      </c>
      <c r="E438" s="239">
        <v>35.5</v>
      </c>
      <c r="F438" s="239">
        <v>133.0</v>
      </c>
      <c r="G438" s="239">
        <v>9.0</v>
      </c>
      <c r="H438" s="239">
        <v>36.0</v>
      </c>
      <c r="I438" s="239"/>
      <c r="J438" s="239">
        <v>2.0</v>
      </c>
      <c r="K438" s="239">
        <v>0.0</v>
      </c>
      <c r="L438" s="239" t="s">
        <v>16</v>
      </c>
      <c r="M438" s="241">
        <v>44641.38190422454</v>
      </c>
      <c r="N438" s="239" t="s">
        <v>16</v>
      </c>
      <c r="O438" s="241">
        <v>44644.649877986114</v>
      </c>
    </row>
    <row r="439">
      <c r="A439" s="239" t="s">
        <v>2444</v>
      </c>
      <c r="B439" s="239" t="s">
        <v>426</v>
      </c>
      <c r="C439" s="239" t="s">
        <v>1755</v>
      </c>
      <c r="D439" s="239" t="s">
        <v>1787</v>
      </c>
      <c r="E439" s="239">
        <v>35.9</v>
      </c>
      <c r="F439" s="239">
        <v>133.0</v>
      </c>
      <c r="G439" s="239">
        <v>9.0</v>
      </c>
      <c r="H439" s="239">
        <v>36.0</v>
      </c>
      <c r="I439" s="239"/>
      <c r="J439" s="239">
        <v>2.0</v>
      </c>
      <c r="K439" s="239">
        <v>0.0</v>
      </c>
      <c r="L439" s="239" t="s">
        <v>16</v>
      </c>
      <c r="M439" s="241">
        <v>44641.383042685186</v>
      </c>
      <c r="N439" s="239" t="s">
        <v>216</v>
      </c>
      <c r="O439" s="241">
        <v>44644.70560862268</v>
      </c>
    </row>
    <row r="440">
      <c r="A440" s="239" t="s">
        <v>922</v>
      </c>
      <c r="B440" s="239" t="s">
        <v>426</v>
      </c>
      <c r="C440" s="239" t="s">
        <v>1851</v>
      </c>
      <c r="D440" s="239" t="s">
        <v>1789</v>
      </c>
      <c r="E440" s="239">
        <v>36.8</v>
      </c>
      <c r="F440" s="239">
        <v>138.0</v>
      </c>
      <c r="G440" s="239">
        <v>9.0</v>
      </c>
      <c r="H440" s="239">
        <v>36.0</v>
      </c>
      <c r="I440" s="239"/>
      <c r="J440" s="239">
        <v>2.0</v>
      </c>
      <c r="K440" s="239">
        <v>1.0</v>
      </c>
      <c r="L440" s="239" t="s">
        <v>16</v>
      </c>
      <c r="M440" s="241">
        <v>44641.38385729167</v>
      </c>
      <c r="N440" s="239"/>
      <c r="O440" s="241"/>
    </row>
    <row r="441">
      <c r="A441" s="239" t="s">
        <v>2445</v>
      </c>
      <c r="B441" s="239" t="s">
        <v>426</v>
      </c>
      <c r="C441" s="239" t="s">
        <v>1851</v>
      </c>
      <c r="D441" s="239" t="s">
        <v>1787</v>
      </c>
      <c r="E441" s="239">
        <v>37.4</v>
      </c>
      <c r="F441" s="239">
        <v>144.0</v>
      </c>
      <c r="G441" s="239">
        <v>9.0</v>
      </c>
      <c r="H441" s="239">
        <v>36.0</v>
      </c>
      <c r="I441" s="239"/>
      <c r="J441" s="239">
        <v>2.0</v>
      </c>
      <c r="K441" s="239">
        <v>0.0</v>
      </c>
      <c r="L441" s="239" t="s">
        <v>16</v>
      </c>
      <c r="M441" s="241">
        <v>44641.38402341436</v>
      </c>
      <c r="N441" s="239"/>
      <c r="O441" s="241"/>
    </row>
    <row r="442">
      <c r="A442" s="239" t="s">
        <v>2446</v>
      </c>
      <c r="B442" s="239" t="s">
        <v>2447</v>
      </c>
      <c r="C442" s="239" t="s">
        <v>1755</v>
      </c>
      <c r="D442" s="239" t="s">
        <v>1789</v>
      </c>
      <c r="E442" s="239">
        <v>35.8</v>
      </c>
      <c r="F442" s="239">
        <v>136.0</v>
      </c>
      <c r="G442" s="239">
        <v>9.0</v>
      </c>
      <c r="H442" s="239">
        <v>36.0</v>
      </c>
      <c r="I442" s="239"/>
      <c r="J442" s="239">
        <v>2.0</v>
      </c>
      <c r="K442" s="239">
        <v>0.0</v>
      </c>
      <c r="L442" s="239" t="s">
        <v>322</v>
      </c>
      <c r="M442" s="241">
        <v>44645.707959085645</v>
      </c>
      <c r="N442" s="239"/>
      <c r="O442" s="241"/>
    </row>
    <row r="443">
      <c r="A443" s="239" t="s">
        <v>2448</v>
      </c>
      <c r="B443" s="239" t="s">
        <v>2449</v>
      </c>
      <c r="C443" s="239" t="s">
        <v>1755</v>
      </c>
      <c r="D443" s="239" t="s">
        <v>1787</v>
      </c>
      <c r="E443" s="239">
        <v>35.5</v>
      </c>
      <c r="F443" s="239">
        <v>131.0</v>
      </c>
      <c r="G443" s="239">
        <v>9.0</v>
      </c>
      <c r="H443" s="239">
        <v>36.0</v>
      </c>
      <c r="I443" s="239"/>
      <c r="J443" s="239">
        <v>2.0</v>
      </c>
      <c r="K443" s="239">
        <v>0.0</v>
      </c>
      <c r="L443" s="239" t="s">
        <v>322</v>
      </c>
      <c r="M443" s="241">
        <v>44645.70838140046</v>
      </c>
      <c r="N443" s="239"/>
      <c r="O443" s="241"/>
    </row>
    <row r="444">
      <c r="A444" s="239" t="s">
        <v>1169</v>
      </c>
      <c r="B444" s="239" t="s">
        <v>2450</v>
      </c>
      <c r="C444" s="239" t="s">
        <v>2199</v>
      </c>
      <c r="D444" s="239" t="s">
        <v>1761</v>
      </c>
      <c r="E444" s="239">
        <v>30.3</v>
      </c>
      <c r="F444" s="239">
        <v>108.0</v>
      </c>
      <c r="G444" s="239">
        <v>9.0</v>
      </c>
      <c r="H444" s="239">
        <v>30.0</v>
      </c>
      <c r="I444" s="239"/>
      <c r="J444" s="239">
        <v>2.0</v>
      </c>
      <c r="K444" s="239">
        <v>1.0</v>
      </c>
      <c r="L444" s="239" t="s">
        <v>28</v>
      </c>
      <c r="M444" s="241">
        <v>44646.35415741898</v>
      </c>
      <c r="N444" s="239"/>
      <c r="O444" s="241"/>
    </row>
    <row r="445">
      <c r="A445" s="239" t="s">
        <v>2451</v>
      </c>
      <c r="B445" s="239" t="s">
        <v>2452</v>
      </c>
      <c r="C445" s="239" t="s">
        <v>1757</v>
      </c>
      <c r="D445" s="239" t="s">
        <v>1787</v>
      </c>
      <c r="E445" s="239">
        <v>33.8</v>
      </c>
      <c r="F445" s="239">
        <v>121.0</v>
      </c>
      <c r="G445" s="239">
        <v>9.0</v>
      </c>
      <c r="H445" s="239">
        <v>36.0</v>
      </c>
      <c r="I445" s="239"/>
      <c r="J445" s="239">
        <v>2.0</v>
      </c>
      <c r="K445" s="239">
        <v>0.0</v>
      </c>
      <c r="L445" s="239" t="s">
        <v>59</v>
      </c>
      <c r="M445" s="241">
        <v>44647.513977511575</v>
      </c>
      <c r="N445" s="239"/>
      <c r="O445" s="241"/>
    </row>
    <row r="446">
      <c r="A446" s="239" t="s">
        <v>2453</v>
      </c>
      <c r="B446" s="239" t="s">
        <v>2454</v>
      </c>
      <c r="C446" s="239" t="s">
        <v>1755</v>
      </c>
      <c r="D446" s="239" t="s">
        <v>1789</v>
      </c>
      <c r="E446" s="239">
        <v>35.1</v>
      </c>
      <c r="F446" s="239">
        <v>119.0</v>
      </c>
      <c r="G446" s="239">
        <v>9.0</v>
      </c>
      <c r="H446" s="239">
        <v>36.0</v>
      </c>
      <c r="I446" s="239"/>
      <c r="J446" s="239">
        <v>2.0</v>
      </c>
      <c r="K446" s="239">
        <v>0.0</v>
      </c>
      <c r="L446" s="239" t="s">
        <v>340</v>
      </c>
      <c r="M446" s="241">
        <v>44647.49988497685</v>
      </c>
      <c r="N446" s="239"/>
      <c r="O446" s="241"/>
    </row>
    <row r="447">
      <c r="A447" s="239" t="s">
        <v>2455</v>
      </c>
      <c r="B447" s="239" t="s">
        <v>2454</v>
      </c>
      <c r="C447" s="239" t="s">
        <v>1755</v>
      </c>
      <c r="D447" s="239" t="s">
        <v>1787</v>
      </c>
      <c r="E447" s="239">
        <v>36.7</v>
      </c>
      <c r="F447" s="239">
        <v>137.0</v>
      </c>
      <c r="G447" s="239">
        <v>9.0</v>
      </c>
      <c r="H447" s="239">
        <v>36.0</v>
      </c>
      <c r="I447" s="239"/>
      <c r="J447" s="239">
        <v>2.0</v>
      </c>
      <c r="K447" s="239">
        <v>0.0</v>
      </c>
      <c r="L447" s="239" t="s">
        <v>340</v>
      </c>
      <c r="M447" s="241">
        <v>44647.50052716435</v>
      </c>
      <c r="N447" s="239" t="s">
        <v>16</v>
      </c>
      <c r="O447" s="241">
        <v>44648.430058495374</v>
      </c>
    </row>
    <row r="448">
      <c r="A448" s="239" t="s">
        <v>14</v>
      </c>
      <c r="B448" s="239"/>
      <c r="C448" s="239"/>
      <c r="D448" s="239"/>
      <c r="E448" s="239"/>
      <c r="F448" s="239"/>
      <c r="G448" s="239" t="s">
        <v>14</v>
      </c>
      <c r="H448" s="239"/>
      <c r="I448" s="239"/>
      <c r="J448" s="239" t="s">
        <v>14</v>
      </c>
      <c r="K448" s="239" t="s">
        <v>14</v>
      </c>
      <c r="L448" s="239"/>
      <c r="M448" s="241"/>
      <c r="N448" s="239"/>
      <c r="O448" s="241"/>
    </row>
    <row r="449">
      <c r="A449" s="239" t="s">
        <v>14</v>
      </c>
      <c r="B449" s="239"/>
      <c r="C449" s="239"/>
      <c r="D449" s="239"/>
      <c r="E449" s="239"/>
      <c r="F449" s="239"/>
      <c r="G449" s="239" t="s">
        <v>14</v>
      </c>
      <c r="H449" s="239"/>
      <c r="I449" s="239"/>
      <c r="J449" s="239" t="s">
        <v>14</v>
      </c>
      <c r="K449" s="239" t="s">
        <v>14</v>
      </c>
      <c r="L449" s="239"/>
      <c r="M449" s="241"/>
      <c r="N449" s="239"/>
      <c r="O449" s="241"/>
    </row>
    <row r="450">
      <c r="A450" s="239" t="s">
        <v>14</v>
      </c>
      <c r="B450" s="239"/>
      <c r="C450" s="239"/>
      <c r="D450" s="239"/>
      <c r="E450" s="239"/>
      <c r="F450" s="239"/>
      <c r="G450" s="239" t="s">
        <v>14</v>
      </c>
      <c r="H450" s="239"/>
      <c r="I450" s="239"/>
      <c r="J450" s="239" t="s">
        <v>14</v>
      </c>
      <c r="K450" s="239" t="s">
        <v>14</v>
      </c>
      <c r="L450" s="239"/>
      <c r="M450" s="241"/>
      <c r="N450" s="239"/>
      <c r="O450" s="241"/>
    </row>
    <row r="451">
      <c r="A451" s="239" t="s">
        <v>14</v>
      </c>
      <c r="B451" s="239"/>
      <c r="C451" s="239"/>
      <c r="D451" s="239"/>
      <c r="E451" s="239"/>
      <c r="F451" s="239"/>
      <c r="G451" s="239" t="s">
        <v>14</v>
      </c>
      <c r="H451" s="239"/>
      <c r="I451" s="239"/>
      <c r="J451" s="239" t="s">
        <v>14</v>
      </c>
      <c r="K451" s="239" t="s">
        <v>14</v>
      </c>
      <c r="L451" s="239"/>
      <c r="M451" s="241"/>
      <c r="N451" s="239"/>
      <c r="O451" s="241"/>
    </row>
    <row r="452">
      <c r="A452" s="239" t="s">
        <v>14</v>
      </c>
      <c r="B452" s="239"/>
      <c r="C452" s="239"/>
      <c r="D452" s="239"/>
      <c r="E452" s="239"/>
      <c r="F452" s="239"/>
      <c r="G452" s="239" t="s">
        <v>14</v>
      </c>
      <c r="H452" s="239"/>
      <c r="I452" s="239"/>
      <c r="J452" s="239" t="s">
        <v>14</v>
      </c>
      <c r="K452" s="239" t="s">
        <v>14</v>
      </c>
      <c r="L452" s="239"/>
      <c r="M452" s="241"/>
      <c r="N452" s="239"/>
      <c r="O452" s="241"/>
    </row>
    <row r="453">
      <c r="A453" s="239" t="s">
        <v>14</v>
      </c>
      <c r="B453" s="239"/>
      <c r="C453" s="239"/>
      <c r="D453" s="239"/>
      <c r="E453" s="239"/>
      <c r="F453" s="239"/>
      <c r="G453" s="239" t="s">
        <v>14</v>
      </c>
      <c r="H453" s="239"/>
      <c r="I453" s="239"/>
      <c r="J453" s="239" t="s">
        <v>14</v>
      </c>
      <c r="K453" s="239" t="s">
        <v>14</v>
      </c>
      <c r="L453" s="239"/>
      <c r="M453" s="241"/>
      <c r="N453" s="239"/>
      <c r="O453" s="241"/>
    </row>
    <row r="454">
      <c r="A454" s="239" t="s">
        <v>2456</v>
      </c>
      <c r="B454" s="239" t="s">
        <v>2457</v>
      </c>
      <c r="C454" s="239" t="s">
        <v>1757</v>
      </c>
      <c r="D454" s="239" t="s">
        <v>1789</v>
      </c>
      <c r="E454" s="239">
        <v>35.3</v>
      </c>
      <c r="F454" s="239">
        <v>116.0</v>
      </c>
      <c r="G454" s="239">
        <v>9.0</v>
      </c>
      <c r="H454" s="239">
        <v>35.0</v>
      </c>
      <c r="I454" s="239"/>
      <c r="J454" s="239">
        <v>2.0</v>
      </c>
      <c r="K454" s="239">
        <v>0.0</v>
      </c>
      <c r="L454" s="239" t="s">
        <v>291</v>
      </c>
      <c r="M454" s="241">
        <v>44652.49749840278</v>
      </c>
      <c r="N454" s="239" t="s">
        <v>291</v>
      </c>
      <c r="O454" s="241">
        <v>44652.49971769676</v>
      </c>
    </row>
    <row r="455">
      <c r="A455" s="239" t="s">
        <v>2458</v>
      </c>
      <c r="B455" s="239" t="s">
        <v>2383</v>
      </c>
      <c r="C455" s="239" t="s">
        <v>1757</v>
      </c>
      <c r="D455" s="239" t="s">
        <v>1787</v>
      </c>
      <c r="E455" s="239">
        <v>34.7</v>
      </c>
      <c r="F455" s="239">
        <v>116.0</v>
      </c>
      <c r="G455" s="239">
        <v>9.0</v>
      </c>
      <c r="H455" s="239">
        <v>35.0</v>
      </c>
      <c r="I455" s="239"/>
      <c r="J455" s="239">
        <v>2.0</v>
      </c>
      <c r="K455" s="239">
        <v>0.0</v>
      </c>
      <c r="L455" s="239" t="s">
        <v>291</v>
      </c>
      <c r="M455" s="241">
        <v>44652.49898319444</v>
      </c>
      <c r="N455" s="239" t="s">
        <v>291</v>
      </c>
      <c r="O455" s="241">
        <v>44652.49989432871</v>
      </c>
    </row>
    <row r="456">
      <c r="A456" s="239" t="s">
        <v>2459</v>
      </c>
      <c r="B456" s="239" t="s">
        <v>2460</v>
      </c>
      <c r="C456" s="239" t="s">
        <v>1757</v>
      </c>
      <c r="D456" s="239" t="s">
        <v>1789</v>
      </c>
      <c r="E456" s="239">
        <v>35.6</v>
      </c>
      <c r="F456" s="239">
        <v>129.0</v>
      </c>
      <c r="G456" s="239">
        <v>9.0</v>
      </c>
      <c r="H456" s="239">
        <v>36.0</v>
      </c>
      <c r="I456" s="239"/>
      <c r="J456" s="239">
        <v>2.0</v>
      </c>
      <c r="K456" s="239">
        <v>0.0</v>
      </c>
      <c r="L456" s="239" t="s">
        <v>322</v>
      </c>
      <c r="M456" s="241">
        <v>44652.887998252314</v>
      </c>
      <c r="N456" s="239"/>
      <c r="O456" s="241"/>
    </row>
    <row r="457">
      <c r="A457" s="239" t="s">
        <v>2461</v>
      </c>
      <c r="B457" s="239" t="s">
        <v>2460</v>
      </c>
      <c r="C457" s="239" t="s">
        <v>1757</v>
      </c>
      <c r="D457" s="239" t="s">
        <v>1787</v>
      </c>
      <c r="E457" s="239">
        <v>35.1</v>
      </c>
      <c r="F457" s="239">
        <v>127.0</v>
      </c>
      <c r="G457" s="239">
        <v>9.0</v>
      </c>
      <c r="H457" s="239">
        <v>36.0</v>
      </c>
      <c r="I457" s="239"/>
      <c r="J457" s="239">
        <v>2.0</v>
      </c>
      <c r="K457" s="239">
        <v>0.0</v>
      </c>
      <c r="L457" s="239" t="s">
        <v>322</v>
      </c>
      <c r="M457" s="241">
        <v>44652.88883858796</v>
      </c>
      <c r="N457" s="239"/>
      <c r="O457" s="241"/>
    </row>
    <row r="458">
      <c r="A458" s="239" t="s">
        <v>2462</v>
      </c>
      <c r="B458" s="239" t="s">
        <v>2463</v>
      </c>
      <c r="C458" s="239" t="s">
        <v>2464</v>
      </c>
      <c r="D458" s="239" t="s">
        <v>191</v>
      </c>
      <c r="E458" s="239">
        <v>72.3</v>
      </c>
      <c r="F458" s="239">
        <v>132.0</v>
      </c>
      <c r="G458" s="239">
        <v>18.0</v>
      </c>
      <c r="H458" s="239">
        <v>72.0</v>
      </c>
      <c r="I458" s="239"/>
      <c r="J458" s="239">
        <v>2.0</v>
      </c>
      <c r="K458" s="239">
        <v>0.0</v>
      </c>
      <c r="L458" s="239" t="s">
        <v>244</v>
      </c>
      <c r="M458" s="241">
        <v>44661.499951018515</v>
      </c>
      <c r="N458" s="239"/>
      <c r="O458" s="241"/>
    </row>
    <row r="459">
      <c r="A459" s="239" t="s">
        <v>2465</v>
      </c>
      <c r="B459" s="239" t="s">
        <v>2466</v>
      </c>
      <c r="C459" s="239" t="s">
        <v>2164</v>
      </c>
      <c r="D459" s="239" t="s">
        <v>191</v>
      </c>
      <c r="E459" s="239">
        <v>72.6</v>
      </c>
      <c r="F459" s="239">
        <v>135.0</v>
      </c>
      <c r="G459" s="239">
        <v>18.0</v>
      </c>
      <c r="H459" s="239">
        <v>72.0</v>
      </c>
      <c r="I459" s="239"/>
      <c r="J459" s="239">
        <v>2.0</v>
      </c>
      <c r="K459" s="239">
        <v>0.0</v>
      </c>
      <c r="L459" s="239" t="s">
        <v>16</v>
      </c>
      <c r="M459" s="241">
        <v>44666.63984563657</v>
      </c>
      <c r="N459" s="239"/>
      <c r="O459" s="241"/>
    </row>
    <row r="460">
      <c r="A460" s="239" t="s">
        <v>2467</v>
      </c>
      <c r="B460" s="239" t="s">
        <v>2296</v>
      </c>
      <c r="C460" s="239" t="s">
        <v>2468</v>
      </c>
      <c r="D460" s="239" t="s">
        <v>191</v>
      </c>
      <c r="E460" s="239">
        <v>70.0</v>
      </c>
      <c r="F460" s="239">
        <v>130.0</v>
      </c>
      <c r="G460" s="239">
        <v>18.0</v>
      </c>
      <c r="H460" s="239">
        <v>72.0</v>
      </c>
      <c r="I460" s="239"/>
      <c r="J460" s="239">
        <v>2.0</v>
      </c>
      <c r="K460" s="239">
        <v>0.0</v>
      </c>
      <c r="L460" s="239" t="s">
        <v>322</v>
      </c>
      <c r="M460" s="241">
        <v>44666.58226667824</v>
      </c>
      <c r="N460" s="239"/>
      <c r="O460" s="241"/>
    </row>
    <row r="461">
      <c r="A461" s="239" t="s">
        <v>1521</v>
      </c>
      <c r="B461" s="239" t="s">
        <v>2469</v>
      </c>
      <c r="C461" s="239" t="s">
        <v>1755</v>
      </c>
      <c r="D461" s="239" t="s">
        <v>191</v>
      </c>
      <c r="E461" s="239">
        <v>66.7</v>
      </c>
      <c r="F461" s="239">
        <v>118.0</v>
      </c>
      <c r="G461" s="239">
        <v>18.0</v>
      </c>
      <c r="H461" s="239">
        <v>70.0</v>
      </c>
      <c r="I461" s="239"/>
      <c r="J461" s="239">
        <v>2.0</v>
      </c>
      <c r="K461" s="239">
        <v>1.0</v>
      </c>
      <c r="L461" s="239" t="s">
        <v>244</v>
      </c>
      <c r="M461" s="241">
        <v>44667.488820983795</v>
      </c>
      <c r="N461" s="239"/>
      <c r="O461" s="241"/>
    </row>
    <row r="462">
      <c r="A462" s="239" t="s">
        <v>1277</v>
      </c>
      <c r="B462" s="239" t="s">
        <v>2379</v>
      </c>
      <c r="C462" s="239">
        <v>2.0</v>
      </c>
      <c r="D462" s="239" t="s">
        <v>191</v>
      </c>
      <c r="E462" s="239">
        <v>69.0</v>
      </c>
      <c r="F462" s="239">
        <v>140.0</v>
      </c>
      <c r="G462" s="239">
        <v>18.0</v>
      </c>
      <c r="H462" s="239">
        <v>71.0</v>
      </c>
      <c r="I462" s="239"/>
      <c r="J462" s="239">
        <v>2.0</v>
      </c>
      <c r="K462" s="239">
        <v>1.0</v>
      </c>
      <c r="L462" s="239" t="s">
        <v>350</v>
      </c>
      <c r="M462" s="241">
        <v>44667.649418217596</v>
      </c>
      <c r="N462" s="239"/>
      <c r="O462" s="241"/>
    </row>
    <row r="463">
      <c r="A463" s="239" t="s">
        <v>787</v>
      </c>
      <c r="B463" s="239" t="s">
        <v>2470</v>
      </c>
      <c r="C463" s="239" t="s">
        <v>1755</v>
      </c>
      <c r="D463" s="239" t="s">
        <v>191</v>
      </c>
      <c r="E463" s="239">
        <v>71.3</v>
      </c>
      <c r="F463" s="239">
        <v>138.0</v>
      </c>
      <c r="G463" s="239">
        <v>18.0</v>
      </c>
      <c r="H463" s="239">
        <v>72.0</v>
      </c>
      <c r="I463" s="239"/>
      <c r="J463" s="239">
        <v>2.0</v>
      </c>
      <c r="K463" s="239">
        <v>2.0</v>
      </c>
      <c r="L463" s="239" t="s">
        <v>59</v>
      </c>
      <c r="M463" s="241">
        <v>44668.38514828704</v>
      </c>
      <c r="N463" s="239" t="s">
        <v>16</v>
      </c>
      <c r="O463" s="241">
        <v>45476.57265070602</v>
      </c>
    </row>
    <row r="464">
      <c r="A464" s="239" t="s">
        <v>2471</v>
      </c>
      <c r="B464" s="239" t="s">
        <v>2472</v>
      </c>
      <c r="C464" s="239" t="s">
        <v>1757</v>
      </c>
      <c r="D464" s="239" t="s">
        <v>191</v>
      </c>
      <c r="E464" s="239">
        <v>65.3</v>
      </c>
      <c r="F464" s="239">
        <v>106.0</v>
      </c>
      <c r="G464" s="239">
        <v>18.0</v>
      </c>
      <c r="H464" s="239">
        <v>70.0</v>
      </c>
      <c r="I464" s="239"/>
      <c r="J464" s="239">
        <v>2.0</v>
      </c>
      <c r="K464" s="239">
        <v>0.0</v>
      </c>
      <c r="L464" s="239" t="s">
        <v>244</v>
      </c>
      <c r="M464" s="241">
        <v>44673.51887375</v>
      </c>
      <c r="N464" s="239"/>
      <c r="O464" s="241"/>
    </row>
    <row r="465">
      <c r="A465" s="239" t="s">
        <v>2473</v>
      </c>
      <c r="B465" s="239" t="s">
        <v>2474</v>
      </c>
      <c r="C465" s="239" t="s">
        <v>1757</v>
      </c>
      <c r="D465" s="239" t="s">
        <v>1789</v>
      </c>
      <c r="E465" s="239">
        <v>32.7</v>
      </c>
      <c r="F465" s="239">
        <v>105.0</v>
      </c>
      <c r="G465" s="239">
        <v>9.0</v>
      </c>
      <c r="H465" s="239">
        <v>35.0</v>
      </c>
      <c r="I465" s="239"/>
      <c r="J465" s="239">
        <v>2.0</v>
      </c>
      <c r="K465" s="239">
        <v>0.0</v>
      </c>
      <c r="L465" s="239" t="s">
        <v>244</v>
      </c>
      <c r="M465" s="241">
        <v>44673.52165581018</v>
      </c>
      <c r="N465" s="239" t="s">
        <v>16</v>
      </c>
      <c r="O465" s="241">
        <v>44673.767620115745</v>
      </c>
    </row>
    <row r="466">
      <c r="A466" s="239" t="s">
        <v>2475</v>
      </c>
      <c r="B466" s="239" t="s">
        <v>2472</v>
      </c>
      <c r="C466" s="239" t="s">
        <v>1757</v>
      </c>
      <c r="D466" s="239" t="s">
        <v>1787</v>
      </c>
      <c r="E466" s="239">
        <v>32.6</v>
      </c>
      <c r="F466" s="239">
        <v>108.0</v>
      </c>
      <c r="G466" s="239">
        <v>9.0</v>
      </c>
      <c r="H466" s="239">
        <v>35.0</v>
      </c>
      <c r="I466" s="239"/>
      <c r="J466" s="239">
        <v>2.0</v>
      </c>
      <c r="K466" s="239">
        <v>0.0</v>
      </c>
      <c r="L466" s="239" t="s">
        <v>244</v>
      </c>
      <c r="M466" s="241">
        <v>44673.52235903935</v>
      </c>
      <c r="N466" s="239" t="s">
        <v>16</v>
      </c>
      <c r="O466" s="241">
        <v>44673.768228009256</v>
      </c>
    </row>
    <row r="467">
      <c r="A467" s="239" t="s">
        <v>2476</v>
      </c>
      <c r="B467" s="239" t="s">
        <v>2145</v>
      </c>
      <c r="C467" s="239" t="s">
        <v>2477</v>
      </c>
      <c r="D467" s="239" t="s">
        <v>1789</v>
      </c>
      <c r="E467" s="239">
        <v>34.6</v>
      </c>
      <c r="F467" s="239">
        <v>132.0</v>
      </c>
      <c r="G467" s="239">
        <v>9.0</v>
      </c>
      <c r="H467" s="239">
        <v>36.0</v>
      </c>
      <c r="I467" s="239"/>
      <c r="J467" s="239">
        <v>2.0</v>
      </c>
      <c r="K467" s="239">
        <v>0.0</v>
      </c>
      <c r="L467" s="239" t="s">
        <v>59</v>
      </c>
      <c r="M467" s="241">
        <v>44680.50441414352</v>
      </c>
      <c r="N467" s="239" t="s">
        <v>59</v>
      </c>
      <c r="O467" s="241">
        <v>44680.50726087963</v>
      </c>
    </row>
    <row r="468">
      <c r="A468" s="239" t="s">
        <v>2478</v>
      </c>
      <c r="B468" s="239" t="s">
        <v>2145</v>
      </c>
      <c r="C468" s="239" t="s">
        <v>2477</v>
      </c>
      <c r="D468" s="239" t="s">
        <v>1787</v>
      </c>
      <c r="E468" s="239">
        <v>34.6</v>
      </c>
      <c r="F468" s="239">
        <v>132.0</v>
      </c>
      <c r="G468" s="239">
        <v>9.0</v>
      </c>
      <c r="H468" s="239">
        <v>36.0</v>
      </c>
      <c r="I468" s="239"/>
      <c r="J468" s="239">
        <v>2.0</v>
      </c>
      <c r="K468" s="239">
        <v>0.0</v>
      </c>
      <c r="L468" s="239" t="s">
        <v>59</v>
      </c>
      <c r="M468" s="241">
        <v>44680.58963486111</v>
      </c>
      <c r="N468" s="239"/>
      <c r="O468" s="241"/>
    </row>
    <row r="469">
      <c r="A469" s="239" t="s">
        <v>2479</v>
      </c>
      <c r="B469" s="239" t="s">
        <v>2480</v>
      </c>
      <c r="C469" s="239" t="s">
        <v>2481</v>
      </c>
      <c r="D469" s="239" t="s">
        <v>1761</v>
      </c>
      <c r="E469" s="239">
        <v>36.1</v>
      </c>
      <c r="F469" s="239">
        <v>131.0</v>
      </c>
      <c r="G469" s="239">
        <v>9.0</v>
      </c>
      <c r="H469" s="239">
        <v>36.0</v>
      </c>
      <c r="I469" s="239"/>
      <c r="J469" s="239">
        <v>2.0</v>
      </c>
      <c r="K469" s="239">
        <v>0.0</v>
      </c>
      <c r="L469" s="239" t="s">
        <v>350</v>
      </c>
      <c r="M469" s="241">
        <v>44681.565881608796</v>
      </c>
      <c r="N469" s="239" t="s">
        <v>16</v>
      </c>
      <c r="O469" s="241">
        <v>44681.61239538195</v>
      </c>
    </row>
    <row r="470">
      <c r="A470" s="239" t="s">
        <v>2482</v>
      </c>
      <c r="B470" s="239" t="s">
        <v>2480</v>
      </c>
      <c r="C470" s="239" t="s">
        <v>1851</v>
      </c>
      <c r="D470" s="239" t="s">
        <v>1787</v>
      </c>
      <c r="E470" s="239">
        <v>36.0</v>
      </c>
      <c r="F470" s="239">
        <v>119.0</v>
      </c>
      <c r="G470" s="239">
        <v>9.0</v>
      </c>
      <c r="H470" s="239">
        <v>36.0</v>
      </c>
      <c r="I470" s="239"/>
      <c r="J470" s="239">
        <v>2.0</v>
      </c>
      <c r="K470" s="239">
        <v>0.0</v>
      </c>
      <c r="L470" s="239" t="s">
        <v>350</v>
      </c>
      <c r="M470" s="241">
        <v>44681.57257231481</v>
      </c>
      <c r="N470" s="239" t="s">
        <v>16</v>
      </c>
      <c r="O470" s="241">
        <v>44681.612546018514</v>
      </c>
    </row>
    <row r="471">
      <c r="A471" s="239" t="s">
        <v>2483</v>
      </c>
      <c r="B471" s="239" t="s">
        <v>2484</v>
      </c>
      <c r="C471" s="239" t="s">
        <v>1755</v>
      </c>
      <c r="D471" s="239" t="s">
        <v>1789</v>
      </c>
      <c r="E471" s="239">
        <v>34.8</v>
      </c>
      <c r="F471" s="239">
        <v>126.0</v>
      </c>
      <c r="G471" s="239">
        <v>9.0</v>
      </c>
      <c r="H471" s="239">
        <v>35.0</v>
      </c>
      <c r="I471" s="239"/>
      <c r="J471" s="239">
        <v>2.0</v>
      </c>
      <c r="K471" s="239">
        <v>0.0</v>
      </c>
      <c r="L471" s="239" t="s">
        <v>23</v>
      </c>
      <c r="M471" s="241">
        <v>44682.68699378472</v>
      </c>
      <c r="N471" s="239"/>
      <c r="O471" s="241"/>
    </row>
    <row r="472">
      <c r="A472" s="239" t="s">
        <v>2485</v>
      </c>
      <c r="B472" s="239" t="s">
        <v>2484</v>
      </c>
      <c r="C472" s="239" t="s">
        <v>1755</v>
      </c>
      <c r="D472" s="239" t="s">
        <v>1787</v>
      </c>
      <c r="E472" s="239">
        <v>36.3</v>
      </c>
      <c r="F472" s="239">
        <v>128.0</v>
      </c>
      <c r="G472" s="239">
        <v>9.0</v>
      </c>
      <c r="H472" s="239">
        <v>36.0</v>
      </c>
      <c r="I472" s="239"/>
      <c r="J472" s="239">
        <v>2.0</v>
      </c>
      <c r="K472" s="239">
        <v>0.0</v>
      </c>
      <c r="L472" s="239" t="s">
        <v>23</v>
      </c>
      <c r="M472" s="241">
        <v>44682.68881361111</v>
      </c>
      <c r="N472" s="239"/>
      <c r="O472" s="241"/>
    </row>
    <row r="473">
      <c r="A473" s="239" t="s">
        <v>2486</v>
      </c>
      <c r="B473" s="239" t="s">
        <v>2487</v>
      </c>
      <c r="C473" s="239" t="s">
        <v>1950</v>
      </c>
      <c r="D473" s="239" t="s">
        <v>191</v>
      </c>
      <c r="E473" s="239">
        <v>73.9</v>
      </c>
      <c r="F473" s="239">
        <v>140.0</v>
      </c>
      <c r="G473" s="239">
        <v>18.0</v>
      </c>
      <c r="H473" s="239">
        <v>72.0</v>
      </c>
      <c r="I473" s="239"/>
      <c r="J473" s="239">
        <v>2.0</v>
      </c>
      <c r="K473" s="239">
        <v>0.0</v>
      </c>
      <c r="L473" s="239" t="s">
        <v>16</v>
      </c>
      <c r="M473" s="241">
        <v>44683.449783460645</v>
      </c>
      <c r="N473" s="239"/>
      <c r="O473" s="241"/>
    </row>
    <row r="474">
      <c r="A474" s="239" t="s">
        <v>2488</v>
      </c>
      <c r="B474" s="239" t="s">
        <v>2487</v>
      </c>
      <c r="C474" s="239" t="s">
        <v>2164</v>
      </c>
      <c r="D474" s="239" t="s">
        <v>191</v>
      </c>
      <c r="E474" s="239">
        <v>72.8</v>
      </c>
      <c r="F474" s="239">
        <v>136.0</v>
      </c>
      <c r="G474" s="239">
        <v>18.0</v>
      </c>
      <c r="H474" s="239">
        <v>72.0</v>
      </c>
      <c r="I474" s="239"/>
      <c r="J474" s="239">
        <v>2.0</v>
      </c>
      <c r="K474" s="239">
        <v>0.0</v>
      </c>
      <c r="L474" s="239" t="s">
        <v>16</v>
      </c>
      <c r="M474" s="241">
        <v>44683.45122847222</v>
      </c>
      <c r="N474" s="239"/>
      <c r="O474" s="241"/>
    </row>
    <row r="475">
      <c r="A475" s="239" t="s">
        <v>2489</v>
      </c>
      <c r="B475" s="239" t="s">
        <v>2487</v>
      </c>
      <c r="C475" s="239" t="s">
        <v>2490</v>
      </c>
      <c r="D475" s="239" t="s">
        <v>191</v>
      </c>
      <c r="E475" s="239">
        <v>72.0</v>
      </c>
      <c r="F475" s="239">
        <v>135.0</v>
      </c>
      <c r="G475" s="239">
        <v>18.0</v>
      </c>
      <c r="H475" s="239">
        <v>72.0</v>
      </c>
      <c r="I475" s="239"/>
      <c r="J475" s="239">
        <v>2.0</v>
      </c>
      <c r="K475" s="239">
        <v>0.0</v>
      </c>
      <c r="L475" s="239" t="s">
        <v>16</v>
      </c>
      <c r="M475" s="241">
        <v>44683.45160944444</v>
      </c>
      <c r="N475" s="239"/>
      <c r="O475" s="241"/>
    </row>
    <row r="476">
      <c r="A476" s="239" t="s">
        <v>2491</v>
      </c>
      <c r="B476" s="239" t="s">
        <v>2487</v>
      </c>
      <c r="C476" s="239" t="s">
        <v>2492</v>
      </c>
      <c r="D476" s="239" t="s">
        <v>191</v>
      </c>
      <c r="E476" s="239">
        <v>71.7</v>
      </c>
      <c r="F476" s="239">
        <v>134.0</v>
      </c>
      <c r="G476" s="239">
        <v>18.0</v>
      </c>
      <c r="H476" s="239">
        <v>72.0</v>
      </c>
      <c r="I476" s="239"/>
      <c r="J476" s="239">
        <v>2.0</v>
      </c>
      <c r="K476" s="239">
        <v>0.0</v>
      </c>
      <c r="L476" s="239" t="s">
        <v>16</v>
      </c>
      <c r="M476" s="241">
        <v>44683.45180023148</v>
      </c>
      <c r="N476" s="239"/>
      <c r="O476" s="241"/>
    </row>
    <row r="477">
      <c r="A477" s="239" t="s">
        <v>2493</v>
      </c>
      <c r="B477" s="239" t="s">
        <v>2487</v>
      </c>
      <c r="C477" s="239" t="s">
        <v>2494</v>
      </c>
      <c r="D477" s="239" t="s">
        <v>191</v>
      </c>
      <c r="E477" s="239">
        <v>71.4</v>
      </c>
      <c r="F477" s="239">
        <v>132.0</v>
      </c>
      <c r="G477" s="239">
        <v>18.0</v>
      </c>
      <c r="H477" s="239">
        <v>72.0</v>
      </c>
      <c r="I477" s="239"/>
      <c r="J477" s="239">
        <v>2.0</v>
      </c>
      <c r="K477" s="239">
        <v>0.0</v>
      </c>
      <c r="L477" s="239" t="s">
        <v>16</v>
      </c>
      <c r="M477" s="241">
        <v>44683.45200662037</v>
      </c>
      <c r="N477" s="239"/>
      <c r="O477" s="241"/>
    </row>
    <row r="478">
      <c r="A478" s="239" t="s">
        <v>2495</v>
      </c>
      <c r="B478" s="239" t="s">
        <v>2487</v>
      </c>
      <c r="C478" s="239" t="s">
        <v>2496</v>
      </c>
      <c r="D478" s="239" t="s">
        <v>191</v>
      </c>
      <c r="E478" s="239">
        <v>70.2</v>
      </c>
      <c r="F478" s="239">
        <v>126.0</v>
      </c>
      <c r="G478" s="239">
        <v>18.0</v>
      </c>
      <c r="H478" s="239">
        <v>72.0</v>
      </c>
      <c r="I478" s="239"/>
      <c r="J478" s="239">
        <v>2.0</v>
      </c>
      <c r="K478" s="239">
        <v>0.0</v>
      </c>
      <c r="L478" s="239" t="s">
        <v>16</v>
      </c>
      <c r="M478" s="241">
        <v>44683.45226704861</v>
      </c>
      <c r="N478" s="239"/>
      <c r="O478" s="241"/>
    </row>
    <row r="479">
      <c r="A479" s="239" t="s">
        <v>2497</v>
      </c>
      <c r="B479" s="239" t="s">
        <v>2498</v>
      </c>
      <c r="C479" s="239" t="s">
        <v>1821</v>
      </c>
      <c r="D479" s="239" t="s">
        <v>191</v>
      </c>
      <c r="E479" s="239">
        <v>71.2</v>
      </c>
      <c r="F479" s="239">
        <v>137.0</v>
      </c>
      <c r="G479" s="239">
        <v>18.0</v>
      </c>
      <c r="H479" s="239">
        <v>72.0</v>
      </c>
      <c r="I479" s="239"/>
      <c r="J479" s="239">
        <v>2.0</v>
      </c>
      <c r="K479" s="239">
        <v>0.0</v>
      </c>
      <c r="L479" s="239" t="s">
        <v>244</v>
      </c>
      <c r="M479" s="241">
        <v>44683.61805292824</v>
      </c>
      <c r="N479" s="239"/>
      <c r="O479" s="241"/>
    </row>
    <row r="480">
      <c r="A480" s="239" t="s">
        <v>2499</v>
      </c>
      <c r="B480" s="239" t="s">
        <v>2500</v>
      </c>
      <c r="C480" s="239" t="s">
        <v>2501</v>
      </c>
      <c r="D480" s="239" t="s">
        <v>191</v>
      </c>
      <c r="E480" s="239">
        <v>73.7</v>
      </c>
      <c r="F480" s="239">
        <v>130.0</v>
      </c>
      <c r="G480" s="239">
        <v>18.0</v>
      </c>
      <c r="H480" s="239">
        <v>71.0</v>
      </c>
      <c r="I480" s="239"/>
      <c r="J480" s="239">
        <v>2.0</v>
      </c>
      <c r="K480" s="239">
        <v>0.0</v>
      </c>
      <c r="L480" s="239" t="s">
        <v>216</v>
      </c>
      <c r="M480" s="241">
        <v>44686.84641053241</v>
      </c>
      <c r="N480" s="239"/>
      <c r="O480" s="241"/>
    </row>
    <row r="481">
      <c r="A481" s="239" t="s">
        <v>2502</v>
      </c>
      <c r="B481" s="239" t="s">
        <v>2503</v>
      </c>
      <c r="C481" s="239" t="s">
        <v>1755</v>
      </c>
      <c r="D481" s="239" t="s">
        <v>191</v>
      </c>
      <c r="E481" s="239">
        <v>72.1</v>
      </c>
      <c r="F481" s="239">
        <v>133.0</v>
      </c>
      <c r="G481" s="239">
        <v>18.0</v>
      </c>
      <c r="H481" s="239">
        <v>72.0</v>
      </c>
      <c r="I481" s="239"/>
      <c r="J481" s="239">
        <v>2.0</v>
      </c>
      <c r="K481" s="239">
        <v>0.0</v>
      </c>
      <c r="L481" s="239" t="s">
        <v>302</v>
      </c>
      <c r="M481" s="241">
        <v>44694.90901206019</v>
      </c>
      <c r="N481" s="239"/>
      <c r="O481" s="241"/>
    </row>
    <row r="482">
      <c r="A482" s="239" t="s">
        <v>2504</v>
      </c>
      <c r="B482" s="239" t="s">
        <v>2503</v>
      </c>
      <c r="C482" s="239" t="s">
        <v>1799</v>
      </c>
      <c r="D482" s="239" t="s">
        <v>191</v>
      </c>
      <c r="E482" s="239">
        <v>74.8</v>
      </c>
      <c r="F482" s="239">
        <v>138.0</v>
      </c>
      <c r="G482" s="239">
        <v>18.0</v>
      </c>
      <c r="H482" s="239">
        <v>72.0</v>
      </c>
      <c r="I482" s="239"/>
      <c r="J482" s="239">
        <v>2.0</v>
      </c>
      <c r="K482" s="239">
        <v>0.0</v>
      </c>
      <c r="L482" s="239" t="s">
        <v>216</v>
      </c>
      <c r="M482" s="241">
        <v>44694.91068700231</v>
      </c>
      <c r="N482" s="239"/>
      <c r="O482" s="241"/>
    </row>
    <row r="483">
      <c r="A483" s="239" t="s">
        <v>2505</v>
      </c>
      <c r="B483" s="239" t="s">
        <v>2503</v>
      </c>
      <c r="C483" s="239" t="s">
        <v>1757</v>
      </c>
      <c r="D483" s="239" t="s">
        <v>191</v>
      </c>
      <c r="E483" s="239">
        <v>69.9</v>
      </c>
      <c r="F483" s="239">
        <v>128.0</v>
      </c>
      <c r="G483" s="239">
        <v>18.0</v>
      </c>
      <c r="H483" s="239">
        <v>72.0</v>
      </c>
      <c r="I483" s="239"/>
      <c r="J483" s="239">
        <v>2.0</v>
      </c>
      <c r="K483" s="239">
        <v>0.0</v>
      </c>
      <c r="L483" s="239" t="s">
        <v>35</v>
      </c>
      <c r="M483" s="241">
        <v>44694.93229818287</v>
      </c>
      <c r="N483" s="239"/>
      <c r="O483" s="241"/>
    </row>
    <row r="484">
      <c r="A484" s="239" t="s">
        <v>2506</v>
      </c>
      <c r="B484" s="239" t="s">
        <v>2460</v>
      </c>
      <c r="C484" s="239" t="s">
        <v>1757</v>
      </c>
      <c r="D484" s="239" t="s">
        <v>191</v>
      </c>
      <c r="E484" s="239">
        <v>72.8</v>
      </c>
      <c r="F484" s="239">
        <v>133.0</v>
      </c>
      <c r="G484" s="239">
        <v>18.0</v>
      </c>
      <c r="H484" s="239">
        <v>72.0</v>
      </c>
      <c r="I484" s="239"/>
      <c r="J484" s="239">
        <v>2.0</v>
      </c>
      <c r="K484" s="239">
        <v>0.0</v>
      </c>
      <c r="L484" s="239" t="s">
        <v>28</v>
      </c>
      <c r="M484" s="241">
        <v>44695.559436446754</v>
      </c>
      <c r="N484" s="239"/>
      <c r="O484" s="241"/>
    </row>
    <row r="485">
      <c r="A485" s="239" t="s">
        <v>14</v>
      </c>
      <c r="B485" s="239"/>
      <c r="C485" s="239"/>
      <c r="D485" s="239"/>
      <c r="E485" s="239"/>
      <c r="F485" s="239"/>
      <c r="G485" s="239" t="s">
        <v>14</v>
      </c>
      <c r="H485" s="239"/>
      <c r="I485" s="239"/>
      <c r="J485" s="239" t="s">
        <v>14</v>
      </c>
      <c r="K485" s="239" t="s">
        <v>14</v>
      </c>
      <c r="L485" s="239"/>
      <c r="M485" s="241"/>
      <c r="N485" s="239"/>
      <c r="O485" s="241"/>
    </row>
    <row r="486">
      <c r="A486" s="239" t="s">
        <v>2507</v>
      </c>
      <c r="B486" s="239" t="s">
        <v>2460</v>
      </c>
      <c r="C486" s="239" t="s">
        <v>2257</v>
      </c>
      <c r="D486" s="239" t="s">
        <v>191</v>
      </c>
      <c r="E486" s="239">
        <v>72.4</v>
      </c>
      <c r="F486" s="239">
        <v>132.0</v>
      </c>
      <c r="G486" s="239">
        <v>18.0</v>
      </c>
      <c r="H486" s="239">
        <v>72.0</v>
      </c>
      <c r="I486" s="239"/>
      <c r="J486" s="239">
        <v>2.0</v>
      </c>
      <c r="K486" s="239">
        <v>0.0</v>
      </c>
      <c r="L486" s="239" t="s">
        <v>23</v>
      </c>
      <c r="M486" s="241">
        <v>44696.91117555556</v>
      </c>
      <c r="N486" s="239"/>
      <c r="O486" s="241"/>
    </row>
    <row r="487">
      <c r="A487" s="239" t="s">
        <v>2508</v>
      </c>
      <c r="B487" s="239" t="s">
        <v>2509</v>
      </c>
      <c r="C487" s="239" t="s">
        <v>1755</v>
      </c>
      <c r="D487" s="239" t="s">
        <v>191</v>
      </c>
      <c r="E487" s="239">
        <v>71.1</v>
      </c>
      <c r="F487" s="239">
        <v>123.0</v>
      </c>
      <c r="G487" s="239">
        <v>18.0</v>
      </c>
      <c r="H487" s="239">
        <v>72.0</v>
      </c>
      <c r="I487" s="239"/>
      <c r="J487" s="239">
        <v>2.0</v>
      </c>
      <c r="K487" s="239">
        <v>0.0</v>
      </c>
      <c r="L487" s="239" t="s">
        <v>291</v>
      </c>
      <c r="M487" s="241">
        <v>44701.335086481486</v>
      </c>
      <c r="N487" s="239"/>
      <c r="O487" s="241"/>
    </row>
    <row r="488">
      <c r="A488" s="239" t="s">
        <v>2510</v>
      </c>
      <c r="B488" s="239" t="s">
        <v>2511</v>
      </c>
      <c r="C488" s="239" t="s">
        <v>1757</v>
      </c>
      <c r="D488" s="239" t="s">
        <v>191</v>
      </c>
      <c r="E488" s="239">
        <v>69.2</v>
      </c>
      <c r="F488" s="239">
        <v>126.0</v>
      </c>
      <c r="G488" s="239">
        <v>18.0</v>
      </c>
      <c r="H488" s="239">
        <v>71.0</v>
      </c>
      <c r="I488" s="239"/>
      <c r="J488" s="239">
        <v>2.0</v>
      </c>
      <c r="K488" s="239">
        <v>0.0</v>
      </c>
      <c r="L488" s="239" t="s">
        <v>411</v>
      </c>
      <c r="M488" s="241">
        <v>44702.57604111111</v>
      </c>
      <c r="N488" s="239"/>
      <c r="O488" s="241"/>
    </row>
    <row r="489">
      <c r="A489" s="239" t="s">
        <v>781</v>
      </c>
      <c r="B489" s="239" t="s">
        <v>2324</v>
      </c>
      <c r="C489" s="239">
        <v>3.0</v>
      </c>
      <c r="D489" s="239" t="s">
        <v>191</v>
      </c>
      <c r="E489" s="239">
        <v>69.9</v>
      </c>
      <c r="F489" s="239">
        <v>125.0</v>
      </c>
      <c r="G489" s="239">
        <v>18.0</v>
      </c>
      <c r="H489" s="239">
        <v>72.0</v>
      </c>
      <c r="I489" s="239"/>
      <c r="J489" s="239">
        <v>2.0</v>
      </c>
      <c r="K489" s="239">
        <v>1.0</v>
      </c>
      <c r="L489" s="239" t="s">
        <v>322</v>
      </c>
      <c r="M489" s="241">
        <v>44704.43223100694</v>
      </c>
      <c r="N489" s="239" t="s">
        <v>322</v>
      </c>
      <c r="O489" s="241">
        <v>45456.384572442126</v>
      </c>
    </row>
    <row r="490">
      <c r="A490" s="239" t="s">
        <v>2512</v>
      </c>
      <c r="B490" s="239" t="s">
        <v>2513</v>
      </c>
      <c r="C490" s="239" t="s">
        <v>1851</v>
      </c>
      <c r="D490" s="239" t="s">
        <v>191</v>
      </c>
      <c r="E490" s="239">
        <v>71.0</v>
      </c>
      <c r="F490" s="239">
        <v>132.0</v>
      </c>
      <c r="G490" s="239">
        <v>18.0</v>
      </c>
      <c r="H490" s="239">
        <v>72.0</v>
      </c>
      <c r="I490" s="239"/>
      <c r="J490" s="239">
        <v>2.0</v>
      </c>
      <c r="K490" s="239">
        <v>0.0</v>
      </c>
      <c r="L490" s="239" t="s">
        <v>35</v>
      </c>
      <c r="M490" s="241">
        <v>44706.743901458336</v>
      </c>
      <c r="N490" s="239"/>
      <c r="O490" s="241"/>
    </row>
    <row r="491">
      <c r="A491" s="239" t="s">
        <v>895</v>
      </c>
      <c r="B491" s="239" t="s">
        <v>2514</v>
      </c>
      <c r="C491" s="239" t="s">
        <v>2481</v>
      </c>
      <c r="D491" s="239" t="s">
        <v>1789</v>
      </c>
      <c r="E491" s="239">
        <v>35.5</v>
      </c>
      <c r="F491" s="239">
        <v>126.0</v>
      </c>
      <c r="G491" s="239">
        <v>9.0</v>
      </c>
      <c r="H491" s="239">
        <v>36.0</v>
      </c>
      <c r="I491" s="239"/>
      <c r="J491" s="239">
        <v>2.0</v>
      </c>
      <c r="K491" s="239">
        <v>2.0</v>
      </c>
      <c r="L491" s="239" t="s">
        <v>322</v>
      </c>
      <c r="M491" s="241">
        <v>44715.71988079861</v>
      </c>
      <c r="N491" s="239"/>
      <c r="O491" s="241"/>
    </row>
    <row r="492">
      <c r="A492" s="239" t="s">
        <v>901</v>
      </c>
      <c r="B492" s="239" t="s">
        <v>2514</v>
      </c>
      <c r="C492" s="239" t="s">
        <v>1851</v>
      </c>
      <c r="D492" s="239" t="s">
        <v>1787</v>
      </c>
      <c r="E492" s="239">
        <v>35.3</v>
      </c>
      <c r="F492" s="239">
        <v>121.0</v>
      </c>
      <c r="G492" s="239">
        <v>9.0</v>
      </c>
      <c r="H492" s="239">
        <v>36.0</v>
      </c>
      <c r="I492" s="239"/>
      <c r="J492" s="239">
        <v>2.0</v>
      </c>
      <c r="K492" s="239">
        <v>2.0</v>
      </c>
      <c r="L492" s="239" t="s">
        <v>322</v>
      </c>
      <c r="M492" s="241">
        <v>44715.72103792824</v>
      </c>
      <c r="N492" s="239"/>
      <c r="O492" s="241"/>
    </row>
    <row r="493">
      <c r="A493" s="239" t="s">
        <v>2515</v>
      </c>
      <c r="B493" s="239" t="s">
        <v>2516</v>
      </c>
      <c r="C493" s="239" t="s">
        <v>1755</v>
      </c>
      <c r="D493" s="239" t="s">
        <v>1789</v>
      </c>
      <c r="E493" s="239">
        <v>35.1</v>
      </c>
      <c r="F493" s="239">
        <v>125.0</v>
      </c>
      <c r="G493" s="239">
        <v>9.0</v>
      </c>
      <c r="H493" s="239">
        <v>36.0</v>
      </c>
      <c r="I493" s="239"/>
      <c r="J493" s="239">
        <v>2.0</v>
      </c>
      <c r="K493" s="239">
        <v>0.0</v>
      </c>
      <c r="L493" s="239" t="s">
        <v>216</v>
      </c>
      <c r="M493" s="241">
        <v>44716.64270412037</v>
      </c>
      <c r="N493" s="239"/>
      <c r="O493" s="241"/>
    </row>
    <row r="494">
      <c r="A494" s="239" t="s">
        <v>2517</v>
      </c>
      <c r="B494" s="239" t="s">
        <v>2516</v>
      </c>
      <c r="C494" s="239" t="s">
        <v>1755</v>
      </c>
      <c r="D494" s="239" t="s">
        <v>1787</v>
      </c>
      <c r="E494" s="239">
        <v>34.8</v>
      </c>
      <c r="F494" s="239">
        <v>127.0</v>
      </c>
      <c r="G494" s="239">
        <v>9.0</v>
      </c>
      <c r="H494" s="239">
        <v>36.0</v>
      </c>
      <c r="I494" s="239"/>
      <c r="J494" s="239">
        <v>2.0</v>
      </c>
      <c r="K494" s="239">
        <v>0.0</v>
      </c>
      <c r="L494" s="239" t="s">
        <v>216</v>
      </c>
      <c r="M494" s="241">
        <v>44716.64317303241</v>
      </c>
      <c r="N494" s="239"/>
      <c r="O494" s="241"/>
    </row>
    <row r="495">
      <c r="A495" s="239" t="s">
        <v>2518</v>
      </c>
      <c r="B495" s="239" t="s">
        <v>2516</v>
      </c>
      <c r="C495" s="239" t="s">
        <v>1799</v>
      </c>
      <c r="D495" s="239" t="s">
        <v>1789</v>
      </c>
      <c r="E495" s="239">
        <v>36.6</v>
      </c>
      <c r="F495" s="239">
        <v>141.0</v>
      </c>
      <c r="G495" s="239">
        <v>9.0</v>
      </c>
      <c r="H495" s="239">
        <v>36.0</v>
      </c>
      <c r="I495" s="239"/>
      <c r="J495" s="239">
        <v>2.0</v>
      </c>
      <c r="K495" s="239">
        <v>0.0</v>
      </c>
      <c r="L495" s="239" t="s">
        <v>23</v>
      </c>
      <c r="M495" s="241">
        <v>44716.66327229167</v>
      </c>
      <c r="N495" s="239"/>
      <c r="O495" s="241"/>
    </row>
    <row r="496">
      <c r="A496" s="239" t="s">
        <v>2519</v>
      </c>
      <c r="B496" s="239" t="s">
        <v>2516</v>
      </c>
      <c r="C496" s="239" t="s">
        <v>1799</v>
      </c>
      <c r="D496" s="239" t="s">
        <v>1787</v>
      </c>
      <c r="E496" s="239">
        <v>35.5</v>
      </c>
      <c r="F496" s="239">
        <v>133.0</v>
      </c>
      <c r="G496" s="239">
        <v>9.0</v>
      </c>
      <c r="H496" s="239">
        <v>36.0</v>
      </c>
      <c r="I496" s="239"/>
      <c r="J496" s="239">
        <v>2.0</v>
      </c>
      <c r="K496" s="239">
        <v>0.0</v>
      </c>
      <c r="L496" s="239" t="s">
        <v>23</v>
      </c>
      <c r="M496" s="241">
        <v>44716.66532266204</v>
      </c>
      <c r="N496" s="239"/>
      <c r="O496" s="241"/>
    </row>
    <row r="497">
      <c r="A497" s="239" t="s">
        <v>2520</v>
      </c>
      <c r="B497" s="239" t="s">
        <v>2521</v>
      </c>
      <c r="C497" s="239" t="s">
        <v>2522</v>
      </c>
      <c r="D497" s="239" t="s">
        <v>1789</v>
      </c>
      <c r="E497" s="239">
        <v>36.4</v>
      </c>
      <c r="F497" s="239">
        <v>133.0</v>
      </c>
      <c r="G497" s="239">
        <v>9.0</v>
      </c>
      <c r="H497" s="239">
        <v>36.0</v>
      </c>
      <c r="I497" s="239"/>
      <c r="J497" s="239">
        <v>2.0</v>
      </c>
      <c r="K497" s="239">
        <v>0.0</v>
      </c>
      <c r="L497" s="239" t="s">
        <v>368</v>
      </c>
      <c r="M497" s="241">
        <v>44717.283970000004</v>
      </c>
      <c r="N497" s="239"/>
      <c r="O497" s="241"/>
    </row>
    <row r="498">
      <c r="A498" s="239" t="s">
        <v>2523</v>
      </c>
      <c r="B498" s="239" t="s">
        <v>2524</v>
      </c>
      <c r="C498" s="239" t="s">
        <v>1755</v>
      </c>
      <c r="D498" s="239" t="s">
        <v>1789</v>
      </c>
      <c r="E498" s="239">
        <v>34.8</v>
      </c>
      <c r="F498" s="239">
        <v>127.0</v>
      </c>
      <c r="G498" s="239">
        <v>9.0</v>
      </c>
      <c r="H498" s="239">
        <v>35.0</v>
      </c>
      <c r="I498" s="239"/>
      <c r="J498" s="239">
        <v>2.0</v>
      </c>
      <c r="K498" s="239">
        <v>0.0</v>
      </c>
      <c r="L498" s="239" t="s">
        <v>350</v>
      </c>
      <c r="M498" s="241">
        <v>44718.29320460648</v>
      </c>
      <c r="N498" s="239" t="s">
        <v>16</v>
      </c>
      <c r="O498" s="241">
        <v>44721.93132267361</v>
      </c>
    </row>
    <row r="499">
      <c r="A499" s="239" t="s">
        <v>2525</v>
      </c>
      <c r="B499" s="239" t="s">
        <v>2524</v>
      </c>
      <c r="C499" s="239" t="s">
        <v>1755</v>
      </c>
      <c r="D499" s="239" t="s">
        <v>1787</v>
      </c>
      <c r="E499" s="239">
        <v>34.6</v>
      </c>
      <c r="F499" s="239">
        <v>127.0</v>
      </c>
      <c r="G499" s="239">
        <v>9.0</v>
      </c>
      <c r="H499" s="239">
        <v>35.0</v>
      </c>
      <c r="I499" s="239"/>
      <c r="J499" s="239">
        <v>2.0</v>
      </c>
      <c r="K499" s="239">
        <v>0.0</v>
      </c>
      <c r="L499" s="239" t="s">
        <v>350</v>
      </c>
      <c r="M499" s="241">
        <v>44718.29518502315</v>
      </c>
      <c r="N499" s="239" t="s">
        <v>16</v>
      </c>
      <c r="O499" s="241">
        <v>44721.93121513889</v>
      </c>
    </row>
    <row r="500">
      <c r="A500" s="239" t="s">
        <v>2526</v>
      </c>
      <c r="B500" s="239" t="s">
        <v>2527</v>
      </c>
      <c r="C500" s="239" t="s">
        <v>1755</v>
      </c>
      <c r="D500" s="239" t="s">
        <v>1761</v>
      </c>
      <c r="E500" s="239">
        <v>30.1</v>
      </c>
      <c r="F500" s="239">
        <v>113.0</v>
      </c>
      <c r="G500" s="239">
        <v>9.0</v>
      </c>
      <c r="H500" s="239">
        <v>28.0</v>
      </c>
      <c r="I500" s="239"/>
      <c r="J500" s="239">
        <v>2.0</v>
      </c>
      <c r="K500" s="239">
        <v>0.0</v>
      </c>
      <c r="L500" s="239" t="s">
        <v>35</v>
      </c>
      <c r="M500" s="241">
        <v>44718.41415618056</v>
      </c>
      <c r="N500" s="239"/>
      <c r="O500" s="241"/>
    </row>
    <row r="501">
      <c r="A501" s="239" t="s">
        <v>2528</v>
      </c>
      <c r="B501" s="239" t="s">
        <v>2529</v>
      </c>
      <c r="C501" s="239" t="s">
        <v>1755</v>
      </c>
      <c r="D501" s="239" t="s">
        <v>1789</v>
      </c>
      <c r="E501" s="239">
        <v>36.0</v>
      </c>
      <c r="F501" s="239">
        <v>137.0</v>
      </c>
      <c r="G501" s="239">
        <v>9.0</v>
      </c>
      <c r="H501" s="239">
        <v>36.0</v>
      </c>
      <c r="I501" s="239"/>
      <c r="J501" s="239">
        <v>2.0</v>
      </c>
      <c r="K501" s="239">
        <v>0.0</v>
      </c>
      <c r="L501" s="239" t="s">
        <v>35</v>
      </c>
      <c r="M501" s="241">
        <v>44721.905980324074</v>
      </c>
      <c r="N501" s="239"/>
      <c r="O501" s="241"/>
    </row>
    <row r="502">
      <c r="A502" s="239" t="s">
        <v>2530</v>
      </c>
      <c r="B502" s="239" t="s">
        <v>2529</v>
      </c>
      <c r="C502" s="239" t="s">
        <v>1755</v>
      </c>
      <c r="D502" s="239" t="s">
        <v>1787</v>
      </c>
      <c r="E502" s="239">
        <v>35.7</v>
      </c>
      <c r="F502" s="239">
        <v>135.0</v>
      </c>
      <c r="G502" s="239">
        <v>9.0</v>
      </c>
      <c r="H502" s="239">
        <v>36.0</v>
      </c>
      <c r="I502" s="239"/>
      <c r="J502" s="239">
        <v>2.0</v>
      </c>
      <c r="K502" s="239">
        <v>0.0</v>
      </c>
      <c r="L502" s="239" t="s">
        <v>35</v>
      </c>
      <c r="M502" s="241">
        <v>44721.906463900465</v>
      </c>
      <c r="N502" s="239"/>
      <c r="O502" s="241"/>
    </row>
    <row r="503">
      <c r="A503" s="239" t="s">
        <v>1328</v>
      </c>
      <c r="B503" s="240" t="s">
        <v>2531</v>
      </c>
      <c r="C503" s="239" t="s">
        <v>1757</v>
      </c>
      <c r="D503" s="239" t="s">
        <v>1789</v>
      </c>
      <c r="E503" s="239">
        <v>34.7</v>
      </c>
      <c r="F503" s="239">
        <v>133.0</v>
      </c>
      <c r="G503" s="239">
        <v>9.0</v>
      </c>
      <c r="H503" s="239">
        <v>36.0</v>
      </c>
      <c r="I503" s="239"/>
      <c r="J503" s="239">
        <v>2.0</v>
      </c>
      <c r="K503" s="239">
        <v>1.0</v>
      </c>
      <c r="L503" s="239" t="s">
        <v>312</v>
      </c>
      <c r="M503" s="241">
        <v>44723.55317244213</v>
      </c>
      <c r="N503" s="239"/>
      <c r="O503" s="241"/>
    </row>
    <row r="504">
      <c r="A504" s="239" t="s">
        <v>2532</v>
      </c>
      <c r="B504" s="239" t="s">
        <v>2383</v>
      </c>
      <c r="C504" s="239" t="s">
        <v>1755</v>
      </c>
      <c r="D504" s="239" t="s">
        <v>1789</v>
      </c>
      <c r="E504" s="239">
        <v>36.0</v>
      </c>
      <c r="F504" s="239">
        <v>119.0</v>
      </c>
      <c r="G504" s="239">
        <v>9.0</v>
      </c>
      <c r="H504" s="239">
        <v>35.0</v>
      </c>
      <c r="I504" s="239"/>
      <c r="J504" s="239">
        <v>2.0</v>
      </c>
      <c r="K504" s="239">
        <v>0.0</v>
      </c>
      <c r="L504" s="239" t="s">
        <v>291</v>
      </c>
      <c r="M504" s="241">
        <v>44723.606120729164</v>
      </c>
      <c r="N504" s="239"/>
      <c r="O504" s="241"/>
    </row>
    <row r="505">
      <c r="A505" s="239" t="s">
        <v>2533</v>
      </c>
      <c r="B505" s="239" t="s">
        <v>2383</v>
      </c>
      <c r="C505" s="239" t="s">
        <v>1755</v>
      </c>
      <c r="D505" s="239" t="s">
        <v>1787</v>
      </c>
      <c r="E505" s="239">
        <v>35.4</v>
      </c>
      <c r="F505" s="239">
        <v>119.0</v>
      </c>
      <c r="G505" s="239">
        <v>9.0</v>
      </c>
      <c r="H505" s="239">
        <v>35.0</v>
      </c>
      <c r="I505" s="239"/>
      <c r="J505" s="239">
        <v>2.0</v>
      </c>
      <c r="K505" s="239">
        <v>0.0</v>
      </c>
      <c r="L505" s="239" t="s">
        <v>291</v>
      </c>
      <c r="M505" s="241">
        <v>44723.607720115746</v>
      </c>
      <c r="N505" s="239"/>
      <c r="O505" s="241"/>
    </row>
    <row r="506">
      <c r="A506" s="239" t="s">
        <v>14</v>
      </c>
      <c r="B506" s="239"/>
      <c r="C506" s="239"/>
      <c r="D506" s="239"/>
      <c r="E506" s="239"/>
      <c r="F506" s="239"/>
      <c r="G506" s="239" t="s">
        <v>14</v>
      </c>
      <c r="H506" s="239"/>
      <c r="I506" s="239"/>
      <c r="J506" s="239" t="s">
        <v>14</v>
      </c>
      <c r="K506" s="239" t="s">
        <v>14</v>
      </c>
      <c r="L506" s="239"/>
      <c r="M506" s="241"/>
      <c r="N506" s="239"/>
      <c r="O506" s="241"/>
    </row>
    <row r="507">
      <c r="A507" s="239" t="s">
        <v>14</v>
      </c>
      <c r="B507" s="239"/>
      <c r="C507" s="239"/>
      <c r="D507" s="239"/>
      <c r="E507" s="239"/>
      <c r="F507" s="239"/>
      <c r="G507" s="239" t="s">
        <v>14</v>
      </c>
      <c r="H507" s="239"/>
      <c r="I507" s="239"/>
      <c r="J507" s="239" t="s">
        <v>14</v>
      </c>
      <c r="K507" s="239" t="s">
        <v>14</v>
      </c>
      <c r="L507" s="239"/>
      <c r="M507" s="241"/>
      <c r="N507" s="239"/>
      <c r="O507" s="241"/>
    </row>
    <row r="508">
      <c r="A508" s="239" t="s">
        <v>2534</v>
      </c>
      <c r="B508" s="239" t="s">
        <v>2535</v>
      </c>
      <c r="C508" s="239" t="s">
        <v>2177</v>
      </c>
      <c r="D508" s="239" t="s">
        <v>191</v>
      </c>
      <c r="E508" s="239">
        <v>72.1</v>
      </c>
      <c r="F508" s="239">
        <v>136.0</v>
      </c>
      <c r="G508" s="239">
        <v>18.0</v>
      </c>
      <c r="H508" s="239">
        <v>71.0</v>
      </c>
      <c r="I508" s="239"/>
      <c r="J508" s="239">
        <v>2.0</v>
      </c>
      <c r="K508" s="239">
        <v>0.0</v>
      </c>
      <c r="L508" s="239" t="s">
        <v>201</v>
      </c>
      <c r="M508" s="241">
        <v>44724.5556315625</v>
      </c>
      <c r="N508" s="239"/>
      <c r="O508" s="241"/>
    </row>
    <row r="509">
      <c r="A509" s="239" t="s">
        <v>2534</v>
      </c>
      <c r="B509" s="239" t="s">
        <v>2535</v>
      </c>
      <c r="C509" s="239" t="s">
        <v>2177</v>
      </c>
      <c r="D509" s="239" t="s">
        <v>191</v>
      </c>
      <c r="E509" s="239">
        <v>72.1</v>
      </c>
      <c r="F509" s="239">
        <v>136.0</v>
      </c>
      <c r="G509" s="239">
        <v>18.0</v>
      </c>
      <c r="H509" s="239">
        <v>71.0</v>
      </c>
      <c r="I509" s="239"/>
      <c r="J509" s="239">
        <v>2.0</v>
      </c>
      <c r="K509" s="239">
        <v>0.0</v>
      </c>
      <c r="L509" s="239" t="s">
        <v>201</v>
      </c>
      <c r="M509" s="241">
        <v>44724.55933375</v>
      </c>
      <c r="N509" s="239"/>
      <c r="O509" s="241"/>
    </row>
    <row r="510">
      <c r="A510" s="239" t="s">
        <v>2536</v>
      </c>
      <c r="B510" s="239" t="s">
        <v>2535</v>
      </c>
      <c r="C510" s="239" t="s">
        <v>2180</v>
      </c>
      <c r="D510" s="239" t="s">
        <v>1789</v>
      </c>
      <c r="E510" s="239">
        <v>35.9</v>
      </c>
      <c r="F510" s="239">
        <v>130.0</v>
      </c>
      <c r="G510" s="239">
        <v>9.0</v>
      </c>
      <c r="H510" s="239">
        <v>36.0</v>
      </c>
      <c r="I510" s="239"/>
      <c r="J510" s="239">
        <v>2.0</v>
      </c>
      <c r="K510" s="239">
        <v>0.0</v>
      </c>
      <c r="L510" s="239" t="s">
        <v>201</v>
      </c>
      <c r="M510" s="241">
        <v>44724.66495489584</v>
      </c>
      <c r="N510" s="239"/>
      <c r="O510" s="241"/>
    </row>
    <row r="511">
      <c r="A511" s="239" t="s">
        <v>2537</v>
      </c>
      <c r="B511" s="239" t="s">
        <v>2535</v>
      </c>
      <c r="C511" s="239" t="s">
        <v>2180</v>
      </c>
      <c r="D511" s="239" t="s">
        <v>1787</v>
      </c>
      <c r="E511" s="239">
        <v>34.4</v>
      </c>
      <c r="F511" s="239">
        <v>126.0</v>
      </c>
      <c r="G511" s="239">
        <v>9.0</v>
      </c>
      <c r="H511" s="239">
        <v>35.0</v>
      </c>
      <c r="I511" s="239"/>
      <c r="J511" s="239">
        <v>2.0</v>
      </c>
      <c r="K511" s="239">
        <v>0.0</v>
      </c>
      <c r="L511" s="239" t="s">
        <v>201</v>
      </c>
      <c r="M511" s="241">
        <v>44724.67078186343</v>
      </c>
      <c r="N511" s="239"/>
      <c r="O511" s="241"/>
    </row>
    <row r="512">
      <c r="A512" s="239" t="s">
        <v>2538</v>
      </c>
      <c r="B512" s="239" t="s">
        <v>2539</v>
      </c>
      <c r="C512" s="239" t="s">
        <v>2540</v>
      </c>
      <c r="D512" s="239" t="s">
        <v>1787</v>
      </c>
      <c r="E512" s="239">
        <v>34.1</v>
      </c>
      <c r="F512" s="239">
        <v>139.0</v>
      </c>
      <c r="G512" s="239">
        <v>9.0</v>
      </c>
      <c r="H512" s="239">
        <v>36.0</v>
      </c>
      <c r="I512" s="239"/>
      <c r="J512" s="239">
        <v>2.0</v>
      </c>
      <c r="K512" s="239">
        <v>0.0</v>
      </c>
      <c r="L512" s="239" t="s">
        <v>23</v>
      </c>
      <c r="M512" s="241">
        <v>44724.69566869213</v>
      </c>
      <c r="N512" s="239"/>
      <c r="O512" s="241"/>
    </row>
    <row r="513">
      <c r="A513" s="239" t="s">
        <v>2541</v>
      </c>
      <c r="B513" s="239" t="s">
        <v>2542</v>
      </c>
      <c r="C513" s="239" t="s">
        <v>1755</v>
      </c>
      <c r="D513" s="239" t="s">
        <v>191</v>
      </c>
      <c r="E513" s="239">
        <v>74.1</v>
      </c>
      <c r="F513" s="239">
        <v>142.0</v>
      </c>
      <c r="G513" s="239">
        <v>18.0</v>
      </c>
      <c r="H513" s="239">
        <v>72.0</v>
      </c>
      <c r="I513" s="239"/>
      <c r="J513" s="239">
        <v>2.0</v>
      </c>
      <c r="K513" s="239">
        <v>0.0</v>
      </c>
      <c r="L513" s="239" t="s">
        <v>350</v>
      </c>
      <c r="M513" s="241">
        <v>44729.519739745374</v>
      </c>
      <c r="N513" s="239"/>
      <c r="O513" s="241"/>
    </row>
    <row r="514">
      <c r="A514" s="239" t="s">
        <v>1018</v>
      </c>
      <c r="B514" s="239" t="s">
        <v>2514</v>
      </c>
      <c r="C514" s="239" t="s">
        <v>2481</v>
      </c>
      <c r="D514" s="239" t="s">
        <v>191</v>
      </c>
      <c r="E514" s="239">
        <v>71.0</v>
      </c>
      <c r="F514" s="239">
        <v>124.0</v>
      </c>
      <c r="G514" s="239">
        <v>18.0</v>
      </c>
      <c r="H514" s="239">
        <v>72.0</v>
      </c>
      <c r="I514" s="239"/>
      <c r="J514" s="239">
        <v>2.0</v>
      </c>
      <c r="K514" s="239">
        <v>1.0</v>
      </c>
      <c r="L514" s="239" t="s">
        <v>322</v>
      </c>
      <c r="M514" s="241">
        <v>44729.56360607639</v>
      </c>
      <c r="N514" s="239" t="s">
        <v>322</v>
      </c>
      <c r="O514" s="241">
        <v>45434.589935763885</v>
      </c>
    </row>
    <row r="515">
      <c r="A515" s="239" t="s">
        <v>1028</v>
      </c>
      <c r="B515" s="239" t="s">
        <v>2543</v>
      </c>
      <c r="C515" s="239" t="s">
        <v>1757</v>
      </c>
      <c r="D515" s="239" t="s">
        <v>191</v>
      </c>
      <c r="E515" s="239">
        <v>69.0</v>
      </c>
      <c r="F515" s="239">
        <v>130.0</v>
      </c>
      <c r="G515" s="239">
        <v>18.0</v>
      </c>
      <c r="H515" s="239">
        <v>72.0</v>
      </c>
      <c r="I515" s="239"/>
      <c r="J515" s="239">
        <v>2.0</v>
      </c>
      <c r="K515" s="239">
        <v>4.0</v>
      </c>
      <c r="L515" s="239" t="s">
        <v>312</v>
      </c>
      <c r="M515" s="241">
        <v>44731.87158535879</v>
      </c>
      <c r="N515" s="239"/>
      <c r="O515" s="241"/>
    </row>
    <row r="516">
      <c r="A516" s="239" t="s">
        <v>2544</v>
      </c>
      <c r="B516" s="239" t="s">
        <v>2545</v>
      </c>
      <c r="C516" s="239" t="s">
        <v>1799</v>
      </c>
      <c r="D516" s="239" t="s">
        <v>191</v>
      </c>
      <c r="E516" s="239">
        <v>71.3</v>
      </c>
      <c r="F516" s="239">
        <v>133.0</v>
      </c>
      <c r="G516" s="239">
        <v>18.0</v>
      </c>
      <c r="H516" s="239">
        <v>71.0</v>
      </c>
      <c r="I516" s="239"/>
      <c r="J516" s="239">
        <v>2.0</v>
      </c>
      <c r="K516" s="239">
        <v>0.0</v>
      </c>
      <c r="L516" s="239" t="s">
        <v>244</v>
      </c>
      <c r="M516" s="241">
        <v>44736.468148541666</v>
      </c>
      <c r="N516" s="239"/>
      <c r="O516" s="241"/>
    </row>
    <row r="517">
      <c r="A517" s="239" t="s">
        <v>2546</v>
      </c>
      <c r="B517" s="239" t="s">
        <v>2547</v>
      </c>
      <c r="C517" s="239" t="s">
        <v>2548</v>
      </c>
      <c r="D517" s="239" t="s">
        <v>191</v>
      </c>
      <c r="E517" s="239">
        <v>70.8</v>
      </c>
      <c r="F517" s="239">
        <v>123.0</v>
      </c>
      <c r="G517" s="239">
        <v>18.0</v>
      </c>
      <c r="H517" s="239">
        <v>72.0</v>
      </c>
      <c r="I517" s="239"/>
      <c r="J517" s="239">
        <v>2.0</v>
      </c>
      <c r="K517" s="239">
        <v>0.0</v>
      </c>
      <c r="L517" s="239" t="s">
        <v>216</v>
      </c>
      <c r="M517" s="241">
        <v>44743.59667385417</v>
      </c>
      <c r="N517" s="239"/>
      <c r="O517" s="241"/>
    </row>
    <row r="518">
      <c r="A518" s="239" t="s">
        <v>2549</v>
      </c>
      <c r="B518" s="239" t="s">
        <v>2550</v>
      </c>
      <c r="C518" s="239" t="s">
        <v>1851</v>
      </c>
      <c r="D518" s="239" t="s">
        <v>191</v>
      </c>
      <c r="E518" s="239">
        <v>71.4</v>
      </c>
      <c r="F518" s="239">
        <v>140.0</v>
      </c>
      <c r="G518" s="239">
        <v>18.0</v>
      </c>
      <c r="H518" s="239">
        <v>72.0</v>
      </c>
      <c r="I518" s="239"/>
      <c r="J518" s="239">
        <v>2.0</v>
      </c>
      <c r="K518" s="239">
        <v>0.0</v>
      </c>
      <c r="L518" s="239" t="s">
        <v>23</v>
      </c>
      <c r="M518" s="241">
        <v>44744.31693619213</v>
      </c>
      <c r="N518" s="239"/>
      <c r="O518" s="241"/>
    </row>
    <row r="519">
      <c r="A519" s="239" t="s">
        <v>2551</v>
      </c>
      <c r="B519" s="239" t="s">
        <v>2552</v>
      </c>
      <c r="C519" s="239" t="s">
        <v>1757</v>
      </c>
      <c r="D519" s="239" t="s">
        <v>191</v>
      </c>
      <c r="E519" s="239">
        <v>68.6</v>
      </c>
      <c r="F519" s="239">
        <v>120.0</v>
      </c>
      <c r="G519" s="239">
        <v>18.0</v>
      </c>
      <c r="H519" s="239">
        <v>71.0</v>
      </c>
      <c r="I519" s="239"/>
      <c r="J519" s="239">
        <v>2.0</v>
      </c>
      <c r="K519" s="239">
        <v>0.0</v>
      </c>
      <c r="L519" s="239" t="s">
        <v>244</v>
      </c>
      <c r="M519" s="241">
        <v>44746.587287002316</v>
      </c>
      <c r="N519" s="239"/>
      <c r="O519" s="241"/>
    </row>
    <row r="520">
      <c r="A520" s="239" t="s">
        <v>2553</v>
      </c>
      <c r="B520" s="239" t="s">
        <v>2531</v>
      </c>
      <c r="C520" s="239" t="s">
        <v>1821</v>
      </c>
      <c r="D520" s="239" t="s">
        <v>191</v>
      </c>
      <c r="E520" s="239">
        <v>70.2</v>
      </c>
      <c r="F520" s="239">
        <v>135.0</v>
      </c>
      <c r="G520" s="239">
        <v>18.0</v>
      </c>
      <c r="H520" s="239">
        <v>72.0</v>
      </c>
      <c r="I520" s="239"/>
      <c r="J520" s="239">
        <v>2.0</v>
      </c>
      <c r="K520" s="239">
        <v>0.0</v>
      </c>
      <c r="L520" s="239" t="s">
        <v>28</v>
      </c>
      <c r="M520" s="241">
        <v>44751.5057603125</v>
      </c>
      <c r="N520" s="239"/>
      <c r="O520" s="241"/>
    </row>
    <row r="521">
      <c r="A521" s="239" t="s">
        <v>2554</v>
      </c>
      <c r="B521" s="239" t="s">
        <v>2555</v>
      </c>
      <c r="C521" s="239" t="s">
        <v>2556</v>
      </c>
      <c r="D521" s="239" t="s">
        <v>191</v>
      </c>
      <c r="E521" s="239">
        <v>72.2</v>
      </c>
      <c r="F521" s="239">
        <v>130.0</v>
      </c>
      <c r="G521" s="239">
        <v>18.0</v>
      </c>
      <c r="H521" s="239">
        <v>71.0</v>
      </c>
      <c r="I521" s="239"/>
      <c r="J521" s="239">
        <v>2.0</v>
      </c>
      <c r="K521" s="239">
        <v>0.0</v>
      </c>
      <c r="L521" s="239" t="s">
        <v>244</v>
      </c>
      <c r="M521" s="241">
        <v>44760.26746887731</v>
      </c>
      <c r="N521" s="239"/>
      <c r="O521" s="241"/>
    </row>
    <row r="522">
      <c r="A522" s="239" t="s">
        <v>2557</v>
      </c>
      <c r="B522" s="239" t="s">
        <v>2558</v>
      </c>
      <c r="C522" s="239" t="s">
        <v>1757</v>
      </c>
      <c r="D522" s="239" t="s">
        <v>191</v>
      </c>
      <c r="E522" s="239">
        <v>70.8</v>
      </c>
      <c r="F522" s="239">
        <v>138.0</v>
      </c>
      <c r="G522" s="239">
        <v>18.0</v>
      </c>
      <c r="H522" s="239">
        <v>72.0</v>
      </c>
      <c r="I522" s="239"/>
      <c r="J522" s="239">
        <v>2.0</v>
      </c>
      <c r="K522" s="239">
        <v>0.0</v>
      </c>
      <c r="L522" s="239" t="s">
        <v>244</v>
      </c>
      <c r="M522" s="241">
        <v>44764.42159356481</v>
      </c>
      <c r="N522" s="239"/>
      <c r="O522" s="241"/>
    </row>
    <row r="523">
      <c r="A523" s="239" t="s">
        <v>2559</v>
      </c>
      <c r="B523" s="239" t="s">
        <v>2560</v>
      </c>
      <c r="C523" s="239" t="s">
        <v>1950</v>
      </c>
      <c r="D523" s="239" t="s">
        <v>191</v>
      </c>
      <c r="E523" s="239">
        <v>72.7</v>
      </c>
      <c r="F523" s="239">
        <v>128.0</v>
      </c>
      <c r="G523" s="239">
        <v>18.0</v>
      </c>
      <c r="H523" s="239">
        <v>72.0</v>
      </c>
      <c r="I523" s="239"/>
      <c r="J523" s="239">
        <v>2.0</v>
      </c>
      <c r="K523" s="239">
        <v>0.0</v>
      </c>
      <c r="L523" s="239" t="s">
        <v>28</v>
      </c>
      <c r="M523" s="241">
        <v>44764.63159831018</v>
      </c>
      <c r="N523" s="239"/>
      <c r="O523" s="241"/>
    </row>
    <row r="524">
      <c r="A524" s="239" t="s">
        <v>2561</v>
      </c>
      <c r="B524" s="239" t="s">
        <v>2560</v>
      </c>
      <c r="C524" s="239" t="s">
        <v>1755</v>
      </c>
      <c r="D524" s="239" t="s">
        <v>191</v>
      </c>
      <c r="E524" s="239">
        <v>72.6</v>
      </c>
      <c r="F524" s="239">
        <v>126.0</v>
      </c>
      <c r="G524" s="239">
        <v>18.0</v>
      </c>
      <c r="H524" s="239">
        <v>72.0</v>
      </c>
      <c r="I524" s="239"/>
      <c r="J524" s="239">
        <v>2.0</v>
      </c>
      <c r="K524" s="239">
        <v>0.0</v>
      </c>
      <c r="L524" s="239" t="s">
        <v>16</v>
      </c>
      <c r="M524" s="241">
        <v>44765.38156260416</v>
      </c>
      <c r="N524" s="239"/>
      <c r="O524" s="241"/>
    </row>
    <row r="525">
      <c r="A525" s="239" t="s">
        <v>2562</v>
      </c>
      <c r="B525" s="239" t="s">
        <v>2563</v>
      </c>
      <c r="C525" s="239" t="s">
        <v>1755</v>
      </c>
      <c r="D525" s="239" t="s">
        <v>191</v>
      </c>
      <c r="E525" s="239">
        <v>72.1</v>
      </c>
      <c r="F525" s="239">
        <v>131.0</v>
      </c>
      <c r="G525" s="239">
        <v>18.0</v>
      </c>
      <c r="H525" s="239">
        <v>72.0</v>
      </c>
      <c r="I525" s="239"/>
      <c r="J525" s="239">
        <v>2.0</v>
      </c>
      <c r="K525" s="239">
        <v>0.0</v>
      </c>
      <c r="L525" s="239" t="s">
        <v>368</v>
      </c>
      <c r="M525" s="241">
        <v>44766.86394068287</v>
      </c>
      <c r="N525" s="239"/>
      <c r="O525" s="241"/>
    </row>
    <row r="526">
      <c r="A526" s="239" t="s">
        <v>2564</v>
      </c>
      <c r="B526" s="239" t="s">
        <v>2565</v>
      </c>
      <c r="C526" s="239" t="s">
        <v>2566</v>
      </c>
      <c r="D526" s="239" t="s">
        <v>191</v>
      </c>
      <c r="E526" s="239">
        <v>71.3</v>
      </c>
      <c r="F526" s="239">
        <v>143.0</v>
      </c>
      <c r="G526" s="239">
        <v>18.0</v>
      </c>
      <c r="H526" s="239">
        <v>71.0</v>
      </c>
      <c r="I526" s="239"/>
      <c r="J526" s="239">
        <v>2.0</v>
      </c>
      <c r="K526" s="239">
        <v>0.0</v>
      </c>
      <c r="L526" s="239" t="s">
        <v>16</v>
      </c>
      <c r="M526" s="241">
        <v>44798.36721473379</v>
      </c>
      <c r="N526" s="239"/>
      <c r="O526" s="241"/>
    </row>
    <row r="527">
      <c r="A527" s="239" t="s">
        <v>2567</v>
      </c>
      <c r="B527" s="239" t="s">
        <v>2568</v>
      </c>
      <c r="C527" s="239" t="s">
        <v>1757</v>
      </c>
      <c r="D527" s="239" t="s">
        <v>191</v>
      </c>
      <c r="E527" s="239">
        <v>67.0</v>
      </c>
      <c r="F527" s="239">
        <v>118.0</v>
      </c>
      <c r="G527" s="239">
        <v>18.0</v>
      </c>
      <c r="H527" s="239">
        <v>72.0</v>
      </c>
      <c r="I527" s="239"/>
      <c r="J527" s="239">
        <v>2.0</v>
      </c>
      <c r="K527" s="239">
        <v>0.0</v>
      </c>
      <c r="L527" s="239" t="s">
        <v>59</v>
      </c>
      <c r="M527" s="241">
        <v>44808.60898847222</v>
      </c>
      <c r="N527" s="239"/>
      <c r="O527" s="241"/>
    </row>
    <row r="528">
      <c r="A528" s="239" t="s">
        <v>2569</v>
      </c>
      <c r="B528" s="239" t="s">
        <v>2570</v>
      </c>
      <c r="C528" s="239" t="s">
        <v>1755</v>
      </c>
      <c r="D528" s="239" t="s">
        <v>191</v>
      </c>
      <c r="E528" s="239">
        <v>70.9</v>
      </c>
      <c r="F528" s="239">
        <v>136.0</v>
      </c>
      <c r="G528" s="239">
        <v>18.0</v>
      </c>
      <c r="H528" s="239">
        <v>72.0</v>
      </c>
      <c r="I528" s="239"/>
      <c r="J528" s="239">
        <v>2.0</v>
      </c>
      <c r="K528" s="239">
        <v>0.0</v>
      </c>
      <c r="L528" s="239" t="s">
        <v>216</v>
      </c>
      <c r="M528" s="241">
        <v>44836.453884166665</v>
      </c>
      <c r="N528" s="239"/>
      <c r="O528" s="241"/>
    </row>
    <row r="529">
      <c r="A529" s="239" t="s">
        <v>2571</v>
      </c>
      <c r="B529" s="239" t="s">
        <v>2572</v>
      </c>
      <c r="C529" s="239" t="s">
        <v>1757</v>
      </c>
      <c r="D529" s="239" t="s">
        <v>191</v>
      </c>
      <c r="E529" s="239">
        <v>69.4</v>
      </c>
      <c r="F529" s="239">
        <v>123.0</v>
      </c>
      <c r="G529" s="239">
        <v>18.0</v>
      </c>
      <c r="H529" s="239">
        <v>72.0</v>
      </c>
      <c r="I529" s="239"/>
      <c r="J529" s="239">
        <v>2.0</v>
      </c>
      <c r="K529" s="239">
        <v>0.0</v>
      </c>
      <c r="L529" s="239" t="s">
        <v>411</v>
      </c>
      <c r="M529" s="241">
        <v>44996.36706172454</v>
      </c>
      <c r="N529" s="239" t="s">
        <v>411</v>
      </c>
      <c r="O529" s="241">
        <v>45109.93440563657</v>
      </c>
    </row>
    <row r="530">
      <c r="A530" s="239" t="s">
        <v>2573</v>
      </c>
      <c r="B530" s="239" t="s">
        <v>2574</v>
      </c>
      <c r="C530" s="239" t="s">
        <v>1755</v>
      </c>
      <c r="D530" s="239" t="s">
        <v>191</v>
      </c>
      <c r="E530" s="239">
        <v>70.7</v>
      </c>
      <c r="F530" s="239">
        <v>132.0</v>
      </c>
      <c r="G530" s="239">
        <v>18.0</v>
      </c>
      <c r="H530" s="239">
        <v>71.0</v>
      </c>
      <c r="I530" s="239"/>
      <c r="J530" s="239">
        <v>2.0</v>
      </c>
      <c r="K530" s="239">
        <v>0.0</v>
      </c>
      <c r="L530" s="239" t="s">
        <v>28</v>
      </c>
      <c r="M530" s="241">
        <v>45003.5011797801</v>
      </c>
      <c r="N530" s="239"/>
      <c r="O530" s="241"/>
    </row>
    <row r="531">
      <c r="A531" s="239" t="s">
        <v>2575</v>
      </c>
      <c r="B531" s="239" t="s">
        <v>2576</v>
      </c>
      <c r="C531" s="242" t="s">
        <v>2577</v>
      </c>
      <c r="D531" s="239" t="s">
        <v>191</v>
      </c>
      <c r="E531" s="239">
        <v>70.5</v>
      </c>
      <c r="F531" s="239">
        <v>124.0</v>
      </c>
      <c r="G531" s="239">
        <v>18.0</v>
      </c>
      <c r="H531" s="239">
        <v>72.0</v>
      </c>
      <c r="I531" s="239"/>
      <c r="J531" s="239">
        <v>2.0</v>
      </c>
      <c r="K531" s="239">
        <v>0.0</v>
      </c>
      <c r="L531" s="239" t="s">
        <v>302</v>
      </c>
      <c r="M531" s="241">
        <v>45004.67144751157</v>
      </c>
      <c r="N531" s="239"/>
      <c r="O531" s="241"/>
    </row>
    <row r="532">
      <c r="A532" s="239" t="s">
        <v>2578</v>
      </c>
      <c r="B532" s="239" t="s">
        <v>2579</v>
      </c>
      <c r="C532" s="239" t="s">
        <v>1757</v>
      </c>
      <c r="D532" s="239" t="s">
        <v>1761</v>
      </c>
      <c r="E532" s="239">
        <v>31.8</v>
      </c>
      <c r="F532" s="239">
        <v>108.0</v>
      </c>
      <c r="G532" s="239">
        <v>9.0</v>
      </c>
      <c r="H532" s="239">
        <v>35.0</v>
      </c>
      <c r="I532" s="239"/>
      <c r="J532" s="239">
        <v>2.0</v>
      </c>
      <c r="K532" s="239">
        <v>0.0</v>
      </c>
      <c r="L532" s="239" t="s">
        <v>16</v>
      </c>
      <c r="M532" s="241">
        <v>45009.39019010417</v>
      </c>
      <c r="N532" s="239"/>
      <c r="O532" s="241"/>
    </row>
    <row r="533">
      <c r="A533" s="239" t="s">
        <v>2580</v>
      </c>
      <c r="B533" s="239" t="s">
        <v>2579</v>
      </c>
      <c r="C533" s="239" t="s">
        <v>1755</v>
      </c>
      <c r="D533" s="239" t="s">
        <v>1761</v>
      </c>
      <c r="E533" s="239">
        <v>33.2</v>
      </c>
      <c r="F533" s="239">
        <v>123.0</v>
      </c>
      <c r="G533" s="239">
        <v>9.0</v>
      </c>
      <c r="H533" s="239">
        <v>35.0</v>
      </c>
      <c r="I533" s="239"/>
      <c r="J533" s="239">
        <v>2.0</v>
      </c>
      <c r="K533" s="239">
        <v>0.0</v>
      </c>
      <c r="L533" s="239" t="s">
        <v>16</v>
      </c>
      <c r="M533" s="241">
        <v>45009.39068261574</v>
      </c>
      <c r="N533" s="239"/>
      <c r="O533" s="241"/>
    </row>
    <row r="534">
      <c r="A534" s="239" t="s">
        <v>2581</v>
      </c>
      <c r="B534" s="239" t="s">
        <v>2582</v>
      </c>
      <c r="C534" s="239" t="s">
        <v>1755</v>
      </c>
      <c r="D534" s="239" t="s">
        <v>1789</v>
      </c>
      <c r="E534" s="239">
        <v>36.4</v>
      </c>
      <c r="F534" s="239">
        <v>144.0</v>
      </c>
      <c r="G534" s="239">
        <v>9.0</v>
      </c>
      <c r="H534" s="239">
        <v>36.0</v>
      </c>
      <c r="I534" s="239"/>
      <c r="J534" s="239">
        <v>2.0</v>
      </c>
      <c r="K534" s="239">
        <v>0.0</v>
      </c>
      <c r="L534" s="239" t="s">
        <v>28</v>
      </c>
      <c r="M534" s="241">
        <v>45010.383128587964</v>
      </c>
      <c r="N534" s="239"/>
      <c r="O534" s="241"/>
    </row>
    <row r="535">
      <c r="A535" s="239" t="s">
        <v>2583</v>
      </c>
      <c r="B535" s="239" t="s">
        <v>2582</v>
      </c>
      <c r="C535" s="239" t="s">
        <v>1755</v>
      </c>
      <c r="D535" s="239" t="s">
        <v>1787</v>
      </c>
      <c r="E535" s="239">
        <v>36.7</v>
      </c>
      <c r="F535" s="239">
        <v>144.0</v>
      </c>
      <c r="G535" s="239">
        <v>9.0</v>
      </c>
      <c r="H535" s="239">
        <v>36.0</v>
      </c>
      <c r="I535" s="239"/>
      <c r="J535" s="239">
        <v>2.0</v>
      </c>
      <c r="K535" s="239">
        <v>0.0</v>
      </c>
      <c r="L535" s="239" t="s">
        <v>28</v>
      </c>
      <c r="M535" s="241">
        <v>45010.38665018519</v>
      </c>
      <c r="N535" s="239"/>
      <c r="O535" s="241"/>
    </row>
    <row r="536">
      <c r="A536" s="239" t="s">
        <v>2584</v>
      </c>
      <c r="B536" s="239" t="s">
        <v>2585</v>
      </c>
      <c r="C536" s="239" t="s">
        <v>1755</v>
      </c>
      <c r="D536" s="239" t="s">
        <v>1789</v>
      </c>
      <c r="E536" s="239">
        <v>36.3</v>
      </c>
      <c r="F536" s="239">
        <v>139.0</v>
      </c>
      <c r="G536" s="239">
        <v>9.0</v>
      </c>
      <c r="H536" s="239">
        <v>36.0</v>
      </c>
      <c r="I536" s="239"/>
      <c r="J536" s="239">
        <v>2.0</v>
      </c>
      <c r="K536" s="239">
        <v>0.0</v>
      </c>
      <c r="L536" s="239" t="s">
        <v>28</v>
      </c>
      <c r="M536" s="241">
        <v>45010.387000462964</v>
      </c>
      <c r="N536" s="239"/>
      <c r="O536" s="241"/>
    </row>
    <row r="537">
      <c r="A537" s="239" t="s">
        <v>2586</v>
      </c>
      <c r="B537" s="239" t="s">
        <v>2585</v>
      </c>
      <c r="C537" s="239" t="s">
        <v>1755</v>
      </c>
      <c r="D537" s="239" t="s">
        <v>1787</v>
      </c>
      <c r="E537" s="239">
        <v>37.3</v>
      </c>
      <c r="F537" s="239">
        <v>143.0</v>
      </c>
      <c r="G537" s="239">
        <v>9.0</v>
      </c>
      <c r="H537" s="239">
        <v>36.0</v>
      </c>
      <c r="I537" s="239"/>
      <c r="J537" s="239">
        <v>2.0</v>
      </c>
      <c r="K537" s="239">
        <v>0.0</v>
      </c>
      <c r="L537" s="239" t="s">
        <v>28</v>
      </c>
      <c r="M537" s="241">
        <v>45010.3880134375</v>
      </c>
      <c r="N537" s="239"/>
      <c r="O537" s="241"/>
    </row>
    <row r="538">
      <c r="A538" s="239" t="s">
        <v>2587</v>
      </c>
      <c r="B538" s="239" t="s">
        <v>2588</v>
      </c>
      <c r="C538" s="240" t="s">
        <v>1755</v>
      </c>
      <c r="D538" s="239" t="s">
        <v>1789</v>
      </c>
      <c r="E538" s="239">
        <v>35.9</v>
      </c>
      <c r="F538" s="239">
        <v>146.0</v>
      </c>
      <c r="G538" s="239">
        <v>9.0</v>
      </c>
      <c r="H538" s="239">
        <v>36.0</v>
      </c>
      <c r="I538" s="239"/>
      <c r="J538" s="239">
        <v>2.0</v>
      </c>
      <c r="K538" s="239">
        <v>0.0</v>
      </c>
      <c r="L538" s="239" t="s">
        <v>28</v>
      </c>
      <c r="M538" s="241">
        <v>45010.38853267361</v>
      </c>
      <c r="N538" s="239" t="s">
        <v>28</v>
      </c>
      <c r="O538" s="241">
        <v>45010.39028760417</v>
      </c>
    </row>
    <row r="539">
      <c r="A539" s="239" t="s">
        <v>2589</v>
      </c>
      <c r="B539" s="239" t="s">
        <v>2588</v>
      </c>
      <c r="C539" s="239" t="s">
        <v>1755</v>
      </c>
      <c r="D539" s="239" t="s">
        <v>1787</v>
      </c>
      <c r="E539" s="239">
        <v>35.8</v>
      </c>
      <c r="F539" s="239">
        <v>142.0</v>
      </c>
      <c r="G539" s="239">
        <v>9.0</v>
      </c>
      <c r="H539" s="239">
        <v>36.0</v>
      </c>
      <c r="I539" s="239"/>
      <c r="J539" s="239">
        <v>2.0</v>
      </c>
      <c r="K539" s="239">
        <v>0.0</v>
      </c>
      <c r="L539" s="239" t="s">
        <v>28</v>
      </c>
      <c r="M539" s="241">
        <v>45010.389851203705</v>
      </c>
      <c r="N539" s="239"/>
      <c r="O539" s="241"/>
    </row>
    <row r="540">
      <c r="A540" s="239" t="s">
        <v>2590</v>
      </c>
      <c r="B540" s="239" t="s">
        <v>2582</v>
      </c>
      <c r="C540" s="239" t="s">
        <v>1757</v>
      </c>
      <c r="D540" s="239" t="s">
        <v>1789</v>
      </c>
      <c r="E540" s="239">
        <v>35.0</v>
      </c>
      <c r="F540" s="239">
        <v>126.0</v>
      </c>
      <c r="G540" s="239">
        <v>9.0</v>
      </c>
      <c r="H540" s="239">
        <v>36.0</v>
      </c>
      <c r="I540" s="239"/>
      <c r="J540" s="239">
        <v>2.0</v>
      </c>
      <c r="K540" s="239">
        <v>0.0</v>
      </c>
      <c r="L540" s="239" t="s">
        <v>16</v>
      </c>
      <c r="M540" s="241">
        <v>45011.51668475695</v>
      </c>
      <c r="N540" s="239"/>
      <c r="O540" s="241"/>
    </row>
    <row r="541">
      <c r="A541" s="239" t="s">
        <v>2591</v>
      </c>
      <c r="B541" s="239" t="s">
        <v>2582</v>
      </c>
      <c r="C541" s="239" t="s">
        <v>1757</v>
      </c>
      <c r="D541" s="239" t="s">
        <v>1787</v>
      </c>
      <c r="E541" s="239">
        <v>34.4</v>
      </c>
      <c r="F541" s="239">
        <v>137.0</v>
      </c>
      <c r="G541" s="239">
        <v>9.0</v>
      </c>
      <c r="H541" s="239">
        <v>36.0</v>
      </c>
      <c r="I541" s="239"/>
      <c r="J541" s="239">
        <v>2.0</v>
      </c>
      <c r="K541" s="239">
        <v>0.0</v>
      </c>
      <c r="L541" s="239" t="s">
        <v>16</v>
      </c>
      <c r="M541" s="241">
        <v>45011.51761130787</v>
      </c>
      <c r="N541" s="239"/>
      <c r="O541" s="241"/>
    </row>
    <row r="542">
      <c r="A542" s="239" t="s">
        <v>2592</v>
      </c>
      <c r="B542" s="239" t="s">
        <v>2582</v>
      </c>
      <c r="C542" s="239" t="s">
        <v>2593</v>
      </c>
      <c r="D542" s="239" t="s">
        <v>1787</v>
      </c>
      <c r="E542" s="239">
        <v>35.5</v>
      </c>
      <c r="F542" s="239">
        <v>139.0</v>
      </c>
      <c r="G542" s="239">
        <v>9.0</v>
      </c>
      <c r="H542" s="239">
        <v>36.0</v>
      </c>
      <c r="I542" s="239"/>
      <c r="J542" s="239">
        <v>2.0</v>
      </c>
      <c r="K542" s="239">
        <v>0.0</v>
      </c>
      <c r="L542" s="239" t="s">
        <v>16</v>
      </c>
      <c r="M542" s="241">
        <v>45011.588177129626</v>
      </c>
      <c r="N542" s="239"/>
      <c r="O542" s="241"/>
    </row>
    <row r="543">
      <c r="A543" s="239" t="s">
        <v>2594</v>
      </c>
      <c r="B543" s="239" t="s">
        <v>2585</v>
      </c>
      <c r="C543" s="239" t="s">
        <v>1757</v>
      </c>
      <c r="D543" s="239" t="s">
        <v>1789</v>
      </c>
      <c r="E543" s="239">
        <v>35.6</v>
      </c>
      <c r="F543" s="239">
        <v>138.0</v>
      </c>
      <c r="G543" s="239">
        <v>9.0</v>
      </c>
      <c r="H543" s="239">
        <v>36.0</v>
      </c>
      <c r="I543" s="239"/>
      <c r="J543" s="239">
        <v>2.0</v>
      </c>
      <c r="K543" s="239">
        <v>0.0</v>
      </c>
      <c r="L543" s="239" t="s">
        <v>16</v>
      </c>
      <c r="M543" s="241">
        <v>45012.49877068287</v>
      </c>
      <c r="N543" s="239"/>
      <c r="O543" s="241"/>
    </row>
    <row r="544">
      <c r="A544" s="239" t="s">
        <v>2595</v>
      </c>
      <c r="B544" s="239" t="s">
        <v>2585</v>
      </c>
      <c r="C544" s="239" t="s">
        <v>1757</v>
      </c>
      <c r="D544" s="239" t="s">
        <v>1787</v>
      </c>
      <c r="E544" s="239">
        <v>36.2</v>
      </c>
      <c r="F544" s="239">
        <v>137.0</v>
      </c>
      <c r="G544" s="239">
        <v>9.0</v>
      </c>
      <c r="H544" s="239">
        <v>36.0</v>
      </c>
      <c r="I544" s="239"/>
      <c r="J544" s="239">
        <v>2.0</v>
      </c>
      <c r="K544" s="239">
        <v>0.0</v>
      </c>
      <c r="L544" s="239" t="s">
        <v>16</v>
      </c>
      <c r="M544" s="241">
        <v>45012.49975575232</v>
      </c>
      <c r="N544" s="239"/>
      <c r="O544" s="241"/>
    </row>
    <row r="545">
      <c r="A545" s="239" t="s">
        <v>2596</v>
      </c>
      <c r="B545" s="239" t="s">
        <v>2597</v>
      </c>
      <c r="C545" s="239" t="s">
        <v>1757</v>
      </c>
      <c r="D545" s="239" t="s">
        <v>1789</v>
      </c>
      <c r="E545" s="239">
        <v>33.9</v>
      </c>
      <c r="F545" s="239">
        <v>118.0</v>
      </c>
      <c r="G545" s="239">
        <v>9.0</v>
      </c>
      <c r="H545" s="239">
        <v>36.0</v>
      </c>
      <c r="I545" s="239"/>
      <c r="J545" s="239">
        <v>2.0</v>
      </c>
      <c r="K545" s="239">
        <v>0.0</v>
      </c>
      <c r="L545" s="239" t="s">
        <v>411</v>
      </c>
      <c r="M545" s="241">
        <v>45014.574581875</v>
      </c>
      <c r="N545" s="239"/>
      <c r="O545" s="241"/>
    </row>
    <row r="546">
      <c r="A546" s="239" t="s">
        <v>2598</v>
      </c>
      <c r="B546" s="239" t="s">
        <v>2597</v>
      </c>
      <c r="C546" s="239" t="s">
        <v>1757</v>
      </c>
      <c r="D546" s="239" t="s">
        <v>1787</v>
      </c>
      <c r="E546" s="239">
        <v>33.1</v>
      </c>
      <c r="F546" s="239">
        <v>110.0</v>
      </c>
      <c r="G546" s="239">
        <v>9.0</v>
      </c>
      <c r="H546" s="239">
        <v>36.0</v>
      </c>
      <c r="I546" s="239"/>
      <c r="J546" s="239">
        <v>2.0</v>
      </c>
      <c r="K546" s="239">
        <v>0.0</v>
      </c>
      <c r="L546" s="239" t="s">
        <v>411</v>
      </c>
      <c r="M546" s="241">
        <v>45014.577329120366</v>
      </c>
      <c r="N546" s="239"/>
      <c r="O546" s="241"/>
    </row>
    <row r="547">
      <c r="A547" s="239" t="s">
        <v>2599</v>
      </c>
      <c r="B547" s="239" t="s">
        <v>2597</v>
      </c>
      <c r="C547" s="239" t="s">
        <v>2073</v>
      </c>
      <c r="D547" s="239" t="s">
        <v>1789</v>
      </c>
      <c r="E547" s="239">
        <v>34.2</v>
      </c>
      <c r="F547" s="239">
        <v>125.0</v>
      </c>
      <c r="G547" s="239">
        <v>9.0</v>
      </c>
      <c r="H547" s="239">
        <v>36.0</v>
      </c>
      <c r="I547" s="239"/>
      <c r="J547" s="239">
        <v>2.0</v>
      </c>
      <c r="K547" s="239">
        <v>0.0</v>
      </c>
      <c r="L547" s="239" t="s">
        <v>411</v>
      </c>
      <c r="M547" s="241">
        <v>45014.577779178246</v>
      </c>
      <c r="N547" s="239"/>
      <c r="O547" s="241"/>
    </row>
    <row r="548">
      <c r="A548" s="239" t="s">
        <v>2600</v>
      </c>
      <c r="B548" s="239" t="s">
        <v>2597</v>
      </c>
      <c r="C548" s="239" t="s">
        <v>2073</v>
      </c>
      <c r="D548" s="239" t="s">
        <v>1787</v>
      </c>
      <c r="E548" s="239">
        <v>33.8</v>
      </c>
      <c r="F548" s="239">
        <v>119.0</v>
      </c>
      <c r="G548" s="239">
        <v>9.0</v>
      </c>
      <c r="H548" s="239">
        <v>36.0</v>
      </c>
      <c r="I548" s="239"/>
      <c r="J548" s="239">
        <v>2.0</v>
      </c>
      <c r="K548" s="239">
        <v>0.0</v>
      </c>
      <c r="L548" s="239" t="s">
        <v>411</v>
      </c>
      <c r="M548" s="241">
        <v>45014.57825773148</v>
      </c>
      <c r="N548" s="239"/>
      <c r="O548" s="241"/>
    </row>
    <row r="549">
      <c r="A549" s="239" t="s">
        <v>2601</v>
      </c>
      <c r="B549" s="239" t="s">
        <v>2597</v>
      </c>
      <c r="C549" s="239" t="s">
        <v>1755</v>
      </c>
      <c r="D549" s="239" t="s">
        <v>1789</v>
      </c>
      <c r="E549" s="239">
        <v>35.2</v>
      </c>
      <c r="F549" s="239">
        <v>136.0</v>
      </c>
      <c r="G549" s="239">
        <v>9.0</v>
      </c>
      <c r="H549" s="239">
        <v>36.0</v>
      </c>
      <c r="I549" s="239"/>
      <c r="J549" s="239">
        <v>2.0</v>
      </c>
      <c r="K549" s="239">
        <v>0.0</v>
      </c>
      <c r="L549" s="239" t="s">
        <v>411</v>
      </c>
      <c r="M549" s="241">
        <v>45014.57868993055</v>
      </c>
      <c r="N549" s="239"/>
      <c r="O549" s="241"/>
    </row>
    <row r="550">
      <c r="A550" s="239" t="s">
        <v>2602</v>
      </c>
      <c r="B550" s="239" t="s">
        <v>2597</v>
      </c>
      <c r="C550" s="239" t="s">
        <v>1755</v>
      </c>
      <c r="D550" s="239" t="s">
        <v>1787</v>
      </c>
      <c r="E550" s="239">
        <v>34.6</v>
      </c>
      <c r="F550" s="239">
        <v>130.0</v>
      </c>
      <c r="G550" s="239">
        <v>9.0</v>
      </c>
      <c r="H550" s="239">
        <v>36.0</v>
      </c>
      <c r="I550" s="239"/>
      <c r="J550" s="239">
        <v>2.0</v>
      </c>
      <c r="K550" s="239">
        <v>0.0</v>
      </c>
      <c r="L550" s="239" t="s">
        <v>411</v>
      </c>
      <c r="M550" s="241">
        <v>45014.57892337963</v>
      </c>
      <c r="N550" s="239"/>
      <c r="O550" s="241"/>
    </row>
    <row r="551">
      <c r="A551" s="239" t="s">
        <v>2603</v>
      </c>
      <c r="B551" s="239" t="s">
        <v>2604</v>
      </c>
      <c r="C551" s="239" t="s">
        <v>1755</v>
      </c>
      <c r="D551" s="239" t="s">
        <v>191</v>
      </c>
      <c r="E551" s="239">
        <v>70.5</v>
      </c>
      <c r="F551" s="239">
        <v>122.0</v>
      </c>
      <c r="G551" s="239">
        <v>18.0</v>
      </c>
      <c r="H551" s="239">
        <v>71.0</v>
      </c>
      <c r="I551" s="239"/>
      <c r="J551" s="239">
        <v>2.0</v>
      </c>
      <c r="K551" s="239">
        <v>0.0</v>
      </c>
      <c r="L551" s="239" t="s">
        <v>244</v>
      </c>
      <c r="M551" s="241">
        <v>45023.841109479166</v>
      </c>
      <c r="N551" s="239"/>
      <c r="O551" s="241"/>
    </row>
    <row r="552">
      <c r="A552" s="239" t="s">
        <v>2605</v>
      </c>
      <c r="B552" s="239" t="s">
        <v>2606</v>
      </c>
      <c r="C552" s="239" t="s">
        <v>2073</v>
      </c>
      <c r="D552" s="239" t="s">
        <v>191</v>
      </c>
      <c r="E552" s="239">
        <v>68.0</v>
      </c>
      <c r="F552" s="239">
        <v>122.0</v>
      </c>
      <c r="G552" s="239">
        <v>18.0</v>
      </c>
      <c r="H552" s="239">
        <v>72.0</v>
      </c>
      <c r="I552" s="239"/>
      <c r="J552" s="239">
        <v>2.0</v>
      </c>
      <c r="K552" s="239">
        <v>0.0</v>
      </c>
      <c r="L552" s="239" t="s">
        <v>411</v>
      </c>
      <c r="M552" s="241">
        <v>45028.672981261574</v>
      </c>
      <c r="N552" s="239" t="s">
        <v>411</v>
      </c>
      <c r="O552" s="241">
        <v>45028.75017370371</v>
      </c>
    </row>
    <row r="553">
      <c r="A553" s="239" t="s">
        <v>2607</v>
      </c>
      <c r="B553" s="239" t="s">
        <v>2608</v>
      </c>
      <c r="C553" s="239" t="s">
        <v>1755</v>
      </c>
      <c r="D553" s="239" t="s">
        <v>191</v>
      </c>
      <c r="E553" s="239">
        <v>69.8</v>
      </c>
      <c r="F553" s="239">
        <v>133.0</v>
      </c>
      <c r="G553" s="239">
        <v>18.0</v>
      </c>
      <c r="H553" s="239">
        <v>72.0</v>
      </c>
      <c r="I553" s="239"/>
      <c r="J553" s="239">
        <v>2.0</v>
      </c>
      <c r="K553" s="239">
        <v>0.0</v>
      </c>
      <c r="L553" s="239" t="s">
        <v>411</v>
      </c>
      <c r="M553" s="241">
        <v>45028.83605280092</v>
      </c>
      <c r="N553" s="239"/>
      <c r="O553" s="241"/>
    </row>
    <row r="554">
      <c r="A554" s="239" t="s">
        <v>2609</v>
      </c>
      <c r="B554" s="239" t="s">
        <v>2610</v>
      </c>
      <c r="C554" s="239" t="s">
        <v>1755</v>
      </c>
      <c r="D554" s="239" t="s">
        <v>191</v>
      </c>
      <c r="E554" s="239">
        <v>70.0</v>
      </c>
      <c r="F554" s="239">
        <v>127.0</v>
      </c>
      <c r="G554" s="239">
        <v>18.0</v>
      </c>
      <c r="H554" s="239">
        <v>72.0</v>
      </c>
      <c r="I554" s="239"/>
      <c r="J554" s="239">
        <v>2.0</v>
      </c>
      <c r="K554" s="239">
        <v>0.0</v>
      </c>
      <c r="L554" s="239" t="s">
        <v>411</v>
      </c>
      <c r="M554" s="241">
        <v>45036.67827755787</v>
      </c>
      <c r="N554" s="239"/>
      <c r="O554" s="241"/>
    </row>
    <row r="555">
      <c r="A555" s="239" t="s">
        <v>2611</v>
      </c>
      <c r="B555" s="239" t="s">
        <v>2612</v>
      </c>
      <c r="C555" s="239" t="s">
        <v>1757</v>
      </c>
      <c r="D555" s="239" t="s">
        <v>191</v>
      </c>
      <c r="E555" s="239">
        <v>68.6</v>
      </c>
      <c r="F555" s="239">
        <v>124.0</v>
      </c>
      <c r="G555" s="239">
        <v>18.0</v>
      </c>
      <c r="H555" s="239">
        <v>72.0</v>
      </c>
      <c r="I555" s="239"/>
      <c r="J555" s="239">
        <v>2.0</v>
      </c>
      <c r="K555" s="239">
        <v>0.0</v>
      </c>
      <c r="L555" s="239" t="s">
        <v>411</v>
      </c>
      <c r="M555" s="241">
        <v>45036.67910594908</v>
      </c>
      <c r="N555" s="239" t="s">
        <v>411</v>
      </c>
      <c r="O555" s="241">
        <v>45036.67977178241</v>
      </c>
    </row>
    <row r="556">
      <c r="A556" s="239" t="s">
        <v>2613</v>
      </c>
      <c r="B556" s="239" t="s">
        <v>2614</v>
      </c>
      <c r="C556" s="239" t="s">
        <v>1755</v>
      </c>
      <c r="D556" s="239" t="s">
        <v>191</v>
      </c>
      <c r="E556" s="239">
        <v>70.0</v>
      </c>
      <c r="F556" s="239">
        <v>128.0</v>
      </c>
      <c r="G556" s="239">
        <v>18.0</v>
      </c>
      <c r="H556" s="239">
        <v>71.0</v>
      </c>
      <c r="I556" s="239"/>
      <c r="J556" s="239">
        <v>2.0</v>
      </c>
      <c r="K556" s="239">
        <v>0.0</v>
      </c>
      <c r="L556" s="239" t="s">
        <v>16</v>
      </c>
      <c r="M556" s="241">
        <v>45037.421529803236</v>
      </c>
      <c r="N556" s="239"/>
      <c r="O556" s="241"/>
    </row>
    <row r="557">
      <c r="A557" s="239" t="s">
        <v>2615</v>
      </c>
      <c r="B557" s="239" t="s">
        <v>2616</v>
      </c>
      <c r="C557" s="239" t="s">
        <v>2617</v>
      </c>
      <c r="D557" s="239" t="s">
        <v>191</v>
      </c>
      <c r="E557" s="239">
        <v>71.7</v>
      </c>
      <c r="F557" s="239">
        <v>130.0</v>
      </c>
      <c r="G557" s="239">
        <v>18.0</v>
      </c>
      <c r="H557" s="239">
        <v>72.0</v>
      </c>
      <c r="I557" s="239"/>
      <c r="J557" s="239">
        <v>2.0</v>
      </c>
      <c r="K557" s="239">
        <v>0.0</v>
      </c>
      <c r="L557" s="239" t="s">
        <v>201</v>
      </c>
      <c r="M557" s="241">
        <v>45040.369170659724</v>
      </c>
      <c r="N557" s="239"/>
      <c r="O557" s="241"/>
    </row>
    <row r="558">
      <c r="A558" s="239" t="s">
        <v>2618</v>
      </c>
      <c r="B558" s="239" t="s">
        <v>2619</v>
      </c>
      <c r="C558" s="239" t="s">
        <v>1757</v>
      </c>
      <c r="D558" s="239" t="s">
        <v>191</v>
      </c>
      <c r="E558" s="239">
        <v>66.6</v>
      </c>
      <c r="F558" s="239">
        <v>116.0</v>
      </c>
      <c r="G558" s="239">
        <v>18.0</v>
      </c>
      <c r="H558" s="239">
        <v>72.0</v>
      </c>
      <c r="I558" s="239"/>
      <c r="J558" s="239">
        <v>2.0</v>
      </c>
      <c r="K558" s="239">
        <v>0.0</v>
      </c>
      <c r="L558" s="239" t="s">
        <v>244</v>
      </c>
      <c r="M558" s="241">
        <v>45042.57768666667</v>
      </c>
      <c r="N558" s="239"/>
      <c r="O558" s="241"/>
    </row>
    <row r="559">
      <c r="A559" s="239" t="s">
        <v>2620</v>
      </c>
      <c r="B559" s="239" t="s">
        <v>2621</v>
      </c>
      <c r="C559" s="239" t="s">
        <v>2622</v>
      </c>
      <c r="D559" s="239" t="s">
        <v>191</v>
      </c>
      <c r="E559" s="239">
        <v>68.2</v>
      </c>
      <c r="F559" s="239">
        <v>118.0</v>
      </c>
      <c r="G559" s="239">
        <v>18.0</v>
      </c>
      <c r="H559" s="239">
        <v>72.0</v>
      </c>
      <c r="I559" s="239"/>
      <c r="J559" s="239">
        <v>2.0</v>
      </c>
      <c r="K559" s="239">
        <v>0.0</v>
      </c>
      <c r="L559" s="239" t="s">
        <v>244</v>
      </c>
      <c r="M559" s="241">
        <v>45042.57850758102</v>
      </c>
      <c r="N559" s="239"/>
      <c r="O559" s="241"/>
    </row>
    <row r="560">
      <c r="A560" s="239" t="s">
        <v>2623</v>
      </c>
      <c r="B560" s="239" t="s">
        <v>2624</v>
      </c>
      <c r="C560" s="239" t="s">
        <v>1757</v>
      </c>
      <c r="D560" s="239" t="s">
        <v>191</v>
      </c>
      <c r="E560" s="239">
        <v>67.0</v>
      </c>
      <c r="F560" s="239">
        <v>118.0</v>
      </c>
      <c r="G560" s="239">
        <v>18.0</v>
      </c>
      <c r="H560" s="239">
        <v>71.0</v>
      </c>
      <c r="I560" s="239"/>
      <c r="J560" s="239">
        <v>2.0</v>
      </c>
      <c r="K560" s="239">
        <v>0.0</v>
      </c>
      <c r="L560" s="239" t="s">
        <v>244</v>
      </c>
      <c r="M560" s="241">
        <v>45042.57941965278</v>
      </c>
      <c r="N560" s="239"/>
      <c r="O560" s="241"/>
    </row>
    <row r="561">
      <c r="A561" s="239" t="s">
        <v>2625</v>
      </c>
      <c r="B561" s="239" t="s">
        <v>2626</v>
      </c>
      <c r="C561" s="239" t="s">
        <v>2627</v>
      </c>
      <c r="D561" s="239" t="s">
        <v>191</v>
      </c>
      <c r="E561" s="239">
        <v>72.7</v>
      </c>
      <c r="F561" s="239">
        <v>134.0</v>
      </c>
      <c r="G561" s="239">
        <v>18.0</v>
      </c>
      <c r="H561" s="239">
        <v>72.0</v>
      </c>
      <c r="I561" s="239"/>
      <c r="J561" s="239">
        <v>2.0</v>
      </c>
      <c r="K561" s="239">
        <v>0.0</v>
      </c>
      <c r="L561" s="239" t="s">
        <v>302</v>
      </c>
      <c r="M561" s="241">
        <v>45044.7839396875</v>
      </c>
      <c r="N561" s="239"/>
      <c r="O561" s="241"/>
    </row>
    <row r="562">
      <c r="A562" s="239" t="s">
        <v>2628</v>
      </c>
      <c r="B562" s="239" t="s">
        <v>2629</v>
      </c>
      <c r="C562" s="239" t="s">
        <v>1755</v>
      </c>
      <c r="D562" s="239" t="s">
        <v>191</v>
      </c>
      <c r="E562" s="239">
        <v>70.9</v>
      </c>
      <c r="F562" s="239">
        <v>125.0</v>
      </c>
      <c r="G562" s="239">
        <v>18.0</v>
      </c>
      <c r="H562" s="239">
        <v>72.0</v>
      </c>
      <c r="I562" s="239"/>
      <c r="J562" s="239">
        <v>2.0</v>
      </c>
      <c r="K562" s="239">
        <v>0.0</v>
      </c>
      <c r="L562" s="239" t="s">
        <v>411</v>
      </c>
      <c r="M562" s="241">
        <v>45050.93417732639</v>
      </c>
      <c r="N562" s="239"/>
      <c r="O562" s="241"/>
    </row>
    <row r="563">
      <c r="A563" s="239" t="s">
        <v>2630</v>
      </c>
      <c r="B563" s="239" t="s">
        <v>2629</v>
      </c>
      <c r="C563" s="239" t="s">
        <v>1757</v>
      </c>
      <c r="D563" s="239" t="s">
        <v>191</v>
      </c>
      <c r="E563" s="239">
        <v>68.6</v>
      </c>
      <c r="F563" s="239">
        <v>123.0</v>
      </c>
      <c r="G563" s="239">
        <v>18.0</v>
      </c>
      <c r="H563" s="239">
        <v>72.0</v>
      </c>
      <c r="I563" s="239"/>
      <c r="J563" s="239">
        <v>2.0</v>
      </c>
      <c r="K563" s="239">
        <v>0.0</v>
      </c>
      <c r="L563" s="239" t="s">
        <v>411</v>
      </c>
      <c r="M563" s="241">
        <v>45050.9366740625</v>
      </c>
      <c r="N563" s="239"/>
      <c r="O563" s="241"/>
    </row>
    <row r="564">
      <c r="A564" s="239" t="s">
        <v>2631</v>
      </c>
      <c r="B564" s="239" t="s">
        <v>2632</v>
      </c>
      <c r="C564" s="239" t="s">
        <v>1755</v>
      </c>
      <c r="D564" s="239" t="s">
        <v>191</v>
      </c>
      <c r="E564" s="239">
        <v>70.1</v>
      </c>
      <c r="F564" s="239">
        <v>125.0</v>
      </c>
      <c r="G564" s="239">
        <v>18.0</v>
      </c>
      <c r="H564" s="239">
        <v>71.0</v>
      </c>
      <c r="I564" s="239"/>
      <c r="J564" s="239">
        <v>2.0</v>
      </c>
      <c r="K564" s="239">
        <v>0.0</v>
      </c>
      <c r="L564" s="239" t="s">
        <v>59</v>
      </c>
      <c r="M564" s="241">
        <v>45054.43228282407</v>
      </c>
      <c r="N564" s="239" t="s">
        <v>16</v>
      </c>
      <c r="O564" s="241">
        <v>45473.414827546294</v>
      </c>
    </row>
    <row r="565">
      <c r="A565" s="239" t="s">
        <v>2633</v>
      </c>
      <c r="B565" s="239" t="s">
        <v>2361</v>
      </c>
      <c r="C565" s="239" t="s">
        <v>1757</v>
      </c>
      <c r="D565" s="239" t="s">
        <v>191</v>
      </c>
      <c r="E565" s="239">
        <v>69.6</v>
      </c>
      <c r="F565" s="239">
        <v>121.0</v>
      </c>
      <c r="G565" s="239">
        <v>18.0</v>
      </c>
      <c r="H565" s="239">
        <v>71.0</v>
      </c>
      <c r="I565" s="239"/>
      <c r="J565" s="239">
        <v>2.0</v>
      </c>
      <c r="K565" s="239">
        <v>0.0</v>
      </c>
      <c r="L565" s="239" t="s">
        <v>291</v>
      </c>
      <c r="M565" s="241">
        <v>45058.79509991898</v>
      </c>
      <c r="N565" s="239"/>
      <c r="O565" s="241"/>
    </row>
    <row r="566">
      <c r="A566" s="239" t="s">
        <v>2634</v>
      </c>
      <c r="B566" s="239" t="s">
        <v>2635</v>
      </c>
      <c r="C566" s="239" t="s">
        <v>2636</v>
      </c>
      <c r="D566" s="239" t="s">
        <v>191</v>
      </c>
      <c r="E566" s="239">
        <v>70.3</v>
      </c>
      <c r="F566" s="239">
        <v>131.0</v>
      </c>
      <c r="G566" s="239">
        <v>18.0</v>
      </c>
      <c r="H566" s="239">
        <v>72.0</v>
      </c>
      <c r="I566" s="239"/>
      <c r="J566" s="239">
        <v>2.0</v>
      </c>
      <c r="K566" s="239">
        <v>0.0</v>
      </c>
      <c r="L566" s="239" t="s">
        <v>302</v>
      </c>
      <c r="M566" s="241">
        <v>45065.835748576385</v>
      </c>
      <c r="N566" s="239"/>
      <c r="O566" s="241"/>
    </row>
    <row r="567">
      <c r="A567" s="239" t="s">
        <v>2637</v>
      </c>
      <c r="B567" s="239" t="s">
        <v>2635</v>
      </c>
      <c r="C567" s="239" t="s">
        <v>2638</v>
      </c>
      <c r="D567" s="239" t="s">
        <v>191</v>
      </c>
      <c r="E567" s="239">
        <v>67.4</v>
      </c>
      <c r="F567" s="239">
        <v>123.0</v>
      </c>
      <c r="G567" s="239">
        <v>18.0</v>
      </c>
      <c r="H567" s="239">
        <v>72.0</v>
      </c>
      <c r="I567" s="239"/>
      <c r="J567" s="239">
        <v>2.0</v>
      </c>
      <c r="K567" s="239">
        <v>0.0</v>
      </c>
      <c r="L567" s="239" t="s">
        <v>302</v>
      </c>
      <c r="M567" s="241">
        <v>45065.83864451389</v>
      </c>
      <c r="N567" s="239"/>
      <c r="O567" s="241"/>
    </row>
    <row r="568">
      <c r="A568" s="239" t="s">
        <v>2639</v>
      </c>
      <c r="B568" s="239" t="s">
        <v>2640</v>
      </c>
      <c r="C568" s="239" t="s">
        <v>1757</v>
      </c>
      <c r="D568" s="239" t="s">
        <v>191</v>
      </c>
      <c r="E568" s="239">
        <v>69.3</v>
      </c>
      <c r="F568" s="239">
        <v>130.0</v>
      </c>
      <c r="G568" s="239">
        <v>18.0</v>
      </c>
      <c r="H568" s="239">
        <v>72.0</v>
      </c>
      <c r="I568" s="239"/>
      <c r="J568" s="239">
        <v>2.0</v>
      </c>
      <c r="K568" s="239">
        <v>0.0</v>
      </c>
      <c r="L568" s="239" t="s">
        <v>59</v>
      </c>
      <c r="M568" s="241">
        <v>45066.569440810184</v>
      </c>
      <c r="N568" s="239" t="s">
        <v>380</v>
      </c>
      <c r="O568" s="241">
        <v>45074.818901238425</v>
      </c>
    </row>
    <row r="569">
      <c r="A569" s="239" t="s">
        <v>2641</v>
      </c>
      <c r="B569" s="239" t="s">
        <v>2642</v>
      </c>
      <c r="C569" s="239" t="s">
        <v>2175</v>
      </c>
      <c r="D569" s="239" t="s">
        <v>191</v>
      </c>
      <c r="E569" s="239">
        <v>67.6</v>
      </c>
      <c r="F569" s="239">
        <v>124.0</v>
      </c>
      <c r="G569" s="239">
        <v>18.0</v>
      </c>
      <c r="H569" s="239">
        <v>70.0</v>
      </c>
      <c r="I569" s="239"/>
      <c r="J569" s="239">
        <v>2.0</v>
      </c>
      <c r="K569" s="239">
        <v>0.0</v>
      </c>
      <c r="L569" s="239" t="s">
        <v>302</v>
      </c>
      <c r="M569" s="241">
        <v>45067.59172344908</v>
      </c>
      <c r="N569" s="239" t="s">
        <v>380</v>
      </c>
      <c r="O569" s="241">
        <v>45074.8197371412</v>
      </c>
    </row>
    <row r="570">
      <c r="A570" s="239" t="s">
        <v>2643</v>
      </c>
      <c r="B570" s="239" t="s">
        <v>2640</v>
      </c>
      <c r="C570" s="239" t="s">
        <v>2644</v>
      </c>
      <c r="D570" s="239" t="s">
        <v>191</v>
      </c>
      <c r="E570" s="239">
        <v>72.1</v>
      </c>
      <c r="F570" s="239">
        <v>141.0</v>
      </c>
      <c r="G570" s="239">
        <v>18.0</v>
      </c>
      <c r="H570" s="239">
        <v>72.0</v>
      </c>
      <c r="I570" s="239"/>
      <c r="J570" s="239">
        <v>2.0</v>
      </c>
      <c r="K570" s="239">
        <v>0.0</v>
      </c>
      <c r="L570" s="239" t="s">
        <v>411</v>
      </c>
      <c r="M570" s="241">
        <v>45069.401756736115</v>
      </c>
      <c r="N570" s="239"/>
      <c r="O570" s="241"/>
    </row>
    <row r="571">
      <c r="A571" s="239" t="s">
        <v>2645</v>
      </c>
      <c r="B571" s="239" t="s">
        <v>2646</v>
      </c>
      <c r="C571" s="239" t="s">
        <v>1799</v>
      </c>
      <c r="D571" s="239" t="s">
        <v>191</v>
      </c>
      <c r="E571" s="239">
        <v>72.8</v>
      </c>
      <c r="F571" s="239">
        <v>142.0</v>
      </c>
      <c r="G571" s="239">
        <v>18.0</v>
      </c>
      <c r="H571" s="239">
        <v>72.0</v>
      </c>
      <c r="I571" s="239"/>
      <c r="J571" s="239">
        <v>2.0</v>
      </c>
      <c r="K571" s="239">
        <v>0.0</v>
      </c>
      <c r="L571" s="239" t="s">
        <v>28</v>
      </c>
      <c r="M571" s="241">
        <v>45072.58026971065</v>
      </c>
      <c r="N571" s="239"/>
      <c r="O571" s="241"/>
    </row>
    <row r="572">
      <c r="A572" s="239" t="s">
        <v>2647</v>
      </c>
      <c r="B572" s="239" t="s">
        <v>2648</v>
      </c>
      <c r="C572" s="239" t="s">
        <v>1755</v>
      </c>
      <c r="D572" s="239" t="s">
        <v>191</v>
      </c>
      <c r="E572" s="239">
        <v>71.0</v>
      </c>
      <c r="F572" s="239">
        <v>137.0</v>
      </c>
      <c r="G572" s="239">
        <v>18.0</v>
      </c>
      <c r="H572" s="239">
        <v>72.0</v>
      </c>
      <c r="I572" s="239"/>
      <c r="J572" s="239">
        <v>2.0</v>
      </c>
      <c r="K572" s="239">
        <v>0.0</v>
      </c>
      <c r="L572" s="239" t="s">
        <v>28</v>
      </c>
      <c r="M572" s="241">
        <v>45073.49041637732</v>
      </c>
      <c r="N572" s="239"/>
      <c r="O572" s="241"/>
    </row>
    <row r="573">
      <c r="A573" s="239" t="s">
        <v>1537</v>
      </c>
      <c r="B573" s="239" t="s">
        <v>2649</v>
      </c>
      <c r="C573" s="239" t="s">
        <v>1802</v>
      </c>
      <c r="D573" s="239" t="s">
        <v>191</v>
      </c>
      <c r="E573" s="239">
        <v>72.2</v>
      </c>
      <c r="F573" s="239">
        <v>141.0</v>
      </c>
      <c r="G573" s="239">
        <v>18.0</v>
      </c>
      <c r="H573" s="239">
        <v>72.0</v>
      </c>
      <c r="I573" s="239"/>
      <c r="J573" s="239">
        <v>2.0</v>
      </c>
      <c r="K573" s="239">
        <v>2.0</v>
      </c>
      <c r="L573" s="239" t="s">
        <v>28</v>
      </c>
      <c r="M573" s="241">
        <v>45075.43870783565</v>
      </c>
      <c r="N573" s="239"/>
      <c r="O573" s="241"/>
    </row>
    <row r="574">
      <c r="A574" s="239" t="s">
        <v>2650</v>
      </c>
      <c r="B574" s="239" t="s">
        <v>2649</v>
      </c>
      <c r="C574" s="239" t="s">
        <v>1802</v>
      </c>
      <c r="D574" s="239" t="s">
        <v>1789</v>
      </c>
      <c r="E574" s="239">
        <v>36.1</v>
      </c>
      <c r="F574" s="239">
        <v>140.0</v>
      </c>
      <c r="G574" s="239">
        <v>9.0</v>
      </c>
      <c r="H574" s="239">
        <v>36.0</v>
      </c>
      <c r="I574" s="239"/>
      <c r="J574" s="239">
        <v>2.0</v>
      </c>
      <c r="K574" s="239">
        <v>0.0</v>
      </c>
      <c r="L574" s="239" t="s">
        <v>16</v>
      </c>
      <c r="M574" s="241">
        <v>45076.36106332176</v>
      </c>
      <c r="N574" s="239"/>
      <c r="O574" s="241"/>
    </row>
    <row r="575">
      <c r="A575" s="239" t="s">
        <v>2651</v>
      </c>
      <c r="B575" s="239" t="s">
        <v>2649</v>
      </c>
      <c r="C575" s="239" t="s">
        <v>1802</v>
      </c>
      <c r="D575" s="239" t="s">
        <v>1787</v>
      </c>
      <c r="E575" s="239">
        <v>36.1</v>
      </c>
      <c r="F575" s="239">
        <v>142.0</v>
      </c>
      <c r="G575" s="239">
        <v>9.0</v>
      </c>
      <c r="H575" s="239">
        <v>36.0</v>
      </c>
      <c r="I575" s="239"/>
      <c r="J575" s="239">
        <v>2.0</v>
      </c>
      <c r="K575" s="239">
        <v>0.0</v>
      </c>
      <c r="L575" s="239" t="s">
        <v>16</v>
      </c>
      <c r="M575" s="241">
        <v>45076.36198986111</v>
      </c>
      <c r="N575" s="239"/>
      <c r="O575" s="241"/>
    </row>
    <row r="576">
      <c r="A576" s="239" t="s">
        <v>1487</v>
      </c>
      <c r="B576" s="239" t="s">
        <v>2652</v>
      </c>
      <c r="C576" s="239" t="s">
        <v>2653</v>
      </c>
      <c r="D576" s="239" t="s">
        <v>191</v>
      </c>
      <c r="E576" s="239">
        <v>70.3</v>
      </c>
      <c r="F576" s="239">
        <v>144.0</v>
      </c>
      <c r="G576" s="239">
        <v>18.0</v>
      </c>
      <c r="H576" s="239">
        <v>71.0</v>
      </c>
      <c r="I576" s="239"/>
      <c r="J576" s="239">
        <v>2.0</v>
      </c>
      <c r="K576" s="239">
        <v>1.0</v>
      </c>
      <c r="L576" s="239" t="s">
        <v>350</v>
      </c>
      <c r="M576" s="241">
        <v>45077.28836313657</v>
      </c>
      <c r="N576" s="239"/>
      <c r="O576" s="241"/>
    </row>
    <row r="577">
      <c r="A577" s="239" t="s">
        <v>2654</v>
      </c>
      <c r="B577" s="239" t="s">
        <v>2296</v>
      </c>
      <c r="C577" s="239" t="s">
        <v>1799</v>
      </c>
      <c r="D577" s="239" t="s">
        <v>1789</v>
      </c>
      <c r="E577" s="239">
        <v>35.0</v>
      </c>
      <c r="F577" s="239">
        <v>131.0</v>
      </c>
      <c r="G577" s="239">
        <v>9.0</v>
      </c>
      <c r="H577" s="239">
        <v>36.0</v>
      </c>
      <c r="I577" s="239"/>
      <c r="J577" s="239">
        <v>2.0</v>
      </c>
      <c r="K577" s="239">
        <v>0.0</v>
      </c>
      <c r="L577" s="239" t="s">
        <v>322</v>
      </c>
      <c r="M577" s="241">
        <v>45082.90650005787</v>
      </c>
      <c r="N577" s="239"/>
      <c r="O577" s="241"/>
    </row>
    <row r="578">
      <c r="A578" s="239" t="s">
        <v>2655</v>
      </c>
      <c r="B578" s="239" t="s">
        <v>2296</v>
      </c>
      <c r="C578" s="239" t="s">
        <v>1799</v>
      </c>
      <c r="D578" s="239" t="s">
        <v>1787</v>
      </c>
      <c r="E578" s="239">
        <v>35.7</v>
      </c>
      <c r="F578" s="239">
        <v>133.0</v>
      </c>
      <c r="G578" s="239">
        <v>9.0</v>
      </c>
      <c r="H578" s="239">
        <v>36.0</v>
      </c>
      <c r="I578" s="239"/>
      <c r="J578" s="239">
        <v>2.0</v>
      </c>
      <c r="K578" s="239">
        <v>0.0</v>
      </c>
      <c r="L578" s="239" t="s">
        <v>322</v>
      </c>
      <c r="M578" s="241">
        <v>45082.90779168981</v>
      </c>
      <c r="N578" s="239"/>
      <c r="O578" s="241"/>
    </row>
    <row r="579">
      <c r="A579" s="239" t="s">
        <v>2656</v>
      </c>
      <c r="B579" s="239" t="s">
        <v>2657</v>
      </c>
      <c r="C579" s="239" t="s">
        <v>1755</v>
      </c>
      <c r="D579" s="239" t="s">
        <v>1761</v>
      </c>
      <c r="E579" s="239">
        <v>35.9</v>
      </c>
      <c r="F579" s="239">
        <v>141.0</v>
      </c>
      <c r="G579" s="239">
        <v>9.0</v>
      </c>
      <c r="H579" s="239">
        <v>36.0</v>
      </c>
      <c r="I579" s="239"/>
      <c r="J579" s="239">
        <v>2.0</v>
      </c>
      <c r="K579" s="239">
        <v>0.0</v>
      </c>
      <c r="L579" s="239" t="s">
        <v>322</v>
      </c>
      <c r="M579" s="241">
        <v>45086.79730472222</v>
      </c>
      <c r="N579" s="239"/>
      <c r="O579" s="241"/>
    </row>
    <row r="580">
      <c r="A580" s="239" t="s">
        <v>755</v>
      </c>
      <c r="B580" s="239" t="s">
        <v>2658</v>
      </c>
      <c r="C580" s="239" t="s">
        <v>1755</v>
      </c>
      <c r="D580" s="239" t="s">
        <v>191</v>
      </c>
      <c r="E580" s="239">
        <v>71.8</v>
      </c>
      <c r="F580" s="239">
        <v>133.0</v>
      </c>
      <c r="G580" s="239">
        <v>18.0</v>
      </c>
      <c r="H580" s="239">
        <v>72.0</v>
      </c>
      <c r="I580" s="239"/>
      <c r="J580" s="239">
        <v>2.0</v>
      </c>
      <c r="K580" s="239">
        <v>2.0</v>
      </c>
      <c r="L580" s="239" t="s">
        <v>244</v>
      </c>
      <c r="M580" s="241">
        <v>45098.528997534726</v>
      </c>
      <c r="N580" s="239"/>
      <c r="O580" s="241"/>
    </row>
    <row r="581">
      <c r="A581" s="239" t="s">
        <v>2659</v>
      </c>
      <c r="B581" s="239" t="s">
        <v>2660</v>
      </c>
      <c r="C581" s="239" t="s">
        <v>1799</v>
      </c>
      <c r="D581" s="239" t="s">
        <v>191</v>
      </c>
      <c r="E581" s="239">
        <v>70.2</v>
      </c>
      <c r="F581" s="239">
        <v>130.0</v>
      </c>
      <c r="G581" s="239">
        <v>18.0</v>
      </c>
      <c r="H581" s="239">
        <v>72.0</v>
      </c>
      <c r="I581" s="239"/>
      <c r="J581" s="239">
        <v>2.0</v>
      </c>
      <c r="K581" s="239">
        <v>0.0</v>
      </c>
      <c r="L581" s="239" t="s">
        <v>368</v>
      </c>
      <c r="M581" s="241">
        <v>45098.44834094908</v>
      </c>
      <c r="N581" s="239"/>
      <c r="O581" s="241"/>
    </row>
    <row r="582">
      <c r="A582" s="239" t="s">
        <v>2661</v>
      </c>
      <c r="B582" s="239" t="s">
        <v>2662</v>
      </c>
      <c r="C582" s="239" t="s">
        <v>1799</v>
      </c>
      <c r="D582" s="239" t="s">
        <v>191</v>
      </c>
      <c r="E582" s="239">
        <v>69.3</v>
      </c>
      <c r="F582" s="239">
        <v>128.0</v>
      </c>
      <c r="G582" s="239">
        <v>18.0</v>
      </c>
      <c r="H582" s="239">
        <v>71.0</v>
      </c>
      <c r="I582" s="239"/>
      <c r="J582" s="239">
        <v>2.0</v>
      </c>
      <c r="K582" s="239">
        <v>0.0</v>
      </c>
      <c r="L582" s="239" t="s">
        <v>368</v>
      </c>
      <c r="M582" s="241">
        <v>45098.45198600694</v>
      </c>
      <c r="N582" s="239"/>
      <c r="O582" s="241"/>
    </row>
    <row r="583">
      <c r="A583" s="239" t="s">
        <v>2663</v>
      </c>
      <c r="B583" s="239" t="s">
        <v>2664</v>
      </c>
      <c r="C583" s="239" t="s">
        <v>1799</v>
      </c>
      <c r="D583" s="239" t="s">
        <v>191</v>
      </c>
      <c r="E583" s="239">
        <v>63.3</v>
      </c>
      <c r="F583" s="239">
        <v>115.0</v>
      </c>
      <c r="G583" s="239">
        <v>18.0</v>
      </c>
      <c r="H583" s="239">
        <v>65.0</v>
      </c>
      <c r="I583" s="239"/>
      <c r="J583" s="239">
        <v>2.0</v>
      </c>
      <c r="K583" s="239">
        <v>0.0</v>
      </c>
      <c r="L583" s="239" t="s">
        <v>322</v>
      </c>
      <c r="M583" s="241">
        <v>45098.72525065972</v>
      </c>
      <c r="N583" s="239"/>
      <c r="O583" s="241"/>
    </row>
    <row r="584">
      <c r="A584" s="239" t="s">
        <v>2665</v>
      </c>
      <c r="B584" s="239" t="s">
        <v>2666</v>
      </c>
      <c r="C584" s="239" t="s">
        <v>1799</v>
      </c>
      <c r="D584" s="239" t="s">
        <v>191</v>
      </c>
      <c r="E584" s="239">
        <v>72.7</v>
      </c>
      <c r="F584" s="239">
        <v>143.0</v>
      </c>
      <c r="G584" s="239">
        <v>18.0</v>
      </c>
      <c r="H584" s="239">
        <v>72.0</v>
      </c>
      <c r="I584" s="239"/>
      <c r="J584" s="239">
        <v>2.0</v>
      </c>
      <c r="K584" s="239">
        <v>0.0</v>
      </c>
      <c r="L584" s="239" t="s">
        <v>16</v>
      </c>
      <c r="M584" s="241">
        <v>45100.63233627315</v>
      </c>
      <c r="N584" s="239"/>
      <c r="O584" s="241"/>
    </row>
    <row r="585">
      <c r="A585" s="239" t="s">
        <v>2667</v>
      </c>
      <c r="B585" s="239" t="s">
        <v>2666</v>
      </c>
      <c r="C585" s="239" t="s">
        <v>2668</v>
      </c>
      <c r="D585" s="239" t="s">
        <v>191</v>
      </c>
      <c r="E585" s="239">
        <v>72.2</v>
      </c>
      <c r="F585" s="239">
        <v>140.0</v>
      </c>
      <c r="G585" s="239">
        <v>18.0</v>
      </c>
      <c r="H585" s="239">
        <v>72.0</v>
      </c>
      <c r="I585" s="239"/>
      <c r="J585" s="239">
        <v>2.0</v>
      </c>
      <c r="K585" s="239">
        <v>0.0</v>
      </c>
      <c r="L585" s="239" t="s">
        <v>16</v>
      </c>
      <c r="M585" s="241">
        <v>45100.632797025464</v>
      </c>
      <c r="N585" s="239"/>
      <c r="O585" s="241"/>
    </row>
    <row r="586">
      <c r="A586" s="239" t="s">
        <v>2669</v>
      </c>
      <c r="B586" s="239" t="s">
        <v>2666</v>
      </c>
      <c r="C586" s="239" t="s">
        <v>1755</v>
      </c>
      <c r="D586" s="239" t="s">
        <v>191</v>
      </c>
      <c r="E586" s="239">
        <v>71.6</v>
      </c>
      <c r="F586" s="239">
        <v>138.0</v>
      </c>
      <c r="G586" s="239">
        <v>18.0</v>
      </c>
      <c r="H586" s="239">
        <v>72.0</v>
      </c>
      <c r="I586" s="239"/>
      <c r="J586" s="239">
        <v>2.0</v>
      </c>
      <c r="K586" s="239">
        <v>0.0</v>
      </c>
      <c r="L586" s="239" t="s">
        <v>16</v>
      </c>
      <c r="M586" s="241">
        <v>45100.633129305555</v>
      </c>
      <c r="N586" s="239"/>
      <c r="O586" s="241"/>
    </row>
    <row r="587">
      <c r="A587" s="239" t="s">
        <v>2670</v>
      </c>
      <c r="B587" s="239" t="s">
        <v>2666</v>
      </c>
      <c r="C587" s="239" t="s">
        <v>1757</v>
      </c>
      <c r="D587" s="239" t="s">
        <v>191</v>
      </c>
      <c r="E587" s="239">
        <v>70.4</v>
      </c>
      <c r="F587" s="239">
        <v>136.0</v>
      </c>
      <c r="G587" s="239">
        <v>18.0</v>
      </c>
      <c r="H587" s="239">
        <v>72.0</v>
      </c>
      <c r="I587" s="239"/>
      <c r="J587" s="239">
        <v>2.0</v>
      </c>
      <c r="K587" s="239">
        <v>0.0</v>
      </c>
      <c r="L587" s="239" t="s">
        <v>16</v>
      </c>
      <c r="M587" s="241">
        <v>45100.63343657408</v>
      </c>
      <c r="N587" s="239"/>
      <c r="O587" s="241"/>
    </row>
    <row r="588">
      <c r="A588" s="239" t="s">
        <v>2671</v>
      </c>
      <c r="B588" s="239" t="s">
        <v>2672</v>
      </c>
      <c r="C588" s="239" t="s">
        <v>2673</v>
      </c>
      <c r="D588" s="239" t="s">
        <v>191</v>
      </c>
      <c r="E588" s="239">
        <v>71.3</v>
      </c>
      <c r="F588" s="239">
        <v>136.0</v>
      </c>
      <c r="G588" s="239">
        <v>18.0</v>
      </c>
      <c r="H588" s="239">
        <v>71.0</v>
      </c>
      <c r="I588" s="239"/>
      <c r="J588" s="239">
        <v>2.0</v>
      </c>
      <c r="K588" s="239">
        <v>0.0</v>
      </c>
      <c r="L588" s="239" t="s">
        <v>350</v>
      </c>
      <c r="M588" s="241">
        <v>45108.74037195602</v>
      </c>
      <c r="N588" s="239"/>
      <c r="O588" s="241"/>
    </row>
    <row r="589">
      <c r="A589" s="239" t="s">
        <v>2674</v>
      </c>
      <c r="B589" s="239" t="s">
        <v>2675</v>
      </c>
      <c r="C589" s="239" t="s">
        <v>1755</v>
      </c>
      <c r="D589" s="239" t="s">
        <v>191</v>
      </c>
      <c r="E589" s="239">
        <v>70.1</v>
      </c>
      <c r="F589" s="239">
        <v>128.0</v>
      </c>
      <c r="G589" s="239">
        <v>18.0</v>
      </c>
      <c r="H589" s="239">
        <v>71.0</v>
      </c>
      <c r="I589" s="239"/>
      <c r="J589" s="239">
        <v>2.0</v>
      </c>
      <c r="K589" s="239">
        <v>0.0</v>
      </c>
      <c r="L589" s="239" t="s">
        <v>322</v>
      </c>
      <c r="M589" s="241">
        <v>45109.81894730324</v>
      </c>
      <c r="N589" s="239"/>
      <c r="O589" s="241"/>
    </row>
    <row r="590">
      <c r="A590" s="239" t="s">
        <v>2676</v>
      </c>
      <c r="B590" s="239" t="s">
        <v>2677</v>
      </c>
      <c r="C590" s="239" t="s">
        <v>1755</v>
      </c>
      <c r="D590" s="239" t="s">
        <v>191</v>
      </c>
      <c r="E590" s="239">
        <v>71.8</v>
      </c>
      <c r="F590" s="239">
        <v>130.0</v>
      </c>
      <c r="G590" s="239">
        <v>18.0</v>
      </c>
      <c r="H590" s="239">
        <v>72.0</v>
      </c>
      <c r="I590" s="239"/>
      <c r="J590" s="239">
        <v>2.0</v>
      </c>
      <c r="K590" s="239">
        <v>0.0</v>
      </c>
      <c r="L590" s="239" t="s">
        <v>411</v>
      </c>
      <c r="M590" s="241">
        <v>45109.92881081019</v>
      </c>
      <c r="N590" s="239"/>
      <c r="O590" s="241"/>
    </row>
    <row r="591">
      <c r="A591" s="239" t="s">
        <v>2678</v>
      </c>
      <c r="B591" s="239" t="s">
        <v>2572</v>
      </c>
      <c r="C591" s="239" t="s">
        <v>1755</v>
      </c>
      <c r="D591" s="239" t="s">
        <v>191</v>
      </c>
      <c r="E591" s="239">
        <v>71.8</v>
      </c>
      <c r="F591" s="239">
        <v>131.0</v>
      </c>
      <c r="G591" s="239">
        <v>18.0</v>
      </c>
      <c r="H591" s="239">
        <v>72.0</v>
      </c>
      <c r="I591" s="239"/>
      <c r="J591" s="239">
        <v>2.0</v>
      </c>
      <c r="K591" s="239">
        <v>0.0</v>
      </c>
      <c r="L591" s="239" t="s">
        <v>411</v>
      </c>
      <c r="M591" s="241">
        <v>45109.93479980324</v>
      </c>
      <c r="N591" s="239" t="s">
        <v>411</v>
      </c>
      <c r="O591" s="241">
        <v>45131.489554988424</v>
      </c>
    </row>
    <row r="592">
      <c r="A592" s="239" t="s">
        <v>2679</v>
      </c>
      <c r="B592" s="239" t="s">
        <v>1963</v>
      </c>
      <c r="C592" s="239" t="s">
        <v>1757</v>
      </c>
      <c r="D592" s="239" t="s">
        <v>191</v>
      </c>
      <c r="E592" s="239">
        <v>68.6</v>
      </c>
      <c r="F592" s="239">
        <v>129.0</v>
      </c>
      <c r="G592" s="239">
        <v>18.0</v>
      </c>
      <c r="H592" s="239">
        <v>71.0</v>
      </c>
      <c r="I592" s="239"/>
      <c r="J592" s="239">
        <v>2.0</v>
      </c>
      <c r="K592" s="239">
        <v>0.0</v>
      </c>
      <c r="L592" s="239" t="s">
        <v>59</v>
      </c>
      <c r="M592" s="241">
        <v>45110.49175164352</v>
      </c>
      <c r="N592" s="239"/>
      <c r="O592" s="241"/>
    </row>
    <row r="593">
      <c r="A593" s="239" t="s">
        <v>2680</v>
      </c>
      <c r="B593" s="239" t="s">
        <v>2681</v>
      </c>
      <c r="C593" s="239" t="s">
        <v>1799</v>
      </c>
      <c r="D593" s="239" t="s">
        <v>191</v>
      </c>
      <c r="E593" s="239">
        <v>72.6</v>
      </c>
      <c r="F593" s="239">
        <v>137.0</v>
      </c>
      <c r="G593" s="239">
        <v>18.0</v>
      </c>
      <c r="H593" s="239">
        <v>72.0</v>
      </c>
      <c r="I593" s="239"/>
      <c r="J593" s="239">
        <v>2.0</v>
      </c>
      <c r="K593" s="239">
        <v>0.0</v>
      </c>
      <c r="L593" s="239" t="s">
        <v>322</v>
      </c>
      <c r="M593" s="241">
        <v>45114.320245532406</v>
      </c>
      <c r="N593" s="239"/>
      <c r="O593" s="241"/>
    </row>
    <row r="594">
      <c r="A594" s="239" t="s">
        <v>2682</v>
      </c>
      <c r="B594" s="239" t="s">
        <v>2683</v>
      </c>
      <c r="C594" s="239" t="s">
        <v>1755</v>
      </c>
      <c r="D594" s="239" t="s">
        <v>191</v>
      </c>
      <c r="E594" s="239">
        <v>67.7</v>
      </c>
      <c r="F594" s="239">
        <v>119.0</v>
      </c>
      <c r="G594" s="239">
        <v>18.0</v>
      </c>
      <c r="H594" s="239">
        <v>71.0</v>
      </c>
      <c r="I594" s="239"/>
      <c r="J594" s="239">
        <v>2.0</v>
      </c>
      <c r="K594" s="239">
        <v>0.0</v>
      </c>
      <c r="L594" s="239" t="s">
        <v>411</v>
      </c>
      <c r="M594" s="241">
        <v>45120.63487009259</v>
      </c>
      <c r="N594" s="239"/>
      <c r="O594" s="241"/>
    </row>
    <row r="595">
      <c r="A595" s="239" t="s">
        <v>2684</v>
      </c>
      <c r="B595" s="239" t="s">
        <v>2683</v>
      </c>
      <c r="C595" s="239" t="s">
        <v>1757</v>
      </c>
      <c r="D595" s="239" t="s">
        <v>191</v>
      </c>
      <c r="E595" s="239">
        <v>67.0</v>
      </c>
      <c r="F595" s="239">
        <v>117.0</v>
      </c>
      <c r="G595" s="239">
        <v>18.0</v>
      </c>
      <c r="H595" s="239">
        <v>71.0</v>
      </c>
      <c r="I595" s="239"/>
      <c r="J595" s="239">
        <v>2.0</v>
      </c>
      <c r="K595" s="239">
        <v>0.0</v>
      </c>
      <c r="L595" s="239" t="s">
        <v>411</v>
      </c>
      <c r="M595" s="241">
        <v>45120.63608023148</v>
      </c>
      <c r="N595" s="239"/>
      <c r="O595" s="241"/>
    </row>
    <row r="596">
      <c r="A596" s="239" t="s">
        <v>2685</v>
      </c>
      <c r="B596" s="239" t="s">
        <v>2686</v>
      </c>
      <c r="C596" s="239" t="s">
        <v>1755</v>
      </c>
      <c r="D596" s="239" t="s">
        <v>191</v>
      </c>
      <c r="E596" s="239">
        <v>70.2</v>
      </c>
      <c r="F596" s="239">
        <v>134.0</v>
      </c>
      <c r="G596" s="239">
        <v>18.0</v>
      </c>
      <c r="H596" s="239">
        <v>72.0</v>
      </c>
      <c r="I596" s="239"/>
      <c r="J596" s="239">
        <v>2.0</v>
      </c>
      <c r="K596" s="239">
        <v>0.0</v>
      </c>
      <c r="L596" s="239" t="s">
        <v>16</v>
      </c>
      <c r="M596" s="241">
        <v>45124.37237877314</v>
      </c>
      <c r="N596" s="239"/>
      <c r="O596" s="241"/>
    </row>
    <row r="597">
      <c r="A597" s="239" t="s">
        <v>2687</v>
      </c>
      <c r="B597" s="239" t="s">
        <v>2688</v>
      </c>
      <c r="C597" s="239" t="s">
        <v>1755</v>
      </c>
      <c r="D597" s="239" t="s">
        <v>191</v>
      </c>
      <c r="E597" s="239">
        <v>71.2</v>
      </c>
      <c r="F597" s="239">
        <v>123.0</v>
      </c>
      <c r="G597" s="239">
        <v>18.0</v>
      </c>
      <c r="H597" s="239">
        <v>72.0</v>
      </c>
      <c r="I597" s="239"/>
      <c r="J597" s="239">
        <v>2.0</v>
      </c>
      <c r="K597" s="239">
        <v>0.0</v>
      </c>
      <c r="L597" s="239" t="s">
        <v>302</v>
      </c>
      <c r="M597" s="241">
        <v>45130.40231751157</v>
      </c>
      <c r="N597" s="239"/>
      <c r="O597" s="241"/>
    </row>
    <row r="598">
      <c r="A598" s="239" t="s">
        <v>2689</v>
      </c>
      <c r="B598" s="239" t="s">
        <v>2690</v>
      </c>
      <c r="C598" s="239" t="s">
        <v>1755</v>
      </c>
      <c r="D598" s="239" t="s">
        <v>191</v>
      </c>
      <c r="E598" s="239">
        <v>69.5</v>
      </c>
      <c r="F598" s="239">
        <v>126.0</v>
      </c>
      <c r="G598" s="239">
        <v>18.0</v>
      </c>
      <c r="H598" s="239">
        <v>72.0</v>
      </c>
      <c r="I598" s="239"/>
      <c r="J598" s="239">
        <v>2.0</v>
      </c>
      <c r="K598" s="239">
        <v>0.0</v>
      </c>
      <c r="L598" s="239" t="s">
        <v>291</v>
      </c>
      <c r="M598" s="241">
        <v>45130.9487959838</v>
      </c>
      <c r="N598" s="239"/>
      <c r="O598" s="241"/>
    </row>
    <row r="599">
      <c r="A599" s="239" t="s">
        <v>2691</v>
      </c>
      <c r="B599" s="239" t="s">
        <v>2692</v>
      </c>
      <c r="C599" s="239" t="s">
        <v>1851</v>
      </c>
      <c r="D599" s="239" t="s">
        <v>191</v>
      </c>
      <c r="E599" s="239">
        <v>72.3</v>
      </c>
      <c r="F599" s="239">
        <v>137.0</v>
      </c>
      <c r="G599" s="239">
        <v>18.0</v>
      </c>
      <c r="H599" s="239">
        <v>72.0</v>
      </c>
      <c r="I599" s="239"/>
      <c r="J599" s="239">
        <v>2.0</v>
      </c>
      <c r="K599" s="239">
        <v>0.0</v>
      </c>
      <c r="L599" s="239" t="s">
        <v>368</v>
      </c>
      <c r="M599" s="241">
        <v>45135.807608773146</v>
      </c>
      <c r="N599" s="239"/>
      <c r="O599" s="241"/>
    </row>
    <row r="600">
      <c r="A600" s="239" t="s">
        <v>2693</v>
      </c>
      <c r="B600" s="239" t="s">
        <v>2694</v>
      </c>
      <c r="C600" s="239" t="s">
        <v>2556</v>
      </c>
      <c r="D600" s="239" t="s">
        <v>191</v>
      </c>
      <c r="E600" s="239">
        <v>71.6</v>
      </c>
      <c r="F600" s="239">
        <v>139.0</v>
      </c>
      <c r="G600" s="239">
        <v>18.0</v>
      </c>
      <c r="H600" s="239">
        <v>71.0</v>
      </c>
      <c r="I600" s="239"/>
      <c r="J600" s="239">
        <v>2.0</v>
      </c>
      <c r="K600" s="239">
        <v>0.0</v>
      </c>
      <c r="L600" s="239" t="s">
        <v>16</v>
      </c>
      <c r="M600" s="241">
        <v>45142.42097019676</v>
      </c>
      <c r="N600" s="239"/>
      <c r="O600" s="241"/>
    </row>
    <row r="601">
      <c r="A601" s="239" t="s">
        <v>2695</v>
      </c>
      <c r="B601" s="239" t="s">
        <v>2696</v>
      </c>
      <c r="C601" s="239" t="s">
        <v>1851</v>
      </c>
      <c r="D601" s="239" t="s">
        <v>191</v>
      </c>
      <c r="E601" s="239">
        <v>73.1</v>
      </c>
      <c r="F601" s="239">
        <v>135.0</v>
      </c>
      <c r="G601" s="239">
        <v>18.0</v>
      </c>
      <c r="H601" s="239">
        <v>72.0</v>
      </c>
      <c r="I601" s="239"/>
      <c r="J601" s="239">
        <v>2.0</v>
      </c>
      <c r="K601" s="239">
        <v>0.0</v>
      </c>
      <c r="L601" s="239" t="s">
        <v>28</v>
      </c>
      <c r="M601" s="241">
        <v>45149.68206659722</v>
      </c>
      <c r="N601" s="239" t="s">
        <v>28</v>
      </c>
      <c r="O601" s="241">
        <v>45149.682697337965</v>
      </c>
    </row>
    <row r="602">
      <c r="A602" s="239" t="s">
        <v>2697</v>
      </c>
      <c r="B602" s="239" t="s">
        <v>2698</v>
      </c>
      <c r="C602" s="239" t="s">
        <v>1888</v>
      </c>
      <c r="D602" s="239" t="s">
        <v>191</v>
      </c>
      <c r="E602" s="239">
        <v>71.2</v>
      </c>
      <c r="F602" s="239">
        <v>133.0</v>
      </c>
      <c r="G602" s="239">
        <v>18.0</v>
      </c>
      <c r="H602" s="239">
        <v>71.0</v>
      </c>
      <c r="I602" s="239"/>
      <c r="J602" s="239">
        <v>2.0</v>
      </c>
      <c r="K602" s="239">
        <v>0.0</v>
      </c>
      <c r="L602" s="239" t="s">
        <v>28</v>
      </c>
      <c r="M602" s="241">
        <v>45149.683081759256</v>
      </c>
      <c r="N602" s="239"/>
      <c r="O602" s="241"/>
    </row>
    <row r="603">
      <c r="A603" s="239" t="s">
        <v>2699</v>
      </c>
      <c r="B603" s="239" t="s">
        <v>2700</v>
      </c>
      <c r="C603" s="239" t="s">
        <v>2199</v>
      </c>
      <c r="D603" s="239" t="s">
        <v>191</v>
      </c>
      <c r="E603" s="239">
        <v>74.7</v>
      </c>
      <c r="F603" s="239">
        <v>139.0</v>
      </c>
      <c r="G603" s="239">
        <v>18.0</v>
      </c>
      <c r="H603" s="239">
        <v>72.0</v>
      </c>
      <c r="I603" s="239"/>
      <c r="J603" s="239">
        <v>2.0</v>
      </c>
      <c r="K603" s="239">
        <v>0.0</v>
      </c>
      <c r="L603" s="239" t="s">
        <v>244</v>
      </c>
      <c r="M603" s="241">
        <v>45221.328008310185</v>
      </c>
      <c r="N603" s="239"/>
      <c r="O603" s="241"/>
    </row>
    <row r="604">
      <c r="A604" s="239" t="s">
        <v>2701</v>
      </c>
      <c r="B604" s="239" t="s">
        <v>2702</v>
      </c>
      <c r="C604" s="239" t="s">
        <v>1755</v>
      </c>
      <c r="D604" s="239" t="s">
        <v>191</v>
      </c>
      <c r="E604" s="239">
        <v>73.0</v>
      </c>
      <c r="F604" s="239">
        <v>136.0</v>
      </c>
      <c r="G604" s="239">
        <v>18.0</v>
      </c>
      <c r="H604" s="239">
        <v>70.0</v>
      </c>
      <c r="I604" s="239"/>
      <c r="J604" s="239">
        <v>2.0</v>
      </c>
      <c r="K604" s="239">
        <v>0.0</v>
      </c>
      <c r="L604" s="239" t="s">
        <v>28</v>
      </c>
      <c r="M604" s="241">
        <v>45355.73422290509</v>
      </c>
      <c r="N604" s="239"/>
      <c r="O604" s="241"/>
    </row>
    <row r="605">
      <c r="A605" s="239" t="s">
        <v>2703</v>
      </c>
      <c r="B605" s="239" t="s">
        <v>2704</v>
      </c>
      <c r="C605" s="239" t="s">
        <v>1757</v>
      </c>
      <c r="D605" s="239" t="s">
        <v>191</v>
      </c>
      <c r="E605" s="239">
        <v>71.3</v>
      </c>
      <c r="F605" s="239">
        <v>129.0</v>
      </c>
      <c r="G605" s="239">
        <v>18.0</v>
      </c>
      <c r="H605" s="239">
        <v>72.0</v>
      </c>
      <c r="I605" s="239"/>
      <c r="J605" s="239">
        <v>2.0</v>
      </c>
      <c r="K605" s="239">
        <v>0.0</v>
      </c>
      <c r="L605" s="239" t="s">
        <v>16</v>
      </c>
      <c r="M605" s="241">
        <v>45359.50875434028</v>
      </c>
      <c r="N605" s="239"/>
      <c r="O605" s="241"/>
    </row>
    <row r="606">
      <c r="A606" s="239" t="s">
        <v>2705</v>
      </c>
      <c r="B606" s="239" t="s">
        <v>2706</v>
      </c>
      <c r="C606" s="239" t="s">
        <v>1755</v>
      </c>
      <c r="D606" s="239" t="s">
        <v>191</v>
      </c>
      <c r="E606" s="239">
        <v>72.0</v>
      </c>
      <c r="F606" s="239">
        <v>127.0</v>
      </c>
      <c r="G606" s="239">
        <v>18.0</v>
      </c>
      <c r="H606" s="239">
        <v>70.0</v>
      </c>
      <c r="I606" s="239"/>
      <c r="J606" s="239">
        <v>2.0</v>
      </c>
      <c r="K606" s="239">
        <v>0.0</v>
      </c>
      <c r="L606" s="239" t="s">
        <v>16</v>
      </c>
      <c r="M606" s="241">
        <v>45367.384989224534</v>
      </c>
      <c r="N606" s="239"/>
      <c r="O606" s="241"/>
    </row>
    <row r="607">
      <c r="A607" s="239" t="s">
        <v>2707</v>
      </c>
      <c r="B607" s="239" t="s">
        <v>2706</v>
      </c>
      <c r="C607" s="239" t="s">
        <v>1757</v>
      </c>
      <c r="D607" s="239" t="s">
        <v>191</v>
      </c>
      <c r="E607" s="239">
        <v>70.4</v>
      </c>
      <c r="F607" s="239">
        <v>123.0</v>
      </c>
      <c r="G607" s="239">
        <v>18.0</v>
      </c>
      <c r="H607" s="239">
        <v>70.0</v>
      </c>
      <c r="I607" s="239"/>
      <c r="J607" s="239">
        <v>2.0</v>
      </c>
      <c r="K607" s="239">
        <v>0.0</v>
      </c>
      <c r="L607" s="239" t="s">
        <v>16</v>
      </c>
      <c r="M607" s="241">
        <v>45367.38751083333</v>
      </c>
      <c r="N607" s="239"/>
      <c r="O607" s="241"/>
    </row>
    <row r="608">
      <c r="A608" s="239" t="s">
        <v>2708</v>
      </c>
      <c r="B608" s="239" t="s">
        <v>2709</v>
      </c>
      <c r="C608" s="239" t="s">
        <v>1755</v>
      </c>
      <c r="D608" s="239" t="s">
        <v>191</v>
      </c>
      <c r="E608" s="239">
        <v>71.1</v>
      </c>
      <c r="F608" s="239">
        <v>134.0</v>
      </c>
      <c r="G608" s="239">
        <v>18.0</v>
      </c>
      <c r="H608" s="239">
        <v>72.0</v>
      </c>
      <c r="I608" s="239"/>
      <c r="J608" s="239">
        <v>2.0</v>
      </c>
      <c r="K608" s="239">
        <v>0.0</v>
      </c>
      <c r="L608" s="239" t="s">
        <v>322</v>
      </c>
      <c r="M608" s="241">
        <v>45367.408623668976</v>
      </c>
      <c r="N608" s="239"/>
      <c r="O608" s="241"/>
    </row>
    <row r="609">
      <c r="A609" s="239" t="s">
        <v>1400</v>
      </c>
      <c r="B609" s="239" t="s">
        <v>2543</v>
      </c>
      <c r="C609" s="239" t="s">
        <v>1755</v>
      </c>
      <c r="D609" s="239" t="s">
        <v>191</v>
      </c>
      <c r="E609" s="239">
        <v>71.9</v>
      </c>
      <c r="F609" s="239">
        <v>141.0</v>
      </c>
      <c r="G609" s="239">
        <v>18.0</v>
      </c>
      <c r="H609" s="239">
        <v>72.0</v>
      </c>
      <c r="I609" s="239"/>
      <c r="J609" s="239">
        <v>2.0</v>
      </c>
      <c r="K609" s="239">
        <v>2.0</v>
      </c>
      <c r="L609" s="239" t="s">
        <v>16</v>
      </c>
      <c r="M609" s="241">
        <v>45367.43078355324</v>
      </c>
      <c r="N609" s="239"/>
      <c r="O609" s="241"/>
    </row>
    <row r="610">
      <c r="A610" s="239" t="s">
        <v>2710</v>
      </c>
      <c r="B610" s="240" t="s">
        <v>2531</v>
      </c>
      <c r="C610" s="239" t="s">
        <v>1755</v>
      </c>
      <c r="D610" s="239" t="s">
        <v>1789</v>
      </c>
      <c r="E610" s="239">
        <v>36.3</v>
      </c>
      <c r="F610" s="239">
        <v>144.0</v>
      </c>
      <c r="G610" s="239">
        <v>9.0</v>
      </c>
      <c r="H610" s="239">
        <v>36.0</v>
      </c>
      <c r="I610" s="239"/>
      <c r="J610" s="239">
        <v>2.0</v>
      </c>
      <c r="K610" s="239">
        <v>0.0</v>
      </c>
      <c r="L610" s="239" t="s">
        <v>16</v>
      </c>
      <c r="M610" s="241">
        <v>45369.51071369213</v>
      </c>
      <c r="N610" s="239"/>
      <c r="O610" s="241"/>
    </row>
    <row r="611">
      <c r="A611" s="239" t="s">
        <v>2711</v>
      </c>
      <c r="B611" s="240" t="s">
        <v>2531</v>
      </c>
      <c r="C611" s="239" t="s">
        <v>1755</v>
      </c>
      <c r="D611" s="239" t="s">
        <v>1787</v>
      </c>
      <c r="E611" s="239">
        <v>35.6</v>
      </c>
      <c r="F611" s="239">
        <v>138.0</v>
      </c>
      <c r="G611" s="239">
        <v>9.0</v>
      </c>
      <c r="H611" s="239">
        <v>36.0</v>
      </c>
      <c r="I611" s="239"/>
      <c r="J611" s="239">
        <v>2.0</v>
      </c>
      <c r="K611" s="239">
        <v>0.0</v>
      </c>
      <c r="L611" s="239" t="s">
        <v>16</v>
      </c>
      <c r="M611" s="241">
        <v>45369.51168555555</v>
      </c>
      <c r="N611" s="239"/>
      <c r="O611" s="241"/>
    </row>
    <row r="612">
      <c r="A612" s="239" t="s">
        <v>2712</v>
      </c>
      <c r="B612" s="239" t="s">
        <v>2531</v>
      </c>
      <c r="C612" s="239" t="s">
        <v>1757</v>
      </c>
      <c r="D612" s="239" t="s">
        <v>1787</v>
      </c>
      <c r="E612" s="239">
        <v>34.3</v>
      </c>
      <c r="F612" s="239">
        <v>127.0</v>
      </c>
      <c r="G612" s="239">
        <v>9.0</v>
      </c>
      <c r="H612" s="239">
        <v>36.0</v>
      </c>
      <c r="I612" s="239"/>
      <c r="J612" s="239">
        <v>2.0</v>
      </c>
      <c r="K612" s="239">
        <v>0.0</v>
      </c>
      <c r="L612" s="239" t="s">
        <v>16</v>
      </c>
      <c r="M612" s="241">
        <v>45369.51438375</v>
      </c>
      <c r="N612" s="239"/>
      <c r="O612" s="241"/>
    </row>
    <row r="613">
      <c r="A613" s="239" t="s">
        <v>2713</v>
      </c>
      <c r="B613" s="239" t="s">
        <v>2531</v>
      </c>
      <c r="C613" s="239" t="s">
        <v>1821</v>
      </c>
      <c r="D613" s="239" t="s">
        <v>1789</v>
      </c>
      <c r="E613" s="239">
        <v>35.4</v>
      </c>
      <c r="F613" s="239">
        <v>140.0</v>
      </c>
      <c r="G613" s="239">
        <v>9.0</v>
      </c>
      <c r="H613" s="239">
        <v>36.0</v>
      </c>
      <c r="I613" s="239"/>
      <c r="J613" s="239">
        <v>2.0</v>
      </c>
      <c r="K613" s="239">
        <v>0.0</v>
      </c>
      <c r="L613" s="239" t="s">
        <v>16</v>
      </c>
      <c r="M613" s="241">
        <v>45369.514660127315</v>
      </c>
      <c r="N613" s="239"/>
      <c r="O613" s="241"/>
    </row>
    <row r="614">
      <c r="A614" s="239" t="s">
        <v>2714</v>
      </c>
      <c r="B614" s="239" t="s">
        <v>2531</v>
      </c>
      <c r="C614" s="239" t="s">
        <v>1821</v>
      </c>
      <c r="D614" s="239" t="s">
        <v>1787</v>
      </c>
      <c r="E614" s="239">
        <v>34.8</v>
      </c>
      <c r="F614" s="239">
        <v>130.0</v>
      </c>
      <c r="G614" s="239">
        <v>9.0</v>
      </c>
      <c r="H614" s="239">
        <v>36.0</v>
      </c>
      <c r="I614" s="239"/>
      <c r="J614" s="239">
        <v>2.0</v>
      </c>
      <c r="K614" s="239">
        <v>0.0</v>
      </c>
      <c r="L614" s="239" t="s">
        <v>16</v>
      </c>
      <c r="M614" s="241">
        <v>45369.514899560185</v>
      </c>
      <c r="N614" s="239"/>
      <c r="O614" s="241"/>
    </row>
    <row r="615">
      <c r="A615" s="239" t="s">
        <v>2715</v>
      </c>
      <c r="B615" s="239" t="s">
        <v>2031</v>
      </c>
      <c r="C615" s="239" t="s">
        <v>2716</v>
      </c>
      <c r="D615" s="239" t="s">
        <v>1789</v>
      </c>
      <c r="E615" s="239">
        <v>36.1</v>
      </c>
      <c r="F615" s="239">
        <v>138.0</v>
      </c>
      <c r="G615" s="239">
        <v>9.0</v>
      </c>
      <c r="H615" s="239">
        <v>36.0</v>
      </c>
      <c r="I615" s="239"/>
      <c r="J615" s="239">
        <v>2.0</v>
      </c>
      <c r="K615" s="239">
        <v>0.0</v>
      </c>
      <c r="L615" s="239" t="s">
        <v>28</v>
      </c>
      <c r="M615" s="241">
        <v>45377.73328332176</v>
      </c>
      <c r="N615" s="239"/>
      <c r="O615" s="241"/>
    </row>
    <row r="616">
      <c r="A616" s="239" t="s">
        <v>2717</v>
      </c>
      <c r="B616" s="239" t="s">
        <v>2718</v>
      </c>
      <c r="C616" s="239" t="s">
        <v>1851</v>
      </c>
      <c r="D616" s="239" t="s">
        <v>1789</v>
      </c>
      <c r="E616" s="239">
        <v>35.1</v>
      </c>
      <c r="F616" s="239">
        <v>130.0</v>
      </c>
      <c r="G616" s="239">
        <v>9.0</v>
      </c>
      <c r="H616" s="239">
        <v>36.0</v>
      </c>
      <c r="I616" s="239"/>
      <c r="J616" s="239">
        <v>2.0</v>
      </c>
      <c r="K616" s="239">
        <v>0.0</v>
      </c>
      <c r="L616" s="239" t="s">
        <v>28</v>
      </c>
      <c r="M616" s="241">
        <v>45378.59378271991</v>
      </c>
      <c r="N616" s="239"/>
      <c r="O616" s="241"/>
    </row>
    <row r="617">
      <c r="A617" s="239" t="s">
        <v>871</v>
      </c>
      <c r="B617" s="239" t="s">
        <v>2719</v>
      </c>
      <c r="C617" s="239" t="s">
        <v>1755</v>
      </c>
      <c r="D617" s="239" t="s">
        <v>1761</v>
      </c>
      <c r="E617" s="239">
        <v>30.4</v>
      </c>
      <c r="F617" s="239">
        <v>100.0</v>
      </c>
      <c r="G617" s="239">
        <v>9.0</v>
      </c>
      <c r="H617" s="239">
        <v>31.0</v>
      </c>
      <c r="I617" s="239"/>
      <c r="J617" s="239">
        <v>2.0</v>
      </c>
      <c r="K617" s="239">
        <v>1.0</v>
      </c>
      <c r="L617" s="239" t="s">
        <v>216</v>
      </c>
      <c r="M617" s="241">
        <v>45378.921760185185</v>
      </c>
      <c r="N617" s="239"/>
      <c r="O617" s="241"/>
    </row>
    <row r="618">
      <c r="A618" s="239" t="s">
        <v>2720</v>
      </c>
      <c r="B618" s="239" t="s">
        <v>2466</v>
      </c>
      <c r="C618" s="239" t="s">
        <v>2164</v>
      </c>
      <c r="D618" s="239" t="s">
        <v>1789</v>
      </c>
      <c r="E618" s="239">
        <v>36.1</v>
      </c>
      <c r="F618" s="239">
        <v>137.0</v>
      </c>
      <c r="G618" s="239">
        <v>9.0</v>
      </c>
      <c r="H618" s="239">
        <v>36.0</v>
      </c>
      <c r="I618" s="239"/>
      <c r="J618" s="239">
        <v>2.0</v>
      </c>
      <c r="K618" s="239">
        <v>0.0</v>
      </c>
      <c r="L618" s="239" t="s">
        <v>16</v>
      </c>
      <c r="M618" s="241">
        <v>45379.69704067129</v>
      </c>
      <c r="N618" s="239"/>
      <c r="O618" s="241"/>
    </row>
    <row r="619">
      <c r="A619" s="239" t="s">
        <v>2721</v>
      </c>
      <c r="B619" s="239" t="s">
        <v>2466</v>
      </c>
      <c r="C619" s="239" t="s">
        <v>2164</v>
      </c>
      <c r="D619" s="239" t="s">
        <v>1787</v>
      </c>
      <c r="E619" s="239">
        <v>36.5</v>
      </c>
      <c r="F619" s="239">
        <v>133.0</v>
      </c>
      <c r="G619" s="239">
        <v>9.0</v>
      </c>
      <c r="H619" s="239">
        <v>36.0</v>
      </c>
      <c r="I619" s="239"/>
      <c r="J619" s="239">
        <v>2.0</v>
      </c>
      <c r="K619" s="239">
        <v>0.0</v>
      </c>
      <c r="L619" s="239" t="s">
        <v>16</v>
      </c>
      <c r="M619" s="241">
        <v>45379.698181307875</v>
      </c>
      <c r="N619" s="239"/>
      <c r="O619" s="241"/>
    </row>
    <row r="620">
      <c r="A620" s="239" t="s">
        <v>2722</v>
      </c>
      <c r="B620" s="239" t="s">
        <v>2723</v>
      </c>
      <c r="C620" s="239" t="s">
        <v>1755</v>
      </c>
      <c r="D620" s="239" t="s">
        <v>1789</v>
      </c>
      <c r="E620" s="239">
        <v>35.1</v>
      </c>
      <c r="F620" s="239">
        <v>116.0</v>
      </c>
      <c r="G620" s="239">
        <v>9.0</v>
      </c>
      <c r="H620" s="239">
        <v>36.0</v>
      </c>
      <c r="I620" s="239"/>
      <c r="J620" s="239">
        <v>2.0</v>
      </c>
      <c r="K620" s="239">
        <v>0.0</v>
      </c>
      <c r="L620" s="239" t="s">
        <v>322</v>
      </c>
      <c r="M620" s="241">
        <v>45380.72782853009</v>
      </c>
      <c r="N620" s="239"/>
      <c r="O620" s="241"/>
    </row>
    <row r="621">
      <c r="A621" s="239" t="s">
        <v>2724</v>
      </c>
      <c r="B621" s="239" t="s">
        <v>2723</v>
      </c>
      <c r="C621" s="239" t="s">
        <v>1755</v>
      </c>
      <c r="D621" s="239" t="s">
        <v>1787</v>
      </c>
      <c r="E621" s="239">
        <v>33.9</v>
      </c>
      <c r="F621" s="239">
        <v>119.0</v>
      </c>
      <c r="G621" s="239">
        <v>9.0</v>
      </c>
      <c r="H621" s="239">
        <v>36.0</v>
      </c>
      <c r="I621" s="239"/>
      <c r="J621" s="239">
        <v>2.0</v>
      </c>
      <c r="K621" s="239">
        <v>0.0</v>
      </c>
      <c r="L621" s="239" t="s">
        <v>322</v>
      </c>
      <c r="M621" s="241">
        <v>45380.72876982639</v>
      </c>
      <c r="N621" s="239"/>
      <c r="O621" s="241"/>
    </row>
    <row r="622">
      <c r="A622" s="239" t="s">
        <v>2725</v>
      </c>
      <c r="B622" s="239" t="s">
        <v>2726</v>
      </c>
      <c r="C622" s="239" t="s">
        <v>1757</v>
      </c>
      <c r="D622" s="239" t="s">
        <v>1789</v>
      </c>
      <c r="E622" s="239">
        <v>34.7</v>
      </c>
      <c r="F622" s="239">
        <v>123.0</v>
      </c>
      <c r="G622" s="239">
        <v>9.0</v>
      </c>
      <c r="H622" s="239">
        <v>37.0</v>
      </c>
      <c r="I622" s="239"/>
      <c r="J622" s="239">
        <v>2.0</v>
      </c>
      <c r="K622" s="239">
        <v>0.0</v>
      </c>
      <c r="L622" s="239" t="s">
        <v>411</v>
      </c>
      <c r="M622" s="241">
        <v>45381.37575377314</v>
      </c>
      <c r="N622" s="239" t="s">
        <v>411</v>
      </c>
      <c r="O622" s="241">
        <v>45381.382898958334</v>
      </c>
    </row>
    <row r="623">
      <c r="A623" s="239" t="s">
        <v>2727</v>
      </c>
      <c r="B623" s="239" t="s">
        <v>2728</v>
      </c>
      <c r="C623" s="239" t="s">
        <v>1757</v>
      </c>
      <c r="D623" s="239" t="s">
        <v>1787</v>
      </c>
      <c r="E623" s="239">
        <v>32.3</v>
      </c>
      <c r="F623" s="239">
        <v>111.0</v>
      </c>
      <c r="G623" s="239">
        <v>9.0</v>
      </c>
      <c r="H623" s="239">
        <v>34.0</v>
      </c>
      <c r="I623" s="239"/>
      <c r="J623" s="239">
        <v>2.0</v>
      </c>
      <c r="K623" s="239">
        <v>0.0</v>
      </c>
      <c r="L623" s="239" t="s">
        <v>411</v>
      </c>
      <c r="M623" s="241">
        <v>45381.38044248843</v>
      </c>
      <c r="N623" s="239" t="s">
        <v>411</v>
      </c>
      <c r="O623" s="241">
        <v>45381.38487571759</v>
      </c>
    </row>
    <row r="624">
      <c r="A624" s="239" t="s">
        <v>2729</v>
      </c>
      <c r="B624" s="239" t="s">
        <v>2728</v>
      </c>
      <c r="C624" s="239" t="s">
        <v>1755</v>
      </c>
      <c r="D624" s="239" t="s">
        <v>1789</v>
      </c>
      <c r="E624" s="239">
        <v>35.1</v>
      </c>
      <c r="F624" s="239">
        <v>125.0</v>
      </c>
      <c r="G624" s="239">
        <v>9.0</v>
      </c>
      <c r="H624" s="239">
        <v>37.0</v>
      </c>
      <c r="I624" s="239"/>
      <c r="J624" s="239">
        <v>2.0</v>
      </c>
      <c r="K624" s="239">
        <v>0.0</v>
      </c>
      <c r="L624" s="239" t="s">
        <v>411</v>
      </c>
      <c r="M624" s="241">
        <v>45381.38110841435</v>
      </c>
      <c r="N624" s="239" t="s">
        <v>411</v>
      </c>
      <c r="O624" s="241">
        <v>45381.38274523148</v>
      </c>
    </row>
    <row r="625">
      <c r="A625" s="239" t="s">
        <v>2730</v>
      </c>
      <c r="B625" s="239" t="s">
        <v>2728</v>
      </c>
      <c r="C625" s="239" t="s">
        <v>1755</v>
      </c>
      <c r="D625" s="239" t="s">
        <v>1787</v>
      </c>
      <c r="E625" s="239">
        <v>32.6</v>
      </c>
      <c r="F625" s="239">
        <v>113.0</v>
      </c>
      <c r="G625" s="239">
        <v>9.0</v>
      </c>
      <c r="H625" s="239">
        <v>34.0</v>
      </c>
      <c r="I625" s="239"/>
      <c r="J625" s="239">
        <v>2.0</v>
      </c>
      <c r="K625" s="239">
        <v>0.0</v>
      </c>
      <c r="L625" s="239" t="s">
        <v>411</v>
      </c>
      <c r="M625" s="241">
        <v>45381.38147767361</v>
      </c>
      <c r="N625" s="239" t="s">
        <v>411</v>
      </c>
      <c r="O625" s="241">
        <v>45381.38476744213</v>
      </c>
    </row>
    <row r="626">
      <c r="A626" s="239" t="s">
        <v>2731</v>
      </c>
      <c r="B626" s="239" t="s">
        <v>2732</v>
      </c>
      <c r="C626" s="239" t="s">
        <v>1755</v>
      </c>
      <c r="D626" s="239" t="s">
        <v>1789</v>
      </c>
      <c r="E626" s="239">
        <v>34.9</v>
      </c>
      <c r="F626" s="239">
        <v>131.0</v>
      </c>
      <c r="G626" s="239">
        <v>9.0</v>
      </c>
      <c r="H626" s="239">
        <v>35.0</v>
      </c>
      <c r="I626" s="239"/>
      <c r="J626" s="239">
        <v>2.0</v>
      </c>
      <c r="K626" s="239">
        <v>0.0</v>
      </c>
      <c r="L626" s="239" t="s">
        <v>350</v>
      </c>
      <c r="M626" s="241">
        <v>45382.447107280095</v>
      </c>
      <c r="N626" s="239" t="s">
        <v>16</v>
      </c>
      <c r="O626" s="241">
        <v>45382.48440960648</v>
      </c>
    </row>
    <row r="627">
      <c r="A627" s="239" t="s">
        <v>2733</v>
      </c>
      <c r="B627" s="239" t="s">
        <v>2011</v>
      </c>
      <c r="C627" s="239" t="s">
        <v>1755</v>
      </c>
      <c r="D627" s="239" t="s">
        <v>1787</v>
      </c>
      <c r="E627" s="239">
        <v>34.0</v>
      </c>
      <c r="F627" s="239">
        <v>135.0</v>
      </c>
      <c r="G627" s="239">
        <v>9.0</v>
      </c>
      <c r="H627" s="239">
        <v>35.0</v>
      </c>
      <c r="I627" s="239"/>
      <c r="J627" s="239">
        <v>2.0</v>
      </c>
      <c r="K627" s="239">
        <v>0.0</v>
      </c>
      <c r="L627" s="239" t="s">
        <v>350</v>
      </c>
      <c r="M627" s="241">
        <v>45382.451516863424</v>
      </c>
      <c r="N627" s="239" t="s">
        <v>16</v>
      </c>
      <c r="O627" s="241">
        <v>45382.48428467593</v>
      </c>
    </row>
    <row r="628">
      <c r="A628" s="239" t="s">
        <v>1221</v>
      </c>
      <c r="B628" s="239" t="s">
        <v>2702</v>
      </c>
      <c r="C628" s="239" t="s">
        <v>1757</v>
      </c>
      <c r="D628" s="239" t="s">
        <v>191</v>
      </c>
      <c r="E628" s="239">
        <v>71.2</v>
      </c>
      <c r="F628" s="239">
        <v>133.0</v>
      </c>
      <c r="G628" s="239">
        <v>18.0</v>
      </c>
      <c r="H628" s="239">
        <v>70.0</v>
      </c>
      <c r="I628" s="239"/>
      <c r="J628" s="239">
        <v>2.0</v>
      </c>
      <c r="K628" s="239">
        <v>2.0</v>
      </c>
      <c r="L628" s="239" t="s">
        <v>16</v>
      </c>
      <c r="M628" s="241">
        <v>45387.74584736111</v>
      </c>
      <c r="N628" s="239"/>
      <c r="O628" s="241"/>
    </row>
    <row r="629">
      <c r="A629" s="239" t="s">
        <v>2734</v>
      </c>
      <c r="B629" s="239" t="s">
        <v>2735</v>
      </c>
      <c r="C629" s="239" t="s">
        <v>1757</v>
      </c>
      <c r="D629" s="239" t="s">
        <v>191</v>
      </c>
      <c r="E629" s="239">
        <v>69.1</v>
      </c>
      <c r="F629" s="239">
        <v>125.0</v>
      </c>
      <c r="G629" s="239">
        <v>18.0</v>
      </c>
      <c r="H629" s="239">
        <v>71.0</v>
      </c>
      <c r="I629" s="239"/>
      <c r="J629" s="239">
        <v>2.0</v>
      </c>
      <c r="K629" s="239">
        <v>0.0</v>
      </c>
      <c r="L629" s="239" t="s">
        <v>312</v>
      </c>
      <c r="M629" s="241">
        <v>45390.567574305554</v>
      </c>
      <c r="N629" s="239"/>
      <c r="O629" s="241"/>
    </row>
    <row r="630">
      <c r="A630" s="239" t="s">
        <v>2736</v>
      </c>
      <c r="B630" s="239" t="s">
        <v>2737</v>
      </c>
      <c r="C630" s="239" t="s">
        <v>1799</v>
      </c>
      <c r="D630" s="239" t="s">
        <v>191</v>
      </c>
      <c r="E630" s="239">
        <v>71.6</v>
      </c>
      <c r="F630" s="239">
        <v>132.0</v>
      </c>
      <c r="G630" s="239">
        <v>18.0</v>
      </c>
      <c r="H630" s="239">
        <v>72.0</v>
      </c>
      <c r="I630" s="239"/>
      <c r="J630" s="239">
        <v>2.0</v>
      </c>
      <c r="K630" s="239">
        <v>0.0</v>
      </c>
      <c r="L630" s="239" t="s">
        <v>368</v>
      </c>
      <c r="M630" s="241">
        <v>45394.80722047454</v>
      </c>
      <c r="N630" s="239"/>
      <c r="O630" s="241"/>
    </row>
    <row r="631">
      <c r="A631" s="239" t="s">
        <v>2738</v>
      </c>
      <c r="B631" s="239" t="s">
        <v>2739</v>
      </c>
      <c r="C631" s="239" t="s">
        <v>1799</v>
      </c>
      <c r="D631" s="239" t="s">
        <v>191</v>
      </c>
      <c r="E631" s="239">
        <v>71.8</v>
      </c>
      <c r="F631" s="239">
        <v>130.0</v>
      </c>
      <c r="G631" s="239">
        <v>18.0</v>
      </c>
      <c r="H631" s="239">
        <v>72.0</v>
      </c>
      <c r="I631" s="239"/>
      <c r="J631" s="239">
        <v>2.0</v>
      </c>
      <c r="K631" s="239">
        <v>0.0</v>
      </c>
      <c r="L631" s="239" t="s">
        <v>368</v>
      </c>
      <c r="M631" s="241">
        <v>45395.57938429398</v>
      </c>
      <c r="N631" s="239"/>
      <c r="O631" s="241"/>
    </row>
    <row r="632">
      <c r="A632" s="239" t="s">
        <v>2740</v>
      </c>
      <c r="B632" s="239" t="s">
        <v>2741</v>
      </c>
      <c r="C632" s="239" t="s">
        <v>2435</v>
      </c>
      <c r="D632" s="239" t="s">
        <v>191</v>
      </c>
      <c r="E632" s="239">
        <v>71.2</v>
      </c>
      <c r="F632" s="239">
        <v>134.0</v>
      </c>
      <c r="G632" s="239">
        <v>18.0</v>
      </c>
      <c r="H632" s="239">
        <v>71.0</v>
      </c>
      <c r="I632" s="239"/>
      <c r="J632" s="239">
        <v>2.0</v>
      </c>
      <c r="K632" s="239">
        <v>0.0</v>
      </c>
      <c r="L632" s="239" t="s">
        <v>411</v>
      </c>
      <c r="M632" s="241">
        <v>45395.95245755787</v>
      </c>
      <c r="N632" s="239"/>
      <c r="O632" s="241"/>
    </row>
    <row r="633">
      <c r="A633" s="239" t="s">
        <v>2742</v>
      </c>
      <c r="B633" s="239" t="s">
        <v>2743</v>
      </c>
      <c r="C633" s="239" t="s">
        <v>1757</v>
      </c>
      <c r="D633" s="239" t="s">
        <v>191</v>
      </c>
      <c r="E633" s="239">
        <v>69.4</v>
      </c>
      <c r="F633" s="239">
        <v>129.0</v>
      </c>
      <c r="G633" s="239">
        <v>18.0</v>
      </c>
      <c r="H633" s="239">
        <v>71.0</v>
      </c>
      <c r="I633" s="239"/>
      <c r="J633" s="239">
        <v>2.0</v>
      </c>
      <c r="K633" s="239">
        <v>0.0</v>
      </c>
      <c r="L633" s="239" t="s">
        <v>411</v>
      </c>
      <c r="M633" s="241">
        <v>45395.95301197917</v>
      </c>
      <c r="N633" s="239"/>
      <c r="O633" s="241"/>
    </row>
    <row r="634">
      <c r="A634" s="239" t="s">
        <v>2744</v>
      </c>
      <c r="B634" s="239" t="s">
        <v>2745</v>
      </c>
      <c r="C634" s="239" t="s">
        <v>1799</v>
      </c>
      <c r="D634" s="239" t="s">
        <v>191</v>
      </c>
      <c r="E634" s="239">
        <v>72.0</v>
      </c>
      <c r="F634" s="239">
        <v>130.0</v>
      </c>
      <c r="G634" s="239">
        <v>18.0</v>
      </c>
      <c r="H634" s="239">
        <v>73.0</v>
      </c>
      <c r="I634" s="239"/>
      <c r="J634" s="239">
        <v>2.0</v>
      </c>
      <c r="K634" s="239">
        <v>0.0</v>
      </c>
      <c r="L634" s="239" t="s">
        <v>368</v>
      </c>
      <c r="M634" s="241">
        <v>45396.823715335646</v>
      </c>
      <c r="N634" s="239"/>
      <c r="O634" s="241"/>
    </row>
    <row r="635">
      <c r="A635" s="239" t="s">
        <v>2746</v>
      </c>
      <c r="B635" s="239" t="s">
        <v>2747</v>
      </c>
      <c r="C635" s="239" t="s">
        <v>1888</v>
      </c>
      <c r="D635" s="239" t="s">
        <v>191</v>
      </c>
      <c r="E635" s="239">
        <v>70.8</v>
      </c>
      <c r="F635" s="239">
        <v>133.0</v>
      </c>
      <c r="G635" s="239">
        <v>18.0</v>
      </c>
      <c r="H635" s="239">
        <v>71.0</v>
      </c>
      <c r="I635" s="239"/>
      <c r="J635" s="239">
        <v>2.0</v>
      </c>
      <c r="K635" s="239">
        <v>0.0</v>
      </c>
      <c r="L635" s="239" t="s">
        <v>244</v>
      </c>
      <c r="M635" s="241">
        <v>45400.61174814815</v>
      </c>
      <c r="N635" s="239"/>
      <c r="O635" s="241"/>
    </row>
    <row r="636">
      <c r="A636" s="239" t="s">
        <v>2748</v>
      </c>
      <c r="B636" s="239" t="s">
        <v>2749</v>
      </c>
      <c r="C636" s="239" t="s">
        <v>1888</v>
      </c>
      <c r="D636" s="239" t="s">
        <v>191</v>
      </c>
      <c r="E636" s="239">
        <v>71.7</v>
      </c>
      <c r="F636" s="239">
        <v>133.0</v>
      </c>
      <c r="G636" s="239">
        <v>18.0</v>
      </c>
      <c r="H636" s="239">
        <v>70.0</v>
      </c>
      <c r="I636" s="239"/>
      <c r="J636" s="239">
        <v>2.0</v>
      </c>
      <c r="K636" s="239">
        <v>0.0</v>
      </c>
      <c r="L636" s="239" t="s">
        <v>322</v>
      </c>
      <c r="M636" s="241">
        <v>45401.67346751157</v>
      </c>
      <c r="N636" s="239"/>
      <c r="O636" s="241"/>
    </row>
    <row r="637">
      <c r="A637" s="239" t="s">
        <v>2750</v>
      </c>
      <c r="B637" s="239" t="s">
        <v>2751</v>
      </c>
      <c r="C637" s="239" t="s">
        <v>1821</v>
      </c>
      <c r="D637" s="239" t="s">
        <v>191</v>
      </c>
      <c r="E637" s="239">
        <v>70.0</v>
      </c>
      <c r="F637" s="239">
        <v>130.0</v>
      </c>
      <c r="G637" s="239">
        <v>18.0</v>
      </c>
      <c r="H637" s="239">
        <v>72.0</v>
      </c>
      <c r="I637" s="239"/>
      <c r="J637" s="239">
        <v>2.0</v>
      </c>
      <c r="K637" s="239">
        <v>0.0</v>
      </c>
      <c r="L637" s="239" t="s">
        <v>411</v>
      </c>
      <c r="M637" s="241">
        <v>45401.6845790625</v>
      </c>
      <c r="N637" s="239"/>
      <c r="O637" s="241"/>
    </row>
    <row r="638">
      <c r="A638" s="239" t="s">
        <v>2752</v>
      </c>
      <c r="B638" s="239" t="s">
        <v>2751</v>
      </c>
      <c r="C638" s="239" t="s">
        <v>2627</v>
      </c>
      <c r="D638" s="239" t="s">
        <v>191</v>
      </c>
      <c r="E638" s="239">
        <v>71.3</v>
      </c>
      <c r="F638" s="239">
        <v>135.0</v>
      </c>
      <c r="G638" s="239">
        <v>18.0</v>
      </c>
      <c r="H638" s="239">
        <v>72.0</v>
      </c>
      <c r="I638" s="239"/>
      <c r="J638" s="239">
        <v>2.0</v>
      </c>
      <c r="K638" s="239">
        <v>0.0</v>
      </c>
      <c r="L638" s="239" t="s">
        <v>411</v>
      </c>
      <c r="M638" s="241">
        <v>45401.685605555555</v>
      </c>
      <c r="N638" s="239" t="s">
        <v>411</v>
      </c>
      <c r="O638" s="241">
        <v>45401.68683158565</v>
      </c>
    </row>
    <row r="639">
      <c r="A639" s="239" t="s">
        <v>2753</v>
      </c>
      <c r="B639" s="239" t="s">
        <v>2751</v>
      </c>
      <c r="C639" s="239" t="s">
        <v>2754</v>
      </c>
      <c r="D639" s="239" t="s">
        <v>191</v>
      </c>
      <c r="E639" s="239">
        <v>72.2</v>
      </c>
      <c r="F639" s="239">
        <v>137.0</v>
      </c>
      <c r="G639" s="239">
        <v>18.0</v>
      </c>
      <c r="H639" s="239">
        <v>72.0</v>
      </c>
      <c r="I639" s="239"/>
      <c r="J639" s="239">
        <v>2.0</v>
      </c>
      <c r="K639" s="239">
        <v>0.0</v>
      </c>
      <c r="L639" s="239" t="s">
        <v>411</v>
      </c>
      <c r="M639" s="241">
        <v>45401.6859596875</v>
      </c>
      <c r="N639" s="239"/>
      <c r="O639" s="241"/>
    </row>
    <row r="640">
      <c r="A640" s="239" t="s">
        <v>2755</v>
      </c>
      <c r="B640" s="239" t="s">
        <v>2756</v>
      </c>
      <c r="C640" s="239" t="s">
        <v>1851</v>
      </c>
      <c r="D640" s="239" t="s">
        <v>191</v>
      </c>
      <c r="E640" s="239">
        <v>73.6</v>
      </c>
      <c r="F640" s="239">
        <v>142.0</v>
      </c>
      <c r="G640" s="239">
        <v>18.0</v>
      </c>
      <c r="H640" s="239">
        <v>72.0</v>
      </c>
      <c r="I640" s="239"/>
      <c r="J640" s="239">
        <v>2.0</v>
      </c>
      <c r="K640" s="239">
        <v>0.0</v>
      </c>
      <c r="L640" s="239" t="s">
        <v>16</v>
      </c>
      <c r="M640" s="241">
        <v>45404.32001365741</v>
      </c>
      <c r="N640" s="239"/>
      <c r="O640" s="241"/>
    </row>
    <row r="641">
      <c r="A641" s="239" t="s">
        <v>2757</v>
      </c>
      <c r="B641" s="239" t="s">
        <v>2756</v>
      </c>
      <c r="C641" s="239" t="s">
        <v>1755</v>
      </c>
      <c r="D641" s="239" t="s">
        <v>191</v>
      </c>
      <c r="E641" s="239">
        <v>71.9</v>
      </c>
      <c r="F641" s="239">
        <v>137.0</v>
      </c>
      <c r="G641" s="239">
        <v>18.0</v>
      </c>
      <c r="H641" s="239">
        <v>72.0</v>
      </c>
      <c r="I641" s="239"/>
      <c r="J641" s="239">
        <v>2.0</v>
      </c>
      <c r="K641" s="239">
        <v>0.0</v>
      </c>
      <c r="L641" s="239" t="s">
        <v>16</v>
      </c>
      <c r="M641" s="241">
        <v>45404.32085325231</v>
      </c>
      <c r="N641" s="239"/>
      <c r="O641" s="241"/>
    </row>
    <row r="642">
      <c r="A642" s="239" t="s">
        <v>2758</v>
      </c>
      <c r="B642" s="239" t="s">
        <v>2756</v>
      </c>
      <c r="C642" s="239" t="s">
        <v>1757</v>
      </c>
      <c r="D642" s="239" t="s">
        <v>191</v>
      </c>
      <c r="E642" s="239">
        <v>70.6</v>
      </c>
      <c r="F642" s="239">
        <v>134.0</v>
      </c>
      <c r="G642" s="239">
        <v>18.0</v>
      </c>
      <c r="H642" s="239">
        <v>72.0</v>
      </c>
      <c r="I642" s="239"/>
      <c r="J642" s="239">
        <v>2.0</v>
      </c>
      <c r="K642" s="239">
        <v>0.0</v>
      </c>
      <c r="L642" s="239" t="s">
        <v>16</v>
      </c>
      <c r="M642" s="241">
        <v>45404.32105334491</v>
      </c>
      <c r="N642" s="239"/>
      <c r="O642" s="241"/>
    </row>
    <row r="643">
      <c r="A643" s="239" t="s">
        <v>2759</v>
      </c>
      <c r="B643" s="239" t="s">
        <v>2756</v>
      </c>
      <c r="C643" s="239" t="s">
        <v>2412</v>
      </c>
      <c r="D643" s="239" t="s">
        <v>191</v>
      </c>
      <c r="E643" s="239">
        <v>69.5</v>
      </c>
      <c r="F643" s="239">
        <v>126.0</v>
      </c>
      <c r="G643" s="239">
        <v>18.0</v>
      </c>
      <c r="H643" s="239">
        <v>72.0</v>
      </c>
      <c r="I643" s="239"/>
      <c r="J643" s="239">
        <v>2.0</v>
      </c>
      <c r="K643" s="239">
        <v>0.0</v>
      </c>
      <c r="L643" s="239" t="s">
        <v>16</v>
      </c>
      <c r="M643" s="241">
        <v>45404.32125903935</v>
      </c>
      <c r="N643" s="239"/>
      <c r="O643" s="241"/>
    </row>
    <row r="644">
      <c r="A644" s="239" t="s">
        <v>2760</v>
      </c>
      <c r="B644" s="239" t="s">
        <v>2761</v>
      </c>
      <c r="C644" s="239" t="s">
        <v>1755</v>
      </c>
      <c r="D644" s="239" t="s">
        <v>191</v>
      </c>
      <c r="E644" s="239">
        <v>70.6</v>
      </c>
      <c r="F644" s="239">
        <v>132.0</v>
      </c>
      <c r="G644" s="239">
        <v>18.0</v>
      </c>
      <c r="H644" s="239">
        <v>72.0</v>
      </c>
      <c r="I644" s="239"/>
      <c r="J644" s="239">
        <v>2.0</v>
      </c>
      <c r="K644" s="239">
        <v>0.0</v>
      </c>
      <c r="L644" s="239" t="s">
        <v>302</v>
      </c>
      <c r="M644" s="241">
        <v>45406.57073085648</v>
      </c>
      <c r="N644" s="239"/>
      <c r="O644" s="241"/>
    </row>
    <row r="645">
      <c r="A645" s="239" t="s">
        <v>2762</v>
      </c>
      <c r="B645" s="239" t="s">
        <v>2303</v>
      </c>
      <c r="C645" s="239" t="s">
        <v>2556</v>
      </c>
      <c r="D645" s="239" t="s">
        <v>191</v>
      </c>
      <c r="E645" s="239">
        <v>66.4</v>
      </c>
      <c r="F645" s="239">
        <v>123.0</v>
      </c>
      <c r="G645" s="239">
        <v>18.0</v>
      </c>
      <c r="H645" s="239">
        <v>70.0</v>
      </c>
      <c r="I645" s="239"/>
      <c r="J645" s="239">
        <v>2.0</v>
      </c>
      <c r="K645" s="239">
        <v>0.0</v>
      </c>
      <c r="L645" s="239" t="s">
        <v>35</v>
      </c>
      <c r="M645" s="241">
        <v>45409.818007905094</v>
      </c>
      <c r="N645" s="239" t="s">
        <v>35</v>
      </c>
      <c r="O645" s="241">
        <v>45409.819727511574</v>
      </c>
    </row>
    <row r="646">
      <c r="A646" s="239" t="s">
        <v>2763</v>
      </c>
      <c r="B646" s="239" t="s">
        <v>2764</v>
      </c>
      <c r="C646" s="239" t="s">
        <v>1755</v>
      </c>
      <c r="D646" s="239" t="s">
        <v>191</v>
      </c>
      <c r="E646" s="239">
        <v>72.8</v>
      </c>
      <c r="F646" s="239">
        <v>131.0</v>
      </c>
      <c r="G646" s="239">
        <v>18.0</v>
      </c>
      <c r="H646" s="239">
        <v>71.0</v>
      </c>
      <c r="I646" s="239"/>
      <c r="J646" s="239">
        <v>2.0</v>
      </c>
      <c r="K646" s="239">
        <v>0.0</v>
      </c>
      <c r="L646" s="239" t="s">
        <v>28</v>
      </c>
      <c r="M646" s="241">
        <v>45415.77623559028</v>
      </c>
      <c r="N646" s="239" t="s">
        <v>28</v>
      </c>
      <c r="O646" s="241">
        <v>45415.77659825231</v>
      </c>
    </row>
    <row r="647">
      <c r="A647" s="239" t="s">
        <v>2765</v>
      </c>
      <c r="B647" s="239" t="s">
        <v>2766</v>
      </c>
      <c r="C647" s="239" t="s">
        <v>1757</v>
      </c>
      <c r="D647" s="239" t="s">
        <v>191</v>
      </c>
      <c r="E647" s="239">
        <v>71.8</v>
      </c>
      <c r="F647" s="239">
        <v>130.0</v>
      </c>
      <c r="G647" s="239">
        <v>18.0</v>
      </c>
      <c r="H647" s="239">
        <v>71.0</v>
      </c>
      <c r="I647" s="239"/>
      <c r="J647" s="239">
        <v>2.0</v>
      </c>
      <c r="K647" s="239">
        <v>0.0</v>
      </c>
      <c r="L647" s="239" t="s">
        <v>28</v>
      </c>
      <c r="M647" s="241">
        <v>45416.58847861111</v>
      </c>
      <c r="N647" s="239"/>
      <c r="O647" s="241"/>
    </row>
    <row r="648">
      <c r="A648" s="239" t="s">
        <v>2767</v>
      </c>
      <c r="B648" s="239" t="s">
        <v>2768</v>
      </c>
      <c r="C648" s="239" t="s">
        <v>1799</v>
      </c>
      <c r="D648" s="239" t="s">
        <v>191</v>
      </c>
      <c r="E648" s="239">
        <v>72.6</v>
      </c>
      <c r="F648" s="239">
        <v>138.0</v>
      </c>
      <c r="G648" s="239">
        <v>18.0</v>
      </c>
      <c r="H648" s="239">
        <v>71.0</v>
      </c>
      <c r="I648" s="239"/>
      <c r="J648" s="239">
        <v>2.0</v>
      </c>
      <c r="K648" s="239">
        <v>0.0</v>
      </c>
      <c r="L648" s="239" t="s">
        <v>368</v>
      </c>
      <c r="M648" s="241">
        <v>45417.77927569444</v>
      </c>
      <c r="N648" s="239"/>
      <c r="O648" s="241"/>
    </row>
    <row r="649">
      <c r="A649" s="239" t="s">
        <v>2769</v>
      </c>
      <c r="B649" s="239" t="s">
        <v>2770</v>
      </c>
      <c r="C649" s="239" t="s">
        <v>2771</v>
      </c>
      <c r="D649" s="239" t="s">
        <v>191</v>
      </c>
      <c r="E649" s="239">
        <v>69.4</v>
      </c>
      <c r="F649" s="239">
        <v>132.0</v>
      </c>
      <c r="G649" s="239">
        <v>18.0</v>
      </c>
      <c r="H649" s="239">
        <v>72.0</v>
      </c>
      <c r="I649" s="239"/>
      <c r="J649" s="239">
        <v>2.0</v>
      </c>
      <c r="K649" s="239">
        <v>0.0</v>
      </c>
      <c r="L649" s="239" t="s">
        <v>312</v>
      </c>
      <c r="M649" s="241">
        <v>45422.44861601852</v>
      </c>
      <c r="N649" s="239"/>
      <c r="O649" s="241"/>
    </row>
    <row r="650">
      <c r="A650" s="239" t="s">
        <v>2772</v>
      </c>
      <c r="B650" s="239" t="s">
        <v>2773</v>
      </c>
      <c r="C650" s="239" t="s">
        <v>1907</v>
      </c>
      <c r="D650" s="239" t="s">
        <v>191</v>
      </c>
      <c r="E650" s="239">
        <v>74.7</v>
      </c>
      <c r="F650" s="239">
        <v>135.0</v>
      </c>
      <c r="G650" s="239">
        <v>18.0</v>
      </c>
      <c r="H650" s="239">
        <v>72.0</v>
      </c>
      <c r="I650" s="239"/>
      <c r="J650" s="239">
        <v>2.0</v>
      </c>
      <c r="K650" s="239">
        <v>0.0</v>
      </c>
      <c r="L650" s="239" t="s">
        <v>16</v>
      </c>
      <c r="M650" s="241">
        <v>45423.669128078705</v>
      </c>
      <c r="N650" s="239"/>
      <c r="O650" s="241"/>
    </row>
    <row r="651">
      <c r="A651" s="239" t="s">
        <v>2774</v>
      </c>
      <c r="B651" s="239" t="s">
        <v>2773</v>
      </c>
      <c r="C651" s="239" t="s">
        <v>1799</v>
      </c>
      <c r="D651" s="239" t="s">
        <v>191</v>
      </c>
      <c r="E651" s="239">
        <v>72.7</v>
      </c>
      <c r="F651" s="239">
        <v>131.0</v>
      </c>
      <c r="G651" s="239">
        <v>18.0</v>
      </c>
      <c r="H651" s="239">
        <v>72.0</v>
      </c>
      <c r="I651" s="239"/>
      <c r="J651" s="239">
        <v>2.0</v>
      </c>
      <c r="K651" s="239">
        <v>0.0</v>
      </c>
      <c r="L651" s="239" t="s">
        <v>16</v>
      </c>
      <c r="M651" s="241">
        <v>45423.6711231713</v>
      </c>
      <c r="N651" s="239"/>
      <c r="O651" s="241"/>
    </row>
    <row r="652">
      <c r="A652" s="239" t="s">
        <v>2775</v>
      </c>
      <c r="B652" s="239" t="s">
        <v>2773</v>
      </c>
      <c r="C652" s="239" t="s">
        <v>2776</v>
      </c>
      <c r="D652" s="239" t="s">
        <v>191</v>
      </c>
      <c r="E652" s="239">
        <v>71.3</v>
      </c>
      <c r="F652" s="239">
        <v>127.0</v>
      </c>
      <c r="G652" s="239">
        <v>18.0</v>
      </c>
      <c r="H652" s="239">
        <v>72.0</v>
      </c>
      <c r="I652" s="239"/>
      <c r="J652" s="239">
        <v>2.0</v>
      </c>
      <c r="K652" s="239">
        <v>0.0</v>
      </c>
      <c r="L652" s="239" t="s">
        <v>16</v>
      </c>
      <c r="M652" s="241">
        <v>45423.67147181713</v>
      </c>
      <c r="N652" s="239"/>
      <c r="O652" s="241"/>
    </row>
    <row r="653">
      <c r="A653" s="239" t="s">
        <v>2777</v>
      </c>
      <c r="B653" s="239" t="s">
        <v>2773</v>
      </c>
      <c r="C653" s="239" t="s">
        <v>1757</v>
      </c>
      <c r="D653" s="239" t="s">
        <v>191</v>
      </c>
      <c r="E653" s="239">
        <v>70.1</v>
      </c>
      <c r="F653" s="239">
        <v>123.0</v>
      </c>
      <c r="G653" s="239">
        <v>18.0</v>
      </c>
      <c r="H653" s="239">
        <v>72.0</v>
      </c>
      <c r="I653" s="239"/>
      <c r="J653" s="239">
        <v>2.0</v>
      </c>
      <c r="K653" s="239">
        <v>0.0</v>
      </c>
      <c r="L653" s="239" t="s">
        <v>16</v>
      </c>
      <c r="M653" s="241">
        <v>45423.672261631946</v>
      </c>
      <c r="N653" s="239"/>
      <c r="O653" s="241"/>
    </row>
    <row r="654">
      <c r="A654" s="239" t="s">
        <v>2778</v>
      </c>
      <c r="B654" s="239" t="s">
        <v>2779</v>
      </c>
      <c r="C654" s="239" t="s">
        <v>1755</v>
      </c>
      <c r="D654" s="239" t="s">
        <v>191</v>
      </c>
      <c r="E654" s="239">
        <v>71.2</v>
      </c>
      <c r="F654" s="239">
        <v>126.0</v>
      </c>
      <c r="G654" s="239">
        <v>18.0</v>
      </c>
      <c r="H654" s="239">
        <v>72.0</v>
      </c>
      <c r="I654" s="239"/>
      <c r="J654" s="239">
        <v>2.0</v>
      </c>
      <c r="K654" s="239">
        <v>0.0</v>
      </c>
      <c r="L654" s="239" t="s">
        <v>216</v>
      </c>
      <c r="M654" s="241">
        <v>45423.82891667824</v>
      </c>
      <c r="N654" s="239"/>
      <c r="O654" s="241"/>
    </row>
    <row r="655">
      <c r="A655" s="239" t="s">
        <v>2780</v>
      </c>
      <c r="B655" s="239" t="s">
        <v>2781</v>
      </c>
      <c r="C655" s="239" t="s">
        <v>2776</v>
      </c>
      <c r="D655" s="239" t="s">
        <v>191</v>
      </c>
      <c r="E655" s="239">
        <v>71.4</v>
      </c>
      <c r="F655" s="239">
        <v>129.0</v>
      </c>
      <c r="G655" s="239">
        <v>18.0</v>
      </c>
      <c r="H655" s="239">
        <v>72.0</v>
      </c>
      <c r="I655" s="239"/>
      <c r="J655" s="239">
        <v>2.0</v>
      </c>
      <c r="K655" s="239">
        <v>0.0</v>
      </c>
      <c r="L655" s="239" t="s">
        <v>16</v>
      </c>
      <c r="M655" s="241">
        <v>45425.788606064816</v>
      </c>
      <c r="N655" s="239"/>
      <c r="O655" s="241"/>
    </row>
    <row r="656">
      <c r="A656" s="239" t="s">
        <v>2782</v>
      </c>
      <c r="B656" s="239" t="s">
        <v>2783</v>
      </c>
      <c r="C656" s="239" t="s">
        <v>2784</v>
      </c>
      <c r="D656" s="239" t="s">
        <v>191</v>
      </c>
      <c r="E656" s="239">
        <v>72.4</v>
      </c>
      <c r="F656" s="239">
        <v>134.0</v>
      </c>
      <c r="G656" s="239">
        <v>18.0</v>
      </c>
      <c r="H656" s="239">
        <v>72.0</v>
      </c>
      <c r="I656" s="239"/>
      <c r="J656" s="239">
        <v>2.0</v>
      </c>
      <c r="K656" s="239">
        <v>0.0</v>
      </c>
      <c r="L656" s="239" t="s">
        <v>16</v>
      </c>
      <c r="M656" s="241">
        <v>45425.8167005787</v>
      </c>
      <c r="N656" s="239"/>
      <c r="O656" s="241"/>
    </row>
    <row r="657">
      <c r="A657" s="239" t="s">
        <v>2785</v>
      </c>
      <c r="B657" s="239" t="s">
        <v>2783</v>
      </c>
      <c r="C657" s="239" t="s">
        <v>2786</v>
      </c>
      <c r="D657" s="239" t="s">
        <v>191</v>
      </c>
      <c r="E657" s="239">
        <v>71.7</v>
      </c>
      <c r="F657" s="239">
        <v>131.0</v>
      </c>
      <c r="G657" s="239">
        <v>18.0</v>
      </c>
      <c r="H657" s="239">
        <v>72.0</v>
      </c>
      <c r="I657" s="239"/>
      <c r="J657" s="239">
        <v>2.0</v>
      </c>
      <c r="K657" s="239">
        <v>0.0</v>
      </c>
      <c r="L657" s="239" t="s">
        <v>16</v>
      </c>
      <c r="M657" s="241">
        <v>45425.81728751157</v>
      </c>
      <c r="N657" s="239"/>
      <c r="O657" s="241"/>
    </row>
    <row r="658">
      <c r="A658" s="239" t="s">
        <v>2787</v>
      </c>
      <c r="B658" s="239" t="s">
        <v>2783</v>
      </c>
      <c r="C658" s="239" t="s">
        <v>2788</v>
      </c>
      <c r="D658" s="239" t="s">
        <v>191</v>
      </c>
      <c r="E658" s="239">
        <v>70.9</v>
      </c>
      <c r="F658" s="239">
        <v>129.0</v>
      </c>
      <c r="G658" s="239">
        <v>18.0</v>
      </c>
      <c r="H658" s="239">
        <v>72.0</v>
      </c>
      <c r="I658" s="239"/>
      <c r="J658" s="239">
        <v>2.0</v>
      </c>
      <c r="K658" s="239">
        <v>0.0</v>
      </c>
      <c r="L658" s="239" t="s">
        <v>16</v>
      </c>
      <c r="M658" s="241">
        <v>45425.817609351856</v>
      </c>
      <c r="N658" s="239"/>
      <c r="O658" s="241"/>
    </row>
    <row r="659">
      <c r="A659" s="239" t="s">
        <v>2789</v>
      </c>
      <c r="B659" s="239" t="s">
        <v>2783</v>
      </c>
      <c r="C659" s="239" t="s">
        <v>2790</v>
      </c>
      <c r="D659" s="239" t="s">
        <v>191</v>
      </c>
      <c r="E659" s="239">
        <v>69.6</v>
      </c>
      <c r="F659" s="239">
        <v>123.0</v>
      </c>
      <c r="G659" s="239">
        <v>18.0</v>
      </c>
      <c r="H659" s="239">
        <v>72.0</v>
      </c>
      <c r="I659" s="239"/>
      <c r="J659" s="239">
        <v>2.0</v>
      </c>
      <c r="K659" s="239">
        <v>0.0</v>
      </c>
      <c r="L659" s="239" t="s">
        <v>16</v>
      </c>
      <c r="M659" s="241">
        <v>45425.817945462964</v>
      </c>
      <c r="N659" s="239"/>
      <c r="O659" s="241"/>
    </row>
    <row r="660">
      <c r="A660" s="239" t="s">
        <v>2791</v>
      </c>
      <c r="B660" s="239" t="s">
        <v>2783</v>
      </c>
      <c r="C660" s="239" t="s">
        <v>2792</v>
      </c>
      <c r="D660" s="239" t="s">
        <v>191</v>
      </c>
      <c r="E660" s="239">
        <v>73.3</v>
      </c>
      <c r="F660" s="239">
        <v>137.0</v>
      </c>
      <c r="G660" s="239">
        <v>18.0</v>
      </c>
      <c r="H660" s="239">
        <v>72.0</v>
      </c>
      <c r="I660" s="239"/>
      <c r="J660" s="239">
        <v>2.0</v>
      </c>
      <c r="K660" s="239">
        <v>0.0</v>
      </c>
      <c r="L660" s="239" t="s">
        <v>16</v>
      </c>
      <c r="M660" s="241">
        <v>45425.81823578704</v>
      </c>
      <c r="N660" s="239"/>
      <c r="O660" s="241"/>
    </row>
    <row r="661">
      <c r="A661" s="239" t="s">
        <v>2793</v>
      </c>
      <c r="B661" s="239" t="s">
        <v>2794</v>
      </c>
      <c r="C661" s="239" t="s">
        <v>1851</v>
      </c>
      <c r="D661" s="239" t="s">
        <v>191</v>
      </c>
      <c r="E661" s="239">
        <v>70.8</v>
      </c>
      <c r="F661" s="239">
        <v>130.0</v>
      </c>
      <c r="G661" s="239">
        <v>18.0</v>
      </c>
      <c r="H661" s="239">
        <v>72.0</v>
      </c>
      <c r="I661" s="239"/>
      <c r="J661" s="239">
        <v>2.0</v>
      </c>
      <c r="K661" s="239">
        <v>0.0</v>
      </c>
      <c r="L661" s="239" t="s">
        <v>322</v>
      </c>
      <c r="M661" s="241">
        <v>45428.51545806713</v>
      </c>
      <c r="N661" s="239"/>
      <c r="O661" s="241"/>
    </row>
    <row r="662">
      <c r="A662" s="239" t="s">
        <v>2795</v>
      </c>
      <c r="B662" s="239" t="s">
        <v>2796</v>
      </c>
      <c r="C662" s="239" t="s">
        <v>2797</v>
      </c>
      <c r="D662" s="239" t="s">
        <v>191</v>
      </c>
      <c r="E662" s="239">
        <v>72.3</v>
      </c>
      <c r="F662" s="239">
        <v>138.0</v>
      </c>
      <c r="G662" s="239">
        <v>18.0</v>
      </c>
      <c r="H662" s="239">
        <v>72.0</v>
      </c>
      <c r="I662" s="239"/>
      <c r="J662" s="239">
        <v>2.0</v>
      </c>
      <c r="K662" s="239">
        <v>0.0</v>
      </c>
      <c r="L662" s="239" t="s">
        <v>16</v>
      </c>
      <c r="M662" s="241">
        <v>45431.614187893516</v>
      </c>
      <c r="N662" s="239"/>
      <c r="O662" s="241"/>
    </row>
    <row r="663">
      <c r="A663" s="239" t="s">
        <v>2798</v>
      </c>
      <c r="B663" s="239" t="s">
        <v>2415</v>
      </c>
      <c r="C663" s="239" t="s">
        <v>1757</v>
      </c>
      <c r="D663" s="239" t="s">
        <v>191</v>
      </c>
      <c r="E663" s="239">
        <v>69.6</v>
      </c>
      <c r="F663" s="239">
        <v>127.0</v>
      </c>
      <c r="G663" s="239">
        <v>18.0</v>
      </c>
      <c r="H663" s="239">
        <v>72.0</v>
      </c>
      <c r="I663" s="239"/>
      <c r="J663" s="239">
        <v>2.0</v>
      </c>
      <c r="K663" s="239">
        <v>0.0</v>
      </c>
      <c r="L663" s="239" t="s">
        <v>380</v>
      </c>
      <c r="M663" s="241">
        <v>45431.661444363424</v>
      </c>
      <c r="N663" s="239"/>
      <c r="O663" s="241"/>
    </row>
    <row r="664">
      <c r="A664" s="239" t="s">
        <v>2799</v>
      </c>
      <c r="B664" s="239" t="s">
        <v>2800</v>
      </c>
      <c r="C664" s="239" t="s">
        <v>1757</v>
      </c>
      <c r="D664" s="239" t="s">
        <v>191</v>
      </c>
      <c r="E664" s="239">
        <v>68.4</v>
      </c>
      <c r="F664" s="239">
        <v>117.0</v>
      </c>
      <c r="G664" s="239">
        <v>18.0</v>
      </c>
      <c r="H664" s="239">
        <v>71.0</v>
      </c>
      <c r="I664" s="239"/>
      <c r="J664" s="239">
        <v>2.0</v>
      </c>
      <c r="K664" s="239">
        <v>0.0</v>
      </c>
      <c r="L664" s="239" t="s">
        <v>312</v>
      </c>
      <c r="M664" s="241">
        <v>45432.66560274306</v>
      </c>
      <c r="N664" s="239"/>
      <c r="O664" s="241"/>
    </row>
    <row r="665">
      <c r="A665" s="239" t="s">
        <v>801</v>
      </c>
      <c r="B665" s="239" t="s">
        <v>2801</v>
      </c>
      <c r="C665" s="239" t="s">
        <v>2180</v>
      </c>
      <c r="D665" s="239" t="s">
        <v>191</v>
      </c>
      <c r="E665" s="239">
        <v>71.0</v>
      </c>
      <c r="F665" s="239">
        <v>132.0</v>
      </c>
      <c r="G665" s="239">
        <v>18.0</v>
      </c>
      <c r="H665" s="239">
        <v>71.0</v>
      </c>
      <c r="I665" s="239"/>
      <c r="J665" s="239">
        <v>2.0</v>
      </c>
      <c r="K665" s="239">
        <v>7.0</v>
      </c>
      <c r="L665" s="239" t="s">
        <v>368</v>
      </c>
      <c r="M665" s="241">
        <v>45438.64652553241</v>
      </c>
      <c r="N665" s="239"/>
      <c r="O665" s="241"/>
    </row>
    <row r="666">
      <c r="A666" s="239" t="s">
        <v>2802</v>
      </c>
      <c r="B666" s="239" t="s">
        <v>2702</v>
      </c>
      <c r="C666" s="239" t="s">
        <v>1755</v>
      </c>
      <c r="D666" s="239" t="s">
        <v>1789</v>
      </c>
      <c r="E666" s="239">
        <v>36.0</v>
      </c>
      <c r="F666" s="239">
        <v>130.0</v>
      </c>
      <c r="G666" s="239">
        <v>9.0</v>
      </c>
      <c r="H666" s="239">
        <v>34.0</v>
      </c>
      <c r="I666" s="239"/>
      <c r="J666" s="239">
        <v>2.0</v>
      </c>
      <c r="K666" s="239">
        <v>0.0</v>
      </c>
      <c r="L666" s="239" t="s">
        <v>16</v>
      </c>
      <c r="M666" s="241">
        <v>45439.43092327546</v>
      </c>
      <c r="N666" s="239"/>
      <c r="O666" s="241"/>
    </row>
    <row r="667">
      <c r="A667" s="239" t="s">
        <v>2803</v>
      </c>
      <c r="B667" s="239" t="s">
        <v>2702</v>
      </c>
      <c r="C667" s="239" t="s">
        <v>1755</v>
      </c>
      <c r="D667" s="239" t="s">
        <v>1787</v>
      </c>
      <c r="E667" s="239">
        <v>37.0</v>
      </c>
      <c r="F667" s="239">
        <v>141.0</v>
      </c>
      <c r="G667" s="239">
        <v>9.0</v>
      </c>
      <c r="H667" s="239">
        <v>36.0</v>
      </c>
      <c r="I667" s="239"/>
      <c r="J667" s="239">
        <v>2.0</v>
      </c>
      <c r="K667" s="239">
        <v>0.0</v>
      </c>
      <c r="L667" s="239" t="s">
        <v>16</v>
      </c>
      <c r="M667" s="241">
        <v>45439.4328990162</v>
      </c>
      <c r="N667" s="239"/>
      <c r="O667" s="241"/>
    </row>
    <row r="668">
      <c r="A668" s="239" t="s">
        <v>1332</v>
      </c>
      <c r="B668" s="239" t="s">
        <v>2702</v>
      </c>
      <c r="C668" s="239" t="s">
        <v>1950</v>
      </c>
      <c r="D668" s="239" t="s">
        <v>1789</v>
      </c>
      <c r="E668" s="239">
        <v>35.6</v>
      </c>
      <c r="F668" s="239">
        <v>128.0</v>
      </c>
      <c r="G668" s="239">
        <v>9.0</v>
      </c>
      <c r="H668" s="239">
        <v>34.0</v>
      </c>
      <c r="I668" s="239"/>
      <c r="J668" s="239">
        <v>2.0</v>
      </c>
      <c r="K668" s="239">
        <v>1.0</v>
      </c>
      <c r="L668" s="239" t="s">
        <v>16</v>
      </c>
      <c r="M668" s="241">
        <v>45439.433203622684</v>
      </c>
      <c r="N668" s="239"/>
      <c r="O668" s="241"/>
    </row>
    <row r="669">
      <c r="A669" s="239" t="s">
        <v>2804</v>
      </c>
      <c r="B669" s="239" t="s">
        <v>2702</v>
      </c>
      <c r="C669" s="239" t="s">
        <v>1950</v>
      </c>
      <c r="D669" s="239" t="s">
        <v>1787</v>
      </c>
      <c r="E669" s="239">
        <v>36.6</v>
      </c>
      <c r="F669" s="239">
        <v>139.0</v>
      </c>
      <c r="G669" s="239">
        <v>9.0</v>
      </c>
      <c r="H669" s="239">
        <v>36.0</v>
      </c>
      <c r="I669" s="239"/>
      <c r="J669" s="239">
        <v>2.0</v>
      </c>
      <c r="K669" s="239">
        <v>0.0</v>
      </c>
      <c r="L669" s="239" t="s">
        <v>16</v>
      </c>
      <c r="M669" s="241">
        <v>45439.43392855324</v>
      </c>
      <c r="N669" s="239"/>
      <c r="O669" s="241"/>
    </row>
    <row r="670">
      <c r="A670" s="239" t="s">
        <v>1314</v>
      </c>
      <c r="B670" s="239" t="s">
        <v>2702</v>
      </c>
      <c r="C670" s="239" t="s">
        <v>1757</v>
      </c>
      <c r="D670" s="239" t="s">
        <v>1789</v>
      </c>
      <c r="E670" s="239">
        <v>35.0</v>
      </c>
      <c r="F670" s="239">
        <v>124.0</v>
      </c>
      <c r="G670" s="239">
        <v>9.0</v>
      </c>
      <c r="H670" s="239">
        <v>34.0</v>
      </c>
      <c r="I670" s="239"/>
      <c r="J670" s="239">
        <v>2.0</v>
      </c>
      <c r="K670" s="239">
        <v>2.0</v>
      </c>
      <c r="L670" s="239" t="s">
        <v>16</v>
      </c>
      <c r="M670" s="241">
        <v>45439.43419908565</v>
      </c>
      <c r="N670" s="239"/>
      <c r="O670" s="241"/>
    </row>
    <row r="671">
      <c r="A671" s="239" t="s">
        <v>1318</v>
      </c>
      <c r="B671" s="239" t="s">
        <v>2702</v>
      </c>
      <c r="C671" s="239" t="s">
        <v>1757</v>
      </c>
      <c r="D671" s="239" t="s">
        <v>1787</v>
      </c>
      <c r="E671" s="239">
        <v>36.2</v>
      </c>
      <c r="F671" s="239">
        <v>141.0</v>
      </c>
      <c r="G671" s="239">
        <v>9.0</v>
      </c>
      <c r="H671" s="239">
        <v>36.0</v>
      </c>
      <c r="I671" s="239"/>
      <c r="J671" s="239">
        <v>2.0</v>
      </c>
      <c r="K671" s="239">
        <v>1.0</v>
      </c>
      <c r="L671" s="239" t="s">
        <v>16</v>
      </c>
      <c r="M671" s="241">
        <v>45439.4345047338</v>
      </c>
      <c r="N671" s="239"/>
      <c r="O671" s="241"/>
    </row>
    <row r="672">
      <c r="A672" s="239" t="s">
        <v>2805</v>
      </c>
      <c r="B672" s="239" t="s">
        <v>2806</v>
      </c>
      <c r="C672" s="239" t="s">
        <v>2556</v>
      </c>
      <c r="D672" s="239" t="s">
        <v>1789</v>
      </c>
      <c r="E672" s="239">
        <v>35.2</v>
      </c>
      <c r="F672" s="239">
        <v>128.0</v>
      </c>
      <c r="G672" s="239">
        <v>9.0</v>
      </c>
      <c r="H672" s="239">
        <v>35.0</v>
      </c>
      <c r="I672" s="239"/>
      <c r="J672" s="239">
        <v>2.0</v>
      </c>
      <c r="K672" s="239">
        <v>0.0</v>
      </c>
      <c r="L672" s="239" t="s">
        <v>16</v>
      </c>
      <c r="M672" s="241">
        <v>45448.77930951389</v>
      </c>
      <c r="N672" s="239"/>
      <c r="O672" s="241"/>
    </row>
    <row r="673">
      <c r="A673" s="239" t="s">
        <v>2807</v>
      </c>
      <c r="B673" s="239" t="s">
        <v>2806</v>
      </c>
      <c r="C673" s="239" t="s">
        <v>2556</v>
      </c>
      <c r="D673" s="239" t="s">
        <v>1787</v>
      </c>
      <c r="E673" s="239">
        <v>36.1</v>
      </c>
      <c r="F673" s="239">
        <v>136.0</v>
      </c>
      <c r="G673" s="239">
        <v>9.0</v>
      </c>
      <c r="H673" s="239">
        <v>36.0</v>
      </c>
      <c r="I673" s="239"/>
      <c r="J673" s="239">
        <v>2.0</v>
      </c>
      <c r="K673" s="239">
        <v>0.0</v>
      </c>
      <c r="L673" s="239" t="s">
        <v>16</v>
      </c>
      <c r="M673" s="241">
        <v>45448.781316168985</v>
      </c>
      <c r="N673" s="239"/>
      <c r="O673" s="241"/>
    </row>
    <row r="674">
      <c r="A674" s="239" t="s">
        <v>2808</v>
      </c>
      <c r="B674" s="239" t="s">
        <v>2801</v>
      </c>
      <c r="C674" s="239" t="s">
        <v>2180</v>
      </c>
      <c r="D674" s="239" t="s">
        <v>1789</v>
      </c>
      <c r="E674" s="239">
        <v>35.3</v>
      </c>
      <c r="F674" s="239">
        <v>132.0</v>
      </c>
      <c r="G674" s="239">
        <v>9.0</v>
      </c>
      <c r="H674" s="239">
        <v>35.0</v>
      </c>
      <c r="I674" s="239"/>
      <c r="J674" s="239">
        <v>2.0</v>
      </c>
      <c r="K674" s="239">
        <v>0.0</v>
      </c>
      <c r="L674" s="239" t="s">
        <v>201</v>
      </c>
      <c r="M674" s="241">
        <v>45449.56571628472</v>
      </c>
      <c r="N674" s="239"/>
      <c r="O674" s="241"/>
    </row>
    <row r="675">
      <c r="A675" s="239" t="s">
        <v>2809</v>
      </c>
      <c r="B675" s="239" t="s">
        <v>2801</v>
      </c>
      <c r="C675" s="239" t="s">
        <v>2180</v>
      </c>
      <c r="D675" s="239" t="s">
        <v>1787</v>
      </c>
      <c r="E675" s="239">
        <v>35.7</v>
      </c>
      <c r="F675" s="239">
        <v>131.0</v>
      </c>
      <c r="G675" s="239">
        <v>9.0</v>
      </c>
      <c r="H675" s="239">
        <v>36.0</v>
      </c>
      <c r="I675" s="239"/>
      <c r="J675" s="239">
        <v>2.0</v>
      </c>
      <c r="K675" s="239">
        <v>0.0</v>
      </c>
      <c r="L675" s="239" t="s">
        <v>201</v>
      </c>
      <c r="M675" s="241">
        <v>45449.569698865744</v>
      </c>
      <c r="N675" s="239"/>
      <c r="O675" s="241"/>
    </row>
    <row r="676">
      <c r="A676" s="239" t="s">
        <v>2810</v>
      </c>
      <c r="B676" s="239" t="s">
        <v>2320</v>
      </c>
      <c r="C676" s="239" t="s">
        <v>1757</v>
      </c>
      <c r="D676" s="239" t="s">
        <v>1789</v>
      </c>
      <c r="E676" s="239">
        <v>35.7</v>
      </c>
      <c r="F676" s="239">
        <v>123.0</v>
      </c>
      <c r="G676" s="239">
        <v>9.0</v>
      </c>
      <c r="H676" s="239">
        <v>36.0</v>
      </c>
      <c r="I676" s="239"/>
      <c r="J676" s="239">
        <v>2.0</v>
      </c>
      <c r="K676" s="239">
        <v>0.0</v>
      </c>
      <c r="L676" s="239" t="s">
        <v>201</v>
      </c>
      <c r="M676" s="241">
        <v>45451.17986952546</v>
      </c>
      <c r="N676" s="239"/>
      <c r="O676" s="241"/>
    </row>
    <row r="677">
      <c r="A677" s="239" t="s">
        <v>2811</v>
      </c>
      <c r="B677" s="239" t="s">
        <v>2320</v>
      </c>
      <c r="C677" s="239" t="s">
        <v>1757</v>
      </c>
      <c r="D677" s="239" t="s">
        <v>1787</v>
      </c>
      <c r="E677" s="239">
        <v>35.5</v>
      </c>
      <c r="F677" s="239">
        <v>125.0</v>
      </c>
      <c r="G677" s="239">
        <v>9.0</v>
      </c>
      <c r="H677" s="239">
        <v>36.0</v>
      </c>
      <c r="I677" s="239"/>
      <c r="J677" s="239">
        <v>2.0</v>
      </c>
      <c r="K677" s="239">
        <v>0.0</v>
      </c>
      <c r="L677" s="239" t="s">
        <v>201</v>
      </c>
      <c r="M677" s="241">
        <v>45451.181557199074</v>
      </c>
      <c r="N677" s="239"/>
      <c r="O677" s="241"/>
    </row>
    <row r="678">
      <c r="A678" s="239" t="s">
        <v>2812</v>
      </c>
      <c r="B678" s="239" t="s">
        <v>2813</v>
      </c>
      <c r="C678" s="239" t="s">
        <v>1757</v>
      </c>
      <c r="D678" s="239" t="s">
        <v>1789</v>
      </c>
      <c r="E678" s="239">
        <v>36.2</v>
      </c>
      <c r="F678" s="239">
        <v>138.0</v>
      </c>
      <c r="G678" s="239">
        <v>9.0</v>
      </c>
      <c r="H678" s="239">
        <v>36.0</v>
      </c>
      <c r="I678" s="239"/>
      <c r="J678" s="239">
        <v>2.0</v>
      </c>
      <c r="K678" s="239">
        <v>0.0</v>
      </c>
      <c r="L678" s="239" t="s">
        <v>411</v>
      </c>
      <c r="M678" s="241">
        <v>45451.539276435185</v>
      </c>
      <c r="N678" s="239"/>
      <c r="O678" s="241"/>
    </row>
    <row r="679">
      <c r="A679" s="239" t="s">
        <v>2814</v>
      </c>
      <c r="B679" s="239" t="s">
        <v>2813</v>
      </c>
      <c r="C679" s="239" t="s">
        <v>1757</v>
      </c>
      <c r="D679" s="239" t="s">
        <v>1787</v>
      </c>
      <c r="E679" s="239">
        <v>35.2</v>
      </c>
      <c r="F679" s="239">
        <v>132.0</v>
      </c>
      <c r="G679" s="239">
        <v>9.0</v>
      </c>
      <c r="H679" s="239">
        <v>36.0</v>
      </c>
      <c r="I679" s="239"/>
      <c r="J679" s="239">
        <v>2.0</v>
      </c>
      <c r="K679" s="239">
        <v>0.0</v>
      </c>
      <c r="L679" s="239" t="s">
        <v>411</v>
      </c>
      <c r="M679" s="241">
        <v>45451.54014505787</v>
      </c>
      <c r="N679" s="239"/>
      <c r="O679" s="241"/>
    </row>
    <row r="680">
      <c r="A680" s="239" t="s">
        <v>2815</v>
      </c>
      <c r="B680" s="239" t="s">
        <v>2816</v>
      </c>
      <c r="C680" s="239" t="s">
        <v>2817</v>
      </c>
      <c r="D680" s="239" t="s">
        <v>1789</v>
      </c>
      <c r="E680" s="239">
        <v>35.0</v>
      </c>
      <c r="F680" s="239">
        <v>133.0</v>
      </c>
      <c r="G680" s="239">
        <v>9.0</v>
      </c>
      <c r="H680" s="239">
        <v>71.0</v>
      </c>
      <c r="I680" s="239"/>
      <c r="J680" s="239">
        <v>2.0</v>
      </c>
      <c r="K680" s="239">
        <v>0.0</v>
      </c>
      <c r="L680" s="239" t="s">
        <v>244</v>
      </c>
      <c r="M680" s="241">
        <v>45452.87593504629</v>
      </c>
      <c r="N680" s="239"/>
      <c r="O680" s="241"/>
    </row>
    <row r="681">
      <c r="A681" s="239" t="s">
        <v>2818</v>
      </c>
      <c r="B681" s="239" t="s">
        <v>2816</v>
      </c>
      <c r="C681" s="239" t="s">
        <v>2817</v>
      </c>
      <c r="D681" s="239" t="s">
        <v>1787</v>
      </c>
      <c r="E681" s="239">
        <v>33.9</v>
      </c>
      <c r="F681" s="239">
        <v>127.0</v>
      </c>
      <c r="G681" s="239">
        <v>9.0</v>
      </c>
      <c r="H681" s="239">
        <v>71.0</v>
      </c>
      <c r="I681" s="239"/>
      <c r="J681" s="239">
        <v>2.0</v>
      </c>
      <c r="K681" s="239">
        <v>0.0</v>
      </c>
      <c r="L681" s="239" t="s">
        <v>244</v>
      </c>
      <c r="M681" s="241">
        <v>45452.87696201389</v>
      </c>
      <c r="N681" s="239"/>
      <c r="O681" s="241"/>
    </row>
    <row r="682">
      <c r="A682" s="239" t="s">
        <v>2819</v>
      </c>
      <c r="B682" s="239" t="s">
        <v>2820</v>
      </c>
      <c r="C682" s="239" t="s">
        <v>1851</v>
      </c>
      <c r="D682" s="239" t="s">
        <v>191</v>
      </c>
      <c r="E682" s="239">
        <v>73.0</v>
      </c>
      <c r="F682" s="239">
        <v>146.0</v>
      </c>
      <c r="G682" s="239">
        <v>18.0</v>
      </c>
      <c r="H682" s="239">
        <v>72.0</v>
      </c>
      <c r="I682" s="239"/>
      <c r="J682" s="239">
        <v>2.0</v>
      </c>
      <c r="K682" s="239">
        <v>0.0</v>
      </c>
      <c r="L682" s="239" t="s">
        <v>350</v>
      </c>
      <c r="M682" s="241">
        <v>45464.88001944445</v>
      </c>
      <c r="N682" s="239"/>
      <c r="O682" s="241"/>
    </row>
    <row r="683">
      <c r="A683" s="239" t="s">
        <v>2821</v>
      </c>
      <c r="B683" s="239" t="s">
        <v>2822</v>
      </c>
      <c r="C683" s="239" t="s">
        <v>1755</v>
      </c>
      <c r="D683" s="239" t="s">
        <v>191</v>
      </c>
      <c r="E683" s="239">
        <v>72.6</v>
      </c>
      <c r="F683" s="239">
        <v>127.0</v>
      </c>
      <c r="G683" s="239">
        <v>18.0</v>
      </c>
      <c r="H683" s="239">
        <v>72.0</v>
      </c>
      <c r="I683" s="239"/>
      <c r="J683" s="239">
        <v>2.0</v>
      </c>
      <c r="K683" s="239">
        <v>0.0</v>
      </c>
      <c r="L683" s="239" t="s">
        <v>411</v>
      </c>
      <c r="M683" s="241">
        <v>45464.97451861111</v>
      </c>
      <c r="N683" s="239"/>
      <c r="O683" s="241"/>
    </row>
    <row r="684">
      <c r="A684" s="239" t="s">
        <v>2823</v>
      </c>
      <c r="B684" s="239" t="s">
        <v>2822</v>
      </c>
      <c r="C684" s="239" t="s">
        <v>1757</v>
      </c>
      <c r="D684" s="239" t="s">
        <v>191</v>
      </c>
      <c r="E684" s="239">
        <v>69.4</v>
      </c>
      <c r="F684" s="239">
        <v>122.0</v>
      </c>
      <c r="G684" s="239">
        <v>18.0</v>
      </c>
      <c r="H684" s="239">
        <v>72.0</v>
      </c>
      <c r="I684" s="239"/>
      <c r="J684" s="239">
        <v>2.0</v>
      </c>
      <c r="K684" s="239">
        <v>0.0</v>
      </c>
      <c r="L684" s="239" t="s">
        <v>411</v>
      </c>
      <c r="M684" s="241">
        <v>45464.97501902778</v>
      </c>
      <c r="N684" s="239"/>
      <c r="O684" s="241"/>
    </row>
    <row r="685">
      <c r="A685" s="239" t="s">
        <v>1502</v>
      </c>
      <c r="B685" s="239" t="s">
        <v>2824</v>
      </c>
      <c r="C685" s="239" t="s">
        <v>1755</v>
      </c>
      <c r="D685" s="239" t="s">
        <v>191</v>
      </c>
      <c r="E685" s="239">
        <v>72.7</v>
      </c>
      <c r="F685" s="239">
        <v>137.0</v>
      </c>
      <c r="G685" s="239">
        <v>18.0</v>
      </c>
      <c r="H685" s="239">
        <v>72.0</v>
      </c>
      <c r="I685" s="239"/>
      <c r="J685" s="239">
        <v>2.0</v>
      </c>
      <c r="K685" s="239">
        <v>1.0</v>
      </c>
      <c r="L685" s="239" t="s">
        <v>368</v>
      </c>
      <c r="M685" s="241">
        <v>45470.37085265046</v>
      </c>
      <c r="N685" s="239"/>
      <c r="O685" s="241"/>
    </row>
    <row r="686">
      <c r="A686" s="239" t="s">
        <v>1462</v>
      </c>
      <c r="B686" s="239" t="s">
        <v>2825</v>
      </c>
      <c r="C686" s="239" t="s">
        <v>2073</v>
      </c>
      <c r="D686" s="239" t="s">
        <v>191</v>
      </c>
      <c r="E686" s="239">
        <v>70.2</v>
      </c>
      <c r="F686" s="239">
        <v>129.0</v>
      </c>
      <c r="G686" s="239">
        <v>18.0</v>
      </c>
      <c r="H686" s="239">
        <v>72.0</v>
      </c>
      <c r="I686" s="239"/>
      <c r="J686" s="239">
        <v>2.0</v>
      </c>
      <c r="K686" s="239">
        <v>1.0</v>
      </c>
      <c r="L686" s="239" t="s">
        <v>322</v>
      </c>
      <c r="M686" s="241">
        <v>45472.51838631944</v>
      </c>
      <c r="N686" s="239"/>
      <c r="O686" s="241"/>
    </row>
    <row r="687">
      <c r="A687" s="239" t="s">
        <v>1550</v>
      </c>
      <c r="B687" s="239" t="s">
        <v>2470</v>
      </c>
      <c r="C687" s="239" t="s">
        <v>1851</v>
      </c>
      <c r="D687" s="239" t="s">
        <v>191</v>
      </c>
      <c r="E687" s="239">
        <v>73.1</v>
      </c>
      <c r="F687" s="239">
        <v>142.0</v>
      </c>
      <c r="G687" s="239">
        <v>18.0</v>
      </c>
      <c r="H687" s="239">
        <v>72.0</v>
      </c>
      <c r="I687" s="239"/>
      <c r="J687" s="239">
        <v>2.0</v>
      </c>
      <c r="K687" s="239">
        <v>1.0</v>
      </c>
      <c r="L687" s="239" t="s">
        <v>16</v>
      </c>
      <c r="M687" s="241">
        <v>45476.57277027778</v>
      </c>
      <c r="N687" s="239"/>
      <c r="O687" s="241"/>
    </row>
    <row r="688">
      <c r="A688" s="239" t="s">
        <v>2826</v>
      </c>
      <c r="B688" s="239" t="s">
        <v>2470</v>
      </c>
      <c r="C688" s="239" t="s">
        <v>1757</v>
      </c>
      <c r="D688" s="239" t="s">
        <v>191</v>
      </c>
      <c r="E688" s="239">
        <v>68.9</v>
      </c>
      <c r="F688" s="239">
        <v>128.0</v>
      </c>
      <c r="G688" s="239">
        <v>18.0</v>
      </c>
      <c r="H688" s="239">
        <v>72.0</v>
      </c>
      <c r="I688" s="239"/>
      <c r="J688" s="239">
        <v>2.0</v>
      </c>
      <c r="K688" s="239">
        <v>0.0</v>
      </c>
      <c r="L688" s="239" t="s">
        <v>16</v>
      </c>
      <c r="M688" s="241">
        <v>45476.573034016204</v>
      </c>
      <c r="N688" s="239"/>
      <c r="O688" s="241"/>
    </row>
    <row r="689">
      <c r="A689" s="239" t="s">
        <v>2827</v>
      </c>
      <c r="B689" s="239" t="s">
        <v>2828</v>
      </c>
      <c r="C689" s="239" t="s">
        <v>1757</v>
      </c>
      <c r="D689" s="239" t="s">
        <v>191</v>
      </c>
      <c r="E689" s="239">
        <v>70.5</v>
      </c>
      <c r="F689" s="239">
        <v>135.0</v>
      </c>
      <c r="G689" s="239">
        <v>18.0</v>
      </c>
      <c r="H689" s="239">
        <v>71.0</v>
      </c>
      <c r="I689" s="239"/>
      <c r="J689" s="239">
        <v>2.0</v>
      </c>
      <c r="K689" s="239">
        <v>0.0</v>
      </c>
      <c r="L689" s="239" t="s">
        <v>322</v>
      </c>
      <c r="M689" s="241">
        <v>45481.56748194444</v>
      </c>
      <c r="N689" s="239"/>
      <c r="O689" s="241"/>
    </row>
    <row r="690">
      <c r="A690" s="239" t="s">
        <v>2829</v>
      </c>
      <c r="B690" s="239" t="s">
        <v>2830</v>
      </c>
      <c r="C690" s="239" t="s">
        <v>1755</v>
      </c>
      <c r="D690" s="239" t="s">
        <v>191</v>
      </c>
      <c r="E690" s="239">
        <v>69.3</v>
      </c>
      <c r="F690" s="239">
        <v>121.0</v>
      </c>
      <c r="G690" s="239">
        <v>18.0</v>
      </c>
      <c r="H690" s="239">
        <v>72.0</v>
      </c>
      <c r="I690" s="239"/>
      <c r="J690" s="239">
        <v>2.0</v>
      </c>
      <c r="K690" s="239">
        <v>0.0</v>
      </c>
      <c r="L690" s="239" t="s">
        <v>16</v>
      </c>
      <c r="M690" s="241">
        <v>45484.61296428241</v>
      </c>
      <c r="N690" s="239"/>
      <c r="O690" s="241"/>
    </row>
    <row r="691">
      <c r="A691" s="239" t="s">
        <v>2831</v>
      </c>
      <c r="B691" s="239" t="s">
        <v>2832</v>
      </c>
      <c r="C691" s="239" t="s">
        <v>1755</v>
      </c>
      <c r="D691" s="239" t="s">
        <v>191</v>
      </c>
      <c r="E691" s="239">
        <v>72.5</v>
      </c>
      <c r="F691" s="239">
        <v>127.0</v>
      </c>
      <c r="G691" s="239">
        <v>18.0</v>
      </c>
      <c r="H691" s="239">
        <v>73.0</v>
      </c>
      <c r="I691" s="239"/>
      <c r="J691" s="239">
        <v>2.0</v>
      </c>
      <c r="K691" s="239">
        <v>0.0</v>
      </c>
      <c r="L691" s="239" t="s">
        <v>16</v>
      </c>
      <c r="M691" s="241">
        <v>45488.46374715278</v>
      </c>
      <c r="N691" s="239"/>
      <c r="O691" s="241"/>
    </row>
    <row r="692">
      <c r="A692" s="239" t="s">
        <v>2833</v>
      </c>
      <c r="B692" s="239" t="s">
        <v>2834</v>
      </c>
      <c r="C692" s="239" t="s">
        <v>1755</v>
      </c>
      <c r="D692" s="239" t="s">
        <v>191</v>
      </c>
      <c r="E692" s="239">
        <v>70.0</v>
      </c>
      <c r="F692" s="239">
        <v>125.0</v>
      </c>
      <c r="G692" s="239">
        <v>18.0</v>
      </c>
      <c r="H692" s="239">
        <v>72.0</v>
      </c>
      <c r="I692" s="239"/>
      <c r="J692" s="239">
        <v>2.0</v>
      </c>
      <c r="K692" s="239">
        <v>0.0</v>
      </c>
      <c r="L692" s="239" t="s">
        <v>16</v>
      </c>
      <c r="M692" s="241">
        <v>45499.51217873843</v>
      </c>
      <c r="N692" s="239"/>
      <c r="O692" s="241"/>
    </row>
    <row r="693">
      <c r="A693" s="239" t="s">
        <v>2835</v>
      </c>
      <c r="B693" s="239" t="s">
        <v>2836</v>
      </c>
      <c r="C693" s="239" t="s">
        <v>1755</v>
      </c>
      <c r="D693" s="239" t="s">
        <v>191</v>
      </c>
      <c r="E693" s="239">
        <v>73.0</v>
      </c>
      <c r="F693" s="239">
        <v>134.0</v>
      </c>
      <c r="G693" s="239">
        <v>18.0</v>
      </c>
      <c r="H693" s="239">
        <v>72.0</v>
      </c>
      <c r="I693" s="239"/>
      <c r="J693" s="239">
        <v>2.0</v>
      </c>
      <c r="K693" s="239">
        <v>0.0</v>
      </c>
      <c r="L693" s="239" t="s">
        <v>216</v>
      </c>
      <c r="M693" s="241">
        <v>45499.55849332176</v>
      </c>
      <c r="N693" s="239"/>
      <c r="O693" s="241"/>
    </row>
    <row r="694">
      <c r="A694" s="239" t="s">
        <v>2837</v>
      </c>
      <c r="B694" s="239" t="s">
        <v>2838</v>
      </c>
      <c r="C694" s="239" t="s">
        <v>2435</v>
      </c>
      <c r="D694" s="239" t="s">
        <v>191</v>
      </c>
      <c r="E694" s="239">
        <v>71.3</v>
      </c>
      <c r="F694" s="239">
        <v>132.0</v>
      </c>
      <c r="G694" s="239">
        <v>18.0</v>
      </c>
      <c r="H694" s="239">
        <v>72.0</v>
      </c>
      <c r="I694" s="239"/>
      <c r="J694" s="239">
        <v>2.0</v>
      </c>
      <c r="K694" s="239">
        <v>0.0</v>
      </c>
      <c r="L694" s="239" t="s">
        <v>368</v>
      </c>
      <c r="M694" s="241">
        <v>45499.62438480324</v>
      </c>
      <c r="N694" s="239"/>
      <c r="O694" s="241"/>
    </row>
    <row r="695">
      <c r="A695" s="239" t="s">
        <v>2839</v>
      </c>
      <c r="B695" s="239" t="s">
        <v>2840</v>
      </c>
      <c r="C695" s="239" t="s">
        <v>1888</v>
      </c>
      <c r="D695" s="239" t="s">
        <v>191</v>
      </c>
      <c r="E695" s="239">
        <v>70.6</v>
      </c>
      <c r="F695" s="239">
        <v>130.0</v>
      </c>
      <c r="G695" s="239">
        <v>18.0</v>
      </c>
      <c r="H695" s="239">
        <v>72.0</v>
      </c>
      <c r="I695" s="239"/>
      <c r="J695" s="239">
        <v>2.0</v>
      </c>
      <c r="K695" s="239">
        <v>0.0</v>
      </c>
      <c r="L695" s="239" t="s">
        <v>16</v>
      </c>
      <c r="M695" s="241">
        <v>45520.72125306713</v>
      </c>
      <c r="N695" s="239"/>
      <c r="O695" s="241"/>
    </row>
    <row r="696">
      <c r="A696" s="239" t="s">
        <v>807</v>
      </c>
      <c r="B696" s="239" t="s">
        <v>2841</v>
      </c>
      <c r="C696" s="239" t="s">
        <v>1821</v>
      </c>
      <c r="D696" s="239" t="s">
        <v>191</v>
      </c>
      <c r="E696" s="239">
        <v>70.7</v>
      </c>
      <c r="F696" s="239">
        <v>121.0</v>
      </c>
      <c r="G696" s="239">
        <v>18.0</v>
      </c>
      <c r="H696" s="239">
        <v>72.0</v>
      </c>
      <c r="I696" s="239"/>
      <c r="J696" s="239">
        <v>2.0</v>
      </c>
      <c r="K696" s="239">
        <v>2.0</v>
      </c>
      <c r="L696" s="239" t="s">
        <v>16</v>
      </c>
      <c r="M696" s="241">
        <v>45723.436584675925</v>
      </c>
      <c r="N696" s="239"/>
      <c r="O696" s="241"/>
    </row>
    <row r="697">
      <c r="A697" s="239" t="s">
        <v>820</v>
      </c>
      <c r="B697" s="239" t="s">
        <v>2842</v>
      </c>
      <c r="C697" s="239" t="s">
        <v>1755</v>
      </c>
      <c r="D697" s="239" t="s">
        <v>191</v>
      </c>
      <c r="E697" s="239">
        <v>71.1</v>
      </c>
      <c r="F697" s="239">
        <v>126.0</v>
      </c>
      <c r="G697" s="239">
        <v>18.0</v>
      </c>
      <c r="H697" s="239">
        <v>72.0</v>
      </c>
      <c r="I697" s="239"/>
      <c r="J697" s="239">
        <v>2.0</v>
      </c>
      <c r="K697" s="239">
        <v>7.0</v>
      </c>
      <c r="L697" s="239" t="s">
        <v>23</v>
      </c>
      <c r="M697" s="241">
        <v>45725.31901175926</v>
      </c>
      <c r="N697" s="239" t="s">
        <v>23</v>
      </c>
      <c r="O697" s="241">
        <v>45725.32155190972</v>
      </c>
    </row>
    <row r="698">
      <c r="A698" s="239" t="s">
        <v>824</v>
      </c>
      <c r="B698" s="239" t="s">
        <v>2843</v>
      </c>
      <c r="C698" s="239" t="s">
        <v>1851</v>
      </c>
      <c r="D698" s="239" t="s">
        <v>191</v>
      </c>
      <c r="E698" s="239">
        <v>71.2</v>
      </c>
      <c r="F698" s="239">
        <v>126.0</v>
      </c>
      <c r="G698" s="239">
        <v>18.0</v>
      </c>
      <c r="H698" s="239">
        <v>72.0</v>
      </c>
      <c r="I698" s="239"/>
      <c r="J698" s="239">
        <v>2.0</v>
      </c>
      <c r="K698" s="239">
        <v>1.0</v>
      </c>
      <c r="L698" s="239" t="s">
        <v>411</v>
      </c>
      <c r="M698" s="241">
        <v>45730.56512971065</v>
      </c>
      <c r="N698" s="239"/>
      <c r="O698" s="241"/>
    </row>
    <row r="699">
      <c r="A699" s="239" t="s">
        <v>833</v>
      </c>
      <c r="B699" s="239" t="s">
        <v>1990</v>
      </c>
      <c r="C699" s="239" t="s">
        <v>1755</v>
      </c>
      <c r="D699" s="239" t="s">
        <v>191</v>
      </c>
      <c r="E699" s="239">
        <v>71.2</v>
      </c>
      <c r="F699" s="239">
        <v>138.0</v>
      </c>
      <c r="G699" s="239">
        <v>18.0</v>
      </c>
      <c r="H699" s="239">
        <v>72.0</v>
      </c>
      <c r="I699" s="239"/>
      <c r="J699" s="239">
        <v>2.0</v>
      </c>
      <c r="K699" s="239">
        <v>2.0</v>
      </c>
      <c r="L699" s="239" t="s">
        <v>216</v>
      </c>
      <c r="M699" s="241">
        <v>45731.39928950231</v>
      </c>
      <c r="N699" s="239"/>
      <c r="O699" s="241"/>
    </row>
    <row r="700">
      <c r="A700" s="239" t="s">
        <v>851</v>
      </c>
      <c r="B700" s="239" t="s">
        <v>2844</v>
      </c>
      <c r="C700" s="239" t="s">
        <v>1755</v>
      </c>
      <c r="D700" s="239" t="s">
        <v>191</v>
      </c>
      <c r="E700" s="239">
        <v>71.6</v>
      </c>
      <c r="F700" s="239">
        <v>127.0</v>
      </c>
      <c r="G700" s="239">
        <v>18.0</v>
      </c>
      <c r="H700" s="239">
        <v>72.0</v>
      </c>
      <c r="I700" s="239"/>
      <c r="J700" s="239">
        <v>2.0</v>
      </c>
      <c r="K700" s="239">
        <v>2.0</v>
      </c>
      <c r="L700" s="239" t="s">
        <v>16</v>
      </c>
      <c r="M700" s="241">
        <v>45732.46649552083</v>
      </c>
      <c r="N700" s="239"/>
      <c r="O700" s="241"/>
    </row>
    <row r="701">
      <c r="A701" s="239" t="s">
        <v>856</v>
      </c>
      <c r="B701" s="239" t="s">
        <v>2588</v>
      </c>
      <c r="C701" s="239" t="s">
        <v>1757</v>
      </c>
      <c r="D701" s="239" t="s">
        <v>1789</v>
      </c>
      <c r="E701" s="239">
        <v>35.2</v>
      </c>
      <c r="F701" s="239">
        <v>138.0</v>
      </c>
      <c r="G701" s="239">
        <v>9.0</v>
      </c>
      <c r="H701" s="239">
        <v>36.0</v>
      </c>
      <c r="I701" s="239"/>
      <c r="J701" s="239">
        <v>2.0</v>
      </c>
      <c r="K701" s="239">
        <v>1.0</v>
      </c>
      <c r="L701" s="239" t="s">
        <v>28</v>
      </c>
      <c r="M701" s="241">
        <v>45733.59183837963</v>
      </c>
      <c r="N701" s="239"/>
      <c r="O701" s="241"/>
    </row>
    <row r="702">
      <c r="A702" s="239" t="s">
        <v>860</v>
      </c>
      <c r="B702" s="239" t="s">
        <v>2588</v>
      </c>
      <c r="C702" s="239" t="s">
        <v>1757</v>
      </c>
      <c r="D702" s="239" t="s">
        <v>1787</v>
      </c>
      <c r="E702" s="239">
        <v>35.3</v>
      </c>
      <c r="F702" s="239">
        <v>135.0</v>
      </c>
      <c r="G702" s="239">
        <v>9.0</v>
      </c>
      <c r="H702" s="239">
        <v>36.0</v>
      </c>
      <c r="I702" s="239"/>
      <c r="J702" s="239">
        <v>2.0</v>
      </c>
      <c r="K702" s="239">
        <v>1.0</v>
      </c>
      <c r="L702" s="239" t="s">
        <v>28</v>
      </c>
      <c r="M702" s="241">
        <v>45733.59308539351</v>
      </c>
      <c r="N702" s="239"/>
      <c r="O702" s="241"/>
    </row>
    <row r="703">
      <c r="A703" s="239" t="s">
        <v>864</v>
      </c>
      <c r="B703" s="239" t="s">
        <v>2845</v>
      </c>
      <c r="C703" s="239" t="s">
        <v>1757</v>
      </c>
      <c r="D703" s="239" t="s">
        <v>1789</v>
      </c>
      <c r="E703" s="239">
        <v>33.6</v>
      </c>
      <c r="F703" s="239">
        <v>116.0</v>
      </c>
      <c r="G703" s="239">
        <v>9.0</v>
      </c>
      <c r="H703" s="239">
        <v>36.0</v>
      </c>
      <c r="I703" s="239"/>
      <c r="J703" s="239">
        <v>2.0</v>
      </c>
      <c r="K703" s="239">
        <v>1.0</v>
      </c>
      <c r="L703" s="239" t="s">
        <v>244</v>
      </c>
      <c r="M703" s="241">
        <v>45737.461727766204</v>
      </c>
      <c r="N703" s="239" t="s">
        <v>16</v>
      </c>
      <c r="O703" s="241">
        <v>45737.469834375</v>
      </c>
    </row>
    <row r="704">
      <c r="A704" s="239" t="s">
        <v>869</v>
      </c>
      <c r="B704" s="239" t="s">
        <v>2845</v>
      </c>
      <c r="C704" s="239" t="s">
        <v>1757</v>
      </c>
      <c r="D704" s="239" t="s">
        <v>1787</v>
      </c>
      <c r="E704" s="239">
        <v>32.6</v>
      </c>
      <c r="F704" s="239">
        <v>113.0</v>
      </c>
      <c r="G704" s="239">
        <v>9.0</v>
      </c>
      <c r="H704" s="239">
        <v>34.0</v>
      </c>
      <c r="I704" s="239"/>
      <c r="J704" s="239">
        <v>2.0</v>
      </c>
      <c r="K704" s="239">
        <v>1.0</v>
      </c>
      <c r="L704" s="239" t="s">
        <v>244</v>
      </c>
      <c r="M704" s="241">
        <v>45737.462579479165</v>
      </c>
      <c r="N704" s="239" t="s">
        <v>16</v>
      </c>
      <c r="O704" s="241">
        <v>45737.471121504626</v>
      </c>
    </row>
    <row r="705">
      <c r="A705" s="239" t="s">
        <v>877</v>
      </c>
      <c r="B705" s="239" t="s">
        <v>2846</v>
      </c>
      <c r="C705" s="239" t="s">
        <v>1755</v>
      </c>
      <c r="D705" s="239" t="s">
        <v>1789</v>
      </c>
      <c r="E705" s="239">
        <v>34.5</v>
      </c>
      <c r="F705" s="239">
        <v>120.0</v>
      </c>
      <c r="G705" s="239">
        <v>9.0</v>
      </c>
      <c r="H705" s="239">
        <v>36.0</v>
      </c>
      <c r="I705" s="239"/>
      <c r="J705" s="239">
        <v>2.0</v>
      </c>
      <c r="K705" s="239">
        <v>1.0</v>
      </c>
      <c r="L705" s="239" t="s">
        <v>411</v>
      </c>
      <c r="M705" s="241">
        <v>45740.93290866898</v>
      </c>
      <c r="N705" s="239"/>
      <c r="O705" s="241"/>
    </row>
    <row r="706">
      <c r="A706" s="239" t="s">
        <v>881</v>
      </c>
      <c r="B706" s="239" t="s">
        <v>2847</v>
      </c>
      <c r="C706" s="239" t="s">
        <v>1755</v>
      </c>
      <c r="D706" s="239" t="s">
        <v>1787</v>
      </c>
      <c r="E706" s="239">
        <v>35.5</v>
      </c>
      <c r="F706" s="239">
        <v>122.0</v>
      </c>
      <c r="G706" s="239">
        <v>9.0</v>
      </c>
      <c r="H706" s="239">
        <v>35.0</v>
      </c>
      <c r="I706" s="239"/>
      <c r="J706" s="239">
        <v>2.0</v>
      </c>
      <c r="K706" s="239">
        <v>1.0</v>
      </c>
      <c r="L706" s="239" t="s">
        <v>411</v>
      </c>
      <c r="M706" s="241">
        <v>45740.93420054398</v>
      </c>
      <c r="N706" s="239"/>
      <c r="O706" s="241"/>
    </row>
    <row r="707">
      <c r="A707" s="239" t="s">
        <v>2848</v>
      </c>
      <c r="B707" s="239" t="s">
        <v>2847</v>
      </c>
      <c r="C707" s="239" t="s">
        <v>1757</v>
      </c>
      <c r="D707" s="239" t="s">
        <v>1789</v>
      </c>
      <c r="E707" s="239">
        <v>33.6</v>
      </c>
      <c r="F707" s="239">
        <v>113.0</v>
      </c>
      <c r="G707" s="239">
        <v>9.0</v>
      </c>
      <c r="H707" s="239">
        <v>36.0</v>
      </c>
      <c r="I707" s="239"/>
      <c r="J707" s="239">
        <v>2.0</v>
      </c>
      <c r="K707" s="239">
        <v>0.0</v>
      </c>
      <c r="L707" s="239" t="s">
        <v>411</v>
      </c>
      <c r="M707" s="241">
        <v>45740.934855590276</v>
      </c>
      <c r="N707" s="239"/>
      <c r="O707" s="241"/>
    </row>
    <row r="708">
      <c r="A708" s="239" t="s">
        <v>2849</v>
      </c>
      <c r="B708" s="239" t="s">
        <v>2847</v>
      </c>
      <c r="C708" s="239" t="s">
        <v>1757</v>
      </c>
      <c r="D708" s="239" t="s">
        <v>1787</v>
      </c>
      <c r="E708" s="239">
        <v>34.5</v>
      </c>
      <c r="F708" s="239">
        <v>115.0</v>
      </c>
      <c r="G708" s="239">
        <v>9.0</v>
      </c>
      <c r="H708" s="239">
        <v>35.0</v>
      </c>
      <c r="I708" s="239"/>
      <c r="J708" s="239">
        <v>2.0</v>
      </c>
      <c r="K708" s="239">
        <v>0.0</v>
      </c>
      <c r="L708" s="239" t="s">
        <v>411</v>
      </c>
      <c r="M708" s="241">
        <v>45740.93528686343</v>
      </c>
      <c r="N708" s="239"/>
      <c r="O708" s="241"/>
    </row>
    <row r="709">
      <c r="A709" s="239" t="s">
        <v>885</v>
      </c>
      <c r="B709" s="239" t="s">
        <v>2850</v>
      </c>
      <c r="C709" s="239" t="s">
        <v>1755</v>
      </c>
      <c r="D709" s="239" t="s">
        <v>1789</v>
      </c>
      <c r="E709" s="239">
        <v>35.6</v>
      </c>
      <c r="F709" s="239">
        <v>127.0</v>
      </c>
      <c r="G709" s="239">
        <v>9.0</v>
      </c>
      <c r="H709" s="239">
        <v>36.0</v>
      </c>
      <c r="I709" s="239"/>
      <c r="J709" s="239">
        <v>2.0</v>
      </c>
      <c r="K709" s="239">
        <v>5.0</v>
      </c>
      <c r="L709" s="239" t="s">
        <v>16</v>
      </c>
      <c r="M709" s="241">
        <v>45741.884881666665</v>
      </c>
      <c r="N709" s="239"/>
      <c r="O709" s="241"/>
    </row>
    <row r="710">
      <c r="A710" s="239" t="s">
        <v>890</v>
      </c>
      <c r="B710" s="239" t="s">
        <v>2850</v>
      </c>
      <c r="C710" s="239" t="s">
        <v>1755</v>
      </c>
      <c r="D710" s="239" t="s">
        <v>1787</v>
      </c>
      <c r="E710" s="239">
        <v>35.5</v>
      </c>
      <c r="F710" s="239">
        <v>125.0</v>
      </c>
      <c r="G710" s="239">
        <v>9.0</v>
      </c>
      <c r="H710" s="239">
        <v>36.0</v>
      </c>
      <c r="I710" s="239"/>
      <c r="J710" s="239">
        <v>2.0</v>
      </c>
      <c r="K710" s="239">
        <v>6.0</v>
      </c>
      <c r="L710" s="239" t="s">
        <v>16</v>
      </c>
      <c r="M710" s="241">
        <v>45741.886473391205</v>
      </c>
      <c r="N710" s="239"/>
      <c r="O710" s="241"/>
    </row>
    <row r="711">
      <c r="A711" s="239" t="s">
        <v>927</v>
      </c>
      <c r="B711" s="239" t="s">
        <v>2851</v>
      </c>
      <c r="C711" s="239" t="s">
        <v>1799</v>
      </c>
      <c r="D711" s="239" t="s">
        <v>1789</v>
      </c>
      <c r="E711" s="239">
        <v>33.8</v>
      </c>
      <c r="F711" s="239">
        <v>113.0</v>
      </c>
      <c r="G711" s="239">
        <v>9.0</v>
      </c>
      <c r="H711" s="239">
        <v>35.0</v>
      </c>
      <c r="I711" s="239"/>
      <c r="J711" s="239">
        <v>2.0</v>
      </c>
      <c r="K711" s="239">
        <v>1.0</v>
      </c>
      <c r="L711" s="239" t="s">
        <v>244</v>
      </c>
      <c r="M711" s="241">
        <v>45745.62121616898</v>
      </c>
      <c r="N711" s="239" t="s">
        <v>244</v>
      </c>
      <c r="O711" s="241">
        <v>45745.62345943287</v>
      </c>
    </row>
    <row r="712">
      <c r="A712" s="239" t="s">
        <v>931</v>
      </c>
      <c r="B712" s="239" t="s">
        <v>2851</v>
      </c>
      <c r="C712" s="239" t="s">
        <v>2852</v>
      </c>
      <c r="D712" s="239" t="s">
        <v>1787</v>
      </c>
      <c r="E712" s="239">
        <v>35.0</v>
      </c>
      <c r="F712" s="239">
        <v>126.0</v>
      </c>
      <c r="G712" s="239">
        <v>9.0</v>
      </c>
      <c r="H712" s="239">
        <v>35.0</v>
      </c>
      <c r="I712" s="239"/>
      <c r="J712" s="239">
        <v>2.0</v>
      </c>
      <c r="K712" s="239">
        <v>1.0</v>
      </c>
      <c r="L712" s="239" t="s">
        <v>244</v>
      </c>
      <c r="M712" s="241">
        <v>45745.62175204861</v>
      </c>
      <c r="N712" s="239" t="s">
        <v>244</v>
      </c>
      <c r="O712" s="241">
        <v>45745.623044305554</v>
      </c>
    </row>
    <row r="713">
      <c r="A713" s="239" t="s">
        <v>950</v>
      </c>
      <c r="B713" s="239" t="s">
        <v>2844</v>
      </c>
      <c r="C713" s="239" t="s">
        <v>1757</v>
      </c>
      <c r="D713" s="239" t="s">
        <v>191</v>
      </c>
      <c r="E713" s="239">
        <v>70.6</v>
      </c>
      <c r="F713" s="239">
        <v>125.0</v>
      </c>
      <c r="G713" s="239">
        <v>18.0</v>
      </c>
      <c r="H713" s="239">
        <v>72.0</v>
      </c>
      <c r="I713" s="239"/>
      <c r="J713" s="239">
        <v>2.0</v>
      </c>
      <c r="K713" s="239">
        <v>2.0</v>
      </c>
      <c r="L713" s="239" t="s">
        <v>16</v>
      </c>
      <c r="M713" s="241">
        <v>45748.39768289352</v>
      </c>
      <c r="N713" s="239"/>
      <c r="O713" s="241"/>
    </row>
    <row r="714">
      <c r="A714" s="239" t="s">
        <v>959</v>
      </c>
      <c r="B714" s="239" t="s">
        <v>2853</v>
      </c>
      <c r="C714" s="239" t="s">
        <v>2853</v>
      </c>
      <c r="D714" s="239" t="s">
        <v>191</v>
      </c>
      <c r="E714" s="239">
        <v>71.7</v>
      </c>
      <c r="F714" s="239">
        <v>127.0</v>
      </c>
      <c r="G714" s="239">
        <v>18.0</v>
      </c>
      <c r="H714" s="239">
        <v>72.0</v>
      </c>
      <c r="I714" s="239"/>
      <c r="J714" s="239">
        <v>2.0</v>
      </c>
      <c r="K714" s="239">
        <v>1.0</v>
      </c>
      <c r="L714" s="239" t="s">
        <v>368</v>
      </c>
      <c r="M714" s="241">
        <v>45749.784315694444</v>
      </c>
      <c r="N714" s="239"/>
      <c r="O714" s="241"/>
    </row>
    <row r="715">
      <c r="A715" s="239" t="s">
        <v>978</v>
      </c>
      <c r="B715" s="239" t="s">
        <v>2854</v>
      </c>
      <c r="C715" s="239" t="s">
        <v>1755</v>
      </c>
      <c r="D715" s="239" t="s">
        <v>191</v>
      </c>
      <c r="E715" s="239">
        <v>72.6</v>
      </c>
      <c r="F715" s="239">
        <v>140.0</v>
      </c>
      <c r="G715" s="239">
        <v>18.0</v>
      </c>
      <c r="H715" s="239">
        <v>71.0</v>
      </c>
      <c r="I715" s="239"/>
      <c r="J715" s="239">
        <v>2.0</v>
      </c>
      <c r="K715" s="239">
        <v>2.0</v>
      </c>
      <c r="L715" s="239" t="s">
        <v>302</v>
      </c>
      <c r="M715" s="241">
        <v>45754.66798965278</v>
      </c>
      <c r="N715" s="239"/>
      <c r="O715" s="241"/>
    </row>
    <row r="716">
      <c r="A716" s="239" t="s">
        <v>1000</v>
      </c>
      <c r="B716" s="239" t="s">
        <v>2855</v>
      </c>
      <c r="C716" s="239" t="s">
        <v>2856</v>
      </c>
      <c r="D716" s="239" t="s">
        <v>191</v>
      </c>
      <c r="E716" s="239">
        <v>70.7</v>
      </c>
      <c r="F716" s="239">
        <v>128.0</v>
      </c>
      <c r="G716" s="239">
        <v>18.0</v>
      </c>
      <c r="H716" s="239">
        <v>72.0</v>
      </c>
      <c r="I716" s="239"/>
      <c r="J716" s="239">
        <v>2.0</v>
      </c>
      <c r="K716" s="239">
        <v>1.0</v>
      </c>
      <c r="L716" s="239" t="s">
        <v>244</v>
      </c>
      <c r="M716" s="241">
        <v>45756.6861933912</v>
      </c>
      <c r="N716" s="239"/>
      <c r="O716" s="241"/>
    </row>
    <row r="717">
      <c r="A717" s="239" t="s">
        <v>1010</v>
      </c>
      <c r="B717" s="239" t="s">
        <v>2648</v>
      </c>
      <c r="C717" s="239" t="s">
        <v>1851</v>
      </c>
      <c r="D717" s="239" t="s">
        <v>191</v>
      </c>
      <c r="E717" s="239">
        <v>72.9</v>
      </c>
      <c r="F717" s="239">
        <v>139.0</v>
      </c>
      <c r="G717" s="239">
        <v>18.0</v>
      </c>
      <c r="H717" s="239">
        <v>72.0</v>
      </c>
      <c r="I717" s="239"/>
      <c r="J717" s="239">
        <v>2.0</v>
      </c>
      <c r="K717" s="239">
        <v>1.0</v>
      </c>
      <c r="L717" s="239" t="s">
        <v>16</v>
      </c>
      <c r="M717" s="241">
        <v>45759.59383805556</v>
      </c>
      <c r="N717" s="239"/>
      <c r="O717" s="241"/>
    </row>
    <row r="718">
      <c r="A718" s="239" t="s">
        <v>1033</v>
      </c>
      <c r="B718" s="239" t="s">
        <v>2857</v>
      </c>
      <c r="C718" s="239" t="s">
        <v>2858</v>
      </c>
      <c r="D718" s="239" t="s">
        <v>1789</v>
      </c>
      <c r="E718" s="239">
        <v>35.3</v>
      </c>
      <c r="F718" s="239">
        <v>139.0</v>
      </c>
      <c r="G718" s="239">
        <v>9.0</v>
      </c>
      <c r="H718" s="239">
        <v>35.0</v>
      </c>
      <c r="I718" s="239"/>
      <c r="J718" s="239">
        <v>2.0</v>
      </c>
      <c r="K718" s="239">
        <v>1.0</v>
      </c>
      <c r="L718" s="239" t="s">
        <v>201</v>
      </c>
      <c r="M718" s="241">
        <v>45764.413862650465</v>
      </c>
      <c r="N718" s="239"/>
      <c r="O718" s="241"/>
    </row>
    <row r="719">
      <c r="A719" s="239" t="s">
        <v>1038</v>
      </c>
      <c r="B719" s="239" t="s">
        <v>2857</v>
      </c>
      <c r="C719" s="239" t="s">
        <v>2858</v>
      </c>
      <c r="D719" s="239" t="s">
        <v>1787</v>
      </c>
      <c r="E719" s="239">
        <v>35.5</v>
      </c>
      <c r="F719" s="239">
        <v>133.0</v>
      </c>
      <c r="G719" s="239">
        <v>9.0</v>
      </c>
      <c r="H719" s="239">
        <v>35.0</v>
      </c>
      <c r="I719" s="239"/>
      <c r="J719" s="239">
        <v>2.0</v>
      </c>
      <c r="K719" s="239">
        <v>1.0</v>
      </c>
      <c r="L719" s="239" t="s">
        <v>201</v>
      </c>
      <c r="M719" s="241">
        <v>45764.42010822917</v>
      </c>
      <c r="N719" s="239"/>
      <c r="O719" s="241"/>
    </row>
    <row r="720">
      <c r="A720" s="239" t="s">
        <v>1043</v>
      </c>
      <c r="B720" s="239" t="s">
        <v>2859</v>
      </c>
      <c r="C720" s="239" t="s">
        <v>2175</v>
      </c>
      <c r="D720" s="239" t="s">
        <v>1789</v>
      </c>
      <c r="E720" s="239">
        <v>34.9</v>
      </c>
      <c r="F720" s="239">
        <v>132.0</v>
      </c>
      <c r="G720" s="239">
        <v>9.0</v>
      </c>
      <c r="H720" s="239">
        <v>36.0</v>
      </c>
      <c r="I720" s="239"/>
      <c r="J720" s="239">
        <v>2.0</v>
      </c>
      <c r="K720" s="239">
        <v>1.0</v>
      </c>
      <c r="L720" s="239" t="s">
        <v>28</v>
      </c>
      <c r="M720" s="241">
        <v>45764.72843837963</v>
      </c>
      <c r="N720" s="239"/>
      <c r="O720" s="241"/>
    </row>
    <row r="721">
      <c r="A721" s="239" t="s">
        <v>1050</v>
      </c>
      <c r="B721" s="239" t="s">
        <v>2859</v>
      </c>
      <c r="C721" s="239" t="s">
        <v>2175</v>
      </c>
      <c r="D721" s="239" t="s">
        <v>1787</v>
      </c>
      <c r="E721" s="239">
        <v>32.7</v>
      </c>
      <c r="F721" s="239">
        <v>116.0</v>
      </c>
      <c r="G721" s="239">
        <v>9.0</v>
      </c>
      <c r="H721" s="239">
        <v>34.0</v>
      </c>
      <c r="I721" s="239"/>
      <c r="J721" s="239">
        <v>2.0</v>
      </c>
      <c r="K721" s="239">
        <v>1.0</v>
      </c>
      <c r="L721" s="239" t="s">
        <v>28</v>
      </c>
      <c r="M721" s="241">
        <v>45764.72985229167</v>
      </c>
      <c r="N721" s="239"/>
      <c r="O721" s="241"/>
    </row>
    <row r="722">
      <c r="A722" s="239" t="s">
        <v>1058</v>
      </c>
      <c r="B722" s="239" t="s">
        <v>2558</v>
      </c>
      <c r="C722" s="239" t="s">
        <v>2522</v>
      </c>
      <c r="D722" s="239" t="s">
        <v>1789</v>
      </c>
      <c r="E722" s="239">
        <v>36.3</v>
      </c>
      <c r="F722" s="239">
        <v>147.0</v>
      </c>
      <c r="G722" s="239">
        <v>9.0</v>
      </c>
      <c r="H722" s="239">
        <v>36.0</v>
      </c>
      <c r="I722" s="239"/>
      <c r="J722" s="239">
        <v>2.0</v>
      </c>
      <c r="K722" s="239">
        <v>1.0</v>
      </c>
      <c r="L722" s="239" t="s">
        <v>244</v>
      </c>
      <c r="M722" s="241">
        <v>45764.72984546296</v>
      </c>
      <c r="N722" s="239"/>
      <c r="O722" s="241"/>
    </row>
    <row r="723">
      <c r="A723" s="239" t="s">
        <v>1054</v>
      </c>
      <c r="B723" s="239" t="s">
        <v>2558</v>
      </c>
      <c r="C723" s="239" t="s">
        <v>2860</v>
      </c>
      <c r="D723" s="239" t="s">
        <v>1787</v>
      </c>
      <c r="E723" s="239">
        <v>36.0</v>
      </c>
      <c r="F723" s="239">
        <v>141.0</v>
      </c>
      <c r="G723" s="239">
        <v>9.0</v>
      </c>
      <c r="H723" s="239">
        <v>36.0</v>
      </c>
      <c r="I723" s="239"/>
      <c r="J723" s="239">
        <v>2.0</v>
      </c>
      <c r="K723" s="239">
        <v>1.0</v>
      </c>
      <c r="L723" s="239" t="s">
        <v>244</v>
      </c>
      <c r="M723" s="241">
        <v>45764.730834375005</v>
      </c>
      <c r="N723" s="239"/>
      <c r="O723" s="241"/>
    </row>
    <row r="724">
      <c r="A724" s="239" t="s">
        <v>1070</v>
      </c>
      <c r="B724" s="239" t="s">
        <v>2861</v>
      </c>
      <c r="C724" s="239" t="s">
        <v>1755</v>
      </c>
      <c r="D724" s="239" t="s">
        <v>1789</v>
      </c>
      <c r="E724" s="239">
        <v>35.6</v>
      </c>
      <c r="F724" s="239">
        <v>126.0</v>
      </c>
      <c r="G724" s="239">
        <v>9.0</v>
      </c>
      <c r="H724" s="239">
        <v>36.0</v>
      </c>
      <c r="I724" s="239"/>
      <c r="J724" s="239">
        <v>2.0</v>
      </c>
      <c r="K724" s="239">
        <v>2.0</v>
      </c>
      <c r="L724" s="239" t="s">
        <v>23</v>
      </c>
      <c r="M724" s="241">
        <v>45765.63552283565</v>
      </c>
      <c r="N724" s="239"/>
      <c r="O724" s="241"/>
    </row>
    <row r="725">
      <c r="A725" s="239" t="s">
        <v>1075</v>
      </c>
      <c r="B725" s="239" t="s">
        <v>2862</v>
      </c>
      <c r="C725" s="239" t="s">
        <v>1755</v>
      </c>
      <c r="D725" s="239" t="s">
        <v>1787</v>
      </c>
      <c r="E725" s="239">
        <v>36.0</v>
      </c>
      <c r="F725" s="239">
        <v>128.0</v>
      </c>
      <c r="G725" s="239">
        <v>9.0</v>
      </c>
      <c r="H725" s="239">
        <v>36.0</v>
      </c>
      <c r="I725" s="239"/>
      <c r="J725" s="239">
        <v>2.0</v>
      </c>
      <c r="K725" s="239">
        <v>2.0</v>
      </c>
      <c r="L725" s="239" t="s">
        <v>23</v>
      </c>
      <c r="M725" s="241">
        <v>45765.636628541666</v>
      </c>
      <c r="N725" s="239"/>
      <c r="O725" s="241"/>
    </row>
    <row r="726">
      <c r="A726" s="239" t="s">
        <v>2863</v>
      </c>
      <c r="B726" s="239" t="s">
        <v>2864</v>
      </c>
      <c r="C726" s="239" t="s">
        <v>1755</v>
      </c>
      <c r="D726" s="239" t="s">
        <v>1789</v>
      </c>
      <c r="E726" s="239">
        <v>37.1</v>
      </c>
      <c r="F726" s="239">
        <v>141.0</v>
      </c>
      <c r="G726" s="239">
        <v>9.0</v>
      </c>
      <c r="H726" s="239">
        <v>36.0</v>
      </c>
      <c r="I726" s="239"/>
      <c r="J726" s="239">
        <v>2.0</v>
      </c>
      <c r="K726" s="239">
        <v>0.0</v>
      </c>
      <c r="L726" s="239" t="s">
        <v>201</v>
      </c>
      <c r="M726" s="241">
        <v>45765.95959212963</v>
      </c>
      <c r="N726" s="239" t="s">
        <v>201</v>
      </c>
      <c r="O726" s="241">
        <v>45767.24078954861</v>
      </c>
    </row>
    <row r="727">
      <c r="A727" s="239" t="s">
        <v>2865</v>
      </c>
      <c r="B727" s="240" t="s">
        <v>2864</v>
      </c>
      <c r="C727" s="239" t="s">
        <v>1755</v>
      </c>
      <c r="D727" s="239" t="s">
        <v>1787</v>
      </c>
      <c r="E727" s="239">
        <v>37.8</v>
      </c>
      <c r="F727" s="239">
        <v>147.0</v>
      </c>
      <c r="G727" s="239">
        <v>9.0</v>
      </c>
      <c r="H727" s="239">
        <v>36.0</v>
      </c>
      <c r="I727" s="239"/>
      <c r="J727" s="239">
        <v>2.0</v>
      </c>
      <c r="K727" s="239">
        <v>0.0</v>
      </c>
      <c r="L727" s="239" t="s">
        <v>201</v>
      </c>
      <c r="M727" s="241">
        <v>45765.96162184028</v>
      </c>
      <c r="N727" s="239"/>
      <c r="O727" s="241"/>
    </row>
    <row r="728">
      <c r="A728" s="239" t="s">
        <v>1080</v>
      </c>
      <c r="B728" s="239" t="s">
        <v>2866</v>
      </c>
      <c r="C728" s="239" t="s">
        <v>1851</v>
      </c>
      <c r="D728" s="239" t="s">
        <v>1789</v>
      </c>
      <c r="E728" s="239">
        <v>35.2</v>
      </c>
      <c r="F728" s="239">
        <v>126.0</v>
      </c>
      <c r="G728" s="239">
        <v>9.0</v>
      </c>
      <c r="H728" s="239">
        <v>35.0</v>
      </c>
      <c r="I728" s="239"/>
      <c r="J728" s="239">
        <v>2.0</v>
      </c>
      <c r="K728" s="239">
        <v>2.0</v>
      </c>
      <c r="L728" s="239" t="s">
        <v>201</v>
      </c>
      <c r="M728" s="241">
        <v>45765.963945752315</v>
      </c>
      <c r="N728" s="239" t="s">
        <v>16</v>
      </c>
      <c r="O728" s="241">
        <v>45767.27437347222</v>
      </c>
    </row>
    <row r="729">
      <c r="A729" s="239" t="s">
        <v>1083</v>
      </c>
      <c r="B729" s="239" t="s">
        <v>2866</v>
      </c>
      <c r="C729" s="239" t="s">
        <v>1851</v>
      </c>
      <c r="D729" s="239" t="s">
        <v>1787</v>
      </c>
      <c r="E729" s="239">
        <v>37.2</v>
      </c>
      <c r="F729" s="239">
        <v>144.0</v>
      </c>
      <c r="G729" s="239">
        <v>9.0</v>
      </c>
      <c r="H729" s="239">
        <v>37.0</v>
      </c>
      <c r="I729" s="239"/>
      <c r="J729" s="239">
        <v>2.0</v>
      </c>
      <c r="K729" s="239">
        <v>1.0</v>
      </c>
      <c r="L729" s="239" t="s">
        <v>201</v>
      </c>
      <c r="M729" s="241">
        <v>45765.964869930554</v>
      </c>
      <c r="N729" s="239" t="s">
        <v>16</v>
      </c>
      <c r="O729" s="241">
        <v>45767.275299664354</v>
      </c>
    </row>
    <row r="730">
      <c r="A730" s="239" t="s">
        <v>1087</v>
      </c>
      <c r="B730" s="239" t="s">
        <v>1810</v>
      </c>
      <c r="C730" s="239" t="s">
        <v>1755</v>
      </c>
      <c r="D730" s="239" t="s">
        <v>1789</v>
      </c>
      <c r="E730" s="239">
        <v>34.0</v>
      </c>
      <c r="F730" s="239">
        <v>121.0</v>
      </c>
      <c r="G730" s="239">
        <v>9.0</v>
      </c>
      <c r="H730" s="239">
        <v>34.0</v>
      </c>
      <c r="I730" s="239"/>
      <c r="J730" s="239">
        <v>2.0</v>
      </c>
      <c r="K730" s="239">
        <v>1.0</v>
      </c>
      <c r="L730" s="239" t="s">
        <v>16</v>
      </c>
      <c r="M730" s="241">
        <v>45766.86355271991</v>
      </c>
      <c r="N730" s="239"/>
      <c r="O730" s="241"/>
    </row>
    <row r="731">
      <c r="A731" s="239" t="s">
        <v>1091</v>
      </c>
      <c r="B731" s="239" t="s">
        <v>1810</v>
      </c>
      <c r="C731" s="239" t="s">
        <v>1755</v>
      </c>
      <c r="D731" s="239" t="s">
        <v>1787</v>
      </c>
      <c r="E731" s="239">
        <v>34.7</v>
      </c>
      <c r="F731" s="239">
        <v>129.0</v>
      </c>
      <c r="G731" s="239">
        <v>9.0</v>
      </c>
      <c r="H731" s="239">
        <v>36.0</v>
      </c>
      <c r="I731" s="239"/>
      <c r="J731" s="239">
        <v>2.0</v>
      </c>
      <c r="K731" s="239">
        <v>1.0</v>
      </c>
      <c r="L731" s="239" t="s">
        <v>16</v>
      </c>
      <c r="M731" s="241">
        <v>45766.86418645833</v>
      </c>
      <c r="N731" s="239"/>
      <c r="O731" s="241"/>
    </row>
    <row r="732">
      <c r="A732" s="239" t="s">
        <v>1095</v>
      </c>
      <c r="B732" s="239" t="s">
        <v>2866</v>
      </c>
      <c r="C732" s="239" t="s">
        <v>1757</v>
      </c>
      <c r="D732" s="239" t="s">
        <v>1789</v>
      </c>
      <c r="E732" s="239">
        <v>34.5</v>
      </c>
      <c r="F732" s="239">
        <v>124.0</v>
      </c>
      <c r="G732" s="239">
        <v>9.0</v>
      </c>
      <c r="H732" s="239">
        <v>35.0</v>
      </c>
      <c r="I732" s="239"/>
      <c r="J732" s="239">
        <v>2.0</v>
      </c>
      <c r="K732" s="239">
        <v>1.0</v>
      </c>
      <c r="L732" s="239" t="s">
        <v>201</v>
      </c>
      <c r="M732" s="241">
        <v>45766.75758871528</v>
      </c>
      <c r="N732" s="239"/>
      <c r="O732" s="241"/>
    </row>
    <row r="733">
      <c r="A733" s="239" t="s">
        <v>1099</v>
      </c>
      <c r="B733" s="239" t="s">
        <v>2866</v>
      </c>
      <c r="C733" s="239" t="s">
        <v>1757</v>
      </c>
      <c r="D733" s="239" t="s">
        <v>1787</v>
      </c>
      <c r="E733" s="239">
        <v>36.2</v>
      </c>
      <c r="F733" s="239">
        <v>138.0</v>
      </c>
      <c r="G733" s="239">
        <v>9.0</v>
      </c>
      <c r="H733" s="239">
        <v>37.0</v>
      </c>
      <c r="I733" s="239"/>
      <c r="J733" s="239">
        <v>2.0</v>
      </c>
      <c r="K733" s="239">
        <v>1.0</v>
      </c>
      <c r="L733" s="239" t="s">
        <v>201</v>
      </c>
      <c r="M733" s="241">
        <v>45766.758667268514</v>
      </c>
      <c r="N733" s="239"/>
      <c r="O733" s="241"/>
    </row>
    <row r="734">
      <c r="A734" s="239" t="s">
        <v>1104</v>
      </c>
      <c r="B734" s="239" t="s">
        <v>2867</v>
      </c>
      <c r="C734" s="239" t="s">
        <v>1851</v>
      </c>
      <c r="D734" s="239" t="s">
        <v>1789</v>
      </c>
      <c r="E734" s="239">
        <v>36.3</v>
      </c>
      <c r="F734" s="239">
        <v>131.0</v>
      </c>
      <c r="G734" s="239">
        <v>9.0</v>
      </c>
      <c r="H734" s="239">
        <v>36.0</v>
      </c>
      <c r="I734" s="239"/>
      <c r="J734" s="239">
        <v>2.0</v>
      </c>
      <c r="K734" s="239">
        <v>1.0</v>
      </c>
      <c r="L734" s="239" t="s">
        <v>201</v>
      </c>
      <c r="M734" s="241">
        <v>45767.23521204861</v>
      </c>
      <c r="N734" s="239"/>
      <c r="O734" s="241"/>
    </row>
    <row r="735">
      <c r="A735" s="239" t="s">
        <v>1107</v>
      </c>
      <c r="B735" s="239" t="s">
        <v>2867</v>
      </c>
      <c r="C735" s="239" t="s">
        <v>1851</v>
      </c>
      <c r="D735" s="239" t="s">
        <v>1787</v>
      </c>
      <c r="E735" s="239">
        <v>37.1</v>
      </c>
      <c r="F735" s="239">
        <v>143.0</v>
      </c>
      <c r="G735" s="239">
        <v>9.0</v>
      </c>
      <c r="H735" s="239">
        <v>36.0</v>
      </c>
      <c r="I735" s="239"/>
      <c r="J735" s="239">
        <v>2.0</v>
      </c>
      <c r="K735" s="239">
        <v>2.0</v>
      </c>
      <c r="L735" s="239" t="s">
        <v>201</v>
      </c>
      <c r="M735" s="241">
        <v>45767.23648920139</v>
      </c>
      <c r="N735" s="239"/>
      <c r="O735" s="241"/>
    </row>
    <row r="736">
      <c r="A736" s="239" t="s">
        <v>1119</v>
      </c>
      <c r="B736" s="239" t="s">
        <v>2867</v>
      </c>
      <c r="C736" s="239" t="s">
        <v>2858</v>
      </c>
      <c r="D736" s="239" t="s">
        <v>1789</v>
      </c>
      <c r="E736" s="239">
        <v>36.1</v>
      </c>
      <c r="F736" s="239">
        <v>130.0</v>
      </c>
      <c r="G736" s="239">
        <v>9.0</v>
      </c>
      <c r="H736" s="239">
        <v>36.0</v>
      </c>
      <c r="I736" s="239"/>
      <c r="J736" s="239">
        <v>2.0</v>
      </c>
      <c r="K736" s="239">
        <v>2.0</v>
      </c>
      <c r="L736" s="239" t="s">
        <v>201</v>
      </c>
      <c r="M736" s="241">
        <v>45767.24092119213</v>
      </c>
      <c r="N736" s="239"/>
      <c r="O736" s="241"/>
    </row>
    <row r="737">
      <c r="A737" s="239" t="s">
        <v>1124</v>
      </c>
      <c r="B737" s="239" t="s">
        <v>2867</v>
      </c>
      <c r="C737" s="239" t="s">
        <v>2858</v>
      </c>
      <c r="D737" s="239" t="s">
        <v>1787</v>
      </c>
      <c r="E737" s="239">
        <v>36.3</v>
      </c>
      <c r="F737" s="239">
        <v>142.0</v>
      </c>
      <c r="G737" s="239">
        <v>9.0</v>
      </c>
      <c r="H737" s="239">
        <v>36.0</v>
      </c>
      <c r="I737" s="239"/>
      <c r="J737" s="239">
        <v>2.0</v>
      </c>
      <c r="K737" s="239">
        <v>2.0</v>
      </c>
      <c r="L737" s="239" t="s">
        <v>201</v>
      </c>
      <c r="M737" s="241">
        <v>45767.2413978125</v>
      </c>
      <c r="N737" s="239"/>
      <c r="O737" s="241"/>
    </row>
    <row r="738">
      <c r="A738" s="239" t="s">
        <v>1112</v>
      </c>
      <c r="B738" s="239" t="s">
        <v>2868</v>
      </c>
      <c r="C738" s="239" t="s">
        <v>1851</v>
      </c>
      <c r="D738" s="239" t="s">
        <v>1789</v>
      </c>
      <c r="E738" s="239">
        <v>36.7</v>
      </c>
      <c r="F738" s="239">
        <v>138.0</v>
      </c>
      <c r="G738" s="239">
        <v>9.0</v>
      </c>
      <c r="H738" s="239">
        <v>36.0</v>
      </c>
      <c r="I738" s="239"/>
      <c r="J738" s="239">
        <v>2.0</v>
      </c>
      <c r="K738" s="239">
        <v>1.0</v>
      </c>
      <c r="L738" s="239" t="s">
        <v>201</v>
      </c>
      <c r="M738" s="241">
        <v>45767.241991215276</v>
      </c>
      <c r="N738" s="239"/>
      <c r="O738" s="241"/>
    </row>
    <row r="739">
      <c r="A739" s="239" t="s">
        <v>1116</v>
      </c>
      <c r="B739" s="239" t="s">
        <v>2869</v>
      </c>
      <c r="C739" s="239" t="s">
        <v>1851</v>
      </c>
      <c r="D739" s="239" t="s">
        <v>1787</v>
      </c>
      <c r="E739" s="239">
        <v>36.6</v>
      </c>
      <c r="F739" s="239">
        <v>142.0</v>
      </c>
      <c r="G739" s="239">
        <v>9.0</v>
      </c>
      <c r="H739" s="239">
        <v>36.0</v>
      </c>
      <c r="I739" s="239"/>
      <c r="J739" s="239">
        <v>2.0</v>
      </c>
      <c r="K739" s="239">
        <v>1.0</v>
      </c>
      <c r="L739" s="239" t="s">
        <v>201</v>
      </c>
      <c r="M739" s="241">
        <v>45767.24553137731</v>
      </c>
      <c r="N739" s="239"/>
      <c r="O739" s="241"/>
    </row>
    <row r="740">
      <c r="A740" s="239" t="s">
        <v>2870</v>
      </c>
      <c r="B740" s="239" t="s">
        <v>2869</v>
      </c>
      <c r="C740" s="239" t="s">
        <v>2858</v>
      </c>
      <c r="D740" s="239" t="s">
        <v>1789</v>
      </c>
      <c r="E740" s="239">
        <v>36.1</v>
      </c>
      <c r="F740" s="239">
        <v>133.0</v>
      </c>
      <c r="G740" s="239">
        <v>9.0</v>
      </c>
      <c r="H740" s="239">
        <v>36.0</v>
      </c>
      <c r="I740" s="239"/>
      <c r="J740" s="239">
        <v>2.0</v>
      </c>
      <c r="K740" s="239">
        <v>0.0</v>
      </c>
      <c r="L740" s="239" t="s">
        <v>201</v>
      </c>
      <c r="M740" s="241">
        <v>45767.248758587964</v>
      </c>
      <c r="N740" s="239"/>
      <c r="O740" s="241"/>
    </row>
    <row r="741">
      <c r="A741" s="239" t="s">
        <v>2871</v>
      </c>
      <c r="B741" s="239" t="s">
        <v>2869</v>
      </c>
      <c r="C741" s="239" t="s">
        <v>2858</v>
      </c>
      <c r="D741" s="239" t="s">
        <v>1787</v>
      </c>
      <c r="E741" s="239">
        <v>36.3</v>
      </c>
      <c r="F741" s="239">
        <v>139.0</v>
      </c>
      <c r="G741" s="239">
        <v>9.0</v>
      </c>
      <c r="H741" s="239">
        <v>36.0</v>
      </c>
      <c r="I741" s="239"/>
      <c r="J741" s="239">
        <v>2.0</v>
      </c>
      <c r="K741" s="239">
        <v>0.0</v>
      </c>
      <c r="L741" s="239" t="s">
        <v>201</v>
      </c>
      <c r="M741" s="241">
        <v>45767.249966620366</v>
      </c>
      <c r="N741" s="239"/>
      <c r="O741" s="241"/>
    </row>
    <row r="742">
      <c r="A742" s="239" t="s">
        <v>1137</v>
      </c>
      <c r="B742" s="239" t="s">
        <v>2872</v>
      </c>
      <c r="C742" s="239" t="s">
        <v>1799</v>
      </c>
      <c r="D742" s="239" t="s">
        <v>1761</v>
      </c>
      <c r="E742" s="239">
        <v>29.0</v>
      </c>
      <c r="F742" s="239">
        <v>85.0</v>
      </c>
      <c r="G742" s="239">
        <v>9.0</v>
      </c>
      <c r="H742" s="239">
        <v>30.0</v>
      </c>
      <c r="I742" s="239"/>
      <c r="J742" s="239">
        <v>2.0</v>
      </c>
      <c r="K742" s="239">
        <v>1.0</v>
      </c>
      <c r="L742" s="239" t="s">
        <v>322</v>
      </c>
      <c r="M742" s="241">
        <v>45771.64694960648</v>
      </c>
      <c r="N742" s="239"/>
      <c r="O742" s="241"/>
    </row>
    <row r="743">
      <c r="A743" s="239" t="s">
        <v>772</v>
      </c>
      <c r="B743" s="239" t="s">
        <v>2873</v>
      </c>
      <c r="C743" s="239" t="s">
        <v>1757</v>
      </c>
      <c r="D743" s="239" t="s">
        <v>191</v>
      </c>
      <c r="E743" s="239">
        <v>70.5</v>
      </c>
      <c r="F743" s="239">
        <v>132.0</v>
      </c>
      <c r="G743" s="239">
        <v>18.0</v>
      </c>
      <c r="H743" s="239">
        <v>70.0</v>
      </c>
      <c r="I743" s="239"/>
      <c r="J743" s="239">
        <v>2.0</v>
      </c>
      <c r="K743" s="239">
        <v>2.0</v>
      </c>
      <c r="L743" s="239" t="s">
        <v>59</v>
      </c>
      <c r="M743" s="241">
        <v>45772.87429064815</v>
      </c>
      <c r="N743" s="239"/>
      <c r="O743" s="241"/>
    </row>
    <row r="744">
      <c r="A744" s="239" t="s">
        <v>2874</v>
      </c>
      <c r="B744" s="239" t="s">
        <v>2873</v>
      </c>
      <c r="C744" s="239" t="s">
        <v>1755</v>
      </c>
      <c r="D744" s="239" t="s">
        <v>191</v>
      </c>
      <c r="E744" s="239">
        <v>71.9</v>
      </c>
      <c r="F744" s="239">
        <v>136.0</v>
      </c>
      <c r="G744" s="239">
        <v>18.0</v>
      </c>
      <c r="H744" s="239">
        <v>70.0</v>
      </c>
      <c r="I744" s="239"/>
      <c r="J744" s="239">
        <v>2.0</v>
      </c>
      <c r="K744" s="239">
        <v>0.0</v>
      </c>
      <c r="L744" s="239" t="s">
        <v>59</v>
      </c>
      <c r="M744" s="241">
        <v>45772.87486456019</v>
      </c>
      <c r="N744" s="239"/>
      <c r="O744" s="241"/>
    </row>
    <row r="745">
      <c r="A745" s="239" t="s">
        <v>2875</v>
      </c>
      <c r="B745" s="239" t="s">
        <v>2873</v>
      </c>
      <c r="C745" s="239" t="s">
        <v>1851</v>
      </c>
      <c r="D745" s="239" t="s">
        <v>191</v>
      </c>
      <c r="E745" s="239">
        <v>68.9</v>
      </c>
      <c r="F745" s="239">
        <v>125.0</v>
      </c>
      <c r="G745" s="239">
        <v>18.0</v>
      </c>
      <c r="H745" s="239">
        <v>70.0</v>
      </c>
      <c r="I745" s="239"/>
      <c r="J745" s="239">
        <v>2.0</v>
      </c>
      <c r="K745" s="239">
        <v>0.0</v>
      </c>
      <c r="L745" s="239" t="s">
        <v>59</v>
      </c>
      <c r="M745" s="241">
        <v>45772.87514585648</v>
      </c>
      <c r="N745" s="239"/>
      <c r="O745" s="241"/>
    </row>
    <row r="746">
      <c r="A746" s="239" t="s">
        <v>2876</v>
      </c>
      <c r="B746" s="239" t="s">
        <v>2873</v>
      </c>
      <c r="C746" s="239" t="s">
        <v>1851</v>
      </c>
      <c r="D746" s="239" t="s">
        <v>1787</v>
      </c>
      <c r="E746" s="239">
        <v>33.4</v>
      </c>
      <c r="F746" s="239">
        <v>117.0</v>
      </c>
      <c r="G746" s="239">
        <v>9.0</v>
      </c>
      <c r="H746" s="239">
        <v>34.0</v>
      </c>
      <c r="I746" s="239"/>
      <c r="J746" s="239">
        <v>2.0</v>
      </c>
      <c r="K746" s="239">
        <v>0.0</v>
      </c>
      <c r="L746" s="239" t="s">
        <v>59</v>
      </c>
      <c r="M746" s="241">
        <v>45772.87771410879</v>
      </c>
      <c r="N746" s="239"/>
      <c r="O746" s="241"/>
    </row>
    <row r="747">
      <c r="A747" s="239" t="s">
        <v>2877</v>
      </c>
      <c r="B747" s="239" t="s">
        <v>2873</v>
      </c>
      <c r="C747" s="239" t="s">
        <v>1851</v>
      </c>
      <c r="D747" s="239" t="s">
        <v>1789</v>
      </c>
      <c r="E747" s="239">
        <v>34.0</v>
      </c>
      <c r="F747" s="239">
        <v>124.0</v>
      </c>
      <c r="G747" s="239">
        <v>9.0</v>
      </c>
      <c r="H747" s="239">
        <v>36.0</v>
      </c>
      <c r="I747" s="239"/>
      <c r="J747" s="239">
        <v>2.0</v>
      </c>
      <c r="K747" s="239">
        <v>0.0</v>
      </c>
      <c r="L747" s="239" t="s">
        <v>59</v>
      </c>
      <c r="M747" s="241">
        <v>45772.876126180556</v>
      </c>
      <c r="N747" s="239"/>
      <c r="O747" s="241"/>
    </row>
    <row r="748">
      <c r="A748" s="239" t="s">
        <v>1142</v>
      </c>
      <c r="B748" s="239" t="s">
        <v>2873</v>
      </c>
      <c r="C748" s="239" t="s">
        <v>1757</v>
      </c>
      <c r="D748" s="239" t="s">
        <v>1789</v>
      </c>
      <c r="E748" s="239">
        <v>35.5</v>
      </c>
      <c r="F748" s="239">
        <v>135.0</v>
      </c>
      <c r="G748" s="239">
        <v>9.0</v>
      </c>
      <c r="H748" s="239">
        <v>36.0</v>
      </c>
      <c r="I748" s="239"/>
      <c r="J748" s="239">
        <v>2.0</v>
      </c>
      <c r="K748" s="239">
        <v>1.0</v>
      </c>
      <c r="L748" s="239" t="s">
        <v>59</v>
      </c>
      <c r="M748" s="241">
        <v>45772.87802023148</v>
      </c>
      <c r="N748" s="239"/>
      <c r="O748" s="241"/>
    </row>
    <row r="749">
      <c r="A749" s="239" t="s">
        <v>1148</v>
      </c>
      <c r="B749" s="239" t="s">
        <v>2873</v>
      </c>
      <c r="C749" s="239" t="s">
        <v>1757</v>
      </c>
      <c r="D749" s="239" t="s">
        <v>1787</v>
      </c>
      <c r="E749" s="239">
        <v>34.5</v>
      </c>
      <c r="F749" s="239">
        <v>125.0</v>
      </c>
      <c r="G749" s="239">
        <v>9.0</v>
      </c>
      <c r="H749" s="239">
        <v>34.0</v>
      </c>
      <c r="I749" s="239"/>
      <c r="J749" s="239">
        <v>2.0</v>
      </c>
      <c r="K749" s="239">
        <v>1.0</v>
      </c>
      <c r="L749" s="239" t="s">
        <v>59</v>
      </c>
      <c r="M749" s="241">
        <v>45772.878690185185</v>
      </c>
      <c r="N749" s="239"/>
      <c r="O749" s="241"/>
    </row>
    <row r="750">
      <c r="A750" s="239" t="s">
        <v>2878</v>
      </c>
      <c r="B750" s="239" t="s">
        <v>2873</v>
      </c>
      <c r="C750" s="239" t="s">
        <v>1755</v>
      </c>
      <c r="D750" s="239" t="s">
        <v>1789</v>
      </c>
      <c r="E750" s="239">
        <v>36.2</v>
      </c>
      <c r="F750" s="239">
        <v>144.0</v>
      </c>
      <c r="G750" s="239">
        <v>9.0</v>
      </c>
      <c r="H750" s="239">
        <v>36.0</v>
      </c>
      <c r="I750" s="239"/>
      <c r="J750" s="239">
        <v>2.0</v>
      </c>
      <c r="K750" s="239">
        <v>0.0</v>
      </c>
      <c r="L750" s="239" t="s">
        <v>59</v>
      </c>
      <c r="M750" s="241">
        <v>45772.87899655093</v>
      </c>
      <c r="N750" s="239"/>
      <c r="O750" s="241"/>
    </row>
    <row r="751">
      <c r="A751" s="239" t="s">
        <v>2879</v>
      </c>
      <c r="B751" s="239" t="s">
        <v>2873</v>
      </c>
      <c r="C751" s="239" t="s">
        <v>1755</v>
      </c>
      <c r="D751" s="239" t="s">
        <v>1787</v>
      </c>
      <c r="E751" s="239">
        <v>35.4</v>
      </c>
      <c r="F751" s="239">
        <v>127.0</v>
      </c>
      <c r="G751" s="239">
        <v>9.0</v>
      </c>
      <c r="H751" s="239">
        <v>34.0</v>
      </c>
      <c r="I751" s="239"/>
      <c r="J751" s="239">
        <v>2.0</v>
      </c>
      <c r="K751" s="239">
        <v>0.0</v>
      </c>
      <c r="L751" s="239" t="s">
        <v>59</v>
      </c>
      <c r="M751" s="241">
        <v>45772.87932770833</v>
      </c>
      <c r="N751" s="239"/>
      <c r="O751" s="241"/>
    </row>
    <row r="752">
      <c r="A752" s="239" t="s">
        <v>1175</v>
      </c>
      <c r="B752" s="239" t="s">
        <v>2880</v>
      </c>
      <c r="C752" s="239" t="s">
        <v>1755</v>
      </c>
      <c r="D752" s="239" t="s">
        <v>191</v>
      </c>
      <c r="E752" s="239">
        <v>71.2</v>
      </c>
      <c r="F752" s="239">
        <v>136.0</v>
      </c>
      <c r="G752" s="239">
        <v>18.0</v>
      </c>
      <c r="H752" s="239">
        <v>72.0</v>
      </c>
      <c r="I752" s="239"/>
      <c r="J752" s="239">
        <v>2.0</v>
      </c>
      <c r="K752" s="239">
        <v>1.0</v>
      </c>
      <c r="L752" s="239" t="s">
        <v>16</v>
      </c>
      <c r="M752" s="241">
        <v>45775.2956943287</v>
      </c>
      <c r="N752" s="239"/>
      <c r="O752" s="241"/>
    </row>
    <row r="753">
      <c r="A753" s="239" t="s">
        <v>1182</v>
      </c>
      <c r="B753" s="239" t="s">
        <v>2881</v>
      </c>
      <c r="C753" s="242" t="s">
        <v>2577</v>
      </c>
      <c r="D753" s="239" t="s">
        <v>191</v>
      </c>
      <c r="E753" s="239">
        <v>72.0</v>
      </c>
      <c r="F753" s="239">
        <v>135.0</v>
      </c>
      <c r="G753" s="239">
        <v>18.0</v>
      </c>
      <c r="H753" s="239">
        <v>72.0</v>
      </c>
      <c r="I753" s="239"/>
      <c r="J753" s="239">
        <v>2.0</v>
      </c>
      <c r="K753" s="239">
        <v>2.0</v>
      </c>
      <c r="L753" s="239" t="s">
        <v>322</v>
      </c>
      <c r="M753" s="241">
        <v>45775.634273206015</v>
      </c>
      <c r="N753" s="239"/>
      <c r="O753" s="241"/>
    </row>
    <row r="754">
      <c r="A754" s="239" t="s">
        <v>1217</v>
      </c>
      <c r="B754" s="239" t="s">
        <v>1883</v>
      </c>
      <c r="C754" s="239" t="s">
        <v>2882</v>
      </c>
      <c r="D754" s="239" t="s">
        <v>191</v>
      </c>
      <c r="E754" s="239">
        <v>71.9</v>
      </c>
      <c r="F754" s="239">
        <v>122.0</v>
      </c>
      <c r="G754" s="239">
        <v>18.0</v>
      </c>
      <c r="H754" s="239">
        <v>72.0</v>
      </c>
      <c r="I754" s="239"/>
      <c r="J754" s="239">
        <v>2.0</v>
      </c>
      <c r="K754" s="239">
        <v>1.0</v>
      </c>
      <c r="L754" s="239" t="s">
        <v>302</v>
      </c>
      <c r="M754" s="241">
        <v>45780.858276631945</v>
      </c>
      <c r="N754" s="239"/>
      <c r="O754" s="241"/>
    </row>
    <row r="755">
      <c r="A755" s="239" t="s">
        <v>1229</v>
      </c>
      <c r="B755" s="239" t="s">
        <v>2883</v>
      </c>
      <c r="C755" s="239" t="s">
        <v>1757</v>
      </c>
      <c r="D755" s="239" t="s">
        <v>191</v>
      </c>
      <c r="E755" s="239">
        <v>71.8</v>
      </c>
      <c r="F755" s="239">
        <v>135.0</v>
      </c>
      <c r="G755" s="239">
        <v>18.0</v>
      </c>
      <c r="H755" s="239">
        <v>72.0</v>
      </c>
      <c r="I755" s="239"/>
      <c r="J755" s="239">
        <v>2.0</v>
      </c>
      <c r="K755" s="239">
        <v>1.0</v>
      </c>
      <c r="L755" s="239" t="s">
        <v>59</v>
      </c>
      <c r="M755" s="241">
        <v>45787.38635407407</v>
      </c>
      <c r="N755" s="239"/>
      <c r="O755" s="241"/>
    </row>
    <row r="756">
      <c r="A756" s="239" t="s">
        <v>1236</v>
      </c>
      <c r="B756" s="239" t="s">
        <v>2884</v>
      </c>
      <c r="C756" s="239" t="s">
        <v>1851</v>
      </c>
      <c r="D756" s="239" t="s">
        <v>191</v>
      </c>
      <c r="E756" s="239">
        <v>70.7</v>
      </c>
      <c r="F756" s="239">
        <v>125.0</v>
      </c>
      <c r="G756" s="239">
        <v>18.0</v>
      </c>
      <c r="H756" s="239">
        <v>72.0</v>
      </c>
      <c r="I756" s="239"/>
      <c r="J756" s="239">
        <v>2.0</v>
      </c>
      <c r="K756" s="239">
        <v>1.0</v>
      </c>
      <c r="L756" s="239" t="s">
        <v>16</v>
      </c>
      <c r="M756" s="241">
        <v>45787.51686452546</v>
      </c>
      <c r="N756" s="239"/>
      <c r="O756" s="241"/>
    </row>
    <row r="757">
      <c r="A757" s="239" t="s">
        <v>2885</v>
      </c>
      <c r="B757" s="239" t="s">
        <v>2886</v>
      </c>
      <c r="C757" s="239" t="s">
        <v>2887</v>
      </c>
      <c r="D757" s="239" t="s">
        <v>191</v>
      </c>
      <c r="E757" s="239">
        <v>74.1</v>
      </c>
      <c r="F757" s="239">
        <v>137.0</v>
      </c>
      <c r="G757" s="239">
        <v>18.0</v>
      </c>
      <c r="H757" s="239">
        <v>71.0</v>
      </c>
      <c r="I757" s="239"/>
      <c r="J757" s="239">
        <v>2.0</v>
      </c>
      <c r="K757" s="239">
        <v>0.0</v>
      </c>
      <c r="L757" s="239" t="s">
        <v>16</v>
      </c>
      <c r="M757" s="241">
        <v>45793.60390938657</v>
      </c>
      <c r="N757" s="239"/>
      <c r="O757" s="241"/>
    </row>
    <row r="758">
      <c r="A758" s="239" t="s">
        <v>2888</v>
      </c>
      <c r="B758" s="239" t="s">
        <v>2886</v>
      </c>
      <c r="C758" s="239" t="s">
        <v>2889</v>
      </c>
      <c r="D758" s="239" t="s">
        <v>191</v>
      </c>
      <c r="E758" s="239">
        <v>71.8</v>
      </c>
      <c r="F758" s="239">
        <v>130.0</v>
      </c>
      <c r="G758" s="239">
        <v>18.0</v>
      </c>
      <c r="H758" s="239">
        <v>71.0</v>
      </c>
      <c r="I758" s="239"/>
      <c r="J758" s="239">
        <v>2.0</v>
      </c>
      <c r="K758" s="239">
        <v>0.0</v>
      </c>
      <c r="L758" s="239" t="s">
        <v>16</v>
      </c>
      <c r="M758" s="241">
        <v>45793.60441809028</v>
      </c>
      <c r="N758" s="239"/>
      <c r="O758" s="241"/>
    </row>
    <row r="759">
      <c r="A759" s="239" t="s">
        <v>1247</v>
      </c>
      <c r="B759" s="239" t="s">
        <v>2886</v>
      </c>
      <c r="C759" s="239" t="s">
        <v>2890</v>
      </c>
      <c r="D759" s="239" t="s">
        <v>191</v>
      </c>
      <c r="E759" s="239">
        <v>69.1</v>
      </c>
      <c r="F759" s="239">
        <v>124.0</v>
      </c>
      <c r="G759" s="239">
        <v>18.0</v>
      </c>
      <c r="H759" s="239">
        <v>71.0</v>
      </c>
      <c r="I759" s="239"/>
      <c r="J759" s="239">
        <v>2.0</v>
      </c>
      <c r="K759" s="239">
        <v>1.0</v>
      </c>
      <c r="L759" s="239" t="s">
        <v>16</v>
      </c>
      <c r="M759" s="241">
        <v>45793.60483996528</v>
      </c>
      <c r="N759" s="239"/>
      <c r="O759" s="241"/>
    </row>
    <row r="760">
      <c r="A760" s="239" t="s">
        <v>1263</v>
      </c>
      <c r="B760" s="239" t="s">
        <v>2891</v>
      </c>
      <c r="C760" s="239" t="s">
        <v>1799</v>
      </c>
      <c r="D760" s="239" t="s">
        <v>191</v>
      </c>
      <c r="E760" s="239">
        <v>74.6</v>
      </c>
      <c r="F760" s="239">
        <v>149.0</v>
      </c>
      <c r="G760" s="239">
        <v>18.0</v>
      </c>
      <c r="H760" s="239">
        <v>71.0</v>
      </c>
      <c r="I760" s="239"/>
      <c r="J760" s="239">
        <v>2.0</v>
      </c>
      <c r="K760" s="239">
        <v>2.0</v>
      </c>
      <c r="L760" s="239" t="s">
        <v>244</v>
      </c>
      <c r="M760" s="241">
        <v>45800.73405344908</v>
      </c>
      <c r="N760" s="239"/>
      <c r="O760" s="241"/>
    </row>
    <row r="761">
      <c r="A761" s="239" t="s">
        <v>1288</v>
      </c>
      <c r="B761" s="239" t="s">
        <v>2892</v>
      </c>
      <c r="C761" s="239" t="s">
        <v>2073</v>
      </c>
      <c r="D761" s="239" t="s">
        <v>1789</v>
      </c>
      <c r="E761" s="239">
        <v>35.4</v>
      </c>
      <c r="F761" s="239">
        <v>135.0</v>
      </c>
      <c r="G761" s="239">
        <v>9.0</v>
      </c>
      <c r="H761" s="239">
        <v>36.0</v>
      </c>
      <c r="I761" s="239"/>
      <c r="J761" s="239">
        <v>2.0</v>
      </c>
      <c r="K761" s="239">
        <v>1.0</v>
      </c>
      <c r="L761" s="239" t="s">
        <v>201</v>
      </c>
      <c r="M761" s="241">
        <v>45808.481518182874</v>
      </c>
      <c r="N761" s="239"/>
      <c r="O761" s="241"/>
    </row>
    <row r="762">
      <c r="A762" s="239" t="s">
        <v>1293</v>
      </c>
      <c r="B762" s="239" t="s">
        <v>2892</v>
      </c>
      <c r="C762" s="239" t="s">
        <v>2073</v>
      </c>
      <c r="D762" s="239" t="s">
        <v>1787</v>
      </c>
      <c r="E762" s="239">
        <v>35.4</v>
      </c>
      <c r="F762" s="239">
        <v>128.0</v>
      </c>
      <c r="G762" s="239">
        <v>9.0</v>
      </c>
      <c r="H762" s="239">
        <v>36.0</v>
      </c>
      <c r="I762" s="239"/>
      <c r="J762" s="239">
        <v>2.0</v>
      </c>
      <c r="K762" s="239">
        <v>1.0</v>
      </c>
      <c r="L762" s="239" t="s">
        <v>201</v>
      </c>
      <c r="M762" s="241">
        <v>45808.485079108796</v>
      </c>
      <c r="N762" s="239"/>
      <c r="O762" s="241"/>
    </row>
    <row r="763">
      <c r="A763" s="239" t="s">
        <v>1498</v>
      </c>
      <c r="B763" s="239" t="s">
        <v>2893</v>
      </c>
      <c r="C763" s="239" t="s">
        <v>2894</v>
      </c>
      <c r="D763" s="239" t="s">
        <v>191</v>
      </c>
      <c r="E763" s="239">
        <v>73.7</v>
      </c>
      <c r="F763" s="239">
        <v>141.0</v>
      </c>
      <c r="G763" s="239">
        <v>18.0</v>
      </c>
      <c r="H763" s="239">
        <v>72.0</v>
      </c>
      <c r="I763" s="239"/>
      <c r="J763" s="239">
        <v>2.0</v>
      </c>
      <c r="K763" s="239">
        <v>1.0</v>
      </c>
      <c r="L763" s="239" t="s">
        <v>368</v>
      </c>
      <c r="M763" s="241">
        <v>45813.294835625</v>
      </c>
      <c r="N763" s="239"/>
      <c r="O763" s="241"/>
    </row>
    <row r="764">
      <c r="A764" s="239" t="s">
        <v>1310</v>
      </c>
      <c r="B764" s="239" t="s">
        <v>2893</v>
      </c>
      <c r="C764" s="239" t="s">
        <v>1950</v>
      </c>
      <c r="D764" s="239" t="s">
        <v>1789</v>
      </c>
      <c r="E764" s="239">
        <v>37.3</v>
      </c>
      <c r="F764" s="239">
        <v>140.0</v>
      </c>
      <c r="G764" s="239">
        <v>9.0</v>
      </c>
      <c r="H764" s="239">
        <v>36.0</v>
      </c>
      <c r="I764" s="239"/>
      <c r="J764" s="239">
        <v>2.0</v>
      </c>
      <c r="K764" s="239">
        <v>1.0</v>
      </c>
      <c r="L764" s="239" t="s">
        <v>368</v>
      </c>
      <c r="M764" s="241">
        <v>45813.29728451389</v>
      </c>
      <c r="N764" s="239"/>
      <c r="O764" s="241"/>
    </row>
    <row r="765">
      <c r="A765" s="239" t="s">
        <v>2895</v>
      </c>
      <c r="B765" s="239" t="s">
        <v>2893</v>
      </c>
      <c r="C765" s="239" t="s">
        <v>1950</v>
      </c>
      <c r="D765" s="239" t="s">
        <v>1787</v>
      </c>
      <c r="E765" s="239">
        <v>36.4</v>
      </c>
      <c r="F765" s="239">
        <v>142.0</v>
      </c>
      <c r="G765" s="239">
        <v>9.0</v>
      </c>
      <c r="H765" s="239">
        <v>36.0</v>
      </c>
      <c r="I765" s="239"/>
      <c r="J765" s="239">
        <v>2.0</v>
      </c>
      <c r="K765" s="239">
        <v>0.0</v>
      </c>
      <c r="L765" s="239" t="s">
        <v>368</v>
      </c>
      <c r="M765" s="241">
        <v>45813.29803284722</v>
      </c>
      <c r="N765" s="239"/>
      <c r="O765" s="241"/>
    </row>
    <row r="766">
      <c r="A766" s="239" t="s">
        <v>1338</v>
      </c>
      <c r="B766" s="239" t="s">
        <v>2452</v>
      </c>
      <c r="C766" s="239" t="s">
        <v>1755</v>
      </c>
      <c r="D766" s="239" t="s">
        <v>1789</v>
      </c>
      <c r="E766" s="239">
        <v>35.0</v>
      </c>
      <c r="F766" s="239">
        <v>125.0</v>
      </c>
      <c r="G766" s="239">
        <v>9.0</v>
      </c>
      <c r="H766" s="239">
        <v>36.0</v>
      </c>
      <c r="I766" s="239"/>
      <c r="J766" s="239">
        <v>2.0</v>
      </c>
      <c r="K766" s="239">
        <v>1.0</v>
      </c>
      <c r="L766" s="239" t="s">
        <v>216</v>
      </c>
      <c r="M766" s="241">
        <v>45816.47297458333</v>
      </c>
      <c r="N766" s="239"/>
      <c r="O766" s="241"/>
    </row>
    <row r="767">
      <c r="A767" s="239" t="s">
        <v>1343</v>
      </c>
      <c r="B767" s="239" t="s">
        <v>2452</v>
      </c>
      <c r="C767" s="239" t="s">
        <v>1755</v>
      </c>
      <c r="D767" s="239" t="s">
        <v>1787</v>
      </c>
      <c r="E767" s="239">
        <v>35.0</v>
      </c>
      <c r="F767" s="239">
        <v>125.0</v>
      </c>
      <c r="G767" s="239">
        <v>9.0</v>
      </c>
      <c r="H767" s="239">
        <v>36.0</v>
      </c>
      <c r="I767" s="239"/>
      <c r="J767" s="239">
        <v>2.0</v>
      </c>
      <c r="K767" s="239">
        <v>1.0</v>
      </c>
      <c r="L767" s="239" t="s">
        <v>216</v>
      </c>
      <c r="M767" s="241">
        <v>45816.55504232639</v>
      </c>
      <c r="N767" s="239" t="s">
        <v>216</v>
      </c>
      <c r="O767" s="241">
        <v>45816.55573476852</v>
      </c>
    </row>
    <row r="768">
      <c r="A768" s="239" t="s">
        <v>1349</v>
      </c>
      <c r="B768" s="239" t="s">
        <v>2896</v>
      </c>
      <c r="C768" s="239" t="s">
        <v>1799</v>
      </c>
      <c r="D768" s="239" t="s">
        <v>191</v>
      </c>
      <c r="E768" s="239">
        <v>70.4</v>
      </c>
      <c r="F768" s="239">
        <v>139.0</v>
      </c>
      <c r="G768" s="239">
        <v>18.0</v>
      </c>
      <c r="H768" s="239">
        <v>70.0</v>
      </c>
      <c r="I768" s="239"/>
      <c r="J768" s="239">
        <v>2.0</v>
      </c>
      <c r="K768" s="239">
        <v>1.0</v>
      </c>
      <c r="L768" s="239" t="s">
        <v>291</v>
      </c>
      <c r="M768" s="241">
        <v>45819.82813140046</v>
      </c>
      <c r="N768" s="239"/>
      <c r="O768" s="241"/>
    </row>
    <row r="769">
      <c r="A769" s="239" t="s">
        <v>1355</v>
      </c>
      <c r="B769" s="239" t="s">
        <v>2897</v>
      </c>
      <c r="C769" s="239" t="s">
        <v>2898</v>
      </c>
      <c r="D769" s="239" t="s">
        <v>191</v>
      </c>
      <c r="E769" s="239">
        <v>72.2</v>
      </c>
      <c r="F769" s="239">
        <v>133.0</v>
      </c>
      <c r="G769" s="239">
        <v>18.0</v>
      </c>
      <c r="H769" s="239">
        <v>71.0</v>
      </c>
      <c r="I769" s="239"/>
      <c r="J769" s="239">
        <v>2.0</v>
      </c>
      <c r="K769" s="239">
        <v>1.0</v>
      </c>
      <c r="L769" s="239" t="s">
        <v>244</v>
      </c>
      <c r="M769" s="241">
        <v>45821.61855537037</v>
      </c>
      <c r="N769" s="239"/>
      <c r="O769" s="241"/>
    </row>
    <row r="770">
      <c r="A770" s="239" t="s">
        <v>1360</v>
      </c>
      <c r="B770" s="239" t="s">
        <v>2899</v>
      </c>
      <c r="C770" s="239" t="s">
        <v>1851</v>
      </c>
      <c r="D770" s="239" t="s">
        <v>191</v>
      </c>
      <c r="E770" s="239">
        <v>71.1</v>
      </c>
      <c r="F770" s="239">
        <v>123.0</v>
      </c>
      <c r="G770" s="239">
        <v>18.0</v>
      </c>
      <c r="H770" s="239">
        <v>72.0</v>
      </c>
      <c r="I770" s="239"/>
      <c r="J770" s="239">
        <v>2.0</v>
      </c>
      <c r="K770" s="239">
        <v>1.0</v>
      </c>
      <c r="L770" s="239" t="s">
        <v>16</v>
      </c>
      <c r="M770" s="241">
        <v>45821.8697949537</v>
      </c>
      <c r="N770" s="239"/>
      <c r="O770" s="241"/>
    </row>
    <row r="771">
      <c r="A771" s="239" t="s">
        <v>1370</v>
      </c>
      <c r="B771" s="239" t="s">
        <v>2900</v>
      </c>
      <c r="C771" s="239" t="s">
        <v>2901</v>
      </c>
      <c r="D771" s="239" t="s">
        <v>191</v>
      </c>
      <c r="E771" s="239">
        <v>73.5</v>
      </c>
      <c r="F771" s="239">
        <v>144.0</v>
      </c>
      <c r="G771" s="239">
        <v>18.0</v>
      </c>
      <c r="H771" s="239">
        <v>72.0</v>
      </c>
      <c r="I771" s="239"/>
      <c r="J771" s="239">
        <v>2.0</v>
      </c>
      <c r="K771" s="239">
        <v>1.0</v>
      </c>
      <c r="L771" s="239" t="s">
        <v>368</v>
      </c>
      <c r="M771" s="241">
        <v>45823.44526814815</v>
      </c>
      <c r="N771" s="239"/>
      <c r="O771" s="241"/>
    </row>
    <row r="772">
      <c r="A772" s="239" t="s">
        <v>1384</v>
      </c>
      <c r="B772" s="239" t="s">
        <v>2902</v>
      </c>
      <c r="C772" s="239" t="s">
        <v>1851</v>
      </c>
      <c r="D772" s="239" t="s">
        <v>191</v>
      </c>
      <c r="E772" s="239">
        <v>71.1</v>
      </c>
      <c r="F772" s="239">
        <v>142.0</v>
      </c>
      <c r="G772" s="239">
        <v>18.0</v>
      </c>
      <c r="H772" s="239">
        <v>71.0</v>
      </c>
      <c r="I772" s="239"/>
      <c r="J772" s="239">
        <v>2.0</v>
      </c>
      <c r="K772" s="239">
        <v>2.0</v>
      </c>
      <c r="L772" s="239" t="s">
        <v>322</v>
      </c>
      <c r="M772" s="241">
        <v>45823.6553596875</v>
      </c>
      <c r="N772" s="239"/>
      <c r="O772" s="241"/>
    </row>
    <row r="773">
      <c r="A773" s="239" t="s">
        <v>1395</v>
      </c>
      <c r="B773" s="239" t="s">
        <v>2903</v>
      </c>
      <c r="C773" s="239" t="s">
        <v>2904</v>
      </c>
      <c r="D773" s="239" t="s">
        <v>191</v>
      </c>
      <c r="E773" s="239">
        <v>69.0</v>
      </c>
      <c r="F773" s="239">
        <v>126.0</v>
      </c>
      <c r="G773" s="239">
        <v>18.0</v>
      </c>
      <c r="H773" s="239">
        <v>72.0</v>
      </c>
      <c r="I773" s="239"/>
      <c r="J773" s="239">
        <v>2.0</v>
      </c>
      <c r="K773" s="239">
        <v>1.0</v>
      </c>
      <c r="L773" s="239" t="s">
        <v>302</v>
      </c>
      <c r="M773" s="241">
        <v>45827.57686159722</v>
      </c>
      <c r="N773" s="239"/>
      <c r="O773" s="241"/>
    </row>
    <row r="774">
      <c r="A774" s="239" t="s">
        <v>1417</v>
      </c>
      <c r="B774" s="239" t="s">
        <v>2905</v>
      </c>
      <c r="C774" s="239" t="s">
        <v>1851</v>
      </c>
      <c r="D774" s="239" t="s">
        <v>191</v>
      </c>
      <c r="E774" s="239">
        <v>71.7</v>
      </c>
      <c r="F774" s="239">
        <v>141.0</v>
      </c>
      <c r="G774" s="239">
        <v>18.0</v>
      </c>
      <c r="H774" s="239">
        <v>71.0</v>
      </c>
      <c r="I774" s="239"/>
      <c r="J774" s="239">
        <v>2.0</v>
      </c>
      <c r="K774" s="239">
        <v>1.0</v>
      </c>
      <c r="L774" s="239" t="s">
        <v>23</v>
      </c>
      <c r="M774" s="241">
        <v>45831.26577158565</v>
      </c>
      <c r="N774" s="239"/>
      <c r="O774" s="241"/>
    </row>
    <row r="775">
      <c r="A775" s="239" t="s">
        <v>1423</v>
      </c>
      <c r="B775" s="239" t="s">
        <v>2906</v>
      </c>
      <c r="C775" s="239" t="s">
        <v>1755</v>
      </c>
      <c r="D775" s="239" t="s">
        <v>191</v>
      </c>
      <c r="E775" s="239">
        <v>68.4</v>
      </c>
      <c r="F775" s="239">
        <v>127.0</v>
      </c>
      <c r="G775" s="239">
        <v>18.0</v>
      </c>
      <c r="H775" s="239">
        <v>71.0</v>
      </c>
      <c r="I775" s="239"/>
      <c r="J775" s="239">
        <v>2.0</v>
      </c>
      <c r="K775" s="239">
        <v>1.0</v>
      </c>
      <c r="L775" s="239" t="s">
        <v>23</v>
      </c>
      <c r="M775" s="241">
        <v>45835.338602662036</v>
      </c>
      <c r="N775" s="239"/>
      <c r="O775" s="241"/>
    </row>
    <row r="776">
      <c r="A776" s="239" t="s">
        <v>1427</v>
      </c>
      <c r="B776" s="239" t="s">
        <v>2907</v>
      </c>
      <c r="C776" s="239" t="s">
        <v>1851</v>
      </c>
      <c r="D776" s="239" t="s">
        <v>191</v>
      </c>
      <c r="E776" s="239">
        <v>72.3</v>
      </c>
      <c r="F776" s="239">
        <v>140.0</v>
      </c>
      <c r="G776" s="239">
        <v>18.0</v>
      </c>
      <c r="H776" s="239">
        <v>72.0</v>
      </c>
      <c r="I776" s="239"/>
      <c r="J776" s="239">
        <v>2.0</v>
      </c>
      <c r="K776" s="239">
        <v>1.0</v>
      </c>
      <c r="L776" s="239" t="s">
        <v>16</v>
      </c>
      <c r="M776" s="241">
        <v>45836.75007480324</v>
      </c>
      <c r="N776" s="239"/>
      <c r="O776" s="241"/>
    </row>
    <row r="777">
      <c r="A777" s="239" t="s">
        <v>1437</v>
      </c>
      <c r="B777" s="239" t="s">
        <v>2908</v>
      </c>
      <c r="C777" s="239" t="s">
        <v>1757</v>
      </c>
      <c r="D777" s="239" t="s">
        <v>191</v>
      </c>
      <c r="E777" s="239">
        <v>72.2</v>
      </c>
      <c r="F777" s="239">
        <v>133.0</v>
      </c>
      <c r="G777" s="239">
        <v>18.0</v>
      </c>
      <c r="H777" s="239">
        <v>72.0</v>
      </c>
      <c r="I777" s="239"/>
      <c r="J777" s="239">
        <v>2.0</v>
      </c>
      <c r="K777" s="239">
        <v>1.0</v>
      </c>
      <c r="L777" s="239" t="s">
        <v>201</v>
      </c>
      <c r="M777" s="241">
        <v>45837.377049386574</v>
      </c>
      <c r="N777" s="239"/>
      <c r="O777" s="241"/>
    </row>
    <row r="778">
      <c r="A778" s="239" t="s">
        <v>1445</v>
      </c>
      <c r="B778" s="239" t="s">
        <v>2909</v>
      </c>
      <c r="C778" s="239" t="s">
        <v>2910</v>
      </c>
      <c r="D778" s="239" t="s">
        <v>191</v>
      </c>
      <c r="E778" s="239">
        <v>71.5</v>
      </c>
      <c r="F778" s="239">
        <v>145.0</v>
      </c>
      <c r="G778" s="239">
        <v>18.0</v>
      </c>
      <c r="H778" s="239">
        <v>72.0</v>
      </c>
      <c r="I778" s="239"/>
      <c r="J778" s="239">
        <v>2.0</v>
      </c>
      <c r="K778" s="239">
        <v>1.0</v>
      </c>
      <c r="L778" s="239" t="s">
        <v>28</v>
      </c>
      <c r="M778" s="241">
        <v>45838.70592607639</v>
      </c>
      <c r="N778" s="239"/>
      <c r="O778" s="241"/>
    </row>
    <row r="779">
      <c r="A779" s="239" t="s">
        <v>1452</v>
      </c>
      <c r="B779" s="239" t="s">
        <v>2911</v>
      </c>
      <c r="C779" s="239" t="s">
        <v>1851</v>
      </c>
      <c r="D779" s="239" t="s">
        <v>191</v>
      </c>
      <c r="E779" s="239">
        <v>70.8</v>
      </c>
      <c r="F779" s="239">
        <v>132.0</v>
      </c>
      <c r="G779" s="239">
        <v>18.0</v>
      </c>
      <c r="H779" s="239">
        <v>72.0</v>
      </c>
      <c r="I779" s="239"/>
      <c r="J779" s="239">
        <v>2.0</v>
      </c>
      <c r="K779" s="239">
        <v>1.0</v>
      </c>
      <c r="L779" s="239" t="s">
        <v>216</v>
      </c>
      <c r="M779" s="241">
        <v>45839.51046939815</v>
      </c>
      <c r="N779" s="239"/>
      <c r="O779" s="241"/>
    </row>
    <row r="780">
      <c r="A780" s="239" t="s">
        <v>1457</v>
      </c>
      <c r="B780" s="239" t="s">
        <v>2912</v>
      </c>
      <c r="C780" s="239" t="s">
        <v>1755</v>
      </c>
      <c r="D780" s="239" t="s">
        <v>191</v>
      </c>
      <c r="E780" s="239">
        <v>69.8</v>
      </c>
      <c r="F780" s="239">
        <v>123.0</v>
      </c>
      <c r="G780" s="239">
        <v>18.0</v>
      </c>
      <c r="H780" s="239">
        <v>71.0</v>
      </c>
      <c r="I780" s="239"/>
      <c r="J780" s="239">
        <v>2.0</v>
      </c>
      <c r="K780" s="239">
        <v>1.0</v>
      </c>
      <c r="L780" s="239" t="s">
        <v>201</v>
      </c>
      <c r="M780" s="241">
        <v>45839.671651157405</v>
      </c>
      <c r="N780" s="239"/>
      <c r="O780" s="241"/>
    </row>
    <row r="781">
      <c r="A781" s="239" t="s">
        <v>1494</v>
      </c>
      <c r="B781" s="239" t="s">
        <v>2913</v>
      </c>
      <c r="C781" s="239" t="s">
        <v>1755</v>
      </c>
      <c r="D781" s="239" t="s">
        <v>191</v>
      </c>
      <c r="E781" s="239">
        <v>71.3</v>
      </c>
      <c r="F781" s="239">
        <v>125.0</v>
      </c>
      <c r="G781" s="239">
        <v>18.0</v>
      </c>
      <c r="H781" s="239">
        <v>72.0</v>
      </c>
      <c r="I781" s="239"/>
      <c r="J781" s="239">
        <v>2.0</v>
      </c>
      <c r="K781" s="239">
        <v>1.0</v>
      </c>
      <c r="L781" s="239" t="s">
        <v>16</v>
      </c>
      <c r="M781" s="241">
        <v>45845.60256</v>
      </c>
      <c r="N781" s="239"/>
      <c r="O781" s="241"/>
    </row>
    <row r="782">
      <c r="A782" s="239" t="s">
        <v>2914</v>
      </c>
      <c r="B782" s="239" t="s">
        <v>2913</v>
      </c>
      <c r="C782" s="239" t="s">
        <v>1757</v>
      </c>
      <c r="D782" s="239" t="s">
        <v>191</v>
      </c>
      <c r="E782" s="239">
        <v>69.3</v>
      </c>
      <c r="F782" s="239">
        <v>121.0</v>
      </c>
      <c r="G782" s="239">
        <v>18.0</v>
      </c>
      <c r="H782" s="239">
        <v>72.0</v>
      </c>
      <c r="I782" s="239"/>
      <c r="J782" s="239">
        <v>2.0</v>
      </c>
      <c r="K782" s="239">
        <v>0.0</v>
      </c>
      <c r="L782" s="239" t="s">
        <v>16</v>
      </c>
      <c r="M782" s="241">
        <v>45845.602819039355</v>
      </c>
      <c r="N782" s="239"/>
      <c r="O782" s="241"/>
    </row>
    <row r="783">
      <c r="A783" s="239" t="s">
        <v>1545</v>
      </c>
      <c r="B783" s="239" t="s">
        <v>2915</v>
      </c>
      <c r="C783" s="242" t="s">
        <v>2577</v>
      </c>
      <c r="D783" s="239" t="s">
        <v>191</v>
      </c>
      <c r="E783" s="239">
        <v>70.4</v>
      </c>
      <c r="F783" s="239">
        <v>135.0</v>
      </c>
      <c r="G783" s="239">
        <v>18.0</v>
      </c>
      <c r="H783" s="239">
        <v>70.0</v>
      </c>
      <c r="I783" s="239"/>
      <c r="J783" s="239">
        <v>2.0</v>
      </c>
      <c r="K783" s="239">
        <v>1.0</v>
      </c>
      <c r="L783" s="239" t="s">
        <v>350</v>
      </c>
      <c r="M783" s="241">
        <v>45869.908772002316</v>
      </c>
      <c r="N783" s="239"/>
      <c r="O783" s="241"/>
    </row>
    <row r="784">
      <c r="A784" s="239" t="s">
        <v>541</v>
      </c>
      <c r="B784" s="239" t="s">
        <v>1830</v>
      </c>
      <c r="C784" s="239" t="s">
        <v>1755</v>
      </c>
      <c r="D784" s="239" t="s">
        <v>191</v>
      </c>
      <c r="E784" s="239">
        <v>72.3</v>
      </c>
      <c r="F784" s="239">
        <v>138.0</v>
      </c>
      <c r="G784" s="239">
        <v>18.0</v>
      </c>
      <c r="H784" s="239">
        <v>72.0</v>
      </c>
      <c r="I784" s="239"/>
      <c r="J784" s="239">
        <v>2.0</v>
      </c>
      <c r="K784" s="239">
        <v>1.0</v>
      </c>
      <c r="L784" s="239" t="s">
        <v>16</v>
      </c>
      <c r="M784" s="241">
        <v>45878.89189329861</v>
      </c>
      <c r="N784" s="239"/>
      <c r="O784" s="241"/>
    </row>
    <row r="785">
      <c r="A785" s="239" t="s">
        <v>2916</v>
      </c>
      <c r="B785" s="239" t="s">
        <v>2917</v>
      </c>
      <c r="C785" s="239" t="s">
        <v>1757</v>
      </c>
      <c r="D785" s="239" t="s">
        <v>191</v>
      </c>
      <c r="E785" s="239">
        <v>71.2</v>
      </c>
      <c r="F785" s="239">
        <v>132.0</v>
      </c>
      <c r="G785" s="239">
        <v>18.0</v>
      </c>
      <c r="H785" s="239">
        <v>71.0</v>
      </c>
      <c r="I785" s="239"/>
      <c r="J785" s="239">
        <v>2.0</v>
      </c>
      <c r="K785" s="239">
        <v>0.0</v>
      </c>
      <c r="L785" s="239" t="s">
        <v>201</v>
      </c>
      <c r="M785" s="241">
        <v>45887.34624938657</v>
      </c>
      <c r="N785" s="239"/>
      <c r="O785" s="241"/>
    </row>
    <row r="786">
      <c r="A786" s="239" t="s">
        <v>551</v>
      </c>
      <c r="B786" s="239" t="s">
        <v>2918</v>
      </c>
      <c r="C786" s="239" t="s">
        <v>1757</v>
      </c>
      <c r="D786" s="239" t="s">
        <v>191</v>
      </c>
      <c r="E786" s="239">
        <v>70.5</v>
      </c>
      <c r="F786" s="239">
        <v>124.0</v>
      </c>
      <c r="G786" s="239">
        <v>18.0</v>
      </c>
      <c r="H786" s="239">
        <v>70.0</v>
      </c>
      <c r="I786" s="239"/>
      <c r="J786" s="239">
        <v>2.0</v>
      </c>
      <c r="K786" s="239">
        <v>4.0</v>
      </c>
      <c r="L786" s="239" t="s">
        <v>201</v>
      </c>
      <c r="M786" s="241">
        <v>45887.347917349536</v>
      </c>
      <c r="N786" s="239"/>
      <c r="O786" s="241"/>
    </row>
    <row r="787">
      <c r="A787" s="239" t="s">
        <v>559</v>
      </c>
      <c r="B787" s="239" t="s">
        <v>2919</v>
      </c>
      <c r="C787" s="239" t="s">
        <v>2920</v>
      </c>
      <c r="D787" s="239" t="s">
        <v>191</v>
      </c>
      <c r="E787" s="239">
        <v>70.2</v>
      </c>
      <c r="F787" s="239">
        <v>130.0</v>
      </c>
      <c r="G787" s="239">
        <v>18.0</v>
      </c>
      <c r="H787" s="239">
        <v>71.0</v>
      </c>
      <c r="I787" s="239"/>
      <c r="J787" s="239">
        <v>2.0</v>
      </c>
      <c r="K787" s="239">
        <v>1.0</v>
      </c>
      <c r="L787" s="239" t="s">
        <v>201</v>
      </c>
      <c r="M787" s="241">
        <v>45887.3943199537</v>
      </c>
      <c r="N787" s="239"/>
      <c r="O787" s="241"/>
    </row>
    <row r="788">
      <c r="A788" s="239" t="s">
        <v>586</v>
      </c>
      <c r="B788" s="239" t="s">
        <v>2921</v>
      </c>
      <c r="C788" s="239" t="s">
        <v>1757</v>
      </c>
      <c r="D788" s="239" t="s">
        <v>191</v>
      </c>
      <c r="E788" s="239">
        <v>70.6</v>
      </c>
      <c r="F788" s="239">
        <v>126.0</v>
      </c>
      <c r="G788" s="239">
        <v>18.0</v>
      </c>
      <c r="H788" s="239">
        <v>70.0</v>
      </c>
      <c r="I788" s="239"/>
      <c r="J788" s="239">
        <v>2.0</v>
      </c>
      <c r="K788" s="239">
        <v>4.0</v>
      </c>
      <c r="L788" s="239" t="s">
        <v>201</v>
      </c>
      <c r="M788" s="241">
        <v>45888.01765388889</v>
      </c>
      <c r="N788" s="239"/>
      <c r="O788" s="241"/>
    </row>
    <row r="789">
      <c r="A789" s="239" t="s">
        <v>594</v>
      </c>
      <c r="B789" s="239" t="s">
        <v>2922</v>
      </c>
      <c r="C789" s="239" t="s">
        <v>2920</v>
      </c>
      <c r="D789" s="239" t="s">
        <v>191</v>
      </c>
      <c r="E789" s="239">
        <v>70.6</v>
      </c>
      <c r="F789" s="239">
        <v>125.0</v>
      </c>
      <c r="G789" s="239">
        <v>18.0</v>
      </c>
      <c r="H789" s="239">
        <v>71.0</v>
      </c>
      <c r="I789" s="239"/>
      <c r="J789" s="239">
        <v>2.0</v>
      </c>
      <c r="K789" s="239">
        <v>5.0</v>
      </c>
      <c r="L789" s="239" t="s">
        <v>201</v>
      </c>
      <c r="M789" s="241">
        <v>45888.01957866898</v>
      </c>
      <c r="N789" s="239"/>
      <c r="O789" s="241"/>
    </row>
    <row r="790">
      <c r="A790" s="239" t="s">
        <v>619</v>
      </c>
      <c r="B790" s="239" t="s">
        <v>2921</v>
      </c>
      <c r="C790" s="239" t="s">
        <v>1799</v>
      </c>
      <c r="D790" s="239" t="s">
        <v>191</v>
      </c>
      <c r="E790" s="239">
        <v>70.6</v>
      </c>
      <c r="F790" s="239">
        <v>125.0</v>
      </c>
      <c r="G790" s="239">
        <v>18.0</v>
      </c>
      <c r="H790" s="239">
        <v>70.0</v>
      </c>
      <c r="I790" s="239"/>
      <c r="J790" s="239">
        <v>2.0</v>
      </c>
      <c r="K790" s="239">
        <v>1.0</v>
      </c>
      <c r="L790" s="239" t="s">
        <v>28</v>
      </c>
      <c r="M790" s="241">
        <v>45888.591991759255</v>
      </c>
      <c r="N790" s="239"/>
      <c r="O790" s="241"/>
    </row>
    <row r="791">
      <c r="A791" s="239" t="s">
        <v>649</v>
      </c>
      <c r="B791" s="239" t="s">
        <v>2923</v>
      </c>
      <c r="C791" s="239" t="s">
        <v>2920</v>
      </c>
      <c r="D791" s="239" t="s">
        <v>191</v>
      </c>
      <c r="E791" s="239">
        <v>69.3</v>
      </c>
      <c r="F791" s="239">
        <v>122.0</v>
      </c>
      <c r="G791" s="239">
        <v>18.0</v>
      </c>
      <c r="H791" s="239">
        <v>71.0</v>
      </c>
      <c r="I791" s="239"/>
      <c r="J791" s="239">
        <v>2.0</v>
      </c>
      <c r="K791" s="239">
        <v>6.0</v>
      </c>
      <c r="L791" s="239" t="s">
        <v>201</v>
      </c>
      <c r="M791" s="241">
        <v>45889.55197925926</v>
      </c>
      <c r="N791" s="239"/>
      <c r="O791" s="241"/>
    </row>
    <row r="792">
      <c r="A792" s="239" t="s">
        <v>677</v>
      </c>
      <c r="B792" s="239" t="s">
        <v>2924</v>
      </c>
      <c r="C792" s="239" t="s">
        <v>2920</v>
      </c>
      <c r="D792" s="239" t="s">
        <v>191</v>
      </c>
      <c r="E792" s="239">
        <v>70.4</v>
      </c>
      <c r="F792" s="239">
        <v>122.0</v>
      </c>
      <c r="G792" s="239">
        <v>18.0</v>
      </c>
      <c r="H792" s="239">
        <v>71.0</v>
      </c>
      <c r="I792" s="239"/>
      <c r="J792" s="239">
        <v>2.0</v>
      </c>
      <c r="K792" s="239">
        <v>7.0</v>
      </c>
      <c r="L792" s="239" t="s">
        <v>201</v>
      </c>
      <c r="M792" s="241">
        <v>45889.79908383102</v>
      </c>
      <c r="N792" s="239"/>
      <c r="O792" s="241"/>
    </row>
    <row r="793">
      <c r="A793" s="239" t="s">
        <v>702</v>
      </c>
      <c r="B793" s="239" t="s">
        <v>2925</v>
      </c>
      <c r="C793" s="239" t="s">
        <v>2920</v>
      </c>
      <c r="D793" s="239" t="s">
        <v>191</v>
      </c>
      <c r="E793" s="239">
        <v>70.8</v>
      </c>
      <c r="F793" s="239">
        <v>130.0</v>
      </c>
      <c r="G793" s="239">
        <v>18.0</v>
      </c>
      <c r="H793" s="239">
        <v>72.0</v>
      </c>
      <c r="I793" s="239"/>
      <c r="J793" s="239">
        <v>2.0</v>
      </c>
      <c r="K793" s="239">
        <v>7.0</v>
      </c>
      <c r="L793" s="239" t="s">
        <v>201</v>
      </c>
      <c r="M793" s="241">
        <v>45890.60716515046</v>
      </c>
      <c r="N793" s="239"/>
      <c r="O793" s="241"/>
    </row>
    <row r="794">
      <c r="A794" s="239" t="s">
        <v>729</v>
      </c>
      <c r="B794" s="239" t="s">
        <v>2926</v>
      </c>
      <c r="C794" s="239" t="s">
        <v>1757</v>
      </c>
      <c r="D794" s="239" t="s">
        <v>191</v>
      </c>
      <c r="E794" s="239">
        <v>69.7</v>
      </c>
      <c r="F794" s="239">
        <v>124.0</v>
      </c>
      <c r="G794" s="239">
        <v>18.0</v>
      </c>
      <c r="H794" s="239">
        <v>69.0</v>
      </c>
      <c r="I794" s="239"/>
      <c r="J794" s="239">
        <v>2.0</v>
      </c>
      <c r="K794" s="239">
        <v>6.0</v>
      </c>
      <c r="L794" s="239" t="s">
        <v>201</v>
      </c>
      <c r="M794" s="241">
        <v>45890.85962574074</v>
      </c>
      <c r="N794" s="239"/>
      <c r="O794" s="241"/>
    </row>
    <row r="795">
      <c r="A795" s="239" t="s">
        <v>766</v>
      </c>
      <c r="B795" s="239" t="s">
        <v>2927</v>
      </c>
      <c r="C795" s="239" t="s">
        <v>1755</v>
      </c>
      <c r="D795" s="239" t="s">
        <v>191</v>
      </c>
      <c r="E795" s="239">
        <v>67.0</v>
      </c>
      <c r="F795" s="239">
        <v>108.0</v>
      </c>
      <c r="G795" s="239">
        <v>18.0</v>
      </c>
      <c r="H795" s="239">
        <v>69.0</v>
      </c>
      <c r="I795" s="239"/>
      <c r="J795" s="239">
        <v>2.0</v>
      </c>
      <c r="K795" s="239">
        <v>1.0</v>
      </c>
      <c r="L795" s="239" t="s">
        <v>28</v>
      </c>
      <c r="M795" s="241">
        <v>45891.88108857639</v>
      </c>
      <c r="N795" s="239"/>
      <c r="O795" s="241"/>
    </row>
    <row r="796">
      <c r="A796" s="239" t="s">
        <v>2928</v>
      </c>
      <c r="B796" s="239" t="s">
        <v>2929</v>
      </c>
      <c r="C796" s="239" t="s">
        <v>1755</v>
      </c>
      <c r="D796" s="239" t="s">
        <v>191</v>
      </c>
      <c r="E796" s="239">
        <v>70.9</v>
      </c>
      <c r="F796" s="239">
        <v>138.0</v>
      </c>
      <c r="G796" s="239">
        <v>18.0</v>
      </c>
      <c r="H796" s="239">
        <v>72.0</v>
      </c>
      <c r="I796" s="239"/>
      <c r="J796" s="239">
        <v>2.0</v>
      </c>
      <c r="K796" s="239">
        <v>0.0</v>
      </c>
      <c r="L796" s="239" t="s">
        <v>340</v>
      </c>
      <c r="M796" s="241">
        <v>45906.389044780095</v>
      </c>
      <c r="N796" s="239"/>
      <c r="O796" s="241"/>
    </row>
  </sheetData>
  <autoFilter ref="$A$1:$O$247">
    <filterColumn colId="10">
      <filters>
        <filter val="0"/>
        <filter val="8"/>
      </filters>
    </filterColumn>
  </autoFilter>
  <customSheetViews>
    <customSheetView guid="{94457C37-FE08-402B-A5BC-F7CD67188E2E}" filter="1" showAutoFilter="1">
      <autoFilter ref="$A$1:$H$116"/>
    </customSheetView>
  </customSheetView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39.56"/>
    <col customWidth="1" min="2" max="2" width="27.11"/>
    <col customWidth="1" min="10" max="15" width="13.0"/>
  </cols>
  <sheetData>
    <row r="1">
      <c r="A1" s="220" t="s">
        <v>1745</v>
      </c>
      <c r="B1" s="221" t="s">
        <v>538</v>
      </c>
      <c r="C1" s="221" t="s">
        <v>399</v>
      </c>
      <c r="D1" s="221" t="s">
        <v>1746</v>
      </c>
      <c r="E1" s="222" t="s">
        <v>494</v>
      </c>
      <c r="F1" s="222" t="s">
        <v>495</v>
      </c>
      <c r="G1" s="222" t="s">
        <v>497</v>
      </c>
      <c r="H1" s="222" t="s">
        <v>498</v>
      </c>
      <c r="I1" s="222" t="s">
        <v>1747</v>
      </c>
      <c r="J1" s="222" t="s">
        <v>1748</v>
      </c>
      <c r="K1" s="222" t="s">
        <v>1749</v>
      </c>
      <c r="L1" s="222" t="s">
        <v>1750</v>
      </c>
      <c r="M1" s="222" t="s">
        <v>1751</v>
      </c>
      <c r="N1" s="222" t="s">
        <v>1752</v>
      </c>
      <c r="O1" s="222" t="s">
        <v>1753</v>
      </c>
    </row>
    <row r="2">
      <c r="A2" s="223" t="str">
        <f t="array" ref="A2:A310">IF(LEN(B2:B310) = 0, "", B2:B310 &amp; " - " &amp; C2:C310 &amp; " (" &amp; D2:D310 &amp; ")")</f>
        <v/>
      </c>
      <c r="B2" s="224"/>
      <c r="C2" s="224"/>
      <c r="D2" s="224"/>
      <c r="E2" s="224"/>
      <c r="F2" s="224"/>
      <c r="G2" s="224" t="str">
        <f t="array" ref="G2:G310">IF(LEN(D2:D310) = 0, "", vlookup(D2:D310,Types!B2:C310,2,false))</f>
        <v/>
      </c>
      <c r="H2" s="224"/>
      <c r="I2" s="224"/>
      <c r="J2" s="224" t="str">
        <f t="array" ref="J2:J310">IF(LEN(B2:B310) = 0, "", if(I2:I310 = TRUE,1,2))</f>
        <v/>
      </c>
      <c r="K2" s="224" t="str">
        <f t="array" ref="K2:K310">IF(LEN(B2:B310) = 0, "", countifs('Round History'!F45:F310,A2:A310))</f>
        <v/>
      </c>
      <c r="L2" s="224"/>
      <c r="M2" s="224"/>
      <c r="N2" s="224"/>
      <c r="O2" s="224"/>
    </row>
    <row r="3">
      <c r="A3" s="223" t="s">
        <v>1004</v>
      </c>
      <c r="B3" s="223" t="s">
        <v>1754</v>
      </c>
      <c r="C3" s="223" t="s">
        <v>1755</v>
      </c>
      <c r="D3" s="223" t="s">
        <v>191</v>
      </c>
      <c r="E3" s="223">
        <v>69.7</v>
      </c>
      <c r="F3" s="223">
        <v>120.0</v>
      </c>
      <c r="G3" s="223">
        <v>18.0</v>
      </c>
      <c r="H3" s="223">
        <v>72.0</v>
      </c>
      <c r="I3" s="223"/>
      <c r="J3" s="223">
        <v>2.0</v>
      </c>
      <c r="K3" s="223">
        <v>4.0</v>
      </c>
      <c r="L3" s="223"/>
      <c r="M3" s="223"/>
      <c r="N3" s="223"/>
      <c r="O3" s="223"/>
    </row>
    <row r="4">
      <c r="A4" s="223" t="s">
        <v>1756</v>
      </c>
      <c r="B4" s="223" t="s">
        <v>1754</v>
      </c>
      <c r="C4" s="223" t="s">
        <v>1757</v>
      </c>
      <c r="D4" s="223" t="s">
        <v>191</v>
      </c>
      <c r="E4" s="223">
        <v>68.7</v>
      </c>
      <c r="F4" s="223">
        <v>116.0</v>
      </c>
      <c r="G4" s="223">
        <v>18.0</v>
      </c>
      <c r="H4" s="223">
        <v>72.0</v>
      </c>
      <c r="I4" s="223"/>
      <c r="J4" s="223">
        <v>2.0</v>
      </c>
      <c r="K4" s="223">
        <v>0.0</v>
      </c>
      <c r="L4" s="223"/>
      <c r="M4" s="223"/>
      <c r="N4" s="223"/>
      <c r="O4" s="223"/>
    </row>
    <row r="5">
      <c r="A5" s="125" t="s">
        <v>1758</v>
      </c>
      <c r="B5" s="125" t="s">
        <v>1759</v>
      </c>
      <c r="C5" s="125" t="s">
        <v>1760</v>
      </c>
      <c r="D5" s="125" t="s">
        <v>1761</v>
      </c>
      <c r="E5" s="125">
        <v>33.6</v>
      </c>
      <c r="F5" s="125">
        <v>107.0</v>
      </c>
      <c r="G5" s="125">
        <v>9.0</v>
      </c>
      <c r="H5" s="227">
        <v>36.0</v>
      </c>
      <c r="I5" s="227"/>
      <c r="J5" s="227">
        <v>2.0</v>
      </c>
      <c r="K5" s="227">
        <v>0.0</v>
      </c>
      <c r="L5" s="227"/>
      <c r="M5" s="227"/>
      <c r="N5" s="227"/>
      <c r="O5" s="227"/>
    </row>
    <row r="6">
      <c r="A6" s="125" t="s">
        <v>1762</v>
      </c>
      <c r="B6" s="125" t="s">
        <v>1759</v>
      </c>
      <c r="C6" s="125" t="s">
        <v>1763</v>
      </c>
      <c r="D6" s="125" t="s">
        <v>1761</v>
      </c>
      <c r="E6" s="125">
        <v>34.5</v>
      </c>
      <c r="F6" s="125">
        <v>121.0</v>
      </c>
      <c r="G6" s="125">
        <v>9.0</v>
      </c>
      <c r="H6" s="227">
        <v>36.0</v>
      </c>
      <c r="I6" s="125"/>
      <c r="J6" s="125">
        <v>2.0</v>
      </c>
      <c r="K6" s="125">
        <v>0.0</v>
      </c>
      <c r="L6" s="125"/>
      <c r="M6" s="125"/>
      <c r="N6" s="125"/>
      <c r="O6" s="125"/>
    </row>
    <row r="7">
      <c r="A7" s="125" t="s">
        <v>946</v>
      </c>
      <c r="B7" s="125" t="s">
        <v>1759</v>
      </c>
      <c r="C7" s="125" t="s">
        <v>1764</v>
      </c>
      <c r="D7" s="125" t="s">
        <v>1761</v>
      </c>
      <c r="E7" s="125">
        <v>35.7</v>
      </c>
      <c r="F7" s="125">
        <v>128.0</v>
      </c>
      <c r="G7" s="125">
        <v>9.0</v>
      </c>
      <c r="H7" s="227">
        <v>36.0</v>
      </c>
      <c r="I7" s="125"/>
      <c r="J7" s="125">
        <v>2.0</v>
      </c>
      <c r="K7" s="125">
        <v>1.0</v>
      </c>
      <c r="L7" s="125"/>
      <c r="M7" s="125"/>
      <c r="N7" s="125"/>
      <c r="O7" s="125"/>
    </row>
    <row r="8">
      <c r="A8" s="125" t="s">
        <v>1765</v>
      </c>
      <c r="B8" s="125" t="s">
        <v>1759</v>
      </c>
      <c r="C8" s="125" t="s">
        <v>1766</v>
      </c>
      <c r="D8" s="125" t="s">
        <v>1761</v>
      </c>
      <c r="E8" s="125">
        <v>36.9</v>
      </c>
      <c r="F8" s="125">
        <v>132.0</v>
      </c>
      <c r="G8" s="125">
        <v>9.0</v>
      </c>
      <c r="H8" s="227">
        <v>36.0</v>
      </c>
      <c r="I8" s="125"/>
      <c r="J8" s="125">
        <v>2.0</v>
      </c>
      <c r="K8" s="125">
        <v>0.0</v>
      </c>
      <c r="L8" s="125"/>
      <c r="M8" s="125"/>
      <c r="N8" s="125"/>
      <c r="O8" s="125"/>
    </row>
    <row r="9">
      <c r="A9" s="125" t="s">
        <v>1767</v>
      </c>
      <c r="B9" s="125" t="s">
        <v>1768</v>
      </c>
      <c r="C9" s="125" t="s">
        <v>1760</v>
      </c>
      <c r="D9" s="223" t="s">
        <v>191</v>
      </c>
      <c r="E9" s="125">
        <v>67.2</v>
      </c>
      <c r="F9" s="125">
        <v>107.0</v>
      </c>
      <c r="G9" s="223">
        <v>18.0</v>
      </c>
      <c r="H9" s="125">
        <v>72.0</v>
      </c>
      <c r="I9" s="125"/>
      <c r="J9" s="125">
        <v>2.0</v>
      </c>
      <c r="K9" s="125">
        <v>0.0</v>
      </c>
      <c r="L9" s="125"/>
      <c r="M9" s="125"/>
      <c r="N9" s="125"/>
      <c r="O9" s="125"/>
    </row>
    <row r="10">
      <c r="A10" s="125" t="s">
        <v>1769</v>
      </c>
      <c r="B10" s="125" t="s">
        <v>1768</v>
      </c>
      <c r="C10" s="125" t="s">
        <v>1763</v>
      </c>
      <c r="D10" s="223" t="s">
        <v>191</v>
      </c>
      <c r="E10" s="125">
        <v>69.0</v>
      </c>
      <c r="F10" s="125">
        <v>121.0</v>
      </c>
      <c r="G10" s="223">
        <v>18.0</v>
      </c>
      <c r="H10" s="125">
        <v>72.0</v>
      </c>
      <c r="I10" s="125"/>
      <c r="J10" s="125">
        <v>2.0</v>
      </c>
      <c r="K10" s="125">
        <v>0.0</v>
      </c>
      <c r="L10" s="125"/>
      <c r="M10" s="125"/>
      <c r="N10" s="125"/>
      <c r="O10" s="125"/>
    </row>
    <row r="11">
      <c r="A11" s="125" t="s">
        <v>1770</v>
      </c>
      <c r="B11" s="125" t="s">
        <v>1768</v>
      </c>
      <c r="C11" s="125" t="s">
        <v>1764</v>
      </c>
      <c r="D11" s="223" t="s">
        <v>191</v>
      </c>
      <c r="E11" s="125">
        <v>71.4</v>
      </c>
      <c r="F11" s="125">
        <v>128.0</v>
      </c>
      <c r="G11" s="223">
        <v>18.0</v>
      </c>
      <c r="H11" s="125">
        <v>72.0</v>
      </c>
      <c r="I11" s="125"/>
      <c r="J11" s="125">
        <v>2.0</v>
      </c>
      <c r="K11" s="125">
        <v>0.0</v>
      </c>
      <c r="L11" s="125"/>
      <c r="M11" s="125"/>
      <c r="N11" s="125"/>
      <c r="O11" s="125"/>
    </row>
    <row r="12">
      <c r="A12" s="125" t="s">
        <v>1771</v>
      </c>
      <c r="B12" s="125" t="s">
        <v>1768</v>
      </c>
      <c r="C12" s="125" t="s">
        <v>1766</v>
      </c>
      <c r="D12" s="223" t="s">
        <v>191</v>
      </c>
      <c r="E12" s="125">
        <v>73.8</v>
      </c>
      <c r="F12" s="125">
        <v>132.0</v>
      </c>
      <c r="G12" s="223">
        <v>18.0</v>
      </c>
      <c r="H12" s="125">
        <v>72.0</v>
      </c>
      <c r="I12" s="125"/>
      <c r="J12" s="125">
        <v>2.0</v>
      </c>
      <c r="K12" s="125">
        <v>0.0</v>
      </c>
      <c r="L12" s="125"/>
      <c r="M12" s="125"/>
      <c r="N12" s="125"/>
      <c r="O12" s="125"/>
    </row>
    <row r="13">
      <c r="A13" s="125" t="s">
        <v>1772</v>
      </c>
      <c r="B13" s="125" t="s">
        <v>1773</v>
      </c>
      <c r="C13" s="125" t="s">
        <v>1760</v>
      </c>
      <c r="D13" s="125" t="s">
        <v>1761</v>
      </c>
      <c r="E13" s="125">
        <v>33.2</v>
      </c>
      <c r="F13" s="125">
        <v>109.0</v>
      </c>
      <c r="G13" s="125">
        <v>9.0</v>
      </c>
      <c r="H13" s="125">
        <v>36.0</v>
      </c>
      <c r="I13" s="125"/>
      <c r="J13" s="125">
        <v>2.0</v>
      </c>
      <c r="K13" s="125">
        <v>0.0</v>
      </c>
      <c r="L13" s="125"/>
      <c r="M13" s="125"/>
      <c r="N13" s="125"/>
      <c r="O13" s="125"/>
    </row>
    <row r="14">
      <c r="A14" s="125" t="s">
        <v>1151</v>
      </c>
      <c r="B14" s="125" t="s">
        <v>1773</v>
      </c>
      <c r="C14" s="125" t="s">
        <v>1763</v>
      </c>
      <c r="D14" s="125" t="s">
        <v>1761</v>
      </c>
      <c r="E14" s="125">
        <v>34.6</v>
      </c>
      <c r="F14" s="125">
        <v>123.0</v>
      </c>
      <c r="G14" s="125">
        <v>9.0</v>
      </c>
      <c r="H14" s="125">
        <v>36.0</v>
      </c>
      <c r="I14" s="125"/>
      <c r="J14" s="125">
        <v>2.0</v>
      </c>
      <c r="K14" s="125">
        <v>2.0</v>
      </c>
      <c r="L14" s="125"/>
      <c r="M14" s="125"/>
      <c r="N14" s="125"/>
      <c r="O14" s="125"/>
    </row>
    <row r="15">
      <c r="A15" s="125" t="s">
        <v>1158</v>
      </c>
      <c r="B15" s="125" t="s">
        <v>1773</v>
      </c>
      <c r="C15" s="125" t="s">
        <v>1764</v>
      </c>
      <c r="D15" s="125" t="s">
        <v>1761</v>
      </c>
      <c r="E15" s="125">
        <v>35.5</v>
      </c>
      <c r="F15" s="125">
        <v>128.0</v>
      </c>
      <c r="G15" s="125">
        <v>9.0</v>
      </c>
      <c r="H15" s="125">
        <v>36.0</v>
      </c>
      <c r="I15" s="125"/>
      <c r="J15" s="125">
        <v>2.0</v>
      </c>
      <c r="K15" s="125">
        <v>4.0</v>
      </c>
      <c r="L15" s="125"/>
      <c r="M15" s="125"/>
      <c r="N15" s="125"/>
      <c r="O15" s="125"/>
    </row>
    <row r="16">
      <c r="A16" s="125" t="s">
        <v>1774</v>
      </c>
      <c r="B16" s="125" t="s">
        <v>1773</v>
      </c>
      <c r="C16" s="125" t="s">
        <v>1766</v>
      </c>
      <c r="D16" s="125" t="s">
        <v>1761</v>
      </c>
      <c r="E16" s="125">
        <v>37.3</v>
      </c>
      <c r="F16" s="125">
        <v>136.0</v>
      </c>
      <c r="G16" s="125">
        <v>9.0</v>
      </c>
      <c r="H16" s="125">
        <v>36.0</v>
      </c>
      <c r="I16" s="125"/>
      <c r="J16" s="125">
        <v>2.0</v>
      </c>
      <c r="K16" s="125">
        <v>0.0</v>
      </c>
      <c r="L16" s="125"/>
      <c r="M16" s="125"/>
      <c r="N16" s="125"/>
      <c r="O16" s="125"/>
    </row>
    <row r="17">
      <c r="A17" s="125" t="s">
        <v>1775</v>
      </c>
      <c r="B17" s="125" t="s">
        <v>1776</v>
      </c>
      <c r="C17" s="125" t="s">
        <v>1760</v>
      </c>
      <c r="D17" s="223" t="s">
        <v>191</v>
      </c>
      <c r="E17" s="125">
        <v>66.8</v>
      </c>
      <c r="F17" s="125">
        <v>108.0</v>
      </c>
      <c r="G17" s="223">
        <v>18.0</v>
      </c>
      <c r="H17" s="125">
        <v>72.0</v>
      </c>
      <c r="I17" s="125"/>
      <c r="J17" s="125">
        <v>2.0</v>
      </c>
      <c r="K17" s="125">
        <v>0.0</v>
      </c>
      <c r="L17" s="125"/>
      <c r="M17" s="125"/>
      <c r="N17" s="125"/>
      <c r="O17" s="125"/>
    </row>
    <row r="18">
      <c r="A18" s="125" t="s">
        <v>1777</v>
      </c>
      <c r="B18" s="125" t="s">
        <v>1776</v>
      </c>
      <c r="C18" s="125" t="s">
        <v>1763</v>
      </c>
      <c r="D18" s="223" t="s">
        <v>191</v>
      </c>
      <c r="E18" s="125">
        <v>69.1</v>
      </c>
      <c r="F18" s="125">
        <v>122.0</v>
      </c>
      <c r="G18" s="223">
        <v>18.0</v>
      </c>
      <c r="H18" s="125">
        <v>72.0</v>
      </c>
      <c r="I18" s="125"/>
      <c r="J18" s="125">
        <v>2.0</v>
      </c>
      <c r="K18" s="125">
        <v>0.0</v>
      </c>
      <c r="L18" s="125"/>
      <c r="M18" s="125"/>
      <c r="N18" s="125"/>
      <c r="O18" s="125"/>
    </row>
    <row r="19">
      <c r="A19" s="125" t="s">
        <v>1241</v>
      </c>
      <c r="B19" s="125" t="s">
        <v>1776</v>
      </c>
      <c r="C19" s="125" t="s">
        <v>1764</v>
      </c>
      <c r="D19" s="223" t="s">
        <v>191</v>
      </c>
      <c r="E19" s="125">
        <v>71.2</v>
      </c>
      <c r="F19" s="125">
        <v>128.0</v>
      </c>
      <c r="G19" s="223">
        <v>18.0</v>
      </c>
      <c r="H19" s="125">
        <v>72.0</v>
      </c>
      <c r="I19" s="125"/>
      <c r="J19" s="125">
        <v>2.0</v>
      </c>
      <c r="K19" s="125">
        <v>1.0</v>
      </c>
      <c r="L19" s="125"/>
      <c r="M19" s="125"/>
      <c r="N19" s="125"/>
      <c r="O19" s="125"/>
    </row>
    <row r="20">
      <c r="A20" s="125" t="s">
        <v>1778</v>
      </c>
      <c r="B20" s="125" t="s">
        <v>1776</v>
      </c>
      <c r="C20" s="125" t="s">
        <v>1766</v>
      </c>
      <c r="D20" s="223" t="s">
        <v>191</v>
      </c>
      <c r="E20" s="125">
        <v>74.2</v>
      </c>
      <c r="F20" s="125">
        <v>134.0</v>
      </c>
      <c r="G20" s="223">
        <v>18.0</v>
      </c>
      <c r="H20" s="125">
        <v>72.0</v>
      </c>
      <c r="I20" s="125"/>
      <c r="J20" s="125">
        <v>2.0</v>
      </c>
      <c r="K20" s="125">
        <v>0.0</v>
      </c>
      <c r="L20" s="125"/>
      <c r="M20" s="125"/>
      <c r="N20" s="125"/>
      <c r="O20" s="125"/>
    </row>
    <row r="21">
      <c r="A21" s="125" t="s">
        <v>1779</v>
      </c>
      <c r="B21" s="125" t="s">
        <v>1780</v>
      </c>
      <c r="C21" s="125" t="s">
        <v>1760</v>
      </c>
      <c r="D21" s="223" t="s">
        <v>191</v>
      </c>
      <c r="E21" s="125">
        <v>66.4</v>
      </c>
      <c r="F21" s="125">
        <v>109.0</v>
      </c>
      <c r="G21" s="223">
        <v>18.0</v>
      </c>
      <c r="H21" s="125">
        <v>72.0</v>
      </c>
      <c r="I21" s="125"/>
      <c r="J21" s="125">
        <v>2.0</v>
      </c>
      <c r="K21" s="125">
        <v>0.0</v>
      </c>
      <c r="L21" s="125"/>
      <c r="M21" s="125"/>
      <c r="N21" s="125"/>
      <c r="O21" s="125"/>
    </row>
    <row r="22">
      <c r="A22" s="125" t="s">
        <v>1781</v>
      </c>
      <c r="B22" s="125" t="s">
        <v>1780</v>
      </c>
      <c r="C22" s="125" t="s">
        <v>1763</v>
      </c>
      <c r="D22" s="223" t="s">
        <v>191</v>
      </c>
      <c r="E22" s="125">
        <v>69.2</v>
      </c>
      <c r="F22" s="125">
        <v>123.0</v>
      </c>
      <c r="G22" s="223">
        <v>18.0</v>
      </c>
      <c r="H22" s="125">
        <v>72.0</v>
      </c>
      <c r="I22" s="125"/>
      <c r="J22" s="125">
        <v>2.0</v>
      </c>
      <c r="K22" s="125">
        <v>0.0</v>
      </c>
      <c r="L22" s="125"/>
      <c r="M22" s="125"/>
      <c r="N22" s="125"/>
      <c r="O22" s="125"/>
    </row>
    <row r="23">
      <c r="A23" s="125" t="s">
        <v>1782</v>
      </c>
      <c r="B23" s="125" t="s">
        <v>1780</v>
      </c>
      <c r="C23" s="125" t="s">
        <v>1764</v>
      </c>
      <c r="D23" s="223" t="s">
        <v>191</v>
      </c>
      <c r="E23" s="125">
        <v>71.0</v>
      </c>
      <c r="F23" s="125">
        <v>128.0</v>
      </c>
      <c r="G23" s="223">
        <v>18.0</v>
      </c>
      <c r="H23" s="125">
        <v>72.0</v>
      </c>
      <c r="I23" s="125"/>
      <c r="J23" s="125">
        <v>2.0</v>
      </c>
      <c r="K23" s="125">
        <v>0.0</v>
      </c>
      <c r="L23" s="125"/>
      <c r="M23" s="125"/>
      <c r="N23" s="125"/>
      <c r="O23" s="125"/>
    </row>
    <row r="24">
      <c r="A24" s="125" t="s">
        <v>1783</v>
      </c>
      <c r="B24" s="125" t="s">
        <v>1780</v>
      </c>
      <c r="C24" s="125" t="s">
        <v>1766</v>
      </c>
      <c r="D24" s="223" t="s">
        <v>191</v>
      </c>
      <c r="E24" s="125">
        <v>74.6</v>
      </c>
      <c r="F24" s="125">
        <v>136.0</v>
      </c>
      <c r="G24" s="223">
        <v>18.0</v>
      </c>
      <c r="H24" s="125">
        <v>72.0</v>
      </c>
      <c r="I24" s="125"/>
      <c r="J24" s="125">
        <v>2.0</v>
      </c>
      <c r="K24" s="125">
        <v>0.0</v>
      </c>
      <c r="L24" s="125"/>
      <c r="M24" s="125"/>
      <c r="N24" s="125"/>
      <c r="O24" s="125"/>
    </row>
    <row r="25">
      <c r="A25" s="223" t="s">
        <v>1784</v>
      </c>
      <c r="B25" s="223" t="s">
        <v>1785</v>
      </c>
      <c r="C25" s="223" t="s">
        <v>1757</v>
      </c>
      <c r="D25" s="223" t="s">
        <v>191</v>
      </c>
      <c r="E25" s="223">
        <v>72.4</v>
      </c>
      <c r="F25" s="223">
        <v>136.0</v>
      </c>
      <c r="G25" s="223">
        <v>18.0</v>
      </c>
      <c r="H25" s="125">
        <v>72.0</v>
      </c>
      <c r="I25" s="223"/>
      <c r="J25" s="223">
        <v>2.0</v>
      </c>
      <c r="K25" s="223">
        <v>0.0</v>
      </c>
      <c r="L25" s="223"/>
      <c r="M25" s="223"/>
      <c r="N25" s="223"/>
      <c r="O25" s="223"/>
    </row>
    <row r="26">
      <c r="A26" s="223" t="s">
        <v>1786</v>
      </c>
      <c r="B26" s="223" t="s">
        <v>1785</v>
      </c>
      <c r="C26" s="223" t="s">
        <v>1757</v>
      </c>
      <c r="D26" s="223" t="s">
        <v>1787</v>
      </c>
      <c r="E26" s="223">
        <v>36.5</v>
      </c>
      <c r="F26" s="223">
        <v>135.0</v>
      </c>
      <c r="G26" s="223">
        <v>9.0</v>
      </c>
      <c r="H26" s="223">
        <v>36.0</v>
      </c>
      <c r="I26" s="223"/>
      <c r="J26" s="223">
        <v>2.0</v>
      </c>
      <c r="K26" s="223">
        <v>0.0</v>
      </c>
      <c r="L26" s="223"/>
      <c r="M26" s="223"/>
      <c r="N26" s="223"/>
      <c r="O26" s="223"/>
    </row>
    <row r="27">
      <c r="A27" s="223" t="s">
        <v>1788</v>
      </c>
      <c r="B27" s="223" t="s">
        <v>1785</v>
      </c>
      <c r="C27" s="223" t="s">
        <v>1757</v>
      </c>
      <c r="D27" s="223" t="s">
        <v>1789</v>
      </c>
      <c r="E27" s="223">
        <v>35.9</v>
      </c>
      <c r="F27" s="223">
        <v>137.0</v>
      </c>
      <c r="G27" s="223">
        <v>9.0</v>
      </c>
      <c r="H27" s="223">
        <v>36.0</v>
      </c>
      <c r="I27" s="223"/>
      <c r="J27" s="223">
        <v>2.0</v>
      </c>
      <c r="K27" s="223">
        <v>0.0</v>
      </c>
      <c r="L27" s="223"/>
      <c r="M27" s="223"/>
      <c r="N27" s="223"/>
      <c r="O27" s="223"/>
    </row>
    <row r="28">
      <c r="A28" s="223" t="s">
        <v>1790</v>
      </c>
      <c r="B28" s="223" t="s">
        <v>1791</v>
      </c>
      <c r="C28" s="223" t="s">
        <v>1757</v>
      </c>
      <c r="D28" s="223" t="s">
        <v>191</v>
      </c>
      <c r="E28" s="223">
        <v>70.9</v>
      </c>
      <c r="F28" s="223">
        <v>128.0</v>
      </c>
      <c r="G28" s="223">
        <v>18.0</v>
      </c>
      <c r="H28" s="223">
        <v>72.0</v>
      </c>
      <c r="I28" s="223"/>
      <c r="J28" s="223">
        <v>2.0</v>
      </c>
      <c r="K28" s="223">
        <v>0.0</v>
      </c>
      <c r="L28" s="223"/>
      <c r="M28" s="223"/>
      <c r="N28" s="223"/>
      <c r="O28" s="223"/>
    </row>
    <row r="29">
      <c r="A29" s="223" t="s">
        <v>1792</v>
      </c>
      <c r="B29" s="223" t="s">
        <v>1791</v>
      </c>
      <c r="C29" s="223" t="s">
        <v>1757</v>
      </c>
      <c r="D29" s="223" t="s">
        <v>1787</v>
      </c>
      <c r="E29" s="223">
        <v>35.6</v>
      </c>
      <c r="F29" s="223">
        <v>130.0</v>
      </c>
      <c r="G29" s="223">
        <v>9.0</v>
      </c>
      <c r="H29" s="223">
        <v>36.0</v>
      </c>
      <c r="I29" s="223"/>
      <c r="J29" s="223">
        <v>2.0</v>
      </c>
      <c r="K29" s="223">
        <v>0.0</v>
      </c>
      <c r="L29" s="223"/>
      <c r="M29" s="223"/>
      <c r="N29" s="223"/>
      <c r="O29" s="223"/>
    </row>
    <row r="30">
      <c r="A30" s="223" t="s">
        <v>1793</v>
      </c>
      <c r="B30" s="223" t="s">
        <v>1791</v>
      </c>
      <c r="C30" s="223" t="s">
        <v>1757</v>
      </c>
      <c r="D30" s="223" t="s">
        <v>1789</v>
      </c>
      <c r="E30" s="223">
        <v>35.3</v>
      </c>
      <c r="F30" s="223">
        <v>126.0</v>
      </c>
      <c r="G30" s="223">
        <v>9.0</v>
      </c>
      <c r="H30" s="223">
        <v>36.0</v>
      </c>
      <c r="I30" s="223"/>
      <c r="J30" s="223">
        <v>2.0</v>
      </c>
      <c r="K30" s="223">
        <v>0.0</v>
      </c>
      <c r="L30" s="223"/>
      <c r="M30" s="223"/>
      <c r="N30" s="223"/>
      <c r="O30" s="223"/>
    </row>
    <row r="31">
      <c r="A31" s="223" t="s">
        <v>1794</v>
      </c>
      <c r="B31" s="223" t="s">
        <v>1795</v>
      </c>
      <c r="C31" s="223" t="s">
        <v>1755</v>
      </c>
      <c r="D31" s="223" t="s">
        <v>191</v>
      </c>
      <c r="E31" s="223">
        <v>71.2</v>
      </c>
      <c r="F31" s="223">
        <v>125.0</v>
      </c>
      <c r="G31" s="223">
        <v>18.0</v>
      </c>
      <c r="H31" s="223">
        <v>72.0</v>
      </c>
      <c r="I31" s="223"/>
      <c r="J31" s="223">
        <v>2.0</v>
      </c>
      <c r="K31" s="223">
        <v>0.0</v>
      </c>
      <c r="L31" s="223"/>
      <c r="M31" s="223"/>
      <c r="N31" s="223"/>
      <c r="O31" s="223"/>
    </row>
    <row r="32">
      <c r="A32" s="223" t="s">
        <v>1796</v>
      </c>
      <c r="B32" s="223" t="s">
        <v>1795</v>
      </c>
      <c r="C32" s="223" t="s">
        <v>1757</v>
      </c>
      <c r="D32" s="223" t="s">
        <v>191</v>
      </c>
      <c r="E32" s="223">
        <v>69.7</v>
      </c>
      <c r="F32" s="223">
        <v>123.0</v>
      </c>
      <c r="G32" s="223">
        <v>18.0</v>
      </c>
      <c r="H32" s="223">
        <v>72.0</v>
      </c>
      <c r="I32" s="223"/>
      <c r="J32" s="223">
        <v>2.0</v>
      </c>
      <c r="K32" s="223">
        <v>0.0</v>
      </c>
      <c r="L32" s="223"/>
      <c r="M32" s="223"/>
      <c r="N32" s="223"/>
      <c r="O32" s="223"/>
    </row>
    <row r="33">
      <c r="A33" s="223" t="s">
        <v>2930</v>
      </c>
      <c r="B33" s="223" t="s">
        <v>2237</v>
      </c>
      <c r="C33" s="223" t="s">
        <v>2199</v>
      </c>
      <c r="D33" s="223" t="s">
        <v>191</v>
      </c>
      <c r="E33" s="223">
        <v>71.8</v>
      </c>
      <c r="F33" s="223">
        <v>129.0</v>
      </c>
      <c r="G33" s="223">
        <v>18.0</v>
      </c>
      <c r="H33" s="223">
        <v>71.0</v>
      </c>
      <c r="I33" s="223"/>
      <c r="J33" s="223">
        <v>2.0</v>
      </c>
      <c r="K33" s="223">
        <v>0.0</v>
      </c>
      <c r="L33" s="223"/>
      <c r="M33" s="223"/>
      <c r="N33" s="223"/>
      <c r="O33" s="223"/>
    </row>
    <row r="34">
      <c r="A34" s="223" t="s">
        <v>2931</v>
      </c>
      <c r="B34" s="223" t="s">
        <v>2237</v>
      </c>
      <c r="C34" s="223" t="s">
        <v>2199</v>
      </c>
      <c r="D34" s="223" t="s">
        <v>1787</v>
      </c>
      <c r="E34" s="223">
        <v>36.3</v>
      </c>
      <c r="F34" s="223">
        <v>130.0</v>
      </c>
      <c r="G34" s="223">
        <v>9.0</v>
      </c>
      <c r="H34" s="223">
        <v>36.0</v>
      </c>
      <c r="I34" s="223"/>
      <c r="J34" s="223">
        <v>2.0</v>
      </c>
      <c r="K34" s="223">
        <v>0.0</v>
      </c>
      <c r="L34" s="223"/>
      <c r="M34" s="223"/>
      <c r="N34" s="223"/>
      <c r="O34" s="223"/>
    </row>
    <row r="35">
      <c r="A35" s="223" t="s">
        <v>2932</v>
      </c>
      <c r="B35" s="223" t="s">
        <v>2237</v>
      </c>
      <c r="C35" s="223" t="s">
        <v>2199</v>
      </c>
      <c r="D35" s="223" t="s">
        <v>1789</v>
      </c>
      <c r="E35" s="223">
        <v>35.5</v>
      </c>
      <c r="F35" s="223">
        <v>128.0</v>
      </c>
      <c r="G35" s="223">
        <v>9.0</v>
      </c>
      <c r="H35" s="223">
        <v>35.0</v>
      </c>
      <c r="I35" s="223"/>
      <c r="J35" s="223">
        <v>2.0</v>
      </c>
      <c r="K35" s="223">
        <v>0.0</v>
      </c>
      <c r="L35" s="223"/>
      <c r="M35" s="223"/>
      <c r="N35" s="223"/>
      <c r="O35" s="223"/>
    </row>
    <row r="36">
      <c r="A36" s="223" t="s">
        <v>2933</v>
      </c>
      <c r="B36" s="223" t="s">
        <v>2237</v>
      </c>
      <c r="C36" s="223" t="s">
        <v>2556</v>
      </c>
      <c r="D36" s="223" t="s">
        <v>191</v>
      </c>
      <c r="E36" s="223">
        <v>70.5</v>
      </c>
      <c r="F36" s="223">
        <v>124.0</v>
      </c>
      <c r="G36" s="223">
        <v>18.0</v>
      </c>
      <c r="H36" s="223">
        <v>71.0</v>
      </c>
      <c r="I36" s="223"/>
      <c r="J36" s="223">
        <v>2.0</v>
      </c>
      <c r="K36" s="223">
        <v>0.0</v>
      </c>
      <c r="L36" s="223"/>
      <c r="M36" s="223"/>
      <c r="N36" s="223"/>
      <c r="O36" s="223"/>
    </row>
    <row r="37">
      <c r="A37" s="223" t="s">
        <v>2934</v>
      </c>
      <c r="B37" s="223" t="s">
        <v>2237</v>
      </c>
      <c r="C37" s="223" t="s">
        <v>2556</v>
      </c>
      <c r="D37" s="223" t="s">
        <v>1787</v>
      </c>
      <c r="E37" s="223">
        <v>35.9</v>
      </c>
      <c r="F37" s="223">
        <v>125.0</v>
      </c>
      <c r="G37" s="223">
        <v>9.0</v>
      </c>
      <c r="H37" s="223">
        <v>36.0</v>
      </c>
      <c r="I37" s="223"/>
      <c r="J37" s="223">
        <v>2.0</v>
      </c>
      <c r="K37" s="223">
        <v>0.0</v>
      </c>
      <c r="L37" s="223"/>
      <c r="M37" s="223"/>
      <c r="N37" s="223"/>
      <c r="O37" s="223"/>
    </row>
    <row r="38">
      <c r="A38" s="223" t="s">
        <v>2935</v>
      </c>
      <c r="B38" s="223" t="s">
        <v>2237</v>
      </c>
      <c r="C38" s="223" t="s">
        <v>2556</v>
      </c>
      <c r="D38" s="223" t="s">
        <v>1789</v>
      </c>
      <c r="E38" s="223">
        <v>34.6</v>
      </c>
      <c r="F38" s="223">
        <v>123.0</v>
      </c>
      <c r="G38" s="223">
        <v>9.0</v>
      </c>
      <c r="H38" s="223">
        <v>35.0</v>
      </c>
      <c r="I38" s="223"/>
      <c r="J38" s="223">
        <v>2.0</v>
      </c>
      <c r="K38" s="223">
        <v>0.0</v>
      </c>
      <c r="L38" s="223"/>
      <c r="M38" s="223"/>
      <c r="N38" s="223"/>
      <c r="O38" s="223"/>
    </row>
    <row r="39">
      <c r="A39" s="223" t="s">
        <v>1797</v>
      </c>
      <c r="B39" s="223" t="s">
        <v>1798</v>
      </c>
      <c r="C39" s="223" t="s">
        <v>1799</v>
      </c>
      <c r="D39" s="223" t="s">
        <v>191</v>
      </c>
      <c r="E39" s="223">
        <v>75.2</v>
      </c>
      <c r="F39" s="223">
        <v>143.0</v>
      </c>
      <c r="G39" s="223">
        <v>18.0</v>
      </c>
      <c r="H39" s="223">
        <v>72.0</v>
      </c>
      <c r="I39" s="223"/>
      <c r="J39" s="223">
        <v>2.0</v>
      </c>
      <c r="K39" s="223">
        <v>0.0</v>
      </c>
      <c r="L39" s="223"/>
      <c r="M39" s="223"/>
      <c r="N39" s="223"/>
      <c r="O39" s="223"/>
    </row>
    <row r="40">
      <c r="A40" s="223" t="s">
        <v>1800</v>
      </c>
      <c r="B40" s="223" t="s">
        <v>1798</v>
      </c>
      <c r="C40" s="223" t="s">
        <v>1799</v>
      </c>
      <c r="D40" s="223" t="s">
        <v>1787</v>
      </c>
      <c r="E40" s="223">
        <v>37.3</v>
      </c>
      <c r="F40" s="223">
        <v>145.0</v>
      </c>
      <c r="G40" s="223">
        <v>9.0</v>
      </c>
      <c r="H40" s="223">
        <v>36.0</v>
      </c>
      <c r="I40" s="223"/>
      <c r="J40" s="223">
        <v>2.0</v>
      </c>
      <c r="K40" s="223">
        <v>0.0</v>
      </c>
      <c r="L40" s="223"/>
      <c r="M40" s="223"/>
      <c r="N40" s="223"/>
      <c r="O40" s="223"/>
    </row>
    <row r="41">
      <c r="A41" s="223" t="s">
        <v>1801</v>
      </c>
      <c r="B41" s="223" t="s">
        <v>1798</v>
      </c>
      <c r="C41" s="223" t="s">
        <v>1799</v>
      </c>
      <c r="D41" s="223" t="s">
        <v>1789</v>
      </c>
      <c r="E41" s="223">
        <v>37.9</v>
      </c>
      <c r="F41" s="223">
        <v>141.0</v>
      </c>
      <c r="G41" s="223">
        <v>9.0</v>
      </c>
      <c r="H41" s="223">
        <v>36.0</v>
      </c>
      <c r="I41" s="223"/>
      <c r="J41" s="223">
        <v>2.0</v>
      </c>
      <c r="K41" s="223">
        <v>0.0</v>
      </c>
      <c r="L41" s="223"/>
      <c r="M41" s="223"/>
      <c r="N41" s="223"/>
      <c r="O41" s="223"/>
    </row>
    <row r="42">
      <c r="A42" s="223" t="s">
        <v>1517</v>
      </c>
      <c r="B42" s="223" t="s">
        <v>1798</v>
      </c>
      <c r="C42" s="223" t="s">
        <v>1802</v>
      </c>
      <c r="D42" s="223" t="s">
        <v>191</v>
      </c>
      <c r="E42" s="223">
        <v>73.1</v>
      </c>
      <c r="F42" s="223">
        <v>137.0</v>
      </c>
      <c r="G42" s="223">
        <v>18.0</v>
      </c>
      <c r="H42" s="223">
        <v>72.0</v>
      </c>
      <c r="I42" s="223"/>
      <c r="J42" s="223">
        <v>2.0</v>
      </c>
      <c r="K42" s="223">
        <v>1.0</v>
      </c>
      <c r="L42" s="223"/>
      <c r="M42" s="223"/>
      <c r="N42" s="223"/>
      <c r="O42" s="223"/>
    </row>
    <row r="43">
      <c r="A43" s="223" t="s">
        <v>1803</v>
      </c>
      <c r="B43" s="223" t="s">
        <v>1798</v>
      </c>
      <c r="C43" s="223" t="s">
        <v>1802</v>
      </c>
      <c r="D43" s="223" t="s">
        <v>1787</v>
      </c>
      <c r="E43" s="223">
        <v>36.2</v>
      </c>
      <c r="F43" s="223">
        <v>140.0</v>
      </c>
      <c r="G43" s="223">
        <v>9.0</v>
      </c>
      <c r="H43" s="223">
        <v>36.0</v>
      </c>
      <c r="I43" s="223"/>
      <c r="J43" s="223">
        <v>2.0</v>
      </c>
      <c r="K43" s="223">
        <v>0.0</v>
      </c>
      <c r="L43" s="223"/>
      <c r="M43" s="223"/>
      <c r="N43" s="223"/>
      <c r="O43" s="223"/>
    </row>
    <row r="44">
      <c r="A44" s="223" t="s">
        <v>1804</v>
      </c>
      <c r="B44" s="223" t="s">
        <v>1798</v>
      </c>
      <c r="C44" s="223" t="s">
        <v>1802</v>
      </c>
      <c r="D44" s="223" t="s">
        <v>1789</v>
      </c>
      <c r="E44" s="223">
        <v>36.9</v>
      </c>
      <c r="F44" s="223">
        <v>134.0</v>
      </c>
      <c r="G44" s="223">
        <v>9.0</v>
      </c>
      <c r="H44" s="223">
        <v>36.0</v>
      </c>
      <c r="I44" s="223"/>
      <c r="J44" s="223">
        <v>2.0</v>
      </c>
      <c r="K44" s="223">
        <v>0.0</v>
      </c>
      <c r="L44" s="223"/>
      <c r="M44" s="223"/>
      <c r="N44" s="223"/>
      <c r="O44" s="223"/>
    </row>
    <row r="45">
      <c r="A45" s="223" t="s">
        <v>1805</v>
      </c>
      <c r="B45" s="223" t="s">
        <v>1798</v>
      </c>
      <c r="C45" s="223" t="s">
        <v>1806</v>
      </c>
      <c r="D45" s="223" t="s">
        <v>191</v>
      </c>
      <c r="E45" s="223">
        <v>74.0</v>
      </c>
      <c r="F45" s="223">
        <v>139.0</v>
      </c>
      <c r="G45" s="223">
        <v>18.0</v>
      </c>
      <c r="H45" s="223">
        <v>72.0</v>
      </c>
      <c r="I45" s="223"/>
      <c r="J45" s="223">
        <v>2.0</v>
      </c>
      <c r="K45" s="223">
        <v>0.0</v>
      </c>
      <c r="L45" s="223"/>
      <c r="M45" s="223"/>
      <c r="N45" s="223"/>
      <c r="O45" s="223"/>
    </row>
    <row r="46">
      <c r="A46" s="223" t="s">
        <v>1807</v>
      </c>
      <c r="B46" s="223" t="s">
        <v>1798</v>
      </c>
      <c r="C46" s="223" t="s">
        <v>1806</v>
      </c>
      <c r="D46" s="223" t="s">
        <v>1787</v>
      </c>
      <c r="E46" s="223">
        <v>36.9</v>
      </c>
      <c r="F46" s="223">
        <v>142.0</v>
      </c>
      <c r="G46" s="223">
        <v>9.0</v>
      </c>
      <c r="H46" s="223">
        <v>36.0</v>
      </c>
      <c r="I46" s="223"/>
      <c r="J46" s="223">
        <v>2.0</v>
      </c>
      <c r="K46" s="223">
        <v>0.0</v>
      </c>
      <c r="L46" s="223"/>
      <c r="M46" s="223"/>
      <c r="N46" s="223"/>
      <c r="O46" s="223"/>
    </row>
    <row r="47">
      <c r="A47" s="223" t="s">
        <v>1808</v>
      </c>
      <c r="B47" s="223" t="s">
        <v>1798</v>
      </c>
      <c r="C47" s="223" t="s">
        <v>1806</v>
      </c>
      <c r="D47" s="223" t="s">
        <v>1789</v>
      </c>
      <c r="E47" s="223">
        <v>37.1</v>
      </c>
      <c r="F47" s="223">
        <v>136.0</v>
      </c>
      <c r="G47" s="223">
        <v>9.0</v>
      </c>
      <c r="H47" s="223">
        <v>36.0</v>
      </c>
      <c r="I47" s="223"/>
      <c r="J47" s="223">
        <v>2.0</v>
      </c>
      <c r="K47" s="223">
        <v>0.0</v>
      </c>
      <c r="L47" s="223"/>
      <c r="M47" s="223"/>
      <c r="N47" s="223"/>
      <c r="O47" s="223"/>
    </row>
    <row r="48">
      <c r="A48" s="223" t="s">
        <v>1809</v>
      </c>
      <c r="B48" s="223" t="s">
        <v>1810</v>
      </c>
      <c r="C48" s="223" t="s">
        <v>1799</v>
      </c>
      <c r="D48" s="223" t="s">
        <v>191</v>
      </c>
      <c r="E48" s="223">
        <v>71.9</v>
      </c>
      <c r="F48" s="223">
        <v>134.0</v>
      </c>
      <c r="G48" s="223">
        <v>18.0</v>
      </c>
      <c r="H48" s="223">
        <v>70.0</v>
      </c>
      <c r="I48" s="223"/>
      <c r="J48" s="223">
        <v>2.0</v>
      </c>
      <c r="K48" s="223">
        <v>0.0</v>
      </c>
      <c r="L48" s="223"/>
      <c r="M48" s="223"/>
      <c r="N48" s="223"/>
      <c r="O48" s="223"/>
    </row>
    <row r="49">
      <c r="A49" s="223" t="s">
        <v>1811</v>
      </c>
      <c r="B49" s="223" t="s">
        <v>1810</v>
      </c>
      <c r="C49" s="223" t="s">
        <v>1799</v>
      </c>
      <c r="D49" s="223" t="s">
        <v>1787</v>
      </c>
      <c r="E49" s="223">
        <v>36.2</v>
      </c>
      <c r="F49" s="223">
        <v>139.0</v>
      </c>
      <c r="G49" s="223">
        <v>9.0</v>
      </c>
      <c r="H49" s="223">
        <v>36.0</v>
      </c>
      <c r="I49" s="223"/>
      <c r="J49" s="223">
        <v>2.0</v>
      </c>
      <c r="K49" s="223">
        <v>0.0</v>
      </c>
      <c r="L49" s="223"/>
      <c r="M49" s="223"/>
      <c r="N49" s="223"/>
      <c r="O49" s="223"/>
    </row>
    <row r="50">
      <c r="A50" s="223" t="s">
        <v>1812</v>
      </c>
      <c r="B50" s="223" t="s">
        <v>1810</v>
      </c>
      <c r="C50" s="223" t="s">
        <v>1799</v>
      </c>
      <c r="D50" s="223" t="s">
        <v>1789</v>
      </c>
      <c r="E50" s="223">
        <v>35.7</v>
      </c>
      <c r="F50" s="223">
        <v>129.0</v>
      </c>
      <c r="G50" s="223">
        <v>9.0</v>
      </c>
      <c r="H50" s="223">
        <v>34.0</v>
      </c>
      <c r="I50" s="223"/>
      <c r="J50" s="223">
        <v>2.0</v>
      </c>
      <c r="K50" s="223">
        <v>0.0</v>
      </c>
      <c r="L50" s="223"/>
      <c r="M50" s="223"/>
      <c r="N50" s="223"/>
      <c r="O50" s="223"/>
    </row>
    <row r="51">
      <c r="A51" s="223" t="s">
        <v>1379</v>
      </c>
      <c r="B51" s="223" t="s">
        <v>1810</v>
      </c>
      <c r="C51" s="223" t="s">
        <v>1802</v>
      </c>
      <c r="D51" s="223" t="s">
        <v>191</v>
      </c>
      <c r="E51" s="223">
        <v>70.7</v>
      </c>
      <c r="F51" s="223">
        <v>131.0</v>
      </c>
      <c r="G51" s="223">
        <v>18.0</v>
      </c>
      <c r="H51" s="223">
        <v>70.0</v>
      </c>
      <c r="I51" s="223"/>
      <c r="J51" s="223">
        <v>2.0</v>
      </c>
      <c r="K51" s="223">
        <v>1.0</v>
      </c>
      <c r="L51" s="223"/>
      <c r="M51" s="223"/>
      <c r="N51" s="223"/>
      <c r="O51" s="223"/>
    </row>
    <row r="52">
      <c r="A52" s="223" t="s">
        <v>1813</v>
      </c>
      <c r="B52" s="223" t="s">
        <v>1810</v>
      </c>
      <c r="C52" s="223" t="s">
        <v>1802</v>
      </c>
      <c r="D52" s="223" t="s">
        <v>1787</v>
      </c>
      <c r="E52" s="223">
        <v>35.5</v>
      </c>
      <c r="F52" s="223">
        <v>137.0</v>
      </c>
      <c r="G52" s="223">
        <v>9.0</v>
      </c>
      <c r="H52" s="223">
        <v>36.0</v>
      </c>
      <c r="I52" s="223"/>
      <c r="J52" s="223">
        <v>2.0</v>
      </c>
      <c r="K52" s="223">
        <v>0.0</v>
      </c>
      <c r="L52" s="223"/>
      <c r="M52" s="223"/>
      <c r="N52" s="223"/>
      <c r="O52" s="223"/>
    </row>
    <row r="53">
      <c r="A53" s="223" t="s">
        <v>1814</v>
      </c>
      <c r="B53" s="223" t="s">
        <v>1810</v>
      </c>
      <c r="C53" s="223" t="s">
        <v>1802</v>
      </c>
      <c r="D53" s="223" t="s">
        <v>1789</v>
      </c>
      <c r="E53" s="223">
        <v>35.2</v>
      </c>
      <c r="F53" s="223">
        <v>125.0</v>
      </c>
      <c r="G53" s="223">
        <v>9.0</v>
      </c>
      <c r="H53" s="223">
        <v>34.0</v>
      </c>
      <c r="I53" s="223"/>
      <c r="J53" s="223">
        <v>2.0</v>
      </c>
      <c r="K53" s="223">
        <v>0.0</v>
      </c>
      <c r="L53" s="223"/>
      <c r="M53" s="223"/>
      <c r="N53" s="223"/>
      <c r="O53" s="223"/>
    </row>
    <row r="54">
      <c r="A54" s="223" t="s">
        <v>1815</v>
      </c>
      <c r="B54" s="223" t="s">
        <v>1810</v>
      </c>
      <c r="C54" s="223" t="s">
        <v>1806</v>
      </c>
      <c r="D54" s="223" t="s">
        <v>191</v>
      </c>
      <c r="E54" s="223">
        <v>71.4</v>
      </c>
      <c r="F54" s="223">
        <v>133.0</v>
      </c>
      <c r="G54" s="223">
        <v>18.0</v>
      </c>
      <c r="H54" s="223">
        <v>70.0</v>
      </c>
      <c r="I54" s="223"/>
      <c r="J54" s="223">
        <v>2.0</v>
      </c>
      <c r="K54" s="223">
        <v>0.0</v>
      </c>
      <c r="L54" s="223"/>
      <c r="M54" s="223"/>
      <c r="N54" s="223"/>
      <c r="O54" s="223"/>
    </row>
    <row r="55">
      <c r="A55" s="223" t="s">
        <v>1816</v>
      </c>
      <c r="B55" s="223" t="s">
        <v>1810</v>
      </c>
      <c r="C55" s="223" t="s">
        <v>1806</v>
      </c>
      <c r="D55" s="223" t="s">
        <v>1787</v>
      </c>
      <c r="E55" s="223">
        <v>36.0</v>
      </c>
      <c r="F55" s="223">
        <v>138.0</v>
      </c>
      <c r="G55" s="223">
        <v>9.0</v>
      </c>
      <c r="H55" s="223">
        <v>36.0</v>
      </c>
      <c r="I55" s="223"/>
      <c r="J55" s="223">
        <v>2.0</v>
      </c>
      <c r="K55" s="223">
        <v>0.0</v>
      </c>
      <c r="L55" s="223"/>
      <c r="M55" s="223"/>
      <c r="N55" s="223"/>
      <c r="O55" s="223"/>
    </row>
    <row r="56">
      <c r="A56" s="223" t="s">
        <v>1817</v>
      </c>
      <c r="B56" s="223" t="s">
        <v>1810</v>
      </c>
      <c r="C56" s="223" t="s">
        <v>1806</v>
      </c>
      <c r="D56" s="223" t="s">
        <v>1789</v>
      </c>
      <c r="E56" s="223">
        <v>35.4</v>
      </c>
      <c r="F56" s="223">
        <v>128.0</v>
      </c>
      <c r="G56" s="223">
        <v>9.0</v>
      </c>
      <c r="H56" s="223">
        <v>34.0</v>
      </c>
      <c r="I56" s="223"/>
      <c r="J56" s="223">
        <v>2.0</v>
      </c>
      <c r="K56" s="223">
        <v>0.0</v>
      </c>
      <c r="L56" s="223"/>
      <c r="M56" s="223"/>
      <c r="N56" s="223"/>
      <c r="O56" s="223"/>
    </row>
    <row r="57">
      <c r="A57" s="223" t="s">
        <v>1818</v>
      </c>
      <c r="B57" s="223" t="s">
        <v>1819</v>
      </c>
      <c r="C57" s="223" t="s">
        <v>1755</v>
      </c>
      <c r="D57" s="223" t="s">
        <v>191</v>
      </c>
      <c r="E57" s="223">
        <v>70.9</v>
      </c>
      <c r="F57" s="223">
        <v>136.0</v>
      </c>
      <c r="G57" s="223">
        <v>18.0</v>
      </c>
      <c r="H57" s="223">
        <v>71.0</v>
      </c>
      <c r="I57" s="223"/>
      <c r="J57" s="223">
        <v>2.0</v>
      </c>
      <c r="K57" s="223">
        <v>0.0</v>
      </c>
      <c r="L57" s="223"/>
      <c r="M57" s="223"/>
      <c r="N57" s="223"/>
      <c r="O57" s="223"/>
    </row>
    <row r="58">
      <c r="A58" s="223" t="s">
        <v>1820</v>
      </c>
      <c r="B58" s="223" t="s">
        <v>1819</v>
      </c>
      <c r="C58" s="223" t="s">
        <v>1821</v>
      </c>
      <c r="D58" s="223" t="s">
        <v>191</v>
      </c>
      <c r="E58" s="223">
        <v>69.9</v>
      </c>
      <c r="F58" s="223">
        <v>133.0</v>
      </c>
      <c r="G58" s="223">
        <v>18.0</v>
      </c>
      <c r="H58" s="223">
        <v>71.0</v>
      </c>
      <c r="I58" s="223"/>
      <c r="J58" s="223">
        <v>2.0</v>
      </c>
      <c r="K58" s="223">
        <v>0.0</v>
      </c>
      <c r="L58" s="223"/>
      <c r="M58" s="223"/>
      <c r="N58" s="223"/>
      <c r="O58" s="223"/>
    </row>
    <row r="59">
      <c r="A59" s="223" t="s">
        <v>1822</v>
      </c>
      <c r="B59" s="223" t="s">
        <v>1819</v>
      </c>
      <c r="C59" s="223" t="s">
        <v>1757</v>
      </c>
      <c r="D59" s="223" t="s">
        <v>191</v>
      </c>
      <c r="E59" s="223">
        <v>69.0</v>
      </c>
      <c r="F59" s="223">
        <v>131.0</v>
      </c>
      <c r="G59" s="223">
        <v>18.0</v>
      </c>
      <c r="H59" s="223">
        <v>71.0</v>
      </c>
      <c r="I59" s="223"/>
      <c r="J59" s="223">
        <v>2.0</v>
      </c>
      <c r="K59" s="223">
        <v>0.0</v>
      </c>
      <c r="L59" s="223"/>
      <c r="M59" s="223"/>
      <c r="N59" s="223"/>
      <c r="O59" s="223"/>
    </row>
    <row r="60">
      <c r="A60" s="223" t="s">
        <v>1823</v>
      </c>
      <c r="B60" s="223" t="s">
        <v>1824</v>
      </c>
      <c r="C60" s="223" t="s">
        <v>1755</v>
      </c>
      <c r="D60" s="223" t="s">
        <v>191</v>
      </c>
      <c r="E60" s="223">
        <v>66.7</v>
      </c>
      <c r="F60" s="223">
        <v>121.0</v>
      </c>
      <c r="G60" s="223">
        <v>18.0</v>
      </c>
      <c r="H60" s="223">
        <v>70.0</v>
      </c>
      <c r="I60" s="223"/>
      <c r="J60" s="223">
        <v>2.0</v>
      </c>
      <c r="K60" s="223">
        <v>0.0</v>
      </c>
      <c r="L60" s="223"/>
      <c r="M60" s="223"/>
      <c r="N60" s="223"/>
      <c r="O60" s="223"/>
    </row>
    <row r="61">
      <c r="A61" s="223" t="s">
        <v>1825</v>
      </c>
      <c r="B61" s="223" t="s">
        <v>1824</v>
      </c>
      <c r="C61" s="223" t="s">
        <v>1755</v>
      </c>
      <c r="D61" s="223" t="s">
        <v>1787</v>
      </c>
      <c r="E61" s="223">
        <v>32.9</v>
      </c>
      <c r="F61" s="223">
        <v>117.0</v>
      </c>
      <c r="G61" s="223">
        <v>9.0</v>
      </c>
      <c r="H61" s="223">
        <v>34.0</v>
      </c>
      <c r="I61" s="223"/>
      <c r="J61" s="223">
        <v>2.0</v>
      </c>
      <c r="K61" s="223">
        <v>0.0</v>
      </c>
      <c r="L61" s="223"/>
      <c r="M61" s="223"/>
      <c r="N61" s="223"/>
      <c r="O61" s="223"/>
    </row>
    <row r="62">
      <c r="A62" s="223" t="s">
        <v>1826</v>
      </c>
      <c r="B62" s="223" t="s">
        <v>1824</v>
      </c>
      <c r="C62" s="223" t="s">
        <v>1755</v>
      </c>
      <c r="D62" s="223" t="s">
        <v>1789</v>
      </c>
      <c r="E62" s="223">
        <v>33.8</v>
      </c>
      <c r="F62" s="223">
        <v>125.0</v>
      </c>
      <c r="G62" s="223">
        <v>9.0</v>
      </c>
      <c r="H62" s="223">
        <v>36.0</v>
      </c>
      <c r="I62" s="223"/>
      <c r="J62" s="223">
        <v>2.0</v>
      </c>
      <c r="K62" s="223">
        <v>0.0</v>
      </c>
      <c r="L62" s="223"/>
      <c r="M62" s="223"/>
      <c r="N62" s="223"/>
      <c r="O62" s="223"/>
    </row>
    <row r="63">
      <c r="A63" s="223" t="s">
        <v>2936</v>
      </c>
      <c r="B63" s="223" t="s">
        <v>1824</v>
      </c>
      <c r="C63" s="223" t="s">
        <v>1757</v>
      </c>
      <c r="D63" s="223" t="s">
        <v>191</v>
      </c>
      <c r="E63" s="223">
        <v>65.1</v>
      </c>
      <c r="F63" s="223">
        <v>116.0</v>
      </c>
      <c r="G63" s="223">
        <v>18.0</v>
      </c>
      <c r="H63" s="223">
        <v>70.0</v>
      </c>
      <c r="I63" s="223"/>
      <c r="J63" s="223">
        <v>2.0</v>
      </c>
      <c r="K63" s="223">
        <v>0.0</v>
      </c>
      <c r="L63" s="223"/>
      <c r="M63" s="223"/>
      <c r="N63" s="223"/>
      <c r="O63" s="223"/>
    </row>
    <row r="64">
      <c r="A64" s="223" t="s">
        <v>2937</v>
      </c>
      <c r="B64" s="223" t="s">
        <v>1824</v>
      </c>
      <c r="C64" s="223" t="s">
        <v>1757</v>
      </c>
      <c r="D64" s="223" t="s">
        <v>1787</v>
      </c>
      <c r="E64" s="223">
        <v>31.9</v>
      </c>
      <c r="F64" s="223">
        <v>113.0</v>
      </c>
      <c r="G64" s="223">
        <v>9.0</v>
      </c>
      <c r="H64" s="223">
        <v>34.0</v>
      </c>
      <c r="I64" s="223"/>
      <c r="J64" s="223">
        <v>2.0</v>
      </c>
      <c r="K64" s="223">
        <v>0.0</v>
      </c>
      <c r="L64" s="223"/>
      <c r="M64" s="223"/>
      <c r="N64" s="223"/>
      <c r="O64" s="223"/>
    </row>
    <row r="65">
      <c r="A65" s="223" t="s">
        <v>2938</v>
      </c>
      <c r="B65" s="223" t="s">
        <v>1824</v>
      </c>
      <c r="C65" s="223" t="s">
        <v>1757</v>
      </c>
      <c r="D65" s="223" t="s">
        <v>1789</v>
      </c>
      <c r="E65" s="223">
        <v>33.2</v>
      </c>
      <c r="F65" s="223">
        <v>119.0</v>
      </c>
      <c r="G65" s="223">
        <v>9.0</v>
      </c>
      <c r="H65" s="223">
        <v>36.0</v>
      </c>
      <c r="I65" s="223"/>
      <c r="J65" s="223">
        <v>2.0</v>
      </c>
      <c r="K65" s="223">
        <v>0.0</v>
      </c>
      <c r="L65" s="223"/>
      <c r="M65" s="223"/>
      <c r="N65" s="223"/>
      <c r="O65" s="223"/>
    </row>
    <row r="66">
      <c r="A66" s="223" t="s">
        <v>1827</v>
      </c>
      <c r="B66" s="223" t="s">
        <v>1828</v>
      </c>
      <c r="C66" s="223" t="s">
        <v>1755</v>
      </c>
      <c r="D66" s="223" t="s">
        <v>191</v>
      </c>
      <c r="E66" s="223">
        <v>70.5</v>
      </c>
      <c r="F66" s="223">
        <v>122.0</v>
      </c>
      <c r="G66" s="223">
        <v>18.0</v>
      </c>
      <c r="H66" s="223">
        <v>71.0</v>
      </c>
      <c r="I66" s="223"/>
      <c r="J66" s="223">
        <v>2.0</v>
      </c>
      <c r="K66" s="223">
        <v>0.0</v>
      </c>
      <c r="L66" s="223"/>
      <c r="M66" s="223"/>
      <c r="N66" s="223"/>
      <c r="O66" s="223"/>
    </row>
    <row r="67">
      <c r="A67" s="223" t="s">
        <v>1829</v>
      </c>
      <c r="B67" s="223" t="s">
        <v>1830</v>
      </c>
      <c r="C67" s="223" t="s">
        <v>1799</v>
      </c>
      <c r="D67" s="223" t="s">
        <v>191</v>
      </c>
      <c r="E67" s="223">
        <v>77.2</v>
      </c>
      <c r="F67" s="223">
        <v>149.0</v>
      </c>
      <c r="G67" s="223">
        <v>18.0</v>
      </c>
      <c r="H67" s="223">
        <v>72.0</v>
      </c>
      <c r="I67" s="223"/>
      <c r="J67" s="223">
        <v>2.0</v>
      </c>
      <c r="K67" s="223">
        <v>0.0</v>
      </c>
      <c r="L67" s="223"/>
      <c r="M67" s="223"/>
      <c r="N67" s="223"/>
      <c r="O67" s="223"/>
    </row>
    <row r="68">
      <c r="A68" s="223" t="s">
        <v>1831</v>
      </c>
      <c r="B68" s="223" t="s">
        <v>1830</v>
      </c>
      <c r="C68" s="223" t="s">
        <v>1799</v>
      </c>
      <c r="D68" s="223" t="s">
        <v>1787</v>
      </c>
      <c r="E68" s="223">
        <v>38.6</v>
      </c>
      <c r="F68" s="223">
        <v>151.0</v>
      </c>
      <c r="G68" s="223">
        <v>9.0</v>
      </c>
      <c r="H68" s="223">
        <v>36.0</v>
      </c>
      <c r="I68" s="223"/>
      <c r="J68" s="223">
        <v>2.0</v>
      </c>
      <c r="K68" s="223">
        <v>0.0</v>
      </c>
      <c r="L68" s="223"/>
      <c r="M68" s="223"/>
      <c r="N68" s="223"/>
      <c r="O68" s="223"/>
    </row>
    <row r="69">
      <c r="A69" s="223" t="s">
        <v>1832</v>
      </c>
      <c r="B69" s="223" t="s">
        <v>1830</v>
      </c>
      <c r="C69" s="223" t="s">
        <v>1799</v>
      </c>
      <c r="D69" s="223" t="s">
        <v>1789</v>
      </c>
      <c r="E69" s="223">
        <v>38.6</v>
      </c>
      <c r="F69" s="223">
        <v>147.0</v>
      </c>
      <c r="G69" s="223">
        <v>9.0</v>
      </c>
      <c r="H69" s="223">
        <v>36.0</v>
      </c>
      <c r="I69" s="223"/>
      <c r="J69" s="223">
        <v>2.0</v>
      </c>
      <c r="K69" s="223">
        <v>0.0</v>
      </c>
      <c r="L69" s="223"/>
      <c r="M69" s="223"/>
      <c r="N69" s="223"/>
      <c r="O69" s="223"/>
    </row>
    <row r="70">
      <c r="A70" s="223" t="s">
        <v>1833</v>
      </c>
      <c r="B70" s="223" t="s">
        <v>1834</v>
      </c>
      <c r="C70" s="223" t="s">
        <v>1799</v>
      </c>
      <c r="D70" s="223" t="s">
        <v>191</v>
      </c>
      <c r="E70" s="223">
        <v>59.9</v>
      </c>
      <c r="F70" s="223">
        <v>105.0</v>
      </c>
      <c r="G70" s="223">
        <v>18.0</v>
      </c>
      <c r="H70" s="223">
        <v>62.0</v>
      </c>
      <c r="I70" s="223"/>
      <c r="J70" s="223">
        <v>2.0</v>
      </c>
      <c r="K70" s="223">
        <v>0.0</v>
      </c>
      <c r="L70" s="223"/>
      <c r="M70" s="223"/>
      <c r="N70" s="223"/>
      <c r="O70" s="223"/>
    </row>
    <row r="71">
      <c r="A71" s="223" t="s">
        <v>1835</v>
      </c>
      <c r="B71" s="223" t="s">
        <v>1834</v>
      </c>
      <c r="C71" s="223" t="s">
        <v>1799</v>
      </c>
      <c r="D71" s="223" t="s">
        <v>1787</v>
      </c>
      <c r="E71" s="223">
        <v>29.2</v>
      </c>
      <c r="F71" s="223">
        <v>100.0</v>
      </c>
      <c r="G71" s="223">
        <v>9.0</v>
      </c>
      <c r="H71" s="223">
        <v>30.0</v>
      </c>
      <c r="I71" s="223"/>
      <c r="J71" s="223">
        <v>2.0</v>
      </c>
      <c r="K71" s="223">
        <v>0.0</v>
      </c>
      <c r="L71" s="223"/>
      <c r="M71" s="223"/>
      <c r="N71" s="223"/>
      <c r="O71" s="223"/>
    </row>
    <row r="72">
      <c r="A72" s="229" t="s">
        <v>1836</v>
      </c>
      <c r="B72" s="229" t="s">
        <v>1834</v>
      </c>
      <c r="C72" s="229" t="s">
        <v>1799</v>
      </c>
      <c r="D72" s="229" t="s">
        <v>1789</v>
      </c>
      <c r="E72" s="229">
        <v>30.7</v>
      </c>
      <c r="F72" s="229">
        <v>110.0</v>
      </c>
      <c r="G72" s="229">
        <v>9.0</v>
      </c>
      <c r="H72" s="229">
        <v>32.0</v>
      </c>
      <c r="I72" s="229"/>
      <c r="J72" s="229">
        <v>2.0</v>
      </c>
      <c r="K72" s="229">
        <v>0.0</v>
      </c>
      <c r="L72" s="229"/>
      <c r="M72" s="229"/>
      <c r="N72" s="229"/>
      <c r="O72" s="229"/>
    </row>
    <row r="73">
      <c r="A73" s="230" t="s">
        <v>1837</v>
      </c>
      <c r="B73" s="230" t="s">
        <v>1838</v>
      </c>
      <c r="C73" s="230" t="s">
        <v>1757</v>
      </c>
      <c r="D73" s="230" t="s">
        <v>191</v>
      </c>
      <c r="E73" s="230">
        <v>69.7</v>
      </c>
      <c r="F73" s="230">
        <v>128.0</v>
      </c>
      <c r="G73" s="230">
        <v>18.0</v>
      </c>
      <c r="H73" s="230">
        <v>72.0</v>
      </c>
      <c r="I73" s="230"/>
      <c r="J73" s="230">
        <v>2.0</v>
      </c>
      <c r="K73" s="230">
        <v>0.0</v>
      </c>
      <c r="L73" s="230"/>
      <c r="M73" s="230"/>
      <c r="N73" s="230"/>
      <c r="O73" s="230"/>
    </row>
    <row r="74">
      <c r="A74" s="229" t="s">
        <v>1839</v>
      </c>
      <c r="B74" s="229" t="s">
        <v>1838</v>
      </c>
      <c r="C74" s="229" t="s">
        <v>1757</v>
      </c>
      <c r="D74" s="229" t="s">
        <v>1787</v>
      </c>
      <c r="E74" s="229">
        <v>34.8</v>
      </c>
      <c r="F74" s="229">
        <v>128.0</v>
      </c>
      <c r="G74" s="229">
        <v>9.0</v>
      </c>
      <c r="H74" s="229">
        <v>36.0</v>
      </c>
      <c r="I74" s="229"/>
      <c r="J74" s="229">
        <v>2.0</v>
      </c>
      <c r="K74" s="229">
        <v>0.0</v>
      </c>
      <c r="L74" s="229"/>
      <c r="M74" s="229"/>
      <c r="N74" s="229"/>
      <c r="O74" s="229"/>
    </row>
    <row r="75">
      <c r="A75" s="230" t="s">
        <v>1840</v>
      </c>
      <c r="B75" s="230" t="s">
        <v>1838</v>
      </c>
      <c r="C75" s="230" t="s">
        <v>1757</v>
      </c>
      <c r="D75" s="230" t="s">
        <v>1789</v>
      </c>
      <c r="E75" s="230">
        <v>34.9</v>
      </c>
      <c r="F75" s="230">
        <v>127.0</v>
      </c>
      <c r="G75" s="230">
        <v>9.0</v>
      </c>
      <c r="H75" s="230">
        <v>36.0</v>
      </c>
      <c r="I75" s="230"/>
      <c r="J75" s="230">
        <v>2.0</v>
      </c>
      <c r="K75" s="230">
        <v>0.0</v>
      </c>
      <c r="L75" s="230"/>
      <c r="M75" s="230"/>
      <c r="N75" s="230"/>
      <c r="O75" s="230"/>
    </row>
    <row r="76">
      <c r="A76" s="229" t="s">
        <v>1841</v>
      </c>
      <c r="B76" s="229" t="s">
        <v>1842</v>
      </c>
      <c r="C76" s="229" t="s">
        <v>1739</v>
      </c>
      <c r="D76" s="229" t="s">
        <v>191</v>
      </c>
      <c r="E76" s="229">
        <v>72.8</v>
      </c>
      <c r="F76" s="229">
        <v>137.0</v>
      </c>
      <c r="G76" s="229">
        <v>18.0</v>
      </c>
      <c r="H76" s="229">
        <v>71.0</v>
      </c>
      <c r="I76" s="229"/>
      <c r="J76" s="229">
        <v>2.0</v>
      </c>
      <c r="K76" s="229">
        <v>0.0</v>
      </c>
      <c r="L76" s="229"/>
      <c r="M76" s="229"/>
      <c r="N76" s="229"/>
      <c r="O76" s="229"/>
    </row>
    <row r="77">
      <c r="A77" s="230" t="s">
        <v>1843</v>
      </c>
      <c r="B77" s="230" t="s">
        <v>1842</v>
      </c>
      <c r="C77" s="230" t="s">
        <v>1739</v>
      </c>
      <c r="D77" s="230" t="s">
        <v>1787</v>
      </c>
      <c r="E77" s="230">
        <v>35.9</v>
      </c>
      <c r="F77" s="230">
        <v>136.0</v>
      </c>
      <c r="G77" s="230">
        <v>9.0</v>
      </c>
      <c r="H77" s="230">
        <v>35.0</v>
      </c>
      <c r="I77" s="230"/>
      <c r="J77" s="230">
        <v>2.0</v>
      </c>
      <c r="K77" s="230">
        <v>0.0</v>
      </c>
      <c r="L77" s="230"/>
      <c r="M77" s="230"/>
      <c r="N77" s="230"/>
      <c r="O77" s="230"/>
    </row>
    <row r="78">
      <c r="A78" s="229" t="s">
        <v>1844</v>
      </c>
      <c r="B78" s="229" t="s">
        <v>1842</v>
      </c>
      <c r="C78" s="229" t="s">
        <v>1739</v>
      </c>
      <c r="D78" s="229" t="s">
        <v>1789</v>
      </c>
      <c r="E78" s="229">
        <v>36.9</v>
      </c>
      <c r="F78" s="229">
        <v>138.0</v>
      </c>
      <c r="G78" s="229">
        <v>9.0</v>
      </c>
      <c r="H78" s="229">
        <v>36.0</v>
      </c>
      <c r="I78" s="229"/>
      <c r="J78" s="229">
        <v>2.0</v>
      </c>
      <c r="K78" s="229">
        <v>0.0</v>
      </c>
      <c r="L78" s="229"/>
      <c r="M78" s="229"/>
      <c r="N78" s="229"/>
      <c r="O78" s="229"/>
    </row>
    <row r="79">
      <c r="A79" s="230" t="s">
        <v>816</v>
      </c>
      <c r="B79" s="230" t="s">
        <v>1845</v>
      </c>
      <c r="C79" s="230" t="s">
        <v>1755</v>
      </c>
      <c r="D79" s="230" t="s">
        <v>191</v>
      </c>
      <c r="E79" s="230">
        <v>69.3</v>
      </c>
      <c r="F79" s="230">
        <v>136.0</v>
      </c>
      <c r="G79" s="230">
        <v>18.0</v>
      </c>
      <c r="H79" s="230">
        <v>71.0</v>
      </c>
      <c r="I79" s="231" t="b">
        <v>1</v>
      </c>
      <c r="J79" s="230">
        <v>1.0</v>
      </c>
      <c r="K79" s="230">
        <v>1.0</v>
      </c>
      <c r="L79" s="230"/>
      <c r="M79" s="230"/>
      <c r="N79" s="230"/>
      <c r="O79" s="230"/>
    </row>
    <row r="80">
      <c r="A80" s="229" t="s">
        <v>1846</v>
      </c>
      <c r="B80" s="229" t="s">
        <v>1847</v>
      </c>
      <c r="C80" s="229" t="s">
        <v>1755</v>
      </c>
      <c r="D80" s="229" t="s">
        <v>1761</v>
      </c>
      <c r="E80" s="229">
        <v>33.4</v>
      </c>
      <c r="F80" s="229">
        <v>132.0</v>
      </c>
      <c r="G80" s="229">
        <v>9.0</v>
      </c>
      <c r="H80" s="229">
        <v>35.0</v>
      </c>
      <c r="I80" s="232" t="b">
        <v>1</v>
      </c>
      <c r="J80" s="229">
        <v>1.0</v>
      </c>
      <c r="K80" s="229">
        <v>0.0</v>
      </c>
      <c r="L80" s="229"/>
      <c r="M80" s="229"/>
      <c r="N80" s="229"/>
      <c r="O80" s="229"/>
    </row>
    <row r="81">
      <c r="A81" s="230" t="s">
        <v>1848</v>
      </c>
      <c r="B81" s="230" t="s">
        <v>1849</v>
      </c>
      <c r="C81" s="230" t="s">
        <v>1755</v>
      </c>
      <c r="D81" s="230" t="s">
        <v>1761</v>
      </c>
      <c r="E81" s="230">
        <v>35.9</v>
      </c>
      <c r="F81" s="230">
        <v>140.0</v>
      </c>
      <c r="G81" s="230">
        <v>9.0</v>
      </c>
      <c r="H81" s="230">
        <v>36.0</v>
      </c>
      <c r="I81" s="231" t="b">
        <v>1</v>
      </c>
      <c r="J81" s="230">
        <v>1.0</v>
      </c>
      <c r="K81" s="230">
        <v>0.0</v>
      </c>
      <c r="L81" s="230"/>
      <c r="M81" s="230"/>
      <c r="N81" s="230"/>
      <c r="O81" s="230"/>
    </row>
    <row r="82">
      <c r="A82" s="229" t="s">
        <v>1850</v>
      </c>
      <c r="B82" s="229" t="s">
        <v>1845</v>
      </c>
      <c r="C82" s="229" t="s">
        <v>1851</v>
      </c>
      <c r="D82" s="229" t="s">
        <v>191</v>
      </c>
      <c r="E82" s="229">
        <v>71.5</v>
      </c>
      <c r="F82" s="229">
        <v>141.0</v>
      </c>
      <c r="G82" s="229">
        <v>18.0</v>
      </c>
      <c r="H82" s="229">
        <v>71.0</v>
      </c>
      <c r="I82" s="229"/>
      <c r="J82" s="229">
        <v>2.0</v>
      </c>
      <c r="K82" s="229">
        <v>0.0</v>
      </c>
      <c r="L82" s="229"/>
      <c r="M82" s="229"/>
      <c r="N82" s="229"/>
      <c r="O82" s="229"/>
    </row>
    <row r="83">
      <c r="A83" s="230" t="s">
        <v>1285</v>
      </c>
      <c r="B83" s="230" t="s">
        <v>1847</v>
      </c>
      <c r="C83" s="230" t="s">
        <v>1851</v>
      </c>
      <c r="D83" s="230" t="s">
        <v>1761</v>
      </c>
      <c r="E83" s="230">
        <v>34.7</v>
      </c>
      <c r="F83" s="230">
        <v>138.0</v>
      </c>
      <c r="G83" s="230">
        <v>9.0</v>
      </c>
      <c r="H83" s="230">
        <v>35.0</v>
      </c>
      <c r="I83" s="230"/>
      <c r="J83" s="230">
        <v>2.0</v>
      </c>
      <c r="K83" s="230">
        <v>1.0</v>
      </c>
      <c r="L83" s="230"/>
      <c r="M83" s="230"/>
      <c r="N83" s="230"/>
      <c r="O83" s="230"/>
    </row>
    <row r="84">
      <c r="A84" s="229" t="s">
        <v>1282</v>
      </c>
      <c r="B84" s="229" t="s">
        <v>1849</v>
      </c>
      <c r="C84" s="229" t="s">
        <v>1851</v>
      </c>
      <c r="D84" s="229" t="s">
        <v>1761</v>
      </c>
      <c r="E84" s="229">
        <v>36.8</v>
      </c>
      <c r="F84" s="229">
        <v>144.0</v>
      </c>
      <c r="G84" s="229">
        <v>9.0</v>
      </c>
      <c r="H84" s="229">
        <v>36.0</v>
      </c>
      <c r="I84" s="229"/>
      <c r="J84" s="229">
        <v>2.0</v>
      </c>
      <c r="K84" s="229">
        <v>1.0</v>
      </c>
      <c r="L84" s="229"/>
      <c r="M84" s="229"/>
      <c r="N84" s="229"/>
      <c r="O84" s="229"/>
    </row>
    <row r="85">
      <c r="A85" s="230" t="s">
        <v>1852</v>
      </c>
      <c r="B85" s="230" t="s">
        <v>1845</v>
      </c>
      <c r="C85" s="230" t="s">
        <v>1757</v>
      </c>
      <c r="D85" s="230" t="s">
        <v>191</v>
      </c>
      <c r="E85" s="230">
        <v>66.4</v>
      </c>
      <c r="F85" s="230">
        <v>127.0</v>
      </c>
      <c r="G85" s="230">
        <v>18.0</v>
      </c>
      <c r="H85" s="230">
        <v>71.0</v>
      </c>
      <c r="I85" s="230"/>
      <c r="J85" s="230">
        <v>2.0</v>
      </c>
      <c r="K85" s="230">
        <v>0.0</v>
      </c>
      <c r="L85" s="230"/>
      <c r="M85" s="230"/>
      <c r="N85" s="230"/>
      <c r="O85" s="230"/>
    </row>
    <row r="86">
      <c r="A86" s="229" t="s">
        <v>917</v>
      </c>
      <c r="B86" s="229" t="s">
        <v>1847</v>
      </c>
      <c r="C86" s="229" t="s">
        <v>1757</v>
      </c>
      <c r="D86" s="229" t="s">
        <v>1761</v>
      </c>
      <c r="E86" s="229">
        <v>32.0</v>
      </c>
      <c r="F86" s="229">
        <v>119.0</v>
      </c>
      <c r="G86" s="229">
        <v>9.0</v>
      </c>
      <c r="H86" s="229">
        <v>35.0</v>
      </c>
      <c r="I86" s="229"/>
      <c r="J86" s="229">
        <v>2.0</v>
      </c>
      <c r="K86" s="229">
        <v>1.0</v>
      </c>
      <c r="L86" s="229"/>
      <c r="M86" s="229"/>
      <c r="N86" s="229"/>
      <c r="O86" s="229"/>
    </row>
    <row r="87">
      <c r="A87" s="230" t="s">
        <v>913</v>
      </c>
      <c r="B87" s="230" t="s">
        <v>1849</v>
      </c>
      <c r="C87" s="230" t="s">
        <v>1757</v>
      </c>
      <c r="D87" s="230" t="s">
        <v>1761</v>
      </c>
      <c r="E87" s="230">
        <v>34.4</v>
      </c>
      <c r="F87" s="230">
        <v>135.0</v>
      </c>
      <c r="G87" s="230">
        <v>9.0</v>
      </c>
      <c r="H87" s="230">
        <v>36.0</v>
      </c>
      <c r="I87" s="230"/>
      <c r="J87" s="230">
        <v>2.0</v>
      </c>
      <c r="K87" s="230">
        <v>1.0</v>
      </c>
      <c r="L87" s="230"/>
      <c r="M87" s="230"/>
      <c r="N87" s="230"/>
      <c r="O87" s="230"/>
    </row>
    <row r="88">
      <c r="A88" s="229" t="s">
        <v>1467</v>
      </c>
      <c r="B88" s="229" t="s">
        <v>1853</v>
      </c>
      <c r="C88" s="229" t="s">
        <v>1755</v>
      </c>
      <c r="D88" s="229" t="s">
        <v>191</v>
      </c>
      <c r="E88" s="229">
        <v>72.2</v>
      </c>
      <c r="F88" s="229">
        <v>141.0</v>
      </c>
      <c r="G88" s="229">
        <v>18.0</v>
      </c>
      <c r="H88" s="229">
        <v>72.0</v>
      </c>
      <c r="I88" s="232" t="b">
        <v>1</v>
      </c>
      <c r="J88" s="229">
        <v>1.0</v>
      </c>
      <c r="K88" s="229">
        <v>6.0</v>
      </c>
      <c r="L88" s="229"/>
      <c r="M88" s="229"/>
      <c r="N88" s="232" t="s">
        <v>201</v>
      </c>
      <c r="O88" s="233">
        <v>44035.698572685185</v>
      </c>
    </row>
    <row r="89">
      <c r="A89" s="230" t="s">
        <v>1583</v>
      </c>
      <c r="B89" s="230" t="s">
        <v>1854</v>
      </c>
      <c r="C89" s="230" t="s">
        <v>1755</v>
      </c>
      <c r="D89" s="230" t="s">
        <v>1761</v>
      </c>
      <c r="E89" s="230">
        <v>36.3</v>
      </c>
      <c r="F89" s="230">
        <v>142.0</v>
      </c>
      <c r="G89" s="230">
        <v>9.0</v>
      </c>
      <c r="H89" s="230">
        <v>36.0</v>
      </c>
      <c r="I89" s="231" t="b">
        <v>1</v>
      </c>
      <c r="J89" s="230">
        <v>1.0</v>
      </c>
      <c r="K89" s="230">
        <v>0.0</v>
      </c>
      <c r="L89" s="230"/>
      <c r="M89" s="230"/>
      <c r="N89" s="230"/>
      <c r="O89" s="230"/>
    </row>
    <row r="90">
      <c r="A90" s="229" t="s">
        <v>1855</v>
      </c>
      <c r="B90" s="229" t="s">
        <v>1853</v>
      </c>
      <c r="C90" s="229" t="s">
        <v>1851</v>
      </c>
      <c r="D90" s="229" t="s">
        <v>191</v>
      </c>
      <c r="E90" s="229">
        <v>74.3</v>
      </c>
      <c r="F90" s="229">
        <v>145.0</v>
      </c>
      <c r="G90" s="229">
        <v>18.0</v>
      </c>
      <c r="H90" s="229">
        <v>72.0</v>
      </c>
      <c r="I90" s="229"/>
      <c r="J90" s="229">
        <v>2.0</v>
      </c>
      <c r="K90" s="229">
        <v>0.0</v>
      </c>
      <c r="L90" s="229"/>
      <c r="M90" s="229"/>
      <c r="N90" s="229"/>
      <c r="O90" s="229"/>
    </row>
    <row r="91">
      <c r="A91" s="230" t="s">
        <v>1856</v>
      </c>
      <c r="B91" s="230" t="s">
        <v>1854</v>
      </c>
      <c r="C91" s="230" t="s">
        <v>1851</v>
      </c>
      <c r="D91" s="230" t="s">
        <v>1761</v>
      </c>
      <c r="E91" s="230">
        <v>37.5</v>
      </c>
      <c r="F91" s="230">
        <v>146.0</v>
      </c>
      <c r="G91" s="230">
        <v>9.0</v>
      </c>
      <c r="H91" s="230">
        <v>36.0</v>
      </c>
      <c r="I91" s="230"/>
      <c r="J91" s="230">
        <v>2.0</v>
      </c>
      <c r="K91" s="230">
        <v>0.0</v>
      </c>
      <c r="L91" s="230"/>
      <c r="M91" s="230"/>
      <c r="N91" s="230"/>
      <c r="O91" s="230"/>
    </row>
    <row r="92">
      <c r="A92" s="229" t="s">
        <v>1857</v>
      </c>
      <c r="B92" s="229" t="s">
        <v>1853</v>
      </c>
      <c r="C92" s="229" t="s">
        <v>1757</v>
      </c>
      <c r="D92" s="229" t="s">
        <v>191</v>
      </c>
      <c r="E92" s="229">
        <v>68.6</v>
      </c>
      <c r="F92" s="229">
        <v>131.0</v>
      </c>
      <c r="G92" s="229">
        <v>18.0</v>
      </c>
      <c r="H92" s="229">
        <v>72.0</v>
      </c>
      <c r="I92" s="229"/>
      <c r="J92" s="229">
        <v>2.0</v>
      </c>
      <c r="K92" s="229">
        <v>0.0</v>
      </c>
      <c r="L92" s="229"/>
      <c r="M92" s="229"/>
      <c r="N92" s="229"/>
      <c r="O92" s="229"/>
    </row>
    <row r="93">
      <c r="A93" s="230" t="s">
        <v>1858</v>
      </c>
      <c r="B93" s="230" t="s">
        <v>1854</v>
      </c>
      <c r="C93" s="230" t="s">
        <v>1757</v>
      </c>
      <c r="D93" s="230" t="s">
        <v>1761</v>
      </c>
      <c r="E93" s="230">
        <v>34.2</v>
      </c>
      <c r="F93" s="230">
        <v>127.0</v>
      </c>
      <c r="G93" s="230">
        <v>9.0</v>
      </c>
      <c r="H93" s="230">
        <v>36.0</v>
      </c>
      <c r="I93" s="230"/>
      <c r="J93" s="230">
        <v>2.0</v>
      </c>
      <c r="K93" s="230">
        <v>0.0</v>
      </c>
      <c r="L93" s="230"/>
      <c r="M93" s="230"/>
      <c r="N93" s="230"/>
      <c r="O93" s="230"/>
    </row>
    <row r="94">
      <c r="A94" s="229" t="s">
        <v>2939</v>
      </c>
      <c r="B94" s="229" t="s">
        <v>2940</v>
      </c>
      <c r="C94" s="229" t="s">
        <v>1755</v>
      </c>
      <c r="D94" s="229" t="s">
        <v>1787</v>
      </c>
      <c r="E94" s="229">
        <v>34.9</v>
      </c>
      <c r="F94" s="229">
        <v>133.0</v>
      </c>
      <c r="G94" s="229">
        <v>9.0</v>
      </c>
      <c r="H94" s="229">
        <v>35.0</v>
      </c>
      <c r="I94" s="229"/>
      <c r="J94" s="229">
        <v>2.0</v>
      </c>
      <c r="K94" s="229">
        <v>0.0</v>
      </c>
      <c r="L94" s="229"/>
      <c r="M94" s="229"/>
      <c r="N94" s="229"/>
      <c r="O94" s="229"/>
    </row>
    <row r="95">
      <c r="A95" s="230" t="s">
        <v>2941</v>
      </c>
      <c r="B95" s="230" t="s">
        <v>2940</v>
      </c>
      <c r="C95" s="230" t="s">
        <v>1755</v>
      </c>
      <c r="D95" s="230" t="s">
        <v>1789</v>
      </c>
      <c r="E95" s="230">
        <v>35.4</v>
      </c>
      <c r="F95" s="230">
        <v>125.0</v>
      </c>
      <c r="G95" s="230">
        <v>9.0</v>
      </c>
      <c r="H95" s="230">
        <v>35.0</v>
      </c>
      <c r="I95" s="230"/>
      <c r="J95" s="230">
        <v>2.0</v>
      </c>
      <c r="K95" s="230">
        <v>0.0</v>
      </c>
      <c r="L95" s="230"/>
      <c r="M95" s="230"/>
      <c r="N95" s="230"/>
      <c r="O95" s="230"/>
    </row>
    <row r="96">
      <c r="A96" s="229" t="s">
        <v>2942</v>
      </c>
      <c r="B96" s="229" t="s">
        <v>2940</v>
      </c>
      <c r="C96" s="229" t="s">
        <v>1851</v>
      </c>
      <c r="D96" s="229" t="s">
        <v>1787</v>
      </c>
      <c r="E96" s="229">
        <v>35.7</v>
      </c>
      <c r="F96" s="229">
        <v>138.0</v>
      </c>
      <c r="G96" s="229">
        <v>9.0</v>
      </c>
      <c r="H96" s="229">
        <v>35.0</v>
      </c>
      <c r="I96" s="229"/>
      <c r="J96" s="229">
        <v>2.0</v>
      </c>
      <c r="K96" s="229">
        <v>0.0</v>
      </c>
      <c r="L96" s="229"/>
      <c r="M96" s="229"/>
      <c r="N96" s="229"/>
      <c r="O96" s="229"/>
    </row>
    <row r="97">
      <c r="A97" s="230" t="s">
        <v>2943</v>
      </c>
      <c r="B97" s="230" t="s">
        <v>2940</v>
      </c>
      <c r="C97" s="230" t="s">
        <v>1851</v>
      </c>
      <c r="D97" s="230" t="s">
        <v>1789</v>
      </c>
      <c r="E97" s="230">
        <v>36.1</v>
      </c>
      <c r="F97" s="230">
        <v>132.0</v>
      </c>
      <c r="G97" s="230">
        <v>9.0</v>
      </c>
      <c r="H97" s="230">
        <v>35.0</v>
      </c>
      <c r="I97" s="230"/>
      <c r="J97" s="230">
        <v>2.0</v>
      </c>
      <c r="K97" s="230">
        <v>0.0</v>
      </c>
      <c r="L97" s="230"/>
      <c r="M97" s="230"/>
      <c r="N97" s="230"/>
      <c r="O97" s="230"/>
    </row>
    <row r="98">
      <c r="A98" s="229" t="s">
        <v>2944</v>
      </c>
      <c r="B98" s="229" t="s">
        <v>2940</v>
      </c>
      <c r="C98" s="229" t="s">
        <v>1821</v>
      </c>
      <c r="D98" s="229" t="s">
        <v>1787</v>
      </c>
      <c r="E98" s="229">
        <v>35.3</v>
      </c>
      <c r="F98" s="229">
        <v>135.0</v>
      </c>
      <c r="G98" s="229">
        <v>9.0</v>
      </c>
      <c r="H98" s="229">
        <v>35.0</v>
      </c>
      <c r="I98" s="229"/>
      <c r="J98" s="229">
        <v>2.0</v>
      </c>
      <c r="K98" s="229">
        <v>0.0</v>
      </c>
      <c r="L98" s="229"/>
      <c r="M98" s="229"/>
      <c r="N98" s="229"/>
      <c r="O98" s="229"/>
    </row>
    <row r="99">
      <c r="A99" s="230" t="s">
        <v>2945</v>
      </c>
      <c r="B99" s="230" t="s">
        <v>2940</v>
      </c>
      <c r="C99" s="230" t="s">
        <v>1821</v>
      </c>
      <c r="D99" s="230" t="s">
        <v>1789</v>
      </c>
      <c r="E99" s="230">
        <v>35.6</v>
      </c>
      <c r="F99" s="230">
        <v>127.0</v>
      </c>
      <c r="G99" s="230">
        <v>9.0</v>
      </c>
      <c r="H99" s="230">
        <v>35.0</v>
      </c>
      <c r="I99" s="230"/>
      <c r="J99" s="230">
        <v>2.0</v>
      </c>
      <c r="K99" s="230">
        <v>0.0</v>
      </c>
      <c r="L99" s="230"/>
      <c r="M99" s="230"/>
      <c r="N99" s="230"/>
      <c r="O99" s="230"/>
    </row>
    <row r="100">
      <c r="A100" s="229" t="s">
        <v>1859</v>
      </c>
      <c r="B100" s="229" t="s">
        <v>1860</v>
      </c>
      <c r="C100" s="229" t="s">
        <v>1851</v>
      </c>
      <c r="D100" s="229" t="s">
        <v>191</v>
      </c>
      <c r="E100" s="229">
        <v>68.5</v>
      </c>
      <c r="F100" s="229">
        <v>125.0</v>
      </c>
      <c r="G100" s="229">
        <v>18.0</v>
      </c>
      <c r="H100" s="229">
        <v>72.0</v>
      </c>
      <c r="I100" s="229"/>
      <c r="J100" s="229">
        <v>2.0</v>
      </c>
      <c r="K100" s="229">
        <v>0.0</v>
      </c>
      <c r="L100" s="229"/>
      <c r="M100" s="229"/>
      <c r="N100" s="229"/>
      <c r="O100" s="229"/>
    </row>
    <row r="101">
      <c r="A101" s="230" t="s">
        <v>1861</v>
      </c>
      <c r="B101" s="230" t="s">
        <v>1860</v>
      </c>
      <c r="C101" s="230" t="s">
        <v>1851</v>
      </c>
      <c r="D101" s="230" t="s">
        <v>1787</v>
      </c>
      <c r="E101" s="230">
        <v>34.6</v>
      </c>
      <c r="F101" s="230">
        <v>124.0</v>
      </c>
      <c r="G101" s="230">
        <v>9.0</v>
      </c>
      <c r="H101" s="230">
        <v>36.0</v>
      </c>
      <c r="I101" s="230"/>
      <c r="J101" s="230">
        <v>2.0</v>
      </c>
      <c r="K101" s="230">
        <v>0.0</v>
      </c>
      <c r="L101" s="230"/>
      <c r="M101" s="230"/>
      <c r="N101" s="230"/>
      <c r="O101" s="230"/>
    </row>
    <row r="102">
      <c r="A102" s="229" t="s">
        <v>1862</v>
      </c>
      <c r="B102" s="229" t="s">
        <v>1860</v>
      </c>
      <c r="C102" s="229" t="s">
        <v>1851</v>
      </c>
      <c r="D102" s="229" t="s">
        <v>1789</v>
      </c>
      <c r="E102" s="229">
        <v>33.9</v>
      </c>
      <c r="F102" s="229">
        <v>125.0</v>
      </c>
      <c r="G102" s="229">
        <v>9.0</v>
      </c>
      <c r="H102" s="229">
        <v>36.0</v>
      </c>
      <c r="I102" s="229"/>
      <c r="J102" s="229">
        <v>2.0</v>
      </c>
      <c r="K102" s="229">
        <v>0.0</v>
      </c>
      <c r="L102" s="229"/>
      <c r="M102" s="229"/>
      <c r="N102" s="229"/>
      <c r="O102" s="229"/>
    </row>
    <row r="103">
      <c r="A103" s="230" t="s">
        <v>1863</v>
      </c>
      <c r="B103" s="230" t="s">
        <v>1860</v>
      </c>
      <c r="C103" s="230" t="s">
        <v>1757</v>
      </c>
      <c r="D103" s="230" t="s">
        <v>191</v>
      </c>
      <c r="E103" s="230">
        <v>70.1</v>
      </c>
      <c r="F103" s="230">
        <v>130.0</v>
      </c>
      <c r="G103" s="230">
        <v>18.0</v>
      </c>
      <c r="H103" s="230">
        <v>72.0</v>
      </c>
      <c r="I103" s="230"/>
      <c r="J103" s="230">
        <v>2.0</v>
      </c>
      <c r="K103" s="230">
        <v>0.0</v>
      </c>
      <c r="L103" s="230"/>
      <c r="M103" s="230"/>
      <c r="N103" s="230"/>
      <c r="O103" s="230"/>
    </row>
    <row r="104">
      <c r="A104" s="229" t="s">
        <v>1864</v>
      </c>
      <c r="B104" s="229" t="s">
        <v>1860</v>
      </c>
      <c r="C104" s="229" t="s">
        <v>1757</v>
      </c>
      <c r="D104" s="229" t="s">
        <v>1787</v>
      </c>
      <c r="E104" s="229">
        <v>35.5</v>
      </c>
      <c r="F104" s="229">
        <v>129.0</v>
      </c>
      <c r="G104" s="229">
        <v>9.0</v>
      </c>
      <c r="H104" s="229">
        <v>36.0</v>
      </c>
      <c r="I104" s="229"/>
      <c r="J104" s="229">
        <v>2.0</v>
      </c>
      <c r="K104" s="229">
        <v>0.0</v>
      </c>
      <c r="L104" s="229"/>
      <c r="M104" s="229"/>
      <c r="N104" s="229"/>
      <c r="O104" s="229"/>
    </row>
    <row r="105">
      <c r="A105" s="230" t="s">
        <v>1865</v>
      </c>
      <c r="B105" s="230" t="s">
        <v>1860</v>
      </c>
      <c r="C105" s="230" t="s">
        <v>1757</v>
      </c>
      <c r="D105" s="230" t="s">
        <v>1789</v>
      </c>
      <c r="E105" s="230">
        <v>34.6</v>
      </c>
      <c r="F105" s="230">
        <v>130.0</v>
      </c>
      <c r="G105" s="230">
        <v>9.0</v>
      </c>
      <c r="H105" s="230">
        <v>36.0</v>
      </c>
      <c r="I105" s="230"/>
      <c r="J105" s="230">
        <v>2.0</v>
      </c>
      <c r="K105" s="230">
        <v>0.0</v>
      </c>
      <c r="L105" s="230"/>
      <c r="M105" s="230"/>
      <c r="N105" s="230"/>
      <c r="O105" s="230"/>
    </row>
    <row r="106">
      <c r="A106" s="229" t="s">
        <v>1866</v>
      </c>
      <c r="B106" s="229" t="s">
        <v>1867</v>
      </c>
      <c r="C106" s="229" t="s">
        <v>1757</v>
      </c>
      <c r="D106" s="229" t="s">
        <v>191</v>
      </c>
      <c r="E106" s="229">
        <v>71.8</v>
      </c>
      <c r="F106" s="229">
        <v>135.0</v>
      </c>
      <c r="G106" s="229">
        <v>18.0</v>
      </c>
      <c r="H106" s="229">
        <v>72.0</v>
      </c>
      <c r="I106" s="229"/>
      <c r="J106" s="229">
        <v>2.0</v>
      </c>
      <c r="K106" s="229">
        <v>0.0</v>
      </c>
      <c r="L106" s="229"/>
      <c r="M106" s="229"/>
      <c r="N106" s="229"/>
      <c r="O106" s="229"/>
    </row>
    <row r="107">
      <c r="A107" s="230" t="s">
        <v>2946</v>
      </c>
      <c r="B107" s="230" t="s">
        <v>2947</v>
      </c>
      <c r="C107" s="230" t="s">
        <v>1755</v>
      </c>
      <c r="D107" s="230" t="s">
        <v>191</v>
      </c>
      <c r="E107" s="230">
        <v>70.1</v>
      </c>
      <c r="F107" s="230">
        <v>129.0</v>
      </c>
      <c r="G107" s="230">
        <v>18.0</v>
      </c>
      <c r="H107" s="230">
        <v>71.0</v>
      </c>
      <c r="I107" s="230"/>
      <c r="J107" s="230">
        <v>2.0</v>
      </c>
      <c r="K107" s="230">
        <v>0.0</v>
      </c>
      <c r="L107" s="230"/>
      <c r="M107" s="230"/>
      <c r="N107" s="230"/>
      <c r="O107" s="230"/>
    </row>
    <row r="108">
      <c r="A108" s="229" t="s">
        <v>2948</v>
      </c>
      <c r="B108" s="229" t="s">
        <v>2947</v>
      </c>
      <c r="C108" s="229" t="s">
        <v>1755</v>
      </c>
      <c r="D108" s="229" t="s">
        <v>1787</v>
      </c>
      <c r="E108" s="229">
        <v>34.7</v>
      </c>
      <c r="F108" s="229">
        <v>128.0</v>
      </c>
      <c r="G108" s="229">
        <v>9.0</v>
      </c>
      <c r="H108" s="229">
        <v>35.0</v>
      </c>
      <c r="I108" s="229"/>
      <c r="J108" s="229">
        <v>2.0</v>
      </c>
      <c r="K108" s="229">
        <v>0.0</v>
      </c>
      <c r="L108" s="229"/>
      <c r="M108" s="229"/>
      <c r="N108" s="229"/>
      <c r="O108" s="229"/>
    </row>
    <row r="109">
      <c r="A109" s="230" t="s">
        <v>2949</v>
      </c>
      <c r="B109" s="230" t="s">
        <v>2947</v>
      </c>
      <c r="C109" s="230" t="s">
        <v>1755</v>
      </c>
      <c r="D109" s="230" t="s">
        <v>1789</v>
      </c>
      <c r="E109" s="230">
        <v>35.4</v>
      </c>
      <c r="F109" s="230">
        <v>129.0</v>
      </c>
      <c r="G109" s="230">
        <v>9.0</v>
      </c>
      <c r="H109" s="230">
        <v>36.0</v>
      </c>
      <c r="I109" s="230"/>
      <c r="J109" s="230">
        <v>2.0</v>
      </c>
      <c r="K109" s="230">
        <v>0.0</v>
      </c>
      <c r="L109" s="230"/>
      <c r="M109" s="230"/>
      <c r="N109" s="230"/>
      <c r="O109" s="230"/>
    </row>
    <row r="110">
      <c r="A110" s="229" t="s">
        <v>2950</v>
      </c>
      <c r="B110" s="229" t="s">
        <v>2947</v>
      </c>
      <c r="C110" s="229" t="s">
        <v>1757</v>
      </c>
      <c r="D110" s="229" t="s">
        <v>191</v>
      </c>
      <c r="E110" s="229">
        <v>67.6</v>
      </c>
      <c r="F110" s="229">
        <v>116.0</v>
      </c>
      <c r="G110" s="229">
        <v>18.0</v>
      </c>
      <c r="H110" s="229">
        <v>71.0</v>
      </c>
      <c r="I110" s="229"/>
      <c r="J110" s="229">
        <v>2.0</v>
      </c>
      <c r="K110" s="229">
        <v>0.0</v>
      </c>
      <c r="L110" s="229"/>
      <c r="M110" s="229"/>
      <c r="N110" s="229"/>
      <c r="O110" s="229"/>
    </row>
    <row r="111">
      <c r="A111" s="230" t="s">
        <v>2951</v>
      </c>
      <c r="B111" s="230" t="s">
        <v>2947</v>
      </c>
      <c r="C111" s="230" t="s">
        <v>1757</v>
      </c>
      <c r="D111" s="230" t="s">
        <v>1787</v>
      </c>
      <c r="E111" s="230">
        <v>34.3</v>
      </c>
      <c r="F111" s="230">
        <v>124.0</v>
      </c>
      <c r="G111" s="230">
        <v>9.0</v>
      </c>
      <c r="H111" s="230">
        <v>35.0</v>
      </c>
      <c r="I111" s="230"/>
      <c r="J111" s="230">
        <v>2.0</v>
      </c>
      <c r="K111" s="230">
        <v>0.0</v>
      </c>
      <c r="L111" s="230"/>
      <c r="M111" s="230"/>
      <c r="N111" s="230"/>
      <c r="O111" s="230"/>
    </row>
    <row r="112">
      <c r="A112" s="229" t="s">
        <v>2952</v>
      </c>
      <c r="B112" s="229" t="s">
        <v>2947</v>
      </c>
      <c r="C112" s="229" t="s">
        <v>1757</v>
      </c>
      <c r="D112" s="229" t="s">
        <v>1789</v>
      </c>
      <c r="E112" s="229">
        <v>34.9</v>
      </c>
      <c r="F112" s="229">
        <v>127.0</v>
      </c>
      <c r="G112" s="229">
        <v>9.0</v>
      </c>
      <c r="H112" s="229">
        <v>36.0</v>
      </c>
      <c r="I112" s="229"/>
      <c r="J112" s="229">
        <v>2.0</v>
      </c>
      <c r="K112" s="229">
        <v>0.0</v>
      </c>
      <c r="L112" s="229"/>
      <c r="M112" s="229"/>
      <c r="N112" s="229"/>
      <c r="O112" s="229"/>
    </row>
    <row r="113">
      <c r="A113" s="230" t="s">
        <v>1868</v>
      </c>
      <c r="B113" s="230" t="s">
        <v>1869</v>
      </c>
      <c r="C113" s="230" t="s">
        <v>1870</v>
      </c>
      <c r="D113" s="230" t="s">
        <v>191</v>
      </c>
      <c r="E113" s="230">
        <v>68.9</v>
      </c>
      <c r="F113" s="230">
        <v>126.0</v>
      </c>
      <c r="G113" s="230">
        <v>18.0</v>
      </c>
      <c r="H113" s="230">
        <v>72.0</v>
      </c>
      <c r="I113" s="230"/>
      <c r="J113" s="230">
        <v>2.0</v>
      </c>
      <c r="K113" s="230">
        <v>0.0</v>
      </c>
      <c r="L113" s="230"/>
      <c r="M113" s="230"/>
      <c r="N113" s="230"/>
      <c r="O113" s="230"/>
    </row>
    <row r="114">
      <c r="A114" s="229" t="s">
        <v>1871</v>
      </c>
      <c r="B114" s="229" t="s">
        <v>1869</v>
      </c>
      <c r="C114" s="229" t="s">
        <v>1870</v>
      </c>
      <c r="D114" s="229" t="s">
        <v>1787</v>
      </c>
      <c r="E114" s="229">
        <v>35.3</v>
      </c>
      <c r="F114" s="229">
        <v>129.0</v>
      </c>
      <c r="G114" s="229">
        <v>9.0</v>
      </c>
      <c r="H114" s="229">
        <v>36.0</v>
      </c>
      <c r="I114" s="229"/>
      <c r="J114" s="229">
        <v>2.0</v>
      </c>
      <c r="K114" s="229">
        <v>0.0</v>
      </c>
      <c r="L114" s="229"/>
      <c r="M114" s="229"/>
      <c r="N114" s="229"/>
      <c r="O114" s="229"/>
    </row>
    <row r="115">
      <c r="A115" s="230" t="s">
        <v>1872</v>
      </c>
      <c r="B115" s="230" t="s">
        <v>1869</v>
      </c>
      <c r="C115" s="230" t="s">
        <v>1870</v>
      </c>
      <c r="D115" s="230" t="s">
        <v>1789</v>
      </c>
      <c r="E115" s="230">
        <v>33.6</v>
      </c>
      <c r="F115" s="230">
        <v>123.0</v>
      </c>
      <c r="G115" s="230">
        <v>9.0</v>
      </c>
      <c r="H115" s="230">
        <v>36.0</v>
      </c>
      <c r="I115" s="230"/>
      <c r="J115" s="230">
        <v>2.0</v>
      </c>
      <c r="K115" s="230">
        <v>0.0</v>
      </c>
      <c r="L115" s="230"/>
      <c r="M115" s="230"/>
      <c r="N115" s="230"/>
      <c r="O115" s="230"/>
    </row>
    <row r="116">
      <c r="A116" s="229" t="s">
        <v>1873</v>
      </c>
      <c r="B116" s="229" t="s">
        <v>1874</v>
      </c>
      <c r="C116" s="229" t="s">
        <v>1757</v>
      </c>
      <c r="D116" s="229" t="s">
        <v>191</v>
      </c>
      <c r="E116" s="229">
        <v>67.4</v>
      </c>
      <c r="F116" s="229">
        <v>119.0</v>
      </c>
      <c r="G116" s="229">
        <v>18.0</v>
      </c>
      <c r="H116" s="229">
        <v>70.0</v>
      </c>
      <c r="I116" s="229"/>
      <c r="J116" s="229">
        <v>2.0</v>
      </c>
      <c r="K116" s="229">
        <v>0.0</v>
      </c>
      <c r="L116" s="229"/>
      <c r="M116" s="229"/>
      <c r="N116" s="229"/>
      <c r="O116" s="229"/>
    </row>
    <row r="117">
      <c r="A117" s="230" t="s">
        <v>1875</v>
      </c>
      <c r="B117" s="230" t="s">
        <v>1876</v>
      </c>
      <c r="C117" s="230" t="s">
        <v>1799</v>
      </c>
      <c r="D117" s="230" t="s">
        <v>191</v>
      </c>
      <c r="E117" s="230">
        <v>73.0</v>
      </c>
      <c r="F117" s="230">
        <v>140.0</v>
      </c>
      <c r="G117" s="230">
        <v>18.0</v>
      </c>
      <c r="H117" s="230">
        <v>72.0</v>
      </c>
      <c r="I117" s="230"/>
      <c r="J117" s="230">
        <v>2.0</v>
      </c>
      <c r="K117" s="230">
        <v>0.0</v>
      </c>
      <c r="L117" s="230"/>
      <c r="M117" s="230"/>
      <c r="N117" s="230"/>
      <c r="O117" s="230"/>
    </row>
    <row r="118">
      <c r="A118" s="229" t="s">
        <v>1877</v>
      </c>
      <c r="B118" s="229" t="s">
        <v>1876</v>
      </c>
      <c r="C118" s="229" t="s">
        <v>1799</v>
      </c>
      <c r="D118" s="229" t="s">
        <v>1787</v>
      </c>
      <c r="E118" s="229">
        <v>36.8</v>
      </c>
      <c r="F118" s="229">
        <v>147.0</v>
      </c>
      <c r="G118" s="229">
        <v>9.0</v>
      </c>
      <c r="H118" s="229">
        <v>36.0</v>
      </c>
      <c r="I118" s="229"/>
      <c r="J118" s="229">
        <v>2.0</v>
      </c>
      <c r="K118" s="229">
        <v>0.0</v>
      </c>
      <c r="L118" s="229"/>
      <c r="M118" s="229"/>
      <c r="N118" s="229"/>
      <c r="O118" s="229"/>
    </row>
    <row r="119">
      <c r="A119" s="230" t="s">
        <v>1878</v>
      </c>
      <c r="B119" s="230" t="s">
        <v>1876</v>
      </c>
      <c r="C119" s="230" t="s">
        <v>1799</v>
      </c>
      <c r="D119" s="230" t="s">
        <v>1789</v>
      </c>
      <c r="E119" s="230">
        <v>36.7</v>
      </c>
      <c r="F119" s="230">
        <v>143.0</v>
      </c>
      <c r="G119" s="230">
        <v>9.0</v>
      </c>
      <c r="H119" s="230">
        <v>36.0</v>
      </c>
      <c r="I119" s="230"/>
      <c r="J119" s="230">
        <v>2.0</v>
      </c>
      <c r="K119" s="230">
        <v>0.0</v>
      </c>
      <c r="L119" s="230"/>
      <c r="M119" s="230"/>
      <c r="N119" s="230"/>
      <c r="O119" s="230"/>
    </row>
    <row r="120">
      <c r="A120" s="229" t="s">
        <v>1879</v>
      </c>
      <c r="B120" s="229" t="s">
        <v>1876</v>
      </c>
      <c r="C120" s="229" t="s">
        <v>1851</v>
      </c>
      <c r="D120" s="229" t="s">
        <v>191</v>
      </c>
      <c r="E120" s="229">
        <v>70.7</v>
      </c>
      <c r="F120" s="229">
        <v>136.0</v>
      </c>
      <c r="G120" s="229">
        <v>18.0</v>
      </c>
      <c r="H120" s="229">
        <v>72.0</v>
      </c>
      <c r="I120" s="229"/>
      <c r="J120" s="229">
        <v>2.0</v>
      </c>
      <c r="K120" s="229">
        <v>0.0</v>
      </c>
      <c r="L120" s="229"/>
      <c r="M120" s="229"/>
      <c r="N120" s="229"/>
      <c r="O120" s="229"/>
    </row>
    <row r="121">
      <c r="A121" s="230" t="s">
        <v>1880</v>
      </c>
      <c r="B121" s="230" t="s">
        <v>1876</v>
      </c>
      <c r="C121" s="230" t="s">
        <v>1851</v>
      </c>
      <c r="D121" s="230" t="s">
        <v>1787</v>
      </c>
      <c r="E121" s="230">
        <v>35.1</v>
      </c>
      <c r="F121" s="230">
        <v>139.0</v>
      </c>
      <c r="G121" s="230">
        <v>9.0</v>
      </c>
      <c r="H121" s="230">
        <v>36.0</v>
      </c>
      <c r="I121" s="230"/>
      <c r="J121" s="230">
        <v>2.0</v>
      </c>
      <c r="K121" s="230">
        <v>0.0</v>
      </c>
      <c r="L121" s="230"/>
      <c r="M121" s="230"/>
      <c r="N121" s="230"/>
      <c r="O121" s="230"/>
    </row>
    <row r="122">
      <c r="A122" s="229" t="s">
        <v>1881</v>
      </c>
      <c r="B122" s="229" t="s">
        <v>1876</v>
      </c>
      <c r="C122" s="229" t="s">
        <v>1851</v>
      </c>
      <c r="D122" s="229" t="s">
        <v>1789</v>
      </c>
      <c r="E122" s="229">
        <v>35.6</v>
      </c>
      <c r="F122" s="229">
        <v>133.0</v>
      </c>
      <c r="G122" s="229">
        <v>9.0</v>
      </c>
      <c r="H122" s="229">
        <v>36.0</v>
      </c>
      <c r="I122" s="229"/>
      <c r="J122" s="229">
        <v>2.0</v>
      </c>
      <c r="K122" s="229">
        <v>0.0</v>
      </c>
      <c r="L122" s="229"/>
      <c r="M122" s="229"/>
      <c r="N122" s="229"/>
      <c r="O122" s="229"/>
    </row>
    <row r="123">
      <c r="A123" s="234" t="s">
        <v>1882</v>
      </c>
      <c r="B123" s="234" t="s">
        <v>1883</v>
      </c>
      <c r="C123" s="234" t="s">
        <v>1799</v>
      </c>
      <c r="D123" s="234" t="s">
        <v>191</v>
      </c>
      <c r="E123" s="234">
        <v>73.1</v>
      </c>
      <c r="F123" s="234">
        <v>123.0</v>
      </c>
      <c r="G123" s="230">
        <v>18.0</v>
      </c>
      <c r="H123" s="235">
        <v>72.0</v>
      </c>
      <c r="I123" s="234" t="b">
        <v>0</v>
      </c>
      <c r="J123" s="235">
        <v>2.0</v>
      </c>
      <c r="K123" s="235">
        <v>0.0</v>
      </c>
      <c r="L123" s="235"/>
      <c r="M123" s="235"/>
      <c r="N123" s="235"/>
      <c r="O123" s="235"/>
    </row>
    <row r="124">
      <c r="A124" s="236" t="s">
        <v>1884</v>
      </c>
      <c r="B124" s="236" t="s">
        <v>1883</v>
      </c>
      <c r="C124" s="236" t="s">
        <v>1799</v>
      </c>
      <c r="D124" s="236" t="s">
        <v>1761</v>
      </c>
      <c r="E124" s="236">
        <v>36.6</v>
      </c>
      <c r="F124" s="236">
        <v>123.0</v>
      </c>
      <c r="G124" s="236">
        <v>9.0</v>
      </c>
      <c r="H124" s="236">
        <v>36.0</v>
      </c>
      <c r="I124" s="237" t="b">
        <v>0</v>
      </c>
      <c r="J124" s="236">
        <v>2.0</v>
      </c>
      <c r="K124" s="236">
        <v>0.0</v>
      </c>
      <c r="L124" s="236"/>
      <c r="M124" s="236"/>
      <c r="N124" s="236"/>
      <c r="O124" s="236"/>
    </row>
    <row r="125">
      <c r="A125" s="234" t="s">
        <v>1186</v>
      </c>
      <c r="B125" s="234" t="s">
        <v>1883</v>
      </c>
      <c r="C125" s="234" t="s">
        <v>1755</v>
      </c>
      <c r="D125" s="234" t="s">
        <v>191</v>
      </c>
      <c r="E125" s="234">
        <v>70.7</v>
      </c>
      <c r="F125" s="234">
        <v>121.0</v>
      </c>
      <c r="G125" s="230">
        <v>18.0</v>
      </c>
      <c r="H125" s="235">
        <v>72.0</v>
      </c>
      <c r="I125" s="234" t="b">
        <v>0</v>
      </c>
      <c r="J125" s="235">
        <v>2.0</v>
      </c>
      <c r="K125" s="235">
        <v>8.0</v>
      </c>
      <c r="L125" s="235"/>
      <c r="M125" s="235"/>
      <c r="N125" s="235"/>
      <c r="O125" s="235"/>
    </row>
    <row r="126">
      <c r="A126" s="236" t="s">
        <v>1885</v>
      </c>
      <c r="B126" s="236" t="s">
        <v>1883</v>
      </c>
      <c r="C126" s="236" t="s">
        <v>1755</v>
      </c>
      <c r="D126" s="236" t="s">
        <v>1761</v>
      </c>
      <c r="E126" s="236">
        <v>35.4</v>
      </c>
      <c r="F126" s="236">
        <v>121.0</v>
      </c>
      <c r="G126" s="236">
        <v>9.0</v>
      </c>
      <c r="H126" s="236">
        <v>36.0</v>
      </c>
      <c r="I126" s="237" t="b">
        <v>0</v>
      </c>
      <c r="J126" s="236">
        <v>2.0</v>
      </c>
      <c r="K126" s="236">
        <v>0.0</v>
      </c>
      <c r="L126" s="236"/>
      <c r="M126" s="236"/>
      <c r="N126" s="236"/>
      <c r="O126" s="236"/>
    </row>
    <row r="127">
      <c r="A127" s="230" t="s">
        <v>1886</v>
      </c>
      <c r="B127" s="230" t="s">
        <v>1887</v>
      </c>
      <c r="C127" s="230" t="s">
        <v>1888</v>
      </c>
      <c r="D127" s="230" t="s">
        <v>191</v>
      </c>
      <c r="E127" s="230">
        <v>70.6</v>
      </c>
      <c r="F127" s="230">
        <v>135.0</v>
      </c>
      <c r="G127" s="230">
        <v>18.0</v>
      </c>
      <c r="H127" s="230">
        <v>72.0</v>
      </c>
      <c r="I127" s="230"/>
      <c r="J127" s="230">
        <v>2.0</v>
      </c>
      <c r="K127" s="230">
        <v>0.0</v>
      </c>
      <c r="L127" s="230"/>
      <c r="M127" s="230"/>
      <c r="N127" s="230"/>
      <c r="O127" s="230"/>
    </row>
    <row r="128">
      <c r="A128" s="229" t="s">
        <v>1889</v>
      </c>
      <c r="B128" s="229" t="s">
        <v>1887</v>
      </c>
      <c r="C128" s="229" t="s">
        <v>1888</v>
      </c>
      <c r="D128" s="229" t="s">
        <v>1787</v>
      </c>
      <c r="E128" s="229">
        <v>34.2</v>
      </c>
      <c r="F128" s="229">
        <v>130.0</v>
      </c>
      <c r="G128" s="229">
        <v>9.0</v>
      </c>
      <c r="H128" s="229">
        <v>35.0</v>
      </c>
      <c r="I128" s="229"/>
      <c r="J128" s="229">
        <v>2.0</v>
      </c>
      <c r="K128" s="229">
        <v>0.0</v>
      </c>
      <c r="L128" s="229"/>
      <c r="M128" s="229"/>
      <c r="N128" s="229"/>
      <c r="O128" s="229"/>
    </row>
    <row r="129">
      <c r="A129" s="230" t="s">
        <v>1890</v>
      </c>
      <c r="B129" s="230" t="s">
        <v>1887</v>
      </c>
      <c r="C129" s="230" t="s">
        <v>1888</v>
      </c>
      <c r="D129" s="230" t="s">
        <v>1789</v>
      </c>
      <c r="E129" s="230">
        <v>36.4</v>
      </c>
      <c r="F129" s="230">
        <v>139.0</v>
      </c>
      <c r="G129" s="230">
        <v>9.0</v>
      </c>
      <c r="H129" s="230">
        <v>37.0</v>
      </c>
      <c r="I129" s="230"/>
      <c r="J129" s="230">
        <v>2.0</v>
      </c>
      <c r="K129" s="230">
        <v>0.0</v>
      </c>
      <c r="L129" s="230"/>
      <c r="M129" s="230"/>
      <c r="N129" s="230"/>
      <c r="O129" s="230"/>
    </row>
    <row r="130">
      <c r="A130" s="229" t="s">
        <v>1891</v>
      </c>
      <c r="B130" s="229" t="s">
        <v>1892</v>
      </c>
      <c r="C130" s="229" t="s">
        <v>1851</v>
      </c>
      <c r="D130" s="229" t="s">
        <v>191</v>
      </c>
      <c r="E130" s="229">
        <v>69.0</v>
      </c>
      <c r="F130" s="229">
        <v>121.0</v>
      </c>
      <c r="G130" s="229">
        <v>18.0</v>
      </c>
      <c r="H130" s="229">
        <v>72.0</v>
      </c>
      <c r="I130" s="229"/>
      <c r="J130" s="229">
        <v>2.0</v>
      </c>
      <c r="K130" s="229">
        <v>0.0</v>
      </c>
      <c r="L130" s="229"/>
      <c r="M130" s="229"/>
      <c r="N130" s="229"/>
      <c r="O130" s="229"/>
    </row>
    <row r="131">
      <c r="A131" s="230" t="s">
        <v>1893</v>
      </c>
      <c r="B131" s="230" t="s">
        <v>1874</v>
      </c>
      <c r="C131" s="230" t="s">
        <v>1757</v>
      </c>
      <c r="D131" s="230" t="s">
        <v>1789</v>
      </c>
      <c r="E131" s="230">
        <v>33.7</v>
      </c>
      <c r="F131" s="230">
        <v>119.0</v>
      </c>
      <c r="G131" s="230">
        <v>9.0</v>
      </c>
      <c r="H131" s="230">
        <v>36.0</v>
      </c>
      <c r="I131" s="230"/>
      <c r="J131" s="230">
        <v>2.0</v>
      </c>
      <c r="K131" s="230">
        <v>0.0</v>
      </c>
      <c r="L131" s="230"/>
      <c r="M131" s="230"/>
      <c r="N131" s="230"/>
      <c r="O131" s="230"/>
    </row>
    <row r="132">
      <c r="A132" s="229" t="s">
        <v>1894</v>
      </c>
      <c r="B132" s="229" t="s">
        <v>1895</v>
      </c>
      <c r="C132" s="229" t="s">
        <v>1851</v>
      </c>
      <c r="D132" s="229" t="s">
        <v>191</v>
      </c>
      <c r="E132" s="229">
        <v>68.5</v>
      </c>
      <c r="F132" s="229">
        <v>119.0</v>
      </c>
      <c r="G132" s="229">
        <v>18.0</v>
      </c>
      <c r="H132" s="229">
        <v>72.0</v>
      </c>
      <c r="I132" s="229"/>
      <c r="J132" s="229">
        <v>2.0</v>
      </c>
      <c r="K132" s="229">
        <v>0.0</v>
      </c>
      <c r="L132" s="229"/>
      <c r="M132" s="229"/>
      <c r="N132" s="229"/>
      <c r="O132" s="229"/>
    </row>
    <row r="133">
      <c r="A133" s="230" t="s">
        <v>1896</v>
      </c>
      <c r="B133" s="230" t="s">
        <v>1895</v>
      </c>
      <c r="C133" s="230" t="s">
        <v>1851</v>
      </c>
      <c r="D133" s="230" t="s">
        <v>1787</v>
      </c>
      <c r="E133" s="230">
        <v>34.4</v>
      </c>
      <c r="F133" s="230">
        <v>118.0</v>
      </c>
      <c r="G133" s="230">
        <v>9.0</v>
      </c>
      <c r="H133" s="230">
        <v>36.0</v>
      </c>
      <c r="I133" s="230"/>
      <c r="J133" s="230">
        <v>2.0</v>
      </c>
      <c r="K133" s="230">
        <v>0.0</v>
      </c>
      <c r="L133" s="230"/>
      <c r="M133" s="230"/>
      <c r="N133" s="230"/>
      <c r="O133" s="230"/>
    </row>
    <row r="134">
      <c r="A134" s="229" t="s">
        <v>1897</v>
      </c>
      <c r="B134" s="229" t="s">
        <v>1895</v>
      </c>
      <c r="C134" s="229" t="s">
        <v>1851</v>
      </c>
      <c r="D134" s="229" t="s">
        <v>1789</v>
      </c>
      <c r="E134" s="229">
        <v>34.1</v>
      </c>
      <c r="F134" s="229">
        <v>119.0</v>
      </c>
      <c r="G134" s="229">
        <v>9.0</v>
      </c>
      <c r="H134" s="229">
        <v>36.0</v>
      </c>
      <c r="I134" s="229"/>
      <c r="J134" s="229">
        <v>2.0</v>
      </c>
      <c r="K134" s="229">
        <v>0.0</v>
      </c>
      <c r="L134" s="229"/>
      <c r="M134" s="229"/>
      <c r="N134" s="229"/>
      <c r="O134" s="229"/>
    </row>
    <row r="135">
      <c r="A135" s="230" t="s">
        <v>1898</v>
      </c>
      <c r="B135" s="230" t="s">
        <v>1895</v>
      </c>
      <c r="C135" s="230" t="s">
        <v>1757</v>
      </c>
      <c r="D135" s="230" t="s">
        <v>191</v>
      </c>
      <c r="E135" s="231">
        <v>71.4</v>
      </c>
      <c r="F135" s="231">
        <v>125.0</v>
      </c>
      <c r="G135" s="230">
        <v>18.0</v>
      </c>
      <c r="H135" s="230">
        <v>72.0</v>
      </c>
      <c r="I135" s="230"/>
      <c r="J135" s="230">
        <v>2.0</v>
      </c>
      <c r="K135" s="230">
        <v>0.0</v>
      </c>
      <c r="L135" s="230"/>
      <c r="M135" s="230"/>
      <c r="N135" s="230"/>
      <c r="O135" s="230"/>
    </row>
    <row r="136">
      <c r="A136" s="229" t="s">
        <v>1899</v>
      </c>
      <c r="B136" s="229" t="s">
        <v>1895</v>
      </c>
      <c r="C136" s="229" t="s">
        <v>1757</v>
      </c>
      <c r="D136" s="229" t="s">
        <v>1787</v>
      </c>
      <c r="E136" s="232">
        <v>35.2</v>
      </c>
      <c r="F136" s="232">
        <v>122.0</v>
      </c>
      <c r="G136" s="229">
        <v>9.0</v>
      </c>
      <c r="H136" s="229">
        <v>36.0</v>
      </c>
      <c r="I136" s="229"/>
      <c r="J136" s="229">
        <v>2.0</v>
      </c>
      <c r="K136" s="229">
        <v>0.0</v>
      </c>
      <c r="L136" s="229"/>
      <c r="M136" s="229"/>
      <c r="N136" s="229"/>
      <c r="O136" s="229"/>
    </row>
    <row r="137">
      <c r="A137" s="238" t="s">
        <v>1900</v>
      </c>
      <c r="B137" s="238" t="s">
        <v>1895</v>
      </c>
      <c r="C137" s="238" t="s">
        <v>1757</v>
      </c>
      <c r="D137" s="238" t="s">
        <v>1789</v>
      </c>
      <c r="E137" s="238">
        <v>34.9</v>
      </c>
      <c r="F137" s="238">
        <v>123.0</v>
      </c>
      <c r="G137" s="230">
        <v>9.0</v>
      </c>
      <c r="H137" s="230">
        <v>36.0</v>
      </c>
      <c r="I137" s="238"/>
      <c r="J137" s="238">
        <v>2.0</v>
      </c>
      <c r="K137" s="238">
        <v>0.0</v>
      </c>
      <c r="L137" s="238"/>
      <c r="M137" s="238"/>
      <c r="N137" s="238"/>
      <c r="O137" s="238"/>
    </row>
    <row r="138">
      <c r="A138" s="240" t="s">
        <v>2953</v>
      </c>
      <c r="B138" s="240" t="s">
        <v>2470</v>
      </c>
      <c r="C138" s="240" t="s">
        <v>1799</v>
      </c>
      <c r="D138" s="240" t="s">
        <v>191</v>
      </c>
      <c r="E138" s="240">
        <v>73.2</v>
      </c>
      <c r="F138" s="240">
        <v>143.0</v>
      </c>
      <c r="G138" s="240">
        <v>18.0</v>
      </c>
      <c r="H138" s="240">
        <v>72.0</v>
      </c>
      <c r="I138" s="240"/>
      <c r="J138" s="240">
        <v>2.0</v>
      </c>
      <c r="K138" s="240">
        <v>0.0</v>
      </c>
      <c r="L138" s="240"/>
      <c r="M138" s="240"/>
      <c r="N138" s="240"/>
      <c r="O138" s="240"/>
    </row>
    <row r="139">
      <c r="A139" s="239" t="s">
        <v>969</v>
      </c>
      <c r="B139" s="239" t="s">
        <v>1901</v>
      </c>
      <c r="C139" s="239" t="s">
        <v>1755</v>
      </c>
      <c r="D139" s="239" t="s">
        <v>191</v>
      </c>
      <c r="E139" s="239">
        <v>72.2</v>
      </c>
      <c r="F139" s="239">
        <v>130.0</v>
      </c>
      <c r="G139" s="239">
        <v>18.0</v>
      </c>
      <c r="H139" s="239">
        <v>71.0</v>
      </c>
      <c r="I139" s="240"/>
      <c r="J139" s="240">
        <v>2.0</v>
      </c>
      <c r="K139" s="240">
        <v>2.0</v>
      </c>
      <c r="L139" s="240"/>
      <c r="M139" s="240"/>
      <c r="N139" s="240"/>
      <c r="O139" s="240"/>
    </row>
    <row r="140">
      <c r="A140" s="239" t="s">
        <v>1902</v>
      </c>
      <c r="B140" s="239" t="s">
        <v>1901</v>
      </c>
      <c r="C140" s="239" t="s">
        <v>1757</v>
      </c>
      <c r="D140" s="239" t="s">
        <v>191</v>
      </c>
      <c r="E140" s="239">
        <v>70.2</v>
      </c>
      <c r="F140" s="239">
        <v>126.0</v>
      </c>
      <c r="G140" s="239">
        <v>18.0</v>
      </c>
      <c r="H140" s="239">
        <v>71.0</v>
      </c>
      <c r="I140" s="240"/>
      <c r="J140" s="240">
        <v>2.0</v>
      </c>
      <c r="K140" s="240">
        <v>0.0</v>
      </c>
      <c r="L140" s="240"/>
      <c r="M140" s="240"/>
      <c r="N140" s="240"/>
      <c r="O140" s="240"/>
    </row>
    <row r="141">
      <c r="A141" s="239" t="s">
        <v>1903</v>
      </c>
      <c r="B141" s="239" t="s">
        <v>1904</v>
      </c>
      <c r="C141" s="239" t="s">
        <v>1755</v>
      </c>
      <c r="D141" s="239" t="s">
        <v>191</v>
      </c>
      <c r="E141" s="239">
        <v>72.3</v>
      </c>
      <c r="F141" s="239">
        <v>129.0</v>
      </c>
      <c r="G141" s="239">
        <v>18.0</v>
      </c>
      <c r="H141" s="239">
        <v>72.0</v>
      </c>
      <c r="I141" s="240"/>
      <c r="J141" s="240">
        <v>2.0</v>
      </c>
      <c r="K141" s="240">
        <v>0.0</v>
      </c>
      <c r="L141" s="240"/>
      <c r="M141" s="240"/>
      <c r="N141" s="240"/>
      <c r="O141" s="240"/>
    </row>
    <row r="142">
      <c r="A142" s="239" t="s">
        <v>1905</v>
      </c>
      <c r="B142" s="239" t="s">
        <v>1906</v>
      </c>
      <c r="C142" s="239" t="s">
        <v>1907</v>
      </c>
      <c r="D142" s="239" t="s">
        <v>191</v>
      </c>
      <c r="E142" s="239">
        <v>73.7</v>
      </c>
      <c r="F142" s="239">
        <v>143.0</v>
      </c>
      <c r="G142" s="239">
        <v>18.0</v>
      </c>
      <c r="H142" s="239">
        <v>72.0</v>
      </c>
      <c r="I142" s="240"/>
      <c r="J142" s="240">
        <v>2.0</v>
      </c>
      <c r="K142" s="240">
        <v>0.0</v>
      </c>
      <c r="L142" s="240"/>
      <c r="M142" s="240"/>
      <c r="N142" s="240"/>
      <c r="O142" s="240"/>
    </row>
    <row r="143">
      <c r="A143" s="239" t="s">
        <v>1908</v>
      </c>
      <c r="B143" s="239" t="s">
        <v>1909</v>
      </c>
      <c r="C143" s="239" t="s">
        <v>1755</v>
      </c>
      <c r="D143" s="239" t="s">
        <v>191</v>
      </c>
      <c r="E143" s="239">
        <v>67.9</v>
      </c>
      <c r="F143" s="239">
        <v>122.0</v>
      </c>
      <c r="G143" s="239">
        <v>18.0</v>
      </c>
      <c r="H143" s="239">
        <v>71.0</v>
      </c>
      <c r="I143" s="240"/>
      <c r="J143" s="240">
        <v>2.0</v>
      </c>
      <c r="K143" s="240">
        <v>0.0</v>
      </c>
      <c r="L143" s="240"/>
      <c r="M143" s="240"/>
      <c r="N143" s="239" t="s">
        <v>322</v>
      </c>
      <c r="O143" s="241">
        <v>44038.82989357639</v>
      </c>
    </row>
    <row r="144">
      <c r="A144" s="239" t="s">
        <v>1910</v>
      </c>
      <c r="B144" s="239" t="s">
        <v>1911</v>
      </c>
      <c r="C144" s="239" t="s">
        <v>1755</v>
      </c>
      <c r="D144" s="239" t="s">
        <v>191</v>
      </c>
      <c r="E144" s="239">
        <v>66.3</v>
      </c>
      <c r="F144" s="239">
        <v>114.0</v>
      </c>
      <c r="G144" s="239">
        <v>18.0</v>
      </c>
      <c r="H144" s="239">
        <v>70.0</v>
      </c>
      <c r="I144" s="240"/>
      <c r="J144" s="240">
        <v>2.0</v>
      </c>
      <c r="K144" s="240">
        <v>0.0</v>
      </c>
      <c r="L144" s="240"/>
      <c r="M144" s="240"/>
      <c r="N144" s="240"/>
      <c r="O144" s="240"/>
    </row>
    <row r="145">
      <c r="A145" s="239" t="s">
        <v>1912</v>
      </c>
      <c r="B145" s="239" t="s">
        <v>1913</v>
      </c>
      <c r="C145" s="239" t="s">
        <v>1755</v>
      </c>
      <c r="D145" s="239" t="s">
        <v>191</v>
      </c>
      <c r="E145" s="239">
        <v>74.4</v>
      </c>
      <c r="F145" s="239">
        <v>126.0</v>
      </c>
      <c r="G145" s="239">
        <v>18.0</v>
      </c>
      <c r="H145" s="239">
        <v>72.0</v>
      </c>
      <c r="I145" s="240"/>
      <c r="J145" s="240">
        <v>2.0</v>
      </c>
      <c r="K145" s="240">
        <v>0.0</v>
      </c>
      <c r="L145" s="240"/>
      <c r="M145" s="240"/>
      <c r="N145" s="240"/>
      <c r="O145" s="240"/>
    </row>
    <row r="146">
      <c r="A146" s="239" t="s">
        <v>1914</v>
      </c>
      <c r="B146" s="239" t="s">
        <v>1915</v>
      </c>
      <c r="C146" s="239" t="s">
        <v>1755</v>
      </c>
      <c r="D146" s="239" t="s">
        <v>191</v>
      </c>
      <c r="E146" s="239">
        <v>73.5</v>
      </c>
      <c r="F146" s="239">
        <v>139.0</v>
      </c>
      <c r="G146" s="239">
        <v>18.0</v>
      </c>
      <c r="H146" s="239">
        <v>72.0</v>
      </c>
      <c r="I146" s="240"/>
      <c r="J146" s="240">
        <v>2.0</v>
      </c>
      <c r="K146" s="240">
        <v>0.0</v>
      </c>
      <c r="L146" s="240"/>
      <c r="M146" s="240"/>
      <c r="N146" s="240"/>
      <c r="O146" s="240"/>
    </row>
    <row r="147">
      <c r="A147" s="239" t="s">
        <v>1916</v>
      </c>
      <c r="B147" s="239" t="s">
        <v>1917</v>
      </c>
      <c r="C147" s="239" t="s">
        <v>1918</v>
      </c>
      <c r="D147" s="239" t="s">
        <v>191</v>
      </c>
      <c r="E147" s="239">
        <v>71.7</v>
      </c>
      <c r="F147" s="239">
        <v>125.0</v>
      </c>
      <c r="G147" s="239">
        <v>18.0</v>
      </c>
      <c r="H147" s="239">
        <v>72.0</v>
      </c>
      <c r="I147" s="240"/>
      <c r="J147" s="240">
        <v>2.0</v>
      </c>
      <c r="K147" s="240">
        <v>0.0</v>
      </c>
      <c r="L147" s="240"/>
      <c r="M147" s="240"/>
      <c r="N147" s="240"/>
      <c r="O147" s="240"/>
    </row>
    <row r="148">
      <c r="A148" s="239" t="s">
        <v>1919</v>
      </c>
      <c r="B148" s="239" t="s">
        <v>1920</v>
      </c>
      <c r="C148" s="239" t="s">
        <v>1755</v>
      </c>
      <c r="D148" s="239" t="s">
        <v>191</v>
      </c>
      <c r="E148" s="239">
        <v>69.4</v>
      </c>
      <c r="F148" s="239">
        <v>126.0</v>
      </c>
      <c r="G148" s="239">
        <v>18.0</v>
      </c>
      <c r="H148" s="239">
        <v>72.0</v>
      </c>
      <c r="I148" s="240"/>
      <c r="J148" s="240">
        <v>2.0</v>
      </c>
      <c r="K148" s="240">
        <v>0.0</v>
      </c>
      <c r="L148" s="240"/>
      <c r="M148" s="240"/>
      <c r="N148" s="240"/>
      <c r="O148" s="240"/>
    </row>
    <row r="149">
      <c r="A149" s="239" t="s">
        <v>1921</v>
      </c>
      <c r="B149" s="239" t="s">
        <v>1922</v>
      </c>
      <c r="C149" s="239" t="s">
        <v>1757</v>
      </c>
      <c r="D149" s="239" t="s">
        <v>191</v>
      </c>
      <c r="E149" s="239">
        <v>68.6</v>
      </c>
      <c r="F149" s="239">
        <v>126.0</v>
      </c>
      <c r="G149" s="239">
        <v>18.0</v>
      </c>
      <c r="H149" s="239">
        <v>72.0</v>
      </c>
      <c r="I149" s="240"/>
      <c r="J149" s="240">
        <v>2.0</v>
      </c>
      <c r="K149" s="240">
        <v>0.0</v>
      </c>
      <c r="L149" s="240"/>
      <c r="M149" s="240"/>
      <c r="N149" s="240"/>
      <c r="O149" s="240"/>
    </row>
    <row r="150">
      <c r="A150" s="239" t="s">
        <v>1923</v>
      </c>
      <c r="B150" s="239" t="s">
        <v>1924</v>
      </c>
      <c r="C150" s="239" t="s">
        <v>1757</v>
      </c>
      <c r="D150" s="239" t="s">
        <v>191</v>
      </c>
      <c r="E150" s="239">
        <v>70.1</v>
      </c>
      <c r="F150" s="239">
        <v>132.0</v>
      </c>
      <c r="G150" s="239">
        <v>18.0</v>
      </c>
      <c r="H150" s="239">
        <v>71.0</v>
      </c>
      <c r="I150" s="240"/>
      <c r="J150" s="240">
        <v>2.0</v>
      </c>
      <c r="K150" s="240">
        <v>0.0</v>
      </c>
      <c r="L150" s="240"/>
      <c r="M150" s="240"/>
      <c r="N150" s="240"/>
      <c r="O150" s="240"/>
    </row>
    <row r="151">
      <c r="A151" s="239" t="s">
        <v>1925</v>
      </c>
      <c r="B151" s="239" t="s">
        <v>1926</v>
      </c>
      <c r="C151" s="239" t="s">
        <v>1927</v>
      </c>
      <c r="D151" s="239" t="s">
        <v>1789</v>
      </c>
      <c r="E151" s="239">
        <v>34.6</v>
      </c>
      <c r="F151" s="239">
        <v>126.0</v>
      </c>
      <c r="G151" s="239">
        <v>9.0</v>
      </c>
      <c r="H151" s="239">
        <v>36.0</v>
      </c>
      <c r="I151" s="240"/>
      <c r="J151" s="240">
        <v>2.0</v>
      </c>
      <c r="K151" s="240">
        <v>0.0</v>
      </c>
      <c r="L151" s="240"/>
      <c r="M151" s="240"/>
      <c r="N151" s="240"/>
      <c r="O151" s="240"/>
    </row>
    <row r="152">
      <c r="A152" s="239" t="s">
        <v>1928</v>
      </c>
      <c r="B152" s="239" t="s">
        <v>1926</v>
      </c>
      <c r="C152" s="239" t="s">
        <v>1927</v>
      </c>
      <c r="D152" s="239" t="s">
        <v>1787</v>
      </c>
      <c r="E152" s="239">
        <v>34.8</v>
      </c>
      <c r="F152" s="239">
        <v>123.0</v>
      </c>
      <c r="G152" s="239">
        <v>9.0</v>
      </c>
      <c r="H152" s="239">
        <v>36.0</v>
      </c>
      <c r="I152" s="240"/>
      <c r="J152" s="240">
        <v>2.0</v>
      </c>
      <c r="K152" s="240">
        <v>0.0</v>
      </c>
      <c r="L152" s="240"/>
      <c r="M152" s="240"/>
      <c r="N152" s="240"/>
      <c r="O152" s="240"/>
    </row>
    <row r="153">
      <c r="A153" s="239" t="s">
        <v>1929</v>
      </c>
      <c r="B153" s="239" t="s">
        <v>1920</v>
      </c>
      <c r="C153" s="239" t="s">
        <v>1757</v>
      </c>
      <c r="D153" s="239" t="s">
        <v>1789</v>
      </c>
      <c r="E153" s="239">
        <v>33.4</v>
      </c>
      <c r="F153" s="239">
        <v>121.0</v>
      </c>
      <c r="G153" s="239">
        <v>9.0</v>
      </c>
      <c r="H153" s="239">
        <v>36.0</v>
      </c>
      <c r="I153" s="240"/>
      <c r="J153" s="240">
        <v>2.0</v>
      </c>
      <c r="K153" s="240">
        <v>0.0</v>
      </c>
      <c r="L153" s="240"/>
      <c r="M153" s="240"/>
      <c r="N153" s="240"/>
      <c r="O153" s="240"/>
    </row>
    <row r="154">
      <c r="A154" s="239" t="s">
        <v>1930</v>
      </c>
      <c r="B154" s="239" t="s">
        <v>1920</v>
      </c>
      <c r="C154" s="239" t="s">
        <v>1757</v>
      </c>
      <c r="D154" s="239" t="s">
        <v>1787</v>
      </c>
      <c r="E154" s="239">
        <v>34.2</v>
      </c>
      <c r="F154" s="239">
        <v>122.0</v>
      </c>
      <c r="G154" s="239">
        <v>9.0</v>
      </c>
      <c r="H154" s="239">
        <v>36.0</v>
      </c>
      <c r="I154" s="240"/>
      <c r="J154" s="240">
        <v>2.0</v>
      </c>
      <c r="K154" s="240">
        <v>0.0</v>
      </c>
      <c r="L154" s="240"/>
      <c r="M154" s="240"/>
      <c r="N154" s="240"/>
      <c r="O154" s="240"/>
    </row>
    <row r="155">
      <c r="A155" s="239" t="s">
        <v>1931</v>
      </c>
      <c r="B155" s="240" t="s">
        <v>1932</v>
      </c>
      <c r="C155" s="239" t="s">
        <v>1757</v>
      </c>
      <c r="D155" s="239" t="s">
        <v>191</v>
      </c>
      <c r="E155" s="239">
        <v>71.6</v>
      </c>
      <c r="F155" s="239">
        <v>130.0</v>
      </c>
      <c r="G155" s="239">
        <v>18.0</v>
      </c>
      <c r="H155" s="239">
        <v>72.0</v>
      </c>
      <c r="I155" s="240"/>
      <c r="J155" s="240">
        <v>2.0</v>
      </c>
      <c r="K155" s="240">
        <v>0.0</v>
      </c>
      <c r="L155" s="240"/>
      <c r="M155" s="240"/>
      <c r="N155" s="240"/>
      <c r="O155" s="240"/>
    </row>
    <row r="156">
      <c r="A156" s="239" t="s">
        <v>2954</v>
      </c>
      <c r="B156" s="239" t="s">
        <v>2955</v>
      </c>
      <c r="C156" s="239" t="s">
        <v>1799</v>
      </c>
      <c r="D156" s="239" t="s">
        <v>1789</v>
      </c>
      <c r="E156" s="239">
        <v>37.5</v>
      </c>
      <c r="F156" s="239">
        <v>143.0</v>
      </c>
      <c r="G156" s="239">
        <v>9.0</v>
      </c>
      <c r="H156" s="239">
        <v>36.0</v>
      </c>
      <c r="I156" s="240"/>
      <c r="J156" s="240">
        <v>2.0</v>
      </c>
      <c r="K156" s="240">
        <v>0.0</v>
      </c>
      <c r="L156" s="240"/>
      <c r="M156" s="240"/>
      <c r="N156" s="240"/>
      <c r="O156" s="240"/>
    </row>
    <row r="157">
      <c r="A157" s="239" t="s">
        <v>2956</v>
      </c>
      <c r="B157" s="239" t="s">
        <v>2955</v>
      </c>
      <c r="C157" s="239" t="s">
        <v>1799</v>
      </c>
      <c r="D157" s="239" t="s">
        <v>1787</v>
      </c>
      <c r="E157" s="239">
        <v>36.8</v>
      </c>
      <c r="F157" s="239">
        <v>141.0</v>
      </c>
      <c r="G157" s="239">
        <v>9.0</v>
      </c>
      <c r="H157" s="239">
        <v>36.0</v>
      </c>
      <c r="I157" s="240"/>
      <c r="J157" s="240">
        <v>2.0</v>
      </c>
      <c r="K157" s="240">
        <v>0.0</v>
      </c>
      <c r="L157" s="240"/>
      <c r="M157" s="240"/>
      <c r="N157" s="240"/>
      <c r="O157" s="240"/>
    </row>
    <row r="158">
      <c r="A158" s="239" t="s">
        <v>2957</v>
      </c>
      <c r="B158" s="239" t="s">
        <v>2955</v>
      </c>
      <c r="C158" s="239" t="s">
        <v>1755</v>
      </c>
      <c r="D158" s="239" t="s">
        <v>1789</v>
      </c>
      <c r="E158" s="239">
        <v>36.3</v>
      </c>
      <c r="F158" s="239">
        <v>138.0</v>
      </c>
      <c r="G158" s="239">
        <v>9.0</v>
      </c>
      <c r="H158" s="239">
        <v>36.0</v>
      </c>
      <c r="I158" s="240"/>
      <c r="J158" s="240">
        <v>2.0</v>
      </c>
      <c r="K158" s="240">
        <v>0.0</v>
      </c>
      <c r="L158" s="240"/>
      <c r="M158" s="240"/>
      <c r="N158" s="240"/>
      <c r="O158" s="240"/>
    </row>
    <row r="159">
      <c r="A159" s="239" t="s">
        <v>2958</v>
      </c>
      <c r="B159" s="239" t="s">
        <v>2955</v>
      </c>
      <c r="C159" s="239" t="s">
        <v>1755</v>
      </c>
      <c r="D159" s="239" t="s">
        <v>1787</v>
      </c>
      <c r="E159" s="239">
        <v>35.1</v>
      </c>
      <c r="F159" s="239">
        <v>130.0</v>
      </c>
      <c r="G159" s="239">
        <v>9.0</v>
      </c>
      <c r="H159" s="239">
        <v>36.0</v>
      </c>
      <c r="I159" s="240"/>
      <c r="J159" s="240">
        <v>2.0</v>
      </c>
      <c r="K159" s="240">
        <v>0.0</v>
      </c>
      <c r="L159" s="240"/>
      <c r="M159" s="240"/>
      <c r="N159" s="240"/>
      <c r="O159" s="240"/>
    </row>
    <row r="160">
      <c r="A160" s="239" t="s">
        <v>2959</v>
      </c>
      <c r="B160" s="239" t="s">
        <v>2955</v>
      </c>
      <c r="C160" s="239" t="s">
        <v>2960</v>
      </c>
      <c r="D160" s="239" t="s">
        <v>1789</v>
      </c>
      <c r="E160" s="239">
        <v>35.3</v>
      </c>
      <c r="F160" s="239">
        <v>129.0</v>
      </c>
      <c r="G160" s="239">
        <v>9.0</v>
      </c>
      <c r="H160" s="239">
        <v>36.0</v>
      </c>
      <c r="I160" s="240"/>
      <c r="J160" s="240">
        <v>2.0</v>
      </c>
      <c r="K160" s="240">
        <v>0.0</v>
      </c>
      <c r="L160" s="240"/>
      <c r="M160" s="240"/>
      <c r="N160" s="240"/>
      <c r="O160" s="240"/>
    </row>
    <row r="161">
      <c r="A161" s="239" t="s">
        <v>2961</v>
      </c>
      <c r="B161" s="239" t="s">
        <v>2955</v>
      </c>
      <c r="C161" s="239" t="s">
        <v>2960</v>
      </c>
      <c r="D161" s="239" t="s">
        <v>1787</v>
      </c>
      <c r="E161" s="239">
        <v>33.7</v>
      </c>
      <c r="F161" s="239">
        <v>125.0</v>
      </c>
      <c r="G161" s="239">
        <v>9.0</v>
      </c>
      <c r="H161" s="239">
        <v>36.0</v>
      </c>
      <c r="I161" s="240"/>
      <c r="J161" s="240">
        <v>2.0</v>
      </c>
      <c r="K161" s="240">
        <v>0.0</v>
      </c>
      <c r="L161" s="240"/>
      <c r="M161" s="240"/>
      <c r="N161" s="240"/>
      <c r="O161" s="240"/>
    </row>
    <row r="162">
      <c r="A162" s="239" t="s">
        <v>2962</v>
      </c>
      <c r="B162" s="239" t="s">
        <v>2955</v>
      </c>
      <c r="C162" s="239" t="s">
        <v>1799</v>
      </c>
      <c r="D162" s="239" t="s">
        <v>191</v>
      </c>
      <c r="E162" s="239">
        <v>74.3</v>
      </c>
      <c r="F162" s="239">
        <v>142.0</v>
      </c>
      <c r="G162" s="239">
        <v>18.0</v>
      </c>
      <c r="H162" s="239">
        <v>72.0</v>
      </c>
      <c r="I162" s="240"/>
      <c r="J162" s="240">
        <v>2.0</v>
      </c>
      <c r="K162" s="240">
        <v>0.0</v>
      </c>
      <c r="L162" s="240"/>
      <c r="M162" s="240"/>
      <c r="N162" s="240"/>
      <c r="O162" s="240"/>
    </row>
    <row r="163">
      <c r="A163" s="239" t="s">
        <v>2963</v>
      </c>
      <c r="B163" s="239" t="s">
        <v>2955</v>
      </c>
      <c r="C163" s="239" t="s">
        <v>1755</v>
      </c>
      <c r="D163" s="239" t="s">
        <v>191</v>
      </c>
      <c r="E163" s="239">
        <v>71.4</v>
      </c>
      <c r="F163" s="239">
        <v>134.0</v>
      </c>
      <c r="G163" s="239">
        <v>18.0</v>
      </c>
      <c r="H163" s="239">
        <v>72.0</v>
      </c>
      <c r="I163" s="240"/>
      <c r="J163" s="240">
        <v>2.0</v>
      </c>
      <c r="K163" s="240">
        <v>0.0</v>
      </c>
      <c r="L163" s="240"/>
      <c r="M163" s="240"/>
      <c r="N163" s="240"/>
      <c r="O163" s="240"/>
    </row>
    <row r="164">
      <c r="A164" s="239" t="s">
        <v>2964</v>
      </c>
      <c r="B164" s="239" t="s">
        <v>2955</v>
      </c>
      <c r="C164" s="239" t="s">
        <v>2960</v>
      </c>
      <c r="D164" s="239" t="s">
        <v>191</v>
      </c>
      <c r="E164" s="239">
        <v>69.0</v>
      </c>
      <c r="F164" s="239">
        <v>127.0</v>
      </c>
      <c r="G164" s="239">
        <v>18.0</v>
      </c>
      <c r="H164" s="239">
        <v>72.0</v>
      </c>
      <c r="I164" s="240"/>
      <c r="J164" s="240">
        <v>2.0</v>
      </c>
      <c r="K164" s="240">
        <v>0.0</v>
      </c>
      <c r="L164" s="240"/>
      <c r="M164" s="240"/>
      <c r="N164" s="240"/>
      <c r="O164" s="240"/>
    </row>
    <row r="165">
      <c r="A165" s="239" t="s">
        <v>2965</v>
      </c>
      <c r="B165" s="239" t="s">
        <v>2966</v>
      </c>
      <c r="C165" s="239" t="s">
        <v>1851</v>
      </c>
      <c r="D165" s="239" t="s">
        <v>1761</v>
      </c>
      <c r="E165" s="239">
        <v>36.6</v>
      </c>
      <c r="F165" s="239">
        <v>141.0</v>
      </c>
      <c r="G165" s="239">
        <v>9.0</v>
      </c>
      <c r="H165" s="239">
        <v>36.0</v>
      </c>
      <c r="I165" s="240"/>
      <c r="J165" s="240">
        <v>2.0</v>
      </c>
      <c r="K165" s="240">
        <v>0.0</v>
      </c>
      <c r="L165" s="240"/>
      <c r="M165" s="240"/>
      <c r="N165" s="240"/>
      <c r="O165" s="240"/>
    </row>
    <row r="166">
      <c r="A166" s="239" t="s">
        <v>2967</v>
      </c>
      <c r="B166" s="239" t="s">
        <v>2966</v>
      </c>
      <c r="C166" s="239" t="s">
        <v>1755</v>
      </c>
      <c r="D166" s="239" t="s">
        <v>1761</v>
      </c>
      <c r="E166" s="239">
        <v>35.4</v>
      </c>
      <c r="F166" s="239">
        <v>131.0</v>
      </c>
      <c r="G166" s="239">
        <v>9.0</v>
      </c>
      <c r="H166" s="239">
        <v>36.0</v>
      </c>
      <c r="I166" s="240"/>
      <c r="J166" s="240">
        <v>2.0</v>
      </c>
      <c r="K166" s="240">
        <v>0.0</v>
      </c>
      <c r="L166" s="240"/>
      <c r="M166" s="240"/>
      <c r="N166" s="240"/>
      <c r="O166" s="240"/>
    </row>
    <row r="167">
      <c r="A167" s="239" t="s">
        <v>2968</v>
      </c>
      <c r="B167" s="239" t="s">
        <v>2966</v>
      </c>
      <c r="C167" s="239" t="s">
        <v>1757</v>
      </c>
      <c r="D167" s="239" t="s">
        <v>1761</v>
      </c>
      <c r="E167" s="239">
        <v>34.8</v>
      </c>
      <c r="F167" s="239">
        <v>121.0</v>
      </c>
      <c r="G167" s="239">
        <v>9.0</v>
      </c>
      <c r="H167" s="239">
        <v>36.0</v>
      </c>
      <c r="I167" s="240"/>
      <c r="J167" s="240">
        <v>2.0</v>
      </c>
      <c r="K167" s="240">
        <v>0.0</v>
      </c>
      <c r="L167" s="240"/>
      <c r="M167" s="240"/>
      <c r="N167" s="240"/>
      <c r="O167" s="240"/>
    </row>
    <row r="168">
      <c r="A168" s="239" t="s">
        <v>2969</v>
      </c>
      <c r="B168" s="239" t="s">
        <v>1934</v>
      </c>
      <c r="C168" s="239" t="s">
        <v>1851</v>
      </c>
      <c r="D168" s="239" t="s">
        <v>1761</v>
      </c>
      <c r="E168" s="239">
        <v>36.4</v>
      </c>
      <c r="F168" s="239">
        <v>145.0</v>
      </c>
      <c r="G168" s="239">
        <v>9.0</v>
      </c>
      <c r="H168" s="239">
        <v>36.0</v>
      </c>
      <c r="I168" s="240"/>
      <c r="J168" s="240">
        <v>2.0</v>
      </c>
      <c r="K168" s="240">
        <v>0.0</v>
      </c>
      <c r="L168" s="240"/>
      <c r="M168" s="240"/>
      <c r="N168" s="240"/>
      <c r="O168" s="240"/>
    </row>
    <row r="169">
      <c r="A169" s="239" t="s">
        <v>1933</v>
      </c>
      <c r="B169" s="239" t="s">
        <v>1934</v>
      </c>
      <c r="C169" s="239" t="s">
        <v>1755</v>
      </c>
      <c r="D169" s="239" t="s">
        <v>1761</v>
      </c>
      <c r="E169" s="239">
        <v>35.3</v>
      </c>
      <c r="F169" s="239">
        <v>137.0</v>
      </c>
      <c r="G169" s="239">
        <v>9.0</v>
      </c>
      <c r="H169" s="239">
        <v>36.0</v>
      </c>
      <c r="I169" s="240"/>
      <c r="J169" s="240">
        <v>2.0</v>
      </c>
      <c r="K169" s="240">
        <v>0.0</v>
      </c>
      <c r="L169" s="240"/>
      <c r="M169" s="240"/>
      <c r="N169" s="240"/>
      <c r="O169" s="240"/>
    </row>
    <row r="170">
      <c r="A170" s="239" t="s">
        <v>2970</v>
      </c>
      <c r="B170" s="239" t="s">
        <v>1934</v>
      </c>
      <c r="C170" s="239" t="s">
        <v>1757</v>
      </c>
      <c r="D170" s="239" t="s">
        <v>1761</v>
      </c>
      <c r="E170" s="239">
        <v>34.2</v>
      </c>
      <c r="F170" s="239">
        <v>123.0</v>
      </c>
      <c r="G170" s="239">
        <v>9.0</v>
      </c>
      <c r="H170" s="239">
        <v>36.0</v>
      </c>
      <c r="I170" s="240"/>
      <c r="J170" s="240">
        <v>2.0</v>
      </c>
      <c r="K170" s="240">
        <v>0.0</v>
      </c>
      <c r="L170" s="240"/>
      <c r="M170" s="240"/>
      <c r="N170" s="240"/>
      <c r="O170" s="240"/>
    </row>
    <row r="171">
      <c r="A171" s="239" t="s">
        <v>2971</v>
      </c>
      <c r="B171" s="239" t="s">
        <v>1936</v>
      </c>
      <c r="C171" s="239" t="s">
        <v>1851</v>
      </c>
      <c r="D171" s="239" t="s">
        <v>1761</v>
      </c>
      <c r="E171" s="239">
        <v>36.9</v>
      </c>
      <c r="F171" s="239">
        <v>143.0</v>
      </c>
      <c r="G171" s="239">
        <v>9.0</v>
      </c>
      <c r="H171" s="239">
        <v>36.0</v>
      </c>
      <c r="I171" s="240"/>
      <c r="J171" s="240">
        <v>2.0</v>
      </c>
      <c r="K171" s="240">
        <v>0.0</v>
      </c>
      <c r="L171" s="240"/>
      <c r="M171" s="240"/>
      <c r="N171" s="240"/>
      <c r="O171" s="240"/>
    </row>
    <row r="172">
      <c r="A172" s="239" t="s">
        <v>1935</v>
      </c>
      <c r="B172" s="239" t="s">
        <v>1936</v>
      </c>
      <c r="C172" s="239" t="s">
        <v>1755</v>
      </c>
      <c r="D172" s="239" t="s">
        <v>1761</v>
      </c>
      <c r="E172" s="239">
        <v>35.8</v>
      </c>
      <c r="F172" s="239">
        <v>139.0</v>
      </c>
      <c r="G172" s="239">
        <v>9.0</v>
      </c>
      <c r="H172" s="239">
        <v>36.0</v>
      </c>
      <c r="I172" s="240"/>
      <c r="J172" s="240">
        <v>2.0</v>
      </c>
      <c r="K172" s="240">
        <v>0.0</v>
      </c>
      <c r="L172" s="240"/>
      <c r="M172" s="240"/>
      <c r="N172" s="240"/>
      <c r="O172" s="240"/>
    </row>
    <row r="173">
      <c r="A173" s="239" t="s">
        <v>2972</v>
      </c>
      <c r="B173" s="239" t="s">
        <v>1936</v>
      </c>
      <c r="C173" s="239" t="s">
        <v>1757</v>
      </c>
      <c r="D173" s="239" t="s">
        <v>1761</v>
      </c>
      <c r="E173" s="239">
        <v>34.7</v>
      </c>
      <c r="F173" s="239">
        <v>125.0</v>
      </c>
      <c r="G173" s="239">
        <v>9.0</v>
      </c>
      <c r="H173" s="239">
        <v>36.0</v>
      </c>
      <c r="I173" s="240"/>
      <c r="J173" s="240">
        <v>2.0</v>
      </c>
      <c r="K173" s="240">
        <v>0.0</v>
      </c>
      <c r="L173" s="240"/>
      <c r="M173" s="240"/>
      <c r="N173" s="240"/>
      <c r="O173" s="240"/>
    </row>
    <row r="174">
      <c r="A174" s="239" t="s">
        <v>1937</v>
      </c>
      <c r="B174" s="239" t="s">
        <v>1926</v>
      </c>
      <c r="C174" s="239" t="s">
        <v>1938</v>
      </c>
      <c r="D174" s="239" t="s">
        <v>1789</v>
      </c>
      <c r="E174" s="239">
        <v>35.5</v>
      </c>
      <c r="F174" s="239">
        <v>130.0</v>
      </c>
      <c r="G174" s="239">
        <v>9.0</v>
      </c>
      <c r="H174" s="239">
        <v>36.0</v>
      </c>
      <c r="I174" s="240"/>
      <c r="J174" s="240">
        <v>2.0</v>
      </c>
      <c r="K174" s="240">
        <v>0.0</v>
      </c>
      <c r="L174" s="240"/>
      <c r="M174" s="240"/>
      <c r="N174" s="240"/>
      <c r="O174" s="240"/>
    </row>
    <row r="175">
      <c r="A175" s="239" t="s">
        <v>1939</v>
      </c>
      <c r="B175" s="239" t="s">
        <v>1926</v>
      </c>
      <c r="C175" s="239" t="s">
        <v>1938</v>
      </c>
      <c r="D175" s="239" t="s">
        <v>1787</v>
      </c>
      <c r="E175" s="239">
        <v>36.0</v>
      </c>
      <c r="F175" s="239">
        <v>128.0</v>
      </c>
      <c r="G175" s="239">
        <v>9.0</v>
      </c>
      <c r="H175" s="239">
        <v>36.0</v>
      </c>
      <c r="I175" s="240"/>
      <c r="J175" s="240">
        <v>2.0</v>
      </c>
      <c r="K175" s="240">
        <v>0.0</v>
      </c>
      <c r="L175" s="240"/>
      <c r="M175" s="240"/>
      <c r="N175" s="240"/>
      <c r="O175" s="240"/>
    </row>
    <row r="176">
      <c r="A176" s="239" t="s">
        <v>1940</v>
      </c>
      <c r="B176" s="239" t="s">
        <v>1941</v>
      </c>
      <c r="C176" s="239" t="s">
        <v>1942</v>
      </c>
      <c r="D176" s="239" t="s">
        <v>191</v>
      </c>
      <c r="E176" s="239">
        <v>71.6</v>
      </c>
      <c r="F176" s="239">
        <v>130.0</v>
      </c>
      <c r="G176" s="239">
        <v>18.0</v>
      </c>
      <c r="H176" s="239">
        <v>72.0</v>
      </c>
      <c r="I176" s="240"/>
      <c r="J176" s="240">
        <v>2.0</v>
      </c>
      <c r="K176" s="240">
        <v>0.0</v>
      </c>
      <c r="L176" s="240"/>
      <c r="M176" s="240"/>
      <c r="N176" s="240"/>
      <c r="O176" s="240"/>
    </row>
    <row r="177">
      <c r="A177" s="239" t="s">
        <v>1943</v>
      </c>
      <c r="B177" s="239" t="s">
        <v>1944</v>
      </c>
      <c r="C177" s="239" t="s">
        <v>1755</v>
      </c>
      <c r="D177" s="239" t="s">
        <v>1789</v>
      </c>
      <c r="E177" s="239">
        <v>35.8</v>
      </c>
      <c r="F177" s="239">
        <v>130.0</v>
      </c>
      <c r="G177" s="239">
        <v>9.0</v>
      </c>
      <c r="H177" s="239">
        <v>36.0</v>
      </c>
      <c r="I177" s="240"/>
      <c r="J177" s="240">
        <v>2.0</v>
      </c>
      <c r="K177" s="240">
        <v>0.0</v>
      </c>
      <c r="L177" s="240"/>
      <c r="M177" s="240"/>
      <c r="N177" s="240"/>
      <c r="O177" s="240"/>
    </row>
    <row r="178">
      <c r="A178" s="239" t="s">
        <v>1945</v>
      </c>
      <c r="B178" s="239" t="s">
        <v>1944</v>
      </c>
      <c r="C178" s="239" t="s">
        <v>1755</v>
      </c>
      <c r="D178" s="239" t="s">
        <v>1787</v>
      </c>
      <c r="E178" s="239">
        <v>35.3</v>
      </c>
      <c r="F178" s="239">
        <v>133.0</v>
      </c>
      <c r="G178" s="239">
        <v>9.0</v>
      </c>
      <c r="H178" s="239">
        <v>36.0</v>
      </c>
      <c r="I178" s="240"/>
      <c r="J178" s="240">
        <v>2.0</v>
      </c>
      <c r="K178" s="240">
        <v>0.0</v>
      </c>
      <c r="L178" s="240"/>
      <c r="M178" s="240"/>
      <c r="N178" s="240"/>
      <c r="O178" s="240"/>
    </row>
    <row r="179">
      <c r="A179" s="239" t="s">
        <v>1946</v>
      </c>
      <c r="B179" s="239" t="s">
        <v>1944</v>
      </c>
      <c r="C179" s="239" t="s">
        <v>1755</v>
      </c>
      <c r="D179" s="239" t="s">
        <v>191</v>
      </c>
      <c r="E179" s="239">
        <v>71.1</v>
      </c>
      <c r="F179" s="239">
        <v>132.0</v>
      </c>
      <c r="G179" s="239">
        <v>18.0</v>
      </c>
      <c r="H179" s="239">
        <v>72.0</v>
      </c>
      <c r="I179" s="240"/>
      <c r="J179" s="240">
        <v>2.0</v>
      </c>
      <c r="K179" s="240">
        <v>0.0</v>
      </c>
      <c r="L179" s="240"/>
      <c r="M179" s="240"/>
      <c r="N179" s="240"/>
      <c r="O179" s="240"/>
    </row>
    <row r="180">
      <c r="A180" s="239" t="s">
        <v>1947</v>
      </c>
      <c r="B180" s="239" t="s">
        <v>1948</v>
      </c>
      <c r="C180" s="239" t="s">
        <v>1755</v>
      </c>
      <c r="D180" s="239" t="s">
        <v>191</v>
      </c>
      <c r="E180" s="239">
        <v>72.5</v>
      </c>
      <c r="F180" s="239">
        <v>131.0</v>
      </c>
      <c r="G180" s="239">
        <v>18.0</v>
      </c>
      <c r="H180" s="240">
        <v>72.0</v>
      </c>
      <c r="I180" s="240"/>
      <c r="J180" s="240">
        <v>2.0</v>
      </c>
      <c r="K180" s="240">
        <v>0.0</v>
      </c>
      <c r="L180" s="240"/>
      <c r="M180" s="240"/>
      <c r="N180" s="240"/>
      <c r="O180" s="240"/>
    </row>
    <row r="181">
      <c r="A181" s="239" t="s">
        <v>1949</v>
      </c>
      <c r="B181" s="239" t="s">
        <v>1948</v>
      </c>
      <c r="C181" s="239" t="s">
        <v>1950</v>
      </c>
      <c r="D181" s="239" t="s">
        <v>191</v>
      </c>
      <c r="E181" s="239">
        <v>71.5</v>
      </c>
      <c r="F181" s="239">
        <v>129.0</v>
      </c>
      <c r="G181" s="239">
        <v>18.0</v>
      </c>
      <c r="H181" s="239">
        <v>72.0</v>
      </c>
      <c r="I181" s="240"/>
      <c r="J181" s="240">
        <v>2.0</v>
      </c>
      <c r="K181" s="240">
        <v>0.0</v>
      </c>
      <c r="L181" s="240"/>
      <c r="M181" s="240"/>
      <c r="N181" s="240"/>
      <c r="O181" s="240"/>
    </row>
    <row r="182">
      <c r="A182" s="239" t="s">
        <v>1951</v>
      </c>
      <c r="B182" s="239" t="s">
        <v>1948</v>
      </c>
      <c r="C182" s="239" t="s">
        <v>1757</v>
      </c>
      <c r="D182" s="239" t="s">
        <v>191</v>
      </c>
      <c r="E182" s="239">
        <v>70.3</v>
      </c>
      <c r="F182" s="239">
        <v>127.0</v>
      </c>
      <c r="G182" s="239">
        <v>18.0</v>
      </c>
      <c r="H182" s="239">
        <v>72.0</v>
      </c>
      <c r="I182" s="240"/>
      <c r="J182" s="240">
        <v>2.0</v>
      </c>
      <c r="K182" s="240">
        <v>0.0</v>
      </c>
      <c r="L182" s="240"/>
      <c r="M182" s="240"/>
      <c r="N182" s="240"/>
      <c r="O182" s="240"/>
    </row>
    <row r="183">
      <c r="A183" s="239" t="s">
        <v>1952</v>
      </c>
      <c r="B183" s="239" t="s">
        <v>1953</v>
      </c>
      <c r="C183" s="239" t="s">
        <v>1739</v>
      </c>
      <c r="D183" s="239" t="s">
        <v>191</v>
      </c>
      <c r="E183" s="239">
        <v>73.1</v>
      </c>
      <c r="F183" s="239">
        <v>140.0</v>
      </c>
      <c r="G183" s="239">
        <v>18.0</v>
      </c>
      <c r="H183" s="239">
        <v>72.0</v>
      </c>
      <c r="I183" s="240"/>
      <c r="J183" s="240">
        <v>2.0</v>
      </c>
      <c r="K183" s="240">
        <v>0.0</v>
      </c>
      <c r="L183" s="240"/>
      <c r="M183" s="240"/>
      <c r="N183" s="240"/>
      <c r="O183" s="240"/>
    </row>
    <row r="184">
      <c r="A184" s="239" t="s">
        <v>1954</v>
      </c>
      <c r="B184" s="239" t="s">
        <v>1953</v>
      </c>
      <c r="C184" s="239" t="s">
        <v>1739</v>
      </c>
      <c r="D184" s="239" t="s">
        <v>1789</v>
      </c>
      <c r="E184" s="239">
        <v>37.3</v>
      </c>
      <c r="F184" s="239">
        <v>138.0</v>
      </c>
      <c r="G184" s="239">
        <v>9.0</v>
      </c>
      <c r="H184" s="239">
        <v>36.0</v>
      </c>
      <c r="I184" s="240"/>
      <c r="J184" s="240">
        <v>2.0</v>
      </c>
      <c r="K184" s="240">
        <v>0.0</v>
      </c>
      <c r="L184" s="240"/>
      <c r="M184" s="240"/>
      <c r="N184" s="240"/>
      <c r="O184" s="240"/>
    </row>
    <row r="185">
      <c r="A185" s="239" t="s">
        <v>1955</v>
      </c>
      <c r="B185" s="239" t="s">
        <v>1953</v>
      </c>
      <c r="C185" s="239" t="s">
        <v>1956</v>
      </c>
      <c r="D185" s="239" t="s">
        <v>1787</v>
      </c>
      <c r="E185" s="239">
        <v>35.8</v>
      </c>
      <c r="F185" s="239">
        <v>142.0</v>
      </c>
      <c r="G185" s="239">
        <v>9.0</v>
      </c>
      <c r="H185" s="239">
        <v>36.0</v>
      </c>
      <c r="I185" s="240"/>
      <c r="J185" s="240">
        <v>2.0</v>
      </c>
      <c r="K185" s="240">
        <v>0.0</v>
      </c>
      <c r="L185" s="240"/>
      <c r="M185" s="240"/>
      <c r="N185" s="240"/>
      <c r="O185" s="240"/>
    </row>
    <row r="186">
      <c r="A186" s="239" t="s">
        <v>1957</v>
      </c>
      <c r="B186" s="240" t="s">
        <v>1958</v>
      </c>
      <c r="C186" s="239" t="s">
        <v>1959</v>
      </c>
      <c r="D186" s="239" t="s">
        <v>191</v>
      </c>
      <c r="E186" s="239">
        <v>77.8</v>
      </c>
      <c r="F186" s="239">
        <v>154.0</v>
      </c>
      <c r="G186" s="239">
        <v>18.0</v>
      </c>
      <c r="H186" s="239">
        <v>72.0</v>
      </c>
      <c r="I186" s="240"/>
      <c r="J186" s="240">
        <v>2.0</v>
      </c>
      <c r="K186" s="240">
        <v>0.0</v>
      </c>
      <c r="L186" s="240"/>
      <c r="M186" s="240"/>
      <c r="N186" s="240"/>
      <c r="O186" s="240"/>
    </row>
    <row r="187">
      <c r="A187" s="239" t="s">
        <v>1960</v>
      </c>
      <c r="B187" s="239" t="s">
        <v>1961</v>
      </c>
      <c r="C187" s="239" t="s">
        <v>1755</v>
      </c>
      <c r="D187" s="239" t="s">
        <v>191</v>
      </c>
      <c r="E187" s="239">
        <v>68.7</v>
      </c>
      <c r="F187" s="239">
        <v>107.0</v>
      </c>
      <c r="G187" s="239">
        <v>18.0</v>
      </c>
      <c r="H187" s="239">
        <v>72.0</v>
      </c>
      <c r="I187" s="240"/>
      <c r="J187" s="240">
        <v>2.0</v>
      </c>
      <c r="K187" s="240">
        <v>0.0</v>
      </c>
      <c r="L187" s="240"/>
      <c r="M187" s="240"/>
      <c r="N187" s="240"/>
      <c r="O187" s="240"/>
    </row>
    <row r="188">
      <c r="A188" s="239" t="s">
        <v>1962</v>
      </c>
      <c r="B188" s="239" t="s">
        <v>1963</v>
      </c>
      <c r="C188" s="239" t="s">
        <v>1755</v>
      </c>
      <c r="D188" s="239" t="s">
        <v>191</v>
      </c>
      <c r="E188" s="239">
        <v>71.6</v>
      </c>
      <c r="F188" s="239">
        <v>136.0</v>
      </c>
      <c r="G188" s="239">
        <v>18.0</v>
      </c>
      <c r="H188" s="239">
        <v>71.0</v>
      </c>
      <c r="I188" s="240"/>
      <c r="J188" s="240">
        <v>2.0</v>
      </c>
      <c r="K188" s="240">
        <v>0.0</v>
      </c>
      <c r="L188" s="240"/>
      <c r="M188" s="240"/>
      <c r="N188" s="240"/>
      <c r="O188" s="240"/>
    </row>
    <row r="189">
      <c r="A189" s="239" t="s">
        <v>1964</v>
      </c>
      <c r="B189" s="239" t="s">
        <v>1965</v>
      </c>
      <c r="C189" s="239" t="s">
        <v>1755</v>
      </c>
      <c r="D189" s="239" t="s">
        <v>191</v>
      </c>
      <c r="E189" s="239">
        <v>71.2</v>
      </c>
      <c r="F189" s="239">
        <v>134.0</v>
      </c>
      <c r="G189" s="239">
        <v>18.0</v>
      </c>
      <c r="H189" s="239">
        <v>71.0</v>
      </c>
      <c r="I189" s="240"/>
      <c r="J189" s="240">
        <v>2.0</v>
      </c>
      <c r="K189" s="240">
        <v>0.0</v>
      </c>
      <c r="L189" s="240"/>
      <c r="M189" s="240"/>
      <c r="N189" s="240"/>
      <c r="O189" s="240"/>
    </row>
    <row r="190">
      <c r="A190" s="239" t="s">
        <v>1966</v>
      </c>
      <c r="B190" s="239" t="s">
        <v>1967</v>
      </c>
      <c r="C190" s="239" t="s">
        <v>1851</v>
      </c>
      <c r="D190" s="239" t="s">
        <v>191</v>
      </c>
      <c r="E190" s="239">
        <v>72.2</v>
      </c>
      <c r="F190" s="239">
        <v>142.0</v>
      </c>
      <c r="G190" s="239">
        <v>18.0</v>
      </c>
      <c r="H190" s="239">
        <v>71.0</v>
      </c>
      <c r="I190" s="240"/>
      <c r="J190" s="240">
        <v>2.0</v>
      </c>
      <c r="K190" s="240">
        <v>0.0</v>
      </c>
      <c r="L190" s="240"/>
      <c r="M190" s="240"/>
      <c r="N190" s="240"/>
      <c r="O190" s="240"/>
    </row>
    <row r="191">
      <c r="A191" s="239" t="s">
        <v>1968</v>
      </c>
      <c r="B191" s="239" t="s">
        <v>1967</v>
      </c>
      <c r="C191" s="239" t="s">
        <v>1755</v>
      </c>
      <c r="D191" s="239" t="s">
        <v>191</v>
      </c>
      <c r="E191" s="239">
        <v>69.7</v>
      </c>
      <c r="F191" s="239">
        <v>137.0</v>
      </c>
      <c r="G191" s="239">
        <v>18.0</v>
      </c>
      <c r="H191" s="239">
        <v>71.0</v>
      </c>
      <c r="I191" s="240"/>
      <c r="J191" s="240">
        <v>2.0</v>
      </c>
      <c r="K191" s="240">
        <v>0.0</v>
      </c>
      <c r="L191" s="240"/>
      <c r="M191" s="240"/>
      <c r="N191" s="240"/>
      <c r="O191" s="240"/>
    </row>
    <row r="192">
      <c r="A192" s="239" t="s">
        <v>1969</v>
      </c>
      <c r="B192" s="239" t="s">
        <v>1970</v>
      </c>
      <c r="C192" s="239" t="s">
        <v>1942</v>
      </c>
      <c r="D192" s="239" t="s">
        <v>191</v>
      </c>
      <c r="E192" s="239">
        <v>69.5</v>
      </c>
      <c r="F192" s="239">
        <v>123.0</v>
      </c>
      <c r="G192" s="239">
        <v>18.0</v>
      </c>
      <c r="H192" s="239">
        <v>72.0</v>
      </c>
      <c r="I192" s="240"/>
      <c r="J192" s="240">
        <v>2.0</v>
      </c>
      <c r="K192" s="240">
        <v>0.0</v>
      </c>
      <c r="L192" s="240"/>
      <c r="M192" s="240"/>
      <c r="N192" s="240"/>
      <c r="O192" s="240"/>
    </row>
    <row r="193">
      <c r="A193" s="239" t="s">
        <v>1971</v>
      </c>
      <c r="B193" s="239" t="s">
        <v>1972</v>
      </c>
      <c r="C193" s="239" t="s">
        <v>1755</v>
      </c>
      <c r="D193" s="239" t="s">
        <v>191</v>
      </c>
      <c r="E193" s="239">
        <v>71.1</v>
      </c>
      <c r="F193" s="239">
        <v>131.0</v>
      </c>
      <c r="G193" s="239">
        <v>18.0</v>
      </c>
      <c r="H193" s="239">
        <v>72.0</v>
      </c>
      <c r="I193" s="240"/>
      <c r="J193" s="240">
        <v>2.0</v>
      </c>
      <c r="K193" s="240">
        <v>0.0</v>
      </c>
      <c r="L193" s="240"/>
      <c r="M193" s="240"/>
      <c r="N193" s="240"/>
      <c r="O193" s="240"/>
    </row>
    <row r="194">
      <c r="A194" s="239" t="s">
        <v>1973</v>
      </c>
      <c r="B194" s="239" t="s">
        <v>1974</v>
      </c>
      <c r="C194" s="239" t="s">
        <v>1975</v>
      </c>
      <c r="D194" s="239" t="s">
        <v>191</v>
      </c>
      <c r="E194" s="239">
        <v>71.4</v>
      </c>
      <c r="F194" s="239">
        <v>121.0</v>
      </c>
      <c r="G194" s="239">
        <v>18.0</v>
      </c>
      <c r="H194" s="239">
        <v>71.0</v>
      </c>
      <c r="I194" s="240"/>
      <c r="J194" s="240">
        <v>2.0</v>
      </c>
      <c r="K194" s="240">
        <v>0.0</v>
      </c>
      <c r="L194" s="240"/>
      <c r="M194" s="240"/>
      <c r="N194" s="240"/>
      <c r="O194" s="240"/>
    </row>
    <row r="195">
      <c r="A195" s="239" t="s">
        <v>1976</v>
      </c>
      <c r="B195" s="239" t="s">
        <v>1977</v>
      </c>
      <c r="C195" s="239" t="s">
        <v>1757</v>
      </c>
      <c r="D195" s="239" t="s">
        <v>1789</v>
      </c>
      <c r="E195" s="239">
        <v>33.4</v>
      </c>
      <c r="F195" s="239">
        <v>121.0</v>
      </c>
      <c r="G195" s="239">
        <v>9.0</v>
      </c>
      <c r="H195" s="239">
        <v>36.0</v>
      </c>
      <c r="I195" s="240"/>
      <c r="J195" s="240">
        <v>2.0</v>
      </c>
      <c r="K195" s="240">
        <v>0.0</v>
      </c>
      <c r="L195" s="240"/>
      <c r="M195" s="240"/>
      <c r="N195" s="240"/>
      <c r="O195" s="240"/>
    </row>
    <row r="196">
      <c r="A196" s="239" t="s">
        <v>1929</v>
      </c>
      <c r="B196" s="239" t="s">
        <v>1920</v>
      </c>
      <c r="C196" s="239" t="s">
        <v>1757</v>
      </c>
      <c r="D196" s="239" t="s">
        <v>1789</v>
      </c>
      <c r="E196" s="239">
        <v>33.4</v>
      </c>
      <c r="F196" s="239">
        <v>121.0</v>
      </c>
      <c r="G196" s="239">
        <v>9.0</v>
      </c>
      <c r="H196" s="239">
        <v>36.0</v>
      </c>
      <c r="I196" s="240"/>
      <c r="J196" s="240">
        <v>2.0</v>
      </c>
      <c r="K196" s="240">
        <v>0.0</v>
      </c>
      <c r="L196" s="240"/>
      <c r="M196" s="240"/>
      <c r="N196" s="240"/>
      <c r="O196" s="240"/>
    </row>
    <row r="197">
      <c r="A197" s="239" t="s">
        <v>1978</v>
      </c>
      <c r="B197" s="239" t="s">
        <v>1920</v>
      </c>
      <c r="C197" s="239" t="s">
        <v>1757</v>
      </c>
      <c r="D197" s="239" t="s">
        <v>191</v>
      </c>
      <c r="E197" s="239">
        <v>67.6</v>
      </c>
      <c r="F197" s="239">
        <v>122.0</v>
      </c>
      <c r="G197" s="239">
        <v>18.0</v>
      </c>
      <c r="H197" s="239">
        <v>72.0</v>
      </c>
      <c r="I197" s="240"/>
      <c r="J197" s="240">
        <v>2.0</v>
      </c>
      <c r="K197" s="240">
        <v>0.0</v>
      </c>
      <c r="L197" s="240"/>
      <c r="M197" s="240"/>
      <c r="N197" s="240"/>
      <c r="O197" s="240"/>
    </row>
    <row r="198">
      <c r="A198" s="239" t="s">
        <v>1929</v>
      </c>
      <c r="B198" s="239" t="s">
        <v>1920</v>
      </c>
      <c r="C198" s="239" t="s">
        <v>1757</v>
      </c>
      <c r="D198" s="239" t="s">
        <v>1789</v>
      </c>
      <c r="E198" s="239">
        <v>33.4</v>
      </c>
      <c r="F198" s="239">
        <v>121.0</v>
      </c>
      <c r="G198" s="239">
        <v>9.0</v>
      </c>
      <c r="H198" s="239">
        <v>36.0</v>
      </c>
      <c r="I198" s="240"/>
      <c r="J198" s="240">
        <v>2.0</v>
      </c>
      <c r="K198" s="240">
        <v>0.0</v>
      </c>
      <c r="L198" s="240"/>
      <c r="M198" s="240"/>
      <c r="N198" s="240"/>
      <c r="O198" s="240"/>
    </row>
    <row r="199">
      <c r="A199" s="239" t="s">
        <v>1979</v>
      </c>
      <c r="B199" s="239" t="s">
        <v>1980</v>
      </c>
      <c r="C199" s="239" t="s">
        <v>1981</v>
      </c>
      <c r="D199" s="239" t="s">
        <v>191</v>
      </c>
      <c r="E199" s="239">
        <v>71.3</v>
      </c>
      <c r="F199" s="239">
        <v>122.0</v>
      </c>
      <c r="G199" s="239">
        <v>18.0</v>
      </c>
      <c r="H199" s="239">
        <v>72.0</v>
      </c>
      <c r="I199" s="240"/>
      <c r="J199" s="240">
        <v>2.0</v>
      </c>
      <c r="K199" s="240">
        <v>0.0</v>
      </c>
      <c r="L199" s="240"/>
      <c r="M199" s="240"/>
      <c r="N199" s="240"/>
      <c r="O199" s="240"/>
    </row>
    <row r="200">
      <c r="A200" s="239" t="s">
        <v>1982</v>
      </c>
      <c r="B200" s="239" t="s">
        <v>1983</v>
      </c>
      <c r="C200" s="239" t="s">
        <v>1981</v>
      </c>
      <c r="D200" s="239" t="s">
        <v>1789</v>
      </c>
      <c r="E200" s="239">
        <v>36.4</v>
      </c>
      <c r="F200" s="239">
        <v>126.0</v>
      </c>
      <c r="G200" s="239">
        <v>9.0</v>
      </c>
      <c r="H200" s="239">
        <v>36.0</v>
      </c>
      <c r="I200" s="240"/>
      <c r="J200" s="240">
        <v>2.0</v>
      </c>
      <c r="K200" s="240">
        <v>0.0</v>
      </c>
      <c r="L200" s="240"/>
      <c r="M200" s="240"/>
      <c r="N200" s="240"/>
      <c r="O200" s="240"/>
    </row>
    <row r="201">
      <c r="A201" s="239" t="s">
        <v>1984</v>
      </c>
      <c r="B201" s="239" t="s">
        <v>1983</v>
      </c>
      <c r="C201" s="239" t="s">
        <v>1981</v>
      </c>
      <c r="D201" s="239" t="s">
        <v>1787</v>
      </c>
      <c r="E201" s="239">
        <v>34.9</v>
      </c>
      <c r="F201" s="239">
        <v>117.0</v>
      </c>
      <c r="G201" s="239">
        <v>9.0</v>
      </c>
      <c r="H201" s="239">
        <v>36.0</v>
      </c>
      <c r="I201" s="240"/>
      <c r="J201" s="240">
        <v>2.0</v>
      </c>
      <c r="K201" s="240">
        <v>0.0</v>
      </c>
      <c r="L201" s="240"/>
      <c r="M201" s="240"/>
      <c r="N201" s="240"/>
      <c r="O201" s="240"/>
    </row>
    <row r="202">
      <c r="A202" s="239" t="s">
        <v>1985</v>
      </c>
      <c r="B202" s="239" t="s">
        <v>1986</v>
      </c>
      <c r="C202" s="239" t="s">
        <v>1757</v>
      </c>
      <c r="D202" s="239" t="s">
        <v>1789</v>
      </c>
      <c r="E202" s="239">
        <v>33.4</v>
      </c>
      <c r="F202" s="239">
        <v>121.0</v>
      </c>
      <c r="G202" s="239">
        <v>9.0</v>
      </c>
      <c r="H202" s="239">
        <v>36.0</v>
      </c>
      <c r="I202" s="240"/>
      <c r="J202" s="240">
        <v>2.0</v>
      </c>
      <c r="K202" s="240">
        <v>0.0</v>
      </c>
      <c r="L202" s="240"/>
      <c r="M202" s="240"/>
      <c r="N202" s="240"/>
      <c r="O202" s="240"/>
    </row>
    <row r="203">
      <c r="A203" s="239" t="s">
        <v>1985</v>
      </c>
      <c r="B203" s="239" t="s">
        <v>1986</v>
      </c>
      <c r="C203" s="239" t="s">
        <v>1757</v>
      </c>
      <c r="D203" s="239" t="s">
        <v>1789</v>
      </c>
      <c r="E203" s="239">
        <v>33.4</v>
      </c>
      <c r="F203" s="239">
        <v>121.0</v>
      </c>
      <c r="G203" s="239">
        <v>9.0</v>
      </c>
      <c r="H203" s="239">
        <v>36.0</v>
      </c>
      <c r="I203" s="240"/>
      <c r="J203" s="240">
        <v>2.0</v>
      </c>
      <c r="K203" s="240">
        <v>0.0</v>
      </c>
      <c r="L203" s="240"/>
      <c r="M203" s="240"/>
      <c r="N203" s="240"/>
      <c r="O203" s="240"/>
    </row>
    <row r="204">
      <c r="A204" s="239" t="s">
        <v>1987</v>
      </c>
      <c r="B204" s="239" t="s">
        <v>1909</v>
      </c>
      <c r="C204" s="239" t="s">
        <v>1755</v>
      </c>
      <c r="D204" s="239" t="s">
        <v>1789</v>
      </c>
      <c r="E204" s="239">
        <v>34.6</v>
      </c>
      <c r="F204" s="239">
        <v>125.0</v>
      </c>
      <c r="G204" s="239">
        <v>9.0</v>
      </c>
      <c r="H204" s="239">
        <v>36.0</v>
      </c>
      <c r="I204" s="240"/>
      <c r="J204" s="240">
        <v>2.0</v>
      </c>
      <c r="K204" s="240">
        <v>0.0</v>
      </c>
      <c r="L204" s="240"/>
      <c r="M204" s="240"/>
      <c r="N204" s="240"/>
      <c r="O204" s="240"/>
    </row>
    <row r="205">
      <c r="A205" s="239" t="s">
        <v>1988</v>
      </c>
      <c r="B205" s="239" t="s">
        <v>1909</v>
      </c>
      <c r="C205" s="239" t="s">
        <v>1755</v>
      </c>
      <c r="D205" s="239" t="s">
        <v>1787</v>
      </c>
      <c r="E205" s="239">
        <v>33.3</v>
      </c>
      <c r="F205" s="239">
        <v>119.0</v>
      </c>
      <c r="G205" s="239">
        <v>9.0</v>
      </c>
      <c r="H205" s="239">
        <v>35.0</v>
      </c>
      <c r="I205" s="240"/>
      <c r="J205" s="240">
        <v>2.0</v>
      </c>
      <c r="K205" s="240">
        <v>0.0</v>
      </c>
      <c r="L205" s="240"/>
      <c r="M205" s="240"/>
      <c r="N205" s="240"/>
      <c r="O205" s="240"/>
    </row>
    <row r="206">
      <c r="A206" s="239" t="s">
        <v>1989</v>
      </c>
      <c r="B206" s="239" t="s">
        <v>1990</v>
      </c>
      <c r="C206" s="239" t="s">
        <v>1799</v>
      </c>
      <c r="D206" s="239" t="s">
        <v>191</v>
      </c>
      <c r="E206" s="239">
        <v>72.7</v>
      </c>
      <c r="F206" s="239">
        <v>141.0</v>
      </c>
      <c r="G206" s="239">
        <v>18.0</v>
      </c>
      <c r="H206" s="239">
        <v>18.0</v>
      </c>
      <c r="I206" s="240"/>
      <c r="J206" s="240">
        <v>2.0</v>
      </c>
      <c r="K206" s="240">
        <v>0.0</v>
      </c>
      <c r="L206" s="240"/>
      <c r="M206" s="240"/>
      <c r="N206" s="240"/>
      <c r="O206" s="240"/>
    </row>
    <row r="207">
      <c r="A207" s="239" t="s">
        <v>1991</v>
      </c>
      <c r="B207" s="239" t="s">
        <v>1992</v>
      </c>
      <c r="C207" s="239" t="s">
        <v>1993</v>
      </c>
      <c r="D207" s="239" t="s">
        <v>1789</v>
      </c>
      <c r="E207" s="239">
        <v>36.0</v>
      </c>
      <c r="F207" s="239">
        <v>139.0</v>
      </c>
      <c r="G207" s="239">
        <v>9.0</v>
      </c>
      <c r="H207" s="239">
        <v>36.0</v>
      </c>
      <c r="I207" s="240"/>
      <c r="J207" s="240">
        <v>2.0</v>
      </c>
      <c r="K207" s="240">
        <v>0.0</v>
      </c>
      <c r="L207" s="240"/>
      <c r="M207" s="240"/>
      <c r="N207" s="240"/>
      <c r="O207" s="240"/>
    </row>
    <row r="208">
      <c r="A208" s="239" t="s">
        <v>1994</v>
      </c>
      <c r="B208" s="239" t="s">
        <v>1992</v>
      </c>
      <c r="C208" s="239" t="s">
        <v>1993</v>
      </c>
      <c r="D208" s="239" t="s">
        <v>1787</v>
      </c>
      <c r="E208" s="239">
        <v>35.6</v>
      </c>
      <c r="F208" s="239">
        <v>139.0</v>
      </c>
      <c r="G208" s="239">
        <v>9.0</v>
      </c>
      <c r="H208" s="239">
        <v>36.0</v>
      </c>
      <c r="I208" s="240"/>
      <c r="J208" s="240">
        <v>2.0</v>
      </c>
      <c r="K208" s="240">
        <v>0.0</v>
      </c>
      <c r="L208" s="240"/>
      <c r="M208" s="240"/>
      <c r="N208" s="240"/>
      <c r="O208" s="240"/>
    </row>
    <row r="209">
      <c r="A209" s="239" t="s">
        <v>1995</v>
      </c>
      <c r="B209" s="239" t="s">
        <v>1996</v>
      </c>
      <c r="C209" s="239" t="s">
        <v>1997</v>
      </c>
      <c r="D209" s="239" t="s">
        <v>1789</v>
      </c>
      <c r="E209" s="239">
        <v>35.5</v>
      </c>
      <c r="F209" s="239">
        <v>136.0</v>
      </c>
      <c r="G209" s="239">
        <v>9.0</v>
      </c>
      <c r="H209" s="239">
        <v>36.0</v>
      </c>
      <c r="I209" s="240"/>
      <c r="J209" s="240">
        <v>2.0</v>
      </c>
      <c r="K209" s="240">
        <v>0.0</v>
      </c>
      <c r="L209" s="240"/>
      <c r="M209" s="240"/>
      <c r="N209" s="240"/>
      <c r="O209" s="240"/>
    </row>
    <row r="210">
      <c r="A210" s="239" t="s">
        <v>1998</v>
      </c>
      <c r="B210" s="239" t="s">
        <v>1996</v>
      </c>
      <c r="C210" s="239" t="s">
        <v>1997</v>
      </c>
      <c r="D210" s="239" t="s">
        <v>1787</v>
      </c>
      <c r="E210" s="239">
        <v>35.1</v>
      </c>
      <c r="F210" s="239">
        <v>136.0</v>
      </c>
      <c r="G210" s="239">
        <v>9.0</v>
      </c>
      <c r="H210" s="239">
        <v>36.0</v>
      </c>
      <c r="I210" s="240"/>
      <c r="J210" s="240">
        <v>2.0</v>
      </c>
      <c r="K210" s="240">
        <v>0.0</v>
      </c>
      <c r="L210" s="240"/>
      <c r="M210" s="240"/>
      <c r="N210" s="240"/>
      <c r="O210" s="240"/>
    </row>
    <row r="211">
      <c r="A211" s="239" t="s">
        <v>1999</v>
      </c>
      <c r="B211" s="239" t="s">
        <v>2000</v>
      </c>
      <c r="C211" s="239" t="s">
        <v>1757</v>
      </c>
      <c r="D211" s="239" t="s">
        <v>1789</v>
      </c>
      <c r="E211" s="239">
        <v>34.2</v>
      </c>
      <c r="F211" s="239">
        <v>126.0</v>
      </c>
      <c r="G211" s="239">
        <v>9.0</v>
      </c>
      <c r="H211" s="239">
        <v>35.0</v>
      </c>
      <c r="I211" s="240"/>
      <c r="J211" s="240">
        <v>2.0</v>
      </c>
      <c r="K211" s="240">
        <v>0.0</v>
      </c>
      <c r="L211" s="240"/>
      <c r="M211" s="240"/>
      <c r="N211" s="240"/>
      <c r="O211" s="240"/>
    </row>
    <row r="212">
      <c r="A212" s="239" t="s">
        <v>2001</v>
      </c>
      <c r="B212" s="239" t="s">
        <v>2000</v>
      </c>
      <c r="C212" s="239" t="s">
        <v>1757</v>
      </c>
      <c r="D212" s="239" t="s">
        <v>1787</v>
      </c>
      <c r="E212" s="239">
        <v>34.7</v>
      </c>
      <c r="F212" s="239">
        <v>126.0</v>
      </c>
      <c r="G212" s="239">
        <v>9.0</v>
      </c>
      <c r="H212" s="239">
        <v>36.0</v>
      </c>
      <c r="I212" s="240"/>
      <c r="J212" s="240">
        <v>2.0</v>
      </c>
      <c r="K212" s="240">
        <v>0.0</v>
      </c>
      <c r="L212" s="240"/>
      <c r="M212" s="240"/>
      <c r="N212" s="240"/>
      <c r="O212" s="240"/>
    </row>
    <row r="213">
      <c r="A213" s="239" t="s">
        <v>2002</v>
      </c>
      <c r="B213" s="239" t="s">
        <v>2003</v>
      </c>
      <c r="C213" s="239" t="s">
        <v>1755</v>
      </c>
      <c r="D213" s="239" t="s">
        <v>191</v>
      </c>
      <c r="E213" s="239">
        <v>70.0</v>
      </c>
      <c r="F213" s="239">
        <v>131.0</v>
      </c>
      <c r="G213" s="239">
        <v>18.0</v>
      </c>
      <c r="H213" s="239">
        <v>72.0</v>
      </c>
      <c r="I213" s="240"/>
      <c r="J213" s="240">
        <v>2.0</v>
      </c>
      <c r="K213" s="240">
        <v>0.0</v>
      </c>
      <c r="L213" s="240"/>
      <c r="M213" s="240"/>
      <c r="N213" s="240"/>
      <c r="O213" s="240"/>
    </row>
    <row r="214">
      <c r="A214" s="239" t="s">
        <v>2004</v>
      </c>
      <c r="B214" s="239" t="s">
        <v>2003</v>
      </c>
      <c r="C214" s="239" t="s">
        <v>1851</v>
      </c>
      <c r="D214" s="239" t="s">
        <v>191</v>
      </c>
      <c r="E214" s="239">
        <v>72.6</v>
      </c>
      <c r="F214" s="239">
        <v>136.0</v>
      </c>
      <c r="G214" s="239">
        <v>18.0</v>
      </c>
      <c r="H214" s="239">
        <v>72.0</v>
      </c>
      <c r="I214" s="240"/>
      <c r="J214" s="240">
        <v>2.0</v>
      </c>
      <c r="K214" s="240">
        <v>0.0</v>
      </c>
      <c r="L214" s="240"/>
      <c r="M214" s="240"/>
      <c r="N214" s="240"/>
      <c r="O214" s="240"/>
    </row>
    <row r="215">
      <c r="A215" s="239" t="s">
        <v>2005</v>
      </c>
      <c r="B215" s="239" t="s">
        <v>2006</v>
      </c>
      <c r="C215" s="239" t="s">
        <v>1757</v>
      </c>
      <c r="D215" s="239" t="s">
        <v>191</v>
      </c>
      <c r="E215" s="239">
        <v>70.3</v>
      </c>
      <c r="F215" s="239">
        <v>127.0</v>
      </c>
      <c r="G215" s="239">
        <v>18.0</v>
      </c>
      <c r="H215" s="239">
        <v>72.0</v>
      </c>
      <c r="I215" s="240"/>
      <c r="J215" s="240">
        <v>2.0</v>
      </c>
      <c r="K215" s="240">
        <v>0.0</v>
      </c>
      <c r="L215" s="240"/>
      <c r="M215" s="240"/>
      <c r="N215" s="240"/>
      <c r="O215" s="240"/>
    </row>
    <row r="216">
      <c r="A216" s="239" t="s">
        <v>2007</v>
      </c>
      <c r="B216" s="239" t="s">
        <v>1830</v>
      </c>
      <c r="C216" s="239" t="s">
        <v>1851</v>
      </c>
      <c r="D216" s="239" t="s">
        <v>191</v>
      </c>
      <c r="E216" s="239">
        <v>74.8</v>
      </c>
      <c r="F216" s="239">
        <v>143.0</v>
      </c>
      <c r="G216" s="239">
        <v>18.0</v>
      </c>
      <c r="H216" s="239">
        <v>72.0</v>
      </c>
      <c r="I216" s="240"/>
      <c r="J216" s="240">
        <v>2.0</v>
      </c>
      <c r="K216" s="240">
        <v>0.0</v>
      </c>
      <c r="L216" s="240"/>
      <c r="M216" s="240"/>
      <c r="N216" s="240"/>
      <c r="O216" s="240"/>
    </row>
    <row r="217">
      <c r="A217" s="239" t="s">
        <v>2008</v>
      </c>
      <c r="B217" s="239" t="s">
        <v>2009</v>
      </c>
      <c r="C217" s="239" t="s">
        <v>1757</v>
      </c>
      <c r="D217" s="239" t="s">
        <v>191</v>
      </c>
      <c r="E217" s="239">
        <v>69.8</v>
      </c>
      <c r="F217" s="239">
        <v>123.0</v>
      </c>
      <c r="G217" s="239">
        <v>18.0</v>
      </c>
      <c r="H217" s="239">
        <v>72.0</v>
      </c>
      <c r="I217" s="240"/>
      <c r="J217" s="240">
        <v>2.0</v>
      </c>
      <c r="K217" s="240">
        <v>0.0</v>
      </c>
      <c r="L217" s="240"/>
      <c r="M217" s="240"/>
      <c r="N217" s="240"/>
      <c r="O217" s="240"/>
    </row>
    <row r="218">
      <c r="A218" s="239" t="s">
        <v>2010</v>
      </c>
      <c r="B218" s="239" t="s">
        <v>2011</v>
      </c>
      <c r="C218" s="239" t="s">
        <v>1757</v>
      </c>
      <c r="D218" s="239" t="s">
        <v>191</v>
      </c>
      <c r="E218" s="239">
        <v>68.6</v>
      </c>
      <c r="F218" s="239">
        <v>132.0</v>
      </c>
      <c r="G218" s="239">
        <v>18.0</v>
      </c>
      <c r="H218" s="239">
        <v>70.0</v>
      </c>
      <c r="I218" s="240"/>
      <c r="J218" s="240">
        <v>2.0</v>
      </c>
      <c r="K218" s="240">
        <v>0.0</v>
      </c>
      <c r="L218" s="240"/>
      <c r="M218" s="240"/>
      <c r="N218" s="240"/>
      <c r="O218" s="240"/>
    </row>
    <row r="219">
      <c r="A219" s="239" t="s">
        <v>2012</v>
      </c>
      <c r="B219" s="239" t="s">
        <v>2013</v>
      </c>
      <c r="C219" s="239" t="s">
        <v>1851</v>
      </c>
      <c r="D219" s="239" t="s">
        <v>191</v>
      </c>
      <c r="E219" s="239">
        <v>73.5</v>
      </c>
      <c r="F219" s="239">
        <v>144.0</v>
      </c>
      <c r="G219" s="239">
        <v>18.0</v>
      </c>
      <c r="H219" s="239">
        <v>72.0</v>
      </c>
      <c r="I219" s="240"/>
      <c r="J219" s="240">
        <v>2.0</v>
      </c>
      <c r="K219" s="240">
        <v>0.0</v>
      </c>
      <c r="L219" s="240"/>
      <c r="M219" s="240"/>
      <c r="N219" s="240"/>
      <c r="O219" s="240"/>
    </row>
    <row r="220">
      <c r="A220" s="239" t="s">
        <v>1952</v>
      </c>
      <c r="B220" s="239" t="s">
        <v>1953</v>
      </c>
      <c r="C220" s="239" t="s">
        <v>1739</v>
      </c>
      <c r="D220" s="239" t="s">
        <v>191</v>
      </c>
      <c r="E220" s="239">
        <v>140.0</v>
      </c>
      <c r="F220" s="239">
        <v>73.1</v>
      </c>
      <c r="G220" s="239">
        <v>18.0</v>
      </c>
      <c r="H220" s="239">
        <v>72.0</v>
      </c>
      <c r="I220" s="240"/>
      <c r="J220" s="240">
        <v>2.0</v>
      </c>
      <c r="K220" s="240">
        <v>0.0</v>
      </c>
      <c r="L220" s="240"/>
      <c r="M220" s="240"/>
      <c r="N220" s="240"/>
      <c r="O220" s="240"/>
    </row>
    <row r="221">
      <c r="A221" s="239" t="s">
        <v>2014</v>
      </c>
      <c r="B221" s="239" t="s">
        <v>2015</v>
      </c>
      <c r="C221" s="239" t="s">
        <v>1799</v>
      </c>
      <c r="D221" s="239" t="s">
        <v>191</v>
      </c>
      <c r="E221" s="239">
        <v>71.2</v>
      </c>
      <c r="F221" s="239">
        <v>125.0</v>
      </c>
      <c r="G221" s="239">
        <v>18.0</v>
      </c>
      <c r="H221" s="239">
        <v>72.0</v>
      </c>
      <c r="I221" s="240"/>
      <c r="J221" s="240">
        <v>2.0</v>
      </c>
      <c r="K221" s="240">
        <v>0.0</v>
      </c>
      <c r="L221" s="240"/>
      <c r="M221" s="240"/>
      <c r="N221" s="240"/>
      <c r="O221" s="240"/>
    </row>
    <row r="222">
      <c r="A222" s="239" t="s">
        <v>2016</v>
      </c>
      <c r="B222" s="239" t="s">
        <v>2017</v>
      </c>
      <c r="C222" s="239" t="s">
        <v>1755</v>
      </c>
      <c r="D222" s="239" t="s">
        <v>191</v>
      </c>
      <c r="E222" s="239">
        <v>68.9</v>
      </c>
      <c r="F222" s="239">
        <v>118.0</v>
      </c>
      <c r="G222" s="239">
        <v>18.0</v>
      </c>
      <c r="H222" s="239">
        <v>72.0</v>
      </c>
      <c r="I222" s="240"/>
      <c r="J222" s="240">
        <v>2.0</v>
      </c>
      <c r="K222" s="240">
        <v>0.0</v>
      </c>
      <c r="L222" s="240"/>
      <c r="M222" s="240"/>
      <c r="N222" s="240"/>
      <c r="O222" s="240"/>
    </row>
    <row r="223">
      <c r="A223" s="239" t="s">
        <v>1954</v>
      </c>
      <c r="B223" s="239" t="s">
        <v>1953</v>
      </c>
      <c r="C223" s="239" t="s">
        <v>1739</v>
      </c>
      <c r="D223" s="240" t="s">
        <v>1789</v>
      </c>
      <c r="E223" s="240">
        <v>37.3</v>
      </c>
      <c r="F223" s="240">
        <v>138.0</v>
      </c>
      <c r="G223" s="239">
        <v>9.0</v>
      </c>
      <c r="H223" s="240">
        <v>36.0</v>
      </c>
      <c r="I223" s="240"/>
      <c r="J223" s="240">
        <v>2.0</v>
      </c>
      <c r="K223" s="240">
        <v>0.0</v>
      </c>
      <c r="L223" s="240"/>
      <c r="M223" s="240"/>
      <c r="N223" s="240"/>
      <c r="O223" s="240"/>
    </row>
    <row r="224">
      <c r="A224" s="239" t="s">
        <v>2018</v>
      </c>
      <c r="B224" s="239" t="s">
        <v>1953</v>
      </c>
      <c r="C224" s="239" t="s">
        <v>1739</v>
      </c>
      <c r="D224" s="240" t="s">
        <v>1787</v>
      </c>
      <c r="E224" s="240">
        <v>35.8</v>
      </c>
      <c r="F224" s="240">
        <v>142.0</v>
      </c>
      <c r="G224" s="239">
        <v>9.0</v>
      </c>
      <c r="H224" s="240">
        <v>36.0</v>
      </c>
      <c r="I224" s="240"/>
      <c r="J224" s="240">
        <v>2.0</v>
      </c>
      <c r="K224" s="240">
        <v>0.0</v>
      </c>
      <c r="L224" s="240"/>
      <c r="M224" s="240"/>
      <c r="N224" s="240"/>
      <c r="O224" s="240"/>
    </row>
    <row r="225">
      <c r="A225" s="239" t="s">
        <v>2019</v>
      </c>
      <c r="B225" s="239" t="s">
        <v>2020</v>
      </c>
      <c r="C225" s="239" t="s">
        <v>1757</v>
      </c>
      <c r="D225" s="239" t="s">
        <v>191</v>
      </c>
      <c r="E225" s="239">
        <v>67.6</v>
      </c>
      <c r="F225" s="239">
        <v>124.0</v>
      </c>
      <c r="G225" s="239">
        <v>18.0</v>
      </c>
      <c r="H225" s="239">
        <v>72.0</v>
      </c>
      <c r="I225" s="240"/>
      <c r="J225" s="240">
        <v>2.0</v>
      </c>
      <c r="K225" s="240">
        <v>0.0</v>
      </c>
      <c r="L225" s="240"/>
      <c r="M225" s="240"/>
      <c r="N225" s="240"/>
      <c r="O225" s="240"/>
    </row>
    <row r="226">
      <c r="A226" s="239" t="s">
        <v>2021</v>
      </c>
      <c r="B226" s="239" t="s">
        <v>2022</v>
      </c>
      <c r="C226" s="239" t="s">
        <v>1755</v>
      </c>
      <c r="D226" s="239" t="s">
        <v>191</v>
      </c>
      <c r="E226" s="239">
        <v>70.1</v>
      </c>
      <c r="F226" s="239">
        <v>129.0</v>
      </c>
      <c r="G226" s="239">
        <v>18.0</v>
      </c>
      <c r="H226" s="239">
        <v>71.0</v>
      </c>
      <c r="I226" s="240"/>
      <c r="J226" s="240">
        <v>2.0</v>
      </c>
      <c r="K226" s="240">
        <v>0.0</v>
      </c>
      <c r="L226" s="240"/>
      <c r="M226" s="240"/>
      <c r="N226" s="240"/>
      <c r="O226" s="240"/>
    </row>
    <row r="227">
      <c r="A227" s="239" t="s">
        <v>2023</v>
      </c>
      <c r="B227" s="239" t="s">
        <v>2024</v>
      </c>
      <c r="C227" s="239" t="s">
        <v>1757</v>
      </c>
      <c r="D227" s="239" t="s">
        <v>191</v>
      </c>
      <c r="E227" s="239">
        <v>69.9</v>
      </c>
      <c r="F227" s="239">
        <v>131.0</v>
      </c>
      <c r="G227" s="239">
        <v>18.0</v>
      </c>
      <c r="H227" s="239">
        <v>71.0</v>
      </c>
      <c r="I227" s="240"/>
      <c r="J227" s="240">
        <v>2.0</v>
      </c>
      <c r="K227" s="240">
        <v>0.0</v>
      </c>
      <c r="L227" s="240"/>
      <c r="M227" s="240"/>
      <c r="N227" s="240"/>
      <c r="O227" s="240"/>
    </row>
    <row r="228">
      <c r="A228" s="239" t="s">
        <v>2025</v>
      </c>
      <c r="B228" s="239" t="s">
        <v>2024</v>
      </c>
      <c r="C228" s="239" t="s">
        <v>1755</v>
      </c>
      <c r="D228" s="239" t="s">
        <v>191</v>
      </c>
      <c r="E228" s="239">
        <v>72.7</v>
      </c>
      <c r="F228" s="239">
        <v>137.0</v>
      </c>
      <c r="G228" s="239">
        <v>18.0</v>
      </c>
      <c r="H228" s="239">
        <v>71.0</v>
      </c>
      <c r="I228" s="240"/>
      <c r="J228" s="240">
        <v>2.0</v>
      </c>
      <c r="K228" s="240">
        <v>0.0</v>
      </c>
      <c r="L228" s="240"/>
      <c r="M228" s="240"/>
      <c r="N228" s="240"/>
      <c r="O228" s="240"/>
    </row>
    <row r="229">
      <c r="A229" s="239" t="s">
        <v>2026</v>
      </c>
      <c r="B229" s="239" t="s">
        <v>2027</v>
      </c>
      <c r="C229" s="239" t="s">
        <v>1755</v>
      </c>
      <c r="D229" s="239" t="s">
        <v>191</v>
      </c>
      <c r="E229" s="239">
        <v>72.3</v>
      </c>
      <c r="F229" s="239">
        <v>131.0</v>
      </c>
      <c r="G229" s="239">
        <v>18.0</v>
      </c>
      <c r="H229" s="239">
        <v>72.0</v>
      </c>
      <c r="I229" s="240"/>
      <c r="J229" s="240">
        <v>2.0</v>
      </c>
      <c r="K229" s="240">
        <v>0.0</v>
      </c>
      <c r="L229" s="240"/>
      <c r="M229" s="240"/>
      <c r="N229" s="240"/>
      <c r="O229" s="240"/>
    </row>
    <row r="230">
      <c r="A230" s="239" t="s">
        <v>2028</v>
      </c>
      <c r="B230" s="239" t="s">
        <v>2029</v>
      </c>
      <c r="C230" s="239" t="s">
        <v>1888</v>
      </c>
      <c r="D230" s="239" t="s">
        <v>191</v>
      </c>
      <c r="E230" s="239">
        <v>71.1</v>
      </c>
      <c r="F230" s="239">
        <v>132.0</v>
      </c>
      <c r="G230" s="239">
        <v>18.0</v>
      </c>
      <c r="H230" s="239">
        <v>72.0</v>
      </c>
      <c r="I230" s="240"/>
      <c r="J230" s="240">
        <v>2.0</v>
      </c>
      <c r="K230" s="240">
        <v>0.0</v>
      </c>
      <c r="L230" s="240"/>
      <c r="M230" s="240"/>
      <c r="N230" s="240"/>
      <c r="O230" s="240"/>
    </row>
    <row r="231">
      <c r="A231" s="239" t="s">
        <v>2030</v>
      </c>
      <c r="B231" s="239" t="s">
        <v>2031</v>
      </c>
      <c r="C231" s="239" t="s">
        <v>1755</v>
      </c>
      <c r="D231" s="239" t="s">
        <v>191</v>
      </c>
      <c r="E231" s="239">
        <v>73.2</v>
      </c>
      <c r="F231" s="239">
        <v>134.0</v>
      </c>
      <c r="G231" s="239">
        <v>18.0</v>
      </c>
      <c r="H231" s="239">
        <v>72.0</v>
      </c>
      <c r="I231" s="240"/>
      <c r="J231" s="240">
        <v>2.0</v>
      </c>
      <c r="K231" s="240">
        <v>0.0</v>
      </c>
      <c r="L231" s="240"/>
      <c r="M231" s="240"/>
      <c r="N231" s="240"/>
      <c r="O231" s="240"/>
    </row>
    <row r="232">
      <c r="A232" s="239" t="s">
        <v>2032</v>
      </c>
      <c r="B232" s="239" t="s">
        <v>2033</v>
      </c>
      <c r="C232" s="239" t="s">
        <v>1757</v>
      </c>
      <c r="D232" s="239" t="s">
        <v>1789</v>
      </c>
      <c r="E232" s="239">
        <v>33.6</v>
      </c>
      <c r="F232" s="239">
        <v>117.0</v>
      </c>
      <c r="G232" s="239">
        <v>9.0</v>
      </c>
      <c r="H232" s="239">
        <v>35.0</v>
      </c>
      <c r="I232" s="240"/>
      <c r="J232" s="240">
        <v>2.0</v>
      </c>
      <c r="K232" s="240">
        <v>0.0</v>
      </c>
      <c r="L232" s="240"/>
      <c r="M232" s="240"/>
      <c r="N232" s="240"/>
      <c r="O232" s="240"/>
    </row>
    <row r="233">
      <c r="A233" s="239" t="s">
        <v>2034</v>
      </c>
      <c r="B233" s="239" t="s">
        <v>2035</v>
      </c>
      <c r="C233" s="239" t="s">
        <v>1755</v>
      </c>
      <c r="D233" s="239" t="s">
        <v>191</v>
      </c>
      <c r="E233" s="239">
        <v>67.1</v>
      </c>
      <c r="F233" s="239">
        <v>113.0</v>
      </c>
      <c r="G233" s="239">
        <v>18.0</v>
      </c>
      <c r="H233" s="239">
        <v>71.0</v>
      </c>
      <c r="I233" s="240"/>
      <c r="J233" s="240">
        <v>2.0</v>
      </c>
      <c r="K233" s="240">
        <v>0.0</v>
      </c>
      <c r="L233" s="240"/>
      <c r="M233" s="240"/>
      <c r="N233" s="240"/>
      <c r="O233" s="240"/>
    </row>
    <row r="234">
      <c r="A234" s="239" t="s">
        <v>2036</v>
      </c>
      <c r="B234" s="239" t="s">
        <v>2003</v>
      </c>
      <c r="C234" s="239" t="s">
        <v>1851</v>
      </c>
      <c r="D234" s="239" t="s">
        <v>1787</v>
      </c>
      <c r="E234" s="239">
        <v>35.6</v>
      </c>
      <c r="F234" s="239">
        <v>137.0</v>
      </c>
      <c r="G234" s="239">
        <v>9.0</v>
      </c>
      <c r="H234" s="239">
        <v>36.0</v>
      </c>
      <c r="I234" s="240"/>
      <c r="J234" s="240">
        <v>2.0</v>
      </c>
      <c r="K234" s="240">
        <v>0.0</v>
      </c>
      <c r="L234" s="240"/>
      <c r="M234" s="240"/>
      <c r="N234" s="240"/>
      <c r="O234" s="240"/>
    </row>
    <row r="235">
      <c r="A235" s="239" t="s">
        <v>2037</v>
      </c>
      <c r="B235" s="239" t="s">
        <v>2003</v>
      </c>
      <c r="C235" s="239" t="s">
        <v>1851</v>
      </c>
      <c r="D235" s="239" t="s">
        <v>1789</v>
      </c>
      <c r="E235" s="239">
        <v>37.0</v>
      </c>
      <c r="F235" s="239">
        <v>135.0</v>
      </c>
      <c r="G235" s="239">
        <v>9.0</v>
      </c>
      <c r="H235" s="239">
        <v>36.0</v>
      </c>
      <c r="I235" s="240"/>
      <c r="J235" s="240">
        <v>2.0</v>
      </c>
      <c r="K235" s="240">
        <v>0.0</v>
      </c>
      <c r="L235" s="240"/>
      <c r="M235" s="240"/>
      <c r="N235" s="240"/>
      <c r="O235" s="240"/>
    </row>
    <row r="236">
      <c r="A236" s="239" t="s">
        <v>2038</v>
      </c>
      <c r="B236" s="239" t="s">
        <v>2039</v>
      </c>
      <c r="C236" s="239" t="s">
        <v>1755</v>
      </c>
      <c r="D236" s="239" t="s">
        <v>1789</v>
      </c>
      <c r="E236" s="239">
        <v>33.55</v>
      </c>
      <c r="F236" s="239">
        <v>113.0</v>
      </c>
      <c r="G236" s="239">
        <v>9.0</v>
      </c>
      <c r="H236" s="239">
        <v>35.0</v>
      </c>
      <c r="I236" s="240"/>
      <c r="J236" s="240">
        <v>2.0</v>
      </c>
      <c r="K236" s="240">
        <v>0.0</v>
      </c>
      <c r="L236" s="240"/>
      <c r="M236" s="240"/>
      <c r="N236" s="240"/>
      <c r="O236" s="240"/>
    </row>
    <row r="237">
      <c r="A237" s="239" t="s">
        <v>2040</v>
      </c>
      <c r="B237" s="239" t="s">
        <v>2035</v>
      </c>
      <c r="C237" s="239" t="s">
        <v>1755</v>
      </c>
      <c r="D237" s="239" t="s">
        <v>1787</v>
      </c>
      <c r="E237" s="239">
        <v>33.55</v>
      </c>
      <c r="F237" s="239">
        <v>113.0</v>
      </c>
      <c r="G237" s="239">
        <v>9.0</v>
      </c>
      <c r="H237" s="239">
        <v>36.0</v>
      </c>
      <c r="I237" s="240"/>
      <c r="J237" s="240">
        <v>2.0</v>
      </c>
      <c r="K237" s="240">
        <v>0.0</v>
      </c>
      <c r="L237" s="240"/>
      <c r="M237" s="240"/>
      <c r="N237" s="240"/>
      <c r="O237" s="240"/>
    </row>
    <row r="238">
      <c r="A238" s="239" t="s">
        <v>2041</v>
      </c>
      <c r="B238" s="239" t="s">
        <v>2042</v>
      </c>
      <c r="C238" s="239" t="s">
        <v>1755</v>
      </c>
      <c r="D238" s="239" t="s">
        <v>1789</v>
      </c>
      <c r="E238" s="239">
        <v>35.6</v>
      </c>
      <c r="F238" s="239">
        <v>133.0</v>
      </c>
      <c r="G238" s="239">
        <v>9.0</v>
      </c>
      <c r="H238" s="239">
        <v>36.0</v>
      </c>
      <c r="I238" s="240"/>
      <c r="J238" s="240">
        <v>2.0</v>
      </c>
      <c r="K238" s="240">
        <v>0.0</v>
      </c>
      <c r="L238" s="240"/>
      <c r="M238" s="240"/>
      <c r="N238" s="240"/>
      <c r="O238" s="240"/>
    </row>
    <row r="239">
      <c r="A239" s="239" t="s">
        <v>2043</v>
      </c>
      <c r="B239" s="239" t="s">
        <v>2042</v>
      </c>
      <c r="C239" s="239" t="s">
        <v>1755</v>
      </c>
      <c r="D239" s="239" t="s">
        <v>1787</v>
      </c>
      <c r="E239" s="239">
        <v>35.5</v>
      </c>
      <c r="F239" s="239">
        <v>131.0</v>
      </c>
      <c r="G239" s="239">
        <v>9.0</v>
      </c>
      <c r="H239" s="239">
        <v>35.0</v>
      </c>
      <c r="I239" s="240"/>
      <c r="J239" s="240">
        <v>2.0</v>
      </c>
      <c r="K239" s="240">
        <v>0.0</v>
      </c>
      <c r="L239" s="240"/>
      <c r="M239" s="240"/>
      <c r="N239" s="240"/>
      <c r="O239" s="240"/>
    </row>
    <row r="240">
      <c r="A240" s="239" t="s">
        <v>2044</v>
      </c>
      <c r="B240" s="239" t="s">
        <v>2042</v>
      </c>
      <c r="C240" s="239" t="s">
        <v>1757</v>
      </c>
      <c r="D240" s="239" t="s">
        <v>1789</v>
      </c>
      <c r="E240" s="239">
        <v>34.6</v>
      </c>
      <c r="F240" s="239">
        <v>125.0</v>
      </c>
      <c r="G240" s="239">
        <v>9.0</v>
      </c>
      <c r="H240" s="239">
        <v>36.0</v>
      </c>
      <c r="I240" s="240"/>
      <c r="J240" s="240">
        <v>2.0</v>
      </c>
      <c r="K240" s="240">
        <v>0.0</v>
      </c>
      <c r="L240" s="240"/>
      <c r="M240" s="240"/>
      <c r="N240" s="240"/>
      <c r="O240" s="240"/>
    </row>
    <row r="241">
      <c r="A241" s="239" t="s">
        <v>2045</v>
      </c>
      <c r="B241" s="239" t="s">
        <v>2042</v>
      </c>
      <c r="C241" s="239" t="s">
        <v>1757</v>
      </c>
      <c r="D241" s="239" t="s">
        <v>1787</v>
      </c>
      <c r="E241" s="239">
        <v>34.5</v>
      </c>
      <c r="F241" s="239">
        <v>125.0</v>
      </c>
      <c r="G241" s="239">
        <v>9.0</v>
      </c>
      <c r="H241" s="239">
        <v>35.0</v>
      </c>
      <c r="I241" s="240"/>
      <c r="J241" s="240">
        <v>2.0</v>
      </c>
      <c r="K241" s="240">
        <v>0.0</v>
      </c>
      <c r="L241" s="240"/>
      <c r="M241" s="240"/>
      <c r="N241" s="240"/>
      <c r="O241" s="240"/>
    </row>
    <row r="242">
      <c r="A242" s="239" t="s">
        <v>2046</v>
      </c>
      <c r="B242" s="239" t="s">
        <v>2042</v>
      </c>
      <c r="C242" s="239" t="s">
        <v>1888</v>
      </c>
      <c r="D242" s="239" t="s">
        <v>1789</v>
      </c>
      <c r="E242" s="239">
        <v>72.5</v>
      </c>
      <c r="F242" s="239">
        <v>134.0</v>
      </c>
      <c r="G242" s="239">
        <v>9.0</v>
      </c>
      <c r="H242" s="239">
        <v>36.0</v>
      </c>
      <c r="I242" s="240"/>
      <c r="J242" s="240">
        <v>2.0</v>
      </c>
      <c r="K242" s="240">
        <v>0.0</v>
      </c>
      <c r="L242" s="240"/>
      <c r="M242" s="240"/>
      <c r="N242" s="240"/>
      <c r="O242" s="240"/>
    </row>
    <row r="243">
      <c r="A243" s="239" t="s">
        <v>2047</v>
      </c>
      <c r="B243" s="239" t="s">
        <v>2048</v>
      </c>
      <c r="C243" s="239" t="s">
        <v>1755</v>
      </c>
      <c r="D243" s="239" t="s">
        <v>1789</v>
      </c>
      <c r="E243" s="239">
        <v>35.6</v>
      </c>
      <c r="F243" s="239">
        <v>131.0</v>
      </c>
      <c r="G243" s="239">
        <v>9.0</v>
      </c>
      <c r="H243" s="239">
        <v>36.0</v>
      </c>
      <c r="I243" s="240"/>
      <c r="J243" s="240">
        <v>2.0</v>
      </c>
      <c r="K243" s="240">
        <v>0.0</v>
      </c>
      <c r="L243" s="240"/>
      <c r="M243" s="240"/>
      <c r="N243" s="240"/>
      <c r="O243" s="240"/>
    </row>
    <row r="244">
      <c r="A244" s="239" t="s">
        <v>2049</v>
      </c>
      <c r="B244" s="239" t="s">
        <v>2048</v>
      </c>
      <c r="C244" s="239" t="s">
        <v>1755</v>
      </c>
      <c r="D244" s="239" t="s">
        <v>1787</v>
      </c>
      <c r="E244" s="239">
        <v>34.8</v>
      </c>
      <c r="F244" s="239">
        <v>126.0</v>
      </c>
      <c r="G244" s="239">
        <v>9.0</v>
      </c>
      <c r="H244" s="239">
        <v>35.0</v>
      </c>
      <c r="I244" s="240"/>
      <c r="J244" s="240">
        <v>2.0</v>
      </c>
      <c r="K244" s="240">
        <v>0.0</v>
      </c>
      <c r="L244" s="240"/>
      <c r="M244" s="240"/>
      <c r="N244" s="240"/>
      <c r="O244" s="240"/>
    </row>
    <row r="245">
      <c r="A245" s="239" t="s">
        <v>2050</v>
      </c>
      <c r="B245" s="239" t="s">
        <v>2051</v>
      </c>
      <c r="C245" s="239" t="s">
        <v>1755</v>
      </c>
      <c r="D245" s="239" t="s">
        <v>1789</v>
      </c>
      <c r="E245" s="239">
        <v>36.1</v>
      </c>
      <c r="F245" s="239">
        <v>135.0</v>
      </c>
      <c r="G245" s="239">
        <v>9.0</v>
      </c>
      <c r="H245" s="239">
        <v>36.0</v>
      </c>
      <c r="I245" s="240"/>
      <c r="J245" s="240">
        <v>2.0</v>
      </c>
      <c r="K245" s="240">
        <v>0.0</v>
      </c>
      <c r="L245" s="240"/>
      <c r="M245" s="240"/>
      <c r="N245" s="240"/>
      <c r="O245" s="240"/>
    </row>
    <row r="246">
      <c r="A246" s="239" t="s">
        <v>2052</v>
      </c>
      <c r="B246" s="239" t="s">
        <v>2051</v>
      </c>
      <c r="C246" s="239" t="s">
        <v>1755</v>
      </c>
      <c r="D246" s="239" t="s">
        <v>1787</v>
      </c>
      <c r="E246" s="239">
        <v>35.8</v>
      </c>
      <c r="F246" s="239">
        <v>132.0</v>
      </c>
      <c r="G246" s="239">
        <v>9.0</v>
      </c>
      <c r="H246" s="239">
        <v>36.0</v>
      </c>
      <c r="I246" s="240"/>
      <c r="J246" s="240">
        <v>2.0</v>
      </c>
      <c r="K246" s="240">
        <v>0.0</v>
      </c>
      <c r="L246" s="240"/>
      <c r="M246" s="240"/>
      <c r="N246" s="240"/>
      <c r="O246" s="240"/>
    </row>
    <row r="247">
      <c r="A247" s="239" t="s">
        <v>2053</v>
      </c>
      <c r="B247" s="239" t="s">
        <v>2054</v>
      </c>
      <c r="C247" s="239" t="s">
        <v>1755</v>
      </c>
      <c r="D247" s="239" t="s">
        <v>1789</v>
      </c>
      <c r="E247" s="239">
        <v>35.8</v>
      </c>
      <c r="F247" s="239">
        <v>129.0</v>
      </c>
      <c r="G247" s="239">
        <v>9.0</v>
      </c>
      <c r="H247" s="239">
        <v>36.0</v>
      </c>
      <c r="I247" s="240"/>
      <c r="J247" s="240">
        <v>2.0</v>
      </c>
      <c r="K247" s="240">
        <v>0.0</v>
      </c>
      <c r="L247" s="240"/>
      <c r="M247" s="240"/>
      <c r="N247" s="240"/>
      <c r="O247" s="240"/>
    </row>
    <row r="248">
      <c r="A248" s="239" t="s">
        <v>2055</v>
      </c>
      <c r="B248" s="239" t="s">
        <v>2054</v>
      </c>
      <c r="C248" s="239" t="s">
        <v>1755</v>
      </c>
      <c r="D248" s="239" t="s">
        <v>1787</v>
      </c>
      <c r="E248" s="239">
        <v>36.0</v>
      </c>
      <c r="F248" s="239">
        <v>133.0</v>
      </c>
      <c r="G248" s="239">
        <v>9.0</v>
      </c>
      <c r="H248" s="239">
        <v>36.0</v>
      </c>
      <c r="I248" s="240"/>
      <c r="J248" s="240">
        <v>2.0</v>
      </c>
      <c r="K248" s="240">
        <v>0.0</v>
      </c>
      <c r="L248" s="240"/>
      <c r="M248" s="240"/>
      <c r="N248" s="240"/>
      <c r="O248" s="240"/>
    </row>
    <row r="249">
      <c r="A249" s="239" t="s">
        <v>2056</v>
      </c>
      <c r="B249" s="239" t="s">
        <v>1834</v>
      </c>
      <c r="C249" s="239" t="s">
        <v>1757</v>
      </c>
      <c r="D249" s="239" t="s">
        <v>1789</v>
      </c>
      <c r="E249" s="239">
        <v>30.1</v>
      </c>
      <c r="F249" s="239">
        <v>105.0</v>
      </c>
      <c r="G249" s="239">
        <v>9.0</v>
      </c>
      <c r="H249" s="239">
        <v>32.0</v>
      </c>
      <c r="I249" s="240"/>
      <c r="J249" s="240">
        <v>2.0</v>
      </c>
      <c r="K249" s="240">
        <v>0.0</v>
      </c>
      <c r="L249" s="240"/>
      <c r="M249" s="240"/>
      <c r="N249" s="240"/>
      <c r="O249" s="240"/>
    </row>
    <row r="250">
      <c r="A250" s="239" t="s">
        <v>2057</v>
      </c>
      <c r="B250" s="239" t="s">
        <v>1834</v>
      </c>
      <c r="C250" s="239" t="s">
        <v>1757</v>
      </c>
      <c r="D250" s="239" t="s">
        <v>1787</v>
      </c>
      <c r="E250" s="239">
        <v>28.7</v>
      </c>
      <c r="F250" s="239">
        <v>95.0</v>
      </c>
      <c r="G250" s="239">
        <v>9.0</v>
      </c>
      <c r="H250" s="239">
        <v>30.0</v>
      </c>
      <c r="I250" s="240"/>
      <c r="J250" s="240">
        <v>2.0</v>
      </c>
      <c r="K250" s="240">
        <v>0.0</v>
      </c>
      <c r="L250" s="240"/>
      <c r="M250" s="240"/>
      <c r="N250" s="240"/>
      <c r="O250" s="240"/>
    </row>
    <row r="251">
      <c r="A251" s="239" t="s">
        <v>1919</v>
      </c>
      <c r="B251" s="239" t="s">
        <v>1920</v>
      </c>
      <c r="C251" s="239" t="s">
        <v>1755</v>
      </c>
      <c r="D251" s="239" t="s">
        <v>191</v>
      </c>
      <c r="E251" s="239">
        <v>69.4</v>
      </c>
      <c r="F251" s="239">
        <v>126.0</v>
      </c>
      <c r="G251" s="239">
        <v>18.0</v>
      </c>
      <c r="H251" s="239">
        <v>72.0</v>
      </c>
      <c r="I251" s="240"/>
      <c r="J251" s="240">
        <v>2.0</v>
      </c>
      <c r="K251" s="240">
        <v>0.0</v>
      </c>
      <c r="L251" s="240"/>
      <c r="M251" s="240"/>
      <c r="N251" s="240"/>
      <c r="O251" s="240"/>
    </row>
    <row r="252">
      <c r="A252" s="239" t="s">
        <v>2058</v>
      </c>
      <c r="B252" s="239" t="s">
        <v>2059</v>
      </c>
      <c r="C252" s="239" t="s">
        <v>1757</v>
      </c>
      <c r="D252" s="239" t="s">
        <v>191</v>
      </c>
      <c r="E252" s="239">
        <v>67.6</v>
      </c>
      <c r="F252" s="239">
        <v>122.0</v>
      </c>
      <c r="G252" s="239">
        <v>18.0</v>
      </c>
      <c r="H252" s="239">
        <v>72.0</v>
      </c>
      <c r="I252" s="240"/>
      <c r="J252" s="240">
        <v>2.0</v>
      </c>
      <c r="K252" s="240">
        <v>0.0</v>
      </c>
      <c r="L252" s="240"/>
      <c r="M252" s="240"/>
      <c r="N252" s="240"/>
      <c r="O252" s="240"/>
    </row>
    <row r="253">
      <c r="A253" s="239" t="s">
        <v>2060</v>
      </c>
      <c r="B253" s="239" t="s">
        <v>1920</v>
      </c>
      <c r="C253" s="239" t="s">
        <v>1755</v>
      </c>
      <c r="D253" s="239" t="s">
        <v>1789</v>
      </c>
      <c r="E253" s="239">
        <v>34.2</v>
      </c>
      <c r="F253" s="239">
        <v>125.0</v>
      </c>
      <c r="G253" s="239">
        <v>9.0</v>
      </c>
      <c r="H253" s="239">
        <v>36.0</v>
      </c>
      <c r="I253" s="240"/>
      <c r="J253" s="240">
        <v>2.0</v>
      </c>
      <c r="K253" s="240">
        <v>0.0</v>
      </c>
      <c r="L253" s="240"/>
      <c r="M253" s="240"/>
      <c r="N253" s="240"/>
      <c r="O253" s="240"/>
    </row>
    <row r="254">
      <c r="A254" s="239" t="s">
        <v>2061</v>
      </c>
      <c r="B254" s="239" t="s">
        <v>1920</v>
      </c>
      <c r="C254" s="239" t="s">
        <v>1755</v>
      </c>
      <c r="D254" s="239" t="s">
        <v>1787</v>
      </c>
      <c r="E254" s="239">
        <v>35.2</v>
      </c>
      <c r="F254" s="239">
        <v>126.0</v>
      </c>
      <c r="G254" s="239">
        <v>9.0</v>
      </c>
      <c r="H254" s="239">
        <v>36.0</v>
      </c>
      <c r="I254" s="240"/>
      <c r="J254" s="240">
        <v>2.0</v>
      </c>
      <c r="K254" s="240">
        <v>0.0</v>
      </c>
      <c r="L254" s="240"/>
      <c r="M254" s="240"/>
      <c r="N254" s="240"/>
      <c r="O254" s="240"/>
    </row>
    <row r="255">
      <c r="A255" s="239" t="s">
        <v>2062</v>
      </c>
      <c r="B255" s="239" t="s">
        <v>2063</v>
      </c>
      <c r="C255" s="239" t="s">
        <v>1950</v>
      </c>
      <c r="D255" s="239" t="s">
        <v>1789</v>
      </c>
      <c r="E255" s="239">
        <v>36.0</v>
      </c>
      <c r="F255" s="239">
        <v>141.0</v>
      </c>
      <c r="G255" s="239">
        <v>9.0</v>
      </c>
      <c r="H255" s="239">
        <v>36.0</v>
      </c>
      <c r="I255" s="240"/>
      <c r="J255" s="240">
        <v>2.0</v>
      </c>
      <c r="K255" s="240">
        <v>0.0</v>
      </c>
      <c r="L255" s="240"/>
      <c r="M255" s="240"/>
      <c r="N255" s="240"/>
      <c r="O255" s="240"/>
    </row>
    <row r="256">
      <c r="A256" s="239" t="s">
        <v>2064</v>
      </c>
      <c r="B256" s="239" t="s">
        <v>2063</v>
      </c>
      <c r="C256" s="239" t="s">
        <v>1950</v>
      </c>
      <c r="D256" s="239" t="s">
        <v>1787</v>
      </c>
      <c r="E256" s="239">
        <v>36.4</v>
      </c>
      <c r="F256" s="239">
        <v>141.0</v>
      </c>
      <c r="G256" s="239">
        <v>9.0</v>
      </c>
      <c r="H256" s="239">
        <v>36.0</v>
      </c>
      <c r="I256" s="240"/>
      <c r="J256" s="240">
        <v>2.0</v>
      </c>
      <c r="K256" s="240">
        <v>0.0</v>
      </c>
      <c r="L256" s="240"/>
      <c r="M256" s="240"/>
      <c r="N256" s="240"/>
      <c r="O256" s="240"/>
    </row>
    <row r="257">
      <c r="A257" s="239" t="s">
        <v>2065</v>
      </c>
      <c r="B257" s="239" t="s">
        <v>2066</v>
      </c>
      <c r="C257" s="239" t="s">
        <v>1802</v>
      </c>
      <c r="D257" s="239" t="s">
        <v>1789</v>
      </c>
      <c r="E257" s="239">
        <v>35.6</v>
      </c>
      <c r="F257" s="239">
        <v>135.0</v>
      </c>
      <c r="G257" s="239">
        <v>9.0</v>
      </c>
      <c r="H257" s="239">
        <v>35.0</v>
      </c>
      <c r="I257" s="240"/>
      <c r="J257" s="240">
        <v>2.0</v>
      </c>
      <c r="K257" s="240">
        <v>0.0</v>
      </c>
      <c r="L257" s="240"/>
      <c r="M257" s="240"/>
      <c r="N257" s="240"/>
      <c r="O257" s="240"/>
    </row>
    <row r="258">
      <c r="A258" s="239" t="s">
        <v>2067</v>
      </c>
      <c r="B258" s="239" t="s">
        <v>2066</v>
      </c>
      <c r="C258" s="239" t="s">
        <v>1802</v>
      </c>
      <c r="D258" s="239" t="s">
        <v>1787</v>
      </c>
      <c r="E258" s="239">
        <v>35.9</v>
      </c>
      <c r="F258" s="239">
        <v>133.0</v>
      </c>
      <c r="G258" s="239">
        <v>9.0</v>
      </c>
      <c r="H258" s="239">
        <v>35.0</v>
      </c>
      <c r="I258" s="240"/>
      <c r="J258" s="240">
        <v>2.0</v>
      </c>
      <c r="K258" s="240">
        <v>0.0</v>
      </c>
      <c r="L258" s="240"/>
      <c r="M258" s="240"/>
      <c r="N258" s="240"/>
      <c r="O258" s="240"/>
    </row>
    <row r="259">
      <c r="A259" s="239" t="s">
        <v>1829</v>
      </c>
      <c r="B259" s="239" t="s">
        <v>1830</v>
      </c>
      <c r="C259" s="239" t="s">
        <v>1799</v>
      </c>
      <c r="D259" s="239" t="s">
        <v>191</v>
      </c>
      <c r="E259" s="239">
        <v>77.8</v>
      </c>
      <c r="F259" s="239">
        <v>154.0</v>
      </c>
      <c r="G259" s="239">
        <v>18.0</v>
      </c>
      <c r="H259" s="239">
        <v>72.0</v>
      </c>
      <c r="I259" s="240"/>
      <c r="J259" s="240">
        <v>2.0</v>
      </c>
      <c r="K259" s="240">
        <v>0.0</v>
      </c>
      <c r="L259" s="240"/>
      <c r="M259" s="240"/>
      <c r="N259" s="240"/>
      <c r="O259" s="240"/>
    </row>
    <row r="260">
      <c r="A260" s="239" t="s">
        <v>1829</v>
      </c>
      <c r="B260" s="239" t="s">
        <v>1830</v>
      </c>
      <c r="C260" s="239" t="s">
        <v>1799</v>
      </c>
      <c r="D260" s="239" t="s">
        <v>191</v>
      </c>
      <c r="E260" s="239">
        <v>77.8</v>
      </c>
      <c r="F260" s="239">
        <v>154.0</v>
      </c>
      <c r="G260" s="239">
        <v>18.0</v>
      </c>
      <c r="H260" s="239">
        <v>72.0</v>
      </c>
      <c r="I260" s="240"/>
      <c r="J260" s="240">
        <v>2.0</v>
      </c>
      <c r="K260" s="240">
        <v>0.0</v>
      </c>
      <c r="L260" s="240"/>
      <c r="M260" s="240"/>
      <c r="N260" s="240"/>
      <c r="O260" s="240"/>
    </row>
    <row r="261">
      <c r="A261" s="239" t="s">
        <v>1829</v>
      </c>
      <c r="B261" s="239" t="s">
        <v>1830</v>
      </c>
      <c r="C261" s="239" t="s">
        <v>1799</v>
      </c>
      <c r="D261" s="239" t="s">
        <v>191</v>
      </c>
      <c r="E261" s="239">
        <v>77.2</v>
      </c>
      <c r="F261" s="239">
        <v>149.0</v>
      </c>
      <c r="G261" s="239">
        <v>18.0</v>
      </c>
      <c r="H261" s="239">
        <v>72.0</v>
      </c>
      <c r="I261" s="240"/>
      <c r="J261" s="240">
        <v>2.0</v>
      </c>
      <c r="K261" s="240">
        <v>0.0</v>
      </c>
      <c r="L261" s="240"/>
      <c r="M261" s="240"/>
      <c r="N261" s="240"/>
      <c r="O261" s="240"/>
    </row>
    <row r="262">
      <c r="A262" s="239" t="s">
        <v>2068</v>
      </c>
      <c r="B262" s="239" t="s">
        <v>2069</v>
      </c>
      <c r="C262" s="239" t="s">
        <v>1755</v>
      </c>
      <c r="D262" s="239" t="s">
        <v>1789</v>
      </c>
      <c r="E262" s="239">
        <v>36.6</v>
      </c>
      <c r="F262" s="239">
        <v>138.0</v>
      </c>
      <c r="G262" s="239">
        <v>9.0</v>
      </c>
      <c r="H262" s="239">
        <v>36.0</v>
      </c>
      <c r="I262" s="240"/>
      <c r="J262" s="240">
        <v>2.0</v>
      </c>
      <c r="K262" s="240">
        <v>0.0</v>
      </c>
      <c r="L262" s="240"/>
      <c r="M262" s="240"/>
      <c r="N262" s="240"/>
      <c r="O262" s="240"/>
    </row>
    <row r="263">
      <c r="A263" s="239" t="s">
        <v>2070</v>
      </c>
      <c r="B263" s="239" t="s">
        <v>2069</v>
      </c>
      <c r="C263" s="239" t="s">
        <v>1755</v>
      </c>
      <c r="D263" s="239" t="s">
        <v>1787</v>
      </c>
      <c r="E263" s="239">
        <v>34.3</v>
      </c>
      <c r="F263" s="239">
        <v>124.0</v>
      </c>
      <c r="G263" s="239">
        <v>9.0</v>
      </c>
      <c r="H263" s="239">
        <v>35.0</v>
      </c>
      <c r="I263" s="240"/>
      <c r="J263" s="240">
        <v>2.0</v>
      </c>
      <c r="K263" s="240">
        <v>0.0</v>
      </c>
      <c r="L263" s="240"/>
      <c r="M263" s="240"/>
      <c r="N263" s="240"/>
      <c r="O263" s="240"/>
    </row>
    <row r="264">
      <c r="A264" s="239" t="s">
        <v>2071</v>
      </c>
      <c r="B264" s="239" t="s">
        <v>2072</v>
      </c>
      <c r="C264" s="239" t="s">
        <v>2073</v>
      </c>
      <c r="D264" s="239" t="s">
        <v>1789</v>
      </c>
      <c r="E264" s="239">
        <v>35.5</v>
      </c>
      <c r="F264" s="239">
        <v>132.0</v>
      </c>
      <c r="G264" s="239">
        <v>9.0</v>
      </c>
      <c r="H264" s="239">
        <v>36.0</v>
      </c>
      <c r="I264" s="240"/>
      <c r="J264" s="240">
        <v>2.0</v>
      </c>
      <c r="K264" s="240">
        <v>0.0</v>
      </c>
      <c r="L264" s="240"/>
      <c r="M264" s="240"/>
      <c r="N264" s="240"/>
      <c r="O264" s="240"/>
    </row>
    <row r="265">
      <c r="A265" s="239" t="s">
        <v>2074</v>
      </c>
      <c r="B265" s="239" t="s">
        <v>2072</v>
      </c>
      <c r="C265" s="239" t="s">
        <v>2073</v>
      </c>
      <c r="D265" s="239" t="s">
        <v>1787</v>
      </c>
      <c r="E265" s="239">
        <v>35.1</v>
      </c>
      <c r="F265" s="239">
        <v>129.0</v>
      </c>
      <c r="G265" s="239">
        <v>9.0</v>
      </c>
      <c r="H265" s="239">
        <v>35.0</v>
      </c>
      <c r="I265" s="240"/>
      <c r="J265" s="240">
        <v>2.0</v>
      </c>
      <c r="K265" s="240">
        <v>0.0</v>
      </c>
      <c r="L265" s="240"/>
      <c r="M265" s="240"/>
      <c r="N265" s="240"/>
      <c r="O265" s="240"/>
    </row>
    <row r="266">
      <c r="A266" s="239" t="s">
        <v>2075</v>
      </c>
      <c r="B266" s="239" t="s">
        <v>1830</v>
      </c>
      <c r="C266" s="239" t="s">
        <v>1851</v>
      </c>
      <c r="D266" s="239" t="s">
        <v>1789</v>
      </c>
      <c r="E266" s="239">
        <v>37.3</v>
      </c>
      <c r="F266" s="239">
        <v>142.0</v>
      </c>
      <c r="G266" s="239">
        <v>9.0</v>
      </c>
      <c r="H266" s="239">
        <v>36.0</v>
      </c>
      <c r="I266" s="240"/>
      <c r="J266" s="240">
        <v>2.0</v>
      </c>
      <c r="K266" s="240">
        <v>0.0</v>
      </c>
      <c r="L266" s="240"/>
      <c r="M266" s="240"/>
      <c r="N266" s="240"/>
      <c r="O266" s="240"/>
    </row>
    <row r="267">
      <c r="A267" s="239" t="s">
        <v>2076</v>
      </c>
      <c r="B267" s="239" t="s">
        <v>1830</v>
      </c>
      <c r="C267" s="239" t="s">
        <v>1851</v>
      </c>
      <c r="D267" s="239" t="s">
        <v>1787</v>
      </c>
      <c r="E267" s="239">
        <v>37.5</v>
      </c>
      <c r="F267" s="239">
        <v>144.0</v>
      </c>
      <c r="G267" s="239">
        <v>9.0</v>
      </c>
      <c r="H267" s="239">
        <v>36.0</v>
      </c>
      <c r="I267" s="240"/>
      <c r="J267" s="240">
        <v>2.0</v>
      </c>
      <c r="K267" s="240">
        <v>0.0</v>
      </c>
      <c r="L267" s="240"/>
      <c r="M267" s="240"/>
      <c r="N267" s="240"/>
      <c r="O267" s="240"/>
    </row>
    <row r="268">
      <c r="A268" s="239" t="s">
        <v>2077</v>
      </c>
      <c r="B268" s="239" t="s">
        <v>2078</v>
      </c>
      <c r="C268" s="239" t="s">
        <v>1757</v>
      </c>
      <c r="D268" s="239" t="s">
        <v>1789</v>
      </c>
      <c r="E268" s="239">
        <v>35.0</v>
      </c>
      <c r="F268" s="239">
        <v>112.0</v>
      </c>
      <c r="G268" s="239">
        <v>9.0</v>
      </c>
      <c r="H268" s="239">
        <v>36.0</v>
      </c>
      <c r="I268" s="240"/>
      <c r="J268" s="240">
        <v>2.0</v>
      </c>
      <c r="K268" s="240">
        <v>0.0</v>
      </c>
      <c r="L268" s="240"/>
      <c r="M268" s="240"/>
      <c r="N268" s="240"/>
      <c r="O268" s="240"/>
    </row>
    <row r="269">
      <c r="A269" s="239" t="s">
        <v>2079</v>
      </c>
      <c r="B269" s="239" t="s">
        <v>2078</v>
      </c>
      <c r="C269" s="239" t="s">
        <v>1757</v>
      </c>
      <c r="D269" s="239" t="s">
        <v>1787</v>
      </c>
      <c r="E269" s="239">
        <v>33.4</v>
      </c>
      <c r="F269" s="239">
        <v>112.0</v>
      </c>
      <c r="G269" s="239">
        <v>9.0</v>
      </c>
      <c r="H269" s="239">
        <v>36.0</v>
      </c>
      <c r="I269" s="240"/>
      <c r="J269" s="240">
        <v>2.0</v>
      </c>
      <c r="K269" s="240">
        <v>0.0</v>
      </c>
      <c r="L269" s="240"/>
      <c r="M269" s="240"/>
      <c r="N269" s="240"/>
      <c r="O269" s="240"/>
    </row>
    <row r="270">
      <c r="A270" s="239" t="s">
        <v>2080</v>
      </c>
      <c r="B270" s="239" t="s">
        <v>2081</v>
      </c>
      <c r="C270" s="239" t="s">
        <v>2082</v>
      </c>
      <c r="D270" s="239" t="s">
        <v>191</v>
      </c>
      <c r="E270" s="239">
        <v>72.8</v>
      </c>
      <c r="F270" s="239">
        <v>131.0</v>
      </c>
      <c r="G270" s="239">
        <v>18.0</v>
      </c>
      <c r="H270" s="239">
        <v>72.0</v>
      </c>
      <c r="I270" s="240"/>
      <c r="J270" s="240">
        <v>2.0</v>
      </c>
      <c r="K270" s="240">
        <v>0.0</v>
      </c>
      <c r="L270" s="240"/>
      <c r="M270" s="240"/>
      <c r="N270" s="240"/>
      <c r="O270" s="240"/>
    </row>
    <row r="271">
      <c r="A271" s="239" t="s">
        <v>2083</v>
      </c>
      <c r="B271" s="239" t="s">
        <v>2084</v>
      </c>
      <c r="C271" s="239" t="s">
        <v>1755</v>
      </c>
      <c r="D271" s="239" t="s">
        <v>1789</v>
      </c>
      <c r="E271" s="239">
        <v>36.6</v>
      </c>
      <c r="F271" s="239">
        <v>129.0</v>
      </c>
      <c r="G271" s="239">
        <v>9.0</v>
      </c>
      <c r="H271" s="239">
        <v>36.0</v>
      </c>
      <c r="I271" s="240"/>
      <c r="J271" s="240">
        <v>2.0</v>
      </c>
      <c r="K271" s="240">
        <v>0.0</v>
      </c>
      <c r="L271" s="240"/>
      <c r="M271" s="240"/>
      <c r="N271" s="240"/>
      <c r="O271" s="240"/>
    </row>
    <row r="272">
      <c r="A272" s="239" t="s">
        <v>2085</v>
      </c>
      <c r="B272" s="239" t="s">
        <v>2084</v>
      </c>
      <c r="C272" s="239" t="s">
        <v>1755</v>
      </c>
      <c r="D272" s="239" t="s">
        <v>1787</v>
      </c>
      <c r="E272" s="239">
        <v>36.1</v>
      </c>
      <c r="F272" s="239">
        <v>133.0</v>
      </c>
      <c r="G272" s="239">
        <v>9.0</v>
      </c>
      <c r="H272" s="239">
        <v>37.0</v>
      </c>
      <c r="I272" s="240"/>
      <c r="J272" s="240">
        <v>2.0</v>
      </c>
      <c r="K272" s="240">
        <v>0.0</v>
      </c>
      <c r="L272" s="240"/>
      <c r="M272" s="240"/>
      <c r="N272" s="240"/>
      <c r="O272" s="240"/>
    </row>
    <row r="273">
      <c r="A273" s="239" t="s">
        <v>2086</v>
      </c>
      <c r="B273" s="239" t="s">
        <v>2087</v>
      </c>
      <c r="C273" s="239" t="s">
        <v>2088</v>
      </c>
      <c r="D273" s="239" t="s">
        <v>191</v>
      </c>
      <c r="E273" s="239">
        <v>72.0</v>
      </c>
      <c r="F273" s="239">
        <v>126.0</v>
      </c>
      <c r="G273" s="239">
        <v>18.0</v>
      </c>
      <c r="H273" s="239">
        <v>72.0</v>
      </c>
      <c r="I273" s="240"/>
      <c r="J273" s="240">
        <v>2.0</v>
      </c>
      <c r="K273" s="240">
        <v>0.0</v>
      </c>
      <c r="L273" s="240"/>
      <c r="M273" s="240"/>
      <c r="N273" s="240"/>
      <c r="O273" s="240"/>
    </row>
    <row r="274">
      <c r="A274" s="239" t="s">
        <v>2089</v>
      </c>
      <c r="B274" s="239" t="s">
        <v>2090</v>
      </c>
      <c r="C274" s="239" t="s">
        <v>1757</v>
      </c>
      <c r="D274" s="239" t="s">
        <v>191</v>
      </c>
      <c r="E274" s="239">
        <v>71.1</v>
      </c>
      <c r="F274" s="239">
        <v>132.0</v>
      </c>
      <c r="G274" s="239">
        <v>18.0</v>
      </c>
      <c r="H274" s="239">
        <v>72.0</v>
      </c>
      <c r="I274" s="240"/>
      <c r="J274" s="240">
        <v>2.0</v>
      </c>
      <c r="K274" s="240">
        <v>0.0</v>
      </c>
      <c r="L274" s="240"/>
      <c r="M274" s="240"/>
      <c r="N274" s="240"/>
      <c r="O274" s="240"/>
    </row>
    <row r="275">
      <c r="A275" s="239" t="s">
        <v>2091</v>
      </c>
      <c r="B275" s="239" t="s">
        <v>2092</v>
      </c>
      <c r="C275" s="239" t="s">
        <v>1757</v>
      </c>
      <c r="D275" s="239" t="s">
        <v>191</v>
      </c>
      <c r="E275" s="239">
        <v>69.0</v>
      </c>
      <c r="F275" s="239">
        <v>130.0</v>
      </c>
      <c r="G275" s="239">
        <v>18.0</v>
      </c>
      <c r="H275" s="239">
        <v>72.0</v>
      </c>
      <c r="I275" s="240"/>
      <c r="J275" s="240">
        <v>2.0</v>
      </c>
      <c r="K275" s="240">
        <v>0.0</v>
      </c>
      <c r="L275" s="240"/>
      <c r="M275" s="240"/>
      <c r="N275" s="240"/>
      <c r="O275" s="240"/>
    </row>
    <row r="276">
      <c r="A276" s="239" t="s">
        <v>2093</v>
      </c>
      <c r="B276" s="239" t="s">
        <v>2094</v>
      </c>
      <c r="C276" s="239" t="s">
        <v>1757</v>
      </c>
      <c r="D276" s="239" t="s">
        <v>191</v>
      </c>
      <c r="E276" s="239">
        <v>69.4</v>
      </c>
      <c r="F276" s="239">
        <v>123.0</v>
      </c>
      <c r="G276" s="239">
        <v>18.0</v>
      </c>
      <c r="H276" s="239">
        <v>72.0</v>
      </c>
      <c r="I276" s="240"/>
      <c r="J276" s="240">
        <v>2.0</v>
      </c>
      <c r="K276" s="240">
        <v>0.0</v>
      </c>
      <c r="L276" s="240"/>
      <c r="M276" s="240"/>
      <c r="N276" s="240"/>
      <c r="O276" s="240"/>
    </row>
    <row r="277">
      <c r="A277" s="239" t="s">
        <v>2095</v>
      </c>
      <c r="B277" s="239" t="s">
        <v>2096</v>
      </c>
      <c r="C277" s="239" t="s">
        <v>1821</v>
      </c>
      <c r="D277" s="239" t="s">
        <v>191</v>
      </c>
      <c r="E277" s="239">
        <v>71.8</v>
      </c>
      <c r="F277" s="239">
        <v>141.0</v>
      </c>
      <c r="G277" s="239">
        <v>18.0</v>
      </c>
      <c r="H277" s="239">
        <v>72.0</v>
      </c>
      <c r="I277" s="240"/>
      <c r="J277" s="240">
        <v>2.0</v>
      </c>
      <c r="K277" s="240">
        <v>0.0</v>
      </c>
      <c r="L277" s="240"/>
      <c r="M277" s="240"/>
      <c r="N277" s="240"/>
      <c r="O277" s="240"/>
    </row>
    <row r="278">
      <c r="A278" s="239" t="s">
        <v>2097</v>
      </c>
      <c r="B278" s="239" t="s">
        <v>2098</v>
      </c>
      <c r="C278" s="239" t="s">
        <v>2073</v>
      </c>
      <c r="D278" s="239" t="s">
        <v>191</v>
      </c>
      <c r="E278" s="239">
        <v>71.2</v>
      </c>
      <c r="F278" s="239">
        <v>123.0</v>
      </c>
      <c r="G278" s="239">
        <v>18.0</v>
      </c>
      <c r="H278" s="239">
        <v>72.0</v>
      </c>
      <c r="I278" s="240"/>
      <c r="J278" s="240">
        <v>2.0</v>
      </c>
      <c r="K278" s="240">
        <v>0.0</v>
      </c>
      <c r="L278" s="240"/>
      <c r="M278" s="240"/>
      <c r="N278" s="240"/>
      <c r="O278" s="240"/>
    </row>
    <row r="279">
      <c r="A279" s="239" t="s">
        <v>2099</v>
      </c>
      <c r="B279" s="239" t="s">
        <v>2098</v>
      </c>
      <c r="C279" s="239" t="s">
        <v>1755</v>
      </c>
      <c r="D279" s="239" t="s">
        <v>191</v>
      </c>
      <c r="E279" s="239">
        <v>72.7</v>
      </c>
      <c r="F279" s="239">
        <v>125.0</v>
      </c>
      <c r="G279" s="239">
        <v>18.0</v>
      </c>
      <c r="H279" s="239">
        <v>72.0</v>
      </c>
      <c r="I279" s="240"/>
      <c r="J279" s="240">
        <v>2.0</v>
      </c>
      <c r="K279" s="240">
        <v>0.0</v>
      </c>
      <c r="L279" s="240"/>
      <c r="M279" s="240"/>
      <c r="N279" s="240"/>
      <c r="O279" s="240"/>
    </row>
    <row r="280">
      <c r="A280" s="239" t="s">
        <v>2100</v>
      </c>
      <c r="B280" s="239" t="s">
        <v>2101</v>
      </c>
      <c r="C280" s="239" t="s">
        <v>1757</v>
      </c>
      <c r="D280" s="239" t="s">
        <v>191</v>
      </c>
      <c r="E280" s="239">
        <v>68.1</v>
      </c>
      <c r="F280" s="239">
        <v>114.0</v>
      </c>
      <c r="G280" s="239">
        <v>18.0</v>
      </c>
      <c r="H280" s="239">
        <v>72.0</v>
      </c>
      <c r="I280" s="240"/>
      <c r="J280" s="240">
        <v>2.0</v>
      </c>
      <c r="K280" s="240">
        <v>0.0</v>
      </c>
      <c r="L280" s="240"/>
      <c r="M280" s="240"/>
      <c r="N280" s="240"/>
      <c r="O280" s="240"/>
    </row>
    <row r="281">
      <c r="A281" s="239" t="s">
        <v>2102</v>
      </c>
      <c r="B281" s="239" t="s">
        <v>2103</v>
      </c>
      <c r="C281" s="239" t="s">
        <v>1851</v>
      </c>
      <c r="D281" s="239" t="s">
        <v>191</v>
      </c>
      <c r="E281" s="239">
        <v>72.2</v>
      </c>
      <c r="F281" s="239">
        <v>139.0</v>
      </c>
      <c r="G281" s="239">
        <v>18.0</v>
      </c>
      <c r="H281" s="239">
        <v>72.0</v>
      </c>
      <c r="I281" s="240"/>
      <c r="J281" s="240">
        <v>2.0</v>
      </c>
      <c r="K281" s="240">
        <v>0.0</v>
      </c>
      <c r="L281" s="240"/>
      <c r="M281" s="240"/>
      <c r="N281" s="240"/>
      <c r="O281" s="240"/>
    </row>
    <row r="282">
      <c r="A282" s="239" t="s">
        <v>2104</v>
      </c>
      <c r="B282" s="239" t="s">
        <v>2105</v>
      </c>
      <c r="C282" s="239" t="s">
        <v>1757</v>
      </c>
      <c r="D282" s="239" t="s">
        <v>191</v>
      </c>
      <c r="E282" s="239">
        <v>58.8</v>
      </c>
      <c r="F282" s="239">
        <v>100.0</v>
      </c>
      <c r="G282" s="239">
        <v>18.0</v>
      </c>
      <c r="H282" s="239">
        <v>62.0</v>
      </c>
      <c r="I282" s="240"/>
      <c r="J282" s="240">
        <v>2.0</v>
      </c>
      <c r="K282" s="240">
        <v>0.0</v>
      </c>
      <c r="L282" s="240"/>
      <c r="M282" s="240"/>
      <c r="N282" s="240"/>
      <c r="O282" s="240"/>
    </row>
    <row r="283">
      <c r="A283" s="239" t="s">
        <v>2106</v>
      </c>
      <c r="B283" s="239" t="s">
        <v>2107</v>
      </c>
      <c r="C283" s="239" t="s">
        <v>1851</v>
      </c>
      <c r="D283" s="239" t="s">
        <v>191</v>
      </c>
      <c r="E283" s="239">
        <v>72.3</v>
      </c>
      <c r="F283" s="239">
        <v>134.0</v>
      </c>
      <c r="G283" s="239">
        <v>18.0</v>
      </c>
      <c r="H283" s="239">
        <v>73.0</v>
      </c>
      <c r="I283" s="240"/>
      <c r="J283" s="240">
        <v>2.0</v>
      </c>
      <c r="K283" s="240">
        <v>0.0</v>
      </c>
      <c r="L283" s="240"/>
      <c r="M283" s="240"/>
      <c r="N283" s="240"/>
      <c r="O283" s="240"/>
    </row>
    <row r="284">
      <c r="A284" s="239" t="s">
        <v>2108</v>
      </c>
      <c r="B284" s="239" t="s">
        <v>2109</v>
      </c>
      <c r="C284" s="239" t="s">
        <v>1755</v>
      </c>
      <c r="D284" s="239" t="s">
        <v>191</v>
      </c>
      <c r="E284" s="239">
        <v>66.8</v>
      </c>
      <c r="F284" s="239">
        <v>123.0</v>
      </c>
      <c r="G284" s="239">
        <v>18.0</v>
      </c>
      <c r="H284" s="239">
        <v>70.0</v>
      </c>
      <c r="I284" s="240"/>
      <c r="J284" s="240">
        <v>2.0</v>
      </c>
      <c r="K284" s="240">
        <v>0.0</v>
      </c>
      <c r="L284" s="240"/>
      <c r="M284" s="240"/>
      <c r="N284" s="240"/>
      <c r="O284" s="240"/>
    </row>
    <row r="285">
      <c r="A285" s="239" t="s">
        <v>2110</v>
      </c>
      <c r="B285" s="239" t="s">
        <v>2111</v>
      </c>
      <c r="C285" s="239" t="s">
        <v>1755</v>
      </c>
      <c r="D285" s="239" t="s">
        <v>191</v>
      </c>
      <c r="E285" s="239">
        <v>71.0</v>
      </c>
      <c r="F285" s="239">
        <v>124.0</v>
      </c>
      <c r="G285" s="239">
        <v>18.0</v>
      </c>
      <c r="H285" s="239">
        <v>71.0</v>
      </c>
      <c r="I285" s="240"/>
      <c r="J285" s="240">
        <v>2.0</v>
      </c>
      <c r="K285" s="240">
        <v>0.0</v>
      </c>
      <c r="L285" s="240"/>
      <c r="M285" s="240"/>
      <c r="N285" s="240"/>
      <c r="O285" s="240"/>
    </row>
    <row r="286">
      <c r="A286" s="239" t="s">
        <v>2112</v>
      </c>
      <c r="B286" s="239" t="s">
        <v>2113</v>
      </c>
      <c r="C286" s="239" t="s">
        <v>1799</v>
      </c>
      <c r="D286" s="239" t="s">
        <v>191</v>
      </c>
      <c r="E286" s="239">
        <v>55.6</v>
      </c>
      <c r="F286" s="239">
        <v>86.0</v>
      </c>
      <c r="G286" s="239">
        <v>18.0</v>
      </c>
      <c r="H286" s="239">
        <v>58.0</v>
      </c>
      <c r="I286" s="239"/>
      <c r="J286" s="239">
        <v>2.0</v>
      </c>
      <c r="K286" s="239">
        <v>0.0</v>
      </c>
      <c r="L286" s="239" t="s">
        <v>216</v>
      </c>
      <c r="M286" s="241">
        <v>44015.323240740734</v>
      </c>
      <c r="N286" s="240"/>
      <c r="O286" s="240"/>
    </row>
    <row r="287">
      <c r="A287" s="239" t="s">
        <v>2114</v>
      </c>
      <c r="B287" s="239" t="s">
        <v>2109</v>
      </c>
      <c r="C287" s="239" t="s">
        <v>1757</v>
      </c>
      <c r="D287" s="239" t="s">
        <v>191</v>
      </c>
      <c r="E287" s="239">
        <v>63.8</v>
      </c>
      <c r="F287" s="239">
        <v>110.0</v>
      </c>
      <c r="G287" s="239">
        <v>18.0</v>
      </c>
      <c r="H287" s="239">
        <v>70.0</v>
      </c>
      <c r="I287" s="239"/>
      <c r="J287" s="239">
        <v>2.0</v>
      </c>
      <c r="K287" s="239">
        <v>0.0</v>
      </c>
      <c r="L287" s="239" t="s">
        <v>16</v>
      </c>
      <c r="M287" s="241">
        <v>44015.38412408565</v>
      </c>
      <c r="N287" s="240"/>
      <c r="O287" s="240"/>
    </row>
    <row r="288">
      <c r="A288" s="239" t="s">
        <v>2115</v>
      </c>
      <c r="B288" s="239" t="s">
        <v>2069</v>
      </c>
      <c r="C288" s="239" t="s">
        <v>1755</v>
      </c>
      <c r="D288" s="239" t="s">
        <v>191</v>
      </c>
      <c r="E288" s="239">
        <v>70.9</v>
      </c>
      <c r="F288" s="239">
        <v>131.0</v>
      </c>
      <c r="G288" s="239">
        <v>18.0</v>
      </c>
      <c r="H288" s="239">
        <v>71.0</v>
      </c>
      <c r="I288" s="239"/>
      <c r="J288" s="239">
        <v>2.0</v>
      </c>
      <c r="K288" s="239">
        <v>0.0</v>
      </c>
      <c r="L288" s="239" t="s">
        <v>302</v>
      </c>
      <c r="M288" s="241">
        <v>44017.4616566551</v>
      </c>
      <c r="N288" s="240"/>
      <c r="O288" s="240"/>
    </row>
    <row r="289">
      <c r="A289" s="239" t="s">
        <v>2116</v>
      </c>
      <c r="B289" s="239" t="s">
        <v>2117</v>
      </c>
      <c r="C289" s="239" t="s">
        <v>2118</v>
      </c>
      <c r="D289" s="239" t="s">
        <v>191</v>
      </c>
      <c r="E289" s="239">
        <v>72.9</v>
      </c>
      <c r="F289" s="239">
        <v>139.0</v>
      </c>
      <c r="G289" s="239">
        <v>18.0</v>
      </c>
      <c r="H289" s="239">
        <v>72.0</v>
      </c>
      <c r="I289" s="239"/>
      <c r="J289" s="239">
        <v>2.0</v>
      </c>
      <c r="K289" s="239">
        <v>0.0</v>
      </c>
      <c r="L289" s="239" t="s">
        <v>302</v>
      </c>
      <c r="M289" s="241">
        <v>44017.77611436343</v>
      </c>
      <c r="N289" s="240"/>
      <c r="O289" s="240"/>
    </row>
    <row r="290">
      <c r="A290" s="239" t="s">
        <v>2119</v>
      </c>
      <c r="B290" s="239" t="s">
        <v>2120</v>
      </c>
      <c r="C290" s="239" t="s">
        <v>1799</v>
      </c>
      <c r="D290" s="239" t="s">
        <v>191</v>
      </c>
      <c r="E290" s="239">
        <v>69.6</v>
      </c>
      <c r="F290" s="239">
        <v>117.0</v>
      </c>
      <c r="G290" s="239">
        <v>18.0</v>
      </c>
      <c r="H290" s="239">
        <v>72.0</v>
      </c>
      <c r="I290" s="239"/>
      <c r="J290" s="239">
        <v>2.0</v>
      </c>
      <c r="K290" s="239">
        <v>0.0</v>
      </c>
      <c r="L290" s="239" t="s">
        <v>312</v>
      </c>
      <c r="M290" s="241">
        <v>44023.50903814814</v>
      </c>
      <c r="N290" s="240"/>
      <c r="O290" s="240"/>
    </row>
    <row r="291">
      <c r="A291" s="239" t="s">
        <v>2121</v>
      </c>
      <c r="B291" s="239" t="s">
        <v>2120</v>
      </c>
      <c r="C291" s="239" t="s">
        <v>1851</v>
      </c>
      <c r="D291" s="239" t="s">
        <v>191</v>
      </c>
      <c r="E291" s="239">
        <v>71.5</v>
      </c>
      <c r="F291" s="239">
        <v>121.0</v>
      </c>
      <c r="G291" s="239">
        <v>18.0</v>
      </c>
      <c r="H291" s="239">
        <v>72.0</v>
      </c>
      <c r="I291" s="239"/>
      <c r="J291" s="239">
        <v>2.0</v>
      </c>
      <c r="K291" s="239">
        <v>0.0</v>
      </c>
      <c r="L291" s="239" t="s">
        <v>312</v>
      </c>
      <c r="M291" s="241">
        <v>44023.50967024306</v>
      </c>
      <c r="N291" s="240"/>
      <c r="O291" s="240"/>
    </row>
    <row r="292">
      <c r="A292" s="239" t="s">
        <v>2119</v>
      </c>
      <c r="B292" s="239" t="s">
        <v>2120</v>
      </c>
      <c r="C292" s="239" t="s">
        <v>1799</v>
      </c>
      <c r="D292" s="239" t="s">
        <v>191</v>
      </c>
      <c r="E292" s="239">
        <v>69.6</v>
      </c>
      <c r="F292" s="239">
        <v>117.0</v>
      </c>
      <c r="G292" s="239">
        <v>18.0</v>
      </c>
      <c r="H292" s="239">
        <v>72.0</v>
      </c>
      <c r="I292" s="239"/>
      <c r="J292" s="239">
        <v>2.0</v>
      </c>
      <c r="K292" s="239">
        <v>0.0</v>
      </c>
      <c r="L292" s="239" t="s">
        <v>302</v>
      </c>
      <c r="M292" s="241">
        <v>44023.80714423611</v>
      </c>
      <c r="N292" s="240"/>
      <c r="O292" s="240"/>
    </row>
    <row r="293">
      <c r="A293" s="239" t="s">
        <v>2122</v>
      </c>
      <c r="B293" s="239" t="s">
        <v>2120</v>
      </c>
      <c r="C293" s="239" t="s">
        <v>2123</v>
      </c>
      <c r="D293" s="239" t="s">
        <v>191</v>
      </c>
      <c r="E293" s="239">
        <v>69.2</v>
      </c>
      <c r="F293" s="239">
        <v>111.0</v>
      </c>
      <c r="G293" s="239">
        <v>18.0</v>
      </c>
      <c r="H293" s="239">
        <v>72.0</v>
      </c>
      <c r="I293" s="239"/>
      <c r="J293" s="239">
        <v>2.0</v>
      </c>
      <c r="K293" s="239">
        <v>0.0</v>
      </c>
      <c r="L293" s="239" t="s">
        <v>16</v>
      </c>
      <c r="M293" s="241">
        <v>44023.89930457176</v>
      </c>
      <c r="N293" s="240"/>
      <c r="O293" s="240"/>
    </row>
    <row r="294">
      <c r="A294" s="239" t="s">
        <v>2124</v>
      </c>
      <c r="B294" s="239" t="s">
        <v>2125</v>
      </c>
      <c r="C294" s="239" t="s">
        <v>1755</v>
      </c>
      <c r="D294" s="239" t="s">
        <v>191</v>
      </c>
      <c r="E294" s="239">
        <v>71.8</v>
      </c>
      <c r="F294" s="239">
        <v>130.0</v>
      </c>
      <c r="G294" s="239">
        <v>18.0</v>
      </c>
      <c r="H294" s="239">
        <v>72.0</v>
      </c>
      <c r="I294" s="239"/>
      <c r="J294" s="239">
        <v>2.0</v>
      </c>
      <c r="K294" s="239">
        <v>0.0</v>
      </c>
      <c r="L294" s="239" t="s">
        <v>2126</v>
      </c>
      <c r="M294" s="241">
        <v>44024.69169798611</v>
      </c>
      <c r="N294" s="240"/>
      <c r="O294" s="240"/>
    </row>
    <row r="295">
      <c r="A295" s="239" t="s">
        <v>2127</v>
      </c>
      <c r="B295" s="239" t="s">
        <v>2128</v>
      </c>
      <c r="C295" s="239" t="s">
        <v>1755</v>
      </c>
      <c r="D295" s="239" t="s">
        <v>191</v>
      </c>
      <c r="E295" s="239">
        <v>69.9</v>
      </c>
      <c r="F295" s="239">
        <v>122.0</v>
      </c>
      <c r="G295" s="239">
        <v>18.0</v>
      </c>
      <c r="H295" s="239">
        <v>72.0</v>
      </c>
      <c r="I295" s="239"/>
      <c r="J295" s="239">
        <v>2.0</v>
      </c>
      <c r="K295" s="239">
        <v>0.0</v>
      </c>
      <c r="L295" s="239" t="s">
        <v>2129</v>
      </c>
      <c r="M295" s="241">
        <v>44026.61043907408</v>
      </c>
      <c r="N295" s="240"/>
      <c r="O295" s="240"/>
    </row>
    <row r="296">
      <c r="A296" s="239" t="s">
        <v>2130</v>
      </c>
      <c r="B296" s="239" t="s">
        <v>2131</v>
      </c>
      <c r="C296" s="239" t="s">
        <v>2132</v>
      </c>
      <c r="D296" s="239" t="s">
        <v>191</v>
      </c>
      <c r="E296" s="239">
        <v>71.4</v>
      </c>
      <c r="F296" s="239">
        <v>136.0</v>
      </c>
      <c r="G296" s="239">
        <v>18.0</v>
      </c>
      <c r="H296" s="239">
        <v>72.0</v>
      </c>
      <c r="I296" s="239"/>
      <c r="J296" s="239">
        <v>2.0</v>
      </c>
      <c r="K296" s="239">
        <v>0.0</v>
      </c>
      <c r="L296" s="239" t="s">
        <v>16</v>
      </c>
      <c r="M296" s="241">
        <v>44029.61885537037</v>
      </c>
      <c r="N296" s="240"/>
      <c r="O296" s="240"/>
    </row>
    <row r="297">
      <c r="A297" s="239" t="s">
        <v>2133</v>
      </c>
      <c r="B297" s="239" t="s">
        <v>2134</v>
      </c>
      <c r="C297" s="239" t="s">
        <v>2132</v>
      </c>
      <c r="D297" s="239" t="s">
        <v>191</v>
      </c>
      <c r="E297" s="239">
        <v>71.4</v>
      </c>
      <c r="F297" s="239">
        <v>134.0</v>
      </c>
      <c r="G297" s="239">
        <v>18.0</v>
      </c>
      <c r="H297" s="239">
        <v>72.0</v>
      </c>
      <c r="I297" s="239"/>
      <c r="J297" s="239">
        <v>2.0</v>
      </c>
      <c r="K297" s="239">
        <v>0.0</v>
      </c>
      <c r="L297" s="239" t="s">
        <v>16</v>
      </c>
      <c r="M297" s="241">
        <v>44030.562145532414</v>
      </c>
      <c r="N297" s="240"/>
      <c r="O297" s="240"/>
    </row>
    <row r="298">
      <c r="A298" s="239" t="s">
        <v>2135</v>
      </c>
      <c r="B298" s="239" t="s">
        <v>1965</v>
      </c>
      <c r="C298" s="239" t="s">
        <v>1799</v>
      </c>
      <c r="D298" s="239" t="s">
        <v>191</v>
      </c>
      <c r="E298" s="239">
        <v>73.2</v>
      </c>
      <c r="F298" s="239">
        <v>138.0</v>
      </c>
      <c r="G298" s="239">
        <v>18.0</v>
      </c>
      <c r="H298" s="239">
        <v>71.0</v>
      </c>
      <c r="I298" s="239"/>
      <c r="J298" s="239">
        <v>2.0</v>
      </c>
      <c r="K298" s="239">
        <v>0.0</v>
      </c>
      <c r="L298" s="239" t="s">
        <v>350</v>
      </c>
      <c r="M298" s="241">
        <v>44031.73894226852</v>
      </c>
      <c r="N298" s="240"/>
      <c r="O298" s="240"/>
    </row>
    <row r="299">
      <c r="A299" s="239" t="s">
        <v>2136</v>
      </c>
      <c r="B299" s="239" t="s">
        <v>2137</v>
      </c>
      <c r="C299" s="239" t="s">
        <v>1755</v>
      </c>
      <c r="D299" s="239" t="s">
        <v>191</v>
      </c>
      <c r="E299" s="239">
        <v>73.4</v>
      </c>
      <c r="F299" s="239">
        <v>144.0</v>
      </c>
      <c r="G299" s="239">
        <v>18.0</v>
      </c>
      <c r="H299" s="239">
        <v>71.0</v>
      </c>
      <c r="I299" s="239"/>
      <c r="J299" s="239">
        <v>2.0</v>
      </c>
      <c r="K299" s="239">
        <v>0.0</v>
      </c>
      <c r="L299" s="239" t="s">
        <v>2138</v>
      </c>
      <c r="M299" s="241">
        <v>44035.7341528588</v>
      </c>
      <c r="N299" s="239" t="s">
        <v>16</v>
      </c>
      <c r="O299" s="241">
        <v>44036.459880787035</v>
      </c>
    </row>
    <row r="300">
      <c r="A300" s="239" t="s">
        <v>2139</v>
      </c>
      <c r="B300" s="239" t="s">
        <v>2140</v>
      </c>
      <c r="C300" s="239" t="s">
        <v>1757</v>
      </c>
      <c r="D300" s="239" t="s">
        <v>191</v>
      </c>
      <c r="E300" s="239">
        <v>69.6</v>
      </c>
      <c r="F300" s="239">
        <v>120.0</v>
      </c>
      <c r="G300" s="239">
        <v>18.0</v>
      </c>
      <c r="H300" s="239">
        <v>71.0</v>
      </c>
      <c r="I300" s="239"/>
      <c r="J300" s="239">
        <v>2.0</v>
      </c>
      <c r="K300" s="239">
        <v>0.0</v>
      </c>
      <c r="L300" s="239" t="s">
        <v>35</v>
      </c>
      <c r="M300" s="241">
        <v>44038.5793699537</v>
      </c>
      <c r="N300" s="239"/>
      <c r="O300" s="241"/>
    </row>
    <row r="301">
      <c r="A301" s="239" t="s">
        <v>2141</v>
      </c>
      <c r="B301" s="239" t="s">
        <v>2142</v>
      </c>
      <c r="C301" s="239" t="s">
        <v>2143</v>
      </c>
      <c r="D301" s="239" t="s">
        <v>191</v>
      </c>
      <c r="E301" s="239">
        <v>71.8</v>
      </c>
      <c r="F301" s="239">
        <v>138.0</v>
      </c>
      <c r="G301" s="239">
        <v>18.0</v>
      </c>
      <c r="H301" s="239">
        <v>72.0</v>
      </c>
      <c r="I301" s="239"/>
      <c r="J301" s="239">
        <v>2.0</v>
      </c>
      <c r="K301" s="239">
        <v>0.0</v>
      </c>
      <c r="L301" s="239" t="s">
        <v>340</v>
      </c>
      <c r="M301" s="241">
        <v>44038.70063836806</v>
      </c>
      <c r="N301" s="239"/>
      <c r="O301" s="241"/>
    </row>
    <row r="302">
      <c r="A302" s="239" t="s">
        <v>2144</v>
      </c>
      <c r="B302" s="239" t="s">
        <v>2145</v>
      </c>
      <c r="C302" s="239" t="s">
        <v>2146</v>
      </c>
      <c r="D302" s="239" t="s">
        <v>191</v>
      </c>
      <c r="E302" s="239">
        <v>71.6</v>
      </c>
      <c r="F302" s="239">
        <v>139.0</v>
      </c>
      <c r="G302" s="239">
        <v>18.0</v>
      </c>
      <c r="H302" s="239">
        <v>72.0</v>
      </c>
      <c r="I302" s="239"/>
      <c r="J302" s="239">
        <v>2.0</v>
      </c>
      <c r="K302" s="239">
        <v>0.0</v>
      </c>
      <c r="L302" s="239" t="s">
        <v>350</v>
      </c>
      <c r="M302" s="241">
        <v>44044.48549681713</v>
      </c>
      <c r="N302" s="239"/>
      <c r="O302" s="241"/>
    </row>
    <row r="303">
      <c r="A303" s="239" t="s">
        <v>2147</v>
      </c>
      <c r="B303" s="239" t="s">
        <v>1996</v>
      </c>
      <c r="C303" s="239" t="s">
        <v>1993</v>
      </c>
      <c r="D303" s="239" t="s">
        <v>191</v>
      </c>
      <c r="E303" s="239">
        <v>71.6</v>
      </c>
      <c r="F303" s="239">
        <v>139.0</v>
      </c>
      <c r="G303" s="239">
        <v>18.0</v>
      </c>
      <c r="H303" s="239">
        <v>72.0</v>
      </c>
      <c r="I303" s="239"/>
      <c r="J303" s="239">
        <v>2.0</v>
      </c>
      <c r="K303" s="239">
        <v>0.0</v>
      </c>
      <c r="L303" s="239" t="s">
        <v>302</v>
      </c>
      <c r="M303" s="241">
        <v>44044.48579315972</v>
      </c>
      <c r="N303" s="239"/>
      <c r="O303" s="241"/>
    </row>
    <row r="304">
      <c r="A304" s="239" t="s">
        <v>2148</v>
      </c>
      <c r="B304" s="239" t="s">
        <v>2149</v>
      </c>
      <c r="C304" s="239" t="s">
        <v>2073</v>
      </c>
      <c r="D304" s="239" t="s">
        <v>191</v>
      </c>
      <c r="E304" s="239">
        <v>70.4</v>
      </c>
      <c r="F304" s="239">
        <v>130.0</v>
      </c>
      <c r="G304" s="239">
        <v>18.0</v>
      </c>
      <c r="H304" s="239">
        <v>72.0</v>
      </c>
      <c r="I304" s="239"/>
      <c r="J304" s="239">
        <v>2.0</v>
      </c>
      <c r="K304" s="239">
        <v>0.0</v>
      </c>
      <c r="L304" s="239" t="s">
        <v>302</v>
      </c>
      <c r="M304" s="241">
        <v>44044.591251157406</v>
      </c>
      <c r="N304" s="239"/>
      <c r="O304" s="241"/>
    </row>
    <row r="305">
      <c r="A305" s="239" t="s">
        <v>2150</v>
      </c>
      <c r="B305" s="239" t="s">
        <v>2149</v>
      </c>
      <c r="C305" s="239" t="s">
        <v>1755</v>
      </c>
      <c r="D305" s="239" t="s">
        <v>191</v>
      </c>
      <c r="E305" s="239">
        <v>72.1</v>
      </c>
      <c r="F305" s="239">
        <v>133.0</v>
      </c>
      <c r="G305" s="239">
        <v>18.0</v>
      </c>
      <c r="H305" s="239">
        <v>72.0</v>
      </c>
      <c r="I305" s="239"/>
      <c r="J305" s="239">
        <v>2.0</v>
      </c>
      <c r="K305" s="239">
        <v>0.0</v>
      </c>
      <c r="L305" s="239" t="s">
        <v>302</v>
      </c>
      <c r="M305" s="241">
        <v>44044.73905373842</v>
      </c>
      <c r="N305" s="239"/>
      <c r="O305" s="241"/>
    </row>
    <row r="306">
      <c r="A306" s="239" t="s">
        <v>2151</v>
      </c>
      <c r="B306" s="239" t="s">
        <v>2152</v>
      </c>
      <c r="C306" s="239" t="s">
        <v>1755</v>
      </c>
      <c r="D306" s="239" t="s">
        <v>191</v>
      </c>
      <c r="E306" s="239">
        <v>71.2</v>
      </c>
      <c r="F306" s="239">
        <v>132.0</v>
      </c>
      <c r="G306" s="239">
        <v>18.0</v>
      </c>
      <c r="H306" s="239">
        <v>70.0</v>
      </c>
      <c r="I306" s="239"/>
      <c r="J306" s="239">
        <v>2.0</v>
      </c>
      <c r="K306" s="239">
        <v>0.0</v>
      </c>
      <c r="L306" s="239" t="s">
        <v>312</v>
      </c>
      <c r="M306" s="241">
        <v>44045.403584143525</v>
      </c>
      <c r="N306" s="239"/>
      <c r="O306" s="241"/>
    </row>
    <row r="307">
      <c r="A307" s="239" t="s">
        <v>2153</v>
      </c>
      <c r="B307" s="239" t="s">
        <v>2152</v>
      </c>
      <c r="C307" s="239" t="s">
        <v>1757</v>
      </c>
      <c r="D307" s="239" t="s">
        <v>191</v>
      </c>
      <c r="E307" s="239">
        <v>70.2</v>
      </c>
      <c r="F307" s="239">
        <v>129.0</v>
      </c>
      <c r="G307" s="239">
        <v>18.0</v>
      </c>
      <c r="H307" s="239">
        <v>70.0</v>
      </c>
      <c r="I307" s="239"/>
      <c r="J307" s="239">
        <v>2.0</v>
      </c>
      <c r="K307" s="239">
        <v>0.0</v>
      </c>
      <c r="L307" s="239" t="s">
        <v>312</v>
      </c>
      <c r="M307" s="241">
        <v>44045.40449042824</v>
      </c>
      <c r="N307" s="239"/>
      <c r="O307" s="241"/>
    </row>
    <row r="308">
      <c r="A308" s="239" t="s">
        <v>2154</v>
      </c>
      <c r="B308" s="239" t="s">
        <v>2155</v>
      </c>
      <c r="C308" s="239" t="s">
        <v>1888</v>
      </c>
      <c r="D308" s="239" t="s">
        <v>191</v>
      </c>
      <c r="E308" s="239">
        <v>68.3</v>
      </c>
      <c r="F308" s="239">
        <v>130.0</v>
      </c>
      <c r="G308" s="239">
        <v>18.0</v>
      </c>
      <c r="H308" s="239">
        <v>72.0</v>
      </c>
      <c r="I308" s="239"/>
      <c r="J308" s="239">
        <v>2.0</v>
      </c>
      <c r="K308" s="239">
        <v>0.0</v>
      </c>
      <c r="L308" s="239" t="s">
        <v>35</v>
      </c>
      <c r="M308" s="241">
        <v>44049.561241006944</v>
      </c>
      <c r="N308" s="239"/>
      <c r="O308" s="241"/>
    </row>
    <row r="309">
      <c r="A309" s="239" t="s">
        <v>2156</v>
      </c>
      <c r="B309" s="239" t="s">
        <v>2066</v>
      </c>
      <c r="C309" s="239" t="s">
        <v>1802</v>
      </c>
      <c r="D309" s="239" t="s">
        <v>191</v>
      </c>
      <c r="E309" s="239">
        <v>71.5</v>
      </c>
      <c r="F309" s="239">
        <v>134.0</v>
      </c>
      <c r="G309" s="239">
        <v>18.0</v>
      </c>
      <c r="H309" s="239">
        <v>70.0</v>
      </c>
      <c r="I309" s="239"/>
      <c r="J309" s="239">
        <v>2.0</v>
      </c>
      <c r="K309" s="239">
        <v>0.0</v>
      </c>
      <c r="L309" s="239" t="s">
        <v>359</v>
      </c>
      <c r="M309" s="241">
        <v>44049.65242915509</v>
      </c>
      <c r="N309" s="239"/>
      <c r="O309" s="241"/>
    </row>
    <row r="310">
      <c r="A310" s="239" t="s">
        <v>2157</v>
      </c>
      <c r="B310" s="239" t="s">
        <v>2158</v>
      </c>
      <c r="C310" s="239" t="s">
        <v>1851</v>
      </c>
      <c r="D310" s="239" t="s">
        <v>191</v>
      </c>
      <c r="E310" s="239">
        <v>70.1</v>
      </c>
      <c r="F310" s="239">
        <v>131.0</v>
      </c>
      <c r="G310" s="239">
        <v>18.0</v>
      </c>
      <c r="H310" s="239">
        <v>72.0</v>
      </c>
      <c r="I310" s="239"/>
      <c r="J310" s="239">
        <v>2.0</v>
      </c>
      <c r="K310" s="239">
        <v>0.0</v>
      </c>
      <c r="L310" s="239" t="s">
        <v>2138</v>
      </c>
      <c r="M310" s="241">
        <v>44051.572321562504</v>
      </c>
      <c r="N310" s="239"/>
      <c r="O310" s="241"/>
    </row>
  </sheetData>
  <autoFilter ref="$A$1:$O$285"/>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sheetData>
    <row r="1">
      <c r="A1" s="24" t="str">
        <f t="array" ref="A1:A1005">if(len(Profile!A:A)=0,"",Profile!A:A)</f>
        <v>Name</v>
      </c>
      <c r="B1" s="24" t="str">
        <f t="array" ref="B1:B1005">if(len(Profile!B:B)=0,"",Profile!B:B)</f>
        <v>Email Address</v>
      </c>
      <c r="C1" s="24" t="str">
        <f t="array" ref="C1:C1005">if(len(Profile!C:C)=0,"",Profile!C:C)</f>
        <v>Handicap Index</v>
      </c>
      <c r="D1" s="24" t="str">
        <f t="array" ref="D1:D1005">if(len(Profile!D:D)=0,"",Profile!D:D)</f>
        <v>Phone Number</v>
      </c>
      <c r="E1" s="24" t="str">
        <f t="array" ref="E1:E1005">if(len(Profile!E:E)=0,"",Profile!E:E)</f>
        <v>9 Hole Handicap</v>
      </c>
      <c r="F1" s="24" t="str">
        <f t="array" ref="F1:F1005">if(len(Profile!F:F)=0,"",Profile!F:F)</f>
        <v>Photo</v>
      </c>
      <c r="G1" s="24" t="str">
        <f t="array" ref="G1:G1005">if(len(Profile!G:G)=0,"",Profile!G:G)</f>
        <v>2017 MT Finish</v>
      </c>
      <c r="H1" s="24" t="str">
        <f t="array" ref="H1:H1005">if(len(Profile!H:H)=0,"",Profile!H:H)</f>
        <v>2018 MT Finish</v>
      </c>
      <c r="I1" s="24" t="str">
        <f t="array" ref="I1:I1005">if(len(Profile!I:I)=0,"",Profile!I:I)</f>
        <v>2019 MT FInish</v>
      </c>
      <c r="J1" s="24" t="str">
        <f t="array" ref="J1:J1005">if(len(Profile!J:J)=0,"",Profile!J:J)</f>
        <v>Player Name</v>
      </c>
      <c r="K1" s="24" t="str">
        <f t="array" ref="K1:K1005">if(len(Profile!K:K)=0,"",Profile!K:K)</f>
        <v>Status</v>
      </c>
      <c r="L1" s="24" t="str">
        <f t="array" ref="L1:L1005">if(len(Profile!L:L)=0,"",Profile!L:L)</f>
        <v>Player ID</v>
      </c>
      <c r="M1" s="24" t="str">
        <f t="array" ref="M1:M1005">if(len(Profile!M:M)=0,"",Profile!M:M)</f>
        <v>GHIN Number</v>
      </c>
      <c r="N1" s="24" t="str">
        <f t="array" ref="N1:N1005">if(len(Profile!N:N)=0,"",Profile!N:N)</f>
        <v>Type Filter</v>
      </c>
      <c r="O1" s="24" t="str">
        <f t="array" ref="O1:O1005">if(len(Profile!O:O)=0,"",Profile!O:O)</f>
        <v>NCRDB URL</v>
      </c>
      <c r="P1" s="24" t="str">
        <f t="array" ref="P1:P1005">if(len(Profile!P:P)=0,"",Profile!P:P)</f>
        <v>Trophy Image</v>
      </c>
      <c r="Q1" s="24" t="str">
        <f t="array" ref="Q1:Q1005">if(len(Profile!Q:Q)=0,"",Profile!Q:Q)</f>
        <v>Champ Year</v>
      </c>
      <c r="R1" s="24" t="str">
        <f t="array" ref="R1:R1005">if(len(Profile!R:R)=0,"",Profile!R:R)</f>
        <v>Trophies</v>
      </c>
      <c r="S1" s="24" t="str">
        <f t="array" ref="S1:S1005">if(len(Profile!S:S)=0,"",Profile!S:S)</f>
        <v>2020 MT Finish</v>
      </c>
      <c r="T1" s="24" t="str">
        <f t="array" ref="T1:T1005">if(len(Profile!T:T)=0,"",Profile!T:T)</f>
        <v>Emojis</v>
      </c>
      <c r="U1" s="24" t="s">
        <v>2973</v>
      </c>
      <c r="V1" s="24" t="s">
        <v>2974</v>
      </c>
      <c r="W1" s="24" t="s">
        <v>183</v>
      </c>
    </row>
    <row r="2" hidden="1">
      <c r="A2" s="8" t="s">
        <v>14</v>
      </c>
      <c r="B2" s="8" t="s">
        <v>14</v>
      </c>
      <c r="C2" s="8" t="s">
        <v>14</v>
      </c>
      <c r="D2" s="8" t="s">
        <v>14</v>
      </c>
      <c r="E2" s="8" t="s">
        <v>14</v>
      </c>
      <c r="F2" s="8" t="s">
        <v>14</v>
      </c>
      <c r="G2" s="8" t="s">
        <v>14</v>
      </c>
      <c r="H2" s="8" t="s">
        <v>14</v>
      </c>
      <c r="I2" s="8" t="s">
        <v>14</v>
      </c>
      <c r="J2" s="8" t="s">
        <v>14</v>
      </c>
      <c r="K2" s="8" t="s">
        <v>14</v>
      </c>
      <c r="L2" s="8" t="s">
        <v>14</v>
      </c>
      <c r="M2" s="8" t="s">
        <v>14</v>
      </c>
      <c r="N2" s="8" t="s">
        <v>14</v>
      </c>
      <c r="O2" s="8" t="s">
        <v>14</v>
      </c>
      <c r="P2" s="8" t="s">
        <v>14</v>
      </c>
      <c r="Q2" s="8" t="s">
        <v>14</v>
      </c>
      <c r="R2" s="8" t="s">
        <v>14</v>
      </c>
      <c r="S2" s="8" t="s">
        <v>14</v>
      </c>
      <c r="T2" s="8" t="s">
        <v>14</v>
      </c>
    </row>
    <row r="3">
      <c r="A3" s="8" t="s">
        <v>187</v>
      </c>
      <c r="B3" s="8" t="s">
        <v>188</v>
      </c>
      <c r="C3" s="8">
        <v>14.4</v>
      </c>
      <c r="D3" s="8" t="s">
        <v>14</v>
      </c>
      <c r="E3" s="8">
        <v>7.2</v>
      </c>
      <c r="F3" s="19" t="s">
        <v>189</v>
      </c>
      <c r="G3" s="8" t="s">
        <v>14</v>
      </c>
      <c r="H3" s="8" t="s">
        <v>14</v>
      </c>
      <c r="I3" s="8" t="s">
        <v>14</v>
      </c>
      <c r="J3" s="8" t="s">
        <v>187</v>
      </c>
      <c r="K3" s="8" t="s">
        <v>190</v>
      </c>
      <c r="L3" s="8">
        <v>121.0</v>
      </c>
      <c r="M3" s="8">
        <v>1.0274849E7</v>
      </c>
      <c r="N3" s="8" t="s">
        <v>191</v>
      </c>
      <c r="O3" s="19" t="s">
        <v>192</v>
      </c>
      <c r="P3" s="8" t="s">
        <v>14</v>
      </c>
      <c r="Q3" s="8" t="s">
        <v>14</v>
      </c>
      <c r="R3" s="8" t="s">
        <v>14</v>
      </c>
      <c r="S3" s="8" t="s">
        <v>14</v>
      </c>
      <c r="T3" s="8" t="s">
        <v>193</v>
      </c>
      <c r="U3" s="8" t="s">
        <v>263</v>
      </c>
      <c r="V3" s="8" t="s">
        <v>190</v>
      </c>
      <c r="W3" s="48" t="s">
        <v>2975</v>
      </c>
    </row>
    <row r="4">
      <c r="A4" s="8" t="s">
        <v>200</v>
      </c>
      <c r="B4" s="8" t="s">
        <v>201</v>
      </c>
      <c r="C4" s="8">
        <v>14.5</v>
      </c>
      <c r="D4" s="8" t="s">
        <v>14</v>
      </c>
      <c r="E4" s="8">
        <v>7.3</v>
      </c>
      <c r="F4" s="19" t="s">
        <v>202</v>
      </c>
      <c r="G4" s="8" t="s">
        <v>203</v>
      </c>
      <c r="H4" s="8" t="s">
        <v>204</v>
      </c>
      <c r="I4" s="8" t="s">
        <v>205</v>
      </c>
      <c r="J4" s="8" t="s">
        <v>200</v>
      </c>
      <c r="K4" s="8" t="s">
        <v>190</v>
      </c>
      <c r="L4" s="8">
        <v>101.0</v>
      </c>
      <c r="M4" s="8">
        <v>2348489.0</v>
      </c>
      <c r="N4" s="8" t="s">
        <v>191</v>
      </c>
      <c r="O4" s="19" t="s">
        <v>192</v>
      </c>
      <c r="P4" s="8" t="s">
        <v>14</v>
      </c>
      <c r="Q4" s="8" t="s">
        <v>206</v>
      </c>
      <c r="R4" s="8" t="s">
        <v>207</v>
      </c>
      <c r="S4" s="8" t="s">
        <v>14</v>
      </c>
      <c r="T4" s="8" t="s">
        <v>208</v>
      </c>
      <c r="U4" s="8" t="s">
        <v>2976</v>
      </c>
      <c r="V4" s="8" t="s">
        <v>190</v>
      </c>
      <c r="W4" s="48" t="s">
        <v>2977</v>
      </c>
    </row>
    <row r="5">
      <c r="A5" s="8" t="s">
        <v>215</v>
      </c>
      <c r="B5" s="8" t="s">
        <v>216</v>
      </c>
      <c r="C5" s="8">
        <v>13.5</v>
      </c>
      <c r="D5" s="8" t="s">
        <v>14</v>
      </c>
      <c r="E5" s="8">
        <v>6.8</v>
      </c>
      <c r="F5" s="19" t="s">
        <v>217</v>
      </c>
      <c r="G5" s="8" t="s">
        <v>218</v>
      </c>
      <c r="H5" s="8" t="s">
        <v>219</v>
      </c>
      <c r="I5" s="8" t="s">
        <v>220</v>
      </c>
      <c r="J5" s="8" t="s">
        <v>215</v>
      </c>
      <c r="K5" s="8" t="s">
        <v>190</v>
      </c>
      <c r="L5" s="8">
        <v>103.0</v>
      </c>
      <c r="M5" s="8">
        <v>2348690.0</v>
      </c>
      <c r="N5" s="8" t="s">
        <v>191</v>
      </c>
      <c r="O5" s="19" t="s">
        <v>192</v>
      </c>
      <c r="P5" s="8" t="s">
        <v>14</v>
      </c>
      <c r="Q5" s="8" t="s">
        <v>221</v>
      </c>
      <c r="R5" s="8" t="s">
        <v>222</v>
      </c>
      <c r="S5" s="8" t="s">
        <v>14</v>
      </c>
      <c r="T5" s="8" t="s">
        <v>223</v>
      </c>
      <c r="U5" s="8" t="s">
        <v>2976</v>
      </c>
      <c r="V5" s="8" t="s">
        <v>190</v>
      </c>
      <c r="W5" s="48" t="s">
        <v>2978</v>
      </c>
    </row>
    <row r="6">
      <c r="A6" s="8" t="s">
        <v>39</v>
      </c>
      <c r="B6" s="8" t="s">
        <v>35</v>
      </c>
      <c r="C6" s="8">
        <v>19.2</v>
      </c>
      <c r="D6" s="8" t="s">
        <v>14</v>
      </c>
      <c r="E6" s="8">
        <v>9.6</v>
      </c>
      <c r="F6" s="19" t="s">
        <v>230</v>
      </c>
      <c r="G6" s="8" t="s">
        <v>231</v>
      </c>
      <c r="H6" s="8" t="s">
        <v>232</v>
      </c>
      <c r="I6" s="8" t="s">
        <v>233</v>
      </c>
      <c r="J6" s="8" t="s">
        <v>39</v>
      </c>
      <c r="K6" s="8" t="s">
        <v>190</v>
      </c>
      <c r="L6" s="8">
        <v>105.0</v>
      </c>
      <c r="M6" s="8">
        <v>2348566.0</v>
      </c>
      <c r="N6" s="8" t="s">
        <v>191</v>
      </c>
      <c r="O6" s="19" t="s">
        <v>192</v>
      </c>
      <c r="P6" s="8" t="s">
        <v>14</v>
      </c>
      <c r="Q6" s="8" t="s">
        <v>234</v>
      </c>
      <c r="R6" s="8" t="s">
        <v>235</v>
      </c>
      <c r="S6" s="8" t="s">
        <v>14</v>
      </c>
      <c r="T6" s="8" t="s">
        <v>236</v>
      </c>
      <c r="U6" s="8" t="s">
        <v>2976</v>
      </c>
      <c r="V6" s="8" t="s">
        <v>190</v>
      </c>
      <c r="W6" s="48" t="s">
        <v>2979</v>
      </c>
    </row>
    <row r="7">
      <c r="A7" s="8" t="s">
        <v>243</v>
      </c>
      <c r="B7" s="8" t="s">
        <v>244</v>
      </c>
      <c r="C7" s="8">
        <v>17.3</v>
      </c>
      <c r="D7" s="8" t="s">
        <v>14</v>
      </c>
      <c r="E7" s="8">
        <v>8.7</v>
      </c>
      <c r="F7" s="19" t="s">
        <v>245</v>
      </c>
      <c r="G7" s="8" t="s">
        <v>14</v>
      </c>
      <c r="H7" s="8" t="s">
        <v>246</v>
      </c>
      <c r="I7" s="8" t="s">
        <v>246</v>
      </c>
      <c r="J7" s="8" t="s">
        <v>243</v>
      </c>
      <c r="K7" s="8" t="s">
        <v>190</v>
      </c>
      <c r="L7" s="8">
        <v>107.0</v>
      </c>
      <c r="M7" s="8">
        <v>2357070.0</v>
      </c>
      <c r="N7" s="8" t="s">
        <v>191</v>
      </c>
      <c r="O7" s="19" t="s">
        <v>192</v>
      </c>
      <c r="P7" s="8" t="s">
        <v>14</v>
      </c>
      <c r="Q7" s="8" t="s">
        <v>247</v>
      </c>
      <c r="R7" s="8" t="s">
        <v>248</v>
      </c>
      <c r="S7" s="8" t="s">
        <v>14</v>
      </c>
      <c r="T7" s="8" t="s">
        <v>249</v>
      </c>
      <c r="U7" s="8" t="s">
        <v>2976</v>
      </c>
      <c r="V7" s="8" t="s">
        <v>190</v>
      </c>
      <c r="W7" s="48" t="s">
        <v>2980</v>
      </c>
    </row>
    <row r="8">
      <c r="A8" s="8" t="s">
        <v>21</v>
      </c>
      <c r="B8" s="8" t="s">
        <v>16</v>
      </c>
      <c r="C8" s="8">
        <v>6.1</v>
      </c>
      <c r="D8" s="8" t="s">
        <v>256</v>
      </c>
      <c r="E8" s="8">
        <v>3.1</v>
      </c>
      <c r="F8" s="19" t="s">
        <v>257</v>
      </c>
      <c r="G8" s="8" t="s">
        <v>258</v>
      </c>
      <c r="H8" s="8" t="s">
        <v>220</v>
      </c>
      <c r="I8" s="8" t="s">
        <v>218</v>
      </c>
      <c r="J8" s="8" t="s">
        <v>21</v>
      </c>
      <c r="K8" s="8" t="s">
        <v>190</v>
      </c>
      <c r="L8" s="8">
        <v>108.0</v>
      </c>
      <c r="M8" s="8">
        <v>2348438.0</v>
      </c>
      <c r="N8" s="8" t="s">
        <v>191</v>
      </c>
      <c r="O8" s="19" t="s">
        <v>192</v>
      </c>
      <c r="P8" s="19" t="s">
        <v>259</v>
      </c>
      <c r="Q8" s="8" t="s">
        <v>260</v>
      </c>
      <c r="R8" s="8" t="s">
        <v>261</v>
      </c>
      <c r="S8" s="8" t="s">
        <v>14</v>
      </c>
      <c r="T8" s="8" t="s">
        <v>262</v>
      </c>
      <c r="U8" s="8" t="s">
        <v>2976</v>
      </c>
      <c r="V8" s="8" t="s">
        <v>190</v>
      </c>
      <c r="W8" s="48" t="s">
        <v>2981</v>
      </c>
    </row>
    <row r="9">
      <c r="A9" s="8" t="s">
        <v>26</v>
      </c>
      <c r="B9" s="8" t="s">
        <v>23</v>
      </c>
      <c r="C9" s="8">
        <v>7.6</v>
      </c>
      <c r="D9" s="8" t="s">
        <v>14</v>
      </c>
      <c r="E9" s="8">
        <v>3.8</v>
      </c>
      <c r="F9" s="19" t="s">
        <v>269</v>
      </c>
      <c r="G9" s="8" t="s">
        <v>14</v>
      </c>
      <c r="H9" s="8" t="s">
        <v>218</v>
      </c>
      <c r="I9" s="8" t="s">
        <v>231</v>
      </c>
      <c r="J9" s="8" t="s">
        <v>26</v>
      </c>
      <c r="K9" s="8" t="s">
        <v>190</v>
      </c>
      <c r="L9" s="8">
        <v>109.0</v>
      </c>
      <c r="M9" s="8">
        <v>2357064.0</v>
      </c>
      <c r="N9" s="8" t="s">
        <v>191</v>
      </c>
      <c r="O9" s="19" t="s">
        <v>192</v>
      </c>
      <c r="P9" s="8" t="s">
        <v>14</v>
      </c>
      <c r="Q9" s="8" t="s">
        <v>270</v>
      </c>
      <c r="R9" s="8" t="s">
        <v>271</v>
      </c>
      <c r="S9" s="8" t="s">
        <v>14</v>
      </c>
      <c r="T9" s="1" t="s">
        <v>272</v>
      </c>
      <c r="U9" s="8" t="s">
        <v>2976</v>
      </c>
      <c r="V9" s="8" t="s">
        <v>190</v>
      </c>
      <c r="W9" s="48" t="s">
        <v>2982</v>
      </c>
    </row>
    <row r="10">
      <c r="A10" s="8" t="s">
        <v>33</v>
      </c>
      <c r="B10" s="8" t="s">
        <v>28</v>
      </c>
      <c r="C10" s="8">
        <v>17.8</v>
      </c>
      <c r="D10" s="8" t="s">
        <v>14</v>
      </c>
      <c r="E10" s="8">
        <v>8.9</v>
      </c>
      <c r="F10" s="19" t="s">
        <v>279</v>
      </c>
      <c r="G10" s="8" t="s">
        <v>280</v>
      </c>
      <c r="H10" s="8" t="s">
        <v>205</v>
      </c>
      <c r="I10" s="8" t="s">
        <v>258</v>
      </c>
      <c r="J10" s="8" t="s">
        <v>33</v>
      </c>
      <c r="K10" s="8" t="s">
        <v>190</v>
      </c>
      <c r="L10" s="8">
        <v>110.0</v>
      </c>
      <c r="M10" s="8">
        <v>2348481.0</v>
      </c>
      <c r="N10" s="8" t="s">
        <v>191</v>
      </c>
      <c r="O10" s="19" t="s">
        <v>192</v>
      </c>
      <c r="P10" s="19" t="s">
        <v>259</v>
      </c>
      <c r="Q10" s="8" t="s">
        <v>281</v>
      </c>
      <c r="R10" s="8" t="s">
        <v>282</v>
      </c>
      <c r="S10" s="8" t="s">
        <v>14</v>
      </c>
      <c r="T10" s="8" t="s">
        <v>283</v>
      </c>
      <c r="U10" s="8" t="s">
        <v>2976</v>
      </c>
      <c r="V10" s="8" t="s">
        <v>190</v>
      </c>
      <c r="W10" s="48" t="s">
        <v>2983</v>
      </c>
    </row>
    <row r="11">
      <c r="A11" s="8" t="s">
        <v>14</v>
      </c>
      <c r="B11" s="8" t="s">
        <v>14</v>
      </c>
      <c r="C11" s="8" t="s">
        <v>14</v>
      </c>
      <c r="D11" s="8" t="s">
        <v>14</v>
      </c>
      <c r="E11" s="8" t="s">
        <v>14</v>
      </c>
      <c r="F11" s="8" t="s">
        <v>14</v>
      </c>
      <c r="G11" s="8" t="s">
        <v>14</v>
      </c>
      <c r="H11" s="8" t="s">
        <v>14</v>
      </c>
      <c r="I11" s="8" t="s">
        <v>14</v>
      </c>
      <c r="J11" s="8" t="s">
        <v>14</v>
      </c>
      <c r="K11" s="8" t="s">
        <v>14</v>
      </c>
      <c r="L11" s="8" t="s">
        <v>14</v>
      </c>
      <c r="M11" s="8" t="s">
        <v>14</v>
      </c>
      <c r="N11" s="8" t="s">
        <v>14</v>
      </c>
      <c r="O11" s="8" t="s">
        <v>14</v>
      </c>
      <c r="P11" s="8" t="s">
        <v>14</v>
      </c>
      <c r="Q11" s="8" t="s">
        <v>14</v>
      </c>
      <c r="R11" s="8" t="s">
        <v>14</v>
      </c>
      <c r="S11" s="8" t="s">
        <v>14</v>
      </c>
      <c r="T11" s="8" t="s">
        <v>14</v>
      </c>
      <c r="U11" s="8" t="s">
        <v>2976</v>
      </c>
      <c r="V11" s="8" t="s">
        <v>190</v>
      </c>
      <c r="W11" s="48" t="s">
        <v>2984</v>
      </c>
    </row>
    <row r="12">
      <c r="A12" s="8" t="s">
        <v>290</v>
      </c>
      <c r="B12" s="8" t="s">
        <v>291</v>
      </c>
      <c r="C12" s="8">
        <v>28.6</v>
      </c>
      <c r="D12" s="8" t="s">
        <v>14</v>
      </c>
      <c r="E12" s="8">
        <v>14.3</v>
      </c>
      <c r="F12" s="19" t="s">
        <v>292</v>
      </c>
      <c r="G12" s="8" t="s">
        <v>14</v>
      </c>
      <c r="H12" s="8" t="s">
        <v>14</v>
      </c>
      <c r="I12" s="8" t="s">
        <v>14</v>
      </c>
      <c r="J12" s="8" t="s">
        <v>290</v>
      </c>
      <c r="K12" s="8" t="s">
        <v>190</v>
      </c>
      <c r="L12" s="8">
        <v>119.0</v>
      </c>
      <c r="M12" s="8">
        <v>1.0275275E7</v>
      </c>
      <c r="N12" s="8" t="s">
        <v>191</v>
      </c>
      <c r="O12" s="19" t="s">
        <v>192</v>
      </c>
      <c r="P12" s="8" t="s">
        <v>14</v>
      </c>
      <c r="Q12" s="8" t="s">
        <v>293</v>
      </c>
      <c r="R12" s="8" t="s">
        <v>294</v>
      </c>
      <c r="S12" s="8" t="s">
        <v>14</v>
      </c>
      <c r="T12" s="8" t="s">
        <v>295</v>
      </c>
      <c r="U12" s="8" t="s">
        <v>2976</v>
      </c>
      <c r="V12" s="8" t="s">
        <v>190</v>
      </c>
      <c r="W12" s="48" t="s">
        <v>2985</v>
      </c>
    </row>
    <row r="13">
      <c r="A13" s="8" t="s">
        <v>301</v>
      </c>
      <c r="B13" s="8" t="s">
        <v>302</v>
      </c>
      <c r="C13" s="8">
        <v>10.7</v>
      </c>
      <c r="D13" s="8" t="s">
        <v>14</v>
      </c>
      <c r="E13" s="8">
        <v>5.4</v>
      </c>
      <c r="F13" s="19" t="s">
        <v>303</v>
      </c>
      <c r="G13" s="8" t="s">
        <v>14</v>
      </c>
      <c r="H13" s="8" t="s">
        <v>233</v>
      </c>
      <c r="I13" s="8" t="s">
        <v>280</v>
      </c>
      <c r="J13" s="8" t="s">
        <v>301</v>
      </c>
      <c r="K13" s="8" t="s">
        <v>190</v>
      </c>
      <c r="L13" s="8">
        <v>113.0</v>
      </c>
      <c r="M13" s="8">
        <v>2699107.0</v>
      </c>
      <c r="N13" s="8" t="s">
        <v>191</v>
      </c>
      <c r="O13" s="19" t="s">
        <v>192</v>
      </c>
      <c r="P13" s="8" t="s">
        <v>14</v>
      </c>
      <c r="Q13" s="8" t="s">
        <v>304</v>
      </c>
      <c r="R13" s="8" t="s">
        <v>305</v>
      </c>
      <c r="S13" s="8" t="s">
        <v>14</v>
      </c>
      <c r="T13" s="8" t="s">
        <v>14</v>
      </c>
      <c r="U13" s="8" t="s">
        <v>2976</v>
      </c>
      <c r="V13" s="8" t="s">
        <v>190</v>
      </c>
      <c r="W13" s="48" t="s">
        <v>2986</v>
      </c>
    </row>
    <row r="14">
      <c r="A14" s="8" t="s">
        <v>311</v>
      </c>
      <c r="B14" s="8" t="s">
        <v>312</v>
      </c>
      <c r="C14" s="8">
        <v>27.3</v>
      </c>
      <c r="D14" s="8" t="s">
        <v>14</v>
      </c>
      <c r="E14" s="8">
        <v>13.7</v>
      </c>
      <c r="F14" s="19" t="s">
        <v>313</v>
      </c>
      <c r="G14" s="8" t="s">
        <v>14</v>
      </c>
      <c r="H14" s="8" t="s">
        <v>14</v>
      </c>
      <c r="I14" s="8" t="s">
        <v>14</v>
      </c>
      <c r="J14" s="8" t="s">
        <v>311</v>
      </c>
      <c r="K14" s="8" t="s">
        <v>190</v>
      </c>
      <c r="L14" s="8">
        <v>124.0</v>
      </c>
      <c r="M14" s="8">
        <v>1.0477569E7</v>
      </c>
      <c r="N14" s="8" t="s">
        <v>191</v>
      </c>
      <c r="O14" s="19" t="s">
        <v>192</v>
      </c>
      <c r="P14" s="8" t="s">
        <v>14</v>
      </c>
      <c r="Q14" s="8" t="s">
        <v>314</v>
      </c>
      <c r="R14" s="8" t="s">
        <v>315</v>
      </c>
      <c r="S14" s="8" t="s">
        <v>14</v>
      </c>
      <c r="T14" s="8" t="s">
        <v>14</v>
      </c>
      <c r="U14" s="8" t="s">
        <v>2976</v>
      </c>
      <c r="V14" s="8" t="s">
        <v>190</v>
      </c>
      <c r="W14" s="48" t="s">
        <v>2987</v>
      </c>
    </row>
    <row r="15">
      <c r="A15" s="8" t="s">
        <v>14</v>
      </c>
      <c r="B15" s="8" t="s">
        <v>14</v>
      </c>
      <c r="C15" s="8" t="s">
        <v>14</v>
      </c>
      <c r="D15" s="8" t="s">
        <v>14</v>
      </c>
      <c r="E15" s="8" t="s">
        <v>14</v>
      </c>
      <c r="F15" s="8" t="s">
        <v>14</v>
      </c>
      <c r="G15" s="8" t="s">
        <v>14</v>
      </c>
      <c r="H15" s="8" t="s">
        <v>14</v>
      </c>
      <c r="I15" s="8" t="s">
        <v>14</v>
      </c>
      <c r="J15" s="8" t="s">
        <v>14</v>
      </c>
      <c r="K15" s="8" t="s">
        <v>14</v>
      </c>
      <c r="L15" s="8" t="s">
        <v>14</v>
      </c>
      <c r="M15" s="8" t="s">
        <v>14</v>
      </c>
      <c r="N15" s="8" t="s">
        <v>14</v>
      </c>
      <c r="O15" s="8" t="s">
        <v>14</v>
      </c>
      <c r="P15" s="8" t="s">
        <v>14</v>
      </c>
      <c r="Q15" s="8" t="s">
        <v>14</v>
      </c>
      <c r="R15" s="8" t="s">
        <v>14</v>
      </c>
      <c r="S15" s="8" t="s">
        <v>14</v>
      </c>
      <c r="T15" s="8" t="s">
        <v>14</v>
      </c>
      <c r="U15" s="8" t="s">
        <v>263</v>
      </c>
      <c r="V15" s="8" t="s">
        <v>190</v>
      </c>
      <c r="W15" s="48" t="s">
        <v>2988</v>
      </c>
    </row>
    <row r="16">
      <c r="A16" s="8" t="s">
        <v>321</v>
      </c>
      <c r="B16" s="8" t="s">
        <v>322</v>
      </c>
      <c r="C16" s="8">
        <v>10.6</v>
      </c>
      <c r="D16" s="8" t="s">
        <v>14</v>
      </c>
      <c r="E16" s="8">
        <v>5.3</v>
      </c>
      <c r="F16" s="19" t="s">
        <v>323</v>
      </c>
      <c r="G16" s="8" t="s">
        <v>14</v>
      </c>
      <c r="H16" s="8" t="s">
        <v>14</v>
      </c>
      <c r="I16" s="8" t="s">
        <v>14</v>
      </c>
      <c r="J16" s="8" t="s">
        <v>321</v>
      </c>
      <c r="K16" s="8" t="s">
        <v>190</v>
      </c>
      <c r="L16" s="8">
        <v>122.0</v>
      </c>
      <c r="M16" s="8">
        <v>2155192.0</v>
      </c>
      <c r="N16" s="8" t="s">
        <v>191</v>
      </c>
      <c r="O16" s="19" t="s">
        <v>192</v>
      </c>
      <c r="P16" s="8" t="s">
        <v>14</v>
      </c>
      <c r="Q16" s="8" t="s">
        <v>324</v>
      </c>
      <c r="R16" s="8" t="s">
        <v>236</v>
      </c>
      <c r="S16" s="8" t="s">
        <v>14</v>
      </c>
      <c r="T16" s="8" t="s">
        <v>14</v>
      </c>
      <c r="U16" s="8" t="s">
        <v>263</v>
      </c>
      <c r="V16" s="8" t="s">
        <v>190</v>
      </c>
      <c r="W16" s="48" t="s">
        <v>2989</v>
      </c>
    </row>
    <row r="17">
      <c r="A17" s="8" t="s">
        <v>330</v>
      </c>
      <c r="B17" s="8" t="s">
        <v>59</v>
      </c>
      <c r="C17" s="8">
        <v>24.2</v>
      </c>
      <c r="D17" s="8" t="s">
        <v>14</v>
      </c>
      <c r="E17" s="8">
        <v>12.1</v>
      </c>
      <c r="F17" s="19" t="s">
        <v>331</v>
      </c>
      <c r="G17" s="8" t="s">
        <v>14</v>
      </c>
      <c r="H17" s="8" t="s">
        <v>14</v>
      </c>
      <c r="I17" s="8" t="s">
        <v>14</v>
      </c>
      <c r="J17" s="8" t="s">
        <v>330</v>
      </c>
      <c r="K17" s="8" t="s">
        <v>190</v>
      </c>
      <c r="L17" s="8">
        <v>126.0</v>
      </c>
      <c r="M17" s="8">
        <v>1.0662253E7</v>
      </c>
      <c r="N17" s="8" t="s">
        <v>191</v>
      </c>
      <c r="O17" s="19" t="s">
        <v>192</v>
      </c>
      <c r="P17" s="8" t="s">
        <v>14</v>
      </c>
      <c r="Q17" s="8" t="s">
        <v>332</v>
      </c>
      <c r="R17" s="8" t="s">
        <v>333</v>
      </c>
      <c r="S17" s="8" t="s">
        <v>14</v>
      </c>
      <c r="T17" s="8" t="s">
        <v>14</v>
      </c>
      <c r="U17" s="8" t="s">
        <v>2976</v>
      </c>
      <c r="V17" s="8" t="s">
        <v>190</v>
      </c>
      <c r="W17" s="48" t="s">
        <v>2990</v>
      </c>
    </row>
    <row r="18">
      <c r="A18" s="8" t="s">
        <v>339</v>
      </c>
      <c r="B18" s="8" t="s">
        <v>340</v>
      </c>
      <c r="C18" s="8">
        <v>16.2</v>
      </c>
      <c r="D18" s="8" t="s">
        <v>14</v>
      </c>
      <c r="E18" s="8">
        <v>8.1</v>
      </c>
      <c r="F18" s="19" t="s">
        <v>341</v>
      </c>
      <c r="G18" s="8" t="s">
        <v>205</v>
      </c>
      <c r="H18" s="8" t="s">
        <v>280</v>
      </c>
      <c r="I18" s="8" t="s">
        <v>203</v>
      </c>
      <c r="J18" s="8" t="s">
        <v>339</v>
      </c>
      <c r="K18" s="8" t="s">
        <v>190</v>
      </c>
      <c r="L18" s="8">
        <v>115.0</v>
      </c>
      <c r="M18" s="8">
        <v>2348449.0</v>
      </c>
      <c r="N18" s="8" t="s">
        <v>191</v>
      </c>
      <c r="O18" s="19" t="s">
        <v>192</v>
      </c>
      <c r="P18" s="8" t="s">
        <v>14</v>
      </c>
      <c r="Q18" s="8" t="s">
        <v>342</v>
      </c>
      <c r="R18" s="8" t="s">
        <v>343</v>
      </c>
      <c r="S18" s="8" t="s">
        <v>14</v>
      </c>
      <c r="T18" s="8" t="s">
        <v>14</v>
      </c>
      <c r="U18" s="8" t="s">
        <v>2976</v>
      </c>
      <c r="V18" s="8" t="s">
        <v>190</v>
      </c>
      <c r="W18" s="48" t="s">
        <v>2991</v>
      </c>
    </row>
    <row r="19">
      <c r="A19" s="8" t="s">
        <v>14</v>
      </c>
      <c r="B19" s="8" t="s">
        <v>14</v>
      </c>
      <c r="C19" s="8" t="s">
        <v>14</v>
      </c>
      <c r="D19" s="8" t="s">
        <v>14</v>
      </c>
      <c r="E19" s="8" t="s">
        <v>14</v>
      </c>
      <c r="F19" s="8" t="s">
        <v>14</v>
      </c>
      <c r="G19" s="8" t="s">
        <v>14</v>
      </c>
      <c r="H19" s="8" t="s">
        <v>14</v>
      </c>
      <c r="I19" s="8" t="s">
        <v>14</v>
      </c>
      <c r="J19" s="8" t="s">
        <v>14</v>
      </c>
      <c r="K19" s="8" t="s">
        <v>14</v>
      </c>
      <c r="L19" s="8" t="s">
        <v>14</v>
      </c>
      <c r="M19" s="8" t="s">
        <v>14</v>
      </c>
      <c r="N19" s="8" t="s">
        <v>14</v>
      </c>
      <c r="O19" s="8" t="s">
        <v>14</v>
      </c>
      <c r="P19" s="8" t="s">
        <v>14</v>
      </c>
      <c r="Q19" s="8" t="s">
        <v>14</v>
      </c>
      <c r="R19" s="8" t="s">
        <v>14</v>
      </c>
      <c r="S19" s="8" t="s">
        <v>14</v>
      </c>
      <c r="T19" s="8" t="s">
        <v>14</v>
      </c>
      <c r="U19" s="8" t="s">
        <v>2976</v>
      </c>
      <c r="V19" s="8" t="s">
        <v>190</v>
      </c>
      <c r="W19" s="48" t="s">
        <v>2992</v>
      </c>
    </row>
    <row r="20">
      <c r="A20" s="8" t="s">
        <v>349</v>
      </c>
      <c r="B20" s="8" t="s">
        <v>350</v>
      </c>
      <c r="C20" s="8">
        <v>12.9</v>
      </c>
      <c r="D20" s="8" t="s">
        <v>14</v>
      </c>
      <c r="E20" s="8">
        <v>6.5</v>
      </c>
      <c r="F20" s="19" t="s">
        <v>351</v>
      </c>
      <c r="G20" s="8" t="s">
        <v>14</v>
      </c>
      <c r="H20" s="8" t="s">
        <v>258</v>
      </c>
      <c r="I20" s="8" t="s">
        <v>204</v>
      </c>
      <c r="J20" s="8" t="s">
        <v>349</v>
      </c>
      <c r="K20" s="8" t="s">
        <v>190</v>
      </c>
      <c r="L20" s="8">
        <v>118.0</v>
      </c>
      <c r="M20" s="8">
        <v>2530813.0</v>
      </c>
      <c r="N20" s="8" t="s">
        <v>191</v>
      </c>
      <c r="O20" s="19" t="s">
        <v>192</v>
      </c>
      <c r="P20" s="19" t="s">
        <v>259</v>
      </c>
      <c r="Q20" s="8" t="s">
        <v>352</v>
      </c>
      <c r="R20" s="8" t="s">
        <v>193</v>
      </c>
      <c r="S20" s="8" t="s">
        <v>14</v>
      </c>
      <c r="T20" s="8" t="s">
        <v>14</v>
      </c>
      <c r="U20" s="8" t="s">
        <v>2976</v>
      </c>
      <c r="V20" s="8" t="s">
        <v>190</v>
      </c>
      <c r="W20" s="48" t="s">
        <v>2993</v>
      </c>
    </row>
    <row r="21">
      <c r="A21" s="8" t="s">
        <v>358</v>
      </c>
      <c r="B21" s="8" t="s">
        <v>359</v>
      </c>
      <c r="C21" s="8">
        <v>10.4</v>
      </c>
      <c r="D21" s="8" t="s">
        <v>14</v>
      </c>
      <c r="E21" s="8">
        <v>5.2</v>
      </c>
      <c r="F21" s="19" t="s">
        <v>360</v>
      </c>
      <c r="G21" s="8" t="s">
        <v>14</v>
      </c>
      <c r="H21" s="8" t="s">
        <v>14</v>
      </c>
      <c r="I21" s="8" t="s">
        <v>14</v>
      </c>
      <c r="J21" s="8" t="s">
        <v>358</v>
      </c>
      <c r="K21" s="8" t="s">
        <v>190</v>
      </c>
      <c r="L21" s="8">
        <v>125.0</v>
      </c>
      <c r="M21" s="8">
        <v>3198866.0</v>
      </c>
      <c r="N21" s="8" t="s">
        <v>191</v>
      </c>
      <c r="O21" s="19" t="s">
        <v>192</v>
      </c>
      <c r="P21" s="8" t="s">
        <v>14</v>
      </c>
      <c r="Q21" s="8" t="s">
        <v>361</v>
      </c>
      <c r="R21" s="8" t="s">
        <v>249</v>
      </c>
      <c r="S21" s="8" t="s">
        <v>14</v>
      </c>
      <c r="T21" s="8" t="s">
        <v>14</v>
      </c>
      <c r="U21" s="8" t="s">
        <v>2976</v>
      </c>
      <c r="V21" s="8" t="s">
        <v>190</v>
      </c>
      <c r="W21" s="48" t="s">
        <v>2994</v>
      </c>
    </row>
    <row r="22">
      <c r="A22" s="8" t="s">
        <v>367</v>
      </c>
      <c r="B22" s="8" t="s">
        <v>368</v>
      </c>
      <c r="C22" s="8">
        <v>6.7</v>
      </c>
      <c r="D22" s="8" t="s">
        <v>14</v>
      </c>
      <c r="E22" s="8">
        <v>3.4</v>
      </c>
      <c r="F22" s="19" t="s">
        <v>369</v>
      </c>
      <c r="G22" s="8" t="s">
        <v>14</v>
      </c>
      <c r="H22" s="8" t="s">
        <v>14</v>
      </c>
      <c r="I22" s="8" t="s">
        <v>14</v>
      </c>
      <c r="J22" s="8" t="s">
        <v>367</v>
      </c>
      <c r="K22" s="8" t="s">
        <v>190</v>
      </c>
      <c r="L22" s="8">
        <v>127.0</v>
      </c>
      <c r="M22" s="8">
        <v>1.0239037E7</v>
      </c>
      <c r="N22" s="8" t="s">
        <v>191</v>
      </c>
      <c r="O22" s="19" t="s">
        <v>192</v>
      </c>
      <c r="P22" s="8" t="s">
        <v>14</v>
      </c>
      <c r="Q22" s="8" t="s">
        <v>370</v>
      </c>
      <c r="R22" s="8" t="s">
        <v>371</v>
      </c>
      <c r="S22" s="8" t="s">
        <v>14</v>
      </c>
      <c r="T22" s="8" t="s">
        <v>14</v>
      </c>
      <c r="U22" s="8" t="s">
        <v>2976</v>
      </c>
      <c r="W22" s="48" t="s">
        <v>2995</v>
      </c>
    </row>
    <row r="23">
      <c r="A23" s="8" t="s">
        <v>375</v>
      </c>
      <c r="B23" s="8" t="s">
        <v>376</v>
      </c>
      <c r="C23" s="8">
        <v>16.6</v>
      </c>
      <c r="D23" s="8" t="s">
        <v>14</v>
      </c>
      <c r="E23" s="8">
        <v>8.3</v>
      </c>
      <c r="F23" s="19" t="s">
        <v>377</v>
      </c>
      <c r="G23" s="8" t="s">
        <v>14</v>
      </c>
      <c r="H23" s="8" t="s">
        <v>14</v>
      </c>
      <c r="I23" s="8" t="s">
        <v>14</v>
      </c>
      <c r="J23" s="8" t="s">
        <v>375</v>
      </c>
      <c r="K23" s="8" t="s">
        <v>190</v>
      </c>
      <c r="L23" s="8" t="s">
        <v>14</v>
      </c>
      <c r="M23" s="8">
        <v>1.0256142E7</v>
      </c>
      <c r="N23" s="8" t="s">
        <v>191</v>
      </c>
      <c r="O23" s="19" t="s">
        <v>192</v>
      </c>
      <c r="P23" s="8" t="s">
        <v>14</v>
      </c>
      <c r="Q23" s="8" t="s">
        <v>14</v>
      </c>
      <c r="R23" s="8" t="s">
        <v>14</v>
      </c>
      <c r="S23" s="8" t="s">
        <v>14</v>
      </c>
      <c r="T23" s="8" t="s">
        <v>14</v>
      </c>
      <c r="W23" s="48" t="s">
        <v>2996</v>
      </c>
    </row>
    <row r="24">
      <c r="A24" s="8" t="s">
        <v>379</v>
      </c>
      <c r="B24" s="8" t="s">
        <v>380</v>
      </c>
      <c r="C24" s="8">
        <v>32.4</v>
      </c>
      <c r="D24" s="8" t="s">
        <v>14</v>
      </c>
      <c r="E24" s="8">
        <v>16.2</v>
      </c>
      <c r="F24" s="19" t="s">
        <v>381</v>
      </c>
      <c r="G24" s="8" t="s">
        <v>14</v>
      </c>
      <c r="H24" s="8" t="s">
        <v>14</v>
      </c>
      <c r="I24" s="8" t="s">
        <v>14</v>
      </c>
      <c r="J24" s="8" t="s">
        <v>379</v>
      </c>
      <c r="K24" s="8" t="s">
        <v>190</v>
      </c>
      <c r="L24" s="8" t="s">
        <v>14</v>
      </c>
      <c r="M24" s="8" t="s">
        <v>14</v>
      </c>
      <c r="N24" s="8" t="s">
        <v>191</v>
      </c>
      <c r="O24" s="19" t="s">
        <v>192</v>
      </c>
      <c r="P24" s="8" t="s">
        <v>14</v>
      </c>
      <c r="Q24" s="8" t="s">
        <v>14</v>
      </c>
      <c r="R24" s="8" t="s">
        <v>14</v>
      </c>
      <c r="S24" s="8" t="s">
        <v>14</v>
      </c>
      <c r="T24" s="8" t="s">
        <v>14</v>
      </c>
      <c r="W24" s="48" t="s">
        <v>2997</v>
      </c>
    </row>
    <row r="25">
      <c r="A25" s="8" t="s">
        <v>14</v>
      </c>
      <c r="B25" s="8" t="s">
        <v>14</v>
      </c>
      <c r="C25" s="8" t="s">
        <v>14</v>
      </c>
      <c r="D25" s="8" t="s">
        <v>14</v>
      </c>
      <c r="E25" s="8" t="s">
        <v>14</v>
      </c>
      <c r="F25" s="8" t="s">
        <v>14</v>
      </c>
      <c r="G25" s="8" t="s">
        <v>14</v>
      </c>
      <c r="H25" s="8" t="s">
        <v>14</v>
      </c>
      <c r="I25" s="8" t="s">
        <v>14</v>
      </c>
      <c r="J25" s="8" t="s">
        <v>14</v>
      </c>
      <c r="K25" s="8" t="s">
        <v>14</v>
      </c>
      <c r="L25" s="8" t="s">
        <v>14</v>
      </c>
      <c r="M25" s="8" t="s">
        <v>14</v>
      </c>
      <c r="N25" s="8" t="s">
        <v>14</v>
      </c>
      <c r="O25" s="8" t="s">
        <v>14</v>
      </c>
      <c r="P25" s="8" t="s">
        <v>14</v>
      </c>
      <c r="Q25" s="8" t="s">
        <v>14</v>
      </c>
      <c r="R25" s="8" t="s">
        <v>14</v>
      </c>
      <c r="S25" s="8" t="s">
        <v>14</v>
      </c>
      <c r="T25" s="8" t="s">
        <v>14</v>
      </c>
      <c r="W25" s="48" t="s">
        <v>2998</v>
      </c>
    </row>
    <row r="26">
      <c r="A26" s="8" t="s">
        <v>14</v>
      </c>
      <c r="B26" s="8" t="s">
        <v>14</v>
      </c>
      <c r="C26" s="8" t="s">
        <v>14</v>
      </c>
      <c r="D26" s="8" t="s">
        <v>14</v>
      </c>
      <c r="E26" s="8" t="s">
        <v>14</v>
      </c>
      <c r="F26" s="8" t="s">
        <v>14</v>
      </c>
      <c r="G26" s="8" t="s">
        <v>14</v>
      </c>
      <c r="H26" s="8" t="s">
        <v>14</v>
      </c>
      <c r="I26" s="8" t="s">
        <v>14</v>
      </c>
      <c r="J26" s="8" t="s">
        <v>14</v>
      </c>
      <c r="K26" s="8" t="s">
        <v>14</v>
      </c>
      <c r="L26" s="8" t="s">
        <v>14</v>
      </c>
      <c r="M26" s="8" t="s">
        <v>14</v>
      </c>
      <c r="N26" s="8" t="s">
        <v>14</v>
      </c>
      <c r="O26" s="8" t="s">
        <v>14</v>
      </c>
      <c r="P26" s="8" t="s">
        <v>14</v>
      </c>
      <c r="Q26" s="8" t="s">
        <v>14</v>
      </c>
      <c r="R26" s="8" t="s">
        <v>14</v>
      </c>
      <c r="S26" s="8" t="s">
        <v>14</v>
      </c>
      <c r="T26" s="8" t="s">
        <v>14</v>
      </c>
      <c r="W26" s="48" t="s">
        <v>2999</v>
      </c>
    </row>
    <row r="27">
      <c r="A27" s="8" t="s">
        <v>14</v>
      </c>
      <c r="B27" s="8" t="s">
        <v>14</v>
      </c>
      <c r="C27" s="8" t="s">
        <v>14</v>
      </c>
      <c r="D27" s="8" t="s">
        <v>14</v>
      </c>
      <c r="E27" s="8" t="s">
        <v>14</v>
      </c>
      <c r="F27" s="8" t="s">
        <v>14</v>
      </c>
      <c r="G27" s="8" t="s">
        <v>14</v>
      </c>
      <c r="H27" s="8" t="s">
        <v>14</v>
      </c>
      <c r="I27" s="8" t="s">
        <v>14</v>
      </c>
      <c r="J27" s="8" t="s">
        <v>14</v>
      </c>
      <c r="K27" s="8" t="s">
        <v>14</v>
      </c>
      <c r="L27" s="8" t="s">
        <v>14</v>
      </c>
      <c r="M27" s="8" t="s">
        <v>14</v>
      </c>
      <c r="N27" s="8" t="s">
        <v>14</v>
      </c>
      <c r="O27" s="8" t="s">
        <v>14</v>
      </c>
      <c r="P27" s="8" t="s">
        <v>14</v>
      </c>
      <c r="Q27" s="8" t="s">
        <v>14</v>
      </c>
      <c r="R27" s="8" t="s">
        <v>14</v>
      </c>
      <c r="S27" s="8" t="s">
        <v>14</v>
      </c>
      <c r="T27" s="8" t="s">
        <v>14</v>
      </c>
    </row>
    <row r="28">
      <c r="A28" s="8" t="s">
        <v>14</v>
      </c>
      <c r="B28" s="8" t="s">
        <v>14</v>
      </c>
      <c r="C28" s="8" t="s">
        <v>14</v>
      </c>
      <c r="D28" s="8" t="s">
        <v>14</v>
      </c>
      <c r="E28" s="8" t="s">
        <v>14</v>
      </c>
      <c r="F28" s="8" t="s">
        <v>14</v>
      </c>
      <c r="G28" s="8" t="s">
        <v>14</v>
      </c>
      <c r="H28" s="8" t="s">
        <v>14</v>
      </c>
      <c r="I28" s="8" t="s">
        <v>14</v>
      </c>
      <c r="J28" s="8" t="s">
        <v>14</v>
      </c>
      <c r="K28" s="8" t="s">
        <v>14</v>
      </c>
      <c r="L28" s="8" t="s">
        <v>14</v>
      </c>
      <c r="M28" s="8" t="s">
        <v>14</v>
      </c>
      <c r="N28" s="8" t="s">
        <v>14</v>
      </c>
      <c r="O28" s="8" t="s">
        <v>14</v>
      </c>
      <c r="P28" s="8" t="s">
        <v>14</v>
      </c>
      <c r="Q28" s="8" t="s">
        <v>14</v>
      </c>
      <c r="R28" s="8" t="s">
        <v>14</v>
      </c>
      <c r="S28" s="8" t="s">
        <v>14</v>
      </c>
      <c r="T28" s="8" t="s">
        <v>14</v>
      </c>
    </row>
    <row r="29">
      <c r="A29" s="8" t="s">
        <v>14</v>
      </c>
      <c r="B29" s="8" t="s">
        <v>14</v>
      </c>
      <c r="C29" s="8" t="s">
        <v>14</v>
      </c>
      <c r="D29" s="8" t="s">
        <v>14</v>
      </c>
      <c r="E29" s="8" t="s">
        <v>14</v>
      </c>
      <c r="F29" s="8" t="s">
        <v>14</v>
      </c>
      <c r="G29" s="8" t="s">
        <v>14</v>
      </c>
      <c r="H29" s="8" t="s">
        <v>14</v>
      </c>
      <c r="I29" s="8" t="s">
        <v>14</v>
      </c>
      <c r="J29" s="8" t="s">
        <v>14</v>
      </c>
      <c r="K29" s="8" t="s">
        <v>14</v>
      </c>
      <c r="L29" s="8" t="s">
        <v>14</v>
      </c>
      <c r="M29" s="8" t="s">
        <v>14</v>
      </c>
      <c r="N29" s="8" t="s">
        <v>14</v>
      </c>
      <c r="O29" s="8" t="s">
        <v>14</v>
      </c>
      <c r="P29" s="8" t="s">
        <v>14</v>
      </c>
      <c r="Q29" s="8" t="s">
        <v>14</v>
      </c>
      <c r="R29" s="8" t="s">
        <v>14</v>
      </c>
      <c r="S29" s="8" t="s">
        <v>14</v>
      </c>
      <c r="T29" s="8" t="s">
        <v>14</v>
      </c>
    </row>
    <row r="30">
      <c r="A30" s="8" t="s">
        <v>14</v>
      </c>
      <c r="B30" s="8" t="s">
        <v>14</v>
      </c>
      <c r="C30" s="8" t="s">
        <v>14</v>
      </c>
      <c r="D30" s="8" t="s">
        <v>14</v>
      </c>
      <c r="E30" s="8" t="s">
        <v>14</v>
      </c>
      <c r="F30" s="8" t="s">
        <v>14</v>
      </c>
      <c r="G30" s="8" t="s">
        <v>14</v>
      </c>
      <c r="H30" s="8" t="s">
        <v>14</v>
      </c>
      <c r="I30" s="8" t="s">
        <v>14</v>
      </c>
      <c r="J30" s="8" t="s">
        <v>14</v>
      </c>
      <c r="K30" s="8" t="s">
        <v>14</v>
      </c>
      <c r="L30" s="8" t="s">
        <v>14</v>
      </c>
      <c r="M30" s="8" t="s">
        <v>14</v>
      </c>
      <c r="N30" s="8" t="s">
        <v>14</v>
      </c>
      <c r="O30" s="8" t="s">
        <v>14</v>
      </c>
      <c r="P30" s="8" t="s">
        <v>14</v>
      </c>
      <c r="Q30" s="8" t="s">
        <v>14</v>
      </c>
      <c r="R30" s="8" t="s">
        <v>14</v>
      </c>
      <c r="S30" s="8" t="s">
        <v>14</v>
      </c>
      <c r="T30" s="8" t="s">
        <v>14</v>
      </c>
    </row>
    <row r="31">
      <c r="A31" s="8" t="s">
        <v>14</v>
      </c>
      <c r="B31" s="8" t="s">
        <v>14</v>
      </c>
      <c r="C31" s="8" t="s">
        <v>14</v>
      </c>
      <c r="D31" s="8" t="s">
        <v>14</v>
      </c>
      <c r="E31" s="8" t="s">
        <v>14</v>
      </c>
      <c r="F31" s="8" t="s">
        <v>14</v>
      </c>
      <c r="G31" s="8" t="s">
        <v>14</v>
      </c>
      <c r="H31" s="8" t="s">
        <v>14</v>
      </c>
      <c r="I31" s="8" t="s">
        <v>14</v>
      </c>
      <c r="J31" s="8" t="s">
        <v>14</v>
      </c>
      <c r="K31" s="8" t="s">
        <v>14</v>
      </c>
      <c r="L31" s="8" t="s">
        <v>14</v>
      </c>
      <c r="M31" s="8" t="s">
        <v>14</v>
      </c>
      <c r="N31" s="8" t="s">
        <v>14</v>
      </c>
      <c r="O31" s="8" t="s">
        <v>14</v>
      </c>
      <c r="P31" s="8" t="s">
        <v>14</v>
      </c>
      <c r="Q31" s="8" t="s">
        <v>14</v>
      </c>
      <c r="R31" s="8" t="s">
        <v>14</v>
      </c>
      <c r="S31" s="8" t="s">
        <v>14</v>
      </c>
      <c r="T31" s="8" t="s">
        <v>14</v>
      </c>
    </row>
    <row r="32">
      <c r="A32" s="8" t="s">
        <v>14</v>
      </c>
      <c r="B32" s="8" t="s">
        <v>14</v>
      </c>
      <c r="C32" s="8" t="s">
        <v>14</v>
      </c>
      <c r="D32" s="8" t="s">
        <v>14</v>
      </c>
      <c r="E32" s="8" t="s">
        <v>14</v>
      </c>
      <c r="F32" s="8" t="s">
        <v>14</v>
      </c>
      <c r="G32" s="8" t="s">
        <v>14</v>
      </c>
      <c r="H32" s="8" t="s">
        <v>14</v>
      </c>
      <c r="I32" s="8" t="s">
        <v>14</v>
      </c>
      <c r="J32" s="8" t="s">
        <v>14</v>
      </c>
      <c r="K32" s="8" t="s">
        <v>14</v>
      </c>
      <c r="L32" s="8" t="s">
        <v>14</v>
      </c>
      <c r="M32" s="8" t="s">
        <v>14</v>
      </c>
      <c r="N32" s="8" t="s">
        <v>14</v>
      </c>
      <c r="O32" s="8" t="s">
        <v>14</v>
      </c>
      <c r="P32" s="8" t="s">
        <v>14</v>
      </c>
      <c r="Q32" s="8" t="s">
        <v>14</v>
      </c>
      <c r="R32" s="8" t="s">
        <v>14</v>
      </c>
      <c r="S32" s="8" t="s">
        <v>14</v>
      </c>
      <c r="T32" s="8" t="s">
        <v>14</v>
      </c>
    </row>
    <row r="33">
      <c r="A33" s="8" t="s">
        <v>14</v>
      </c>
      <c r="B33" s="8" t="s">
        <v>14</v>
      </c>
      <c r="C33" s="8" t="s">
        <v>14</v>
      </c>
      <c r="D33" s="8" t="s">
        <v>14</v>
      </c>
      <c r="E33" s="8" t="s">
        <v>14</v>
      </c>
      <c r="F33" s="8" t="s">
        <v>14</v>
      </c>
      <c r="G33" s="8" t="s">
        <v>14</v>
      </c>
      <c r="H33" s="8" t="s">
        <v>14</v>
      </c>
      <c r="I33" s="8" t="s">
        <v>14</v>
      </c>
      <c r="J33" s="8" t="s">
        <v>14</v>
      </c>
      <c r="K33" s="8" t="s">
        <v>14</v>
      </c>
      <c r="L33" s="8" t="s">
        <v>14</v>
      </c>
      <c r="M33" s="8" t="s">
        <v>14</v>
      </c>
      <c r="N33" s="8" t="s">
        <v>14</v>
      </c>
      <c r="O33" s="8" t="s">
        <v>14</v>
      </c>
      <c r="P33" s="8" t="s">
        <v>14</v>
      </c>
      <c r="Q33" s="8" t="s">
        <v>14</v>
      </c>
      <c r="R33" s="8" t="s">
        <v>14</v>
      </c>
      <c r="S33" s="8" t="s">
        <v>14</v>
      </c>
      <c r="T33" s="8" t="s">
        <v>14</v>
      </c>
    </row>
    <row r="34">
      <c r="A34" s="8" t="s">
        <v>14</v>
      </c>
      <c r="B34" s="8" t="s">
        <v>14</v>
      </c>
      <c r="C34" s="8" t="s">
        <v>14</v>
      </c>
      <c r="D34" s="8" t="s">
        <v>14</v>
      </c>
      <c r="E34" s="8" t="s">
        <v>14</v>
      </c>
      <c r="F34" s="8" t="s">
        <v>14</v>
      </c>
      <c r="G34" s="8" t="s">
        <v>14</v>
      </c>
      <c r="H34" s="8" t="s">
        <v>14</v>
      </c>
      <c r="I34" s="8" t="s">
        <v>14</v>
      </c>
      <c r="J34" s="8" t="s">
        <v>14</v>
      </c>
      <c r="K34" s="8" t="s">
        <v>14</v>
      </c>
      <c r="L34" s="8" t="s">
        <v>14</v>
      </c>
      <c r="M34" s="8" t="s">
        <v>14</v>
      </c>
      <c r="N34" s="8" t="s">
        <v>14</v>
      </c>
      <c r="O34" s="8" t="s">
        <v>14</v>
      </c>
      <c r="P34" s="8" t="s">
        <v>14</v>
      </c>
      <c r="Q34" s="8" t="s">
        <v>14</v>
      </c>
      <c r="R34" s="8" t="s">
        <v>14</v>
      </c>
      <c r="S34" s="8" t="s">
        <v>14</v>
      </c>
      <c r="T34" s="8" t="s">
        <v>14</v>
      </c>
    </row>
    <row r="35">
      <c r="A35" s="8" t="s">
        <v>14</v>
      </c>
      <c r="B35" s="8" t="s">
        <v>14</v>
      </c>
      <c r="C35" s="8" t="s">
        <v>14</v>
      </c>
      <c r="D35" s="8" t="s">
        <v>14</v>
      </c>
      <c r="E35" s="8" t="s">
        <v>14</v>
      </c>
      <c r="F35" s="8" t="s">
        <v>14</v>
      </c>
      <c r="G35" s="8" t="s">
        <v>14</v>
      </c>
      <c r="H35" s="8" t="s">
        <v>14</v>
      </c>
      <c r="I35" s="8" t="s">
        <v>14</v>
      </c>
      <c r="J35" s="8" t="s">
        <v>14</v>
      </c>
      <c r="K35" s="8" t="s">
        <v>14</v>
      </c>
      <c r="L35" s="8" t="s">
        <v>14</v>
      </c>
      <c r="M35" s="8" t="s">
        <v>14</v>
      </c>
      <c r="N35" s="8" t="s">
        <v>14</v>
      </c>
      <c r="O35" s="8" t="s">
        <v>14</v>
      </c>
      <c r="P35" s="8" t="s">
        <v>14</v>
      </c>
      <c r="Q35" s="8" t="s">
        <v>14</v>
      </c>
      <c r="R35" s="8" t="s">
        <v>14</v>
      </c>
      <c r="S35" s="8" t="s">
        <v>14</v>
      </c>
      <c r="T35" s="8" t="s">
        <v>14</v>
      </c>
    </row>
    <row r="36">
      <c r="A36" s="8" t="s">
        <v>14</v>
      </c>
      <c r="B36" s="8" t="s">
        <v>14</v>
      </c>
      <c r="C36" s="8" t="s">
        <v>14</v>
      </c>
      <c r="D36" s="8" t="s">
        <v>14</v>
      </c>
      <c r="E36" s="8" t="s">
        <v>14</v>
      </c>
      <c r="F36" s="8" t="s">
        <v>14</v>
      </c>
      <c r="G36" s="8" t="s">
        <v>14</v>
      </c>
      <c r="H36" s="8" t="s">
        <v>14</v>
      </c>
      <c r="I36" s="8" t="s">
        <v>14</v>
      </c>
      <c r="J36" s="8" t="s">
        <v>14</v>
      </c>
      <c r="K36" s="8" t="s">
        <v>14</v>
      </c>
      <c r="L36" s="8" t="s">
        <v>14</v>
      </c>
      <c r="M36" s="8" t="s">
        <v>14</v>
      </c>
      <c r="N36" s="8" t="s">
        <v>14</v>
      </c>
      <c r="O36" s="8" t="s">
        <v>14</v>
      </c>
      <c r="P36" s="8" t="s">
        <v>14</v>
      </c>
      <c r="Q36" s="8" t="s">
        <v>14</v>
      </c>
      <c r="R36" s="8" t="s">
        <v>14</v>
      </c>
      <c r="S36" s="8" t="s">
        <v>14</v>
      </c>
      <c r="T36" s="8" t="s">
        <v>14</v>
      </c>
    </row>
    <row r="37">
      <c r="A37" s="8" t="s">
        <v>14</v>
      </c>
      <c r="B37" s="8" t="s">
        <v>14</v>
      </c>
      <c r="C37" s="8" t="s">
        <v>14</v>
      </c>
      <c r="D37" s="8" t="s">
        <v>14</v>
      </c>
      <c r="E37" s="8" t="s">
        <v>14</v>
      </c>
      <c r="F37" s="8" t="s">
        <v>14</v>
      </c>
      <c r="G37" s="8" t="s">
        <v>14</v>
      </c>
      <c r="H37" s="8" t="s">
        <v>14</v>
      </c>
      <c r="I37" s="8" t="s">
        <v>14</v>
      </c>
      <c r="J37" s="8" t="s">
        <v>14</v>
      </c>
      <c r="K37" s="8" t="s">
        <v>14</v>
      </c>
      <c r="L37" s="8" t="s">
        <v>14</v>
      </c>
      <c r="M37" s="8" t="s">
        <v>14</v>
      </c>
      <c r="N37" s="8" t="s">
        <v>14</v>
      </c>
      <c r="O37" s="8" t="s">
        <v>14</v>
      </c>
      <c r="P37" s="8" t="s">
        <v>14</v>
      </c>
      <c r="Q37" s="8" t="s">
        <v>14</v>
      </c>
      <c r="R37" s="8" t="s">
        <v>14</v>
      </c>
      <c r="S37" s="8" t="s">
        <v>14</v>
      </c>
      <c r="T37" s="8" t="s">
        <v>14</v>
      </c>
    </row>
    <row r="38">
      <c r="A38" s="8" t="s">
        <v>14</v>
      </c>
      <c r="B38" s="8" t="s">
        <v>14</v>
      </c>
      <c r="C38" s="8" t="s">
        <v>14</v>
      </c>
      <c r="D38" s="8" t="s">
        <v>14</v>
      </c>
      <c r="E38" s="8" t="s">
        <v>14</v>
      </c>
      <c r="F38" s="8" t="s">
        <v>14</v>
      </c>
      <c r="G38" s="8" t="s">
        <v>14</v>
      </c>
      <c r="H38" s="8" t="s">
        <v>14</v>
      </c>
      <c r="I38" s="8" t="s">
        <v>14</v>
      </c>
      <c r="J38" s="8" t="s">
        <v>14</v>
      </c>
      <c r="K38" s="8" t="s">
        <v>14</v>
      </c>
      <c r="L38" s="8" t="s">
        <v>14</v>
      </c>
      <c r="M38" s="8" t="s">
        <v>14</v>
      </c>
      <c r="N38" s="8" t="s">
        <v>14</v>
      </c>
      <c r="O38" s="8" t="s">
        <v>14</v>
      </c>
      <c r="P38" s="8" t="s">
        <v>14</v>
      </c>
      <c r="Q38" s="8" t="s">
        <v>14</v>
      </c>
      <c r="R38" s="8" t="s">
        <v>14</v>
      </c>
      <c r="S38" s="8" t="s">
        <v>14</v>
      </c>
      <c r="T38" s="8" t="s">
        <v>14</v>
      </c>
    </row>
    <row r="39">
      <c r="A39" s="8" t="s">
        <v>14</v>
      </c>
      <c r="B39" s="8" t="s">
        <v>14</v>
      </c>
      <c r="C39" s="8" t="s">
        <v>14</v>
      </c>
      <c r="D39" s="8" t="s">
        <v>14</v>
      </c>
      <c r="E39" s="8" t="s">
        <v>14</v>
      </c>
      <c r="F39" s="8" t="s">
        <v>14</v>
      </c>
      <c r="G39" s="8" t="s">
        <v>14</v>
      </c>
      <c r="H39" s="8" t="s">
        <v>14</v>
      </c>
      <c r="I39" s="8" t="s">
        <v>14</v>
      </c>
      <c r="J39" s="8" t="s">
        <v>14</v>
      </c>
      <c r="K39" s="8" t="s">
        <v>14</v>
      </c>
      <c r="L39" s="8" t="s">
        <v>14</v>
      </c>
      <c r="M39" s="8" t="s">
        <v>14</v>
      </c>
      <c r="N39" s="8" t="s">
        <v>14</v>
      </c>
      <c r="O39" s="8" t="s">
        <v>14</v>
      </c>
      <c r="P39" s="8" t="s">
        <v>14</v>
      </c>
      <c r="Q39" s="8" t="s">
        <v>14</v>
      </c>
      <c r="R39" s="8" t="s">
        <v>14</v>
      </c>
      <c r="S39" s="8" t="s">
        <v>14</v>
      </c>
      <c r="T39" s="8" t="s">
        <v>14</v>
      </c>
    </row>
    <row r="40">
      <c r="A40" s="8" t="s">
        <v>14</v>
      </c>
      <c r="B40" s="8" t="s">
        <v>14</v>
      </c>
      <c r="C40" s="8" t="s">
        <v>14</v>
      </c>
      <c r="D40" s="8" t="s">
        <v>14</v>
      </c>
      <c r="E40" s="8" t="s">
        <v>14</v>
      </c>
      <c r="F40" s="8" t="s">
        <v>14</v>
      </c>
      <c r="G40" s="8" t="s">
        <v>14</v>
      </c>
      <c r="H40" s="8" t="s">
        <v>14</v>
      </c>
      <c r="I40" s="8" t="s">
        <v>14</v>
      </c>
      <c r="J40" s="8" t="s">
        <v>14</v>
      </c>
      <c r="K40" s="8" t="s">
        <v>14</v>
      </c>
      <c r="L40" s="8" t="s">
        <v>14</v>
      </c>
      <c r="M40" s="8" t="s">
        <v>14</v>
      </c>
      <c r="N40" s="8" t="s">
        <v>14</v>
      </c>
      <c r="O40" s="8" t="s">
        <v>14</v>
      </c>
      <c r="P40" s="8" t="s">
        <v>14</v>
      </c>
      <c r="Q40" s="8" t="s">
        <v>14</v>
      </c>
      <c r="R40" s="8" t="s">
        <v>14</v>
      </c>
      <c r="S40" s="8" t="s">
        <v>14</v>
      </c>
      <c r="T40" s="8" t="s">
        <v>14</v>
      </c>
    </row>
    <row r="41">
      <c r="A41" s="8" t="s">
        <v>14</v>
      </c>
      <c r="B41" s="8" t="s">
        <v>14</v>
      </c>
      <c r="C41" s="8" t="s">
        <v>14</v>
      </c>
      <c r="D41" s="8" t="s">
        <v>14</v>
      </c>
      <c r="E41" s="8" t="s">
        <v>14</v>
      </c>
      <c r="F41" s="8" t="s">
        <v>14</v>
      </c>
      <c r="G41" s="8" t="s">
        <v>14</v>
      </c>
      <c r="H41" s="8" t="s">
        <v>14</v>
      </c>
      <c r="I41" s="8" t="s">
        <v>14</v>
      </c>
      <c r="J41" s="8" t="s">
        <v>14</v>
      </c>
      <c r="K41" s="8" t="s">
        <v>14</v>
      </c>
      <c r="L41" s="8" t="s">
        <v>14</v>
      </c>
      <c r="M41" s="8" t="s">
        <v>14</v>
      </c>
      <c r="N41" s="8" t="s">
        <v>14</v>
      </c>
      <c r="O41" s="8" t="s">
        <v>14</v>
      </c>
      <c r="P41" s="8" t="s">
        <v>14</v>
      </c>
      <c r="Q41" s="8" t="s">
        <v>14</v>
      </c>
      <c r="R41" s="8" t="s">
        <v>14</v>
      </c>
      <c r="S41" s="8" t="s">
        <v>14</v>
      </c>
      <c r="T41" s="8" t="s">
        <v>14</v>
      </c>
    </row>
    <row r="42">
      <c r="A42" s="8" t="s">
        <v>14</v>
      </c>
      <c r="B42" s="8" t="s">
        <v>14</v>
      </c>
      <c r="C42" s="8" t="s">
        <v>14</v>
      </c>
      <c r="D42" s="8" t="s">
        <v>14</v>
      </c>
      <c r="E42" s="8" t="s">
        <v>14</v>
      </c>
      <c r="F42" s="8" t="s">
        <v>14</v>
      </c>
      <c r="G42" s="8" t="s">
        <v>14</v>
      </c>
      <c r="H42" s="8" t="s">
        <v>14</v>
      </c>
      <c r="I42" s="8" t="s">
        <v>14</v>
      </c>
      <c r="J42" s="8" t="s">
        <v>14</v>
      </c>
      <c r="K42" s="8" t="s">
        <v>14</v>
      </c>
      <c r="L42" s="8" t="s">
        <v>14</v>
      </c>
      <c r="M42" s="8" t="s">
        <v>14</v>
      </c>
      <c r="N42" s="8" t="s">
        <v>14</v>
      </c>
      <c r="O42" s="8" t="s">
        <v>14</v>
      </c>
      <c r="P42" s="8" t="s">
        <v>14</v>
      </c>
      <c r="Q42" s="8" t="s">
        <v>14</v>
      </c>
      <c r="R42" s="8" t="s">
        <v>14</v>
      </c>
      <c r="S42" s="8" t="s">
        <v>14</v>
      </c>
      <c r="T42" s="8" t="s">
        <v>14</v>
      </c>
    </row>
    <row r="43">
      <c r="A43" s="8" t="s">
        <v>14</v>
      </c>
      <c r="B43" s="8" t="s">
        <v>14</v>
      </c>
      <c r="C43" s="8" t="s">
        <v>14</v>
      </c>
      <c r="D43" s="8" t="s">
        <v>14</v>
      </c>
      <c r="E43" s="8" t="s">
        <v>14</v>
      </c>
      <c r="F43" s="8" t="s">
        <v>14</v>
      </c>
      <c r="G43" s="8" t="s">
        <v>14</v>
      </c>
      <c r="H43" s="8" t="s">
        <v>14</v>
      </c>
      <c r="I43" s="8" t="s">
        <v>14</v>
      </c>
      <c r="J43" s="8" t="s">
        <v>14</v>
      </c>
      <c r="K43" s="8" t="s">
        <v>14</v>
      </c>
      <c r="L43" s="8" t="s">
        <v>14</v>
      </c>
      <c r="M43" s="8" t="s">
        <v>14</v>
      </c>
      <c r="N43" s="8" t="s">
        <v>14</v>
      </c>
      <c r="O43" s="8" t="s">
        <v>14</v>
      </c>
      <c r="P43" s="8" t="s">
        <v>14</v>
      </c>
      <c r="Q43" s="8" t="s">
        <v>14</v>
      </c>
      <c r="R43" s="8" t="s">
        <v>14</v>
      </c>
      <c r="S43" s="8" t="s">
        <v>14</v>
      </c>
      <c r="T43" s="8" t="s">
        <v>14</v>
      </c>
    </row>
    <row r="44">
      <c r="A44" s="8" t="s">
        <v>14</v>
      </c>
      <c r="B44" s="8" t="s">
        <v>14</v>
      </c>
      <c r="C44" s="8" t="s">
        <v>14</v>
      </c>
      <c r="D44" s="8" t="s">
        <v>14</v>
      </c>
      <c r="E44" s="8" t="s">
        <v>14</v>
      </c>
      <c r="F44" s="8" t="s">
        <v>14</v>
      </c>
      <c r="G44" s="8" t="s">
        <v>14</v>
      </c>
      <c r="H44" s="8" t="s">
        <v>14</v>
      </c>
      <c r="I44" s="8" t="s">
        <v>14</v>
      </c>
      <c r="J44" s="8" t="s">
        <v>14</v>
      </c>
      <c r="K44" s="8" t="s">
        <v>14</v>
      </c>
      <c r="L44" s="8" t="s">
        <v>14</v>
      </c>
      <c r="M44" s="8" t="s">
        <v>14</v>
      </c>
      <c r="N44" s="8" t="s">
        <v>14</v>
      </c>
      <c r="O44" s="8" t="s">
        <v>14</v>
      </c>
      <c r="P44" s="8" t="s">
        <v>14</v>
      </c>
      <c r="Q44" s="8" t="s">
        <v>14</v>
      </c>
      <c r="R44" s="8" t="s">
        <v>14</v>
      </c>
      <c r="S44" s="8" t="s">
        <v>14</v>
      </c>
      <c r="T44" s="8" t="s">
        <v>14</v>
      </c>
    </row>
    <row r="45">
      <c r="A45" s="8" t="s">
        <v>14</v>
      </c>
      <c r="B45" s="8" t="s">
        <v>14</v>
      </c>
      <c r="C45" s="8" t="s">
        <v>14</v>
      </c>
      <c r="D45" s="8" t="s">
        <v>14</v>
      </c>
      <c r="E45" s="8" t="s">
        <v>14</v>
      </c>
      <c r="F45" s="8" t="s">
        <v>14</v>
      </c>
      <c r="G45" s="8" t="s">
        <v>14</v>
      </c>
      <c r="H45" s="8" t="s">
        <v>14</v>
      </c>
      <c r="I45" s="8" t="s">
        <v>14</v>
      </c>
      <c r="J45" s="8" t="s">
        <v>14</v>
      </c>
      <c r="K45" s="8" t="s">
        <v>14</v>
      </c>
      <c r="L45" s="8" t="s">
        <v>14</v>
      </c>
      <c r="M45" s="8" t="s">
        <v>14</v>
      </c>
      <c r="N45" s="8" t="s">
        <v>14</v>
      </c>
      <c r="O45" s="8" t="s">
        <v>14</v>
      </c>
      <c r="P45" s="8" t="s">
        <v>14</v>
      </c>
      <c r="Q45" s="8" t="s">
        <v>14</v>
      </c>
      <c r="R45" s="8" t="s">
        <v>14</v>
      </c>
      <c r="S45" s="8" t="s">
        <v>14</v>
      </c>
      <c r="T45" s="8" t="s">
        <v>14</v>
      </c>
    </row>
    <row r="46">
      <c r="A46" s="8" t="s">
        <v>14</v>
      </c>
      <c r="B46" s="8" t="s">
        <v>14</v>
      </c>
      <c r="C46" s="8" t="s">
        <v>14</v>
      </c>
      <c r="D46" s="8" t="s">
        <v>14</v>
      </c>
      <c r="E46" s="8" t="s">
        <v>14</v>
      </c>
      <c r="F46" s="8" t="s">
        <v>14</v>
      </c>
      <c r="G46" s="8" t="s">
        <v>14</v>
      </c>
      <c r="H46" s="8" t="s">
        <v>14</v>
      </c>
      <c r="I46" s="8" t="s">
        <v>14</v>
      </c>
      <c r="J46" s="8" t="s">
        <v>14</v>
      </c>
      <c r="K46" s="8" t="s">
        <v>14</v>
      </c>
      <c r="L46" s="8" t="s">
        <v>14</v>
      </c>
      <c r="M46" s="8" t="s">
        <v>14</v>
      </c>
      <c r="N46" s="8" t="s">
        <v>14</v>
      </c>
      <c r="O46" s="8" t="s">
        <v>14</v>
      </c>
      <c r="P46" s="8" t="s">
        <v>14</v>
      </c>
      <c r="Q46" s="8" t="s">
        <v>14</v>
      </c>
      <c r="R46" s="8" t="s">
        <v>14</v>
      </c>
      <c r="S46" s="8" t="s">
        <v>14</v>
      </c>
      <c r="T46" s="8" t="s">
        <v>14</v>
      </c>
    </row>
    <row r="47">
      <c r="A47" s="8" t="s">
        <v>14</v>
      </c>
      <c r="B47" s="8" t="s">
        <v>14</v>
      </c>
      <c r="C47" s="8" t="s">
        <v>14</v>
      </c>
      <c r="D47" s="8" t="s">
        <v>14</v>
      </c>
      <c r="E47" s="8" t="s">
        <v>14</v>
      </c>
      <c r="F47" s="8" t="s">
        <v>14</v>
      </c>
      <c r="G47" s="8" t="s">
        <v>14</v>
      </c>
      <c r="H47" s="8" t="s">
        <v>14</v>
      </c>
      <c r="I47" s="8" t="s">
        <v>14</v>
      </c>
      <c r="J47" s="8" t="s">
        <v>14</v>
      </c>
      <c r="K47" s="8" t="s">
        <v>14</v>
      </c>
      <c r="L47" s="8" t="s">
        <v>14</v>
      </c>
      <c r="M47" s="8" t="s">
        <v>14</v>
      </c>
      <c r="N47" s="8" t="s">
        <v>14</v>
      </c>
      <c r="O47" s="8" t="s">
        <v>14</v>
      </c>
      <c r="P47" s="8" t="s">
        <v>14</v>
      </c>
      <c r="Q47" s="8" t="s">
        <v>14</v>
      </c>
      <c r="R47" s="8" t="s">
        <v>14</v>
      </c>
      <c r="S47" s="8" t="s">
        <v>14</v>
      </c>
      <c r="T47" s="8" t="s">
        <v>14</v>
      </c>
    </row>
    <row r="48">
      <c r="A48" s="8" t="s">
        <v>14</v>
      </c>
      <c r="B48" s="8" t="s">
        <v>14</v>
      </c>
      <c r="C48" s="8" t="s">
        <v>14</v>
      </c>
      <c r="D48" s="8" t="s">
        <v>14</v>
      </c>
      <c r="E48" s="8" t="s">
        <v>14</v>
      </c>
      <c r="F48" s="8" t="s">
        <v>14</v>
      </c>
      <c r="G48" s="8" t="s">
        <v>14</v>
      </c>
      <c r="H48" s="8" t="s">
        <v>14</v>
      </c>
      <c r="I48" s="8" t="s">
        <v>14</v>
      </c>
      <c r="J48" s="8" t="s">
        <v>14</v>
      </c>
      <c r="K48" s="8" t="s">
        <v>14</v>
      </c>
      <c r="L48" s="8" t="s">
        <v>14</v>
      </c>
      <c r="M48" s="8" t="s">
        <v>14</v>
      </c>
      <c r="N48" s="8" t="s">
        <v>14</v>
      </c>
      <c r="O48" s="8" t="s">
        <v>14</v>
      </c>
      <c r="P48" s="8" t="s">
        <v>14</v>
      </c>
      <c r="Q48" s="8" t="s">
        <v>14</v>
      </c>
      <c r="R48" s="8" t="s">
        <v>14</v>
      </c>
      <c r="S48" s="8" t="s">
        <v>14</v>
      </c>
      <c r="T48" s="8" t="s">
        <v>14</v>
      </c>
    </row>
    <row r="49">
      <c r="A49" s="8" t="s">
        <v>14</v>
      </c>
      <c r="B49" s="8" t="s">
        <v>14</v>
      </c>
      <c r="C49" s="8" t="s">
        <v>14</v>
      </c>
      <c r="D49" s="8" t="s">
        <v>14</v>
      </c>
      <c r="E49" s="8" t="s">
        <v>14</v>
      </c>
      <c r="F49" s="8" t="s">
        <v>14</v>
      </c>
      <c r="G49" s="8" t="s">
        <v>14</v>
      </c>
      <c r="H49" s="8" t="s">
        <v>14</v>
      </c>
      <c r="I49" s="8" t="s">
        <v>14</v>
      </c>
      <c r="J49" s="8" t="s">
        <v>14</v>
      </c>
      <c r="K49" s="8" t="s">
        <v>14</v>
      </c>
      <c r="L49" s="8" t="s">
        <v>14</v>
      </c>
      <c r="M49" s="8" t="s">
        <v>14</v>
      </c>
      <c r="N49" s="8" t="s">
        <v>14</v>
      </c>
      <c r="O49" s="8" t="s">
        <v>14</v>
      </c>
      <c r="P49" s="8" t="s">
        <v>14</v>
      </c>
      <c r="Q49" s="8" t="s">
        <v>14</v>
      </c>
      <c r="R49" s="8" t="s">
        <v>14</v>
      </c>
      <c r="S49" s="8" t="s">
        <v>14</v>
      </c>
      <c r="T49" s="8" t="s">
        <v>14</v>
      </c>
    </row>
    <row r="50">
      <c r="A50" s="8" t="s">
        <v>14</v>
      </c>
      <c r="B50" s="8" t="s">
        <v>14</v>
      </c>
      <c r="C50" s="8" t="s">
        <v>14</v>
      </c>
      <c r="D50" s="8" t="s">
        <v>14</v>
      </c>
      <c r="E50" s="8" t="s">
        <v>14</v>
      </c>
      <c r="F50" s="8" t="s">
        <v>14</v>
      </c>
      <c r="G50" s="8" t="s">
        <v>14</v>
      </c>
      <c r="H50" s="8" t="s">
        <v>14</v>
      </c>
      <c r="I50" s="8" t="s">
        <v>14</v>
      </c>
      <c r="J50" s="8" t="s">
        <v>14</v>
      </c>
      <c r="K50" s="8" t="s">
        <v>14</v>
      </c>
      <c r="L50" s="8" t="s">
        <v>14</v>
      </c>
      <c r="M50" s="8" t="s">
        <v>14</v>
      </c>
      <c r="N50" s="8" t="s">
        <v>14</v>
      </c>
      <c r="O50" s="8" t="s">
        <v>14</v>
      </c>
      <c r="P50" s="8" t="s">
        <v>14</v>
      </c>
      <c r="Q50" s="8" t="s">
        <v>14</v>
      </c>
      <c r="R50" s="8" t="s">
        <v>14</v>
      </c>
      <c r="S50" s="8" t="s">
        <v>14</v>
      </c>
      <c r="T50" s="8" t="s">
        <v>14</v>
      </c>
    </row>
    <row r="51">
      <c r="A51" s="8" t="s">
        <v>14</v>
      </c>
      <c r="B51" s="8" t="s">
        <v>14</v>
      </c>
      <c r="C51" s="8" t="s">
        <v>14</v>
      </c>
      <c r="D51" s="8" t="s">
        <v>14</v>
      </c>
      <c r="E51" s="8" t="s">
        <v>14</v>
      </c>
      <c r="F51" s="8" t="s">
        <v>14</v>
      </c>
      <c r="G51" s="8" t="s">
        <v>14</v>
      </c>
      <c r="H51" s="8" t="s">
        <v>14</v>
      </c>
      <c r="I51" s="8" t="s">
        <v>14</v>
      </c>
      <c r="J51" s="8" t="s">
        <v>14</v>
      </c>
      <c r="K51" s="8" t="s">
        <v>14</v>
      </c>
      <c r="L51" s="8" t="s">
        <v>14</v>
      </c>
      <c r="M51" s="8" t="s">
        <v>14</v>
      </c>
      <c r="N51" s="8" t="s">
        <v>14</v>
      </c>
      <c r="O51" s="8" t="s">
        <v>14</v>
      </c>
      <c r="P51" s="8" t="s">
        <v>14</v>
      </c>
      <c r="Q51" s="8" t="s">
        <v>14</v>
      </c>
      <c r="R51" s="8" t="s">
        <v>14</v>
      </c>
      <c r="S51" s="8" t="s">
        <v>14</v>
      </c>
      <c r="T51" s="8" t="s">
        <v>14</v>
      </c>
    </row>
    <row r="52">
      <c r="A52" s="8" t="s">
        <v>14</v>
      </c>
      <c r="B52" s="8" t="s">
        <v>14</v>
      </c>
      <c r="C52" s="8" t="s">
        <v>14</v>
      </c>
      <c r="D52" s="8" t="s">
        <v>14</v>
      </c>
      <c r="E52" s="8" t="s">
        <v>14</v>
      </c>
      <c r="F52" s="8" t="s">
        <v>14</v>
      </c>
      <c r="G52" s="8" t="s">
        <v>14</v>
      </c>
      <c r="H52" s="8" t="s">
        <v>14</v>
      </c>
      <c r="I52" s="8" t="s">
        <v>14</v>
      </c>
      <c r="J52" s="8" t="s">
        <v>14</v>
      </c>
      <c r="K52" s="8" t="s">
        <v>14</v>
      </c>
      <c r="L52" s="8" t="s">
        <v>14</v>
      </c>
      <c r="M52" s="8" t="s">
        <v>14</v>
      </c>
      <c r="N52" s="8" t="s">
        <v>14</v>
      </c>
      <c r="O52" s="8" t="s">
        <v>14</v>
      </c>
      <c r="P52" s="8" t="s">
        <v>14</v>
      </c>
      <c r="Q52" s="8" t="s">
        <v>14</v>
      </c>
      <c r="R52" s="8" t="s">
        <v>14</v>
      </c>
      <c r="S52" s="8" t="s">
        <v>14</v>
      </c>
      <c r="T52" s="8" t="s">
        <v>14</v>
      </c>
    </row>
    <row r="53">
      <c r="A53" s="8" t="s">
        <v>14</v>
      </c>
      <c r="B53" s="8" t="s">
        <v>14</v>
      </c>
      <c r="C53" s="8" t="s">
        <v>14</v>
      </c>
      <c r="D53" s="8" t="s">
        <v>14</v>
      </c>
      <c r="E53" s="8" t="s">
        <v>14</v>
      </c>
      <c r="F53" s="8" t="s">
        <v>14</v>
      </c>
      <c r="G53" s="8" t="s">
        <v>14</v>
      </c>
      <c r="H53" s="8" t="s">
        <v>14</v>
      </c>
      <c r="I53" s="8" t="s">
        <v>14</v>
      </c>
      <c r="J53" s="8" t="s">
        <v>14</v>
      </c>
      <c r="K53" s="8" t="s">
        <v>14</v>
      </c>
      <c r="L53" s="8" t="s">
        <v>14</v>
      </c>
      <c r="M53" s="8" t="s">
        <v>14</v>
      </c>
      <c r="N53" s="8" t="s">
        <v>14</v>
      </c>
      <c r="O53" s="8" t="s">
        <v>14</v>
      </c>
      <c r="P53" s="8" t="s">
        <v>14</v>
      </c>
      <c r="Q53" s="8" t="s">
        <v>14</v>
      </c>
      <c r="R53" s="8" t="s">
        <v>14</v>
      </c>
      <c r="S53" s="8" t="s">
        <v>14</v>
      </c>
      <c r="T53" s="8" t="s">
        <v>14</v>
      </c>
    </row>
    <row r="54">
      <c r="A54" s="8" t="s">
        <v>14</v>
      </c>
      <c r="B54" s="8" t="s">
        <v>14</v>
      </c>
      <c r="C54" s="8" t="s">
        <v>14</v>
      </c>
      <c r="D54" s="8" t="s">
        <v>14</v>
      </c>
      <c r="E54" s="8" t="s">
        <v>14</v>
      </c>
      <c r="F54" s="8" t="s">
        <v>14</v>
      </c>
      <c r="G54" s="8" t="s">
        <v>14</v>
      </c>
      <c r="H54" s="8" t="s">
        <v>14</v>
      </c>
      <c r="I54" s="8" t="s">
        <v>14</v>
      </c>
      <c r="J54" s="8" t="s">
        <v>14</v>
      </c>
      <c r="K54" s="8" t="s">
        <v>14</v>
      </c>
      <c r="L54" s="8" t="s">
        <v>14</v>
      </c>
      <c r="M54" s="8" t="s">
        <v>14</v>
      </c>
      <c r="N54" s="8" t="s">
        <v>14</v>
      </c>
      <c r="O54" s="8" t="s">
        <v>14</v>
      </c>
      <c r="P54" s="8" t="s">
        <v>14</v>
      </c>
      <c r="Q54" s="8" t="s">
        <v>14</v>
      </c>
      <c r="R54" s="8" t="s">
        <v>14</v>
      </c>
      <c r="S54" s="8" t="s">
        <v>14</v>
      </c>
      <c r="T54" s="8" t="s">
        <v>14</v>
      </c>
    </row>
    <row r="55">
      <c r="A55" s="8" t="s">
        <v>14</v>
      </c>
      <c r="B55" s="8" t="s">
        <v>14</v>
      </c>
      <c r="C55" s="8" t="s">
        <v>14</v>
      </c>
      <c r="D55" s="8" t="s">
        <v>14</v>
      </c>
      <c r="E55" s="8" t="s">
        <v>14</v>
      </c>
      <c r="F55" s="8" t="s">
        <v>14</v>
      </c>
      <c r="G55" s="8" t="s">
        <v>14</v>
      </c>
      <c r="H55" s="8" t="s">
        <v>14</v>
      </c>
      <c r="I55" s="8" t="s">
        <v>14</v>
      </c>
      <c r="J55" s="8" t="s">
        <v>14</v>
      </c>
      <c r="K55" s="8" t="s">
        <v>14</v>
      </c>
      <c r="L55" s="8" t="s">
        <v>14</v>
      </c>
      <c r="M55" s="8" t="s">
        <v>14</v>
      </c>
      <c r="N55" s="8" t="s">
        <v>14</v>
      </c>
      <c r="O55" s="8" t="s">
        <v>14</v>
      </c>
      <c r="P55" s="8" t="s">
        <v>14</v>
      </c>
      <c r="Q55" s="8" t="s">
        <v>14</v>
      </c>
      <c r="R55" s="8" t="s">
        <v>14</v>
      </c>
      <c r="S55" s="8" t="s">
        <v>14</v>
      </c>
      <c r="T55" s="8" t="s">
        <v>14</v>
      </c>
    </row>
    <row r="56">
      <c r="A56" s="8" t="s">
        <v>14</v>
      </c>
      <c r="B56" s="8" t="s">
        <v>14</v>
      </c>
      <c r="C56" s="8" t="s">
        <v>14</v>
      </c>
      <c r="D56" s="8" t="s">
        <v>14</v>
      </c>
      <c r="E56" s="8" t="s">
        <v>14</v>
      </c>
      <c r="F56" s="8" t="s">
        <v>14</v>
      </c>
      <c r="G56" s="8" t="s">
        <v>14</v>
      </c>
      <c r="H56" s="8" t="s">
        <v>14</v>
      </c>
      <c r="I56" s="8" t="s">
        <v>14</v>
      </c>
      <c r="J56" s="8" t="s">
        <v>14</v>
      </c>
      <c r="K56" s="8" t="s">
        <v>14</v>
      </c>
      <c r="L56" s="8" t="s">
        <v>14</v>
      </c>
      <c r="M56" s="8" t="s">
        <v>14</v>
      </c>
      <c r="N56" s="8" t="s">
        <v>14</v>
      </c>
      <c r="O56" s="8" t="s">
        <v>14</v>
      </c>
      <c r="P56" s="8" t="s">
        <v>14</v>
      </c>
      <c r="Q56" s="8" t="s">
        <v>14</v>
      </c>
      <c r="R56" s="8" t="s">
        <v>14</v>
      </c>
      <c r="S56" s="8" t="s">
        <v>14</v>
      </c>
      <c r="T56" s="8" t="s">
        <v>14</v>
      </c>
    </row>
    <row r="57">
      <c r="A57" s="8" t="s">
        <v>14</v>
      </c>
      <c r="B57" s="8" t="s">
        <v>14</v>
      </c>
      <c r="C57" s="8" t="s">
        <v>14</v>
      </c>
      <c r="D57" s="8" t="s">
        <v>14</v>
      </c>
      <c r="E57" s="8" t="s">
        <v>14</v>
      </c>
      <c r="F57" s="8" t="s">
        <v>14</v>
      </c>
      <c r="G57" s="8" t="s">
        <v>14</v>
      </c>
      <c r="H57" s="8" t="s">
        <v>14</v>
      </c>
      <c r="I57" s="8" t="s">
        <v>14</v>
      </c>
      <c r="J57" s="8" t="s">
        <v>14</v>
      </c>
      <c r="K57" s="8" t="s">
        <v>14</v>
      </c>
      <c r="L57" s="8" t="s">
        <v>14</v>
      </c>
      <c r="M57" s="8" t="s">
        <v>14</v>
      </c>
      <c r="N57" s="8" t="s">
        <v>14</v>
      </c>
      <c r="O57" s="8" t="s">
        <v>14</v>
      </c>
      <c r="P57" s="8" t="s">
        <v>14</v>
      </c>
      <c r="Q57" s="8" t="s">
        <v>14</v>
      </c>
      <c r="R57" s="8" t="s">
        <v>14</v>
      </c>
      <c r="S57" s="8" t="s">
        <v>14</v>
      </c>
      <c r="T57" s="8" t="s">
        <v>14</v>
      </c>
    </row>
    <row r="58">
      <c r="A58" s="8" t="s">
        <v>14</v>
      </c>
      <c r="B58" s="8" t="s">
        <v>14</v>
      </c>
      <c r="C58" s="8" t="s">
        <v>14</v>
      </c>
      <c r="D58" s="8" t="s">
        <v>14</v>
      </c>
      <c r="E58" s="8" t="s">
        <v>14</v>
      </c>
      <c r="F58" s="8" t="s">
        <v>14</v>
      </c>
      <c r="G58" s="8" t="s">
        <v>14</v>
      </c>
      <c r="H58" s="8" t="s">
        <v>14</v>
      </c>
      <c r="I58" s="8" t="s">
        <v>14</v>
      </c>
      <c r="J58" s="8" t="s">
        <v>14</v>
      </c>
      <c r="K58" s="8" t="s">
        <v>14</v>
      </c>
      <c r="L58" s="8" t="s">
        <v>14</v>
      </c>
      <c r="M58" s="8" t="s">
        <v>14</v>
      </c>
      <c r="N58" s="8" t="s">
        <v>14</v>
      </c>
      <c r="O58" s="8" t="s">
        <v>14</v>
      </c>
      <c r="P58" s="8" t="s">
        <v>14</v>
      </c>
      <c r="Q58" s="8" t="s">
        <v>14</v>
      </c>
      <c r="R58" s="8" t="s">
        <v>14</v>
      </c>
      <c r="S58" s="8" t="s">
        <v>14</v>
      </c>
      <c r="T58" s="8" t="s">
        <v>14</v>
      </c>
    </row>
    <row r="59">
      <c r="A59" s="8" t="s">
        <v>14</v>
      </c>
      <c r="B59" s="8" t="s">
        <v>14</v>
      </c>
      <c r="C59" s="8" t="s">
        <v>14</v>
      </c>
      <c r="D59" s="8" t="s">
        <v>14</v>
      </c>
      <c r="E59" s="8" t="s">
        <v>14</v>
      </c>
      <c r="F59" s="8" t="s">
        <v>14</v>
      </c>
      <c r="G59" s="8" t="s">
        <v>14</v>
      </c>
      <c r="H59" s="8" t="s">
        <v>14</v>
      </c>
      <c r="I59" s="8" t="s">
        <v>14</v>
      </c>
      <c r="J59" s="8" t="s">
        <v>14</v>
      </c>
      <c r="K59" s="8" t="s">
        <v>14</v>
      </c>
      <c r="L59" s="8" t="s">
        <v>14</v>
      </c>
      <c r="M59" s="8" t="s">
        <v>14</v>
      </c>
      <c r="N59" s="8" t="s">
        <v>14</v>
      </c>
      <c r="O59" s="8" t="s">
        <v>14</v>
      </c>
      <c r="P59" s="8" t="s">
        <v>14</v>
      </c>
      <c r="Q59" s="8" t="s">
        <v>14</v>
      </c>
      <c r="R59" s="8" t="s">
        <v>14</v>
      </c>
      <c r="S59" s="8" t="s">
        <v>14</v>
      </c>
      <c r="T59" s="8" t="s">
        <v>14</v>
      </c>
    </row>
    <row r="60">
      <c r="A60" s="8" t="s">
        <v>14</v>
      </c>
      <c r="B60" s="8" t="s">
        <v>14</v>
      </c>
      <c r="C60" s="8" t="s">
        <v>14</v>
      </c>
      <c r="D60" s="8" t="s">
        <v>14</v>
      </c>
      <c r="E60" s="8" t="s">
        <v>14</v>
      </c>
      <c r="F60" s="8" t="s">
        <v>14</v>
      </c>
      <c r="G60" s="8" t="s">
        <v>14</v>
      </c>
      <c r="H60" s="8" t="s">
        <v>14</v>
      </c>
      <c r="I60" s="8" t="s">
        <v>14</v>
      </c>
      <c r="J60" s="8" t="s">
        <v>14</v>
      </c>
      <c r="K60" s="8" t="s">
        <v>14</v>
      </c>
      <c r="L60" s="8" t="s">
        <v>14</v>
      </c>
      <c r="M60" s="8" t="s">
        <v>14</v>
      </c>
      <c r="N60" s="8" t="s">
        <v>14</v>
      </c>
      <c r="O60" s="8" t="s">
        <v>14</v>
      </c>
      <c r="P60" s="8" t="s">
        <v>14</v>
      </c>
      <c r="Q60" s="8" t="s">
        <v>14</v>
      </c>
      <c r="R60" s="8" t="s">
        <v>14</v>
      </c>
      <c r="S60" s="8" t="s">
        <v>14</v>
      </c>
      <c r="T60" s="8" t="s">
        <v>14</v>
      </c>
    </row>
    <row r="61">
      <c r="A61" s="8" t="s">
        <v>14</v>
      </c>
      <c r="B61" s="8" t="s">
        <v>14</v>
      </c>
      <c r="C61" s="8" t="s">
        <v>14</v>
      </c>
      <c r="D61" s="8" t="s">
        <v>14</v>
      </c>
      <c r="E61" s="8" t="s">
        <v>14</v>
      </c>
      <c r="F61" s="8" t="s">
        <v>14</v>
      </c>
      <c r="G61" s="8" t="s">
        <v>14</v>
      </c>
      <c r="H61" s="8" t="s">
        <v>14</v>
      </c>
      <c r="I61" s="8" t="s">
        <v>14</v>
      </c>
      <c r="J61" s="8" t="s">
        <v>14</v>
      </c>
      <c r="K61" s="8" t="s">
        <v>14</v>
      </c>
      <c r="L61" s="8" t="s">
        <v>14</v>
      </c>
      <c r="M61" s="8" t="s">
        <v>14</v>
      </c>
      <c r="N61" s="8" t="s">
        <v>14</v>
      </c>
      <c r="O61" s="8" t="s">
        <v>14</v>
      </c>
      <c r="P61" s="8" t="s">
        <v>14</v>
      </c>
      <c r="Q61" s="8" t="s">
        <v>14</v>
      </c>
      <c r="R61" s="8" t="s">
        <v>14</v>
      </c>
      <c r="S61" s="8" t="s">
        <v>14</v>
      </c>
      <c r="T61" s="8" t="s">
        <v>14</v>
      </c>
    </row>
    <row r="62">
      <c r="A62" s="8" t="s">
        <v>14</v>
      </c>
      <c r="B62" s="8" t="s">
        <v>14</v>
      </c>
      <c r="C62" s="8" t="s">
        <v>14</v>
      </c>
      <c r="D62" s="8" t="s">
        <v>14</v>
      </c>
      <c r="E62" s="8" t="s">
        <v>14</v>
      </c>
      <c r="F62" s="8" t="s">
        <v>14</v>
      </c>
      <c r="G62" s="8" t="s">
        <v>14</v>
      </c>
      <c r="H62" s="8" t="s">
        <v>14</v>
      </c>
      <c r="I62" s="8" t="s">
        <v>14</v>
      </c>
      <c r="J62" s="8" t="s">
        <v>14</v>
      </c>
      <c r="K62" s="8" t="s">
        <v>14</v>
      </c>
      <c r="L62" s="8" t="s">
        <v>14</v>
      </c>
      <c r="M62" s="8" t="s">
        <v>14</v>
      </c>
      <c r="N62" s="8" t="s">
        <v>14</v>
      </c>
      <c r="O62" s="8" t="s">
        <v>14</v>
      </c>
      <c r="P62" s="8" t="s">
        <v>14</v>
      </c>
      <c r="Q62" s="8" t="s">
        <v>14</v>
      </c>
      <c r="R62" s="8" t="s">
        <v>14</v>
      </c>
      <c r="S62" s="8" t="s">
        <v>14</v>
      </c>
      <c r="T62" s="8" t="s">
        <v>14</v>
      </c>
    </row>
    <row r="63">
      <c r="A63" s="8" t="s">
        <v>14</v>
      </c>
      <c r="B63" s="8" t="s">
        <v>14</v>
      </c>
      <c r="C63" s="8" t="s">
        <v>14</v>
      </c>
      <c r="D63" s="8" t="s">
        <v>14</v>
      </c>
      <c r="E63" s="8" t="s">
        <v>14</v>
      </c>
      <c r="F63" s="8" t="s">
        <v>14</v>
      </c>
      <c r="G63" s="8" t="s">
        <v>14</v>
      </c>
      <c r="H63" s="8" t="s">
        <v>14</v>
      </c>
      <c r="I63" s="8" t="s">
        <v>14</v>
      </c>
      <c r="J63" s="8" t="s">
        <v>14</v>
      </c>
      <c r="K63" s="8" t="s">
        <v>14</v>
      </c>
      <c r="L63" s="8" t="s">
        <v>14</v>
      </c>
      <c r="M63" s="8" t="s">
        <v>14</v>
      </c>
      <c r="N63" s="8" t="s">
        <v>14</v>
      </c>
      <c r="O63" s="8" t="s">
        <v>14</v>
      </c>
      <c r="P63" s="8" t="s">
        <v>14</v>
      </c>
      <c r="Q63" s="8" t="s">
        <v>14</v>
      </c>
      <c r="R63" s="8" t="s">
        <v>14</v>
      </c>
      <c r="S63" s="8" t="s">
        <v>14</v>
      </c>
      <c r="T63" s="8" t="s">
        <v>14</v>
      </c>
    </row>
    <row r="64">
      <c r="A64" s="8" t="s">
        <v>14</v>
      </c>
      <c r="B64" s="8" t="s">
        <v>14</v>
      </c>
      <c r="C64" s="8" t="s">
        <v>14</v>
      </c>
      <c r="D64" s="8" t="s">
        <v>14</v>
      </c>
      <c r="E64" s="8" t="s">
        <v>14</v>
      </c>
      <c r="F64" s="8" t="s">
        <v>14</v>
      </c>
      <c r="G64" s="8" t="s">
        <v>14</v>
      </c>
      <c r="H64" s="8" t="s">
        <v>14</v>
      </c>
      <c r="I64" s="8" t="s">
        <v>14</v>
      </c>
      <c r="J64" s="8" t="s">
        <v>14</v>
      </c>
      <c r="K64" s="8" t="s">
        <v>14</v>
      </c>
      <c r="L64" s="8" t="s">
        <v>14</v>
      </c>
      <c r="M64" s="8" t="s">
        <v>14</v>
      </c>
      <c r="N64" s="8" t="s">
        <v>14</v>
      </c>
      <c r="O64" s="8" t="s">
        <v>14</v>
      </c>
      <c r="P64" s="8" t="s">
        <v>14</v>
      </c>
      <c r="Q64" s="8" t="s">
        <v>14</v>
      </c>
      <c r="R64" s="8" t="s">
        <v>14</v>
      </c>
      <c r="S64" s="8" t="s">
        <v>14</v>
      </c>
      <c r="T64" s="8" t="s">
        <v>14</v>
      </c>
    </row>
    <row r="65">
      <c r="A65" s="8" t="s">
        <v>14</v>
      </c>
      <c r="B65" s="8" t="s">
        <v>14</v>
      </c>
      <c r="C65" s="8" t="s">
        <v>14</v>
      </c>
      <c r="D65" s="8" t="s">
        <v>14</v>
      </c>
      <c r="E65" s="8" t="s">
        <v>14</v>
      </c>
      <c r="F65" s="8" t="s">
        <v>14</v>
      </c>
      <c r="G65" s="8" t="s">
        <v>14</v>
      </c>
      <c r="H65" s="8" t="s">
        <v>14</v>
      </c>
      <c r="I65" s="8" t="s">
        <v>14</v>
      </c>
      <c r="J65" s="8" t="s">
        <v>14</v>
      </c>
      <c r="K65" s="8" t="s">
        <v>14</v>
      </c>
      <c r="L65" s="8" t="s">
        <v>14</v>
      </c>
      <c r="M65" s="8" t="s">
        <v>14</v>
      </c>
      <c r="N65" s="8" t="s">
        <v>14</v>
      </c>
      <c r="O65" s="8" t="s">
        <v>14</v>
      </c>
      <c r="P65" s="8" t="s">
        <v>14</v>
      </c>
      <c r="Q65" s="8" t="s">
        <v>14</v>
      </c>
      <c r="R65" s="8" t="s">
        <v>14</v>
      </c>
      <c r="S65" s="8" t="s">
        <v>14</v>
      </c>
      <c r="T65" s="8" t="s">
        <v>14</v>
      </c>
    </row>
    <row r="66">
      <c r="A66" s="8" t="s">
        <v>14</v>
      </c>
      <c r="B66" s="8" t="s">
        <v>14</v>
      </c>
      <c r="C66" s="8" t="s">
        <v>14</v>
      </c>
      <c r="D66" s="8" t="s">
        <v>14</v>
      </c>
      <c r="E66" s="8" t="s">
        <v>14</v>
      </c>
      <c r="F66" s="8" t="s">
        <v>14</v>
      </c>
      <c r="G66" s="8" t="s">
        <v>14</v>
      </c>
      <c r="H66" s="8" t="s">
        <v>14</v>
      </c>
      <c r="I66" s="8" t="s">
        <v>14</v>
      </c>
      <c r="J66" s="8" t="s">
        <v>14</v>
      </c>
      <c r="K66" s="8" t="s">
        <v>14</v>
      </c>
      <c r="L66" s="8" t="s">
        <v>14</v>
      </c>
      <c r="M66" s="8" t="s">
        <v>14</v>
      </c>
      <c r="N66" s="8" t="s">
        <v>14</v>
      </c>
      <c r="O66" s="8" t="s">
        <v>14</v>
      </c>
      <c r="P66" s="8" t="s">
        <v>14</v>
      </c>
      <c r="Q66" s="8" t="s">
        <v>14</v>
      </c>
      <c r="R66" s="8" t="s">
        <v>14</v>
      </c>
      <c r="S66" s="8" t="s">
        <v>14</v>
      </c>
      <c r="T66" s="8" t="s">
        <v>14</v>
      </c>
    </row>
    <row r="67">
      <c r="A67" s="8" t="s">
        <v>14</v>
      </c>
      <c r="B67" s="8" t="s">
        <v>14</v>
      </c>
      <c r="C67" s="8" t="s">
        <v>14</v>
      </c>
      <c r="D67" s="8" t="s">
        <v>14</v>
      </c>
      <c r="E67" s="8" t="s">
        <v>14</v>
      </c>
      <c r="F67" s="8" t="s">
        <v>14</v>
      </c>
      <c r="G67" s="8" t="s">
        <v>14</v>
      </c>
      <c r="H67" s="8" t="s">
        <v>14</v>
      </c>
      <c r="I67" s="8" t="s">
        <v>14</v>
      </c>
      <c r="J67" s="8" t="s">
        <v>14</v>
      </c>
      <c r="K67" s="8" t="s">
        <v>14</v>
      </c>
      <c r="L67" s="8" t="s">
        <v>14</v>
      </c>
      <c r="M67" s="8" t="s">
        <v>14</v>
      </c>
      <c r="N67" s="8" t="s">
        <v>14</v>
      </c>
      <c r="O67" s="8" t="s">
        <v>14</v>
      </c>
      <c r="P67" s="8" t="s">
        <v>14</v>
      </c>
      <c r="Q67" s="8" t="s">
        <v>14</v>
      </c>
      <c r="R67" s="8" t="s">
        <v>14</v>
      </c>
      <c r="S67" s="8" t="s">
        <v>14</v>
      </c>
      <c r="T67" s="8" t="s">
        <v>14</v>
      </c>
    </row>
    <row r="68">
      <c r="A68" s="8" t="s">
        <v>14</v>
      </c>
      <c r="B68" s="8" t="s">
        <v>14</v>
      </c>
      <c r="C68" s="8" t="s">
        <v>14</v>
      </c>
      <c r="D68" s="8" t="s">
        <v>14</v>
      </c>
      <c r="E68" s="8" t="s">
        <v>14</v>
      </c>
      <c r="F68" s="8" t="s">
        <v>14</v>
      </c>
      <c r="G68" s="8" t="s">
        <v>14</v>
      </c>
      <c r="H68" s="8" t="s">
        <v>14</v>
      </c>
      <c r="I68" s="8" t="s">
        <v>14</v>
      </c>
      <c r="J68" s="8" t="s">
        <v>14</v>
      </c>
      <c r="K68" s="8" t="s">
        <v>14</v>
      </c>
      <c r="L68" s="8" t="s">
        <v>14</v>
      </c>
      <c r="M68" s="8" t="s">
        <v>14</v>
      </c>
      <c r="N68" s="8" t="s">
        <v>14</v>
      </c>
      <c r="O68" s="8" t="s">
        <v>14</v>
      </c>
      <c r="P68" s="8" t="s">
        <v>14</v>
      </c>
      <c r="Q68" s="8" t="s">
        <v>14</v>
      </c>
      <c r="R68" s="8" t="s">
        <v>14</v>
      </c>
      <c r="S68" s="8" t="s">
        <v>14</v>
      </c>
      <c r="T68" s="8" t="s">
        <v>14</v>
      </c>
    </row>
    <row r="69">
      <c r="A69" s="8" t="s">
        <v>14</v>
      </c>
      <c r="B69" s="8" t="s">
        <v>14</v>
      </c>
      <c r="C69" s="8" t="s">
        <v>14</v>
      </c>
      <c r="D69" s="8" t="s">
        <v>14</v>
      </c>
      <c r="E69" s="8" t="s">
        <v>14</v>
      </c>
      <c r="F69" s="8" t="s">
        <v>14</v>
      </c>
      <c r="G69" s="8" t="s">
        <v>14</v>
      </c>
      <c r="H69" s="8" t="s">
        <v>14</v>
      </c>
      <c r="I69" s="8" t="s">
        <v>14</v>
      </c>
      <c r="J69" s="8" t="s">
        <v>14</v>
      </c>
      <c r="K69" s="8" t="s">
        <v>14</v>
      </c>
      <c r="L69" s="8" t="s">
        <v>14</v>
      </c>
      <c r="M69" s="8" t="s">
        <v>14</v>
      </c>
      <c r="N69" s="8" t="s">
        <v>14</v>
      </c>
      <c r="O69" s="8" t="s">
        <v>14</v>
      </c>
      <c r="P69" s="8" t="s">
        <v>14</v>
      </c>
      <c r="Q69" s="8" t="s">
        <v>14</v>
      </c>
      <c r="R69" s="8" t="s">
        <v>14</v>
      </c>
      <c r="S69" s="8" t="s">
        <v>14</v>
      </c>
      <c r="T69" s="8" t="s">
        <v>14</v>
      </c>
    </row>
    <row r="70">
      <c r="A70" s="8" t="s">
        <v>14</v>
      </c>
      <c r="B70" s="8" t="s">
        <v>14</v>
      </c>
      <c r="C70" s="8" t="s">
        <v>14</v>
      </c>
      <c r="D70" s="8" t="s">
        <v>14</v>
      </c>
      <c r="E70" s="8" t="s">
        <v>14</v>
      </c>
      <c r="F70" s="8" t="s">
        <v>14</v>
      </c>
      <c r="G70" s="8" t="s">
        <v>14</v>
      </c>
      <c r="H70" s="8" t="s">
        <v>14</v>
      </c>
      <c r="I70" s="8" t="s">
        <v>14</v>
      </c>
      <c r="J70" s="8" t="s">
        <v>14</v>
      </c>
      <c r="K70" s="8" t="s">
        <v>14</v>
      </c>
      <c r="L70" s="8" t="s">
        <v>14</v>
      </c>
      <c r="M70" s="8" t="s">
        <v>14</v>
      </c>
      <c r="N70" s="8" t="s">
        <v>14</v>
      </c>
      <c r="O70" s="8" t="s">
        <v>14</v>
      </c>
      <c r="P70" s="8" t="s">
        <v>14</v>
      </c>
      <c r="Q70" s="8" t="s">
        <v>14</v>
      </c>
      <c r="R70" s="8" t="s">
        <v>14</v>
      </c>
      <c r="S70" s="8" t="s">
        <v>14</v>
      </c>
      <c r="T70" s="8" t="s">
        <v>14</v>
      </c>
    </row>
    <row r="71">
      <c r="A71" s="8" t="s">
        <v>14</v>
      </c>
      <c r="B71" s="8" t="s">
        <v>14</v>
      </c>
      <c r="C71" s="8" t="s">
        <v>14</v>
      </c>
      <c r="D71" s="8" t="s">
        <v>14</v>
      </c>
      <c r="E71" s="8" t="s">
        <v>14</v>
      </c>
      <c r="F71" s="8" t="s">
        <v>14</v>
      </c>
      <c r="G71" s="8" t="s">
        <v>14</v>
      </c>
      <c r="H71" s="8" t="s">
        <v>14</v>
      </c>
      <c r="I71" s="8" t="s">
        <v>14</v>
      </c>
      <c r="J71" s="8" t="s">
        <v>14</v>
      </c>
      <c r="K71" s="8" t="s">
        <v>14</v>
      </c>
      <c r="L71" s="8" t="s">
        <v>14</v>
      </c>
      <c r="M71" s="8" t="s">
        <v>14</v>
      </c>
      <c r="N71" s="8" t="s">
        <v>14</v>
      </c>
      <c r="O71" s="8" t="s">
        <v>14</v>
      </c>
      <c r="P71" s="8" t="s">
        <v>14</v>
      </c>
      <c r="Q71" s="8" t="s">
        <v>14</v>
      </c>
      <c r="R71" s="8" t="s">
        <v>14</v>
      </c>
      <c r="S71" s="8" t="s">
        <v>14</v>
      </c>
      <c r="T71" s="8" t="s">
        <v>14</v>
      </c>
    </row>
    <row r="72">
      <c r="A72" s="8" t="s">
        <v>14</v>
      </c>
      <c r="B72" s="8" t="s">
        <v>14</v>
      </c>
      <c r="C72" s="8" t="s">
        <v>14</v>
      </c>
      <c r="D72" s="8" t="s">
        <v>14</v>
      </c>
      <c r="E72" s="8" t="s">
        <v>14</v>
      </c>
      <c r="F72" s="8" t="s">
        <v>14</v>
      </c>
      <c r="G72" s="8" t="s">
        <v>14</v>
      </c>
      <c r="H72" s="8" t="s">
        <v>14</v>
      </c>
      <c r="I72" s="8" t="s">
        <v>14</v>
      </c>
      <c r="J72" s="8" t="s">
        <v>14</v>
      </c>
      <c r="K72" s="8" t="s">
        <v>14</v>
      </c>
      <c r="L72" s="8" t="s">
        <v>14</v>
      </c>
      <c r="M72" s="8" t="s">
        <v>14</v>
      </c>
      <c r="N72" s="8" t="s">
        <v>14</v>
      </c>
      <c r="O72" s="8" t="s">
        <v>14</v>
      </c>
      <c r="P72" s="8" t="s">
        <v>14</v>
      </c>
      <c r="Q72" s="8" t="s">
        <v>14</v>
      </c>
      <c r="R72" s="8" t="s">
        <v>14</v>
      </c>
      <c r="S72" s="8" t="s">
        <v>14</v>
      </c>
      <c r="T72" s="8" t="s">
        <v>14</v>
      </c>
    </row>
    <row r="73">
      <c r="A73" s="8" t="s">
        <v>14</v>
      </c>
      <c r="B73" s="8" t="s">
        <v>14</v>
      </c>
      <c r="C73" s="8" t="s">
        <v>14</v>
      </c>
      <c r="D73" s="8" t="s">
        <v>14</v>
      </c>
      <c r="E73" s="8" t="s">
        <v>14</v>
      </c>
      <c r="F73" s="8" t="s">
        <v>14</v>
      </c>
      <c r="G73" s="8" t="s">
        <v>14</v>
      </c>
      <c r="H73" s="8" t="s">
        <v>14</v>
      </c>
      <c r="I73" s="8" t="s">
        <v>14</v>
      </c>
      <c r="J73" s="8" t="s">
        <v>14</v>
      </c>
      <c r="K73" s="8" t="s">
        <v>14</v>
      </c>
      <c r="L73" s="8" t="s">
        <v>14</v>
      </c>
      <c r="M73" s="8" t="s">
        <v>14</v>
      </c>
      <c r="N73" s="8" t="s">
        <v>14</v>
      </c>
      <c r="O73" s="8" t="s">
        <v>14</v>
      </c>
      <c r="P73" s="8" t="s">
        <v>14</v>
      </c>
      <c r="Q73" s="8" t="s">
        <v>14</v>
      </c>
      <c r="R73" s="8" t="s">
        <v>14</v>
      </c>
      <c r="S73" s="8" t="s">
        <v>14</v>
      </c>
      <c r="T73" s="8" t="s">
        <v>14</v>
      </c>
    </row>
    <row r="74">
      <c r="A74" s="8" t="s">
        <v>14</v>
      </c>
      <c r="B74" s="8" t="s">
        <v>14</v>
      </c>
      <c r="C74" s="8" t="s">
        <v>14</v>
      </c>
      <c r="D74" s="8" t="s">
        <v>14</v>
      </c>
      <c r="E74" s="8" t="s">
        <v>14</v>
      </c>
      <c r="F74" s="8" t="s">
        <v>14</v>
      </c>
      <c r="G74" s="8" t="s">
        <v>14</v>
      </c>
      <c r="H74" s="8" t="s">
        <v>14</v>
      </c>
      <c r="I74" s="8" t="s">
        <v>14</v>
      </c>
      <c r="J74" s="8" t="s">
        <v>14</v>
      </c>
      <c r="K74" s="8" t="s">
        <v>14</v>
      </c>
      <c r="L74" s="8" t="s">
        <v>14</v>
      </c>
      <c r="M74" s="8" t="s">
        <v>14</v>
      </c>
      <c r="N74" s="8" t="s">
        <v>14</v>
      </c>
      <c r="O74" s="8" t="s">
        <v>14</v>
      </c>
      <c r="P74" s="8" t="s">
        <v>14</v>
      </c>
      <c r="Q74" s="8" t="s">
        <v>14</v>
      </c>
      <c r="R74" s="8" t="s">
        <v>14</v>
      </c>
      <c r="S74" s="8" t="s">
        <v>14</v>
      </c>
      <c r="T74" s="8" t="s">
        <v>14</v>
      </c>
    </row>
    <row r="75">
      <c r="A75" s="8" t="s">
        <v>14</v>
      </c>
      <c r="B75" s="8" t="s">
        <v>14</v>
      </c>
      <c r="C75" s="8" t="s">
        <v>14</v>
      </c>
      <c r="D75" s="8" t="s">
        <v>14</v>
      </c>
      <c r="E75" s="8" t="s">
        <v>14</v>
      </c>
      <c r="F75" s="8" t="s">
        <v>14</v>
      </c>
      <c r="G75" s="8" t="s">
        <v>14</v>
      </c>
      <c r="H75" s="8" t="s">
        <v>14</v>
      </c>
      <c r="I75" s="8" t="s">
        <v>14</v>
      </c>
      <c r="J75" s="8" t="s">
        <v>14</v>
      </c>
      <c r="K75" s="8" t="s">
        <v>14</v>
      </c>
      <c r="L75" s="8" t="s">
        <v>14</v>
      </c>
      <c r="M75" s="8" t="s">
        <v>14</v>
      </c>
      <c r="N75" s="8" t="s">
        <v>14</v>
      </c>
      <c r="O75" s="8" t="s">
        <v>14</v>
      </c>
      <c r="P75" s="8" t="s">
        <v>14</v>
      </c>
      <c r="Q75" s="8" t="s">
        <v>14</v>
      </c>
      <c r="R75" s="8" t="s">
        <v>14</v>
      </c>
      <c r="S75" s="8" t="s">
        <v>14</v>
      </c>
      <c r="T75" s="8" t="s">
        <v>14</v>
      </c>
    </row>
    <row r="76">
      <c r="A76" s="8" t="s">
        <v>14</v>
      </c>
      <c r="B76" s="8" t="s">
        <v>14</v>
      </c>
      <c r="C76" s="8" t="s">
        <v>14</v>
      </c>
      <c r="D76" s="8" t="s">
        <v>14</v>
      </c>
      <c r="E76" s="8" t="s">
        <v>14</v>
      </c>
      <c r="F76" s="8" t="s">
        <v>14</v>
      </c>
      <c r="G76" s="8" t="s">
        <v>14</v>
      </c>
      <c r="H76" s="8" t="s">
        <v>14</v>
      </c>
      <c r="I76" s="8" t="s">
        <v>14</v>
      </c>
      <c r="J76" s="8" t="s">
        <v>14</v>
      </c>
      <c r="K76" s="8" t="s">
        <v>14</v>
      </c>
      <c r="L76" s="8" t="s">
        <v>14</v>
      </c>
      <c r="M76" s="8" t="s">
        <v>14</v>
      </c>
      <c r="N76" s="8" t="s">
        <v>14</v>
      </c>
      <c r="O76" s="8" t="s">
        <v>14</v>
      </c>
      <c r="P76" s="8" t="s">
        <v>14</v>
      </c>
      <c r="Q76" s="8" t="s">
        <v>14</v>
      </c>
      <c r="R76" s="8" t="s">
        <v>14</v>
      </c>
      <c r="S76" s="8" t="s">
        <v>14</v>
      </c>
      <c r="T76" s="8" t="s">
        <v>14</v>
      </c>
    </row>
    <row r="77">
      <c r="A77" s="8" t="s">
        <v>14</v>
      </c>
      <c r="B77" s="8" t="s">
        <v>14</v>
      </c>
      <c r="C77" s="8" t="s">
        <v>14</v>
      </c>
      <c r="D77" s="8" t="s">
        <v>14</v>
      </c>
      <c r="E77" s="8" t="s">
        <v>14</v>
      </c>
      <c r="F77" s="8" t="s">
        <v>14</v>
      </c>
      <c r="G77" s="8" t="s">
        <v>14</v>
      </c>
      <c r="H77" s="8" t="s">
        <v>14</v>
      </c>
      <c r="I77" s="8" t="s">
        <v>14</v>
      </c>
      <c r="J77" s="8" t="s">
        <v>14</v>
      </c>
      <c r="K77" s="8" t="s">
        <v>14</v>
      </c>
      <c r="L77" s="8" t="s">
        <v>14</v>
      </c>
      <c r="M77" s="8" t="s">
        <v>14</v>
      </c>
      <c r="N77" s="8" t="s">
        <v>14</v>
      </c>
      <c r="O77" s="8" t="s">
        <v>14</v>
      </c>
      <c r="P77" s="8" t="s">
        <v>14</v>
      </c>
      <c r="Q77" s="8" t="s">
        <v>14</v>
      </c>
      <c r="R77" s="8" t="s">
        <v>14</v>
      </c>
      <c r="S77" s="8" t="s">
        <v>14</v>
      </c>
      <c r="T77" s="8" t="s">
        <v>14</v>
      </c>
    </row>
    <row r="78">
      <c r="A78" s="8" t="s">
        <v>14</v>
      </c>
      <c r="B78" s="8" t="s">
        <v>14</v>
      </c>
      <c r="C78" s="8" t="s">
        <v>14</v>
      </c>
      <c r="D78" s="8" t="s">
        <v>14</v>
      </c>
      <c r="E78" s="8" t="s">
        <v>14</v>
      </c>
      <c r="F78" s="8" t="s">
        <v>14</v>
      </c>
      <c r="G78" s="8" t="s">
        <v>14</v>
      </c>
      <c r="H78" s="8" t="s">
        <v>14</v>
      </c>
      <c r="I78" s="8" t="s">
        <v>14</v>
      </c>
      <c r="J78" s="8" t="s">
        <v>14</v>
      </c>
      <c r="K78" s="8" t="s">
        <v>14</v>
      </c>
      <c r="L78" s="8" t="s">
        <v>14</v>
      </c>
      <c r="M78" s="8" t="s">
        <v>14</v>
      </c>
      <c r="N78" s="8" t="s">
        <v>14</v>
      </c>
      <c r="O78" s="8" t="s">
        <v>14</v>
      </c>
      <c r="P78" s="8" t="s">
        <v>14</v>
      </c>
      <c r="Q78" s="8" t="s">
        <v>14</v>
      </c>
      <c r="R78" s="8" t="s">
        <v>14</v>
      </c>
      <c r="S78" s="8" t="s">
        <v>14</v>
      </c>
      <c r="T78" s="8" t="s">
        <v>14</v>
      </c>
    </row>
    <row r="79">
      <c r="A79" s="8" t="s">
        <v>14</v>
      </c>
      <c r="B79" s="8" t="s">
        <v>14</v>
      </c>
      <c r="C79" s="8" t="s">
        <v>14</v>
      </c>
      <c r="D79" s="8" t="s">
        <v>14</v>
      </c>
      <c r="E79" s="8" t="s">
        <v>14</v>
      </c>
      <c r="F79" s="8" t="s">
        <v>14</v>
      </c>
      <c r="G79" s="8" t="s">
        <v>14</v>
      </c>
      <c r="H79" s="8" t="s">
        <v>14</v>
      </c>
      <c r="I79" s="8" t="s">
        <v>14</v>
      </c>
      <c r="J79" s="8" t="s">
        <v>14</v>
      </c>
      <c r="K79" s="8" t="s">
        <v>14</v>
      </c>
      <c r="L79" s="8" t="s">
        <v>14</v>
      </c>
      <c r="M79" s="8" t="s">
        <v>14</v>
      </c>
      <c r="N79" s="8" t="s">
        <v>14</v>
      </c>
      <c r="O79" s="8" t="s">
        <v>14</v>
      </c>
      <c r="P79" s="8" t="s">
        <v>14</v>
      </c>
      <c r="Q79" s="8" t="s">
        <v>14</v>
      </c>
      <c r="R79" s="8" t="s">
        <v>14</v>
      </c>
      <c r="S79" s="8" t="s">
        <v>14</v>
      </c>
      <c r="T79" s="8" t="s">
        <v>14</v>
      </c>
    </row>
    <row r="80">
      <c r="A80" s="8" t="s">
        <v>14</v>
      </c>
      <c r="B80" s="8" t="s">
        <v>14</v>
      </c>
      <c r="C80" s="8" t="s">
        <v>14</v>
      </c>
      <c r="D80" s="8" t="s">
        <v>14</v>
      </c>
      <c r="E80" s="8" t="s">
        <v>14</v>
      </c>
      <c r="F80" s="8" t="s">
        <v>14</v>
      </c>
      <c r="G80" s="8" t="s">
        <v>14</v>
      </c>
      <c r="H80" s="8" t="s">
        <v>14</v>
      </c>
      <c r="I80" s="8" t="s">
        <v>14</v>
      </c>
      <c r="J80" s="8" t="s">
        <v>14</v>
      </c>
      <c r="K80" s="8" t="s">
        <v>14</v>
      </c>
      <c r="L80" s="8" t="s">
        <v>14</v>
      </c>
      <c r="M80" s="8" t="s">
        <v>14</v>
      </c>
      <c r="N80" s="8" t="s">
        <v>14</v>
      </c>
      <c r="O80" s="8" t="s">
        <v>14</v>
      </c>
      <c r="P80" s="8" t="s">
        <v>14</v>
      </c>
      <c r="Q80" s="8" t="s">
        <v>14</v>
      </c>
      <c r="R80" s="8" t="s">
        <v>14</v>
      </c>
      <c r="S80" s="8" t="s">
        <v>14</v>
      </c>
      <c r="T80" s="8" t="s">
        <v>14</v>
      </c>
    </row>
    <row r="81">
      <c r="A81" s="8" t="s">
        <v>14</v>
      </c>
      <c r="B81" s="8" t="s">
        <v>14</v>
      </c>
      <c r="C81" s="8" t="s">
        <v>14</v>
      </c>
      <c r="D81" s="8" t="s">
        <v>14</v>
      </c>
      <c r="E81" s="8" t="s">
        <v>14</v>
      </c>
      <c r="F81" s="8" t="s">
        <v>14</v>
      </c>
      <c r="G81" s="8" t="s">
        <v>14</v>
      </c>
      <c r="H81" s="8" t="s">
        <v>14</v>
      </c>
      <c r="I81" s="8" t="s">
        <v>14</v>
      </c>
      <c r="J81" s="8" t="s">
        <v>14</v>
      </c>
      <c r="K81" s="8" t="s">
        <v>14</v>
      </c>
      <c r="L81" s="8" t="s">
        <v>14</v>
      </c>
      <c r="M81" s="8" t="s">
        <v>14</v>
      </c>
      <c r="N81" s="8" t="s">
        <v>14</v>
      </c>
      <c r="O81" s="8" t="s">
        <v>14</v>
      </c>
      <c r="P81" s="8" t="s">
        <v>14</v>
      </c>
      <c r="Q81" s="8" t="s">
        <v>14</v>
      </c>
      <c r="R81" s="8" t="s">
        <v>14</v>
      </c>
      <c r="S81" s="8" t="s">
        <v>14</v>
      </c>
      <c r="T81" s="8" t="s">
        <v>14</v>
      </c>
    </row>
    <row r="82">
      <c r="A82" s="8" t="s">
        <v>14</v>
      </c>
      <c r="B82" s="8" t="s">
        <v>14</v>
      </c>
      <c r="C82" s="8" t="s">
        <v>14</v>
      </c>
      <c r="D82" s="8" t="s">
        <v>14</v>
      </c>
      <c r="E82" s="8" t="s">
        <v>14</v>
      </c>
      <c r="F82" s="8" t="s">
        <v>14</v>
      </c>
      <c r="G82" s="8" t="s">
        <v>14</v>
      </c>
      <c r="H82" s="8" t="s">
        <v>14</v>
      </c>
      <c r="I82" s="8" t="s">
        <v>14</v>
      </c>
      <c r="J82" s="8" t="s">
        <v>14</v>
      </c>
      <c r="K82" s="8" t="s">
        <v>14</v>
      </c>
      <c r="L82" s="8" t="s">
        <v>14</v>
      </c>
      <c r="M82" s="8" t="s">
        <v>14</v>
      </c>
      <c r="N82" s="8" t="s">
        <v>14</v>
      </c>
      <c r="O82" s="8" t="s">
        <v>14</v>
      </c>
      <c r="P82" s="8" t="s">
        <v>14</v>
      </c>
      <c r="Q82" s="8" t="s">
        <v>14</v>
      </c>
      <c r="R82" s="8" t="s">
        <v>14</v>
      </c>
      <c r="S82" s="8" t="s">
        <v>14</v>
      </c>
      <c r="T82" s="8" t="s">
        <v>14</v>
      </c>
    </row>
    <row r="83">
      <c r="A83" s="8" t="s">
        <v>14</v>
      </c>
      <c r="B83" s="8" t="s">
        <v>14</v>
      </c>
      <c r="C83" s="8" t="s">
        <v>14</v>
      </c>
      <c r="D83" s="8" t="s">
        <v>14</v>
      </c>
      <c r="E83" s="8" t="s">
        <v>14</v>
      </c>
      <c r="F83" s="8" t="s">
        <v>14</v>
      </c>
      <c r="G83" s="8" t="s">
        <v>14</v>
      </c>
      <c r="H83" s="8" t="s">
        <v>14</v>
      </c>
      <c r="I83" s="8" t="s">
        <v>14</v>
      </c>
      <c r="J83" s="8" t="s">
        <v>14</v>
      </c>
      <c r="K83" s="8" t="s">
        <v>14</v>
      </c>
      <c r="L83" s="8" t="s">
        <v>14</v>
      </c>
      <c r="M83" s="8" t="s">
        <v>14</v>
      </c>
      <c r="N83" s="8" t="s">
        <v>14</v>
      </c>
      <c r="O83" s="8" t="s">
        <v>14</v>
      </c>
      <c r="P83" s="8" t="s">
        <v>14</v>
      </c>
      <c r="Q83" s="8" t="s">
        <v>14</v>
      </c>
      <c r="R83" s="8" t="s">
        <v>14</v>
      </c>
      <c r="S83" s="8" t="s">
        <v>14</v>
      </c>
      <c r="T83" s="8" t="s">
        <v>14</v>
      </c>
    </row>
    <row r="84">
      <c r="A84" s="8" t="s">
        <v>14</v>
      </c>
      <c r="B84" s="8" t="s">
        <v>14</v>
      </c>
      <c r="C84" s="8" t="s">
        <v>14</v>
      </c>
      <c r="D84" s="8" t="s">
        <v>14</v>
      </c>
      <c r="E84" s="8" t="s">
        <v>14</v>
      </c>
      <c r="F84" s="8" t="s">
        <v>14</v>
      </c>
      <c r="G84" s="8" t="s">
        <v>14</v>
      </c>
      <c r="H84" s="8" t="s">
        <v>14</v>
      </c>
      <c r="I84" s="8" t="s">
        <v>14</v>
      </c>
      <c r="J84" s="8" t="s">
        <v>14</v>
      </c>
      <c r="K84" s="8" t="s">
        <v>14</v>
      </c>
      <c r="L84" s="8" t="s">
        <v>14</v>
      </c>
      <c r="M84" s="8" t="s">
        <v>14</v>
      </c>
      <c r="N84" s="8" t="s">
        <v>14</v>
      </c>
      <c r="O84" s="8" t="s">
        <v>14</v>
      </c>
      <c r="P84" s="8" t="s">
        <v>14</v>
      </c>
      <c r="Q84" s="8" t="s">
        <v>14</v>
      </c>
      <c r="R84" s="8" t="s">
        <v>14</v>
      </c>
      <c r="S84" s="8" t="s">
        <v>14</v>
      </c>
      <c r="T84" s="8" t="s">
        <v>14</v>
      </c>
    </row>
    <row r="85">
      <c r="A85" s="8" t="s">
        <v>14</v>
      </c>
      <c r="B85" s="8" t="s">
        <v>14</v>
      </c>
      <c r="C85" s="8" t="s">
        <v>14</v>
      </c>
      <c r="D85" s="8" t="s">
        <v>14</v>
      </c>
      <c r="E85" s="8" t="s">
        <v>14</v>
      </c>
      <c r="F85" s="8" t="s">
        <v>14</v>
      </c>
      <c r="G85" s="8" t="s">
        <v>14</v>
      </c>
      <c r="H85" s="8" t="s">
        <v>14</v>
      </c>
      <c r="I85" s="8" t="s">
        <v>14</v>
      </c>
      <c r="J85" s="8" t="s">
        <v>14</v>
      </c>
      <c r="K85" s="8" t="s">
        <v>14</v>
      </c>
      <c r="L85" s="8" t="s">
        <v>14</v>
      </c>
      <c r="M85" s="8" t="s">
        <v>14</v>
      </c>
      <c r="N85" s="8" t="s">
        <v>14</v>
      </c>
      <c r="O85" s="8" t="s">
        <v>14</v>
      </c>
      <c r="P85" s="8" t="s">
        <v>14</v>
      </c>
      <c r="Q85" s="8" t="s">
        <v>14</v>
      </c>
      <c r="R85" s="8" t="s">
        <v>14</v>
      </c>
      <c r="S85" s="8" t="s">
        <v>14</v>
      </c>
      <c r="T85" s="8" t="s">
        <v>14</v>
      </c>
    </row>
    <row r="86">
      <c r="A86" s="8" t="s">
        <v>14</v>
      </c>
      <c r="B86" s="8" t="s">
        <v>14</v>
      </c>
      <c r="C86" s="8" t="s">
        <v>14</v>
      </c>
      <c r="D86" s="8" t="s">
        <v>14</v>
      </c>
      <c r="E86" s="8" t="s">
        <v>14</v>
      </c>
      <c r="F86" s="8" t="s">
        <v>14</v>
      </c>
      <c r="G86" s="8" t="s">
        <v>14</v>
      </c>
      <c r="H86" s="8" t="s">
        <v>14</v>
      </c>
      <c r="I86" s="8" t="s">
        <v>14</v>
      </c>
      <c r="J86" s="8" t="s">
        <v>14</v>
      </c>
      <c r="K86" s="8" t="s">
        <v>14</v>
      </c>
      <c r="L86" s="8" t="s">
        <v>14</v>
      </c>
      <c r="M86" s="8" t="s">
        <v>14</v>
      </c>
      <c r="N86" s="8" t="s">
        <v>14</v>
      </c>
      <c r="O86" s="8" t="s">
        <v>14</v>
      </c>
      <c r="P86" s="8" t="s">
        <v>14</v>
      </c>
      <c r="Q86" s="8" t="s">
        <v>14</v>
      </c>
      <c r="R86" s="8" t="s">
        <v>14</v>
      </c>
      <c r="S86" s="8" t="s">
        <v>14</v>
      </c>
      <c r="T86" s="8" t="s">
        <v>14</v>
      </c>
    </row>
    <row r="87">
      <c r="A87" s="8" t="s">
        <v>14</v>
      </c>
      <c r="B87" s="8" t="s">
        <v>14</v>
      </c>
      <c r="C87" s="8" t="s">
        <v>14</v>
      </c>
      <c r="D87" s="8" t="s">
        <v>14</v>
      </c>
      <c r="E87" s="8" t="s">
        <v>14</v>
      </c>
      <c r="F87" s="8" t="s">
        <v>14</v>
      </c>
      <c r="G87" s="8" t="s">
        <v>14</v>
      </c>
      <c r="H87" s="8" t="s">
        <v>14</v>
      </c>
      <c r="I87" s="8" t="s">
        <v>14</v>
      </c>
      <c r="J87" s="8" t="s">
        <v>14</v>
      </c>
      <c r="K87" s="8" t="s">
        <v>14</v>
      </c>
      <c r="L87" s="8" t="s">
        <v>14</v>
      </c>
      <c r="M87" s="8" t="s">
        <v>14</v>
      </c>
      <c r="N87" s="8" t="s">
        <v>14</v>
      </c>
      <c r="O87" s="8" t="s">
        <v>14</v>
      </c>
      <c r="P87" s="8" t="s">
        <v>14</v>
      </c>
      <c r="Q87" s="8" t="s">
        <v>14</v>
      </c>
      <c r="R87" s="8" t="s">
        <v>14</v>
      </c>
      <c r="S87" s="8" t="s">
        <v>14</v>
      </c>
      <c r="T87" s="8" t="s">
        <v>14</v>
      </c>
    </row>
    <row r="88">
      <c r="A88" s="8" t="s">
        <v>14</v>
      </c>
      <c r="B88" s="8" t="s">
        <v>14</v>
      </c>
      <c r="C88" s="8" t="s">
        <v>14</v>
      </c>
      <c r="D88" s="8" t="s">
        <v>14</v>
      </c>
      <c r="E88" s="8" t="s">
        <v>14</v>
      </c>
      <c r="F88" s="8" t="s">
        <v>14</v>
      </c>
      <c r="G88" s="8" t="s">
        <v>14</v>
      </c>
      <c r="H88" s="8" t="s">
        <v>14</v>
      </c>
      <c r="I88" s="8" t="s">
        <v>14</v>
      </c>
      <c r="J88" s="8" t="s">
        <v>14</v>
      </c>
      <c r="K88" s="8" t="s">
        <v>14</v>
      </c>
      <c r="L88" s="8" t="s">
        <v>14</v>
      </c>
      <c r="M88" s="8" t="s">
        <v>14</v>
      </c>
      <c r="N88" s="8" t="s">
        <v>14</v>
      </c>
      <c r="O88" s="8" t="s">
        <v>14</v>
      </c>
      <c r="P88" s="8" t="s">
        <v>14</v>
      </c>
      <c r="Q88" s="8" t="s">
        <v>14</v>
      </c>
      <c r="R88" s="8" t="s">
        <v>14</v>
      </c>
      <c r="S88" s="8" t="s">
        <v>14</v>
      </c>
      <c r="T88" s="8" t="s">
        <v>14</v>
      </c>
    </row>
    <row r="89">
      <c r="A89" s="8" t="s">
        <v>14</v>
      </c>
      <c r="B89" s="8" t="s">
        <v>14</v>
      </c>
      <c r="C89" s="8" t="s">
        <v>14</v>
      </c>
      <c r="D89" s="8" t="s">
        <v>14</v>
      </c>
      <c r="E89" s="8" t="s">
        <v>14</v>
      </c>
      <c r="F89" s="8" t="s">
        <v>14</v>
      </c>
      <c r="G89" s="8" t="s">
        <v>14</v>
      </c>
      <c r="H89" s="8" t="s">
        <v>14</v>
      </c>
      <c r="I89" s="8" t="s">
        <v>14</v>
      </c>
      <c r="J89" s="8" t="s">
        <v>14</v>
      </c>
      <c r="K89" s="8" t="s">
        <v>14</v>
      </c>
      <c r="L89" s="8" t="s">
        <v>14</v>
      </c>
      <c r="M89" s="8" t="s">
        <v>14</v>
      </c>
      <c r="N89" s="8" t="s">
        <v>14</v>
      </c>
      <c r="O89" s="8" t="s">
        <v>14</v>
      </c>
      <c r="P89" s="8" t="s">
        <v>14</v>
      </c>
      <c r="Q89" s="8" t="s">
        <v>14</v>
      </c>
      <c r="R89" s="8" t="s">
        <v>14</v>
      </c>
      <c r="S89" s="8" t="s">
        <v>14</v>
      </c>
      <c r="T89" s="8" t="s">
        <v>14</v>
      </c>
    </row>
    <row r="90">
      <c r="A90" s="8" t="s">
        <v>14</v>
      </c>
      <c r="B90" s="8" t="s">
        <v>14</v>
      </c>
      <c r="C90" s="8" t="s">
        <v>14</v>
      </c>
      <c r="D90" s="8" t="s">
        <v>14</v>
      </c>
      <c r="E90" s="8" t="s">
        <v>14</v>
      </c>
      <c r="F90" s="8" t="s">
        <v>14</v>
      </c>
      <c r="G90" s="8" t="s">
        <v>14</v>
      </c>
      <c r="H90" s="8" t="s">
        <v>14</v>
      </c>
      <c r="I90" s="8" t="s">
        <v>14</v>
      </c>
      <c r="J90" s="8" t="s">
        <v>14</v>
      </c>
      <c r="K90" s="8" t="s">
        <v>14</v>
      </c>
      <c r="L90" s="8" t="s">
        <v>14</v>
      </c>
      <c r="M90" s="8" t="s">
        <v>14</v>
      </c>
      <c r="N90" s="8" t="s">
        <v>14</v>
      </c>
      <c r="O90" s="8" t="s">
        <v>14</v>
      </c>
      <c r="P90" s="8" t="s">
        <v>14</v>
      </c>
      <c r="Q90" s="8" t="s">
        <v>14</v>
      </c>
      <c r="R90" s="8" t="s">
        <v>14</v>
      </c>
      <c r="S90" s="8" t="s">
        <v>14</v>
      </c>
      <c r="T90" s="8" t="s">
        <v>14</v>
      </c>
    </row>
    <row r="91">
      <c r="A91" s="8" t="s">
        <v>14</v>
      </c>
      <c r="B91" s="8" t="s">
        <v>14</v>
      </c>
      <c r="C91" s="8" t="s">
        <v>14</v>
      </c>
      <c r="D91" s="8" t="s">
        <v>14</v>
      </c>
      <c r="E91" s="8" t="s">
        <v>14</v>
      </c>
      <c r="F91" s="8" t="s">
        <v>14</v>
      </c>
      <c r="G91" s="8" t="s">
        <v>14</v>
      </c>
      <c r="H91" s="8" t="s">
        <v>14</v>
      </c>
      <c r="I91" s="8" t="s">
        <v>14</v>
      </c>
      <c r="J91" s="8" t="s">
        <v>14</v>
      </c>
      <c r="K91" s="8" t="s">
        <v>14</v>
      </c>
      <c r="L91" s="8" t="s">
        <v>14</v>
      </c>
      <c r="M91" s="8" t="s">
        <v>14</v>
      </c>
      <c r="N91" s="8" t="s">
        <v>14</v>
      </c>
      <c r="O91" s="8" t="s">
        <v>14</v>
      </c>
      <c r="P91" s="8" t="s">
        <v>14</v>
      </c>
      <c r="Q91" s="8" t="s">
        <v>14</v>
      </c>
      <c r="R91" s="8" t="s">
        <v>14</v>
      </c>
      <c r="S91" s="8" t="s">
        <v>14</v>
      </c>
      <c r="T91" s="8" t="s">
        <v>14</v>
      </c>
    </row>
    <row r="92">
      <c r="A92" s="8" t="s">
        <v>14</v>
      </c>
      <c r="B92" s="8" t="s">
        <v>14</v>
      </c>
      <c r="C92" s="8" t="s">
        <v>14</v>
      </c>
      <c r="D92" s="8" t="s">
        <v>14</v>
      </c>
      <c r="E92" s="8" t="s">
        <v>14</v>
      </c>
      <c r="F92" s="8" t="s">
        <v>14</v>
      </c>
      <c r="G92" s="8" t="s">
        <v>14</v>
      </c>
      <c r="H92" s="8" t="s">
        <v>14</v>
      </c>
      <c r="I92" s="8" t="s">
        <v>14</v>
      </c>
      <c r="J92" s="8" t="s">
        <v>14</v>
      </c>
      <c r="K92" s="8" t="s">
        <v>14</v>
      </c>
      <c r="L92" s="8" t="s">
        <v>14</v>
      </c>
      <c r="M92" s="8" t="s">
        <v>14</v>
      </c>
      <c r="N92" s="8" t="s">
        <v>14</v>
      </c>
      <c r="O92" s="8" t="s">
        <v>14</v>
      </c>
      <c r="P92" s="8" t="s">
        <v>14</v>
      </c>
      <c r="Q92" s="8" t="s">
        <v>14</v>
      </c>
      <c r="R92" s="8" t="s">
        <v>14</v>
      </c>
      <c r="S92" s="8" t="s">
        <v>14</v>
      </c>
      <c r="T92" s="8" t="s">
        <v>14</v>
      </c>
    </row>
    <row r="93">
      <c r="A93" s="8" t="s">
        <v>14</v>
      </c>
      <c r="B93" s="8" t="s">
        <v>14</v>
      </c>
      <c r="C93" s="8" t="s">
        <v>14</v>
      </c>
      <c r="D93" s="8" t="s">
        <v>14</v>
      </c>
      <c r="E93" s="8" t="s">
        <v>14</v>
      </c>
      <c r="F93" s="8" t="s">
        <v>14</v>
      </c>
      <c r="G93" s="8" t="s">
        <v>14</v>
      </c>
      <c r="H93" s="8" t="s">
        <v>14</v>
      </c>
      <c r="I93" s="8" t="s">
        <v>14</v>
      </c>
      <c r="J93" s="8" t="s">
        <v>14</v>
      </c>
      <c r="K93" s="8" t="s">
        <v>14</v>
      </c>
      <c r="L93" s="8" t="s">
        <v>14</v>
      </c>
      <c r="M93" s="8" t="s">
        <v>14</v>
      </c>
      <c r="N93" s="8" t="s">
        <v>14</v>
      </c>
      <c r="O93" s="8" t="s">
        <v>14</v>
      </c>
      <c r="P93" s="8" t="s">
        <v>14</v>
      </c>
      <c r="Q93" s="8" t="s">
        <v>14</v>
      </c>
      <c r="R93" s="8" t="s">
        <v>14</v>
      </c>
      <c r="S93" s="8" t="s">
        <v>14</v>
      </c>
      <c r="T93" s="8" t="s">
        <v>14</v>
      </c>
    </row>
    <row r="94">
      <c r="A94" s="8" t="s">
        <v>14</v>
      </c>
      <c r="B94" s="8" t="s">
        <v>14</v>
      </c>
      <c r="C94" s="8" t="s">
        <v>14</v>
      </c>
      <c r="D94" s="8" t="s">
        <v>14</v>
      </c>
      <c r="E94" s="8" t="s">
        <v>14</v>
      </c>
      <c r="F94" s="8" t="s">
        <v>14</v>
      </c>
      <c r="G94" s="8" t="s">
        <v>14</v>
      </c>
      <c r="H94" s="8" t="s">
        <v>14</v>
      </c>
      <c r="I94" s="8" t="s">
        <v>14</v>
      </c>
      <c r="J94" s="8" t="s">
        <v>14</v>
      </c>
      <c r="K94" s="8" t="s">
        <v>14</v>
      </c>
      <c r="L94" s="8" t="s">
        <v>14</v>
      </c>
      <c r="M94" s="8" t="s">
        <v>14</v>
      </c>
      <c r="N94" s="8" t="s">
        <v>14</v>
      </c>
      <c r="O94" s="8" t="s">
        <v>14</v>
      </c>
      <c r="P94" s="8" t="s">
        <v>14</v>
      </c>
      <c r="Q94" s="8" t="s">
        <v>14</v>
      </c>
      <c r="R94" s="8" t="s">
        <v>14</v>
      </c>
      <c r="S94" s="8" t="s">
        <v>14</v>
      </c>
      <c r="T94" s="8" t="s">
        <v>14</v>
      </c>
    </row>
    <row r="95">
      <c r="A95" s="8" t="s">
        <v>14</v>
      </c>
      <c r="B95" s="8" t="s">
        <v>14</v>
      </c>
      <c r="C95" s="8" t="s">
        <v>14</v>
      </c>
      <c r="D95" s="8" t="s">
        <v>14</v>
      </c>
      <c r="E95" s="8" t="s">
        <v>14</v>
      </c>
      <c r="F95" s="8" t="s">
        <v>14</v>
      </c>
      <c r="G95" s="8" t="s">
        <v>14</v>
      </c>
      <c r="H95" s="8" t="s">
        <v>14</v>
      </c>
      <c r="I95" s="8" t="s">
        <v>14</v>
      </c>
      <c r="J95" s="8" t="s">
        <v>14</v>
      </c>
      <c r="K95" s="8" t="s">
        <v>14</v>
      </c>
      <c r="L95" s="8" t="s">
        <v>14</v>
      </c>
      <c r="M95" s="8" t="s">
        <v>14</v>
      </c>
      <c r="N95" s="8" t="s">
        <v>14</v>
      </c>
      <c r="O95" s="8" t="s">
        <v>14</v>
      </c>
      <c r="P95" s="8" t="s">
        <v>14</v>
      </c>
      <c r="Q95" s="8" t="s">
        <v>14</v>
      </c>
      <c r="R95" s="8" t="s">
        <v>14</v>
      </c>
      <c r="S95" s="8" t="s">
        <v>14</v>
      </c>
      <c r="T95" s="8" t="s">
        <v>14</v>
      </c>
    </row>
    <row r="96">
      <c r="A96" s="8" t="s">
        <v>14</v>
      </c>
      <c r="B96" s="8" t="s">
        <v>14</v>
      </c>
      <c r="C96" s="8" t="s">
        <v>14</v>
      </c>
      <c r="D96" s="8" t="s">
        <v>14</v>
      </c>
      <c r="E96" s="8" t="s">
        <v>14</v>
      </c>
      <c r="F96" s="8" t="s">
        <v>14</v>
      </c>
      <c r="G96" s="8" t="s">
        <v>14</v>
      </c>
      <c r="H96" s="8" t="s">
        <v>14</v>
      </c>
      <c r="I96" s="8" t="s">
        <v>14</v>
      </c>
      <c r="J96" s="8" t="s">
        <v>14</v>
      </c>
      <c r="K96" s="8" t="s">
        <v>14</v>
      </c>
      <c r="L96" s="8" t="s">
        <v>14</v>
      </c>
      <c r="M96" s="8" t="s">
        <v>14</v>
      </c>
      <c r="N96" s="8" t="s">
        <v>14</v>
      </c>
      <c r="O96" s="8" t="s">
        <v>14</v>
      </c>
      <c r="P96" s="8" t="s">
        <v>14</v>
      </c>
      <c r="Q96" s="8" t="s">
        <v>14</v>
      </c>
      <c r="R96" s="8" t="s">
        <v>14</v>
      </c>
      <c r="S96" s="8" t="s">
        <v>14</v>
      </c>
      <c r="T96" s="8" t="s">
        <v>14</v>
      </c>
    </row>
    <row r="97">
      <c r="A97" s="8" t="s">
        <v>14</v>
      </c>
      <c r="B97" s="8" t="s">
        <v>14</v>
      </c>
      <c r="C97" s="8" t="s">
        <v>14</v>
      </c>
      <c r="D97" s="8" t="s">
        <v>14</v>
      </c>
      <c r="E97" s="8" t="s">
        <v>14</v>
      </c>
      <c r="F97" s="8" t="s">
        <v>14</v>
      </c>
      <c r="G97" s="8" t="s">
        <v>14</v>
      </c>
      <c r="H97" s="8" t="s">
        <v>14</v>
      </c>
      <c r="I97" s="8" t="s">
        <v>14</v>
      </c>
      <c r="J97" s="8" t="s">
        <v>14</v>
      </c>
      <c r="K97" s="8" t="s">
        <v>14</v>
      </c>
      <c r="L97" s="8" t="s">
        <v>14</v>
      </c>
      <c r="M97" s="8" t="s">
        <v>14</v>
      </c>
      <c r="N97" s="8" t="s">
        <v>14</v>
      </c>
      <c r="O97" s="8" t="s">
        <v>14</v>
      </c>
      <c r="P97" s="8" t="s">
        <v>14</v>
      </c>
      <c r="Q97" s="8" t="s">
        <v>14</v>
      </c>
      <c r="R97" s="8" t="s">
        <v>14</v>
      </c>
      <c r="S97" s="8" t="s">
        <v>14</v>
      </c>
      <c r="T97" s="8" t="s">
        <v>14</v>
      </c>
    </row>
    <row r="98">
      <c r="A98" s="8" t="s">
        <v>14</v>
      </c>
      <c r="B98" s="8" t="s">
        <v>14</v>
      </c>
      <c r="C98" s="8" t="s">
        <v>14</v>
      </c>
      <c r="D98" s="8" t="s">
        <v>14</v>
      </c>
      <c r="E98" s="8" t="s">
        <v>14</v>
      </c>
      <c r="F98" s="8" t="s">
        <v>14</v>
      </c>
      <c r="G98" s="8" t="s">
        <v>14</v>
      </c>
      <c r="H98" s="8" t="s">
        <v>14</v>
      </c>
      <c r="I98" s="8" t="s">
        <v>14</v>
      </c>
      <c r="J98" s="8" t="s">
        <v>14</v>
      </c>
      <c r="K98" s="8" t="s">
        <v>14</v>
      </c>
      <c r="L98" s="8" t="s">
        <v>14</v>
      </c>
      <c r="M98" s="8" t="s">
        <v>14</v>
      </c>
      <c r="N98" s="8" t="s">
        <v>14</v>
      </c>
      <c r="O98" s="8" t="s">
        <v>14</v>
      </c>
      <c r="P98" s="8" t="s">
        <v>14</v>
      </c>
      <c r="Q98" s="8" t="s">
        <v>14</v>
      </c>
      <c r="R98" s="8" t="s">
        <v>14</v>
      </c>
      <c r="S98" s="8" t="s">
        <v>14</v>
      </c>
      <c r="T98" s="8" t="s">
        <v>14</v>
      </c>
    </row>
    <row r="99">
      <c r="A99" s="8" t="s">
        <v>14</v>
      </c>
      <c r="B99" s="8" t="s">
        <v>14</v>
      </c>
      <c r="C99" s="8" t="s">
        <v>14</v>
      </c>
      <c r="D99" s="8" t="s">
        <v>14</v>
      </c>
      <c r="E99" s="8" t="s">
        <v>14</v>
      </c>
      <c r="F99" s="8" t="s">
        <v>14</v>
      </c>
      <c r="G99" s="8" t="s">
        <v>14</v>
      </c>
      <c r="H99" s="8" t="s">
        <v>14</v>
      </c>
      <c r="I99" s="8" t="s">
        <v>14</v>
      </c>
      <c r="J99" s="8" t="s">
        <v>14</v>
      </c>
      <c r="K99" s="8" t="s">
        <v>14</v>
      </c>
      <c r="L99" s="8" t="s">
        <v>14</v>
      </c>
      <c r="M99" s="8" t="s">
        <v>14</v>
      </c>
      <c r="N99" s="8" t="s">
        <v>14</v>
      </c>
      <c r="O99" s="8" t="s">
        <v>14</v>
      </c>
      <c r="P99" s="8" t="s">
        <v>14</v>
      </c>
      <c r="Q99" s="8" t="s">
        <v>14</v>
      </c>
      <c r="R99" s="8" t="s">
        <v>14</v>
      </c>
      <c r="S99" s="8" t="s">
        <v>14</v>
      </c>
      <c r="T99" s="8" t="s">
        <v>14</v>
      </c>
    </row>
    <row r="100">
      <c r="A100" s="8" t="s">
        <v>14</v>
      </c>
      <c r="B100" s="8" t="s">
        <v>14</v>
      </c>
      <c r="C100" s="8" t="s">
        <v>14</v>
      </c>
      <c r="D100" s="8" t="s">
        <v>14</v>
      </c>
      <c r="E100" s="8" t="s">
        <v>14</v>
      </c>
      <c r="F100" s="8" t="s">
        <v>14</v>
      </c>
      <c r="G100" s="8" t="s">
        <v>14</v>
      </c>
      <c r="H100" s="8" t="s">
        <v>14</v>
      </c>
      <c r="I100" s="8" t="s">
        <v>14</v>
      </c>
      <c r="J100" s="8" t="s">
        <v>14</v>
      </c>
      <c r="K100" s="8" t="s">
        <v>14</v>
      </c>
      <c r="L100" s="8" t="s">
        <v>14</v>
      </c>
      <c r="M100" s="8" t="s">
        <v>14</v>
      </c>
      <c r="N100" s="8" t="s">
        <v>14</v>
      </c>
      <c r="O100" s="8" t="s">
        <v>14</v>
      </c>
      <c r="P100" s="8" t="s">
        <v>14</v>
      </c>
      <c r="Q100" s="8" t="s">
        <v>14</v>
      </c>
      <c r="R100" s="8" t="s">
        <v>14</v>
      </c>
      <c r="S100" s="8" t="s">
        <v>14</v>
      </c>
      <c r="T100" s="8" t="s">
        <v>14</v>
      </c>
    </row>
    <row r="101">
      <c r="A101" s="8" t="s">
        <v>14</v>
      </c>
      <c r="B101" s="8" t="s">
        <v>14</v>
      </c>
      <c r="C101" s="8" t="s">
        <v>14</v>
      </c>
      <c r="D101" s="8" t="s">
        <v>14</v>
      </c>
      <c r="E101" s="8" t="s">
        <v>14</v>
      </c>
      <c r="F101" s="8" t="s">
        <v>14</v>
      </c>
      <c r="G101" s="8" t="s">
        <v>14</v>
      </c>
      <c r="H101" s="8" t="s">
        <v>14</v>
      </c>
      <c r="I101" s="8" t="s">
        <v>14</v>
      </c>
      <c r="J101" s="8" t="s">
        <v>14</v>
      </c>
      <c r="K101" s="8" t="s">
        <v>14</v>
      </c>
      <c r="L101" s="8" t="s">
        <v>14</v>
      </c>
      <c r="M101" s="8" t="s">
        <v>14</v>
      </c>
      <c r="N101" s="8" t="s">
        <v>14</v>
      </c>
      <c r="O101" s="8" t="s">
        <v>14</v>
      </c>
      <c r="P101" s="8" t="s">
        <v>14</v>
      </c>
      <c r="Q101" s="8" t="s">
        <v>14</v>
      </c>
      <c r="R101" s="8" t="s">
        <v>14</v>
      </c>
      <c r="S101" s="8" t="s">
        <v>14</v>
      </c>
      <c r="T101" s="8" t="s">
        <v>14</v>
      </c>
    </row>
    <row r="102">
      <c r="A102" s="8" t="s">
        <v>14</v>
      </c>
      <c r="B102" s="8" t="s">
        <v>14</v>
      </c>
      <c r="C102" s="8" t="s">
        <v>14</v>
      </c>
      <c r="D102" s="8" t="s">
        <v>14</v>
      </c>
      <c r="E102" s="8" t="s">
        <v>14</v>
      </c>
      <c r="F102" s="8" t="s">
        <v>14</v>
      </c>
      <c r="G102" s="8" t="s">
        <v>14</v>
      </c>
      <c r="H102" s="8" t="s">
        <v>14</v>
      </c>
      <c r="I102" s="8" t="s">
        <v>14</v>
      </c>
      <c r="J102" s="8" t="s">
        <v>14</v>
      </c>
      <c r="K102" s="8" t="s">
        <v>14</v>
      </c>
      <c r="L102" s="8" t="s">
        <v>14</v>
      </c>
      <c r="M102" s="8" t="s">
        <v>14</v>
      </c>
      <c r="N102" s="8" t="s">
        <v>14</v>
      </c>
      <c r="O102" s="8" t="s">
        <v>14</v>
      </c>
      <c r="P102" s="8" t="s">
        <v>14</v>
      </c>
      <c r="Q102" s="8" t="s">
        <v>14</v>
      </c>
      <c r="R102" s="8" t="s">
        <v>14</v>
      </c>
      <c r="S102" s="8" t="s">
        <v>14</v>
      </c>
      <c r="T102" s="8" t="s">
        <v>14</v>
      </c>
    </row>
    <row r="103">
      <c r="A103" s="8" t="s">
        <v>14</v>
      </c>
      <c r="B103" s="8" t="s">
        <v>14</v>
      </c>
      <c r="C103" s="8" t="s">
        <v>14</v>
      </c>
      <c r="D103" s="8" t="s">
        <v>14</v>
      </c>
      <c r="E103" s="8" t="s">
        <v>14</v>
      </c>
      <c r="F103" s="8" t="s">
        <v>14</v>
      </c>
      <c r="G103" s="8" t="s">
        <v>14</v>
      </c>
      <c r="H103" s="8" t="s">
        <v>14</v>
      </c>
      <c r="I103" s="8" t="s">
        <v>14</v>
      </c>
      <c r="J103" s="8" t="s">
        <v>14</v>
      </c>
      <c r="K103" s="8" t="s">
        <v>14</v>
      </c>
      <c r="L103" s="8" t="s">
        <v>14</v>
      </c>
      <c r="M103" s="8" t="s">
        <v>14</v>
      </c>
      <c r="N103" s="8" t="s">
        <v>14</v>
      </c>
      <c r="O103" s="8" t="s">
        <v>14</v>
      </c>
      <c r="P103" s="8" t="s">
        <v>14</v>
      </c>
      <c r="Q103" s="8" t="s">
        <v>14</v>
      </c>
      <c r="R103" s="8" t="s">
        <v>14</v>
      </c>
      <c r="S103" s="8" t="s">
        <v>14</v>
      </c>
      <c r="T103" s="8" t="s">
        <v>14</v>
      </c>
    </row>
    <row r="104">
      <c r="A104" s="8" t="s">
        <v>14</v>
      </c>
      <c r="B104" s="8" t="s">
        <v>14</v>
      </c>
      <c r="C104" s="8" t="s">
        <v>14</v>
      </c>
      <c r="D104" s="8" t="s">
        <v>14</v>
      </c>
      <c r="E104" s="8" t="s">
        <v>14</v>
      </c>
      <c r="F104" s="8" t="s">
        <v>14</v>
      </c>
      <c r="G104" s="8" t="s">
        <v>14</v>
      </c>
      <c r="H104" s="8" t="s">
        <v>14</v>
      </c>
      <c r="I104" s="8" t="s">
        <v>14</v>
      </c>
      <c r="J104" s="8" t="s">
        <v>14</v>
      </c>
      <c r="K104" s="8" t="s">
        <v>14</v>
      </c>
      <c r="L104" s="8" t="s">
        <v>14</v>
      </c>
      <c r="M104" s="8" t="s">
        <v>14</v>
      </c>
      <c r="N104" s="8" t="s">
        <v>14</v>
      </c>
      <c r="O104" s="8" t="s">
        <v>14</v>
      </c>
      <c r="P104" s="8" t="s">
        <v>14</v>
      </c>
      <c r="Q104" s="8" t="s">
        <v>14</v>
      </c>
      <c r="R104" s="8" t="s">
        <v>14</v>
      </c>
      <c r="S104" s="8" t="s">
        <v>14</v>
      </c>
      <c r="T104" s="8" t="s">
        <v>14</v>
      </c>
    </row>
    <row r="105">
      <c r="A105" s="8" t="s">
        <v>14</v>
      </c>
      <c r="B105" s="8" t="s">
        <v>14</v>
      </c>
      <c r="C105" s="8" t="s">
        <v>14</v>
      </c>
      <c r="D105" s="8" t="s">
        <v>14</v>
      </c>
      <c r="E105" s="8" t="s">
        <v>14</v>
      </c>
      <c r="F105" s="8" t="s">
        <v>14</v>
      </c>
      <c r="G105" s="8" t="s">
        <v>14</v>
      </c>
      <c r="H105" s="8" t="s">
        <v>14</v>
      </c>
      <c r="I105" s="8" t="s">
        <v>14</v>
      </c>
      <c r="J105" s="8" t="s">
        <v>14</v>
      </c>
      <c r="K105" s="8" t="s">
        <v>14</v>
      </c>
      <c r="L105" s="8" t="s">
        <v>14</v>
      </c>
      <c r="M105" s="8" t="s">
        <v>14</v>
      </c>
      <c r="N105" s="8" t="s">
        <v>14</v>
      </c>
      <c r="O105" s="8" t="s">
        <v>14</v>
      </c>
      <c r="P105" s="8" t="s">
        <v>14</v>
      </c>
      <c r="Q105" s="8" t="s">
        <v>14</v>
      </c>
      <c r="R105" s="8" t="s">
        <v>14</v>
      </c>
      <c r="S105" s="8" t="s">
        <v>14</v>
      </c>
      <c r="T105" s="8" t="s">
        <v>14</v>
      </c>
    </row>
    <row r="106">
      <c r="A106" s="8" t="s">
        <v>14</v>
      </c>
      <c r="B106" s="8" t="s">
        <v>14</v>
      </c>
      <c r="C106" s="8" t="s">
        <v>14</v>
      </c>
      <c r="D106" s="8" t="s">
        <v>14</v>
      </c>
      <c r="E106" s="8" t="s">
        <v>14</v>
      </c>
      <c r="F106" s="8" t="s">
        <v>14</v>
      </c>
      <c r="G106" s="8" t="s">
        <v>14</v>
      </c>
      <c r="H106" s="8" t="s">
        <v>14</v>
      </c>
      <c r="I106" s="8" t="s">
        <v>14</v>
      </c>
      <c r="J106" s="8" t="s">
        <v>14</v>
      </c>
      <c r="K106" s="8" t="s">
        <v>14</v>
      </c>
      <c r="L106" s="8" t="s">
        <v>14</v>
      </c>
      <c r="M106" s="8" t="s">
        <v>14</v>
      </c>
      <c r="N106" s="8" t="s">
        <v>14</v>
      </c>
      <c r="O106" s="8" t="s">
        <v>14</v>
      </c>
      <c r="P106" s="8" t="s">
        <v>14</v>
      </c>
      <c r="Q106" s="8" t="s">
        <v>14</v>
      </c>
      <c r="R106" s="8" t="s">
        <v>14</v>
      </c>
      <c r="S106" s="8" t="s">
        <v>14</v>
      </c>
      <c r="T106" s="8" t="s">
        <v>14</v>
      </c>
    </row>
    <row r="107">
      <c r="A107" s="8" t="s">
        <v>14</v>
      </c>
      <c r="B107" s="8" t="s">
        <v>14</v>
      </c>
      <c r="C107" s="8" t="s">
        <v>14</v>
      </c>
      <c r="D107" s="8" t="s">
        <v>14</v>
      </c>
      <c r="E107" s="8" t="s">
        <v>14</v>
      </c>
      <c r="F107" s="8" t="s">
        <v>14</v>
      </c>
      <c r="G107" s="8" t="s">
        <v>14</v>
      </c>
      <c r="H107" s="8" t="s">
        <v>14</v>
      </c>
      <c r="I107" s="8" t="s">
        <v>14</v>
      </c>
      <c r="J107" s="8" t="s">
        <v>14</v>
      </c>
      <c r="K107" s="8" t="s">
        <v>14</v>
      </c>
      <c r="L107" s="8" t="s">
        <v>14</v>
      </c>
      <c r="M107" s="8" t="s">
        <v>14</v>
      </c>
      <c r="N107" s="8" t="s">
        <v>14</v>
      </c>
      <c r="O107" s="8" t="s">
        <v>14</v>
      </c>
      <c r="P107" s="8" t="s">
        <v>14</v>
      </c>
      <c r="Q107" s="8" t="s">
        <v>14</v>
      </c>
      <c r="R107" s="8" t="s">
        <v>14</v>
      </c>
      <c r="S107" s="8" t="s">
        <v>14</v>
      </c>
      <c r="T107" s="8" t="s">
        <v>14</v>
      </c>
    </row>
    <row r="108">
      <c r="A108" s="8" t="s">
        <v>14</v>
      </c>
      <c r="B108" s="8" t="s">
        <v>14</v>
      </c>
      <c r="C108" s="8" t="s">
        <v>14</v>
      </c>
      <c r="D108" s="8" t="s">
        <v>14</v>
      </c>
      <c r="E108" s="8" t="s">
        <v>14</v>
      </c>
      <c r="F108" s="8" t="s">
        <v>14</v>
      </c>
      <c r="G108" s="8" t="s">
        <v>14</v>
      </c>
      <c r="H108" s="8" t="s">
        <v>14</v>
      </c>
      <c r="I108" s="8" t="s">
        <v>14</v>
      </c>
      <c r="J108" s="8" t="s">
        <v>14</v>
      </c>
      <c r="K108" s="8" t="s">
        <v>14</v>
      </c>
      <c r="L108" s="8" t="s">
        <v>14</v>
      </c>
      <c r="M108" s="8" t="s">
        <v>14</v>
      </c>
      <c r="N108" s="8" t="s">
        <v>14</v>
      </c>
      <c r="O108" s="8" t="s">
        <v>14</v>
      </c>
      <c r="P108" s="8" t="s">
        <v>14</v>
      </c>
      <c r="Q108" s="8" t="s">
        <v>14</v>
      </c>
      <c r="R108" s="8" t="s">
        <v>14</v>
      </c>
      <c r="S108" s="8" t="s">
        <v>14</v>
      </c>
      <c r="T108" s="8" t="s">
        <v>14</v>
      </c>
    </row>
    <row r="109">
      <c r="A109" s="8" t="s">
        <v>14</v>
      </c>
      <c r="B109" s="8" t="s">
        <v>14</v>
      </c>
      <c r="C109" s="8" t="s">
        <v>14</v>
      </c>
      <c r="D109" s="8" t="s">
        <v>14</v>
      </c>
      <c r="E109" s="8" t="s">
        <v>14</v>
      </c>
      <c r="F109" s="8" t="s">
        <v>14</v>
      </c>
      <c r="G109" s="8" t="s">
        <v>14</v>
      </c>
      <c r="H109" s="8" t="s">
        <v>14</v>
      </c>
      <c r="I109" s="8" t="s">
        <v>14</v>
      </c>
      <c r="J109" s="8" t="s">
        <v>14</v>
      </c>
      <c r="K109" s="8" t="s">
        <v>14</v>
      </c>
      <c r="L109" s="8" t="s">
        <v>14</v>
      </c>
      <c r="M109" s="8" t="s">
        <v>14</v>
      </c>
      <c r="N109" s="8" t="s">
        <v>14</v>
      </c>
      <c r="O109" s="8" t="s">
        <v>14</v>
      </c>
      <c r="P109" s="8" t="s">
        <v>14</v>
      </c>
      <c r="Q109" s="8" t="s">
        <v>14</v>
      </c>
      <c r="R109" s="8" t="s">
        <v>14</v>
      </c>
      <c r="S109" s="8" t="s">
        <v>14</v>
      </c>
      <c r="T109" s="8" t="s">
        <v>14</v>
      </c>
    </row>
    <row r="110">
      <c r="A110" s="8" t="s">
        <v>14</v>
      </c>
      <c r="B110" s="8" t="s">
        <v>14</v>
      </c>
      <c r="C110" s="8" t="s">
        <v>14</v>
      </c>
      <c r="D110" s="8" t="s">
        <v>14</v>
      </c>
      <c r="E110" s="8" t="s">
        <v>14</v>
      </c>
      <c r="F110" s="8" t="s">
        <v>14</v>
      </c>
      <c r="G110" s="8" t="s">
        <v>14</v>
      </c>
      <c r="H110" s="8" t="s">
        <v>14</v>
      </c>
      <c r="I110" s="8" t="s">
        <v>14</v>
      </c>
      <c r="J110" s="8" t="s">
        <v>14</v>
      </c>
      <c r="K110" s="8" t="s">
        <v>14</v>
      </c>
      <c r="L110" s="8" t="s">
        <v>14</v>
      </c>
      <c r="M110" s="8" t="s">
        <v>14</v>
      </c>
      <c r="N110" s="8" t="s">
        <v>14</v>
      </c>
      <c r="O110" s="8" t="s">
        <v>14</v>
      </c>
      <c r="P110" s="8" t="s">
        <v>14</v>
      </c>
      <c r="Q110" s="8" t="s">
        <v>14</v>
      </c>
      <c r="R110" s="8" t="s">
        <v>14</v>
      </c>
      <c r="S110" s="8" t="s">
        <v>14</v>
      </c>
      <c r="T110" s="8" t="s">
        <v>14</v>
      </c>
    </row>
    <row r="111">
      <c r="A111" s="8" t="s">
        <v>14</v>
      </c>
      <c r="B111" s="8" t="s">
        <v>14</v>
      </c>
      <c r="C111" s="8" t="s">
        <v>14</v>
      </c>
      <c r="D111" s="8" t="s">
        <v>14</v>
      </c>
      <c r="E111" s="8" t="s">
        <v>14</v>
      </c>
      <c r="F111" s="8" t="s">
        <v>14</v>
      </c>
      <c r="G111" s="8" t="s">
        <v>14</v>
      </c>
      <c r="H111" s="8" t="s">
        <v>14</v>
      </c>
      <c r="I111" s="8" t="s">
        <v>14</v>
      </c>
      <c r="J111" s="8" t="s">
        <v>14</v>
      </c>
      <c r="K111" s="8" t="s">
        <v>14</v>
      </c>
      <c r="L111" s="8" t="s">
        <v>14</v>
      </c>
      <c r="M111" s="8" t="s">
        <v>14</v>
      </c>
      <c r="N111" s="8" t="s">
        <v>14</v>
      </c>
      <c r="O111" s="8" t="s">
        <v>14</v>
      </c>
      <c r="P111" s="8" t="s">
        <v>14</v>
      </c>
      <c r="Q111" s="8" t="s">
        <v>14</v>
      </c>
      <c r="R111" s="8" t="s">
        <v>14</v>
      </c>
      <c r="S111" s="8" t="s">
        <v>14</v>
      </c>
      <c r="T111" s="8" t="s">
        <v>14</v>
      </c>
    </row>
    <row r="112">
      <c r="A112" s="8" t="s">
        <v>14</v>
      </c>
      <c r="B112" s="8" t="s">
        <v>14</v>
      </c>
      <c r="C112" s="8" t="s">
        <v>14</v>
      </c>
      <c r="D112" s="8" t="s">
        <v>14</v>
      </c>
      <c r="E112" s="8" t="s">
        <v>14</v>
      </c>
      <c r="F112" s="8" t="s">
        <v>14</v>
      </c>
      <c r="G112" s="8" t="s">
        <v>14</v>
      </c>
      <c r="H112" s="8" t="s">
        <v>14</v>
      </c>
      <c r="I112" s="8" t="s">
        <v>14</v>
      </c>
      <c r="J112" s="8" t="s">
        <v>14</v>
      </c>
      <c r="K112" s="8" t="s">
        <v>14</v>
      </c>
      <c r="L112" s="8" t="s">
        <v>14</v>
      </c>
      <c r="M112" s="8" t="s">
        <v>14</v>
      </c>
      <c r="N112" s="8" t="s">
        <v>14</v>
      </c>
      <c r="O112" s="8" t="s">
        <v>14</v>
      </c>
      <c r="P112" s="8" t="s">
        <v>14</v>
      </c>
      <c r="Q112" s="8" t="s">
        <v>14</v>
      </c>
      <c r="R112" s="8" t="s">
        <v>14</v>
      </c>
      <c r="S112" s="8" t="s">
        <v>14</v>
      </c>
      <c r="T112" s="8" t="s">
        <v>14</v>
      </c>
    </row>
    <row r="113">
      <c r="A113" s="8" t="s">
        <v>14</v>
      </c>
      <c r="B113" s="8" t="s">
        <v>14</v>
      </c>
      <c r="C113" s="8" t="s">
        <v>14</v>
      </c>
      <c r="D113" s="8" t="s">
        <v>14</v>
      </c>
      <c r="E113" s="8" t="s">
        <v>14</v>
      </c>
      <c r="F113" s="8" t="s">
        <v>14</v>
      </c>
      <c r="G113" s="8" t="s">
        <v>14</v>
      </c>
      <c r="H113" s="8" t="s">
        <v>14</v>
      </c>
      <c r="I113" s="8" t="s">
        <v>14</v>
      </c>
      <c r="J113" s="8" t="s">
        <v>14</v>
      </c>
      <c r="K113" s="8" t="s">
        <v>14</v>
      </c>
      <c r="L113" s="8" t="s">
        <v>14</v>
      </c>
      <c r="M113" s="8" t="s">
        <v>14</v>
      </c>
      <c r="N113" s="8" t="s">
        <v>14</v>
      </c>
      <c r="O113" s="8" t="s">
        <v>14</v>
      </c>
      <c r="P113" s="8" t="s">
        <v>14</v>
      </c>
      <c r="Q113" s="8" t="s">
        <v>14</v>
      </c>
      <c r="R113" s="8" t="s">
        <v>14</v>
      </c>
      <c r="S113" s="8" t="s">
        <v>14</v>
      </c>
      <c r="T113" s="8" t="s">
        <v>14</v>
      </c>
    </row>
    <row r="114">
      <c r="A114" s="8" t="s">
        <v>14</v>
      </c>
      <c r="B114" s="8" t="s">
        <v>14</v>
      </c>
      <c r="C114" s="8" t="s">
        <v>14</v>
      </c>
      <c r="D114" s="8" t="s">
        <v>14</v>
      </c>
      <c r="E114" s="8" t="s">
        <v>14</v>
      </c>
      <c r="F114" s="8" t="s">
        <v>14</v>
      </c>
      <c r="G114" s="8" t="s">
        <v>14</v>
      </c>
      <c r="H114" s="8" t="s">
        <v>14</v>
      </c>
      <c r="I114" s="8" t="s">
        <v>14</v>
      </c>
      <c r="J114" s="8" t="s">
        <v>14</v>
      </c>
      <c r="K114" s="8" t="s">
        <v>14</v>
      </c>
      <c r="L114" s="8" t="s">
        <v>14</v>
      </c>
      <c r="M114" s="8" t="s">
        <v>14</v>
      </c>
      <c r="N114" s="8" t="s">
        <v>14</v>
      </c>
      <c r="O114" s="8" t="s">
        <v>14</v>
      </c>
      <c r="P114" s="8" t="s">
        <v>14</v>
      </c>
      <c r="Q114" s="8" t="s">
        <v>14</v>
      </c>
      <c r="R114" s="8" t="s">
        <v>14</v>
      </c>
      <c r="S114" s="8" t="s">
        <v>14</v>
      </c>
      <c r="T114" s="8" t="s">
        <v>14</v>
      </c>
    </row>
    <row r="115">
      <c r="A115" s="8" t="s">
        <v>14</v>
      </c>
      <c r="B115" s="8" t="s">
        <v>14</v>
      </c>
      <c r="C115" s="8" t="s">
        <v>14</v>
      </c>
      <c r="D115" s="8" t="s">
        <v>14</v>
      </c>
      <c r="E115" s="8" t="s">
        <v>14</v>
      </c>
      <c r="F115" s="8" t="s">
        <v>14</v>
      </c>
      <c r="G115" s="8" t="s">
        <v>14</v>
      </c>
      <c r="H115" s="8" t="s">
        <v>14</v>
      </c>
      <c r="I115" s="8" t="s">
        <v>14</v>
      </c>
      <c r="J115" s="8" t="s">
        <v>14</v>
      </c>
      <c r="K115" s="8" t="s">
        <v>14</v>
      </c>
      <c r="L115" s="8" t="s">
        <v>14</v>
      </c>
      <c r="M115" s="8" t="s">
        <v>14</v>
      </c>
      <c r="N115" s="8" t="s">
        <v>14</v>
      </c>
      <c r="O115" s="8" t="s">
        <v>14</v>
      </c>
      <c r="P115" s="8" t="s">
        <v>14</v>
      </c>
      <c r="Q115" s="8" t="s">
        <v>14</v>
      </c>
      <c r="R115" s="8" t="s">
        <v>14</v>
      </c>
      <c r="S115" s="8" t="s">
        <v>14</v>
      </c>
      <c r="T115" s="8" t="s">
        <v>14</v>
      </c>
    </row>
    <row r="116">
      <c r="A116" s="8" t="s">
        <v>14</v>
      </c>
      <c r="B116" s="8" t="s">
        <v>14</v>
      </c>
      <c r="C116" s="8" t="s">
        <v>14</v>
      </c>
      <c r="D116" s="8" t="s">
        <v>14</v>
      </c>
      <c r="E116" s="8" t="s">
        <v>14</v>
      </c>
      <c r="F116" s="8" t="s">
        <v>14</v>
      </c>
      <c r="G116" s="8" t="s">
        <v>14</v>
      </c>
      <c r="H116" s="8" t="s">
        <v>14</v>
      </c>
      <c r="I116" s="8" t="s">
        <v>14</v>
      </c>
      <c r="J116" s="8" t="s">
        <v>14</v>
      </c>
      <c r="K116" s="8" t="s">
        <v>14</v>
      </c>
      <c r="L116" s="8" t="s">
        <v>14</v>
      </c>
      <c r="M116" s="8" t="s">
        <v>14</v>
      </c>
      <c r="N116" s="8" t="s">
        <v>14</v>
      </c>
      <c r="O116" s="8" t="s">
        <v>14</v>
      </c>
      <c r="P116" s="8" t="s">
        <v>14</v>
      </c>
      <c r="Q116" s="8" t="s">
        <v>14</v>
      </c>
      <c r="R116" s="8" t="s">
        <v>14</v>
      </c>
      <c r="S116" s="8" t="s">
        <v>14</v>
      </c>
      <c r="T116" s="8" t="s">
        <v>14</v>
      </c>
    </row>
    <row r="117">
      <c r="A117" s="8" t="s">
        <v>14</v>
      </c>
      <c r="B117" s="8" t="s">
        <v>14</v>
      </c>
      <c r="C117" s="8" t="s">
        <v>14</v>
      </c>
      <c r="D117" s="8" t="s">
        <v>14</v>
      </c>
      <c r="E117" s="8" t="s">
        <v>14</v>
      </c>
      <c r="F117" s="8" t="s">
        <v>14</v>
      </c>
      <c r="G117" s="8" t="s">
        <v>14</v>
      </c>
      <c r="H117" s="8" t="s">
        <v>14</v>
      </c>
      <c r="I117" s="8" t="s">
        <v>14</v>
      </c>
      <c r="J117" s="8" t="s">
        <v>14</v>
      </c>
      <c r="K117" s="8" t="s">
        <v>14</v>
      </c>
      <c r="L117" s="8" t="s">
        <v>14</v>
      </c>
      <c r="M117" s="8" t="s">
        <v>14</v>
      </c>
      <c r="N117" s="8" t="s">
        <v>14</v>
      </c>
      <c r="O117" s="8" t="s">
        <v>14</v>
      </c>
      <c r="P117" s="8" t="s">
        <v>14</v>
      </c>
      <c r="Q117" s="8" t="s">
        <v>14</v>
      </c>
      <c r="R117" s="8" t="s">
        <v>14</v>
      </c>
      <c r="S117" s="8" t="s">
        <v>14</v>
      </c>
      <c r="T117" s="8" t="s">
        <v>14</v>
      </c>
    </row>
    <row r="118">
      <c r="A118" s="8" t="s">
        <v>14</v>
      </c>
      <c r="B118" s="8" t="s">
        <v>14</v>
      </c>
      <c r="C118" s="8" t="s">
        <v>14</v>
      </c>
      <c r="D118" s="8" t="s">
        <v>14</v>
      </c>
      <c r="E118" s="8" t="s">
        <v>14</v>
      </c>
      <c r="F118" s="8" t="s">
        <v>14</v>
      </c>
      <c r="G118" s="8" t="s">
        <v>14</v>
      </c>
      <c r="H118" s="8" t="s">
        <v>14</v>
      </c>
      <c r="I118" s="8" t="s">
        <v>14</v>
      </c>
      <c r="J118" s="8" t="s">
        <v>14</v>
      </c>
      <c r="K118" s="8" t="s">
        <v>14</v>
      </c>
      <c r="L118" s="8" t="s">
        <v>14</v>
      </c>
      <c r="M118" s="8" t="s">
        <v>14</v>
      </c>
      <c r="N118" s="8" t="s">
        <v>14</v>
      </c>
      <c r="O118" s="8" t="s">
        <v>14</v>
      </c>
      <c r="P118" s="8" t="s">
        <v>14</v>
      </c>
      <c r="Q118" s="8" t="s">
        <v>14</v>
      </c>
      <c r="R118" s="8" t="s">
        <v>14</v>
      </c>
      <c r="S118" s="8" t="s">
        <v>14</v>
      </c>
      <c r="T118" s="8" t="s">
        <v>14</v>
      </c>
    </row>
    <row r="119">
      <c r="A119" s="8" t="s">
        <v>14</v>
      </c>
      <c r="B119" s="8" t="s">
        <v>14</v>
      </c>
      <c r="C119" s="8" t="s">
        <v>14</v>
      </c>
      <c r="D119" s="8" t="s">
        <v>14</v>
      </c>
      <c r="E119" s="8" t="s">
        <v>14</v>
      </c>
      <c r="F119" s="8" t="s">
        <v>14</v>
      </c>
      <c r="G119" s="8" t="s">
        <v>14</v>
      </c>
      <c r="H119" s="8" t="s">
        <v>14</v>
      </c>
      <c r="I119" s="8" t="s">
        <v>14</v>
      </c>
      <c r="J119" s="8" t="s">
        <v>14</v>
      </c>
      <c r="K119" s="8" t="s">
        <v>14</v>
      </c>
      <c r="L119" s="8" t="s">
        <v>14</v>
      </c>
      <c r="M119" s="8" t="s">
        <v>14</v>
      </c>
      <c r="N119" s="8" t="s">
        <v>14</v>
      </c>
      <c r="O119" s="8" t="s">
        <v>14</v>
      </c>
      <c r="P119" s="8" t="s">
        <v>14</v>
      </c>
      <c r="Q119" s="8" t="s">
        <v>14</v>
      </c>
      <c r="R119" s="8" t="s">
        <v>14</v>
      </c>
      <c r="S119" s="8" t="s">
        <v>14</v>
      </c>
      <c r="T119" s="8" t="s">
        <v>14</v>
      </c>
    </row>
    <row r="120">
      <c r="A120" s="8" t="s">
        <v>14</v>
      </c>
      <c r="B120" s="8" t="s">
        <v>14</v>
      </c>
      <c r="C120" s="8" t="s">
        <v>14</v>
      </c>
      <c r="D120" s="8" t="s">
        <v>14</v>
      </c>
      <c r="E120" s="8" t="s">
        <v>14</v>
      </c>
      <c r="F120" s="8" t="s">
        <v>14</v>
      </c>
      <c r="G120" s="8" t="s">
        <v>14</v>
      </c>
      <c r="H120" s="8" t="s">
        <v>14</v>
      </c>
      <c r="I120" s="8" t="s">
        <v>14</v>
      </c>
      <c r="J120" s="8" t="s">
        <v>14</v>
      </c>
      <c r="K120" s="8" t="s">
        <v>14</v>
      </c>
      <c r="L120" s="8" t="s">
        <v>14</v>
      </c>
      <c r="M120" s="8" t="s">
        <v>14</v>
      </c>
      <c r="N120" s="8" t="s">
        <v>14</v>
      </c>
      <c r="O120" s="8" t="s">
        <v>14</v>
      </c>
      <c r="P120" s="8" t="s">
        <v>14</v>
      </c>
      <c r="Q120" s="8" t="s">
        <v>14</v>
      </c>
      <c r="R120" s="8" t="s">
        <v>14</v>
      </c>
      <c r="S120" s="8" t="s">
        <v>14</v>
      </c>
      <c r="T120" s="8" t="s">
        <v>14</v>
      </c>
    </row>
    <row r="121">
      <c r="A121" s="8" t="s">
        <v>14</v>
      </c>
      <c r="B121" s="8" t="s">
        <v>14</v>
      </c>
      <c r="C121" s="8" t="s">
        <v>14</v>
      </c>
      <c r="D121" s="8" t="s">
        <v>14</v>
      </c>
      <c r="E121" s="8" t="s">
        <v>14</v>
      </c>
      <c r="F121" s="8" t="s">
        <v>14</v>
      </c>
      <c r="G121" s="8" t="s">
        <v>14</v>
      </c>
      <c r="H121" s="8" t="s">
        <v>14</v>
      </c>
      <c r="I121" s="8" t="s">
        <v>14</v>
      </c>
      <c r="J121" s="8" t="s">
        <v>14</v>
      </c>
      <c r="K121" s="8" t="s">
        <v>14</v>
      </c>
      <c r="L121" s="8" t="s">
        <v>14</v>
      </c>
      <c r="M121" s="8" t="s">
        <v>14</v>
      </c>
      <c r="N121" s="8" t="s">
        <v>14</v>
      </c>
      <c r="O121" s="8" t="s">
        <v>14</v>
      </c>
      <c r="P121" s="8" t="s">
        <v>14</v>
      </c>
      <c r="Q121" s="8" t="s">
        <v>14</v>
      </c>
      <c r="R121" s="8" t="s">
        <v>14</v>
      </c>
      <c r="S121" s="8" t="s">
        <v>14</v>
      </c>
      <c r="T121" s="8" t="s">
        <v>14</v>
      </c>
    </row>
    <row r="122">
      <c r="A122" s="8" t="s">
        <v>14</v>
      </c>
      <c r="B122" s="8" t="s">
        <v>14</v>
      </c>
      <c r="C122" s="8" t="s">
        <v>14</v>
      </c>
      <c r="D122" s="8" t="s">
        <v>14</v>
      </c>
      <c r="E122" s="8" t="s">
        <v>14</v>
      </c>
      <c r="F122" s="8" t="s">
        <v>14</v>
      </c>
      <c r="G122" s="8" t="s">
        <v>14</v>
      </c>
      <c r="H122" s="8" t="s">
        <v>14</v>
      </c>
      <c r="I122" s="8" t="s">
        <v>14</v>
      </c>
      <c r="J122" s="8" t="s">
        <v>14</v>
      </c>
      <c r="K122" s="8" t="s">
        <v>14</v>
      </c>
      <c r="L122" s="8" t="s">
        <v>14</v>
      </c>
      <c r="M122" s="8" t="s">
        <v>14</v>
      </c>
      <c r="N122" s="8" t="s">
        <v>14</v>
      </c>
      <c r="O122" s="8" t="s">
        <v>14</v>
      </c>
      <c r="P122" s="8" t="s">
        <v>14</v>
      </c>
      <c r="Q122" s="8" t="s">
        <v>14</v>
      </c>
      <c r="R122" s="8" t="s">
        <v>14</v>
      </c>
      <c r="S122" s="8" t="s">
        <v>14</v>
      </c>
      <c r="T122" s="8" t="s">
        <v>14</v>
      </c>
    </row>
    <row r="123">
      <c r="A123" s="8" t="s">
        <v>14</v>
      </c>
      <c r="B123" s="8" t="s">
        <v>14</v>
      </c>
      <c r="C123" s="8" t="s">
        <v>14</v>
      </c>
      <c r="D123" s="8" t="s">
        <v>14</v>
      </c>
      <c r="E123" s="8" t="s">
        <v>14</v>
      </c>
      <c r="F123" s="8" t="s">
        <v>14</v>
      </c>
      <c r="G123" s="8" t="s">
        <v>14</v>
      </c>
      <c r="H123" s="8" t="s">
        <v>14</v>
      </c>
      <c r="I123" s="8" t="s">
        <v>14</v>
      </c>
      <c r="J123" s="8" t="s">
        <v>14</v>
      </c>
      <c r="K123" s="8" t="s">
        <v>14</v>
      </c>
      <c r="L123" s="8" t="s">
        <v>14</v>
      </c>
      <c r="M123" s="8" t="s">
        <v>14</v>
      </c>
      <c r="N123" s="8" t="s">
        <v>14</v>
      </c>
      <c r="O123" s="8" t="s">
        <v>14</v>
      </c>
      <c r="P123" s="8" t="s">
        <v>14</v>
      </c>
      <c r="Q123" s="8" t="s">
        <v>14</v>
      </c>
      <c r="R123" s="8" t="s">
        <v>14</v>
      </c>
      <c r="S123" s="8" t="s">
        <v>14</v>
      </c>
      <c r="T123" s="8" t="s">
        <v>14</v>
      </c>
    </row>
    <row r="124">
      <c r="A124" s="8" t="s">
        <v>14</v>
      </c>
      <c r="B124" s="8" t="s">
        <v>14</v>
      </c>
      <c r="C124" s="8" t="s">
        <v>14</v>
      </c>
      <c r="D124" s="8" t="s">
        <v>14</v>
      </c>
      <c r="E124" s="8" t="s">
        <v>14</v>
      </c>
      <c r="F124" s="8" t="s">
        <v>14</v>
      </c>
      <c r="G124" s="8" t="s">
        <v>14</v>
      </c>
      <c r="H124" s="8" t="s">
        <v>14</v>
      </c>
      <c r="I124" s="8" t="s">
        <v>14</v>
      </c>
      <c r="J124" s="8" t="s">
        <v>14</v>
      </c>
      <c r="K124" s="8" t="s">
        <v>14</v>
      </c>
      <c r="L124" s="8" t="s">
        <v>14</v>
      </c>
      <c r="M124" s="8" t="s">
        <v>14</v>
      </c>
      <c r="N124" s="8" t="s">
        <v>14</v>
      </c>
      <c r="O124" s="8" t="s">
        <v>14</v>
      </c>
      <c r="P124" s="8" t="s">
        <v>14</v>
      </c>
      <c r="Q124" s="8" t="s">
        <v>14</v>
      </c>
      <c r="R124" s="8" t="s">
        <v>14</v>
      </c>
      <c r="S124" s="8" t="s">
        <v>14</v>
      </c>
      <c r="T124" s="8" t="s">
        <v>14</v>
      </c>
    </row>
    <row r="125">
      <c r="A125" s="8" t="s">
        <v>14</v>
      </c>
      <c r="B125" s="8" t="s">
        <v>14</v>
      </c>
      <c r="C125" s="8" t="s">
        <v>14</v>
      </c>
      <c r="D125" s="8" t="s">
        <v>14</v>
      </c>
      <c r="E125" s="8" t="s">
        <v>14</v>
      </c>
      <c r="F125" s="8" t="s">
        <v>14</v>
      </c>
      <c r="G125" s="8" t="s">
        <v>14</v>
      </c>
      <c r="H125" s="8" t="s">
        <v>14</v>
      </c>
      <c r="I125" s="8" t="s">
        <v>14</v>
      </c>
      <c r="J125" s="8" t="s">
        <v>14</v>
      </c>
      <c r="K125" s="8" t="s">
        <v>14</v>
      </c>
      <c r="L125" s="8" t="s">
        <v>14</v>
      </c>
      <c r="M125" s="8" t="s">
        <v>14</v>
      </c>
      <c r="N125" s="8" t="s">
        <v>14</v>
      </c>
      <c r="O125" s="8" t="s">
        <v>14</v>
      </c>
      <c r="P125" s="8" t="s">
        <v>14</v>
      </c>
      <c r="Q125" s="8" t="s">
        <v>14</v>
      </c>
      <c r="R125" s="8" t="s">
        <v>14</v>
      </c>
      <c r="S125" s="8" t="s">
        <v>14</v>
      </c>
      <c r="T125" s="8" t="s">
        <v>14</v>
      </c>
    </row>
    <row r="126">
      <c r="A126" s="8" t="s">
        <v>14</v>
      </c>
      <c r="B126" s="8" t="s">
        <v>14</v>
      </c>
      <c r="C126" s="8" t="s">
        <v>14</v>
      </c>
      <c r="D126" s="8" t="s">
        <v>14</v>
      </c>
      <c r="E126" s="8" t="s">
        <v>14</v>
      </c>
      <c r="F126" s="8" t="s">
        <v>14</v>
      </c>
      <c r="G126" s="8" t="s">
        <v>14</v>
      </c>
      <c r="H126" s="8" t="s">
        <v>14</v>
      </c>
      <c r="I126" s="8" t="s">
        <v>14</v>
      </c>
      <c r="J126" s="8" t="s">
        <v>14</v>
      </c>
      <c r="K126" s="8" t="s">
        <v>14</v>
      </c>
      <c r="L126" s="8" t="s">
        <v>14</v>
      </c>
      <c r="M126" s="8" t="s">
        <v>14</v>
      </c>
      <c r="N126" s="8" t="s">
        <v>14</v>
      </c>
      <c r="O126" s="8" t="s">
        <v>14</v>
      </c>
      <c r="P126" s="8" t="s">
        <v>14</v>
      </c>
      <c r="Q126" s="8" t="s">
        <v>14</v>
      </c>
      <c r="R126" s="8" t="s">
        <v>14</v>
      </c>
      <c r="S126" s="8" t="s">
        <v>14</v>
      </c>
      <c r="T126" s="8" t="s">
        <v>14</v>
      </c>
    </row>
    <row r="127">
      <c r="A127" s="8" t="s">
        <v>14</v>
      </c>
      <c r="B127" s="8" t="s">
        <v>14</v>
      </c>
      <c r="C127" s="8" t="s">
        <v>14</v>
      </c>
      <c r="D127" s="8" t="s">
        <v>14</v>
      </c>
      <c r="E127" s="8" t="s">
        <v>14</v>
      </c>
      <c r="F127" s="8" t="s">
        <v>14</v>
      </c>
      <c r="G127" s="8" t="s">
        <v>14</v>
      </c>
      <c r="H127" s="8" t="s">
        <v>14</v>
      </c>
      <c r="I127" s="8" t="s">
        <v>14</v>
      </c>
      <c r="J127" s="8" t="s">
        <v>14</v>
      </c>
      <c r="K127" s="8" t="s">
        <v>14</v>
      </c>
      <c r="L127" s="8" t="s">
        <v>14</v>
      </c>
      <c r="M127" s="8" t="s">
        <v>14</v>
      </c>
      <c r="N127" s="8" t="s">
        <v>14</v>
      </c>
      <c r="O127" s="8" t="s">
        <v>14</v>
      </c>
      <c r="P127" s="8" t="s">
        <v>14</v>
      </c>
      <c r="Q127" s="8" t="s">
        <v>14</v>
      </c>
      <c r="R127" s="8" t="s">
        <v>14</v>
      </c>
      <c r="S127" s="8" t="s">
        <v>14</v>
      </c>
      <c r="T127" s="8" t="s">
        <v>14</v>
      </c>
    </row>
    <row r="128">
      <c r="A128" s="8" t="s">
        <v>14</v>
      </c>
      <c r="B128" s="8" t="s">
        <v>14</v>
      </c>
      <c r="C128" s="8" t="s">
        <v>14</v>
      </c>
      <c r="D128" s="8" t="s">
        <v>14</v>
      </c>
      <c r="E128" s="8" t="s">
        <v>14</v>
      </c>
      <c r="F128" s="8" t="s">
        <v>14</v>
      </c>
      <c r="G128" s="8" t="s">
        <v>14</v>
      </c>
      <c r="H128" s="8" t="s">
        <v>14</v>
      </c>
      <c r="I128" s="8" t="s">
        <v>14</v>
      </c>
      <c r="J128" s="8" t="s">
        <v>14</v>
      </c>
      <c r="K128" s="8" t="s">
        <v>14</v>
      </c>
      <c r="L128" s="8" t="s">
        <v>14</v>
      </c>
      <c r="M128" s="8" t="s">
        <v>14</v>
      </c>
      <c r="N128" s="8" t="s">
        <v>14</v>
      </c>
      <c r="O128" s="8" t="s">
        <v>14</v>
      </c>
      <c r="P128" s="8" t="s">
        <v>14</v>
      </c>
      <c r="Q128" s="8" t="s">
        <v>14</v>
      </c>
      <c r="R128" s="8" t="s">
        <v>14</v>
      </c>
      <c r="S128" s="8" t="s">
        <v>14</v>
      </c>
      <c r="T128" s="8" t="s">
        <v>14</v>
      </c>
    </row>
    <row r="129">
      <c r="A129" s="8" t="s">
        <v>14</v>
      </c>
      <c r="B129" s="8" t="s">
        <v>14</v>
      </c>
      <c r="C129" s="8" t="s">
        <v>14</v>
      </c>
      <c r="D129" s="8" t="s">
        <v>14</v>
      </c>
      <c r="E129" s="8" t="s">
        <v>14</v>
      </c>
      <c r="F129" s="8" t="s">
        <v>14</v>
      </c>
      <c r="G129" s="8" t="s">
        <v>14</v>
      </c>
      <c r="H129" s="8" t="s">
        <v>14</v>
      </c>
      <c r="I129" s="8" t="s">
        <v>14</v>
      </c>
      <c r="J129" s="8" t="s">
        <v>14</v>
      </c>
      <c r="K129" s="8" t="s">
        <v>14</v>
      </c>
      <c r="L129" s="8" t="s">
        <v>14</v>
      </c>
      <c r="M129" s="8" t="s">
        <v>14</v>
      </c>
      <c r="N129" s="8" t="s">
        <v>14</v>
      </c>
      <c r="O129" s="8" t="s">
        <v>14</v>
      </c>
      <c r="P129" s="8" t="s">
        <v>14</v>
      </c>
      <c r="Q129" s="8" t="s">
        <v>14</v>
      </c>
      <c r="R129" s="8" t="s">
        <v>14</v>
      </c>
      <c r="S129" s="8" t="s">
        <v>14</v>
      </c>
      <c r="T129" s="8" t="s">
        <v>14</v>
      </c>
    </row>
    <row r="130">
      <c r="A130" s="8" t="s">
        <v>14</v>
      </c>
      <c r="B130" s="8" t="s">
        <v>14</v>
      </c>
      <c r="C130" s="8" t="s">
        <v>14</v>
      </c>
      <c r="D130" s="8" t="s">
        <v>14</v>
      </c>
      <c r="E130" s="8" t="s">
        <v>14</v>
      </c>
      <c r="F130" s="8" t="s">
        <v>14</v>
      </c>
      <c r="G130" s="8" t="s">
        <v>14</v>
      </c>
      <c r="H130" s="8" t="s">
        <v>14</v>
      </c>
      <c r="I130" s="8" t="s">
        <v>14</v>
      </c>
      <c r="J130" s="8" t="s">
        <v>14</v>
      </c>
      <c r="K130" s="8" t="s">
        <v>14</v>
      </c>
      <c r="L130" s="8" t="s">
        <v>14</v>
      </c>
      <c r="M130" s="8" t="s">
        <v>14</v>
      </c>
      <c r="N130" s="8" t="s">
        <v>14</v>
      </c>
      <c r="O130" s="8" t="s">
        <v>14</v>
      </c>
      <c r="P130" s="8" t="s">
        <v>14</v>
      </c>
      <c r="Q130" s="8" t="s">
        <v>14</v>
      </c>
      <c r="R130" s="8" t="s">
        <v>14</v>
      </c>
      <c r="S130" s="8" t="s">
        <v>14</v>
      </c>
      <c r="T130" s="8" t="s">
        <v>14</v>
      </c>
    </row>
    <row r="131">
      <c r="A131" s="8" t="s">
        <v>14</v>
      </c>
      <c r="B131" s="8" t="s">
        <v>14</v>
      </c>
      <c r="C131" s="8" t="s">
        <v>14</v>
      </c>
      <c r="D131" s="8" t="s">
        <v>14</v>
      </c>
      <c r="E131" s="8" t="s">
        <v>14</v>
      </c>
      <c r="F131" s="8" t="s">
        <v>14</v>
      </c>
      <c r="G131" s="8" t="s">
        <v>14</v>
      </c>
      <c r="H131" s="8" t="s">
        <v>14</v>
      </c>
      <c r="I131" s="8" t="s">
        <v>14</v>
      </c>
      <c r="J131" s="8" t="s">
        <v>14</v>
      </c>
      <c r="K131" s="8" t="s">
        <v>14</v>
      </c>
      <c r="L131" s="8" t="s">
        <v>14</v>
      </c>
      <c r="M131" s="8" t="s">
        <v>14</v>
      </c>
      <c r="N131" s="8" t="s">
        <v>14</v>
      </c>
      <c r="O131" s="8" t="s">
        <v>14</v>
      </c>
      <c r="P131" s="8" t="s">
        <v>14</v>
      </c>
      <c r="Q131" s="8" t="s">
        <v>14</v>
      </c>
      <c r="R131" s="8" t="s">
        <v>14</v>
      </c>
      <c r="S131" s="8" t="s">
        <v>14</v>
      </c>
      <c r="T131" s="8" t="s">
        <v>14</v>
      </c>
    </row>
    <row r="132">
      <c r="A132" s="8" t="s">
        <v>14</v>
      </c>
      <c r="B132" s="8" t="s">
        <v>14</v>
      </c>
      <c r="C132" s="8" t="s">
        <v>14</v>
      </c>
      <c r="D132" s="8" t="s">
        <v>14</v>
      </c>
      <c r="E132" s="8" t="s">
        <v>14</v>
      </c>
      <c r="F132" s="8" t="s">
        <v>14</v>
      </c>
      <c r="G132" s="8" t="s">
        <v>14</v>
      </c>
      <c r="H132" s="8" t="s">
        <v>14</v>
      </c>
      <c r="I132" s="8" t="s">
        <v>14</v>
      </c>
      <c r="J132" s="8" t="s">
        <v>14</v>
      </c>
      <c r="K132" s="8" t="s">
        <v>14</v>
      </c>
      <c r="L132" s="8" t="s">
        <v>14</v>
      </c>
      <c r="M132" s="8" t="s">
        <v>14</v>
      </c>
      <c r="N132" s="8" t="s">
        <v>14</v>
      </c>
      <c r="O132" s="8" t="s">
        <v>14</v>
      </c>
      <c r="P132" s="8" t="s">
        <v>14</v>
      </c>
      <c r="Q132" s="8" t="s">
        <v>14</v>
      </c>
      <c r="R132" s="8" t="s">
        <v>14</v>
      </c>
      <c r="S132" s="8" t="s">
        <v>14</v>
      </c>
      <c r="T132" s="8" t="s">
        <v>14</v>
      </c>
    </row>
    <row r="133">
      <c r="A133" s="8" t="s">
        <v>14</v>
      </c>
      <c r="B133" s="8" t="s">
        <v>14</v>
      </c>
      <c r="C133" s="8" t="s">
        <v>14</v>
      </c>
      <c r="D133" s="8" t="s">
        <v>14</v>
      </c>
      <c r="E133" s="8" t="s">
        <v>14</v>
      </c>
      <c r="F133" s="8" t="s">
        <v>14</v>
      </c>
      <c r="G133" s="8" t="s">
        <v>14</v>
      </c>
      <c r="H133" s="8" t="s">
        <v>14</v>
      </c>
      <c r="I133" s="8" t="s">
        <v>14</v>
      </c>
      <c r="J133" s="8" t="s">
        <v>14</v>
      </c>
      <c r="K133" s="8" t="s">
        <v>14</v>
      </c>
      <c r="L133" s="8" t="s">
        <v>14</v>
      </c>
      <c r="M133" s="8" t="s">
        <v>14</v>
      </c>
      <c r="N133" s="8" t="s">
        <v>14</v>
      </c>
      <c r="O133" s="8" t="s">
        <v>14</v>
      </c>
      <c r="P133" s="8" t="s">
        <v>14</v>
      </c>
      <c r="Q133" s="8" t="s">
        <v>14</v>
      </c>
      <c r="R133" s="8" t="s">
        <v>14</v>
      </c>
      <c r="S133" s="8" t="s">
        <v>14</v>
      </c>
      <c r="T133" s="8" t="s">
        <v>14</v>
      </c>
    </row>
    <row r="134">
      <c r="A134" s="8" t="s">
        <v>14</v>
      </c>
      <c r="B134" s="8" t="s">
        <v>14</v>
      </c>
      <c r="C134" s="8" t="s">
        <v>14</v>
      </c>
      <c r="D134" s="8" t="s">
        <v>14</v>
      </c>
      <c r="E134" s="8" t="s">
        <v>14</v>
      </c>
      <c r="F134" s="8" t="s">
        <v>14</v>
      </c>
      <c r="G134" s="8" t="s">
        <v>14</v>
      </c>
      <c r="H134" s="8" t="s">
        <v>14</v>
      </c>
      <c r="I134" s="8" t="s">
        <v>14</v>
      </c>
      <c r="J134" s="8" t="s">
        <v>14</v>
      </c>
      <c r="K134" s="8" t="s">
        <v>14</v>
      </c>
      <c r="L134" s="8" t="s">
        <v>14</v>
      </c>
      <c r="M134" s="8" t="s">
        <v>14</v>
      </c>
      <c r="N134" s="8" t="s">
        <v>14</v>
      </c>
      <c r="O134" s="8" t="s">
        <v>14</v>
      </c>
      <c r="P134" s="8" t="s">
        <v>14</v>
      </c>
      <c r="Q134" s="8" t="s">
        <v>14</v>
      </c>
      <c r="R134" s="8" t="s">
        <v>14</v>
      </c>
      <c r="S134" s="8" t="s">
        <v>14</v>
      </c>
      <c r="T134" s="8" t="s">
        <v>14</v>
      </c>
    </row>
    <row r="135">
      <c r="A135" s="8" t="s">
        <v>14</v>
      </c>
      <c r="B135" s="8" t="s">
        <v>14</v>
      </c>
      <c r="C135" s="8" t="s">
        <v>14</v>
      </c>
      <c r="D135" s="8" t="s">
        <v>14</v>
      </c>
      <c r="E135" s="8" t="s">
        <v>14</v>
      </c>
      <c r="F135" s="8" t="s">
        <v>14</v>
      </c>
      <c r="G135" s="8" t="s">
        <v>14</v>
      </c>
      <c r="H135" s="8" t="s">
        <v>14</v>
      </c>
      <c r="I135" s="8" t="s">
        <v>14</v>
      </c>
      <c r="J135" s="8" t="s">
        <v>14</v>
      </c>
      <c r="K135" s="8" t="s">
        <v>14</v>
      </c>
      <c r="L135" s="8" t="s">
        <v>14</v>
      </c>
      <c r="M135" s="8" t="s">
        <v>14</v>
      </c>
      <c r="N135" s="8" t="s">
        <v>14</v>
      </c>
      <c r="O135" s="8" t="s">
        <v>14</v>
      </c>
      <c r="P135" s="8" t="s">
        <v>14</v>
      </c>
      <c r="Q135" s="8" t="s">
        <v>14</v>
      </c>
      <c r="R135" s="8" t="s">
        <v>14</v>
      </c>
      <c r="S135" s="8" t="s">
        <v>14</v>
      </c>
      <c r="T135" s="8" t="s">
        <v>14</v>
      </c>
    </row>
    <row r="136">
      <c r="A136" s="8" t="s">
        <v>14</v>
      </c>
      <c r="B136" s="8" t="s">
        <v>14</v>
      </c>
      <c r="C136" s="8" t="s">
        <v>14</v>
      </c>
      <c r="D136" s="8" t="s">
        <v>14</v>
      </c>
      <c r="E136" s="8" t="s">
        <v>14</v>
      </c>
      <c r="F136" s="8" t="s">
        <v>14</v>
      </c>
      <c r="G136" s="8" t="s">
        <v>14</v>
      </c>
      <c r="H136" s="8" t="s">
        <v>14</v>
      </c>
      <c r="I136" s="8" t="s">
        <v>14</v>
      </c>
      <c r="J136" s="8" t="s">
        <v>14</v>
      </c>
      <c r="K136" s="8" t="s">
        <v>14</v>
      </c>
      <c r="L136" s="8" t="s">
        <v>14</v>
      </c>
      <c r="M136" s="8" t="s">
        <v>14</v>
      </c>
      <c r="N136" s="8" t="s">
        <v>14</v>
      </c>
      <c r="O136" s="8" t="s">
        <v>14</v>
      </c>
      <c r="P136" s="8" t="s">
        <v>14</v>
      </c>
      <c r="Q136" s="8" t="s">
        <v>14</v>
      </c>
      <c r="R136" s="8" t="s">
        <v>14</v>
      </c>
      <c r="S136" s="8" t="s">
        <v>14</v>
      </c>
      <c r="T136" s="8" t="s">
        <v>14</v>
      </c>
    </row>
    <row r="137">
      <c r="A137" s="8" t="s">
        <v>14</v>
      </c>
      <c r="B137" s="8" t="s">
        <v>14</v>
      </c>
      <c r="C137" s="8" t="s">
        <v>14</v>
      </c>
      <c r="D137" s="8" t="s">
        <v>14</v>
      </c>
      <c r="E137" s="8" t="s">
        <v>14</v>
      </c>
      <c r="F137" s="8" t="s">
        <v>14</v>
      </c>
      <c r="G137" s="8" t="s">
        <v>14</v>
      </c>
      <c r="H137" s="8" t="s">
        <v>14</v>
      </c>
      <c r="I137" s="8" t="s">
        <v>14</v>
      </c>
      <c r="J137" s="8" t="s">
        <v>14</v>
      </c>
      <c r="K137" s="8" t="s">
        <v>14</v>
      </c>
      <c r="L137" s="8" t="s">
        <v>14</v>
      </c>
      <c r="M137" s="8" t="s">
        <v>14</v>
      </c>
      <c r="N137" s="8" t="s">
        <v>14</v>
      </c>
      <c r="O137" s="8" t="s">
        <v>14</v>
      </c>
      <c r="P137" s="8" t="s">
        <v>14</v>
      </c>
      <c r="Q137" s="8" t="s">
        <v>14</v>
      </c>
      <c r="R137" s="8" t="s">
        <v>14</v>
      </c>
      <c r="S137" s="8" t="s">
        <v>14</v>
      </c>
      <c r="T137" s="8" t="s">
        <v>14</v>
      </c>
    </row>
    <row r="138">
      <c r="A138" s="8" t="s">
        <v>14</v>
      </c>
      <c r="B138" s="8" t="s">
        <v>14</v>
      </c>
      <c r="C138" s="8" t="s">
        <v>14</v>
      </c>
      <c r="D138" s="8" t="s">
        <v>14</v>
      </c>
      <c r="E138" s="8" t="s">
        <v>14</v>
      </c>
      <c r="F138" s="8" t="s">
        <v>14</v>
      </c>
      <c r="G138" s="8" t="s">
        <v>14</v>
      </c>
      <c r="H138" s="8" t="s">
        <v>14</v>
      </c>
      <c r="I138" s="8" t="s">
        <v>14</v>
      </c>
      <c r="J138" s="8" t="s">
        <v>14</v>
      </c>
      <c r="K138" s="8" t="s">
        <v>14</v>
      </c>
      <c r="L138" s="8" t="s">
        <v>14</v>
      </c>
      <c r="M138" s="8" t="s">
        <v>14</v>
      </c>
      <c r="N138" s="8" t="s">
        <v>14</v>
      </c>
      <c r="O138" s="8" t="s">
        <v>14</v>
      </c>
      <c r="P138" s="8" t="s">
        <v>14</v>
      </c>
      <c r="Q138" s="8" t="s">
        <v>14</v>
      </c>
      <c r="R138" s="8" t="s">
        <v>14</v>
      </c>
      <c r="S138" s="8" t="s">
        <v>14</v>
      </c>
      <c r="T138" s="8" t="s">
        <v>14</v>
      </c>
    </row>
    <row r="139">
      <c r="A139" s="8" t="s">
        <v>14</v>
      </c>
      <c r="B139" s="8" t="s">
        <v>14</v>
      </c>
      <c r="C139" s="8" t="s">
        <v>14</v>
      </c>
      <c r="D139" s="8" t="s">
        <v>14</v>
      </c>
      <c r="E139" s="8" t="s">
        <v>14</v>
      </c>
      <c r="F139" s="8" t="s">
        <v>14</v>
      </c>
      <c r="G139" s="8" t="s">
        <v>14</v>
      </c>
      <c r="H139" s="8" t="s">
        <v>14</v>
      </c>
      <c r="I139" s="8" t="s">
        <v>14</v>
      </c>
      <c r="J139" s="8" t="s">
        <v>14</v>
      </c>
      <c r="K139" s="8" t="s">
        <v>14</v>
      </c>
      <c r="L139" s="8" t="s">
        <v>14</v>
      </c>
      <c r="M139" s="8" t="s">
        <v>14</v>
      </c>
      <c r="N139" s="8" t="s">
        <v>14</v>
      </c>
      <c r="O139" s="8" t="s">
        <v>14</v>
      </c>
      <c r="P139" s="8" t="s">
        <v>14</v>
      </c>
      <c r="Q139" s="8" t="s">
        <v>14</v>
      </c>
      <c r="R139" s="8" t="s">
        <v>14</v>
      </c>
      <c r="S139" s="8" t="s">
        <v>14</v>
      </c>
      <c r="T139" s="8" t="s">
        <v>14</v>
      </c>
    </row>
    <row r="140">
      <c r="A140" s="8" t="s">
        <v>14</v>
      </c>
      <c r="B140" s="8" t="s">
        <v>14</v>
      </c>
      <c r="C140" s="8" t="s">
        <v>14</v>
      </c>
      <c r="D140" s="8" t="s">
        <v>14</v>
      </c>
      <c r="E140" s="8" t="s">
        <v>14</v>
      </c>
      <c r="F140" s="8" t="s">
        <v>14</v>
      </c>
      <c r="G140" s="8" t="s">
        <v>14</v>
      </c>
      <c r="H140" s="8" t="s">
        <v>14</v>
      </c>
      <c r="I140" s="8" t="s">
        <v>14</v>
      </c>
      <c r="J140" s="8" t="s">
        <v>14</v>
      </c>
      <c r="K140" s="8" t="s">
        <v>14</v>
      </c>
      <c r="L140" s="8" t="s">
        <v>14</v>
      </c>
      <c r="M140" s="8" t="s">
        <v>14</v>
      </c>
      <c r="N140" s="8" t="s">
        <v>14</v>
      </c>
      <c r="O140" s="8" t="s">
        <v>14</v>
      </c>
      <c r="P140" s="8" t="s">
        <v>14</v>
      </c>
      <c r="Q140" s="8" t="s">
        <v>14</v>
      </c>
      <c r="R140" s="8" t="s">
        <v>14</v>
      </c>
      <c r="S140" s="8" t="s">
        <v>14</v>
      </c>
      <c r="T140" s="8" t="s">
        <v>14</v>
      </c>
    </row>
    <row r="141">
      <c r="A141" s="8" t="s">
        <v>14</v>
      </c>
      <c r="B141" s="8" t="s">
        <v>14</v>
      </c>
      <c r="C141" s="8" t="s">
        <v>14</v>
      </c>
      <c r="D141" s="8" t="s">
        <v>14</v>
      </c>
      <c r="E141" s="8" t="s">
        <v>14</v>
      </c>
      <c r="F141" s="8" t="s">
        <v>14</v>
      </c>
      <c r="G141" s="8" t="s">
        <v>14</v>
      </c>
      <c r="H141" s="8" t="s">
        <v>14</v>
      </c>
      <c r="I141" s="8" t="s">
        <v>14</v>
      </c>
      <c r="J141" s="8" t="s">
        <v>14</v>
      </c>
      <c r="K141" s="8" t="s">
        <v>14</v>
      </c>
      <c r="L141" s="8" t="s">
        <v>14</v>
      </c>
      <c r="M141" s="8" t="s">
        <v>14</v>
      </c>
      <c r="N141" s="8" t="s">
        <v>14</v>
      </c>
      <c r="O141" s="8" t="s">
        <v>14</v>
      </c>
      <c r="P141" s="8" t="s">
        <v>14</v>
      </c>
      <c r="Q141" s="8" t="s">
        <v>14</v>
      </c>
      <c r="R141" s="8" t="s">
        <v>14</v>
      </c>
      <c r="S141" s="8" t="s">
        <v>14</v>
      </c>
      <c r="T141" s="8" t="s">
        <v>14</v>
      </c>
    </row>
    <row r="142">
      <c r="A142" s="8" t="s">
        <v>14</v>
      </c>
      <c r="B142" s="8" t="s">
        <v>14</v>
      </c>
      <c r="C142" s="8" t="s">
        <v>14</v>
      </c>
      <c r="D142" s="8" t="s">
        <v>14</v>
      </c>
      <c r="E142" s="8" t="s">
        <v>14</v>
      </c>
      <c r="F142" s="8" t="s">
        <v>14</v>
      </c>
      <c r="G142" s="8" t="s">
        <v>14</v>
      </c>
      <c r="H142" s="8" t="s">
        <v>14</v>
      </c>
      <c r="I142" s="8" t="s">
        <v>14</v>
      </c>
      <c r="J142" s="8" t="s">
        <v>14</v>
      </c>
      <c r="K142" s="8" t="s">
        <v>14</v>
      </c>
      <c r="L142" s="8" t="s">
        <v>14</v>
      </c>
      <c r="M142" s="8" t="s">
        <v>14</v>
      </c>
      <c r="N142" s="8" t="s">
        <v>14</v>
      </c>
      <c r="O142" s="8" t="s">
        <v>14</v>
      </c>
      <c r="P142" s="8" t="s">
        <v>14</v>
      </c>
      <c r="Q142" s="8" t="s">
        <v>14</v>
      </c>
      <c r="R142" s="8" t="s">
        <v>14</v>
      </c>
      <c r="S142" s="8" t="s">
        <v>14</v>
      </c>
      <c r="T142" s="8" t="s">
        <v>14</v>
      </c>
    </row>
    <row r="143">
      <c r="A143" s="8" t="s">
        <v>14</v>
      </c>
      <c r="B143" s="8" t="s">
        <v>14</v>
      </c>
      <c r="C143" s="8" t="s">
        <v>14</v>
      </c>
      <c r="D143" s="8" t="s">
        <v>14</v>
      </c>
      <c r="E143" s="8" t="s">
        <v>14</v>
      </c>
      <c r="F143" s="8" t="s">
        <v>14</v>
      </c>
      <c r="G143" s="8" t="s">
        <v>14</v>
      </c>
      <c r="H143" s="8" t="s">
        <v>14</v>
      </c>
      <c r="I143" s="8" t="s">
        <v>14</v>
      </c>
      <c r="J143" s="8" t="s">
        <v>14</v>
      </c>
      <c r="K143" s="8" t="s">
        <v>14</v>
      </c>
      <c r="L143" s="8" t="s">
        <v>14</v>
      </c>
      <c r="M143" s="8" t="s">
        <v>14</v>
      </c>
      <c r="N143" s="8" t="s">
        <v>14</v>
      </c>
      <c r="O143" s="8" t="s">
        <v>14</v>
      </c>
      <c r="P143" s="8" t="s">
        <v>14</v>
      </c>
      <c r="Q143" s="8" t="s">
        <v>14</v>
      </c>
      <c r="R143" s="8" t="s">
        <v>14</v>
      </c>
      <c r="S143" s="8" t="s">
        <v>14</v>
      </c>
      <c r="T143" s="8" t="s">
        <v>14</v>
      </c>
    </row>
    <row r="144">
      <c r="A144" s="8" t="s">
        <v>14</v>
      </c>
      <c r="B144" s="8" t="s">
        <v>14</v>
      </c>
      <c r="C144" s="8" t="s">
        <v>14</v>
      </c>
      <c r="D144" s="8" t="s">
        <v>14</v>
      </c>
      <c r="E144" s="8" t="s">
        <v>14</v>
      </c>
      <c r="F144" s="8" t="s">
        <v>14</v>
      </c>
      <c r="G144" s="8" t="s">
        <v>14</v>
      </c>
      <c r="H144" s="8" t="s">
        <v>14</v>
      </c>
      <c r="I144" s="8" t="s">
        <v>14</v>
      </c>
      <c r="J144" s="8" t="s">
        <v>14</v>
      </c>
      <c r="K144" s="8" t="s">
        <v>14</v>
      </c>
      <c r="L144" s="8" t="s">
        <v>14</v>
      </c>
      <c r="M144" s="8" t="s">
        <v>14</v>
      </c>
      <c r="N144" s="8" t="s">
        <v>14</v>
      </c>
      <c r="O144" s="8" t="s">
        <v>14</v>
      </c>
      <c r="P144" s="8" t="s">
        <v>14</v>
      </c>
      <c r="Q144" s="8" t="s">
        <v>14</v>
      </c>
      <c r="R144" s="8" t="s">
        <v>14</v>
      </c>
      <c r="S144" s="8" t="s">
        <v>14</v>
      </c>
      <c r="T144" s="8" t="s">
        <v>14</v>
      </c>
    </row>
    <row r="145">
      <c r="A145" s="8" t="s">
        <v>14</v>
      </c>
      <c r="B145" s="8" t="s">
        <v>14</v>
      </c>
      <c r="C145" s="8" t="s">
        <v>14</v>
      </c>
      <c r="D145" s="8" t="s">
        <v>14</v>
      </c>
      <c r="E145" s="8" t="s">
        <v>14</v>
      </c>
      <c r="F145" s="8" t="s">
        <v>14</v>
      </c>
      <c r="G145" s="8" t="s">
        <v>14</v>
      </c>
      <c r="H145" s="8" t="s">
        <v>14</v>
      </c>
      <c r="I145" s="8" t="s">
        <v>14</v>
      </c>
      <c r="J145" s="8" t="s">
        <v>14</v>
      </c>
      <c r="K145" s="8" t="s">
        <v>14</v>
      </c>
      <c r="L145" s="8" t="s">
        <v>14</v>
      </c>
      <c r="M145" s="8" t="s">
        <v>14</v>
      </c>
      <c r="N145" s="8" t="s">
        <v>14</v>
      </c>
      <c r="O145" s="8" t="s">
        <v>14</v>
      </c>
      <c r="P145" s="8" t="s">
        <v>14</v>
      </c>
      <c r="Q145" s="8" t="s">
        <v>14</v>
      </c>
      <c r="R145" s="8" t="s">
        <v>14</v>
      </c>
      <c r="S145" s="8" t="s">
        <v>14</v>
      </c>
      <c r="T145" s="8" t="s">
        <v>14</v>
      </c>
    </row>
    <row r="146">
      <c r="A146" s="8" t="s">
        <v>14</v>
      </c>
      <c r="B146" s="8" t="s">
        <v>14</v>
      </c>
      <c r="C146" s="8" t="s">
        <v>14</v>
      </c>
      <c r="D146" s="8" t="s">
        <v>14</v>
      </c>
      <c r="E146" s="8" t="s">
        <v>14</v>
      </c>
      <c r="F146" s="8" t="s">
        <v>14</v>
      </c>
      <c r="G146" s="8" t="s">
        <v>14</v>
      </c>
      <c r="H146" s="8" t="s">
        <v>14</v>
      </c>
      <c r="I146" s="8" t="s">
        <v>14</v>
      </c>
      <c r="J146" s="8" t="s">
        <v>14</v>
      </c>
      <c r="K146" s="8" t="s">
        <v>14</v>
      </c>
      <c r="L146" s="8" t="s">
        <v>14</v>
      </c>
      <c r="M146" s="8" t="s">
        <v>14</v>
      </c>
      <c r="N146" s="8" t="s">
        <v>14</v>
      </c>
      <c r="O146" s="8" t="s">
        <v>14</v>
      </c>
      <c r="P146" s="8" t="s">
        <v>14</v>
      </c>
      <c r="Q146" s="8" t="s">
        <v>14</v>
      </c>
      <c r="R146" s="8" t="s">
        <v>14</v>
      </c>
      <c r="S146" s="8" t="s">
        <v>14</v>
      </c>
      <c r="T146" s="8" t="s">
        <v>14</v>
      </c>
    </row>
    <row r="147">
      <c r="A147" s="8" t="s">
        <v>14</v>
      </c>
      <c r="B147" s="8" t="s">
        <v>14</v>
      </c>
      <c r="C147" s="8" t="s">
        <v>14</v>
      </c>
      <c r="D147" s="8" t="s">
        <v>14</v>
      </c>
      <c r="E147" s="8" t="s">
        <v>14</v>
      </c>
      <c r="F147" s="8" t="s">
        <v>14</v>
      </c>
      <c r="G147" s="8" t="s">
        <v>14</v>
      </c>
      <c r="H147" s="8" t="s">
        <v>14</v>
      </c>
      <c r="I147" s="8" t="s">
        <v>14</v>
      </c>
      <c r="J147" s="8" t="s">
        <v>14</v>
      </c>
      <c r="K147" s="8" t="s">
        <v>14</v>
      </c>
      <c r="L147" s="8" t="s">
        <v>14</v>
      </c>
      <c r="M147" s="8" t="s">
        <v>14</v>
      </c>
      <c r="N147" s="8" t="s">
        <v>14</v>
      </c>
      <c r="O147" s="8" t="s">
        <v>14</v>
      </c>
      <c r="P147" s="8" t="s">
        <v>14</v>
      </c>
      <c r="Q147" s="8" t="s">
        <v>14</v>
      </c>
      <c r="R147" s="8" t="s">
        <v>14</v>
      </c>
      <c r="S147" s="8" t="s">
        <v>14</v>
      </c>
      <c r="T147" s="8" t="s">
        <v>14</v>
      </c>
    </row>
    <row r="148">
      <c r="A148" s="8" t="s">
        <v>14</v>
      </c>
      <c r="B148" s="8" t="s">
        <v>14</v>
      </c>
      <c r="C148" s="8" t="s">
        <v>14</v>
      </c>
      <c r="D148" s="8" t="s">
        <v>14</v>
      </c>
      <c r="E148" s="8" t="s">
        <v>14</v>
      </c>
      <c r="F148" s="8" t="s">
        <v>14</v>
      </c>
      <c r="G148" s="8" t="s">
        <v>14</v>
      </c>
      <c r="H148" s="8" t="s">
        <v>14</v>
      </c>
      <c r="I148" s="8" t="s">
        <v>14</v>
      </c>
      <c r="J148" s="8" t="s">
        <v>14</v>
      </c>
      <c r="K148" s="8" t="s">
        <v>14</v>
      </c>
      <c r="L148" s="8" t="s">
        <v>14</v>
      </c>
      <c r="M148" s="8" t="s">
        <v>14</v>
      </c>
      <c r="N148" s="8" t="s">
        <v>14</v>
      </c>
      <c r="O148" s="8" t="s">
        <v>14</v>
      </c>
      <c r="P148" s="8" t="s">
        <v>14</v>
      </c>
      <c r="Q148" s="8" t="s">
        <v>14</v>
      </c>
      <c r="R148" s="8" t="s">
        <v>14</v>
      </c>
      <c r="S148" s="8" t="s">
        <v>14</v>
      </c>
      <c r="T148" s="8" t="s">
        <v>14</v>
      </c>
    </row>
    <row r="149">
      <c r="A149" s="8" t="s">
        <v>14</v>
      </c>
      <c r="B149" s="8" t="s">
        <v>14</v>
      </c>
      <c r="C149" s="8" t="s">
        <v>14</v>
      </c>
      <c r="D149" s="8" t="s">
        <v>14</v>
      </c>
      <c r="E149" s="8" t="s">
        <v>14</v>
      </c>
      <c r="F149" s="8" t="s">
        <v>14</v>
      </c>
      <c r="G149" s="8" t="s">
        <v>14</v>
      </c>
      <c r="H149" s="8" t="s">
        <v>14</v>
      </c>
      <c r="I149" s="8" t="s">
        <v>14</v>
      </c>
      <c r="J149" s="8" t="s">
        <v>14</v>
      </c>
      <c r="K149" s="8" t="s">
        <v>14</v>
      </c>
      <c r="L149" s="8" t="s">
        <v>14</v>
      </c>
      <c r="M149" s="8" t="s">
        <v>14</v>
      </c>
      <c r="N149" s="8" t="s">
        <v>14</v>
      </c>
      <c r="O149" s="8" t="s">
        <v>14</v>
      </c>
      <c r="P149" s="8" t="s">
        <v>14</v>
      </c>
      <c r="Q149" s="8" t="s">
        <v>14</v>
      </c>
      <c r="R149" s="8" t="s">
        <v>14</v>
      </c>
      <c r="S149" s="8" t="s">
        <v>14</v>
      </c>
      <c r="T149" s="8" t="s">
        <v>14</v>
      </c>
    </row>
    <row r="150">
      <c r="A150" s="8" t="s">
        <v>14</v>
      </c>
      <c r="B150" s="8" t="s">
        <v>14</v>
      </c>
      <c r="C150" s="8" t="s">
        <v>14</v>
      </c>
      <c r="D150" s="8" t="s">
        <v>14</v>
      </c>
      <c r="E150" s="8" t="s">
        <v>14</v>
      </c>
      <c r="F150" s="8" t="s">
        <v>14</v>
      </c>
      <c r="G150" s="8" t="s">
        <v>14</v>
      </c>
      <c r="H150" s="8" t="s">
        <v>14</v>
      </c>
      <c r="I150" s="8" t="s">
        <v>14</v>
      </c>
      <c r="J150" s="8" t="s">
        <v>14</v>
      </c>
      <c r="K150" s="8" t="s">
        <v>14</v>
      </c>
      <c r="L150" s="8" t="s">
        <v>14</v>
      </c>
      <c r="M150" s="8" t="s">
        <v>14</v>
      </c>
      <c r="N150" s="8" t="s">
        <v>14</v>
      </c>
      <c r="O150" s="8" t="s">
        <v>14</v>
      </c>
      <c r="P150" s="8" t="s">
        <v>14</v>
      </c>
      <c r="Q150" s="8" t="s">
        <v>14</v>
      </c>
      <c r="R150" s="8" t="s">
        <v>14</v>
      </c>
      <c r="S150" s="8" t="s">
        <v>14</v>
      </c>
      <c r="T150" s="8" t="s">
        <v>14</v>
      </c>
    </row>
    <row r="151">
      <c r="A151" s="8" t="s">
        <v>14</v>
      </c>
      <c r="B151" s="8" t="s">
        <v>14</v>
      </c>
      <c r="C151" s="8" t="s">
        <v>14</v>
      </c>
      <c r="D151" s="8" t="s">
        <v>14</v>
      </c>
      <c r="E151" s="8" t="s">
        <v>14</v>
      </c>
      <c r="F151" s="8" t="s">
        <v>14</v>
      </c>
      <c r="G151" s="8" t="s">
        <v>14</v>
      </c>
      <c r="H151" s="8" t="s">
        <v>14</v>
      </c>
      <c r="I151" s="8" t="s">
        <v>14</v>
      </c>
      <c r="J151" s="8" t="s">
        <v>14</v>
      </c>
      <c r="K151" s="8" t="s">
        <v>14</v>
      </c>
      <c r="L151" s="8" t="s">
        <v>14</v>
      </c>
      <c r="M151" s="8" t="s">
        <v>14</v>
      </c>
      <c r="N151" s="8" t="s">
        <v>14</v>
      </c>
      <c r="O151" s="8" t="s">
        <v>14</v>
      </c>
      <c r="P151" s="8" t="s">
        <v>14</v>
      </c>
      <c r="Q151" s="8" t="s">
        <v>14</v>
      </c>
      <c r="R151" s="8" t="s">
        <v>14</v>
      </c>
      <c r="S151" s="8" t="s">
        <v>14</v>
      </c>
      <c r="T151" s="8" t="s">
        <v>14</v>
      </c>
    </row>
    <row r="152">
      <c r="A152" s="8" t="s">
        <v>14</v>
      </c>
      <c r="B152" s="8" t="s">
        <v>14</v>
      </c>
      <c r="C152" s="8" t="s">
        <v>14</v>
      </c>
      <c r="D152" s="8" t="s">
        <v>14</v>
      </c>
      <c r="E152" s="8" t="s">
        <v>14</v>
      </c>
      <c r="F152" s="8" t="s">
        <v>14</v>
      </c>
      <c r="G152" s="8" t="s">
        <v>14</v>
      </c>
      <c r="H152" s="8" t="s">
        <v>14</v>
      </c>
      <c r="I152" s="8" t="s">
        <v>14</v>
      </c>
      <c r="J152" s="8" t="s">
        <v>14</v>
      </c>
      <c r="K152" s="8" t="s">
        <v>14</v>
      </c>
      <c r="L152" s="8" t="s">
        <v>14</v>
      </c>
      <c r="M152" s="8" t="s">
        <v>14</v>
      </c>
      <c r="N152" s="8" t="s">
        <v>14</v>
      </c>
      <c r="O152" s="8" t="s">
        <v>14</v>
      </c>
      <c r="P152" s="8" t="s">
        <v>14</v>
      </c>
      <c r="Q152" s="8" t="s">
        <v>14</v>
      </c>
      <c r="R152" s="8" t="s">
        <v>14</v>
      </c>
      <c r="S152" s="8" t="s">
        <v>14</v>
      </c>
      <c r="T152" s="8" t="s">
        <v>14</v>
      </c>
    </row>
    <row r="153">
      <c r="A153" s="8" t="s">
        <v>14</v>
      </c>
      <c r="B153" s="8" t="s">
        <v>14</v>
      </c>
      <c r="C153" s="8" t="s">
        <v>14</v>
      </c>
      <c r="D153" s="8" t="s">
        <v>14</v>
      </c>
      <c r="E153" s="8" t="s">
        <v>14</v>
      </c>
      <c r="F153" s="8" t="s">
        <v>14</v>
      </c>
      <c r="G153" s="8" t="s">
        <v>14</v>
      </c>
      <c r="H153" s="8" t="s">
        <v>14</v>
      </c>
      <c r="I153" s="8" t="s">
        <v>14</v>
      </c>
      <c r="J153" s="8" t="s">
        <v>14</v>
      </c>
      <c r="K153" s="8" t="s">
        <v>14</v>
      </c>
      <c r="L153" s="8" t="s">
        <v>14</v>
      </c>
      <c r="M153" s="8" t="s">
        <v>14</v>
      </c>
      <c r="N153" s="8" t="s">
        <v>14</v>
      </c>
      <c r="O153" s="8" t="s">
        <v>14</v>
      </c>
      <c r="P153" s="8" t="s">
        <v>14</v>
      </c>
      <c r="Q153" s="8" t="s">
        <v>14</v>
      </c>
      <c r="R153" s="8" t="s">
        <v>14</v>
      </c>
      <c r="S153" s="8" t="s">
        <v>14</v>
      </c>
      <c r="T153" s="8" t="s">
        <v>14</v>
      </c>
    </row>
    <row r="154">
      <c r="A154" s="8" t="s">
        <v>14</v>
      </c>
      <c r="B154" s="8" t="s">
        <v>14</v>
      </c>
      <c r="C154" s="8" t="s">
        <v>14</v>
      </c>
      <c r="D154" s="8" t="s">
        <v>14</v>
      </c>
      <c r="E154" s="8" t="s">
        <v>14</v>
      </c>
      <c r="F154" s="8" t="s">
        <v>14</v>
      </c>
      <c r="G154" s="8" t="s">
        <v>14</v>
      </c>
      <c r="H154" s="8" t="s">
        <v>14</v>
      </c>
      <c r="I154" s="8" t="s">
        <v>14</v>
      </c>
      <c r="J154" s="8" t="s">
        <v>14</v>
      </c>
      <c r="K154" s="8" t="s">
        <v>14</v>
      </c>
      <c r="L154" s="8" t="s">
        <v>14</v>
      </c>
      <c r="M154" s="8" t="s">
        <v>14</v>
      </c>
      <c r="N154" s="8" t="s">
        <v>14</v>
      </c>
      <c r="O154" s="8" t="s">
        <v>14</v>
      </c>
      <c r="P154" s="8" t="s">
        <v>14</v>
      </c>
      <c r="Q154" s="8" t="s">
        <v>14</v>
      </c>
      <c r="R154" s="8" t="s">
        <v>14</v>
      </c>
      <c r="S154" s="8" t="s">
        <v>14</v>
      </c>
      <c r="T154" s="8" t="s">
        <v>14</v>
      </c>
    </row>
    <row r="155">
      <c r="A155" s="8" t="s">
        <v>14</v>
      </c>
      <c r="B155" s="8" t="s">
        <v>14</v>
      </c>
      <c r="C155" s="8" t="s">
        <v>14</v>
      </c>
      <c r="D155" s="8" t="s">
        <v>14</v>
      </c>
      <c r="E155" s="8" t="s">
        <v>14</v>
      </c>
      <c r="F155" s="8" t="s">
        <v>14</v>
      </c>
      <c r="G155" s="8" t="s">
        <v>14</v>
      </c>
      <c r="H155" s="8" t="s">
        <v>14</v>
      </c>
      <c r="I155" s="8" t="s">
        <v>14</v>
      </c>
      <c r="J155" s="8" t="s">
        <v>14</v>
      </c>
      <c r="K155" s="8" t="s">
        <v>14</v>
      </c>
      <c r="L155" s="8" t="s">
        <v>14</v>
      </c>
      <c r="M155" s="8" t="s">
        <v>14</v>
      </c>
      <c r="N155" s="8" t="s">
        <v>14</v>
      </c>
      <c r="O155" s="8" t="s">
        <v>14</v>
      </c>
      <c r="P155" s="8" t="s">
        <v>14</v>
      </c>
      <c r="Q155" s="8" t="s">
        <v>14</v>
      </c>
      <c r="R155" s="8" t="s">
        <v>14</v>
      </c>
      <c r="S155" s="8" t="s">
        <v>14</v>
      </c>
      <c r="T155" s="8" t="s">
        <v>14</v>
      </c>
    </row>
    <row r="156">
      <c r="A156" s="8" t="s">
        <v>14</v>
      </c>
      <c r="B156" s="8" t="s">
        <v>14</v>
      </c>
      <c r="C156" s="8" t="s">
        <v>14</v>
      </c>
      <c r="D156" s="8" t="s">
        <v>14</v>
      </c>
      <c r="E156" s="8" t="s">
        <v>14</v>
      </c>
      <c r="F156" s="8" t="s">
        <v>14</v>
      </c>
      <c r="G156" s="8" t="s">
        <v>14</v>
      </c>
      <c r="H156" s="8" t="s">
        <v>14</v>
      </c>
      <c r="I156" s="8" t="s">
        <v>14</v>
      </c>
      <c r="J156" s="8" t="s">
        <v>14</v>
      </c>
      <c r="K156" s="8" t="s">
        <v>14</v>
      </c>
      <c r="L156" s="8" t="s">
        <v>14</v>
      </c>
      <c r="M156" s="8" t="s">
        <v>14</v>
      </c>
      <c r="N156" s="8" t="s">
        <v>14</v>
      </c>
      <c r="O156" s="8" t="s">
        <v>14</v>
      </c>
      <c r="P156" s="8" t="s">
        <v>14</v>
      </c>
      <c r="Q156" s="8" t="s">
        <v>14</v>
      </c>
      <c r="R156" s="8" t="s">
        <v>14</v>
      </c>
      <c r="S156" s="8" t="s">
        <v>14</v>
      </c>
      <c r="T156" s="8" t="s">
        <v>14</v>
      </c>
    </row>
    <row r="157">
      <c r="A157" s="8" t="s">
        <v>14</v>
      </c>
      <c r="B157" s="8" t="s">
        <v>14</v>
      </c>
      <c r="C157" s="8" t="s">
        <v>14</v>
      </c>
      <c r="D157" s="8" t="s">
        <v>14</v>
      </c>
      <c r="E157" s="8" t="s">
        <v>14</v>
      </c>
      <c r="F157" s="8" t="s">
        <v>14</v>
      </c>
      <c r="G157" s="8" t="s">
        <v>14</v>
      </c>
      <c r="H157" s="8" t="s">
        <v>14</v>
      </c>
      <c r="I157" s="8" t="s">
        <v>14</v>
      </c>
      <c r="J157" s="8" t="s">
        <v>14</v>
      </c>
      <c r="K157" s="8" t="s">
        <v>14</v>
      </c>
      <c r="L157" s="8" t="s">
        <v>14</v>
      </c>
      <c r="M157" s="8" t="s">
        <v>14</v>
      </c>
      <c r="N157" s="8" t="s">
        <v>14</v>
      </c>
      <c r="O157" s="8" t="s">
        <v>14</v>
      </c>
      <c r="P157" s="8" t="s">
        <v>14</v>
      </c>
      <c r="Q157" s="8" t="s">
        <v>14</v>
      </c>
      <c r="R157" s="8" t="s">
        <v>14</v>
      </c>
      <c r="S157" s="8" t="s">
        <v>14</v>
      </c>
      <c r="T157" s="8" t="s">
        <v>14</v>
      </c>
    </row>
    <row r="158">
      <c r="A158" s="8" t="s">
        <v>14</v>
      </c>
      <c r="B158" s="8" t="s">
        <v>14</v>
      </c>
      <c r="C158" s="8" t="s">
        <v>14</v>
      </c>
      <c r="D158" s="8" t="s">
        <v>14</v>
      </c>
      <c r="E158" s="8" t="s">
        <v>14</v>
      </c>
      <c r="F158" s="8" t="s">
        <v>14</v>
      </c>
      <c r="G158" s="8" t="s">
        <v>14</v>
      </c>
      <c r="H158" s="8" t="s">
        <v>14</v>
      </c>
      <c r="I158" s="8" t="s">
        <v>14</v>
      </c>
      <c r="J158" s="8" t="s">
        <v>14</v>
      </c>
      <c r="K158" s="8" t="s">
        <v>14</v>
      </c>
      <c r="L158" s="8" t="s">
        <v>14</v>
      </c>
      <c r="M158" s="8" t="s">
        <v>14</v>
      </c>
      <c r="N158" s="8" t="s">
        <v>14</v>
      </c>
      <c r="O158" s="8" t="s">
        <v>14</v>
      </c>
      <c r="P158" s="8" t="s">
        <v>14</v>
      </c>
      <c r="Q158" s="8" t="s">
        <v>14</v>
      </c>
      <c r="R158" s="8" t="s">
        <v>14</v>
      </c>
      <c r="S158" s="8" t="s">
        <v>14</v>
      </c>
      <c r="T158" s="8" t="s">
        <v>14</v>
      </c>
    </row>
    <row r="159">
      <c r="A159" s="8" t="s">
        <v>14</v>
      </c>
      <c r="B159" s="8" t="s">
        <v>14</v>
      </c>
      <c r="C159" s="8" t="s">
        <v>14</v>
      </c>
      <c r="D159" s="8" t="s">
        <v>14</v>
      </c>
      <c r="E159" s="8" t="s">
        <v>14</v>
      </c>
      <c r="F159" s="8" t="s">
        <v>14</v>
      </c>
      <c r="G159" s="8" t="s">
        <v>14</v>
      </c>
      <c r="H159" s="8" t="s">
        <v>14</v>
      </c>
      <c r="I159" s="8" t="s">
        <v>14</v>
      </c>
      <c r="J159" s="8" t="s">
        <v>14</v>
      </c>
      <c r="K159" s="8" t="s">
        <v>14</v>
      </c>
      <c r="L159" s="8" t="s">
        <v>14</v>
      </c>
      <c r="M159" s="8" t="s">
        <v>14</v>
      </c>
      <c r="N159" s="8" t="s">
        <v>14</v>
      </c>
      <c r="O159" s="8" t="s">
        <v>14</v>
      </c>
      <c r="P159" s="8" t="s">
        <v>14</v>
      </c>
      <c r="Q159" s="8" t="s">
        <v>14</v>
      </c>
      <c r="R159" s="8" t="s">
        <v>14</v>
      </c>
      <c r="S159" s="8" t="s">
        <v>14</v>
      </c>
      <c r="T159" s="8" t="s">
        <v>14</v>
      </c>
    </row>
    <row r="160">
      <c r="A160" s="8" t="s">
        <v>14</v>
      </c>
      <c r="B160" s="8" t="s">
        <v>14</v>
      </c>
      <c r="C160" s="8" t="s">
        <v>14</v>
      </c>
      <c r="D160" s="8" t="s">
        <v>14</v>
      </c>
      <c r="E160" s="8" t="s">
        <v>14</v>
      </c>
      <c r="F160" s="8" t="s">
        <v>14</v>
      </c>
      <c r="G160" s="8" t="s">
        <v>14</v>
      </c>
      <c r="H160" s="8" t="s">
        <v>14</v>
      </c>
      <c r="I160" s="8" t="s">
        <v>14</v>
      </c>
      <c r="J160" s="8" t="s">
        <v>14</v>
      </c>
      <c r="K160" s="8" t="s">
        <v>14</v>
      </c>
      <c r="L160" s="8" t="s">
        <v>14</v>
      </c>
      <c r="M160" s="8" t="s">
        <v>14</v>
      </c>
      <c r="N160" s="8" t="s">
        <v>14</v>
      </c>
      <c r="O160" s="8" t="s">
        <v>14</v>
      </c>
      <c r="P160" s="8" t="s">
        <v>14</v>
      </c>
      <c r="Q160" s="8" t="s">
        <v>14</v>
      </c>
      <c r="R160" s="8" t="s">
        <v>14</v>
      </c>
      <c r="S160" s="8" t="s">
        <v>14</v>
      </c>
      <c r="T160" s="8" t="s">
        <v>14</v>
      </c>
    </row>
    <row r="161">
      <c r="A161" s="8" t="s">
        <v>14</v>
      </c>
      <c r="B161" s="8" t="s">
        <v>14</v>
      </c>
      <c r="C161" s="8" t="s">
        <v>14</v>
      </c>
      <c r="D161" s="8" t="s">
        <v>14</v>
      </c>
      <c r="E161" s="8" t="s">
        <v>14</v>
      </c>
      <c r="F161" s="8" t="s">
        <v>14</v>
      </c>
      <c r="G161" s="8" t="s">
        <v>14</v>
      </c>
      <c r="H161" s="8" t="s">
        <v>14</v>
      </c>
      <c r="I161" s="8" t="s">
        <v>14</v>
      </c>
      <c r="J161" s="8" t="s">
        <v>14</v>
      </c>
      <c r="K161" s="8" t="s">
        <v>14</v>
      </c>
      <c r="L161" s="8" t="s">
        <v>14</v>
      </c>
      <c r="M161" s="8" t="s">
        <v>14</v>
      </c>
      <c r="N161" s="8" t="s">
        <v>14</v>
      </c>
      <c r="O161" s="8" t="s">
        <v>14</v>
      </c>
      <c r="P161" s="8" t="s">
        <v>14</v>
      </c>
      <c r="Q161" s="8" t="s">
        <v>14</v>
      </c>
      <c r="R161" s="8" t="s">
        <v>14</v>
      </c>
      <c r="S161" s="8" t="s">
        <v>14</v>
      </c>
      <c r="T161" s="8" t="s">
        <v>14</v>
      </c>
    </row>
    <row r="162">
      <c r="A162" s="8" t="s">
        <v>14</v>
      </c>
      <c r="B162" s="8" t="s">
        <v>14</v>
      </c>
      <c r="C162" s="8" t="s">
        <v>14</v>
      </c>
      <c r="D162" s="8" t="s">
        <v>14</v>
      </c>
      <c r="E162" s="8" t="s">
        <v>14</v>
      </c>
      <c r="F162" s="8" t="s">
        <v>14</v>
      </c>
      <c r="G162" s="8" t="s">
        <v>14</v>
      </c>
      <c r="H162" s="8" t="s">
        <v>14</v>
      </c>
      <c r="I162" s="8" t="s">
        <v>14</v>
      </c>
      <c r="J162" s="8" t="s">
        <v>14</v>
      </c>
      <c r="K162" s="8" t="s">
        <v>14</v>
      </c>
      <c r="L162" s="8" t="s">
        <v>14</v>
      </c>
      <c r="M162" s="8" t="s">
        <v>14</v>
      </c>
      <c r="N162" s="8" t="s">
        <v>14</v>
      </c>
      <c r="O162" s="8" t="s">
        <v>14</v>
      </c>
      <c r="P162" s="8" t="s">
        <v>14</v>
      </c>
      <c r="Q162" s="8" t="s">
        <v>14</v>
      </c>
      <c r="R162" s="8" t="s">
        <v>14</v>
      </c>
      <c r="S162" s="8" t="s">
        <v>14</v>
      </c>
      <c r="T162" s="8" t="s">
        <v>14</v>
      </c>
    </row>
    <row r="163">
      <c r="A163" s="8" t="s">
        <v>14</v>
      </c>
      <c r="B163" s="8" t="s">
        <v>14</v>
      </c>
      <c r="C163" s="8" t="s">
        <v>14</v>
      </c>
      <c r="D163" s="8" t="s">
        <v>14</v>
      </c>
      <c r="E163" s="8" t="s">
        <v>14</v>
      </c>
      <c r="F163" s="8" t="s">
        <v>14</v>
      </c>
      <c r="G163" s="8" t="s">
        <v>14</v>
      </c>
      <c r="H163" s="8" t="s">
        <v>14</v>
      </c>
      <c r="I163" s="8" t="s">
        <v>14</v>
      </c>
      <c r="J163" s="8" t="s">
        <v>14</v>
      </c>
      <c r="K163" s="8" t="s">
        <v>14</v>
      </c>
      <c r="L163" s="8" t="s">
        <v>14</v>
      </c>
      <c r="M163" s="8" t="s">
        <v>14</v>
      </c>
      <c r="N163" s="8" t="s">
        <v>14</v>
      </c>
      <c r="O163" s="8" t="s">
        <v>14</v>
      </c>
      <c r="P163" s="8" t="s">
        <v>14</v>
      </c>
      <c r="Q163" s="8" t="s">
        <v>14</v>
      </c>
      <c r="R163" s="8" t="s">
        <v>14</v>
      </c>
      <c r="S163" s="8" t="s">
        <v>14</v>
      </c>
      <c r="T163" s="8" t="s">
        <v>14</v>
      </c>
    </row>
    <row r="164">
      <c r="A164" s="8" t="s">
        <v>14</v>
      </c>
      <c r="B164" s="8" t="s">
        <v>14</v>
      </c>
      <c r="C164" s="8" t="s">
        <v>14</v>
      </c>
      <c r="D164" s="8" t="s">
        <v>14</v>
      </c>
      <c r="E164" s="8" t="s">
        <v>14</v>
      </c>
      <c r="F164" s="8" t="s">
        <v>14</v>
      </c>
      <c r="G164" s="8" t="s">
        <v>14</v>
      </c>
      <c r="H164" s="8" t="s">
        <v>14</v>
      </c>
      <c r="I164" s="8" t="s">
        <v>14</v>
      </c>
      <c r="J164" s="8" t="s">
        <v>14</v>
      </c>
      <c r="K164" s="8" t="s">
        <v>14</v>
      </c>
      <c r="L164" s="8" t="s">
        <v>14</v>
      </c>
      <c r="M164" s="8" t="s">
        <v>14</v>
      </c>
      <c r="N164" s="8" t="s">
        <v>14</v>
      </c>
      <c r="O164" s="8" t="s">
        <v>14</v>
      </c>
      <c r="P164" s="8" t="s">
        <v>14</v>
      </c>
      <c r="Q164" s="8" t="s">
        <v>14</v>
      </c>
      <c r="R164" s="8" t="s">
        <v>14</v>
      </c>
      <c r="S164" s="8" t="s">
        <v>14</v>
      </c>
      <c r="T164" s="8" t="s">
        <v>14</v>
      </c>
    </row>
    <row r="165">
      <c r="A165" s="8" t="s">
        <v>14</v>
      </c>
      <c r="B165" s="8" t="s">
        <v>14</v>
      </c>
      <c r="C165" s="8" t="s">
        <v>14</v>
      </c>
      <c r="D165" s="8" t="s">
        <v>14</v>
      </c>
      <c r="E165" s="8" t="s">
        <v>14</v>
      </c>
      <c r="F165" s="8" t="s">
        <v>14</v>
      </c>
      <c r="G165" s="8" t="s">
        <v>14</v>
      </c>
      <c r="H165" s="8" t="s">
        <v>14</v>
      </c>
      <c r="I165" s="8" t="s">
        <v>14</v>
      </c>
      <c r="J165" s="8" t="s">
        <v>14</v>
      </c>
      <c r="K165" s="8" t="s">
        <v>14</v>
      </c>
      <c r="L165" s="8" t="s">
        <v>14</v>
      </c>
      <c r="M165" s="8" t="s">
        <v>14</v>
      </c>
      <c r="N165" s="8" t="s">
        <v>14</v>
      </c>
      <c r="O165" s="8" t="s">
        <v>14</v>
      </c>
      <c r="P165" s="8" t="s">
        <v>14</v>
      </c>
      <c r="Q165" s="8" t="s">
        <v>14</v>
      </c>
      <c r="R165" s="8" t="s">
        <v>14</v>
      </c>
      <c r="S165" s="8" t="s">
        <v>14</v>
      </c>
      <c r="T165" s="8" t="s">
        <v>14</v>
      </c>
    </row>
    <row r="166">
      <c r="A166" s="8" t="s">
        <v>14</v>
      </c>
      <c r="B166" s="8" t="s">
        <v>14</v>
      </c>
      <c r="C166" s="8" t="s">
        <v>14</v>
      </c>
      <c r="D166" s="8" t="s">
        <v>14</v>
      </c>
      <c r="E166" s="8" t="s">
        <v>14</v>
      </c>
      <c r="F166" s="8" t="s">
        <v>14</v>
      </c>
      <c r="G166" s="8" t="s">
        <v>14</v>
      </c>
      <c r="H166" s="8" t="s">
        <v>14</v>
      </c>
      <c r="I166" s="8" t="s">
        <v>14</v>
      </c>
      <c r="J166" s="8" t="s">
        <v>14</v>
      </c>
      <c r="K166" s="8" t="s">
        <v>14</v>
      </c>
      <c r="L166" s="8" t="s">
        <v>14</v>
      </c>
      <c r="M166" s="8" t="s">
        <v>14</v>
      </c>
      <c r="N166" s="8" t="s">
        <v>14</v>
      </c>
      <c r="O166" s="8" t="s">
        <v>14</v>
      </c>
      <c r="P166" s="8" t="s">
        <v>14</v>
      </c>
      <c r="Q166" s="8" t="s">
        <v>14</v>
      </c>
      <c r="R166" s="8" t="s">
        <v>14</v>
      </c>
      <c r="S166" s="8" t="s">
        <v>14</v>
      </c>
      <c r="T166" s="8" t="s">
        <v>14</v>
      </c>
    </row>
    <row r="167">
      <c r="A167" s="8" t="s">
        <v>14</v>
      </c>
      <c r="B167" s="8" t="s">
        <v>14</v>
      </c>
      <c r="C167" s="8" t="s">
        <v>14</v>
      </c>
      <c r="D167" s="8" t="s">
        <v>14</v>
      </c>
      <c r="E167" s="8" t="s">
        <v>14</v>
      </c>
      <c r="F167" s="8" t="s">
        <v>14</v>
      </c>
      <c r="G167" s="8" t="s">
        <v>14</v>
      </c>
      <c r="H167" s="8" t="s">
        <v>14</v>
      </c>
      <c r="I167" s="8" t="s">
        <v>14</v>
      </c>
      <c r="J167" s="8" t="s">
        <v>14</v>
      </c>
      <c r="K167" s="8" t="s">
        <v>14</v>
      </c>
      <c r="L167" s="8" t="s">
        <v>14</v>
      </c>
      <c r="M167" s="8" t="s">
        <v>14</v>
      </c>
      <c r="N167" s="8" t="s">
        <v>14</v>
      </c>
      <c r="O167" s="8" t="s">
        <v>14</v>
      </c>
      <c r="P167" s="8" t="s">
        <v>14</v>
      </c>
      <c r="Q167" s="8" t="s">
        <v>14</v>
      </c>
      <c r="R167" s="8" t="s">
        <v>14</v>
      </c>
      <c r="S167" s="8" t="s">
        <v>14</v>
      </c>
      <c r="T167" s="8" t="s">
        <v>14</v>
      </c>
    </row>
    <row r="168">
      <c r="A168" s="8" t="s">
        <v>14</v>
      </c>
      <c r="B168" s="8" t="s">
        <v>14</v>
      </c>
      <c r="C168" s="8" t="s">
        <v>14</v>
      </c>
      <c r="D168" s="8" t="s">
        <v>14</v>
      </c>
      <c r="E168" s="8" t="s">
        <v>14</v>
      </c>
      <c r="F168" s="8" t="s">
        <v>14</v>
      </c>
      <c r="G168" s="8" t="s">
        <v>14</v>
      </c>
      <c r="H168" s="8" t="s">
        <v>14</v>
      </c>
      <c r="I168" s="8" t="s">
        <v>14</v>
      </c>
      <c r="J168" s="8" t="s">
        <v>14</v>
      </c>
      <c r="K168" s="8" t="s">
        <v>14</v>
      </c>
      <c r="L168" s="8" t="s">
        <v>14</v>
      </c>
      <c r="M168" s="8" t="s">
        <v>14</v>
      </c>
      <c r="N168" s="8" t="s">
        <v>14</v>
      </c>
      <c r="O168" s="8" t="s">
        <v>14</v>
      </c>
      <c r="P168" s="8" t="s">
        <v>14</v>
      </c>
      <c r="Q168" s="8" t="s">
        <v>14</v>
      </c>
      <c r="R168" s="8" t="s">
        <v>14</v>
      </c>
      <c r="S168" s="8" t="s">
        <v>14</v>
      </c>
      <c r="T168" s="8" t="s">
        <v>14</v>
      </c>
    </row>
    <row r="169">
      <c r="A169" s="8" t="s">
        <v>14</v>
      </c>
      <c r="B169" s="8" t="s">
        <v>14</v>
      </c>
      <c r="C169" s="8" t="s">
        <v>14</v>
      </c>
      <c r="D169" s="8" t="s">
        <v>14</v>
      </c>
      <c r="E169" s="8" t="s">
        <v>14</v>
      </c>
      <c r="F169" s="8" t="s">
        <v>14</v>
      </c>
      <c r="G169" s="8" t="s">
        <v>14</v>
      </c>
      <c r="H169" s="8" t="s">
        <v>14</v>
      </c>
      <c r="I169" s="8" t="s">
        <v>14</v>
      </c>
      <c r="J169" s="8" t="s">
        <v>14</v>
      </c>
      <c r="K169" s="8" t="s">
        <v>14</v>
      </c>
      <c r="L169" s="8" t="s">
        <v>14</v>
      </c>
      <c r="M169" s="8" t="s">
        <v>14</v>
      </c>
      <c r="N169" s="8" t="s">
        <v>14</v>
      </c>
      <c r="O169" s="8" t="s">
        <v>14</v>
      </c>
      <c r="P169" s="8" t="s">
        <v>14</v>
      </c>
      <c r="Q169" s="8" t="s">
        <v>14</v>
      </c>
      <c r="R169" s="8" t="s">
        <v>14</v>
      </c>
      <c r="S169" s="8" t="s">
        <v>14</v>
      </c>
      <c r="T169" s="8" t="s">
        <v>14</v>
      </c>
    </row>
    <row r="170">
      <c r="A170" s="8" t="s">
        <v>14</v>
      </c>
      <c r="B170" s="8" t="s">
        <v>14</v>
      </c>
      <c r="C170" s="8" t="s">
        <v>14</v>
      </c>
      <c r="D170" s="8" t="s">
        <v>14</v>
      </c>
      <c r="E170" s="8" t="s">
        <v>14</v>
      </c>
      <c r="F170" s="8" t="s">
        <v>14</v>
      </c>
      <c r="G170" s="8" t="s">
        <v>14</v>
      </c>
      <c r="H170" s="8" t="s">
        <v>14</v>
      </c>
      <c r="I170" s="8" t="s">
        <v>14</v>
      </c>
      <c r="J170" s="8" t="s">
        <v>14</v>
      </c>
      <c r="K170" s="8" t="s">
        <v>14</v>
      </c>
      <c r="L170" s="8" t="s">
        <v>14</v>
      </c>
      <c r="M170" s="8" t="s">
        <v>14</v>
      </c>
      <c r="N170" s="8" t="s">
        <v>14</v>
      </c>
      <c r="O170" s="8" t="s">
        <v>14</v>
      </c>
      <c r="P170" s="8" t="s">
        <v>14</v>
      </c>
      <c r="Q170" s="8" t="s">
        <v>14</v>
      </c>
      <c r="R170" s="8" t="s">
        <v>14</v>
      </c>
      <c r="S170" s="8" t="s">
        <v>14</v>
      </c>
      <c r="T170" s="8" t="s">
        <v>14</v>
      </c>
    </row>
    <row r="171">
      <c r="A171" s="8" t="s">
        <v>14</v>
      </c>
      <c r="B171" s="8" t="s">
        <v>14</v>
      </c>
      <c r="C171" s="8" t="s">
        <v>14</v>
      </c>
      <c r="D171" s="8" t="s">
        <v>14</v>
      </c>
      <c r="E171" s="8" t="s">
        <v>14</v>
      </c>
      <c r="F171" s="8" t="s">
        <v>14</v>
      </c>
      <c r="G171" s="8" t="s">
        <v>14</v>
      </c>
      <c r="H171" s="8" t="s">
        <v>14</v>
      </c>
      <c r="I171" s="8" t="s">
        <v>14</v>
      </c>
      <c r="J171" s="8" t="s">
        <v>14</v>
      </c>
      <c r="K171" s="8" t="s">
        <v>14</v>
      </c>
      <c r="L171" s="8" t="s">
        <v>14</v>
      </c>
      <c r="M171" s="8" t="s">
        <v>14</v>
      </c>
      <c r="N171" s="8" t="s">
        <v>14</v>
      </c>
      <c r="O171" s="8" t="s">
        <v>14</v>
      </c>
      <c r="P171" s="8" t="s">
        <v>14</v>
      </c>
      <c r="Q171" s="8" t="s">
        <v>14</v>
      </c>
      <c r="R171" s="8" t="s">
        <v>14</v>
      </c>
      <c r="S171" s="8" t="s">
        <v>14</v>
      </c>
      <c r="T171" s="8" t="s">
        <v>14</v>
      </c>
    </row>
    <row r="172">
      <c r="A172" s="8" t="s">
        <v>14</v>
      </c>
      <c r="B172" s="8" t="s">
        <v>14</v>
      </c>
      <c r="C172" s="8" t="s">
        <v>14</v>
      </c>
      <c r="D172" s="8" t="s">
        <v>14</v>
      </c>
      <c r="E172" s="8" t="s">
        <v>14</v>
      </c>
      <c r="F172" s="8" t="s">
        <v>14</v>
      </c>
      <c r="G172" s="8" t="s">
        <v>14</v>
      </c>
      <c r="H172" s="8" t="s">
        <v>14</v>
      </c>
      <c r="I172" s="8" t="s">
        <v>14</v>
      </c>
      <c r="J172" s="8" t="s">
        <v>14</v>
      </c>
      <c r="K172" s="8" t="s">
        <v>14</v>
      </c>
      <c r="L172" s="8" t="s">
        <v>14</v>
      </c>
      <c r="M172" s="8" t="s">
        <v>14</v>
      </c>
      <c r="N172" s="8" t="s">
        <v>14</v>
      </c>
      <c r="O172" s="8" t="s">
        <v>14</v>
      </c>
      <c r="P172" s="8" t="s">
        <v>14</v>
      </c>
      <c r="Q172" s="8" t="s">
        <v>14</v>
      </c>
      <c r="R172" s="8" t="s">
        <v>14</v>
      </c>
      <c r="S172" s="8" t="s">
        <v>14</v>
      </c>
      <c r="T172" s="8" t="s">
        <v>14</v>
      </c>
    </row>
    <row r="173">
      <c r="A173" s="8" t="s">
        <v>14</v>
      </c>
      <c r="B173" s="8" t="s">
        <v>14</v>
      </c>
      <c r="C173" s="8" t="s">
        <v>14</v>
      </c>
      <c r="D173" s="8" t="s">
        <v>14</v>
      </c>
      <c r="E173" s="8" t="s">
        <v>14</v>
      </c>
      <c r="F173" s="8" t="s">
        <v>14</v>
      </c>
      <c r="G173" s="8" t="s">
        <v>14</v>
      </c>
      <c r="H173" s="8" t="s">
        <v>14</v>
      </c>
      <c r="I173" s="8" t="s">
        <v>14</v>
      </c>
      <c r="J173" s="8" t="s">
        <v>14</v>
      </c>
      <c r="K173" s="8" t="s">
        <v>14</v>
      </c>
      <c r="L173" s="8" t="s">
        <v>14</v>
      </c>
      <c r="M173" s="8" t="s">
        <v>14</v>
      </c>
      <c r="N173" s="8" t="s">
        <v>14</v>
      </c>
      <c r="O173" s="8" t="s">
        <v>14</v>
      </c>
      <c r="P173" s="8" t="s">
        <v>14</v>
      </c>
      <c r="Q173" s="8" t="s">
        <v>14</v>
      </c>
      <c r="R173" s="8" t="s">
        <v>14</v>
      </c>
      <c r="S173" s="8" t="s">
        <v>14</v>
      </c>
      <c r="T173" s="8" t="s">
        <v>14</v>
      </c>
    </row>
    <row r="174">
      <c r="A174" s="8" t="s">
        <v>14</v>
      </c>
      <c r="B174" s="8" t="s">
        <v>14</v>
      </c>
      <c r="C174" s="8" t="s">
        <v>14</v>
      </c>
      <c r="D174" s="8" t="s">
        <v>14</v>
      </c>
      <c r="E174" s="8" t="s">
        <v>14</v>
      </c>
      <c r="F174" s="8" t="s">
        <v>14</v>
      </c>
      <c r="G174" s="8" t="s">
        <v>14</v>
      </c>
      <c r="H174" s="8" t="s">
        <v>14</v>
      </c>
      <c r="I174" s="8" t="s">
        <v>14</v>
      </c>
      <c r="J174" s="8" t="s">
        <v>14</v>
      </c>
      <c r="K174" s="8" t="s">
        <v>14</v>
      </c>
      <c r="L174" s="8" t="s">
        <v>14</v>
      </c>
      <c r="M174" s="8" t="s">
        <v>14</v>
      </c>
      <c r="N174" s="8" t="s">
        <v>14</v>
      </c>
      <c r="O174" s="8" t="s">
        <v>14</v>
      </c>
      <c r="P174" s="8" t="s">
        <v>14</v>
      </c>
      <c r="Q174" s="8" t="s">
        <v>14</v>
      </c>
      <c r="R174" s="8" t="s">
        <v>14</v>
      </c>
      <c r="S174" s="8" t="s">
        <v>14</v>
      </c>
      <c r="T174" s="8" t="s">
        <v>14</v>
      </c>
    </row>
    <row r="175">
      <c r="A175" s="8" t="s">
        <v>14</v>
      </c>
      <c r="B175" s="8" t="s">
        <v>14</v>
      </c>
      <c r="C175" s="8" t="s">
        <v>14</v>
      </c>
      <c r="D175" s="8" t="s">
        <v>14</v>
      </c>
      <c r="E175" s="8" t="s">
        <v>14</v>
      </c>
      <c r="F175" s="8" t="s">
        <v>14</v>
      </c>
      <c r="G175" s="8" t="s">
        <v>14</v>
      </c>
      <c r="H175" s="8" t="s">
        <v>14</v>
      </c>
      <c r="I175" s="8" t="s">
        <v>14</v>
      </c>
      <c r="J175" s="8" t="s">
        <v>14</v>
      </c>
      <c r="K175" s="8" t="s">
        <v>14</v>
      </c>
      <c r="L175" s="8" t="s">
        <v>14</v>
      </c>
      <c r="M175" s="8" t="s">
        <v>14</v>
      </c>
      <c r="N175" s="8" t="s">
        <v>14</v>
      </c>
      <c r="O175" s="8" t="s">
        <v>14</v>
      </c>
      <c r="P175" s="8" t="s">
        <v>14</v>
      </c>
      <c r="Q175" s="8" t="s">
        <v>14</v>
      </c>
      <c r="R175" s="8" t="s">
        <v>14</v>
      </c>
      <c r="S175" s="8" t="s">
        <v>14</v>
      </c>
      <c r="T175" s="8" t="s">
        <v>14</v>
      </c>
    </row>
    <row r="176">
      <c r="A176" s="8" t="s">
        <v>14</v>
      </c>
      <c r="B176" s="8" t="s">
        <v>14</v>
      </c>
      <c r="C176" s="8" t="s">
        <v>14</v>
      </c>
      <c r="D176" s="8" t="s">
        <v>14</v>
      </c>
      <c r="E176" s="8" t="s">
        <v>14</v>
      </c>
      <c r="F176" s="8" t="s">
        <v>14</v>
      </c>
      <c r="G176" s="8" t="s">
        <v>14</v>
      </c>
      <c r="H176" s="8" t="s">
        <v>14</v>
      </c>
      <c r="I176" s="8" t="s">
        <v>14</v>
      </c>
      <c r="J176" s="8" t="s">
        <v>14</v>
      </c>
      <c r="K176" s="8" t="s">
        <v>14</v>
      </c>
      <c r="L176" s="8" t="s">
        <v>14</v>
      </c>
      <c r="M176" s="8" t="s">
        <v>14</v>
      </c>
      <c r="N176" s="8" t="s">
        <v>14</v>
      </c>
      <c r="O176" s="8" t="s">
        <v>14</v>
      </c>
      <c r="P176" s="8" t="s">
        <v>14</v>
      </c>
      <c r="Q176" s="8" t="s">
        <v>14</v>
      </c>
      <c r="R176" s="8" t="s">
        <v>14</v>
      </c>
      <c r="S176" s="8" t="s">
        <v>14</v>
      </c>
      <c r="T176" s="8" t="s">
        <v>14</v>
      </c>
    </row>
    <row r="177">
      <c r="A177" s="8" t="s">
        <v>14</v>
      </c>
      <c r="B177" s="8" t="s">
        <v>14</v>
      </c>
      <c r="C177" s="8" t="s">
        <v>14</v>
      </c>
      <c r="D177" s="8" t="s">
        <v>14</v>
      </c>
      <c r="E177" s="8" t="s">
        <v>14</v>
      </c>
      <c r="F177" s="8" t="s">
        <v>14</v>
      </c>
      <c r="G177" s="8" t="s">
        <v>14</v>
      </c>
      <c r="H177" s="8" t="s">
        <v>14</v>
      </c>
      <c r="I177" s="8" t="s">
        <v>14</v>
      </c>
      <c r="J177" s="8" t="s">
        <v>14</v>
      </c>
      <c r="K177" s="8" t="s">
        <v>14</v>
      </c>
      <c r="L177" s="8" t="s">
        <v>14</v>
      </c>
      <c r="M177" s="8" t="s">
        <v>14</v>
      </c>
      <c r="N177" s="8" t="s">
        <v>14</v>
      </c>
      <c r="O177" s="8" t="s">
        <v>14</v>
      </c>
      <c r="P177" s="8" t="s">
        <v>14</v>
      </c>
      <c r="Q177" s="8" t="s">
        <v>14</v>
      </c>
      <c r="R177" s="8" t="s">
        <v>14</v>
      </c>
      <c r="S177" s="8" t="s">
        <v>14</v>
      </c>
      <c r="T177" s="8" t="s">
        <v>14</v>
      </c>
    </row>
    <row r="178">
      <c r="A178" s="8" t="s">
        <v>14</v>
      </c>
      <c r="B178" s="8" t="s">
        <v>14</v>
      </c>
      <c r="C178" s="8" t="s">
        <v>14</v>
      </c>
      <c r="D178" s="8" t="s">
        <v>14</v>
      </c>
      <c r="E178" s="8" t="s">
        <v>14</v>
      </c>
      <c r="F178" s="8" t="s">
        <v>14</v>
      </c>
      <c r="G178" s="8" t="s">
        <v>14</v>
      </c>
      <c r="H178" s="8" t="s">
        <v>14</v>
      </c>
      <c r="I178" s="8" t="s">
        <v>14</v>
      </c>
      <c r="J178" s="8" t="s">
        <v>14</v>
      </c>
      <c r="K178" s="8" t="s">
        <v>14</v>
      </c>
      <c r="L178" s="8" t="s">
        <v>14</v>
      </c>
      <c r="M178" s="8" t="s">
        <v>14</v>
      </c>
      <c r="N178" s="8" t="s">
        <v>14</v>
      </c>
      <c r="O178" s="8" t="s">
        <v>14</v>
      </c>
      <c r="P178" s="8" t="s">
        <v>14</v>
      </c>
      <c r="Q178" s="8" t="s">
        <v>14</v>
      </c>
      <c r="R178" s="8" t="s">
        <v>14</v>
      </c>
      <c r="S178" s="8" t="s">
        <v>14</v>
      </c>
      <c r="T178" s="8" t="s">
        <v>14</v>
      </c>
    </row>
    <row r="179">
      <c r="A179" s="8" t="s">
        <v>14</v>
      </c>
      <c r="B179" s="8" t="s">
        <v>14</v>
      </c>
      <c r="C179" s="8" t="s">
        <v>14</v>
      </c>
      <c r="D179" s="8" t="s">
        <v>14</v>
      </c>
      <c r="E179" s="8" t="s">
        <v>14</v>
      </c>
      <c r="F179" s="8" t="s">
        <v>14</v>
      </c>
      <c r="G179" s="8" t="s">
        <v>14</v>
      </c>
      <c r="H179" s="8" t="s">
        <v>14</v>
      </c>
      <c r="I179" s="8" t="s">
        <v>14</v>
      </c>
      <c r="J179" s="8" t="s">
        <v>14</v>
      </c>
      <c r="K179" s="8" t="s">
        <v>14</v>
      </c>
      <c r="L179" s="8" t="s">
        <v>14</v>
      </c>
      <c r="M179" s="8" t="s">
        <v>14</v>
      </c>
      <c r="N179" s="8" t="s">
        <v>14</v>
      </c>
      <c r="O179" s="8" t="s">
        <v>14</v>
      </c>
      <c r="P179" s="8" t="s">
        <v>14</v>
      </c>
      <c r="Q179" s="8" t="s">
        <v>14</v>
      </c>
      <c r="R179" s="8" t="s">
        <v>14</v>
      </c>
      <c r="S179" s="8" t="s">
        <v>14</v>
      </c>
      <c r="T179" s="8" t="s">
        <v>14</v>
      </c>
    </row>
    <row r="180">
      <c r="A180" s="8" t="s">
        <v>14</v>
      </c>
      <c r="B180" s="8" t="s">
        <v>14</v>
      </c>
      <c r="C180" s="8" t="s">
        <v>14</v>
      </c>
      <c r="D180" s="8" t="s">
        <v>14</v>
      </c>
      <c r="E180" s="8" t="s">
        <v>14</v>
      </c>
      <c r="F180" s="8" t="s">
        <v>14</v>
      </c>
      <c r="G180" s="8" t="s">
        <v>14</v>
      </c>
      <c r="H180" s="8" t="s">
        <v>14</v>
      </c>
      <c r="I180" s="8" t="s">
        <v>14</v>
      </c>
      <c r="J180" s="8" t="s">
        <v>14</v>
      </c>
      <c r="K180" s="8" t="s">
        <v>14</v>
      </c>
      <c r="L180" s="8" t="s">
        <v>14</v>
      </c>
      <c r="M180" s="8" t="s">
        <v>14</v>
      </c>
      <c r="N180" s="8" t="s">
        <v>14</v>
      </c>
      <c r="O180" s="8" t="s">
        <v>14</v>
      </c>
      <c r="P180" s="8" t="s">
        <v>14</v>
      </c>
      <c r="Q180" s="8" t="s">
        <v>14</v>
      </c>
      <c r="R180" s="8" t="s">
        <v>14</v>
      </c>
      <c r="S180" s="8" t="s">
        <v>14</v>
      </c>
      <c r="T180" s="8" t="s">
        <v>14</v>
      </c>
    </row>
    <row r="181">
      <c r="A181" s="8" t="s">
        <v>14</v>
      </c>
      <c r="B181" s="8" t="s">
        <v>14</v>
      </c>
      <c r="C181" s="8" t="s">
        <v>14</v>
      </c>
      <c r="D181" s="8" t="s">
        <v>14</v>
      </c>
      <c r="E181" s="8" t="s">
        <v>14</v>
      </c>
      <c r="F181" s="8" t="s">
        <v>14</v>
      </c>
      <c r="G181" s="8" t="s">
        <v>14</v>
      </c>
      <c r="H181" s="8" t="s">
        <v>14</v>
      </c>
      <c r="I181" s="8" t="s">
        <v>14</v>
      </c>
      <c r="J181" s="8" t="s">
        <v>14</v>
      </c>
      <c r="K181" s="8" t="s">
        <v>14</v>
      </c>
      <c r="L181" s="8" t="s">
        <v>14</v>
      </c>
      <c r="M181" s="8" t="s">
        <v>14</v>
      </c>
      <c r="N181" s="8" t="s">
        <v>14</v>
      </c>
      <c r="O181" s="8" t="s">
        <v>14</v>
      </c>
      <c r="P181" s="8" t="s">
        <v>14</v>
      </c>
      <c r="Q181" s="8" t="s">
        <v>14</v>
      </c>
      <c r="R181" s="8" t="s">
        <v>14</v>
      </c>
      <c r="S181" s="8" t="s">
        <v>14</v>
      </c>
      <c r="T181" s="8" t="s">
        <v>14</v>
      </c>
    </row>
    <row r="182">
      <c r="A182" s="8" t="s">
        <v>14</v>
      </c>
      <c r="B182" s="8" t="s">
        <v>14</v>
      </c>
      <c r="C182" s="8" t="s">
        <v>14</v>
      </c>
      <c r="D182" s="8" t="s">
        <v>14</v>
      </c>
      <c r="E182" s="8" t="s">
        <v>14</v>
      </c>
      <c r="F182" s="8" t="s">
        <v>14</v>
      </c>
      <c r="G182" s="8" t="s">
        <v>14</v>
      </c>
      <c r="H182" s="8" t="s">
        <v>14</v>
      </c>
      <c r="I182" s="8" t="s">
        <v>14</v>
      </c>
      <c r="J182" s="8" t="s">
        <v>14</v>
      </c>
      <c r="K182" s="8" t="s">
        <v>14</v>
      </c>
      <c r="L182" s="8" t="s">
        <v>14</v>
      </c>
      <c r="M182" s="8" t="s">
        <v>14</v>
      </c>
      <c r="N182" s="8" t="s">
        <v>14</v>
      </c>
      <c r="O182" s="8" t="s">
        <v>14</v>
      </c>
      <c r="P182" s="8" t="s">
        <v>14</v>
      </c>
      <c r="Q182" s="8" t="s">
        <v>14</v>
      </c>
      <c r="R182" s="8" t="s">
        <v>14</v>
      </c>
      <c r="S182" s="8" t="s">
        <v>14</v>
      </c>
      <c r="T182" s="8" t="s">
        <v>14</v>
      </c>
    </row>
    <row r="183">
      <c r="A183" s="8" t="s">
        <v>14</v>
      </c>
      <c r="B183" s="8" t="s">
        <v>14</v>
      </c>
      <c r="C183" s="8" t="s">
        <v>14</v>
      </c>
      <c r="D183" s="8" t="s">
        <v>14</v>
      </c>
      <c r="E183" s="8" t="s">
        <v>14</v>
      </c>
      <c r="F183" s="8" t="s">
        <v>14</v>
      </c>
      <c r="G183" s="8" t="s">
        <v>14</v>
      </c>
      <c r="H183" s="8" t="s">
        <v>14</v>
      </c>
      <c r="I183" s="8" t="s">
        <v>14</v>
      </c>
      <c r="J183" s="8" t="s">
        <v>14</v>
      </c>
      <c r="K183" s="8" t="s">
        <v>14</v>
      </c>
      <c r="L183" s="8" t="s">
        <v>14</v>
      </c>
      <c r="M183" s="8" t="s">
        <v>14</v>
      </c>
      <c r="N183" s="8" t="s">
        <v>14</v>
      </c>
      <c r="O183" s="8" t="s">
        <v>14</v>
      </c>
      <c r="P183" s="8" t="s">
        <v>14</v>
      </c>
      <c r="Q183" s="8" t="s">
        <v>14</v>
      </c>
      <c r="R183" s="8" t="s">
        <v>14</v>
      </c>
      <c r="S183" s="8" t="s">
        <v>14</v>
      </c>
      <c r="T183" s="8" t="s">
        <v>14</v>
      </c>
    </row>
    <row r="184">
      <c r="A184" s="8" t="s">
        <v>14</v>
      </c>
      <c r="B184" s="8" t="s">
        <v>14</v>
      </c>
      <c r="C184" s="8" t="s">
        <v>14</v>
      </c>
      <c r="D184" s="8" t="s">
        <v>14</v>
      </c>
      <c r="E184" s="8" t="s">
        <v>14</v>
      </c>
      <c r="F184" s="8" t="s">
        <v>14</v>
      </c>
      <c r="G184" s="8" t="s">
        <v>14</v>
      </c>
      <c r="H184" s="8" t="s">
        <v>14</v>
      </c>
      <c r="I184" s="8" t="s">
        <v>14</v>
      </c>
      <c r="J184" s="8" t="s">
        <v>14</v>
      </c>
      <c r="K184" s="8" t="s">
        <v>14</v>
      </c>
      <c r="L184" s="8" t="s">
        <v>14</v>
      </c>
      <c r="M184" s="8" t="s">
        <v>14</v>
      </c>
      <c r="N184" s="8" t="s">
        <v>14</v>
      </c>
      <c r="O184" s="8" t="s">
        <v>14</v>
      </c>
      <c r="P184" s="8" t="s">
        <v>14</v>
      </c>
      <c r="Q184" s="8" t="s">
        <v>14</v>
      </c>
      <c r="R184" s="8" t="s">
        <v>14</v>
      </c>
      <c r="S184" s="8" t="s">
        <v>14</v>
      </c>
      <c r="T184" s="8" t="s">
        <v>14</v>
      </c>
    </row>
    <row r="185">
      <c r="A185" s="8" t="s">
        <v>14</v>
      </c>
      <c r="B185" s="8" t="s">
        <v>14</v>
      </c>
      <c r="C185" s="8" t="s">
        <v>14</v>
      </c>
      <c r="D185" s="8" t="s">
        <v>14</v>
      </c>
      <c r="E185" s="8" t="s">
        <v>14</v>
      </c>
      <c r="F185" s="8" t="s">
        <v>14</v>
      </c>
      <c r="G185" s="8" t="s">
        <v>14</v>
      </c>
      <c r="H185" s="8" t="s">
        <v>14</v>
      </c>
      <c r="I185" s="8" t="s">
        <v>14</v>
      </c>
      <c r="J185" s="8" t="s">
        <v>14</v>
      </c>
      <c r="K185" s="8" t="s">
        <v>14</v>
      </c>
      <c r="L185" s="8" t="s">
        <v>14</v>
      </c>
      <c r="M185" s="8" t="s">
        <v>14</v>
      </c>
      <c r="N185" s="8" t="s">
        <v>14</v>
      </c>
      <c r="O185" s="8" t="s">
        <v>14</v>
      </c>
      <c r="P185" s="8" t="s">
        <v>14</v>
      </c>
      <c r="Q185" s="8" t="s">
        <v>14</v>
      </c>
      <c r="R185" s="8" t="s">
        <v>14</v>
      </c>
      <c r="S185" s="8" t="s">
        <v>14</v>
      </c>
      <c r="T185" s="8" t="s">
        <v>14</v>
      </c>
    </row>
    <row r="186">
      <c r="A186" s="8" t="s">
        <v>14</v>
      </c>
      <c r="B186" s="8" t="s">
        <v>14</v>
      </c>
      <c r="C186" s="8" t="s">
        <v>14</v>
      </c>
      <c r="D186" s="8" t="s">
        <v>14</v>
      </c>
      <c r="E186" s="8" t="s">
        <v>14</v>
      </c>
      <c r="F186" s="8" t="s">
        <v>14</v>
      </c>
      <c r="G186" s="8" t="s">
        <v>14</v>
      </c>
      <c r="H186" s="8" t="s">
        <v>14</v>
      </c>
      <c r="I186" s="8" t="s">
        <v>14</v>
      </c>
      <c r="J186" s="8" t="s">
        <v>14</v>
      </c>
      <c r="K186" s="8" t="s">
        <v>14</v>
      </c>
      <c r="L186" s="8" t="s">
        <v>14</v>
      </c>
      <c r="M186" s="8" t="s">
        <v>14</v>
      </c>
      <c r="N186" s="8" t="s">
        <v>14</v>
      </c>
      <c r="O186" s="8" t="s">
        <v>14</v>
      </c>
      <c r="P186" s="8" t="s">
        <v>14</v>
      </c>
      <c r="Q186" s="8" t="s">
        <v>14</v>
      </c>
      <c r="R186" s="8" t="s">
        <v>14</v>
      </c>
      <c r="S186" s="8" t="s">
        <v>14</v>
      </c>
      <c r="T186" s="8" t="s">
        <v>14</v>
      </c>
    </row>
    <row r="187">
      <c r="A187" s="8" t="s">
        <v>14</v>
      </c>
      <c r="B187" s="8" t="s">
        <v>14</v>
      </c>
      <c r="C187" s="8" t="s">
        <v>14</v>
      </c>
      <c r="D187" s="8" t="s">
        <v>14</v>
      </c>
      <c r="E187" s="8" t="s">
        <v>14</v>
      </c>
      <c r="F187" s="8" t="s">
        <v>14</v>
      </c>
      <c r="G187" s="8" t="s">
        <v>14</v>
      </c>
      <c r="H187" s="8" t="s">
        <v>14</v>
      </c>
      <c r="I187" s="8" t="s">
        <v>14</v>
      </c>
      <c r="J187" s="8" t="s">
        <v>14</v>
      </c>
      <c r="K187" s="8" t="s">
        <v>14</v>
      </c>
      <c r="L187" s="8" t="s">
        <v>14</v>
      </c>
      <c r="M187" s="8" t="s">
        <v>14</v>
      </c>
      <c r="N187" s="8" t="s">
        <v>14</v>
      </c>
      <c r="O187" s="8" t="s">
        <v>14</v>
      </c>
      <c r="P187" s="8" t="s">
        <v>14</v>
      </c>
      <c r="Q187" s="8" t="s">
        <v>14</v>
      </c>
      <c r="R187" s="8" t="s">
        <v>14</v>
      </c>
      <c r="S187" s="8" t="s">
        <v>14</v>
      </c>
      <c r="T187" s="8" t="s">
        <v>14</v>
      </c>
    </row>
    <row r="188">
      <c r="A188" s="8" t="s">
        <v>14</v>
      </c>
      <c r="B188" s="8" t="s">
        <v>14</v>
      </c>
      <c r="C188" s="8" t="s">
        <v>14</v>
      </c>
      <c r="D188" s="8" t="s">
        <v>14</v>
      </c>
      <c r="E188" s="8" t="s">
        <v>14</v>
      </c>
      <c r="F188" s="8" t="s">
        <v>14</v>
      </c>
      <c r="G188" s="8" t="s">
        <v>14</v>
      </c>
      <c r="H188" s="8" t="s">
        <v>14</v>
      </c>
      <c r="I188" s="8" t="s">
        <v>14</v>
      </c>
      <c r="J188" s="8" t="s">
        <v>14</v>
      </c>
      <c r="K188" s="8" t="s">
        <v>14</v>
      </c>
      <c r="L188" s="8" t="s">
        <v>14</v>
      </c>
      <c r="M188" s="8" t="s">
        <v>14</v>
      </c>
      <c r="N188" s="8" t="s">
        <v>14</v>
      </c>
      <c r="O188" s="8" t="s">
        <v>14</v>
      </c>
      <c r="P188" s="8" t="s">
        <v>14</v>
      </c>
      <c r="Q188" s="8" t="s">
        <v>14</v>
      </c>
      <c r="R188" s="8" t="s">
        <v>14</v>
      </c>
      <c r="S188" s="8" t="s">
        <v>14</v>
      </c>
      <c r="T188" s="8" t="s">
        <v>14</v>
      </c>
    </row>
    <row r="189">
      <c r="A189" s="8" t="s">
        <v>14</v>
      </c>
      <c r="B189" s="8" t="s">
        <v>14</v>
      </c>
      <c r="C189" s="8" t="s">
        <v>14</v>
      </c>
      <c r="D189" s="8" t="s">
        <v>14</v>
      </c>
      <c r="E189" s="8" t="s">
        <v>14</v>
      </c>
      <c r="F189" s="8" t="s">
        <v>14</v>
      </c>
      <c r="G189" s="8" t="s">
        <v>14</v>
      </c>
      <c r="H189" s="8" t="s">
        <v>14</v>
      </c>
      <c r="I189" s="8" t="s">
        <v>14</v>
      </c>
      <c r="J189" s="8" t="s">
        <v>14</v>
      </c>
      <c r="K189" s="8" t="s">
        <v>14</v>
      </c>
      <c r="L189" s="8" t="s">
        <v>14</v>
      </c>
      <c r="M189" s="8" t="s">
        <v>14</v>
      </c>
      <c r="N189" s="8" t="s">
        <v>14</v>
      </c>
      <c r="O189" s="8" t="s">
        <v>14</v>
      </c>
      <c r="P189" s="8" t="s">
        <v>14</v>
      </c>
      <c r="Q189" s="8" t="s">
        <v>14</v>
      </c>
      <c r="R189" s="8" t="s">
        <v>14</v>
      </c>
      <c r="S189" s="8" t="s">
        <v>14</v>
      </c>
      <c r="T189" s="8" t="s">
        <v>14</v>
      </c>
    </row>
    <row r="190">
      <c r="A190" s="8" t="s">
        <v>14</v>
      </c>
      <c r="B190" s="8" t="s">
        <v>14</v>
      </c>
      <c r="C190" s="8" t="s">
        <v>14</v>
      </c>
      <c r="D190" s="8" t="s">
        <v>14</v>
      </c>
      <c r="E190" s="8" t="s">
        <v>14</v>
      </c>
      <c r="F190" s="8" t="s">
        <v>14</v>
      </c>
      <c r="G190" s="8" t="s">
        <v>14</v>
      </c>
      <c r="H190" s="8" t="s">
        <v>14</v>
      </c>
      <c r="I190" s="8" t="s">
        <v>14</v>
      </c>
      <c r="J190" s="8" t="s">
        <v>14</v>
      </c>
      <c r="K190" s="8" t="s">
        <v>14</v>
      </c>
      <c r="L190" s="8" t="s">
        <v>14</v>
      </c>
      <c r="M190" s="8" t="s">
        <v>14</v>
      </c>
      <c r="N190" s="8" t="s">
        <v>14</v>
      </c>
      <c r="O190" s="8" t="s">
        <v>14</v>
      </c>
      <c r="P190" s="8" t="s">
        <v>14</v>
      </c>
      <c r="Q190" s="8" t="s">
        <v>14</v>
      </c>
      <c r="R190" s="8" t="s">
        <v>14</v>
      </c>
      <c r="S190" s="8" t="s">
        <v>14</v>
      </c>
      <c r="T190" s="8" t="s">
        <v>14</v>
      </c>
    </row>
    <row r="191">
      <c r="A191" s="8" t="s">
        <v>14</v>
      </c>
      <c r="B191" s="8" t="s">
        <v>14</v>
      </c>
      <c r="C191" s="8" t="s">
        <v>14</v>
      </c>
      <c r="D191" s="8" t="s">
        <v>14</v>
      </c>
      <c r="E191" s="8" t="s">
        <v>14</v>
      </c>
      <c r="F191" s="8" t="s">
        <v>14</v>
      </c>
      <c r="G191" s="8" t="s">
        <v>14</v>
      </c>
      <c r="H191" s="8" t="s">
        <v>14</v>
      </c>
      <c r="I191" s="8" t="s">
        <v>14</v>
      </c>
      <c r="J191" s="8" t="s">
        <v>14</v>
      </c>
      <c r="K191" s="8" t="s">
        <v>14</v>
      </c>
      <c r="L191" s="8" t="s">
        <v>14</v>
      </c>
      <c r="M191" s="8" t="s">
        <v>14</v>
      </c>
      <c r="N191" s="8" t="s">
        <v>14</v>
      </c>
      <c r="O191" s="8" t="s">
        <v>14</v>
      </c>
      <c r="P191" s="8" t="s">
        <v>14</v>
      </c>
      <c r="Q191" s="8" t="s">
        <v>14</v>
      </c>
      <c r="R191" s="8" t="s">
        <v>14</v>
      </c>
      <c r="S191" s="8" t="s">
        <v>14</v>
      </c>
      <c r="T191" s="8" t="s">
        <v>14</v>
      </c>
    </row>
    <row r="192">
      <c r="A192" s="8" t="s">
        <v>14</v>
      </c>
      <c r="B192" s="8" t="s">
        <v>14</v>
      </c>
      <c r="C192" s="8" t="s">
        <v>14</v>
      </c>
      <c r="D192" s="8" t="s">
        <v>14</v>
      </c>
      <c r="E192" s="8" t="s">
        <v>14</v>
      </c>
      <c r="F192" s="8" t="s">
        <v>14</v>
      </c>
      <c r="G192" s="8" t="s">
        <v>14</v>
      </c>
      <c r="H192" s="8" t="s">
        <v>14</v>
      </c>
      <c r="I192" s="8" t="s">
        <v>14</v>
      </c>
      <c r="J192" s="8" t="s">
        <v>14</v>
      </c>
      <c r="K192" s="8" t="s">
        <v>14</v>
      </c>
      <c r="L192" s="8" t="s">
        <v>14</v>
      </c>
      <c r="M192" s="8" t="s">
        <v>14</v>
      </c>
      <c r="N192" s="8" t="s">
        <v>14</v>
      </c>
      <c r="O192" s="8" t="s">
        <v>14</v>
      </c>
      <c r="P192" s="8" t="s">
        <v>14</v>
      </c>
      <c r="Q192" s="8" t="s">
        <v>14</v>
      </c>
      <c r="R192" s="8" t="s">
        <v>14</v>
      </c>
      <c r="S192" s="8" t="s">
        <v>14</v>
      </c>
      <c r="T192" s="8" t="s">
        <v>14</v>
      </c>
    </row>
    <row r="193">
      <c r="A193" s="8" t="s">
        <v>14</v>
      </c>
      <c r="B193" s="8" t="s">
        <v>14</v>
      </c>
      <c r="C193" s="8" t="s">
        <v>14</v>
      </c>
      <c r="D193" s="8" t="s">
        <v>14</v>
      </c>
      <c r="E193" s="8" t="s">
        <v>14</v>
      </c>
      <c r="F193" s="8" t="s">
        <v>14</v>
      </c>
      <c r="G193" s="8" t="s">
        <v>14</v>
      </c>
      <c r="H193" s="8" t="s">
        <v>14</v>
      </c>
      <c r="I193" s="8" t="s">
        <v>14</v>
      </c>
      <c r="J193" s="8" t="s">
        <v>14</v>
      </c>
      <c r="K193" s="8" t="s">
        <v>14</v>
      </c>
      <c r="L193" s="8" t="s">
        <v>14</v>
      </c>
      <c r="M193" s="8" t="s">
        <v>14</v>
      </c>
      <c r="N193" s="8" t="s">
        <v>14</v>
      </c>
      <c r="O193" s="8" t="s">
        <v>14</v>
      </c>
      <c r="P193" s="8" t="s">
        <v>14</v>
      </c>
      <c r="Q193" s="8" t="s">
        <v>14</v>
      </c>
      <c r="R193" s="8" t="s">
        <v>14</v>
      </c>
      <c r="S193" s="8" t="s">
        <v>14</v>
      </c>
      <c r="T193" s="8" t="s">
        <v>14</v>
      </c>
    </row>
    <row r="194">
      <c r="A194" s="8" t="s">
        <v>14</v>
      </c>
      <c r="B194" s="8" t="s">
        <v>14</v>
      </c>
      <c r="C194" s="8" t="s">
        <v>14</v>
      </c>
      <c r="D194" s="8" t="s">
        <v>14</v>
      </c>
      <c r="E194" s="8" t="s">
        <v>14</v>
      </c>
      <c r="F194" s="8" t="s">
        <v>14</v>
      </c>
      <c r="G194" s="8" t="s">
        <v>14</v>
      </c>
      <c r="H194" s="8" t="s">
        <v>14</v>
      </c>
      <c r="I194" s="8" t="s">
        <v>14</v>
      </c>
      <c r="J194" s="8" t="s">
        <v>14</v>
      </c>
      <c r="K194" s="8" t="s">
        <v>14</v>
      </c>
      <c r="L194" s="8" t="s">
        <v>14</v>
      </c>
      <c r="M194" s="8" t="s">
        <v>14</v>
      </c>
      <c r="N194" s="8" t="s">
        <v>14</v>
      </c>
      <c r="O194" s="8" t="s">
        <v>14</v>
      </c>
      <c r="P194" s="8" t="s">
        <v>14</v>
      </c>
      <c r="Q194" s="8" t="s">
        <v>14</v>
      </c>
      <c r="R194" s="8" t="s">
        <v>14</v>
      </c>
      <c r="S194" s="8" t="s">
        <v>14</v>
      </c>
      <c r="T194" s="8" t="s">
        <v>14</v>
      </c>
    </row>
    <row r="195">
      <c r="A195" s="8" t="s">
        <v>14</v>
      </c>
      <c r="B195" s="8" t="s">
        <v>14</v>
      </c>
      <c r="C195" s="8" t="s">
        <v>14</v>
      </c>
      <c r="D195" s="8" t="s">
        <v>14</v>
      </c>
      <c r="E195" s="8" t="s">
        <v>14</v>
      </c>
      <c r="F195" s="8" t="s">
        <v>14</v>
      </c>
      <c r="G195" s="8" t="s">
        <v>14</v>
      </c>
      <c r="H195" s="8" t="s">
        <v>14</v>
      </c>
      <c r="I195" s="8" t="s">
        <v>14</v>
      </c>
      <c r="J195" s="8" t="s">
        <v>14</v>
      </c>
      <c r="K195" s="8" t="s">
        <v>14</v>
      </c>
      <c r="L195" s="8" t="s">
        <v>14</v>
      </c>
      <c r="M195" s="8" t="s">
        <v>14</v>
      </c>
      <c r="N195" s="8" t="s">
        <v>14</v>
      </c>
      <c r="O195" s="8" t="s">
        <v>14</v>
      </c>
      <c r="P195" s="8" t="s">
        <v>14</v>
      </c>
      <c r="Q195" s="8" t="s">
        <v>14</v>
      </c>
      <c r="R195" s="8" t="s">
        <v>14</v>
      </c>
      <c r="S195" s="8" t="s">
        <v>14</v>
      </c>
      <c r="T195" s="8" t="s">
        <v>14</v>
      </c>
    </row>
    <row r="196">
      <c r="A196" s="8" t="s">
        <v>14</v>
      </c>
      <c r="B196" s="8" t="s">
        <v>14</v>
      </c>
      <c r="C196" s="8" t="s">
        <v>14</v>
      </c>
      <c r="D196" s="8" t="s">
        <v>14</v>
      </c>
      <c r="E196" s="8" t="s">
        <v>14</v>
      </c>
      <c r="F196" s="8" t="s">
        <v>14</v>
      </c>
      <c r="G196" s="8" t="s">
        <v>14</v>
      </c>
      <c r="H196" s="8" t="s">
        <v>14</v>
      </c>
      <c r="I196" s="8" t="s">
        <v>14</v>
      </c>
      <c r="J196" s="8" t="s">
        <v>14</v>
      </c>
      <c r="K196" s="8" t="s">
        <v>14</v>
      </c>
      <c r="L196" s="8" t="s">
        <v>14</v>
      </c>
      <c r="M196" s="8" t="s">
        <v>14</v>
      </c>
      <c r="N196" s="8" t="s">
        <v>14</v>
      </c>
      <c r="O196" s="8" t="s">
        <v>14</v>
      </c>
      <c r="P196" s="8" t="s">
        <v>14</v>
      </c>
      <c r="Q196" s="8" t="s">
        <v>14</v>
      </c>
      <c r="R196" s="8" t="s">
        <v>14</v>
      </c>
      <c r="S196" s="8" t="s">
        <v>14</v>
      </c>
      <c r="T196" s="8" t="s">
        <v>14</v>
      </c>
    </row>
    <row r="197">
      <c r="A197" s="8" t="s">
        <v>14</v>
      </c>
      <c r="B197" s="8" t="s">
        <v>14</v>
      </c>
      <c r="C197" s="8" t="s">
        <v>14</v>
      </c>
      <c r="D197" s="8" t="s">
        <v>14</v>
      </c>
      <c r="E197" s="8" t="s">
        <v>14</v>
      </c>
      <c r="F197" s="8" t="s">
        <v>14</v>
      </c>
      <c r="G197" s="8" t="s">
        <v>14</v>
      </c>
      <c r="H197" s="8" t="s">
        <v>14</v>
      </c>
      <c r="I197" s="8" t="s">
        <v>14</v>
      </c>
      <c r="J197" s="8" t="s">
        <v>14</v>
      </c>
      <c r="K197" s="8" t="s">
        <v>14</v>
      </c>
      <c r="L197" s="8" t="s">
        <v>14</v>
      </c>
      <c r="M197" s="8" t="s">
        <v>14</v>
      </c>
      <c r="N197" s="8" t="s">
        <v>14</v>
      </c>
      <c r="O197" s="8" t="s">
        <v>14</v>
      </c>
      <c r="P197" s="8" t="s">
        <v>14</v>
      </c>
      <c r="Q197" s="8" t="s">
        <v>14</v>
      </c>
      <c r="R197" s="8" t="s">
        <v>14</v>
      </c>
      <c r="S197" s="8" t="s">
        <v>14</v>
      </c>
      <c r="T197" s="8" t="s">
        <v>14</v>
      </c>
    </row>
    <row r="198">
      <c r="A198" s="8" t="s">
        <v>14</v>
      </c>
      <c r="B198" s="8" t="s">
        <v>14</v>
      </c>
      <c r="C198" s="8" t="s">
        <v>14</v>
      </c>
      <c r="D198" s="8" t="s">
        <v>14</v>
      </c>
      <c r="E198" s="8" t="s">
        <v>14</v>
      </c>
      <c r="F198" s="8" t="s">
        <v>14</v>
      </c>
      <c r="G198" s="8" t="s">
        <v>14</v>
      </c>
      <c r="H198" s="8" t="s">
        <v>14</v>
      </c>
      <c r="I198" s="8" t="s">
        <v>14</v>
      </c>
      <c r="J198" s="8" t="s">
        <v>14</v>
      </c>
      <c r="K198" s="8" t="s">
        <v>14</v>
      </c>
      <c r="L198" s="8" t="s">
        <v>14</v>
      </c>
      <c r="M198" s="8" t="s">
        <v>14</v>
      </c>
      <c r="N198" s="8" t="s">
        <v>14</v>
      </c>
      <c r="O198" s="8" t="s">
        <v>14</v>
      </c>
      <c r="P198" s="8" t="s">
        <v>14</v>
      </c>
      <c r="Q198" s="8" t="s">
        <v>14</v>
      </c>
      <c r="R198" s="8" t="s">
        <v>14</v>
      </c>
      <c r="S198" s="8" t="s">
        <v>14</v>
      </c>
      <c r="T198" s="8" t="s">
        <v>14</v>
      </c>
    </row>
    <row r="199">
      <c r="A199" s="8" t="s">
        <v>14</v>
      </c>
      <c r="B199" s="8" t="s">
        <v>14</v>
      </c>
      <c r="C199" s="8" t="s">
        <v>14</v>
      </c>
      <c r="D199" s="8" t="s">
        <v>14</v>
      </c>
      <c r="E199" s="8" t="s">
        <v>14</v>
      </c>
      <c r="F199" s="8" t="s">
        <v>14</v>
      </c>
      <c r="G199" s="8" t="s">
        <v>14</v>
      </c>
      <c r="H199" s="8" t="s">
        <v>14</v>
      </c>
      <c r="I199" s="8" t="s">
        <v>14</v>
      </c>
      <c r="J199" s="8" t="s">
        <v>14</v>
      </c>
      <c r="K199" s="8" t="s">
        <v>14</v>
      </c>
      <c r="L199" s="8" t="s">
        <v>14</v>
      </c>
      <c r="M199" s="8" t="s">
        <v>14</v>
      </c>
      <c r="N199" s="8" t="s">
        <v>14</v>
      </c>
      <c r="O199" s="8" t="s">
        <v>14</v>
      </c>
      <c r="P199" s="8" t="s">
        <v>14</v>
      </c>
      <c r="Q199" s="8" t="s">
        <v>14</v>
      </c>
      <c r="R199" s="8" t="s">
        <v>14</v>
      </c>
      <c r="S199" s="8" t="s">
        <v>14</v>
      </c>
      <c r="T199" s="8" t="s">
        <v>14</v>
      </c>
    </row>
    <row r="200">
      <c r="A200" s="8" t="s">
        <v>14</v>
      </c>
      <c r="B200" s="8" t="s">
        <v>14</v>
      </c>
      <c r="C200" s="8" t="s">
        <v>14</v>
      </c>
      <c r="D200" s="8" t="s">
        <v>14</v>
      </c>
      <c r="E200" s="8" t="s">
        <v>14</v>
      </c>
      <c r="F200" s="8" t="s">
        <v>14</v>
      </c>
      <c r="G200" s="8" t="s">
        <v>14</v>
      </c>
      <c r="H200" s="8" t="s">
        <v>14</v>
      </c>
      <c r="I200" s="8" t="s">
        <v>14</v>
      </c>
      <c r="J200" s="8" t="s">
        <v>14</v>
      </c>
      <c r="K200" s="8" t="s">
        <v>14</v>
      </c>
      <c r="L200" s="8" t="s">
        <v>14</v>
      </c>
      <c r="M200" s="8" t="s">
        <v>14</v>
      </c>
      <c r="N200" s="8" t="s">
        <v>14</v>
      </c>
      <c r="O200" s="8" t="s">
        <v>14</v>
      </c>
      <c r="P200" s="8" t="s">
        <v>14</v>
      </c>
      <c r="Q200" s="8" t="s">
        <v>14</v>
      </c>
      <c r="R200" s="8" t="s">
        <v>14</v>
      </c>
      <c r="S200" s="8" t="s">
        <v>14</v>
      </c>
      <c r="T200" s="8" t="s">
        <v>14</v>
      </c>
    </row>
    <row r="201">
      <c r="A201" s="8" t="s">
        <v>14</v>
      </c>
      <c r="B201" s="8" t="s">
        <v>14</v>
      </c>
      <c r="C201" s="8" t="s">
        <v>14</v>
      </c>
      <c r="D201" s="8" t="s">
        <v>14</v>
      </c>
      <c r="E201" s="8" t="s">
        <v>14</v>
      </c>
      <c r="F201" s="8" t="s">
        <v>14</v>
      </c>
      <c r="G201" s="8" t="s">
        <v>14</v>
      </c>
      <c r="H201" s="8" t="s">
        <v>14</v>
      </c>
      <c r="I201" s="8" t="s">
        <v>14</v>
      </c>
      <c r="J201" s="8" t="s">
        <v>14</v>
      </c>
      <c r="K201" s="8" t="s">
        <v>14</v>
      </c>
      <c r="L201" s="8" t="s">
        <v>14</v>
      </c>
      <c r="M201" s="8" t="s">
        <v>14</v>
      </c>
      <c r="N201" s="8" t="s">
        <v>14</v>
      </c>
      <c r="O201" s="8" t="s">
        <v>14</v>
      </c>
      <c r="P201" s="8" t="s">
        <v>14</v>
      </c>
      <c r="Q201" s="8" t="s">
        <v>14</v>
      </c>
      <c r="R201" s="8" t="s">
        <v>14</v>
      </c>
      <c r="S201" s="8" t="s">
        <v>14</v>
      </c>
      <c r="T201" s="8" t="s">
        <v>14</v>
      </c>
    </row>
    <row r="202">
      <c r="A202" s="8" t="s">
        <v>14</v>
      </c>
      <c r="B202" s="8" t="s">
        <v>14</v>
      </c>
      <c r="C202" s="8" t="s">
        <v>14</v>
      </c>
      <c r="D202" s="8" t="s">
        <v>14</v>
      </c>
      <c r="E202" s="8" t="s">
        <v>14</v>
      </c>
      <c r="F202" s="8" t="s">
        <v>14</v>
      </c>
      <c r="G202" s="8" t="s">
        <v>14</v>
      </c>
      <c r="H202" s="8" t="s">
        <v>14</v>
      </c>
      <c r="I202" s="8" t="s">
        <v>14</v>
      </c>
      <c r="J202" s="8" t="s">
        <v>14</v>
      </c>
      <c r="K202" s="8" t="s">
        <v>14</v>
      </c>
      <c r="L202" s="8" t="s">
        <v>14</v>
      </c>
      <c r="M202" s="8" t="s">
        <v>14</v>
      </c>
      <c r="N202" s="8" t="s">
        <v>14</v>
      </c>
      <c r="O202" s="8" t="s">
        <v>14</v>
      </c>
      <c r="P202" s="8" t="s">
        <v>14</v>
      </c>
      <c r="Q202" s="8" t="s">
        <v>14</v>
      </c>
      <c r="R202" s="8" t="s">
        <v>14</v>
      </c>
      <c r="S202" s="8" t="s">
        <v>14</v>
      </c>
      <c r="T202" s="8" t="s">
        <v>14</v>
      </c>
    </row>
    <row r="203">
      <c r="A203" s="8" t="s">
        <v>14</v>
      </c>
      <c r="B203" s="8" t="s">
        <v>14</v>
      </c>
      <c r="C203" s="8" t="s">
        <v>14</v>
      </c>
      <c r="D203" s="8" t="s">
        <v>14</v>
      </c>
      <c r="E203" s="8" t="s">
        <v>14</v>
      </c>
      <c r="F203" s="8" t="s">
        <v>14</v>
      </c>
      <c r="G203" s="8" t="s">
        <v>14</v>
      </c>
      <c r="H203" s="8" t="s">
        <v>14</v>
      </c>
      <c r="I203" s="8" t="s">
        <v>14</v>
      </c>
      <c r="J203" s="8" t="s">
        <v>14</v>
      </c>
      <c r="K203" s="8" t="s">
        <v>14</v>
      </c>
      <c r="L203" s="8" t="s">
        <v>14</v>
      </c>
      <c r="M203" s="8" t="s">
        <v>14</v>
      </c>
      <c r="N203" s="8" t="s">
        <v>14</v>
      </c>
      <c r="O203" s="8" t="s">
        <v>14</v>
      </c>
      <c r="P203" s="8" t="s">
        <v>14</v>
      </c>
      <c r="Q203" s="8" t="s">
        <v>14</v>
      </c>
      <c r="R203" s="8" t="s">
        <v>14</v>
      </c>
      <c r="S203" s="8" t="s">
        <v>14</v>
      </c>
      <c r="T203" s="8" t="s">
        <v>14</v>
      </c>
    </row>
    <row r="204">
      <c r="A204" s="8" t="s">
        <v>14</v>
      </c>
      <c r="B204" s="8" t="s">
        <v>14</v>
      </c>
      <c r="C204" s="8" t="s">
        <v>14</v>
      </c>
      <c r="D204" s="8" t="s">
        <v>14</v>
      </c>
      <c r="E204" s="8" t="s">
        <v>14</v>
      </c>
      <c r="F204" s="8" t="s">
        <v>14</v>
      </c>
      <c r="G204" s="8" t="s">
        <v>14</v>
      </c>
      <c r="H204" s="8" t="s">
        <v>14</v>
      </c>
      <c r="I204" s="8" t="s">
        <v>14</v>
      </c>
      <c r="J204" s="8" t="s">
        <v>14</v>
      </c>
      <c r="K204" s="8" t="s">
        <v>14</v>
      </c>
      <c r="L204" s="8" t="s">
        <v>14</v>
      </c>
      <c r="M204" s="8" t="s">
        <v>14</v>
      </c>
      <c r="N204" s="8" t="s">
        <v>14</v>
      </c>
      <c r="O204" s="8" t="s">
        <v>14</v>
      </c>
      <c r="P204" s="8" t="s">
        <v>14</v>
      </c>
      <c r="Q204" s="8" t="s">
        <v>14</v>
      </c>
      <c r="R204" s="8" t="s">
        <v>14</v>
      </c>
      <c r="S204" s="8" t="s">
        <v>14</v>
      </c>
      <c r="T204" s="8" t="s">
        <v>14</v>
      </c>
    </row>
    <row r="205">
      <c r="A205" s="8" t="s">
        <v>14</v>
      </c>
      <c r="B205" s="8" t="s">
        <v>14</v>
      </c>
      <c r="C205" s="8" t="s">
        <v>14</v>
      </c>
      <c r="D205" s="8" t="s">
        <v>14</v>
      </c>
      <c r="E205" s="8" t="s">
        <v>14</v>
      </c>
      <c r="F205" s="8" t="s">
        <v>14</v>
      </c>
      <c r="G205" s="8" t="s">
        <v>14</v>
      </c>
      <c r="H205" s="8" t="s">
        <v>14</v>
      </c>
      <c r="I205" s="8" t="s">
        <v>14</v>
      </c>
      <c r="J205" s="8" t="s">
        <v>14</v>
      </c>
      <c r="K205" s="8" t="s">
        <v>14</v>
      </c>
      <c r="L205" s="8" t="s">
        <v>14</v>
      </c>
      <c r="M205" s="8" t="s">
        <v>14</v>
      </c>
      <c r="N205" s="8" t="s">
        <v>14</v>
      </c>
      <c r="O205" s="8" t="s">
        <v>14</v>
      </c>
      <c r="P205" s="8" t="s">
        <v>14</v>
      </c>
      <c r="Q205" s="8" t="s">
        <v>14</v>
      </c>
      <c r="R205" s="8" t="s">
        <v>14</v>
      </c>
      <c r="S205" s="8" t="s">
        <v>14</v>
      </c>
      <c r="T205" s="8" t="s">
        <v>14</v>
      </c>
    </row>
    <row r="206">
      <c r="A206" s="8" t="s">
        <v>14</v>
      </c>
      <c r="B206" s="8" t="s">
        <v>14</v>
      </c>
      <c r="C206" s="8" t="s">
        <v>14</v>
      </c>
      <c r="D206" s="8" t="s">
        <v>14</v>
      </c>
      <c r="E206" s="8" t="s">
        <v>14</v>
      </c>
      <c r="F206" s="8" t="s">
        <v>14</v>
      </c>
      <c r="G206" s="8" t="s">
        <v>14</v>
      </c>
      <c r="H206" s="8" t="s">
        <v>14</v>
      </c>
      <c r="I206" s="8" t="s">
        <v>14</v>
      </c>
      <c r="J206" s="8" t="s">
        <v>14</v>
      </c>
      <c r="K206" s="8" t="s">
        <v>14</v>
      </c>
      <c r="L206" s="8" t="s">
        <v>14</v>
      </c>
      <c r="M206" s="8" t="s">
        <v>14</v>
      </c>
      <c r="N206" s="8" t="s">
        <v>14</v>
      </c>
      <c r="O206" s="8" t="s">
        <v>14</v>
      </c>
      <c r="P206" s="8" t="s">
        <v>14</v>
      </c>
      <c r="Q206" s="8" t="s">
        <v>14</v>
      </c>
      <c r="R206" s="8" t="s">
        <v>14</v>
      </c>
      <c r="S206" s="8" t="s">
        <v>14</v>
      </c>
      <c r="T206" s="8" t="s">
        <v>14</v>
      </c>
    </row>
    <row r="207">
      <c r="A207" s="8" t="s">
        <v>14</v>
      </c>
      <c r="B207" s="8" t="s">
        <v>14</v>
      </c>
      <c r="C207" s="8" t="s">
        <v>14</v>
      </c>
      <c r="D207" s="8" t="s">
        <v>14</v>
      </c>
      <c r="E207" s="8" t="s">
        <v>14</v>
      </c>
      <c r="F207" s="8" t="s">
        <v>14</v>
      </c>
      <c r="G207" s="8" t="s">
        <v>14</v>
      </c>
      <c r="H207" s="8" t="s">
        <v>14</v>
      </c>
      <c r="I207" s="8" t="s">
        <v>14</v>
      </c>
      <c r="J207" s="8" t="s">
        <v>14</v>
      </c>
      <c r="K207" s="8" t="s">
        <v>14</v>
      </c>
      <c r="L207" s="8" t="s">
        <v>14</v>
      </c>
      <c r="M207" s="8" t="s">
        <v>14</v>
      </c>
      <c r="N207" s="8" t="s">
        <v>14</v>
      </c>
      <c r="O207" s="8" t="s">
        <v>14</v>
      </c>
      <c r="P207" s="8" t="s">
        <v>14</v>
      </c>
      <c r="Q207" s="8" t="s">
        <v>14</v>
      </c>
      <c r="R207" s="8" t="s">
        <v>14</v>
      </c>
      <c r="S207" s="8" t="s">
        <v>14</v>
      </c>
      <c r="T207" s="8" t="s">
        <v>14</v>
      </c>
    </row>
    <row r="208">
      <c r="A208" s="8" t="s">
        <v>14</v>
      </c>
      <c r="B208" s="8" t="s">
        <v>14</v>
      </c>
      <c r="C208" s="8" t="s">
        <v>14</v>
      </c>
      <c r="D208" s="8" t="s">
        <v>14</v>
      </c>
      <c r="E208" s="8" t="s">
        <v>14</v>
      </c>
      <c r="F208" s="8" t="s">
        <v>14</v>
      </c>
      <c r="G208" s="8" t="s">
        <v>14</v>
      </c>
      <c r="H208" s="8" t="s">
        <v>14</v>
      </c>
      <c r="I208" s="8" t="s">
        <v>14</v>
      </c>
      <c r="J208" s="8" t="s">
        <v>14</v>
      </c>
      <c r="K208" s="8" t="s">
        <v>14</v>
      </c>
      <c r="L208" s="8" t="s">
        <v>14</v>
      </c>
      <c r="M208" s="8" t="s">
        <v>14</v>
      </c>
      <c r="N208" s="8" t="s">
        <v>14</v>
      </c>
      <c r="O208" s="8" t="s">
        <v>14</v>
      </c>
      <c r="P208" s="8" t="s">
        <v>14</v>
      </c>
      <c r="Q208" s="8" t="s">
        <v>14</v>
      </c>
      <c r="R208" s="8" t="s">
        <v>14</v>
      </c>
      <c r="S208" s="8" t="s">
        <v>14</v>
      </c>
      <c r="T208" s="8" t="s">
        <v>14</v>
      </c>
    </row>
    <row r="209">
      <c r="A209" s="8" t="s">
        <v>14</v>
      </c>
      <c r="B209" s="8" t="s">
        <v>14</v>
      </c>
      <c r="C209" s="8" t="s">
        <v>14</v>
      </c>
      <c r="D209" s="8" t="s">
        <v>14</v>
      </c>
      <c r="E209" s="8" t="s">
        <v>14</v>
      </c>
      <c r="F209" s="8" t="s">
        <v>14</v>
      </c>
      <c r="G209" s="8" t="s">
        <v>14</v>
      </c>
      <c r="H209" s="8" t="s">
        <v>14</v>
      </c>
      <c r="I209" s="8" t="s">
        <v>14</v>
      </c>
      <c r="J209" s="8" t="s">
        <v>14</v>
      </c>
      <c r="K209" s="8" t="s">
        <v>14</v>
      </c>
      <c r="L209" s="8" t="s">
        <v>14</v>
      </c>
      <c r="M209" s="8" t="s">
        <v>14</v>
      </c>
      <c r="N209" s="8" t="s">
        <v>14</v>
      </c>
      <c r="O209" s="8" t="s">
        <v>14</v>
      </c>
      <c r="P209" s="8" t="s">
        <v>14</v>
      </c>
      <c r="Q209" s="8" t="s">
        <v>14</v>
      </c>
      <c r="R209" s="8" t="s">
        <v>14</v>
      </c>
      <c r="S209" s="8" t="s">
        <v>14</v>
      </c>
      <c r="T209" s="8" t="s">
        <v>14</v>
      </c>
    </row>
    <row r="210">
      <c r="A210" s="8" t="s">
        <v>14</v>
      </c>
      <c r="B210" s="8" t="s">
        <v>14</v>
      </c>
      <c r="C210" s="8" t="s">
        <v>14</v>
      </c>
      <c r="D210" s="8" t="s">
        <v>14</v>
      </c>
      <c r="E210" s="8" t="s">
        <v>14</v>
      </c>
      <c r="F210" s="8" t="s">
        <v>14</v>
      </c>
      <c r="G210" s="8" t="s">
        <v>14</v>
      </c>
      <c r="H210" s="8" t="s">
        <v>14</v>
      </c>
      <c r="I210" s="8" t="s">
        <v>14</v>
      </c>
      <c r="J210" s="8" t="s">
        <v>14</v>
      </c>
      <c r="K210" s="8" t="s">
        <v>14</v>
      </c>
      <c r="L210" s="8" t="s">
        <v>14</v>
      </c>
      <c r="M210" s="8" t="s">
        <v>14</v>
      </c>
      <c r="N210" s="8" t="s">
        <v>14</v>
      </c>
      <c r="O210" s="8" t="s">
        <v>14</v>
      </c>
      <c r="P210" s="8" t="s">
        <v>14</v>
      </c>
      <c r="Q210" s="8" t="s">
        <v>14</v>
      </c>
      <c r="R210" s="8" t="s">
        <v>14</v>
      </c>
      <c r="S210" s="8" t="s">
        <v>14</v>
      </c>
      <c r="T210" s="8" t="s">
        <v>14</v>
      </c>
    </row>
    <row r="211">
      <c r="A211" s="8" t="s">
        <v>14</v>
      </c>
      <c r="B211" s="8" t="s">
        <v>14</v>
      </c>
      <c r="C211" s="8" t="s">
        <v>14</v>
      </c>
      <c r="D211" s="8" t="s">
        <v>14</v>
      </c>
      <c r="E211" s="8" t="s">
        <v>14</v>
      </c>
      <c r="F211" s="8" t="s">
        <v>14</v>
      </c>
      <c r="G211" s="8" t="s">
        <v>14</v>
      </c>
      <c r="H211" s="8" t="s">
        <v>14</v>
      </c>
      <c r="I211" s="8" t="s">
        <v>14</v>
      </c>
      <c r="J211" s="8" t="s">
        <v>14</v>
      </c>
      <c r="K211" s="8" t="s">
        <v>14</v>
      </c>
      <c r="L211" s="8" t="s">
        <v>14</v>
      </c>
      <c r="M211" s="8" t="s">
        <v>14</v>
      </c>
      <c r="N211" s="8" t="s">
        <v>14</v>
      </c>
      <c r="O211" s="8" t="s">
        <v>14</v>
      </c>
      <c r="P211" s="8" t="s">
        <v>14</v>
      </c>
      <c r="Q211" s="8" t="s">
        <v>14</v>
      </c>
      <c r="R211" s="8" t="s">
        <v>14</v>
      </c>
      <c r="S211" s="8" t="s">
        <v>14</v>
      </c>
      <c r="T211" s="8" t="s">
        <v>14</v>
      </c>
    </row>
    <row r="212">
      <c r="A212" s="8" t="s">
        <v>14</v>
      </c>
      <c r="B212" s="8" t="s">
        <v>14</v>
      </c>
      <c r="C212" s="8" t="s">
        <v>14</v>
      </c>
      <c r="D212" s="8" t="s">
        <v>14</v>
      </c>
      <c r="E212" s="8" t="s">
        <v>14</v>
      </c>
      <c r="F212" s="8" t="s">
        <v>14</v>
      </c>
      <c r="G212" s="8" t="s">
        <v>14</v>
      </c>
      <c r="H212" s="8" t="s">
        <v>14</v>
      </c>
      <c r="I212" s="8" t="s">
        <v>14</v>
      </c>
      <c r="J212" s="8" t="s">
        <v>14</v>
      </c>
      <c r="K212" s="8" t="s">
        <v>14</v>
      </c>
      <c r="L212" s="8" t="s">
        <v>14</v>
      </c>
      <c r="M212" s="8" t="s">
        <v>14</v>
      </c>
      <c r="N212" s="8" t="s">
        <v>14</v>
      </c>
      <c r="O212" s="8" t="s">
        <v>14</v>
      </c>
      <c r="P212" s="8" t="s">
        <v>14</v>
      </c>
      <c r="Q212" s="8" t="s">
        <v>14</v>
      </c>
      <c r="R212" s="8" t="s">
        <v>14</v>
      </c>
      <c r="S212" s="8" t="s">
        <v>14</v>
      </c>
      <c r="T212" s="8" t="s">
        <v>14</v>
      </c>
    </row>
    <row r="213">
      <c r="A213" s="8" t="s">
        <v>14</v>
      </c>
      <c r="B213" s="8" t="s">
        <v>14</v>
      </c>
      <c r="C213" s="8" t="s">
        <v>14</v>
      </c>
      <c r="D213" s="8" t="s">
        <v>14</v>
      </c>
      <c r="E213" s="8" t="s">
        <v>14</v>
      </c>
      <c r="F213" s="8" t="s">
        <v>14</v>
      </c>
      <c r="G213" s="8" t="s">
        <v>14</v>
      </c>
      <c r="H213" s="8" t="s">
        <v>14</v>
      </c>
      <c r="I213" s="8" t="s">
        <v>14</v>
      </c>
      <c r="J213" s="8" t="s">
        <v>14</v>
      </c>
      <c r="K213" s="8" t="s">
        <v>14</v>
      </c>
      <c r="L213" s="8" t="s">
        <v>14</v>
      </c>
      <c r="M213" s="8" t="s">
        <v>14</v>
      </c>
      <c r="N213" s="8" t="s">
        <v>14</v>
      </c>
      <c r="O213" s="8" t="s">
        <v>14</v>
      </c>
      <c r="P213" s="8" t="s">
        <v>14</v>
      </c>
      <c r="Q213" s="8" t="s">
        <v>14</v>
      </c>
      <c r="R213" s="8" t="s">
        <v>14</v>
      </c>
      <c r="S213" s="8" t="s">
        <v>14</v>
      </c>
      <c r="T213" s="8" t="s">
        <v>14</v>
      </c>
    </row>
    <row r="214">
      <c r="A214" s="8" t="s">
        <v>14</v>
      </c>
      <c r="B214" s="8" t="s">
        <v>14</v>
      </c>
      <c r="C214" s="8" t="s">
        <v>14</v>
      </c>
      <c r="D214" s="8" t="s">
        <v>14</v>
      </c>
      <c r="E214" s="8" t="s">
        <v>14</v>
      </c>
      <c r="F214" s="8" t="s">
        <v>14</v>
      </c>
      <c r="G214" s="8" t="s">
        <v>14</v>
      </c>
      <c r="H214" s="8" t="s">
        <v>14</v>
      </c>
      <c r="I214" s="8" t="s">
        <v>14</v>
      </c>
      <c r="J214" s="8" t="s">
        <v>14</v>
      </c>
      <c r="K214" s="8" t="s">
        <v>14</v>
      </c>
      <c r="L214" s="8" t="s">
        <v>14</v>
      </c>
      <c r="M214" s="8" t="s">
        <v>14</v>
      </c>
      <c r="N214" s="8" t="s">
        <v>14</v>
      </c>
      <c r="O214" s="8" t="s">
        <v>14</v>
      </c>
      <c r="P214" s="8" t="s">
        <v>14</v>
      </c>
      <c r="Q214" s="8" t="s">
        <v>14</v>
      </c>
      <c r="R214" s="8" t="s">
        <v>14</v>
      </c>
      <c r="S214" s="8" t="s">
        <v>14</v>
      </c>
      <c r="T214" s="8" t="s">
        <v>14</v>
      </c>
    </row>
    <row r="215">
      <c r="A215" s="8" t="s">
        <v>14</v>
      </c>
      <c r="B215" s="8" t="s">
        <v>14</v>
      </c>
      <c r="C215" s="8" t="s">
        <v>14</v>
      </c>
      <c r="D215" s="8" t="s">
        <v>14</v>
      </c>
      <c r="E215" s="8" t="s">
        <v>14</v>
      </c>
      <c r="F215" s="8" t="s">
        <v>14</v>
      </c>
      <c r="G215" s="8" t="s">
        <v>14</v>
      </c>
      <c r="H215" s="8" t="s">
        <v>14</v>
      </c>
      <c r="I215" s="8" t="s">
        <v>14</v>
      </c>
      <c r="J215" s="8" t="s">
        <v>14</v>
      </c>
      <c r="K215" s="8" t="s">
        <v>14</v>
      </c>
      <c r="L215" s="8" t="s">
        <v>14</v>
      </c>
      <c r="M215" s="8" t="s">
        <v>14</v>
      </c>
      <c r="N215" s="8" t="s">
        <v>14</v>
      </c>
      <c r="O215" s="8" t="s">
        <v>14</v>
      </c>
      <c r="P215" s="8" t="s">
        <v>14</v>
      </c>
      <c r="Q215" s="8" t="s">
        <v>14</v>
      </c>
      <c r="R215" s="8" t="s">
        <v>14</v>
      </c>
      <c r="S215" s="8" t="s">
        <v>14</v>
      </c>
      <c r="T215" s="8" t="s">
        <v>14</v>
      </c>
    </row>
    <row r="216">
      <c r="A216" s="8" t="s">
        <v>14</v>
      </c>
      <c r="B216" s="8" t="s">
        <v>14</v>
      </c>
      <c r="C216" s="8" t="s">
        <v>14</v>
      </c>
      <c r="D216" s="8" t="s">
        <v>14</v>
      </c>
      <c r="E216" s="8" t="s">
        <v>14</v>
      </c>
      <c r="F216" s="8" t="s">
        <v>14</v>
      </c>
      <c r="G216" s="8" t="s">
        <v>14</v>
      </c>
      <c r="H216" s="8" t="s">
        <v>14</v>
      </c>
      <c r="I216" s="8" t="s">
        <v>14</v>
      </c>
      <c r="J216" s="8" t="s">
        <v>14</v>
      </c>
      <c r="K216" s="8" t="s">
        <v>14</v>
      </c>
      <c r="L216" s="8" t="s">
        <v>14</v>
      </c>
      <c r="M216" s="8" t="s">
        <v>14</v>
      </c>
      <c r="N216" s="8" t="s">
        <v>14</v>
      </c>
      <c r="O216" s="8" t="s">
        <v>14</v>
      </c>
      <c r="P216" s="8" t="s">
        <v>14</v>
      </c>
      <c r="Q216" s="8" t="s">
        <v>14</v>
      </c>
      <c r="R216" s="8" t="s">
        <v>14</v>
      </c>
      <c r="S216" s="8" t="s">
        <v>14</v>
      </c>
      <c r="T216" s="8" t="s">
        <v>14</v>
      </c>
    </row>
    <row r="217">
      <c r="A217" s="8" t="s">
        <v>14</v>
      </c>
      <c r="B217" s="8" t="s">
        <v>14</v>
      </c>
      <c r="C217" s="8" t="s">
        <v>14</v>
      </c>
      <c r="D217" s="8" t="s">
        <v>14</v>
      </c>
      <c r="E217" s="8" t="s">
        <v>14</v>
      </c>
      <c r="F217" s="8" t="s">
        <v>14</v>
      </c>
      <c r="G217" s="8" t="s">
        <v>14</v>
      </c>
      <c r="H217" s="8" t="s">
        <v>14</v>
      </c>
      <c r="I217" s="8" t="s">
        <v>14</v>
      </c>
      <c r="J217" s="8" t="s">
        <v>14</v>
      </c>
      <c r="K217" s="8" t="s">
        <v>14</v>
      </c>
      <c r="L217" s="8" t="s">
        <v>14</v>
      </c>
      <c r="M217" s="8" t="s">
        <v>14</v>
      </c>
      <c r="N217" s="8" t="s">
        <v>14</v>
      </c>
      <c r="O217" s="8" t="s">
        <v>14</v>
      </c>
      <c r="P217" s="8" t="s">
        <v>14</v>
      </c>
      <c r="Q217" s="8" t="s">
        <v>14</v>
      </c>
      <c r="R217" s="8" t="s">
        <v>14</v>
      </c>
      <c r="S217" s="8" t="s">
        <v>14</v>
      </c>
      <c r="T217" s="8" t="s">
        <v>14</v>
      </c>
    </row>
    <row r="218">
      <c r="A218" s="8" t="s">
        <v>14</v>
      </c>
      <c r="B218" s="8" t="s">
        <v>14</v>
      </c>
      <c r="C218" s="8" t="s">
        <v>14</v>
      </c>
      <c r="D218" s="8" t="s">
        <v>14</v>
      </c>
      <c r="E218" s="8" t="s">
        <v>14</v>
      </c>
      <c r="F218" s="8" t="s">
        <v>14</v>
      </c>
      <c r="G218" s="8" t="s">
        <v>14</v>
      </c>
      <c r="H218" s="8" t="s">
        <v>14</v>
      </c>
      <c r="I218" s="8" t="s">
        <v>14</v>
      </c>
      <c r="J218" s="8" t="s">
        <v>14</v>
      </c>
      <c r="K218" s="8" t="s">
        <v>14</v>
      </c>
      <c r="L218" s="8" t="s">
        <v>14</v>
      </c>
      <c r="M218" s="8" t="s">
        <v>14</v>
      </c>
      <c r="N218" s="8" t="s">
        <v>14</v>
      </c>
      <c r="O218" s="8" t="s">
        <v>14</v>
      </c>
      <c r="P218" s="8" t="s">
        <v>14</v>
      </c>
      <c r="Q218" s="8" t="s">
        <v>14</v>
      </c>
      <c r="R218" s="8" t="s">
        <v>14</v>
      </c>
      <c r="S218" s="8" t="s">
        <v>14</v>
      </c>
      <c r="T218" s="8" t="s">
        <v>14</v>
      </c>
    </row>
    <row r="219">
      <c r="A219" s="8" t="s">
        <v>14</v>
      </c>
      <c r="B219" s="8" t="s">
        <v>14</v>
      </c>
      <c r="C219" s="8" t="s">
        <v>14</v>
      </c>
      <c r="D219" s="8" t="s">
        <v>14</v>
      </c>
      <c r="E219" s="8" t="s">
        <v>14</v>
      </c>
      <c r="F219" s="8" t="s">
        <v>14</v>
      </c>
      <c r="G219" s="8" t="s">
        <v>14</v>
      </c>
      <c r="H219" s="8" t="s">
        <v>14</v>
      </c>
      <c r="I219" s="8" t="s">
        <v>14</v>
      </c>
      <c r="J219" s="8" t="s">
        <v>14</v>
      </c>
      <c r="K219" s="8" t="s">
        <v>14</v>
      </c>
      <c r="L219" s="8" t="s">
        <v>14</v>
      </c>
      <c r="M219" s="8" t="s">
        <v>14</v>
      </c>
      <c r="N219" s="8" t="s">
        <v>14</v>
      </c>
      <c r="O219" s="8" t="s">
        <v>14</v>
      </c>
      <c r="P219" s="8" t="s">
        <v>14</v>
      </c>
      <c r="Q219" s="8" t="s">
        <v>14</v>
      </c>
      <c r="R219" s="8" t="s">
        <v>14</v>
      </c>
      <c r="S219" s="8" t="s">
        <v>14</v>
      </c>
      <c r="T219" s="8" t="s">
        <v>14</v>
      </c>
    </row>
    <row r="220">
      <c r="A220" s="8" t="s">
        <v>14</v>
      </c>
      <c r="B220" s="8" t="s">
        <v>14</v>
      </c>
      <c r="C220" s="8" t="s">
        <v>14</v>
      </c>
      <c r="D220" s="8" t="s">
        <v>14</v>
      </c>
      <c r="E220" s="8" t="s">
        <v>14</v>
      </c>
      <c r="F220" s="8" t="s">
        <v>14</v>
      </c>
      <c r="G220" s="8" t="s">
        <v>14</v>
      </c>
      <c r="H220" s="8" t="s">
        <v>14</v>
      </c>
      <c r="I220" s="8" t="s">
        <v>14</v>
      </c>
      <c r="J220" s="8" t="s">
        <v>14</v>
      </c>
      <c r="K220" s="8" t="s">
        <v>14</v>
      </c>
      <c r="L220" s="8" t="s">
        <v>14</v>
      </c>
      <c r="M220" s="8" t="s">
        <v>14</v>
      </c>
      <c r="N220" s="8" t="s">
        <v>14</v>
      </c>
      <c r="O220" s="8" t="s">
        <v>14</v>
      </c>
      <c r="P220" s="8" t="s">
        <v>14</v>
      </c>
      <c r="Q220" s="8" t="s">
        <v>14</v>
      </c>
      <c r="R220" s="8" t="s">
        <v>14</v>
      </c>
      <c r="S220" s="8" t="s">
        <v>14</v>
      </c>
      <c r="T220" s="8" t="s">
        <v>14</v>
      </c>
    </row>
    <row r="221">
      <c r="A221" s="8" t="s">
        <v>14</v>
      </c>
      <c r="B221" s="8" t="s">
        <v>14</v>
      </c>
      <c r="C221" s="8" t="s">
        <v>14</v>
      </c>
      <c r="D221" s="8" t="s">
        <v>14</v>
      </c>
      <c r="E221" s="8" t="s">
        <v>14</v>
      </c>
      <c r="F221" s="8" t="s">
        <v>14</v>
      </c>
      <c r="G221" s="8" t="s">
        <v>14</v>
      </c>
      <c r="H221" s="8" t="s">
        <v>14</v>
      </c>
      <c r="I221" s="8" t="s">
        <v>14</v>
      </c>
      <c r="J221" s="8" t="s">
        <v>14</v>
      </c>
      <c r="K221" s="8" t="s">
        <v>14</v>
      </c>
      <c r="L221" s="8" t="s">
        <v>14</v>
      </c>
      <c r="M221" s="8" t="s">
        <v>14</v>
      </c>
      <c r="N221" s="8" t="s">
        <v>14</v>
      </c>
      <c r="O221" s="8" t="s">
        <v>14</v>
      </c>
      <c r="P221" s="8" t="s">
        <v>14</v>
      </c>
      <c r="Q221" s="8" t="s">
        <v>14</v>
      </c>
      <c r="R221" s="8" t="s">
        <v>14</v>
      </c>
      <c r="S221" s="8" t="s">
        <v>14</v>
      </c>
      <c r="T221" s="8" t="s">
        <v>14</v>
      </c>
    </row>
    <row r="222">
      <c r="A222" s="8" t="s">
        <v>14</v>
      </c>
      <c r="B222" s="8" t="s">
        <v>14</v>
      </c>
      <c r="C222" s="8" t="s">
        <v>14</v>
      </c>
      <c r="D222" s="8" t="s">
        <v>14</v>
      </c>
      <c r="E222" s="8" t="s">
        <v>14</v>
      </c>
      <c r="F222" s="8" t="s">
        <v>14</v>
      </c>
      <c r="G222" s="8" t="s">
        <v>14</v>
      </c>
      <c r="H222" s="8" t="s">
        <v>14</v>
      </c>
      <c r="I222" s="8" t="s">
        <v>14</v>
      </c>
      <c r="J222" s="8" t="s">
        <v>14</v>
      </c>
      <c r="K222" s="8" t="s">
        <v>14</v>
      </c>
      <c r="L222" s="8" t="s">
        <v>14</v>
      </c>
      <c r="M222" s="8" t="s">
        <v>14</v>
      </c>
      <c r="N222" s="8" t="s">
        <v>14</v>
      </c>
      <c r="O222" s="8" t="s">
        <v>14</v>
      </c>
      <c r="P222" s="8" t="s">
        <v>14</v>
      </c>
      <c r="Q222" s="8" t="s">
        <v>14</v>
      </c>
      <c r="R222" s="8" t="s">
        <v>14</v>
      </c>
      <c r="S222" s="8" t="s">
        <v>14</v>
      </c>
      <c r="T222" s="8" t="s">
        <v>14</v>
      </c>
    </row>
    <row r="223">
      <c r="A223" s="8" t="s">
        <v>14</v>
      </c>
      <c r="B223" s="8" t="s">
        <v>14</v>
      </c>
      <c r="C223" s="8" t="s">
        <v>14</v>
      </c>
      <c r="D223" s="8" t="s">
        <v>14</v>
      </c>
      <c r="E223" s="8" t="s">
        <v>14</v>
      </c>
      <c r="F223" s="8" t="s">
        <v>14</v>
      </c>
      <c r="G223" s="8" t="s">
        <v>14</v>
      </c>
      <c r="H223" s="8" t="s">
        <v>14</v>
      </c>
      <c r="I223" s="8" t="s">
        <v>14</v>
      </c>
      <c r="J223" s="8" t="s">
        <v>14</v>
      </c>
      <c r="K223" s="8" t="s">
        <v>14</v>
      </c>
      <c r="L223" s="8" t="s">
        <v>14</v>
      </c>
      <c r="M223" s="8" t="s">
        <v>14</v>
      </c>
      <c r="N223" s="8" t="s">
        <v>14</v>
      </c>
      <c r="O223" s="8" t="s">
        <v>14</v>
      </c>
      <c r="P223" s="8" t="s">
        <v>14</v>
      </c>
      <c r="Q223" s="8" t="s">
        <v>14</v>
      </c>
      <c r="R223" s="8" t="s">
        <v>14</v>
      </c>
      <c r="S223" s="8" t="s">
        <v>14</v>
      </c>
      <c r="T223" s="8" t="s">
        <v>14</v>
      </c>
    </row>
    <row r="224">
      <c r="A224" s="8" t="s">
        <v>14</v>
      </c>
      <c r="B224" s="8" t="s">
        <v>14</v>
      </c>
      <c r="C224" s="8" t="s">
        <v>14</v>
      </c>
      <c r="D224" s="8" t="s">
        <v>14</v>
      </c>
      <c r="E224" s="8" t="s">
        <v>14</v>
      </c>
      <c r="F224" s="8" t="s">
        <v>14</v>
      </c>
      <c r="G224" s="8" t="s">
        <v>14</v>
      </c>
      <c r="H224" s="8" t="s">
        <v>14</v>
      </c>
      <c r="I224" s="8" t="s">
        <v>14</v>
      </c>
      <c r="J224" s="8" t="s">
        <v>14</v>
      </c>
      <c r="K224" s="8" t="s">
        <v>14</v>
      </c>
      <c r="L224" s="8" t="s">
        <v>14</v>
      </c>
      <c r="M224" s="8" t="s">
        <v>14</v>
      </c>
      <c r="N224" s="8" t="s">
        <v>14</v>
      </c>
      <c r="O224" s="8" t="s">
        <v>14</v>
      </c>
      <c r="P224" s="8" t="s">
        <v>14</v>
      </c>
      <c r="Q224" s="8" t="s">
        <v>14</v>
      </c>
      <c r="R224" s="8" t="s">
        <v>14</v>
      </c>
      <c r="S224" s="8" t="s">
        <v>14</v>
      </c>
      <c r="T224" s="8" t="s">
        <v>14</v>
      </c>
    </row>
    <row r="225">
      <c r="A225" s="8" t="s">
        <v>14</v>
      </c>
      <c r="B225" s="8" t="s">
        <v>14</v>
      </c>
      <c r="C225" s="8" t="s">
        <v>14</v>
      </c>
      <c r="D225" s="8" t="s">
        <v>14</v>
      </c>
      <c r="E225" s="8" t="s">
        <v>14</v>
      </c>
      <c r="F225" s="8" t="s">
        <v>14</v>
      </c>
      <c r="G225" s="8" t="s">
        <v>14</v>
      </c>
      <c r="H225" s="8" t="s">
        <v>14</v>
      </c>
      <c r="I225" s="8" t="s">
        <v>14</v>
      </c>
      <c r="J225" s="8" t="s">
        <v>14</v>
      </c>
      <c r="K225" s="8" t="s">
        <v>14</v>
      </c>
      <c r="L225" s="8" t="s">
        <v>14</v>
      </c>
      <c r="M225" s="8" t="s">
        <v>14</v>
      </c>
      <c r="N225" s="8" t="s">
        <v>14</v>
      </c>
      <c r="O225" s="8" t="s">
        <v>14</v>
      </c>
      <c r="P225" s="8" t="s">
        <v>14</v>
      </c>
      <c r="Q225" s="8" t="s">
        <v>14</v>
      </c>
      <c r="R225" s="8" t="s">
        <v>14</v>
      </c>
      <c r="S225" s="8" t="s">
        <v>14</v>
      </c>
      <c r="T225" s="8" t="s">
        <v>14</v>
      </c>
    </row>
    <row r="226">
      <c r="A226" s="8" t="s">
        <v>14</v>
      </c>
      <c r="B226" s="8" t="s">
        <v>14</v>
      </c>
      <c r="C226" s="8" t="s">
        <v>14</v>
      </c>
      <c r="D226" s="8" t="s">
        <v>14</v>
      </c>
      <c r="E226" s="8" t="s">
        <v>14</v>
      </c>
      <c r="F226" s="8" t="s">
        <v>14</v>
      </c>
      <c r="G226" s="8" t="s">
        <v>14</v>
      </c>
      <c r="H226" s="8" t="s">
        <v>14</v>
      </c>
      <c r="I226" s="8" t="s">
        <v>14</v>
      </c>
      <c r="J226" s="8" t="s">
        <v>14</v>
      </c>
      <c r="K226" s="8" t="s">
        <v>14</v>
      </c>
      <c r="L226" s="8" t="s">
        <v>14</v>
      </c>
      <c r="M226" s="8" t="s">
        <v>14</v>
      </c>
      <c r="N226" s="8" t="s">
        <v>14</v>
      </c>
      <c r="O226" s="8" t="s">
        <v>14</v>
      </c>
      <c r="P226" s="8" t="s">
        <v>14</v>
      </c>
      <c r="Q226" s="8" t="s">
        <v>14</v>
      </c>
      <c r="R226" s="8" t="s">
        <v>14</v>
      </c>
      <c r="S226" s="8" t="s">
        <v>14</v>
      </c>
      <c r="T226" s="8" t="s">
        <v>14</v>
      </c>
    </row>
    <row r="227">
      <c r="A227" s="8" t="s">
        <v>14</v>
      </c>
      <c r="B227" s="8" t="s">
        <v>14</v>
      </c>
      <c r="C227" s="8" t="s">
        <v>14</v>
      </c>
      <c r="D227" s="8" t="s">
        <v>14</v>
      </c>
      <c r="E227" s="8" t="s">
        <v>14</v>
      </c>
      <c r="F227" s="8" t="s">
        <v>14</v>
      </c>
      <c r="G227" s="8" t="s">
        <v>14</v>
      </c>
      <c r="H227" s="8" t="s">
        <v>14</v>
      </c>
      <c r="I227" s="8" t="s">
        <v>14</v>
      </c>
      <c r="J227" s="8" t="s">
        <v>14</v>
      </c>
      <c r="K227" s="8" t="s">
        <v>14</v>
      </c>
      <c r="L227" s="8" t="s">
        <v>14</v>
      </c>
      <c r="M227" s="8" t="s">
        <v>14</v>
      </c>
      <c r="N227" s="8" t="s">
        <v>14</v>
      </c>
      <c r="O227" s="8" t="s">
        <v>14</v>
      </c>
      <c r="P227" s="8" t="s">
        <v>14</v>
      </c>
      <c r="Q227" s="8" t="s">
        <v>14</v>
      </c>
      <c r="R227" s="8" t="s">
        <v>14</v>
      </c>
      <c r="S227" s="8" t="s">
        <v>14</v>
      </c>
      <c r="T227" s="8" t="s">
        <v>14</v>
      </c>
    </row>
    <row r="228">
      <c r="A228" s="8" t="s">
        <v>14</v>
      </c>
      <c r="B228" s="8" t="s">
        <v>14</v>
      </c>
      <c r="C228" s="8" t="s">
        <v>14</v>
      </c>
      <c r="D228" s="8" t="s">
        <v>14</v>
      </c>
      <c r="E228" s="8" t="s">
        <v>14</v>
      </c>
      <c r="F228" s="8" t="s">
        <v>14</v>
      </c>
      <c r="G228" s="8" t="s">
        <v>14</v>
      </c>
      <c r="H228" s="8" t="s">
        <v>14</v>
      </c>
      <c r="I228" s="8" t="s">
        <v>14</v>
      </c>
      <c r="J228" s="8" t="s">
        <v>14</v>
      </c>
      <c r="K228" s="8" t="s">
        <v>14</v>
      </c>
      <c r="L228" s="8" t="s">
        <v>14</v>
      </c>
      <c r="M228" s="8" t="s">
        <v>14</v>
      </c>
      <c r="N228" s="8" t="s">
        <v>14</v>
      </c>
      <c r="O228" s="8" t="s">
        <v>14</v>
      </c>
      <c r="P228" s="8" t="s">
        <v>14</v>
      </c>
      <c r="Q228" s="8" t="s">
        <v>14</v>
      </c>
      <c r="R228" s="8" t="s">
        <v>14</v>
      </c>
      <c r="S228" s="8" t="s">
        <v>14</v>
      </c>
      <c r="T228" s="8" t="s">
        <v>14</v>
      </c>
    </row>
    <row r="229">
      <c r="A229" s="8" t="s">
        <v>14</v>
      </c>
      <c r="B229" s="8" t="s">
        <v>14</v>
      </c>
      <c r="C229" s="8" t="s">
        <v>14</v>
      </c>
      <c r="D229" s="8" t="s">
        <v>14</v>
      </c>
      <c r="E229" s="8" t="s">
        <v>14</v>
      </c>
      <c r="F229" s="8" t="s">
        <v>14</v>
      </c>
      <c r="G229" s="8" t="s">
        <v>14</v>
      </c>
      <c r="H229" s="8" t="s">
        <v>14</v>
      </c>
      <c r="I229" s="8" t="s">
        <v>14</v>
      </c>
      <c r="J229" s="8" t="s">
        <v>14</v>
      </c>
      <c r="K229" s="8" t="s">
        <v>14</v>
      </c>
      <c r="L229" s="8" t="s">
        <v>14</v>
      </c>
      <c r="M229" s="8" t="s">
        <v>14</v>
      </c>
      <c r="N229" s="8" t="s">
        <v>14</v>
      </c>
      <c r="O229" s="8" t="s">
        <v>14</v>
      </c>
      <c r="P229" s="8" t="s">
        <v>14</v>
      </c>
      <c r="Q229" s="8" t="s">
        <v>14</v>
      </c>
      <c r="R229" s="8" t="s">
        <v>14</v>
      </c>
      <c r="S229" s="8" t="s">
        <v>14</v>
      </c>
      <c r="T229" s="8" t="s">
        <v>14</v>
      </c>
    </row>
    <row r="230">
      <c r="A230" s="8" t="s">
        <v>14</v>
      </c>
      <c r="B230" s="8" t="s">
        <v>14</v>
      </c>
      <c r="C230" s="8" t="s">
        <v>14</v>
      </c>
      <c r="D230" s="8" t="s">
        <v>14</v>
      </c>
      <c r="E230" s="8" t="s">
        <v>14</v>
      </c>
      <c r="F230" s="8" t="s">
        <v>14</v>
      </c>
      <c r="G230" s="8" t="s">
        <v>14</v>
      </c>
      <c r="H230" s="8" t="s">
        <v>14</v>
      </c>
      <c r="I230" s="8" t="s">
        <v>14</v>
      </c>
      <c r="J230" s="8" t="s">
        <v>14</v>
      </c>
      <c r="K230" s="8" t="s">
        <v>14</v>
      </c>
      <c r="L230" s="8" t="s">
        <v>14</v>
      </c>
      <c r="M230" s="8" t="s">
        <v>14</v>
      </c>
      <c r="N230" s="8" t="s">
        <v>14</v>
      </c>
      <c r="O230" s="8" t="s">
        <v>14</v>
      </c>
      <c r="P230" s="8" t="s">
        <v>14</v>
      </c>
      <c r="Q230" s="8" t="s">
        <v>14</v>
      </c>
      <c r="R230" s="8" t="s">
        <v>14</v>
      </c>
      <c r="S230" s="8" t="s">
        <v>14</v>
      </c>
      <c r="T230" s="8" t="s">
        <v>14</v>
      </c>
    </row>
    <row r="231">
      <c r="A231" s="8" t="s">
        <v>14</v>
      </c>
      <c r="B231" s="8" t="s">
        <v>14</v>
      </c>
      <c r="C231" s="8" t="s">
        <v>14</v>
      </c>
      <c r="D231" s="8" t="s">
        <v>14</v>
      </c>
      <c r="E231" s="8" t="s">
        <v>14</v>
      </c>
      <c r="F231" s="8" t="s">
        <v>14</v>
      </c>
      <c r="G231" s="8" t="s">
        <v>14</v>
      </c>
      <c r="H231" s="8" t="s">
        <v>14</v>
      </c>
      <c r="I231" s="8" t="s">
        <v>14</v>
      </c>
      <c r="J231" s="8" t="s">
        <v>14</v>
      </c>
      <c r="K231" s="8" t="s">
        <v>14</v>
      </c>
      <c r="L231" s="8" t="s">
        <v>14</v>
      </c>
      <c r="M231" s="8" t="s">
        <v>14</v>
      </c>
      <c r="N231" s="8" t="s">
        <v>14</v>
      </c>
      <c r="O231" s="8" t="s">
        <v>14</v>
      </c>
      <c r="P231" s="8" t="s">
        <v>14</v>
      </c>
      <c r="Q231" s="8" t="s">
        <v>14</v>
      </c>
      <c r="R231" s="8" t="s">
        <v>14</v>
      </c>
      <c r="S231" s="8" t="s">
        <v>14</v>
      </c>
      <c r="T231" s="8" t="s">
        <v>14</v>
      </c>
    </row>
    <row r="232">
      <c r="A232" s="8" t="s">
        <v>14</v>
      </c>
      <c r="B232" s="8" t="s">
        <v>14</v>
      </c>
      <c r="C232" s="8" t="s">
        <v>14</v>
      </c>
      <c r="D232" s="8" t="s">
        <v>14</v>
      </c>
      <c r="E232" s="8" t="s">
        <v>14</v>
      </c>
      <c r="F232" s="8" t="s">
        <v>14</v>
      </c>
      <c r="G232" s="8" t="s">
        <v>14</v>
      </c>
      <c r="H232" s="8" t="s">
        <v>14</v>
      </c>
      <c r="I232" s="8" t="s">
        <v>14</v>
      </c>
      <c r="J232" s="8" t="s">
        <v>14</v>
      </c>
      <c r="K232" s="8" t="s">
        <v>14</v>
      </c>
      <c r="L232" s="8" t="s">
        <v>14</v>
      </c>
      <c r="M232" s="8" t="s">
        <v>14</v>
      </c>
      <c r="N232" s="8" t="s">
        <v>14</v>
      </c>
      <c r="O232" s="8" t="s">
        <v>14</v>
      </c>
      <c r="P232" s="8" t="s">
        <v>14</v>
      </c>
      <c r="Q232" s="8" t="s">
        <v>14</v>
      </c>
      <c r="R232" s="8" t="s">
        <v>14</v>
      </c>
      <c r="S232" s="8" t="s">
        <v>14</v>
      </c>
      <c r="T232" s="8" t="s">
        <v>14</v>
      </c>
    </row>
    <row r="233">
      <c r="A233" s="8" t="s">
        <v>14</v>
      </c>
      <c r="B233" s="8" t="s">
        <v>14</v>
      </c>
      <c r="C233" s="8" t="s">
        <v>14</v>
      </c>
      <c r="D233" s="8" t="s">
        <v>14</v>
      </c>
      <c r="E233" s="8" t="s">
        <v>14</v>
      </c>
      <c r="F233" s="8" t="s">
        <v>14</v>
      </c>
      <c r="G233" s="8" t="s">
        <v>14</v>
      </c>
      <c r="H233" s="8" t="s">
        <v>14</v>
      </c>
      <c r="I233" s="8" t="s">
        <v>14</v>
      </c>
      <c r="J233" s="8" t="s">
        <v>14</v>
      </c>
      <c r="K233" s="8" t="s">
        <v>14</v>
      </c>
      <c r="L233" s="8" t="s">
        <v>14</v>
      </c>
      <c r="M233" s="8" t="s">
        <v>14</v>
      </c>
      <c r="N233" s="8" t="s">
        <v>14</v>
      </c>
      <c r="O233" s="8" t="s">
        <v>14</v>
      </c>
      <c r="P233" s="8" t="s">
        <v>14</v>
      </c>
      <c r="Q233" s="8" t="s">
        <v>14</v>
      </c>
      <c r="R233" s="8" t="s">
        <v>14</v>
      </c>
      <c r="S233" s="8" t="s">
        <v>14</v>
      </c>
      <c r="T233" s="8" t="s">
        <v>14</v>
      </c>
    </row>
    <row r="234">
      <c r="A234" s="8" t="s">
        <v>14</v>
      </c>
      <c r="B234" s="8" t="s">
        <v>14</v>
      </c>
      <c r="C234" s="8" t="s">
        <v>14</v>
      </c>
      <c r="D234" s="8" t="s">
        <v>14</v>
      </c>
      <c r="E234" s="8" t="s">
        <v>14</v>
      </c>
      <c r="F234" s="8" t="s">
        <v>14</v>
      </c>
      <c r="G234" s="8" t="s">
        <v>14</v>
      </c>
      <c r="H234" s="8" t="s">
        <v>14</v>
      </c>
      <c r="I234" s="8" t="s">
        <v>14</v>
      </c>
      <c r="J234" s="8" t="s">
        <v>14</v>
      </c>
      <c r="K234" s="8" t="s">
        <v>14</v>
      </c>
      <c r="L234" s="8" t="s">
        <v>14</v>
      </c>
      <c r="M234" s="8" t="s">
        <v>14</v>
      </c>
      <c r="N234" s="8" t="s">
        <v>14</v>
      </c>
      <c r="O234" s="8" t="s">
        <v>14</v>
      </c>
      <c r="P234" s="8" t="s">
        <v>14</v>
      </c>
      <c r="Q234" s="8" t="s">
        <v>14</v>
      </c>
      <c r="R234" s="8" t="s">
        <v>14</v>
      </c>
      <c r="S234" s="8" t="s">
        <v>14</v>
      </c>
      <c r="T234" s="8" t="s">
        <v>14</v>
      </c>
    </row>
    <row r="235">
      <c r="A235" s="8" t="s">
        <v>14</v>
      </c>
      <c r="B235" s="8" t="s">
        <v>14</v>
      </c>
      <c r="C235" s="8" t="s">
        <v>14</v>
      </c>
      <c r="D235" s="8" t="s">
        <v>14</v>
      </c>
      <c r="E235" s="8" t="s">
        <v>14</v>
      </c>
      <c r="F235" s="8" t="s">
        <v>14</v>
      </c>
      <c r="G235" s="8" t="s">
        <v>14</v>
      </c>
      <c r="H235" s="8" t="s">
        <v>14</v>
      </c>
      <c r="I235" s="8" t="s">
        <v>14</v>
      </c>
      <c r="J235" s="8" t="s">
        <v>14</v>
      </c>
      <c r="K235" s="8" t="s">
        <v>14</v>
      </c>
      <c r="L235" s="8" t="s">
        <v>14</v>
      </c>
      <c r="M235" s="8" t="s">
        <v>14</v>
      </c>
      <c r="N235" s="8" t="s">
        <v>14</v>
      </c>
      <c r="O235" s="8" t="s">
        <v>14</v>
      </c>
      <c r="P235" s="8" t="s">
        <v>14</v>
      </c>
      <c r="Q235" s="8" t="s">
        <v>14</v>
      </c>
      <c r="R235" s="8" t="s">
        <v>14</v>
      </c>
      <c r="S235" s="8" t="s">
        <v>14</v>
      </c>
      <c r="T235" s="8" t="s">
        <v>14</v>
      </c>
    </row>
    <row r="236">
      <c r="A236" s="8" t="s">
        <v>14</v>
      </c>
      <c r="B236" s="8" t="s">
        <v>14</v>
      </c>
      <c r="C236" s="8" t="s">
        <v>14</v>
      </c>
      <c r="D236" s="8" t="s">
        <v>14</v>
      </c>
      <c r="E236" s="8" t="s">
        <v>14</v>
      </c>
      <c r="F236" s="8" t="s">
        <v>14</v>
      </c>
      <c r="G236" s="8" t="s">
        <v>14</v>
      </c>
      <c r="H236" s="8" t="s">
        <v>14</v>
      </c>
      <c r="I236" s="8" t="s">
        <v>14</v>
      </c>
      <c r="J236" s="8" t="s">
        <v>14</v>
      </c>
      <c r="K236" s="8" t="s">
        <v>14</v>
      </c>
      <c r="L236" s="8" t="s">
        <v>14</v>
      </c>
      <c r="M236" s="8" t="s">
        <v>14</v>
      </c>
      <c r="N236" s="8" t="s">
        <v>14</v>
      </c>
      <c r="O236" s="8" t="s">
        <v>14</v>
      </c>
      <c r="P236" s="8" t="s">
        <v>14</v>
      </c>
      <c r="Q236" s="8" t="s">
        <v>14</v>
      </c>
      <c r="R236" s="8" t="s">
        <v>14</v>
      </c>
      <c r="S236" s="8" t="s">
        <v>14</v>
      </c>
      <c r="T236" s="8" t="s">
        <v>14</v>
      </c>
    </row>
    <row r="237">
      <c r="A237" s="8" t="s">
        <v>14</v>
      </c>
      <c r="B237" s="8" t="s">
        <v>14</v>
      </c>
      <c r="C237" s="8" t="s">
        <v>14</v>
      </c>
      <c r="D237" s="8" t="s">
        <v>14</v>
      </c>
      <c r="E237" s="8" t="s">
        <v>14</v>
      </c>
      <c r="F237" s="8" t="s">
        <v>14</v>
      </c>
      <c r="G237" s="8" t="s">
        <v>14</v>
      </c>
      <c r="H237" s="8" t="s">
        <v>14</v>
      </c>
      <c r="I237" s="8" t="s">
        <v>14</v>
      </c>
      <c r="J237" s="8" t="s">
        <v>14</v>
      </c>
      <c r="K237" s="8" t="s">
        <v>14</v>
      </c>
      <c r="L237" s="8" t="s">
        <v>14</v>
      </c>
      <c r="M237" s="8" t="s">
        <v>14</v>
      </c>
      <c r="N237" s="8" t="s">
        <v>14</v>
      </c>
      <c r="O237" s="8" t="s">
        <v>14</v>
      </c>
      <c r="P237" s="8" t="s">
        <v>14</v>
      </c>
      <c r="Q237" s="8" t="s">
        <v>14</v>
      </c>
      <c r="R237" s="8" t="s">
        <v>14</v>
      </c>
      <c r="S237" s="8" t="s">
        <v>14</v>
      </c>
      <c r="T237" s="8" t="s">
        <v>14</v>
      </c>
    </row>
    <row r="238">
      <c r="A238" s="8" t="s">
        <v>14</v>
      </c>
      <c r="B238" s="8" t="s">
        <v>14</v>
      </c>
      <c r="C238" s="8" t="s">
        <v>14</v>
      </c>
      <c r="D238" s="8" t="s">
        <v>14</v>
      </c>
      <c r="E238" s="8" t="s">
        <v>14</v>
      </c>
      <c r="F238" s="8" t="s">
        <v>14</v>
      </c>
      <c r="G238" s="8" t="s">
        <v>14</v>
      </c>
      <c r="H238" s="8" t="s">
        <v>14</v>
      </c>
      <c r="I238" s="8" t="s">
        <v>14</v>
      </c>
      <c r="J238" s="8" t="s">
        <v>14</v>
      </c>
      <c r="K238" s="8" t="s">
        <v>14</v>
      </c>
      <c r="L238" s="8" t="s">
        <v>14</v>
      </c>
      <c r="M238" s="8" t="s">
        <v>14</v>
      </c>
      <c r="N238" s="8" t="s">
        <v>14</v>
      </c>
      <c r="O238" s="8" t="s">
        <v>14</v>
      </c>
      <c r="P238" s="8" t="s">
        <v>14</v>
      </c>
      <c r="Q238" s="8" t="s">
        <v>14</v>
      </c>
      <c r="R238" s="8" t="s">
        <v>14</v>
      </c>
      <c r="S238" s="8" t="s">
        <v>14</v>
      </c>
      <c r="T238" s="8" t="s">
        <v>14</v>
      </c>
    </row>
    <row r="239">
      <c r="A239" s="8" t="s">
        <v>14</v>
      </c>
      <c r="B239" s="8" t="s">
        <v>14</v>
      </c>
      <c r="C239" s="8" t="s">
        <v>14</v>
      </c>
      <c r="D239" s="8" t="s">
        <v>14</v>
      </c>
      <c r="E239" s="8" t="s">
        <v>14</v>
      </c>
      <c r="F239" s="8" t="s">
        <v>14</v>
      </c>
      <c r="G239" s="8" t="s">
        <v>14</v>
      </c>
      <c r="H239" s="8" t="s">
        <v>14</v>
      </c>
      <c r="I239" s="8" t="s">
        <v>14</v>
      </c>
      <c r="J239" s="8" t="s">
        <v>14</v>
      </c>
      <c r="K239" s="8" t="s">
        <v>14</v>
      </c>
      <c r="L239" s="8" t="s">
        <v>14</v>
      </c>
      <c r="M239" s="8" t="s">
        <v>14</v>
      </c>
      <c r="N239" s="8" t="s">
        <v>14</v>
      </c>
      <c r="O239" s="8" t="s">
        <v>14</v>
      </c>
      <c r="P239" s="8" t="s">
        <v>14</v>
      </c>
      <c r="Q239" s="8" t="s">
        <v>14</v>
      </c>
      <c r="R239" s="8" t="s">
        <v>14</v>
      </c>
      <c r="S239" s="8" t="s">
        <v>14</v>
      </c>
      <c r="T239" s="8" t="s">
        <v>14</v>
      </c>
    </row>
    <row r="240">
      <c r="A240" s="8" t="s">
        <v>14</v>
      </c>
      <c r="B240" s="8" t="s">
        <v>14</v>
      </c>
      <c r="C240" s="8" t="s">
        <v>14</v>
      </c>
      <c r="D240" s="8" t="s">
        <v>14</v>
      </c>
      <c r="E240" s="8" t="s">
        <v>14</v>
      </c>
      <c r="F240" s="8" t="s">
        <v>14</v>
      </c>
      <c r="G240" s="8" t="s">
        <v>14</v>
      </c>
      <c r="H240" s="8" t="s">
        <v>14</v>
      </c>
      <c r="I240" s="8" t="s">
        <v>14</v>
      </c>
      <c r="J240" s="8" t="s">
        <v>14</v>
      </c>
      <c r="K240" s="8" t="s">
        <v>14</v>
      </c>
      <c r="L240" s="8" t="s">
        <v>14</v>
      </c>
      <c r="M240" s="8" t="s">
        <v>14</v>
      </c>
      <c r="N240" s="8" t="s">
        <v>14</v>
      </c>
      <c r="O240" s="8" t="s">
        <v>14</v>
      </c>
      <c r="P240" s="8" t="s">
        <v>14</v>
      </c>
      <c r="Q240" s="8" t="s">
        <v>14</v>
      </c>
      <c r="R240" s="8" t="s">
        <v>14</v>
      </c>
      <c r="S240" s="8" t="s">
        <v>14</v>
      </c>
      <c r="T240" s="8" t="s">
        <v>14</v>
      </c>
    </row>
    <row r="241">
      <c r="A241" s="8" t="s">
        <v>14</v>
      </c>
      <c r="B241" s="8" t="s">
        <v>14</v>
      </c>
      <c r="C241" s="8" t="s">
        <v>14</v>
      </c>
      <c r="D241" s="8" t="s">
        <v>14</v>
      </c>
      <c r="E241" s="8" t="s">
        <v>14</v>
      </c>
      <c r="F241" s="8" t="s">
        <v>14</v>
      </c>
      <c r="G241" s="8" t="s">
        <v>14</v>
      </c>
      <c r="H241" s="8" t="s">
        <v>14</v>
      </c>
      <c r="I241" s="8" t="s">
        <v>14</v>
      </c>
      <c r="J241" s="8" t="s">
        <v>14</v>
      </c>
      <c r="K241" s="8" t="s">
        <v>14</v>
      </c>
      <c r="L241" s="8" t="s">
        <v>14</v>
      </c>
      <c r="M241" s="8" t="s">
        <v>14</v>
      </c>
      <c r="N241" s="8" t="s">
        <v>14</v>
      </c>
      <c r="O241" s="8" t="s">
        <v>14</v>
      </c>
      <c r="P241" s="8" t="s">
        <v>14</v>
      </c>
      <c r="Q241" s="8" t="s">
        <v>14</v>
      </c>
      <c r="R241" s="8" t="s">
        <v>14</v>
      </c>
      <c r="S241" s="8" t="s">
        <v>14</v>
      </c>
      <c r="T241" s="8" t="s">
        <v>14</v>
      </c>
    </row>
    <row r="242">
      <c r="A242" s="8" t="s">
        <v>14</v>
      </c>
      <c r="B242" s="8" t="s">
        <v>14</v>
      </c>
      <c r="C242" s="8" t="s">
        <v>14</v>
      </c>
      <c r="D242" s="8" t="s">
        <v>14</v>
      </c>
      <c r="E242" s="8" t="s">
        <v>14</v>
      </c>
      <c r="F242" s="8" t="s">
        <v>14</v>
      </c>
      <c r="G242" s="8" t="s">
        <v>14</v>
      </c>
      <c r="H242" s="8" t="s">
        <v>14</v>
      </c>
      <c r="I242" s="8" t="s">
        <v>14</v>
      </c>
      <c r="J242" s="8" t="s">
        <v>14</v>
      </c>
      <c r="K242" s="8" t="s">
        <v>14</v>
      </c>
      <c r="L242" s="8" t="s">
        <v>14</v>
      </c>
      <c r="M242" s="8" t="s">
        <v>14</v>
      </c>
      <c r="N242" s="8" t="s">
        <v>14</v>
      </c>
      <c r="O242" s="8" t="s">
        <v>14</v>
      </c>
      <c r="P242" s="8" t="s">
        <v>14</v>
      </c>
      <c r="Q242" s="8" t="s">
        <v>14</v>
      </c>
      <c r="R242" s="8" t="s">
        <v>14</v>
      </c>
      <c r="S242" s="8" t="s">
        <v>14</v>
      </c>
      <c r="T242" s="8" t="s">
        <v>14</v>
      </c>
    </row>
    <row r="243">
      <c r="A243" s="8" t="s">
        <v>14</v>
      </c>
      <c r="B243" s="8" t="s">
        <v>14</v>
      </c>
      <c r="C243" s="8" t="s">
        <v>14</v>
      </c>
      <c r="D243" s="8" t="s">
        <v>14</v>
      </c>
      <c r="E243" s="8" t="s">
        <v>14</v>
      </c>
      <c r="F243" s="8" t="s">
        <v>14</v>
      </c>
      <c r="G243" s="8" t="s">
        <v>14</v>
      </c>
      <c r="H243" s="8" t="s">
        <v>14</v>
      </c>
      <c r="I243" s="8" t="s">
        <v>14</v>
      </c>
      <c r="J243" s="8" t="s">
        <v>14</v>
      </c>
      <c r="K243" s="8" t="s">
        <v>14</v>
      </c>
      <c r="L243" s="8" t="s">
        <v>14</v>
      </c>
      <c r="M243" s="8" t="s">
        <v>14</v>
      </c>
      <c r="N243" s="8" t="s">
        <v>14</v>
      </c>
      <c r="O243" s="8" t="s">
        <v>14</v>
      </c>
      <c r="P243" s="8" t="s">
        <v>14</v>
      </c>
      <c r="Q243" s="8" t="s">
        <v>14</v>
      </c>
      <c r="R243" s="8" t="s">
        <v>14</v>
      </c>
      <c r="S243" s="8" t="s">
        <v>14</v>
      </c>
      <c r="T243" s="8" t="s">
        <v>14</v>
      </c>
    </row>
    <row r="244">
      <c r="A244" s="8" t="s">
        <v>14</v>
      </c>
      <c r="B244" s="8" t="s">
        <v>14</v>
      </c>
      <c r="C244" s="8" t="s">
        <v>14</v>
      </c>
      <c r="D244" s="8" t="s">
        <v>14</v>
      </c>
      <c r="E244" s="8" t="s">
        <v>14</v>
      </c>
      <c r="F244" s="8" t="s">
        <v>14</v>
      </c>
      <c r="G244" s="8" t="s">
        <v>14</v>
      </c>
      <c r="H244" s="8" t="s">
        <v>14</v>
      </c>
      <c r="I244" s="8" t="s">
        <v>14</v>
      </c>
      <c r="J244" s="8" t="s">
        <v>14</v>
      </c>
      <c r="K244" s="8" t="s">
        <v>14</v>
      </c>
      <c r="L244" s="8" t="s">
        <v>14</v>
      </c>
      <c r="M244" s="8" t="s">
        <v>14</v>
      </c>
      <c r="N244" s="8" t="s">
        <v>14</v>
      </c>
      <c r="O244" s="8" t="s">
        <v>14</v>
      </c>
      <c r="P244" s="8" t="s">
        <v>14</v>
      </c>
      <c r="Q244" s="8" t="s">
        <v>14</v>
      </c>
      <c r="R244" s="8" t="s">
        <v>14</v>
      </c>
      <c r="S244" s="8" t="s">
        <v>14</v>
      </c>
      <c r="T244" s="8" t="s">
        <v>14</v>
      </c>
    </row>
    <row r="245">
      <c r="A245" s="8" t="s">
        <v>14</v>
      </c>
      <c r="B245" s="8" t="s">
        <v>14</v>
      </c>
      <c r="C245" s="8" t="s">
        <v>14</v>
      </c>
      <c r="D245" s="8" t="s">
        <v>14</v>
      </c>
      <c r="E245" s="8" t="s">
        <v>14</v>
      </c>
      <c r="F245" s="8" t="s">
        <v>14</v>
      </c>
      <c r="G245" s="8" t="s">
        <v>14</v>
      </c>
      <c r="H245" s="8" t="s">
        <v>14</v>
      </c>
      <c r="I245" s="8" t="s">
        <v>14</v>
      </c>
      <c r="J245" s="8" t="s">
        <v>14</v>
      </c>
      <c r="K245" s="8" t="s">
        <v>14</v>
      </c>
      <c r="L245" s="8" t="s">
        <v>14</v>
      </c>
      <c r="M245" s="8" t="s">
        <v>14</v>
      </c>
      <c r="N245" s="8" t="s">
        <v>14</v>
      </c>
      <c r="O245" s="8" t="s">
        <v>14</v>
      </c>
      <c r="P245" s="8" t="s">
        <v>14</v>
      </c>
      <c r="Q245" s="8" t="s">
        <v>14</v>
      </c>
      <c r="R245" s="8" t="s">
        <v>14</v>
      </c>
      <c r="S245" s="8" t="s">
        <v>14</v>
      </c>
      <c r="T245" s="8" t="s">
        <v>14</v>
      </c>
    </row>
    <row r="246">
      <c r="A246" s="8" t="s">
        <v>14</v>
      </c>
      <c r="B246" s="8" t="s">
        <v>14</v>
      </c>
      <c r="C246" s="8" t="s">
        <v>14</v>
      </c>
      <c r="D246" s="8" t="s">
        <v>14</v>
      </c>
      <c r="E246" s="8" t="s">
        <v>14</v>
      </c>
      <c r="F246" s="8" t="s">
        <v>14</v>
      </c>
      <c r="G246" s="8" t="s">
        <v>14</v>
      </c>
      <c r="H246" s="8" t="s">
        <v>14</v>
      </c>
      <c r="I246" s="8" t="s">
        <v>14</v>
      </c>
      <c r="J246" s="8" t="s">
        <v>14</v>
      </c>
      <c r="K246" s="8" t="s">
        <v>14</v>
      </c>
      <c r="L246" s="8" t="s">
        <v>14</v>
      </c>
      <c r="M246" s="8" t="s">
        <v>14</v>
      </c>
      <c r="N246" s="8" t="s">
        <v>14</v>
      </c>
      <c r="O246" s="8" t="s">
        <v>14</v>
      </c>
      <c r="P246" s="8" t="s">
        <v>14</v>
      </c>
      <c r="Q246" s="8" t="s">
        <v>14</v>
      </c>
      <c r="R246" s="8" t="s">
        <v>14</v>
      </c>
      <c r="S246" s="8" t="s">
        <v>14</v>
      </c>
      <c r="T246" s="8" t="s">
        <v>14</v>
      </c>
    </row>
    <row r="247">
      <c r="A247" s="8" t="s">
        <v>14</v>
      </c>
      <c r="B247" s="8" t="s">
        <v>14</v>
      </c>
      <c r="C247" s="8" t="s">
        <v>14</v>
      </c>
      <c r="D247" s="8" t="s">
        <v>14</v>
      </c>
      <c r="E247" s="8" t="s">
        <v>14</v>
      </c>
      <c r="F247" s="8" t="s">
        <v>14</v>
      </c>
      <c r="G247" s="8" t="s">
        <v>14</v>
      </c>
      <c r="H247" s="8" t="s">
        <v>14</v>
      </c>
      <c r="I247" s="8" t="s">
        <v>14</v>
      </c>
      <c r="J247" s="8" t="s">
        <v>14</v>
      </c>
      <c r="K247" s="8" t="s">
        <v>14</v>
      </c>
      <c r="L247" s="8" t="s">
        <v>14</v>
      </c>
      <c r="M247" s="8" t="s">
        <v>14</v>
      </c>
      <c r="N247" s="8" t="s">
        <v>14</v>
      </c>
      <c r="O247" s="8" t="s">
        <v>14</v>
      </c>
      <c r="P247" s="8" t="s">
        <v>14</v>
      </c>
      <c r="Q247" s="8" t="s">
        <v>14</v>
      </c>
      <c r="R247" s="8" t="s">
        <v>14</v>
      </c>
      <c r="S247" s="8" t="s">
        <v>14</v>
      </c>
      <c r="T247" s="8" t="s">
        <v>14</v>
      </c>
    </row>
    <row r="248">
      <c r="A248" s="8" t="s">
        <v>14</v>
      </c>
      <c r="B248" s="8" t="s">
        <v>14</v>
      </c>
      <c r="C248" s="8" t="s">
        <v>14</v>
      </c>
      <c r="D248" s="8" t="s">
        <v>14</v>
      </c>
      <c r="E248" s="8" t="s">
        <v>14</v>
      </c>
      <c r="F248" s="8" t="s">
        <v>14</v>
      </c>
      <c r="G248" s="8" t="s">
        <v>14</v>
      </c>
      <c r="H248" s="8" t="s">
        <v>14</v>
      </c>
      <c r="I248" s="8" t="s">
        <v>14</v>
      </c>
      <c r="J248" s="8" t="s">
        <v>14</v>
      </c>
      <c r="K248" s="8" t="s">
        <v>14</v>
      </c>
      <c r="L248" s="8" t="s">
        <v>14</v>
      </c>
      <c r="M248" s="8" t="s">
        <v>14</v>
      </c>
      <c r="N248" s="8" t="s">
        <v>14</v>
      </c>
      <c r="O248" s="8" t="s">
        <v>14</v>
      </c>
      <c r="P248" s="8" t="s">
        <v>14</v>
      </c>
      <c r="Q248" s="8" t="s">
        <v>14</v>
      </c>
      <c r="R248" s="8" t="s">
        <v>14</v>
      </c>
      <c r="S248" s="8" t="s">
        <v>14</v>
      </c>
      <c r="T248" s="8" t="s">
        <v>14</v>
      </c>
    </row>
    <row r="249">
      <c r="A249" s="8" t="s">
        <v>14</v>
      </c>
      <c r="B249" s="8" t="s">
        <v>14</v>
      </c>
      <c r="C249" s="8" t="s">
        <v>14</v>
      </c>
      <c r="D249" s="8" t="s">
        <v>14</v>
      </c>
      <c r="E249" s="8" t="s">
        <v>14</v>
      </c>
      <c r="F249" s="8" t="s">
        <v>14</v>
      </c>
      <c r="G249" s="8" t="s">
        <v>14</v>
      </c>
      <c r="H249" s="8" t="s">
        <v>14</v>
      </c>
      <c r="I249" s="8" t="s">
        <v>14</v>
      </c>
      <c r="J249" s="8" t="s">
        <v>14</v>
      </c>
      <c r="K249" s="8" t="s">
        <v>14</v>
      </c>
      <c r="L249" s="8" t="s">
        <v>14</v>
      </c>
      <c r="M249" s="8" t="s">
        <v>14</v>
      </c>
      <c r="N249" s="8" t="s">
        <v>14</v>
      </c>
      <c r="O249" s="8" t="s">
        <v>14</v>
      </c>
      <c r="P249" s="8" t="s">
        <v>14</v>
      </c>
      <c r="Q249" s="8" t="s">
        <v>14</v>
      </c>
      <c r="R249" s="8" t="s">
        <v>14</v>
      </c>
      <c r="S249" s="8" t="s">
        <v>14</v>
      </c>
      <c r="T249" s="8" t="s">
        <v>14</v>
      </c>
    </row>
    <row r="250">
      <c r="A250" s="8" t="s">
        <v>14</v>
      </c>
      <c r="B250" s="8" t="s">
        <v>14</v>
      </c>
      <c r="C250" s="8" t="s">
        <v>14</v>
      </c>
      <c r="D250" s="8" t="s">
        <v>14</v>
      </c>
      <c r="E250" s="8" t="s">
        <v>14</v>
      </c>
      <c r="F250" s="8" t="s">
        <v>14</v>
      </c>
      <c r="G250" s="8" t="s">
        <v>14</v>
      </c>
      <c r="H250" s="8" t="s">
        <v>14</v>
      </c>
      <c r="I250" s="8" t="s">
        <v>14</v>
      </c>
      <c r="J250" s="8" t="s">
        <v>14</v>
      </c>
      <c r="K250" s="8" t="s">
        <v>14</v>
      </c>
      <c r="L250" s="8" t="s">
        <v>14</v>
      </c>
      <c r="M250" s="8" t="s">
        <v>14</v>
      </c>
      <c r="N250" s="8" t="s">
        <v>14</v>
      </c>
      <c r="O250" s="8" t="s">
        <v>14</v>
      </c>
      <c r="P250" s="8" t="s">
        <v>14</v>
      </c>
      <c r="Q250" s="8" t="s">
        <v>14</v>
      </c>
      <c r="R250" s="8" t="s">
        <v>14</v>
      </c>
      <c r="S250" s="8" t="s">
        <v>14</v>
      </c>
      <c r="T250" s="8" t="s">
        <v>14</v>
      </c>
    </row>
    <row r="251">
      <c r="A251" s="8" t="s">
        <v>14</v>
      </c>
      <c r="B251" s="8" t="s">
        <v>14</v>
      </c>
      <c r="C251" s="8" t="s">
        <v>14</v>
      </c>
      <c r="D251" s="8" t="s">
        <v>14</v>
      </c>
      <c r="E251" s="8" t="s">
        <v>14</v>
      </c>
      <c r="F251" s="8" t="s">
        <v>14</v>
      </c>
      <c r="G251" s="8" t="s">
        <v>14</v>
      </c>
      <c r="H251" s="8" t="s">
        <v>14</v>
      </c>
      <c r="I251" s="8" t="s">
        <v>14</v>
      </c>
      <c r="J251" s="8" t="s">
        <v>14</v>
      </c>
      <c r="K251" s="8" t="s">
        <v>14</v>
      </c>
      <c r="L251" s="8" t="s">
        <v>14</v>
      </c>
      <c r="M251" s="8" t="s">
        <v>14</v>
      </c>
      <c r="N251" s="8" t="s">
        <v>14</v>
      </c>
      <c r="O251" s="8" t="s">
        <v>14</v>
      </c>
      <c r="P251" s="8" t="s">
        <v>14</v>
      </c>
      <c r="Q251" s="8" t="s">
        <v>14</v>
      </c>
      <c r="R251" s="8" t="s">
        <v>14</v>
      </c>
      <c r="S251" s="8" t="s">
        <v>14</v>
      </c>
      <c r="T251" s="8" t="s">
        <v>14</v>
      </c>
    </row>
    <row r="252">
      <c r="A252" s="8" t="s">
        <v>14</v>
      </c>
      <c r="B252" s="8" t="s">
        <v>14</v>
      </c>
      <c r="C252" s="8" t="s">
        <v>14</v>
      </c>
      <c r="D252" s="8" t="s">
        <v>14</v>
      </c>
      <c r="E252" s="8" t="s">
        <v>14</v>
      </c>
      <c r="F252" s="8" t="s">
        <v>14</v>
      </c>
      <c r="G252" s="8" t="s">
        <v>14</v>
      </c>
      <c r="H252" s="8" t="s">
        <v>14</v>
      </c>
      <c r="I252" s="8" t="s">
        <v>14</v>
      </c>
      <c r="J252" s="8" t="s">
        <v>14</v>
      </c>
      <c r="K252" s="8" t="s">
        <v>14</v>
      </c>
      <c r="L252" s="8" t="s">
        <v>14</v>
      </c>
      <c r="M252" s="8" t="s">
        <v>14</v>
      </c>
      <c r="N252" s="8" t="s">
        <v>14</v>
      </c>
      <c r="O252" s="8" t="s">
        <v>14</v>
      </c>
      <c r="P252" s="8" t="s">
        <v>14</v>
      </c>
      <c r="Q252" s="8" t="s">
        <v>14</v>
      </c>
      <c r="R252" s="8" t="s">
        <v>14</v>
      </c>
      <c r="S252" s="8" t="s">
        <v>14</v>
      </c>
      <c r="T252" s="8" t="s">
        <v>14</v>
      </c>
    </row>
    <row r="253">
      <c r="A253" s="8" t="s">
        <v>14</v>
      </c>
      <c r="B253" s="8" t="s">
        <v>14</v>
      </c>
      <c r="C253" s="8" t="s">
        <v>14</v>
      </c>
      <c r="D253" s="8" t="s">
        <v>14</v>
      </c>
      <c r="E253" s="8" t="s">
        <v>14</v>
      </c>
      <c r="F253" s="8" t="s">
        <v>14</v>
      </c>
      <c r="G253" s="8" t="s">
        <v>14</v>
      </c>
      <c r="H253" s="8" t="s">
        <v>14</v>
      </c>
      <c r="I253" s="8" t="s">
        <v>14</v>
      </c>
      <c r="J253" s="8" t="s">
        <v>14</v>
      </c>
      <c r="K253" s="8" t="s">
        <v>14</v>
      </c>
      <c r="L253" s="8" t="s">
        <v>14</v>
      </c>
      <c r="M253" s="8" t="s">
        <v>14</v>
      </c>
      <c r="N253" s="8" t="s">
        <v>14</v>
      </c>
      <c r="O253" s="8" t="s">
        <v>14</v>
      </c>
      <c r="P253" s="8" t="s">
        <v>14</v>
      </c>
      <c r="Q253" s="8" t="s">
        <v>14</v>
      </c>
      <c r="R253" s="8" t="s">
        <v>14</v>
      </c>
      <c r="S253" s="8" t="s">
        <v>14</v>
      </c>
      <c r="T253" s="8" t="s">
        <v>14</v>
      </c>
    </row>
    <row r="254">
      <c r="A254" s="8" t="s">
        <v>14</v>
      </c>
      <c r="B254" s="8" t="s">
        <v>14</v>
      </c>
      <c r="C254" s="8" t="s">
        <v>14</v>
      </c>
      <c r="D254" s="8" t="s">
        <v>14</v>
      </c>
      <c r="E254" s="8" t="s">
        <v>14</v>
      </c>
      <c r="F254" s="8" t="s">
        <v>14</v>
      </c>
      <c r="G254" s="8" t="s">
        <v>14</v>
      </c>
      <c r="H254" s="8" t="s">
        <v>14</v>
      </c>
      <c r="I254" s="8" t="s">
        <v>14</v>
      </c>
      <c r="J254" s="8" t="s">
        <v>14</v>
      </c>
      <c r="K254" s="8" t="s">
        <v>14</v>
      </c>
      <c r="L254" s="8" t="s">
        <v>14</v>
      </c>
      <c r="M254" s="8" t="s">
        <v>14</v>
      </c>
      <c r="N254" s="8" t="s">
        <v>14</v>
      </c>
      <c r="O254" s="8" t="s">
        <v>14</v>
      </c>
      <c r="P254" s="8" t="s">
        <v>14</v>
      </c>
      <c r="Q254" s="8" t="s">
        <v>14</v>
      </c>
      <c r="R254" s="8" t="s">
        <v>14</v>
      </c>
      <c r="S254" s="8" t="s">
        <v>14</v>
      </c>
      <c r="T254" s="8" t="s">
        <v>14</v>
      </c>
    </row>
    <row r="255">
      <c r="A255" s="8" t="s">
        <v>14</v>
      </c>
      <c r="B255" s="8" t="s">
        <v>14</v>
      </c>
      <c r="C255" s="8" t="s">
        <v>14</v>
      </c>
      <c r="D255" s="8" t="s">
        <v>14</v>
      </c>
      <c r="E255" s="8" t="s">
        <v>14</v>
      </c>
      <c r="F255" s="8" t="s">
        <v>14</v>
      </c>
      <c r="G255" s="8" t="s">
        <v>14</v>
      </c>
      <c r="H255" s="8" t="s">
        <v>14</v>
      </c>
      <c r="I255" s="8" t="s">
        <v>14</v>
      </c>
      <c r="J255" s="8" t="s">
        <v>14</v>
      </c>
      <c r="K255" s="8" t="s">
        <v>14</v>
      </c>
      <c r="L255" s="8" t="s">
        <v>14</v>
      </c>
      <c r="M255" s="8" t="s">
        <v>14</v>
      </c>
      <c r="N255" s="8" t="s">
        <v>14</v>
      </c>
      <c r="O255" s="8" t="s">
        <v>14</v>
      </c>
      <c r="P255" s="8" t="s">
        <v>14</v>
      </c>
      <c r="Q255" s="8" t="s">
        <v>14</v>
      </c>
      <c r="R255" s="8" t="s">
        <v>14</v>
      </c>
      <c r="S255" s="8" t="s">
        <v>14</v>
      </c>
      <c r="T255" s="8" t="s">
        <v>14</v>
      </c>
    </row>
    <row r="256">
      <c r="A256" s="8" t="s">
        <v>14</v>
      </c>
      <c r="B256" s="8" t="s">
        <v>14</v>
      </c>
      <c r="C256" s="8" t="s">
        <v>14</v>
      </c>
      <c r="D256" s="8" t="s">
        <v>14</v>
      </c>
      <c r="E256" s="8" t="s">
        <v>14</v>
      </c>
      <c r="F256" s="8" t="s">
        <v>14</v>
      </c>
      <c r="G256" s="8" t="s">
        <v>14</v>
      </c>
      <c r="H256" s="8" t="s">
        <v>14</v>
      </c>
      <c r="I256" s="8" t="s">
        <v>14</v>
      </c>
      <c r="J256" s="8" t="s">
        <v>14</v>
      </c>
      <c r="K256" s="8" t="s">
        <v>14</v>
      </c>
      <c r="L256" s="8" t="s">
        <v>14</v>
      </c>
      <c r="M256" s="8" t="s">
        <v>14</v>
      </c>
      <c r="N256" s="8" t="s">
        <v>14</v>
      </c>
      <c r="O256" s="8" t="s">
        <v>14</v>
      </c>
      <c r="P256" s="8" t="s">
        <v>14</v>
      </c>
      <c r="Q256" s="8" t="s">
        <v>14</v>
      </c>
      <c r="R256" s="8" t="s">
        <v>14</v>
      </c>
      <c r="S256" s="8" t="s">
        <v>14</v>
      </c>
      <c r="T256" s="8" t="s">
        <v>14</v>
      </c>
    </row>
    <row r="257">
      <c r="A257" s="8" t="s">
        <v>14</v>
      </c>
      <c r="B257" s="8" t="s">
        <v>14</v>
      </c>
      <c r="C257" s="8" t="s">
        <v>14</v>
      </c>
      <c r="D257" s="8" t="s">
        <v>14</v>
      </c>
      <c r="E257" s="8" t="s">
        <v>14</v>
      </c>
      <c r="F257" s="8" t="s">
        <v>14</v>
      </c>
      <c r="G257" s="8" t="s">
        <v>14</v>
      </c>
      <c r="H257" s="8" t="s">
        <v>14</v>
      </c>
      <c r="I257" s="8" t="s">
        <v>14</v>
      </c>
      <c r="J257" s="8" t="s">
        <v>14</v>
      </c>
      <c r="K257" s="8" t="s">
        <v>14</v>
      </c>
      <c r="L257" s="8" t="s">
        <v>14</v>
      </c>
      <c r="M257" s="8" t="s">
        <v>14</v>
      </c>
      <c r="N257" s="8" t="s">
        <v>14</v>
      </c>
      <c r="O257" s="8" t="s">
        <v>14</v>
      </c>
      <c r="P257" s="8" t="s">
        <v>14</v>
      </c>
      <c r="Q257" s="8" t="s">
        <v>14</v>
      </c>
      <c r="R257" s="8" t="s">
        <v>14</v>
      </c>
      <c r="S257" s="8" t="s">
        <v>14</v>
      </c>
      <c r="T257" s="8" t="s">
        <v>14</v>
      </c>
    </row>
    <row r="258">
      <c r="A258" s="8" t="s">
        <v>14</v>
      </c>
      <c r="B258" s="8" t="s">
        <v>14</v>
      </c>
      <c r="C258" s="8" t="s">
        <v>14</v>
      </c>
      <c r="D258" s="8" t="s">
        <v>14</v>
      </c>
      <c r="E258" s="8" t="s">
        <v>14</v>
      </c>
      <c r="F258" s="8" t="s">
        <v>14</v>
      </c>
      <c r="G258" s="8" t="s">
        <v>14</v>
      </c>
      <c r="H258" s="8" t="s">
        <v>14</v>
      </c>
      <c r="I258" s="8" t="s">
        <v>14</v>
      </c>
      <c r="J258" s="8" t="s">
        <v>14</v>
      </c>
      <c r="K258" s="8" t="s">
        <v>14</v>
      </c>
      <c r="L258" s="8" t="s">
        <v>14</v>
      </c>
      <c r="M258" s="8" t="s">
        <v>14</v>
      </c>
      <c r="N258" s="8" t="s">
        <v>14</v>
      </c>
      <c r="O258" s="8" t="s">
        <v>14</v>
      </c>
      <c r="P258" s="8" t="s">
        <v>14</v>
      </c>
      <c r="Q258" s="8" t="s">
        <v>14</v>
      </c>
      <c r="R258" s="8" t="s">
        <v>14</v>
      </c>
      <c r="S258" s="8" t="s">
        <v>14</v>
      </c>
      <c r="T258" s="8" t="s">
        <v>14</v>
      </c>
    </row>
    <row r="259">
      <c r="A259" s="8" t="s">
        <v>14</v>
      </c>
      <c r="B259" s="8" t="s">
        <v>14</v>
      </c>
      <c r="C259" s="8" t="s">
        <v>14</v>
      </c>
      <c r="D259" s="8" t="s">
        <v>14</v>
      </c>
      <c r="E259" s="8" t="s">
        <v>14</v>
      </c>
      <c r="F259" s="8" t="s">
        <v>14</v>
      </c>
      <c r="G259" s="8" t="s">
        <v>14</v>
      </c>
      <c r="H259" s="8" t="s">
        <v>14</v>
      </c>
      <c r="I259" s="8" t="s">
        <v>14</v>
      </c>
      <c r="J259" s="8" t="s">
        <v>14</v>
      </c>
      <c r="K259" s="8" t="s">
        <v>14</v>
      </c>
      <c r="L259" s="8" t="s">
        <v>14</v>
      </c>
      <c r="M259" s="8" t="s">
        <v>14</v>
      </c>
      <c r="N259" s="8" t="s">
        <v>14</v>
      </c>
      <c r="O259" s="8" t="s">
        <v>14</v>
      </c>
      <c r="P259" s="8" t="s">
        <v>14</v>
      </c>
      <c r="Q259" s="8" t="s">
        <v>14</v>
      </c>
      <c r="R259" s="8" t="s">
        <v>14</v>
      </c>
      <c r="S259" s="8" t="s">
        <v>14</v>
      </c>
      <c r="T259" s="8" t="s">
        <v>14</v>
      </c>
    </row>
    <row r="260">
      <c r="A260" s="8" t="s">
        <v>14</v>
      </c>
      <c r="B260" s="8" t="s">
        <v>14</v>
      </c>
      <c r="C260" s="8" t="s">
        <v>14</v>
      </c>
      <c r="D260" s="8" t="s">
        <v>14</v>
      </c>
      <c r="E260" s="8" t="s">
        <v>14</v>
      </c>
      <c r="F260" s="8" t="s">
        <v>14</v>
      </c>
      <c r="G260" s="8" t="s">
        <v>14</v>
      </c>
      <c r="H260" s="8" t="s">
        <v>14</v>
      </c>
      <c r="I260" s="8" t="s">
        <v>14</v>
      </c>
      <c r="J260" s="8" t="s">
        <v>14</v>
      </c>
      <c r="K260" s="8" t="s">
        <v>14</v>
      </c>
      <c r="L260" s="8" t="s">
        <v>14</v>
      </c>
      <c r="M260" s="8" t="s">
        <v>14</v>
      </c>
      <c r="N260" s="8" t="s">
        <v>14</v>
      </c>
      <c r="O260" s="8" t="s">
        <v>14</v>
      </c>
      <c r="P260" s="8" t="s">
        <v>14</v>
      </c>
      <c r="Q260" s="8" t="s">
        <v>14</v>
      </c>
      <c r="R260" s="8" t="s">
        <v>14</v>
      </c>
      <c r="S260" s="8" t="s">
        <v>14</v>
      </c>
      <c r="T260" s="8" t="s">
        <v>14</v>
      </c>
    </row>
    <row r="261">
      <c r="A261" s="8" t="s">
        <v>14</v>
      </c>
      <c r="B261" s="8" t="s">
        <v>14</v>
      </c>
      <c r="C261" s="8" t="s">
        <v>14</v>
      </c>
      <c r="D261" s="8" t="s">
        <v>14</v>
      </c>
      <c r="E261" s="8" t="s">
        <v>14</v>
      </c>
      <c r="F261" s="8" t="s">
        <v>14</v>
      </c>
      <c r="G261" s="8" t="s">
        <v>14</v>
      </c>
      <c r="H261" s="8" t="s">
        <v>14</v>
      </c>
      <c r="I261" s="8" t="s">
        <v>14</v>
      </c>
      <c r="J261" s="8" t="s">
        <v>14</v>
      </c>
      <c r="K261" s="8" t="s">
        <v>14</v>
      </c>
      <c r="L261" s="8" t="s">
        <v>14</v>
      </c>
      <c r="M261" s="8" t="s">
        <v>14</v>
      </c>
      <c r="N261" s="8" t="s">
        <v>14</v>
      </c>
      <c r="O261" s="8" t="s">
        <v>14</v>
      </c>
      <c r="P261" s="8" t="s">
        <v>14</v>
      </c>
      <c r="Q261" s="8" t="s">
        <v>14</v>
      </c>
      <c r="R261" s="8" t="s">
        <v>14</v>
      </c>
      <c r="S261" s="8" t="s">
        <v>14</v>
      </c>
      <c r="T261" s="8" t="s">
        <v>14</v>
      </c>
    </row>
    <row r="262">
      <c r="A262" s="8" t="s">
        <v>14</v>
      </c>
      <c r="B262" s="8" t="s">
        <v>14</v>
      </c>
      <c r="C262" s="8" t="s">
        <v>14</v>
      </c>
      <c r="D262" s="8" t="s">
        <v>14</v>
      </c>
      <c r="E262" s="8" t="s">
        <v>14</v>
      </c>
      <c r="F262" s="8" t="s">
        <v>14</v>
      </c>
      <c r="G262" s="8" t="s">
        <v>14</v>
      </c>
      <c r="H262" s="8" t="s">
        <v>14</v>
      </c>
      <c r="I262" s="8" t="s">
        <v>14</v>
      </c>
      <c r="J262" s="8" t="s">
        <v>14</v>
      </c>
      <c r="K262" s="8" t="s">
        <v>14</v>
      </c>
      <c r="L262" s="8" t="s">
        <v>14</v>
      </c>
      <c r="M262" s="8" t="s">
        <v>14</v>
      </c>
      <c r="N262" s="8" t="s">
        <v>14</v>
      </c>
      <c r="O262" s="8" t="s">
        <v>14</v>
      </c>
      <c r="P262" s="8" t="s">
        <v>14</v>
      </c>
      <c r="Q262" s="8" t="s">
        <v>14</v>
      </c>
      <c r="R262" s="8" t="s">
        <v>14</v>
      </c>
      <c r="S262" s="8" t="s">
        <v>14</v>
      </c>
      <c r="T262" s="8" t="s">
        <v>14</v>
      </c>
    </row>
    <row r="263">
      <c r="A263" s="8" t="s">
        <v>14</v>
      </c>
      <c r="B263" s="8" t="s">
        <v>14</v>
      </c>
      <c r="C263" s="8" t="s">
        <v>14</v>
      </c>
      <c r="D263" s="8" t="s">
        <v>14</v>
      </c>
      <c r="E263" s="8" t="s">
        <v>14</v>
      </c>
      <c r="F263" s="8" t="s">
        <v>14</v>
      </c>
      <c r="G263" s="8" t="s">
        <v>14</v>
      </c>
      <c r="H263" s="8" t="s">
        <v>14</v>
      </c>
      <c r="I263" s="8" t="s">
        <v>14</v>
      </c>
      <c r="J263" s="8" t="s">
        <v>14</v>
      </c>
      <c r="K263" s="8" t="s">
        <v>14</v>
      </c>
      <c r="L263" s="8" t="s">
        <v>14</v>
      </c>
      <c r="M263" s="8" t="s">
        <v>14</v>
      </c>
      <c r="N263" s="8" t="s">
        <v>14</v>
      </c>
      <c r="O263" s="8" t="s">
        <v>14</v>
      </c>
      <c r="P263" s="8" t="s">
        <v>14</v>
      </c>
      <c r="Q263" s="8" t="s">
        <v>14</v>
      </c>
      <c r="R263" s="8" t="s">
        <v>14</v>
      </c>
      <c r="S263" s="8" t="s">
        <v>14</v>
      </c>
      <c r="T263" s="8" t="s">
        <v>14</v>
      </c>
    </row>
    <row r="264">
      <c r="A264" s="8" t="s">
        <v>14</v>
      </c>
      <c r="B264" s="8" t="s">
        <v>14</v>
      </c>
      <c r="C264" s="8" t="s">
        <v>14</v>
      </c>
      <c r="D264" s="8" t="s">
        <v>14</v>
      </c>
      <c r="E264" s="8" t="s">
        <v>14</v>
      </c>
      <c r="F264" s="8" t="s">
        <v>14</v>
      </c>
      <c r="G264" s="8" t="s">
        <v>14</v>
      </c>
      <c r="H264" s="8" t="s">
        <v>14</v>
      </c>
      <c r="I264" s="8" t="s">
        <v>14</v>
      </c>
      <c r="J264" s="8" t="s">
        <v>14</v>
      </c>
      <c r="K264" s="8" t="s">
        <v>14</v>
      </c>
      <c r="L264" s="8" t="s">
        <v>14</v>
      </c>
      <c r="M264" s="8" t="s">
        <v>14</v>
      </c>
      <c r="N264" s="8" t="s">
        <v>14</v>
      </c>
      <c r="O264" s="8" t="s">
        <v>14</v>
      </c>
      <c r="P264" s="8" t="s">
        <v>14</v>
      </c>
      <c r="Q264" s="8" t="s">
        <v>14</v>
      </c>
      <c r="R264" s="8" t="s">
        <v>14</v>
      </c>
      <c r="S264" s="8" t="s">
        <v>14</v>
      </c>
      <c r="T264" s="8" t="s">
        <v>14</v>
      </c>
    </row>
    <row r="265">
      <c r="A265" s="8" t="s">
        <v>14</v>
      </c>
      <c r="B265" s="8" t="s">
        <v>14</v>
      </c>
      <c r="C265" s="8" t="s">
        <v>14</v>
      </c>
      <c r="D265" s="8" t="s">
        <v>14</v>
      </c>
      <c r="E265" s="8" t="s">
        <v>14</v>
      </c>
      <c r="F265" s="8" t="s">
        <v>14</v>
      </c>
      <c r="G265" s="8" t="s">
        <v>14</v>
      </c>
      <c r="H265" s="8" t="s">
        <v>14</v>
      </c>
      <c r="I265" s="8" t="s">
        <v>14</v>
      </c>
      <c r="J265" s="8" t="s">
        <v>14</v>
      </c>
      <c r="K265" s="8" t="s">
        <v>14</v>
      </c>
      <c r="L265" s="8" t="s">
        <v>14</v>
      </c>
      <c r="M265" s="8" t="s">
        <v>14</v>
      </c>
      <c r="N265" s="8" t="s">
        <v>14</v>
      </c>
      <c r="O265" s="8" t="s">
        <v>14</v>
      </c>
      <c r="P265" s="8" t="s">
        <v>14</v>
      </c>
      <c r="Q265" s="8" t="s">
        <v>14</v>
      </c>
      <c r="R265" s="8" t="s">
        <v>14</v>
      </c>
      <c r="S265" s="8" t="s">
        <v>14</v>
      </c>
      <c r="T265" s="8" t="s">
        <v>14</v>
      </c>
    </row>
    <row r="266">
      <c r="A266" s="8" t="s">
        <v>14</v>
      </c>
      <c r="B266" s="8" t="s">
        <v>14</v>
      </c>
      <c r="C266" s="8" t="s">
        <v>14</v>
      </c>
      <c r="D266" s="8" t="s">
        <v>14</v>
      </c>
      <c r="E266" s="8" t="s">
        <v>14</v>
      </c>
      <c r="F266" s="8" t="s">
        <v>14</v>
      </c>
      <c r="G266" s="8" t="s">
        <v>14</v>
      </c>
      <c r="H266" s="8" t="s">
        <v>14</v>
      </c>
      <c r="I266" s="8" t="s">
        <v>14</v>
      </c>
      <c r="J266" s="8" t="s">
        <v>14</v>
      </c>
      <c r="K266" s="8" t="s">
        <v>14</v>
      </c>
      <c r="L266" s="8" t="s">
        <v>14</v>
      </c>
      <c r="M266" s="8" t="s">
        <v>14</v>
      </c>
      <c r="N266" s="8" t="s">
        <v>14</v>
      </c>
      <c r="O266" s="8" t="s">
        <v>14</v>
      </c>
      <c r="P266" s="8" t="s">
        <v>14</v>
      </c>
      <c r="Q266" s="8" t="s">
        <v>14</v>
      </c>
      <c r="R266" s="8" t="s">
        <v>14</v>
      </c>
      <c r="S266" s="8" t="s">
        <v>14</v>
      </c>
      <c r="T266" s="8" t="s">
        <v>14</v>
      </c>
    </row>
    <row r="267">
      <c r="A267" s="8" t="s">
        <v>14</v>
      </c>
      <c r="B267" s="8" t="s">
        <v>14</v>
      </c>
      <c r="C267" s="8" t="s">
        <v>14</v>
      </c>
      <c r="D267" s="8" t="s">
        <v>14</v>
      </c>
      <c r="E267" s="8" t="s">
        <v>14</v>
      </c>
      <c r="F267" s="8" t="s">
        <v>14</v>
      </c>
      <c r="G267" s="8" t="s">
        <v>14</v>
      </c>
      <c r="H267" s="8" t="s">
        <v>14</v>
      </c>
      <c r="I267" s="8" t="s">
        <v>14</v>
      </c>
      <c r="J267" s="8" t="s">
        <v>14</v>
      </c>
      <c r="K267" s="8" t="s">
        <v>14</v>
      </c>
      <c r="L267" s="8" t="s">
        <v>14</v>
      </c>
      <c r="M267" s="8" t="s">
        <v>14</v>
      </c>
      <c r="N267" s="8" t="s">
        <v>14</v>
      </c>
      <c r="O267" s="8" t="s">
        <v>14</v>
      </c>
      <c r="P267" s="8" t="s">
        <v>14</v>
      </c>
      <c r="Q267" s="8" t="s">
        <v>14</v>
      </c>
      <c r="R267" s="8" t="s">
        <v>14</v>
      </c>
      <c r="S267" s="8" t="s">
        <v>14</v>
      </c>
      <c r="T267" s="8" t="s">
        <v>14</v>
      </c>
    </row>
    <row r="268">
      <c r="A268" s="8" t="s">
        <v>14</v>
      </c>
      <c r="B268" s="8" t="s">
        <v>14</v>
      </c>
      <c r="C268" s="8" t="s">
        <v>14</v>
      </c>
      <c r="D268" s="8" t="s">
        <v>14</v>
      </c>
      <c r="E268" s="8" t="s">
        <v>14</v>
      </c>
      <c r="F268" s="8" t="s">
        <v>14</v>
      </c>
      <c r="G268" s="8" t="s">
        <v>14</v>
      </c>
      <c r="H268" s="8" t="s">
        <v>14</v>
      </c>
      <c r="I268" s="8" t="s">
        <v>14</v>
      </c>
      <c r="J268" s="8" t="s">
        <v>14</v>
      </c>
      <c r="K268" s="8" t="s">
        <v>14</v>
      </c>
      <c r="L268" s="8" t="s">
        <v>14</v>
      </c>
      <c r="M268" s="8" t="s">
        <v>14</v>
      </c>
      <c r="N268" s="8" t="s">
        <v>14</v>
      </c>
      <c r="O268" s="8" t="s">
        <v>14</v>
      </c>
      <c r="P268" s="8" t="s">
        <v>14</v>
      </c>
      <c r="Q268" s="8" t="s">
        <v>14</v>
      </c>
      <c r="R268" s="8" t="s">
        <v>14</v>
      </c>
      <c r="S268" s="8" t="s">
        <v>14</v>
      </c>
      <c r="T268" s="8" t="s">
        <v>14</v>
      </c>
    </row>
    <row r="269">
      <c r="A269" s="8" t="s">
        <v>14</v>
      </c>
      <c r="B269" s="8" t="s">
        <v>14</v>
      </c>
      <c r="C269" s="8" t="s">
        <v>14</v>
      </c>
      <c r="D269" s="8" t="s">
        <v>14</v>
      </c>
      <c r="E269" s="8" t="s">
        <v>14</v>
      </c>
      <c r="F269" s="8" t="s">
        <v>14</v>
      </c>
      <c r="G269" s="8" t="s">
        <v>14</v>
      </c>
      <c r="H269" s="8" t="s">
        <v>14</v>
      </c>
      <c r="I269" s="8" t="s">
        <v>14</v>
      </c>
      <c r="J269" s="8" t="s">
        <v>14</v>
      </c>
      <c r="K269" s="8" t="s">
        <v>14</v>
      </c>
      <c r="L269" s="8" t="s">
        <v>14</v>
      </c>
      <c r="M269" s="8" t="s">
        <v>14</v>
      </c>
      <c r="N269" s="8" t="s">
        <v>14</v>
      </c>
      <c r="O269" s="8" t="s">
        <v>14</v>
      </c>
      <c r="P269" s="8" t="s">
        <v>14</v>
      </c>
      <c r="Q269" s="8" t="s">
        <v>14</v>
      </c>
      <c r="R269" s="8" t="s">
        <v>14</v>
      </c>
      <c r="S269" s="8" t="s">
        <v>14</v>
      </c>
      <c r="T269" s="8" t="s">
        <v>14</v>
      </c>
    </row>
    <row r="270">
      <c r="A270" s="8" t="s">
        <v>14</v>
      </c>
      <c r="B270" s="8" t="s">
        <v>14</v>
      </c>
      <c r="C270" s="8" t="s">
        <v>14</v>
      </c>
      <c r="D270" s="8" t="s">
        <v>14</v>
      </c>
      <c r="E270" s="8" t="s">
        <v>14</v>
      </c>
      <c r="F270" s="8" t="s">
        <v>14</v>
      </c>
      <c r="G270" s="8" t="s">
        <v>14</v>
      </c>
      <c r="H270" s="8" t="s">
        <v>14</v>
      </c>
      <c r="I270" s="8" t="s">
        <v>14</v>
      </c>
      <c r="J270" s="8" t="s">
        <v>14</v>
      </c>
      <c r="K270" s="8" t="s">
        <v>14</v>
      </c>
      <c r="L270" s="8" t="s">
        <v>14</v>
      </c>
      <c r="M270" s="8" t="s">
        <v>14</v>
      </c>
      <c r="N270" s="8" t="s">
        <v>14</v>
      </c>
      <c r="O270" s="8" t="s">
        <v>14</v>
      </c>
      <c r="P270" s="8" t="s">
        <v>14</v>
      </c>
      <c r="Q270" s="8" t="s">
        <v>14</v>
      </c>
      <c r="R270" s="8" t="s">
        <v>14</v>
      </c>
      <c r="S270" s="8" t="s">
        <v>14</v>
      </c>
      <c r="T270" s="8" t="s">
        <v>14</v>
      </c>
    </row>
    <row r="271">
      <c r="A271" s="8" t="s">
        <v>14</v>
      </c>
      <c r="B271" s="8" t="s">
        <v>14</v>
      </c>
      <c r="C271" s="8" t="s">
        <v>14</v>
      </c>
      <c r="D271" s="8" t="s">
        <v>14</v>
      </c>
      <c r="E271" s="8" t="s">
        <v>14</v>
      </c>
      <c r="F271" s="8" t="s">
        <v>14</v>
      </c>
      <c r="G271" s="8" t="s">
        <v>14</v>
      </c>
      <c r="H271" s="8" t="s">
        <v>14</v>
      </c>
      <c r="I271" s="8" t="s">
        <v>14</v>
      </c>
      <c r="J271" s="8" t="s">
        <v>14</v>
      </c>
      <c r="K271" s="8" t="s">
        <v>14</v>
      </c>
      <c r="L271" s="8" t="s">
        <v>14</v>
      </c>
      <c r="M271" s="8" t="s">
        <v>14</v>
      </c>
      <c r="N271" s="8" t="s">
        <v>14</v>
      </c>
      <c r="O271" s="8" t="s">
        <v>14</v>
      </c>
      <c r="P271" s="8" t="s">
        <v>14</v>
      </c>
      <c r="Q271" s="8" t="s">
        <v>14</v>
      </c>
      <c r="R271" s="8" t="s">
        <v>14</v>
      </c>
      <c r="S271" s="8" t="s">
        <v>14</v>
      </c>
      <c r="T271" s="8" t="s">
        <v>14</v>
      </c>
    </row>
    <row r="272">
      <c r="A272" s="8" t="s">
        <v>14</v>
      </c>
      <c r="B272" s="8" t="s">
        <v>14</v>
      </c>
      <c r="C272" s="8" t="s">
        <v>14</v>
      </c>
      <c r="D272" s="8" t="s">
        <v>14</v>
      </c>
      <c r="E272" s="8" t="s">
        <v>14</v>
      </c>
      <c r="F272" s="8" t="s">
        <v>14</v>
      </c>
      <c r="G272" s="8" t="s">
        <v>14</v>
      </c>
      <c r="H272" s="8" t="s">
        <v>14</v>
      </c>
      <c r="I272" s="8" t="s">
        <v>14</v>
      </c>
      <c r="J272" s="8" t="s">
        <v>14</v>
      </c>
      <c r="K272" s="8" t="s">
        <v>14</v>
      </c>
      <c r="L272" s="8" t="s">
        <v>14</v>
      </c>
      <c r="M272" s="8" t="s">
        <v>14</v>
      </c>
      <c r="N272" s="8" t="s">
        <v>14</v>
      </c>
      <c r="O272" s="8" t="s">
        <v>14</v>
      </c>
      <c r="P272" s="8" t="s">
        <v>14</v>
      </c>
      <c r="Q272" s="8" t="s">
        <v>14</v>
      </c>
      <c r="R272" s="8" t="s">
        <v>14</v>
      </c>
      <c r="S272" s="8" t="s">
        <v>14</v>
      </c>
      <c r="T272" s="8" t="s">
        <v>14</v>
      </c>
    </row>
    <row r="273">
      <c r="A273" s="8" t="s">
        <v>14</v>
      </c>
      <c r="B273" s="8" t="s">
        <v>14</v>
      </c>
      <c r="C273" s="8" t="s">
        <v>14</v>
      </c>
      <c r="D273" s="8" t="s">
        <v>14</v>
      </c>
      <c r="E273" s="8" t="s">
        <v>14</v>
      </c>
      <c r="F273" s="8" t="s">
        <v>14</v>
      </c>
      <c r="G273" s="8" t="s">
        <v>14</v>
      </c>
      <c r="H273" s="8" t="s">
        <v>14</v>
      </c>
      <c r="I273" s="8" t="s">
        <v>14</v>
      </c>
      <c r="J273" s="8" t="s">
        <v>14</v>
      </c>
      <c r="K273" s="8" t="s">
        <v>14</v>
      </c>
      <c r="L273" s="8" t="s">
        <v>14</v>
      </c>
      <c r="M273" s="8" t="s">
        <v>14</v>
      </c>
      <c r="N273" s="8" t="s">
        <v>14</v>
      </c>
      <c r="O273" s="8" t="s">
        <v>14</v>
      </c>
      <c r="P273" s="8" t="s">
        <v>14</v>
      </c>
      <c r="Q273" s="8" t="s">
        <v>14</v>
      </c>
      <c r="R273" s="8" t="s">
        <v>14</v>
      </c>
      <c r="S273" s="8" t="s">
        <v>14</v>
      </c>
      <c r="T273" s="8" t="s">
        <v>14</v>
      </c>
    </row>
    <row r="274">
      <c r="A274" s="8" t="s">
        <v>14</v>
      </c>
      <c r="B274" s="8" t="s">
        <v>14</v>
      </c>
      <c r="C274" s="8" t="s">
        <v>14</v>
      </c>
      <c r="D274" s="8" t="s">
        <v>14</v>
      </c>
      <c r="E274" s="8" t="s">
        <v>14</v>
      </c>
      <c r="F274" s="8" t="s">
        <v>14</v>
      </c>
      <c r="G274" s="8" t="s">
        <v>14</v>
      </c>
      <c r="H274" s="8" t="s">
        <v>14</v>
      </c>
      <c r="I274" s="8" t="s">
        <v>14</v>
      </c>
      <c r="J274" s="8" t="s">
        <v>14</v>
      </c>
      <c r="K274" s="8" t="s">
        <v>14</v>
      </c>
      <c r="L274" s="8" t="s">
        <v>14</v>
      </c>
      <c r="M274" s="8" t="s">
        <v>14</v>
      </c>
      <c r="N274" s="8" t="s">
        <v>14</v>
      </c>
      <c r="O274" s="8" t="s">
        <v>14</v>
      </c>
      <c r="P274" s="8" t="s">
        <v>14</v>
      </c>
      <c r="Q274" s="8" t="s">
        <v>14</v>
      </c>
      <c r="R274" s="8" t="s">
        <v>14</v>
      </c>
      <c r="S274" s="8" t="s">
        <v>14</v>
      </c>
      <c r="T274" s="8" t="s">
        <v>14</v>
      </c>
    </row>
    <row r="275">
      <c r="A275" s="8" t="s">
        <v>14</v>
      </c>
      <c r="B275" s="8" t="s">
        <v>14</v>
      </c>
      <c r="C275" s="8" t="s">
        <v>14</v>
      </c>
      <c r="D275" s="8" t="s">
        <v>14</v>
      </c>
      <c r="E275" s="8" t="s">
        <v>14</v>
      </c>
      <c r="F275" s="8" t="s">
        <v>14</v>
      </c>
      <c r="G275" s="8" t="s">
        <v>14</v>
      </c>
      <c r="H275" s="8" t="s">
        <v>14</v>
      </c>
      <c r="I275" s="8" t="s">
        <v>14</v>
      </c>
      <c r="J275" s="8" t="s">
        <v>14</v>
      </c>
      <c r="K275" s="8" t="s">
        <v>14</v>
      </c>
      <c r="L275" s="8" t="s">
        <v>14</v>
      </c>
      <c r="M275" s="8" t="s">
        <v>14</v>
      </c>
      <c r="N275" s="8" t="s">
        <v>14</v>
      </c>
      <c r="O275" s="8" t="s">
        <v>14</v>
      </c>
      <c r="P275" s="8" t="s">
        <v>14</v>
      </c>
      <c r="Q275" s="8" t="s">
        <v>14</v>
      </c>
      <c r="R275" s="8" t="s">
        <v>14</v>
      </c>
      <c r="S275" s="8" t="s">
        <v>14</v>
      </c>
      <c r="T275" s="8" t="s">
        <v>14</v>
      </c>
    </row>
    <row r="276">
      <c r="A276" s="8" t="s">
        <v>14</v>
      </c>
      <c r="B276" s="8" t="s">
        <v>14</v>
      </c>
      <c r="C276" s="8" t="s">
        <v>14</v>
      </c>
      <c r="D276" s="8" t="s">
        <v>14</v>
      </c>
      <c r="E276" s="8" t="s">
        <v>14</v>
      </c>
      <c r="F276" s="8" t="s">
        <v>14</v>
      </c>
      <c r="G276" s="8" t="s">
        <v>14</v>
      </c>
      <c r="H276" s="8" t="s">
        <v>14</v>
      </c>
      <c r="I276" s="8" t="s">
        <v>14</v>
      </c>
      <c r="J276" s="8" t="s">
        <v>14</v>
      </c>
      <c r="K276" s="8" t="s">
        <v>14</v>
      </c>
      <c r="L276" s="8" t="s">
        <v>14</v>
      </c>
      <c r="M276" s="8" t="s">
        <v>14</v>
      </c>
      <c r="N276" s="8" t="s">
        <v>14</v>
      </c>
      <c r="O276" s="8" t="s">
        <v>14</v>
      </c>
      <c r="P276" s="8" t="s">
        <v>14</v>
      </c>
      <c r="Q276" s="8" t="s">
        <v>14</v>
      </c>
      <c r="R276" s="8" t="s">
        <v>14</v>
      </c>
      <c r="S276" s="8" t="s">
        <v>14</v>
      </c>
      <c r="T276" s="8" t="s">
        <v>14</v>
      </c>
    </row>
    <row r="277">
      <c r="A277" s="8" t="s">
        <v>14</v>
      </c>
      <c r="B277" s="8" t="s">
        <v>14</v>
      </c>
      <c r="C277" s="8" t="s">
        <v>14</v>
      </c>
      <c r="D277" s="8" t="s">
        <v>14</v>
      </c>
      <c r="E277" s="8" t="s">
        <v>14</v>
      </c>
      <c r="F277" s="8" t="s">
        <v>14</v>
      </c>
      <c r="G277" s="8" t="s">
        <v>14</v>
      </c>
      <c r="H277" s="8" t="s">
        <v>14</v>
      </c>
      <c r="I277" s="8" t="s">
        <v>14</v>
      </c>
      <c r="J277" s="8" t="s">
        <v>14</v>
      </c>
      <c r="K277" s="8" t="s">
        <v>14</v>
      </c>
      <c r="L277" s="8" t="s">
        <v>14</v>
      </c>
      <c r="M277" s="8" t="s">
        <v>14</v>
      </c>
      <c r="N277" s="8" t="s">
        <v>14</v>
      </c>
      <c r="O277" s="8" t="s">
        <v>14</v>
      </c>
      <c r="P277" s="8" t="s">
        <v>14</v>
      </c>
      <c r="Q277" s="8" t="s">
        <v>14</v>
      </c>
      <c r="R277" s="8" t="s">
        <v>14</v>
      </c>
      <c r="S277" s="8" t="s">
        <v>14</v>
      </c>
      <c r="T277" s="8" t="s">
        <v>14</v>
      </c>
    </row>
    <row r="278">
      <c r="A278" s="8" t="s">
        <v>14</v>
      </c>
      <c r="B278" s="8" t="s">
        <v>14</v>
      </c>
      <c r="C278" s="8" t="s">
        <v>14</v>
      </c>
      <c r="D278" s="8" t="s">
        <v>14</v>
      </c>
      <c r="E278" s="8" t="s">
        <v>14</v>
      </c>
      <c r="F278" s="8" t="s">
        <v>14</v>
      </c>
      <c r="G278" s="8" t="s">
        <v>14</v>
      </c>
      <c r="H278" s="8" t="s">
        <v>14</v>
      </c>
      <c r="I278" s="8" t="s">
        <v>14</v>
      </c>
      <c r="J278" s="8" t="s">
        <v>14</v>
      </c>
      <c r="K278" s="8" t="s">
        <v>14</v>
      </c>
      <c r="L278" s="8" t="s">
        <v>14</v>
      </c>
      <c r="M278" s="8" t="s">
        <v>14</v>
      </c>
      <c r="N278" s="8" t="s">
        <v>14</v>
      </c>
      <c r="O278" s="8" t="s">
        <v>14</v>
      </c>
      <c r="P278" s="8" t="s">
        <v>14</v>
      </c>
      <c r="Q278" s="8" t="s">
        <v>14</v>
      </c>
      <c r="R278" s="8" t="s">
        <v>14</v>
      </c>
      <c r="S278" s="8" t="s">
        <v>14</v>
      </c>
      <c r="T278" s="8" t="s">
        <v>14</v>
      </c>
    </row>
    <row r="279">
      <c r="A279" s="8" t="s">
        <v>14</v>
      </c>
      <c r="B279" s="8" t="s">
        <v>14</v>
      </c>
      <c r="C279" s="8" t="s">
        <v>14</v>
      </c>
      <c r="D279" s="8" t="s">
        <v>14</v>
      </c>
      <c r="E279" s="8" t="s">
        <v>14</v>
      </c>
      <c r="F279" s="8" t="s">
        <v>14</v>
      </c>
      <c r="G279" s="8" t="s">
        <v>14</v>
      </c>
      <c r="H279" s="8" t="s">
        <v>14</v>
      </c>
      <c r="I279" s="8" t="s">
        <v>14</v>
      </c>
      <c r="J279" s="8" t="s">
        <v>14</v>
      </c>
      <c r="K279" s="8" t="s">
        <v>14</v>
      </c>
      <c r="L279" s="8" t="s">
        <v>14</v>
      </c>
      <c r="M279" s="8" t="s">
        <v>14</v>
      </c>
      <c r="N279" s="8" t="s">
        <v>14</v>
      </c>
      <c r="O279" s="8" t="s">
        <v>14</v>
      </c>
      <c r="P279" s="8" t="s">
        <v>14</v>
      </c>
      <c r="Q279" s="8" t="s">
        <v>14</v>
      </c>
      <c r="R279" s="8" t="s">
        <v>14</v>
      </c>
      <c r="S279" s="8" t="s">
        <v>14</v>
      </c>
      <c r="T279" s="8" t="s">
        <v>14</v>
      </c>
    </row>
    <row r="280">
      <c r="A280" s="8" t="s">
        <v>14</v>
      </c>
      <c r="B280" s="8" t="s">
        <v>14</v>
      </c>
      <c r="C280" s="8" t="s">
        <v>14</v>
      </c>
      <c r="D280" s="8" t="s">
        <v>14</v>
      </c>
      <c r="E280" s="8" t="s">
        <v>14</v>
      </c>
      <c r="F280" s="8" t="s">
        <v>14</v>
      </c>
      <c r="G280" s="8" t="s">
        <v>14</v>
      </c>
      <c r="H280" s="8" t="s">
        <v>14</v>
      </c>
      <c r="I280" s="8" t="s">
        <v>14</v>
      </c>
      <c r="J280" s="8" t="s">
        <v>14</v>
      </c>
      <c r="K280" s="8" t="s">
        <v>14</v>
      </c>
      <c r="L280" s="8" t="s">
        <v>14</v>
      </c>
      <c r="M280" s="8" t="s">
        <v>14</v>
      </c>
      <c r="N280" s="8" t="s">
        <v>14</v>
      </c>
      <c r="O280" s="8" t="s">
        <v>14</v>
      </c>
      <c r="P280" s="8" t="s">
        <v>14</v>
      </c>
      <c r="Q280" s="8" t="s">
        <v>14</v>
      </c>
      <c r="R280" s="8" t="s">
        <v>14</v>
      </c>
      <c r="S280" s="8" t="s">
        <v>14</v>
      </c>
      <c r="T280" s="8" t="s">
        <v>14</v>
      </c>
    </row>
    <row r="281">
      <c r="A281" s="8" t="s">
        <v>14</v>
      </c>
      <c r="B281" s="8" t="s">
        <v>14</v>
      </c>
      <c r="C281" s="8" t="s">
        <v>14</v>
      </c>
      <c r="D281" s="8" t="s">
        <v>14</v>
      </c>
      <c r="E281" s="8" t="s">
        <v>14</v>
      </c>
      <c r="F281" s="8" t="s">
        <v>14</v>
      </c>
      <c r="G281" s="8" t="s">
        <v>14</v>
      </c>
      <c r="H281" s="8" t="s">
        <v>14</v>
      </c>
      <c r="I281" s="8" t="s">
        <v>14</v>
      </c>
      <c r="J281" s="8" t="s">
        <v>14</v>
      </c>
      <c r="K281" s="8" t="s">
        <v>14</v>
      </c>
      <c r="L281" s="8" t="s">
        <v>14</v>
      </c>
      <c r="M281" s="8" t="s">
        <v>14</v>
      </c>
      <c r="N281" s="8" t="s">
        <v>14</v>
      </c>
      <c r="O281" s="8" t="s">
        <v>14</v>
      </c>
      <c r="P281" s="8" t="s">
        <v>14</v>
      </c>
      <c r="Q281" s="8" t="s">
        <v>14</v>
      </c>
      <c r="R281" s="8" t="s">
        <v>14</v>
      </c>
      <c r="S281" s="8" t="s">
        <v>14</v>
      </c>
      <c r="T281" s="8" t="s">
        <v>14</v>
      </c>
    </row>
    <row r="282">
      <c r="A282" s="8" t="s">
        <v>14</v>
      </c>
      <c r="B282" s="8" t="s">
        <v>14</v>
      </c>
      <c r="C282" s="8" t="s">
        <v>14</v>
      </c>
      <c r="D282" s="8" t="s">
        <v>14</v>
      </c>
      <c r="E282" s="8" t="s">
        <v>14</v>
      </c>
      <c r="F282" s="8" t="s">
        <v>14</v>
      </c>
      <c r="G282" s="8" t="s">
        <v>14</v>
      </c>
      <c r="H282" s="8" t="s">
        <v>14</v>
      </c>
      <c r="I282" s="8" t="s">
        <v>14</v>
      </c>
      <c r="J282" s="8" t="s">
        <v>14</v>
      </c>
      <c r="K282" s="8" t="s">
        <v>14</v>
      </c>
      <c r="L282" s="8" t="s">
        <v>14</v>
      </c>
      <c r="M282" s="8" t="s">
        <v>14</v>
      </c>
      <c r="N282" s="8" t="s">
        <v>14</v>
      </c>
      <c r="O282" s="8" t="s">
        <v>14</v>
      </c>
      <c r="P282" s="8" t="s">
        <v>14</v>
      </c>
      <c r="Q282" s="8" t="s">
        <v>14</v>
      </c>
      <c r="R282" s="8" t="s">
        <v>14</v>
      </c>
      <c r="S282" s="8" t="s">
        <v>14</v>
      </c>
      <c r="T282" s="8" t="s">
        <v>14</v>
      </c>
    </row>
    <row r="283">
      <c r="A283" s="8" t="s">
        <v>14</v>
      </c>
      <c r="B283" s="8" t="s">
        <v>14</v>
      </c>
      <c r="C283" s="8" t="s">
        <v>14</v>
      </c>
      <c r="D283" s="8" t="s">
        <v>14</v>
      </c>
      <c r="E283" s="8" t="s">
        <v>14</v>
      </c>
      <c r="F283" s="8" t="s">
        <v>14</v>
      </c>
      <c r="G283" s="8" t="s">
        <v>14</v>
      </c>
      <c r="H283" s="8" t="s">
        <v>14</v>
      </c>
      <c r="I283" s="8" t="s">
        <v>14</v>
      </c>
      <c r="J283" s="8" t="s">
        <v>14</v>
      </c>
      <c r="K283" s="8" t="s">
        <v>14</v>
      </c>
      <c r="L283" s="8" t="s">
        <v>14</v>
      </c>
      <c r="M283" s="8" t="s">
        <v>14</v>
      </c>
      <c r="N283" s="8" t="s">
        <v>14</v>
      </c>
      <c r="O283" s="8" t="s">
        <v>14</v>
      </c>
      <c r="P283" s="8" t="s">
        <v>14</v>
      </c>
      <c r="Q283" s="8" t="s">
        <v>14</v>
      </c>
      <c r="R283" s="8" t="s">
        <v>14</v>
      </c>
      <c r="S283" s="8" t="s">
        <v>14</v>
      </c>
      <c r="T283" s="8" t="s">
        <v>14</v>
      </c>
    </row>
    <row r="284">
      <c r="A284" s="8" t="s">
        <v>14</v>
      </c>
      <c r="B284" s="8" t="s">
        <v>14</v>
      </c>
      <c r="C284" s="8" t="s">
        <v>14</v>
      </c>
      <c r="D284" s="8" t="s">
        <v>14</v>
      </c>
      <c r="E284" s="8" t="s">
        <v>14</v>
      </c>
      <c r="F284" s="8" t="s">
        <v>14</v>
      </c>
      <c r="G284" s="8" t="s">
        <v>14</v>
      </c>
      <c r="H284" s="8" t="s">
        <v>14</v>
      </c>
      <c r="I284" s="8" t="s">
        <v>14</v>
      </c>
      <c r="J284" s="8" t="s">
        <v>14</v>
      </c>
      <c r="K284" s="8" t="s">
        <v>14</v>
      </c>
      <c r="L284" s="8" t="s">
        <v>14</v>
      </c>
      <c r="M284" s="8" t="s">
        <v>14</v>
      </c>
      <c r="N284" s="8" t="s">
        <v>14</v>
      </c>
      <c r="O284" s="8" t="s">
        <v>14</v>
      </c>
      <c r="P284" s="8" t="s">
        <v>14</v>
      </c>
      <c r="Q284" s="8" t="s">
        <v>14</v>
      </c>
      <c r="R284" s="8" t="s">
        <v>14</v>
      </c>
      <c r="S284" s="8" t="s">
        <v>14</v>
      </c>
      <c r="T284" s="8" t="s">
        <v>14</v>
      </c>
    </row>
    <row r="285">
      <c r="A285" s="8" t="s">
        <v>14</v>
      </c>
      <c r="B285" s="8" t="s">
        <v>14</v>
      </c>
      <c r="C285" s="8" t="s">
        <v>14</v>
      </c>
      <c r="D285" s="8" t="s">
        <v>14</v>
      </c>
      <c r="E285" s="8" t="s">
        <v>14</v>
      </c>
      <c r="F285" s="8" t="s">
        <v>14</v>
      </c>
      <c r="G285" s="8" t="s">
        <v>14</v>
      </c>
      <c r="H285" s="8" t="s">
        <v>14</v>
      </c>
      <c r="I285" s="8" t="s">
        <v>14</v>
      </c>
      <c r="J285" s="8" t="s">
        <v>14</v>
      </c>
      <c r="K285" s="8" t="s">
        <v>14</v>
      </c>
      <c r="L285" s="8" t="s">
        <v>14</v>
      </c>
      <c r="M285" s="8" t="s">
        <v>14</v>
      </c>
      <c r="N285" s="8" t="s">
        <v>14</v>
      </c>
      <c r="O285" s="8" t="s">
        <v>14</v>
      </c>
      <c r="P285" s="8" t="s">
        <v>14</v>
      </c>
      <c r="Q285" s="8" t="s">
        <v>14</v>
      </c>
      <c r="R285" s="8" t="s">
        <v>14</v>
      </c>
      <c r="S285" s="8" t="s">
        <v>14</v>
      </c>
      <c r="T285" s="8" t="s">
        <v>14</v>
      </c>
    </row>
    <row r="286">
      <c r="A286" s="8" t="s">
        <v>14</v>
      </c>
      <c r="B286" s="8" t="s">
        <v>14</v>
      </c>
      <c r="C286" s="8" t="s">
        <v>14</v>
      </c>
      <c r="D286" s="8" t="s">
        <v>14</v>
      </c>
      <c r="E286" s="8" t="s">
        <v>14</v>
      </c>
      <c r="F286" s="8" t="s">
        <v>14</v>
      </c>
      <c r="G286" s="8" t="s">
        <v>14</v>
      </c>
      <c r="H286" s="8" t="s">
        <v>14</v>
      </c>
      <c r="I286" s="8" t="s">
        <v>14</v>
      </c>
      <c r="J286" s="8" t="s">
        <v>14</v>
      </c>
      <c r="K286" s="8" t="s">
        <v>14</v>
      </c>
      <c r="L286" s="8" t="s">
        <v>14</v>
      </c>
      <c r="M286" s="8" t="s">
        <v>14</v>
      </c>
      <c r="N286" s="8" t="s">
        <v>14</v>
      </c>
      <c r="O286" s="8" t="s">
        <v>14</v>
      </c>
      <c r="P286" s="8" t="s">
        <v>14</v>
      </c>
      <c r="Q286" s="8" t="s">
        <v>14</v>
      </c>
      <c r="R286" s="8" t="s">
        <v>14</v>
      </c>
      <c r="S286" s="8" t="s">
        <v>14</v>
      </c>
      <c r="T286" s="8" t="s">
        <v>14</v>
      </c>
    </row>
    <row r="287">
      <c r="A287" s="8" t="s">
        <v>14</v>
      </c>
      <c r="B287" s="8" t="s">
        <v>14</v>
      </c>
      <c r="C287" s="8" t="s">
        <v>14</v>
      </c>
      <c r="D287" s="8" t="s">
        <v>14</v>
      </c>
      <c r="E287" s="8" t="s">
        <v>14</v>
      </c>
      <c r="F287" s="8" t="s">
        <v>14</v>
      </c>
      <c r="G287" s="8" t="s">
        <v>14</v>
      </c>
      <c r="H287" s="8" t="s">
        <v>14</v>
      </c>
      <c r="I287" s="8" t="s">
        <v>14</v>
      </c>
      <c r="J287" s="8" t="s">
        <v>14</v>
      </c>
      <c r="K287" s="8" t="s">
        <v>14</v>
      </c>
      <c r="L287" s="8" t="s">
        <v>14</v>
      </c>
      <c r="M287" s="8" t="s">
        <v>14</v>
      </c>
      <c r="N287" s="8" t="s">
        <v>14</v>
      </c>
      <c r="O287" s="8" t="s">
        <v>14</v>
      </c>
      <c r="P287" s="8" t="s">
        <v>14</v>
      </c>
      <c r="Q287" s="8" t="s">
        <v>14</v>
      </c>
      <c r="R287" s="8" t="s">
        <v>14</v>
      </c>
      <c r="S287" s="8" t="s">
        <v>14</v>
      </c>
      <c r="T287" s="8" t="s">
        <v>14</v>
      </c>
    </row>
    <row r="288">
      <c r="A288" s="8" t="s">
        <v>14</v>
      </c>
      <c r="B288" s="8" t="s">
        <v>14</v>
      </c>
      <c r="C288" s="8" t="s">
        <v>14</v>
      </c>
      <c r="D288" s="8" t="s">
        <v>14</v>
      </c>
      <c r="E288" s="8" t="s">
        <v>14</v>
      </c>
      <c r="F288" s="8" t="s">
        <v>14</v>
      </c>
      <c r="G288" s="8" t="s">
        <v>14</v>
      </c>
      <c r="H288" s="8" t="s">
        <v>14</v>
      </c>
      <c r="I288" s="8" t="s">
        <v>14</v>
      </c>
      <c r="J288" s="8" t="s">
        <v>14</v>
      </c>
      <c r="K288" s="8" t="s">
        <v>14</v>
      </c>
      <c r="L288" s="8" t="s">
        <v>14</v>
      </c>
      <c r="M288" s="8" t="s">
        <v>14</v>
      </c>
      <c r="N288" s="8" t="s">
        <v>14</v>
      </c>
      <c r="O288" s="8" t="s">
        <v>14</v>
      </c>
      <c r="P288" s="8" t="s">
        <v>14</v>
      </c>
      <c r="Q288" s="8" t="s">
        <v>14</v>
      </c>
      <c r="R288" s="8" t="s">
        <v>14</v>
      </c>
      <c r="S288" s="8" t="s">
        <v>14</v>
      </c>
      <c r="T288" s="8" t="s">
        <v>14</v>
      </c>
    </row>
    <row r="289">
      <c r="A289" s="8" t="s">
        <v>14</v>
      </c>
      <c r="B289" s="8" t="s">
        <v>14</v>
      </c>
      <c r="C289" s="8" t="s">
        <v>14</v>
      </c>
      <c r="D289" s="8" t="s">
        <v>14</v>
      </c>
      <c r="E289" s="8" t="s">
        <v>14</v>
      </c>
      <c r="F289" s="8" t="s">
        <v>14</v>
      </c>
      <c r="G289" s="8" t="s">
        <v>14</v>
      </c>
      <c r="H289" s="8" t="s">
        <v>14</v>
      </c>
      <c r="I289" s="8" t="s">
        <v>14</v>
      </c>
      <c r="J289" s="8" t="s">
        <v>14</v>
      </c>
      <c r="K289" s="8" t="s">
        <v>14</v>
      </c>
      <c r="L289" s="8" t="s">
        <v>14</v>
      </c>
      <c r="M289" s="8" t="s">
        <v>14</v>
      </c>
      <c r="N289" s="8" t="s">
        <v>14</v>
      </c>
      <c r="O289" s="8" t="s">
        <v>14</v>
      </c>
      <c r="P289" s="8" t="s">
        <v>14</v>
      </c>
      <c r="Q289" s="8" t="s">
        <v>14</v>
      </c>
      <c r="R289" s="8" t="s">
        <v>14</v>
      </c>
      <c r="S289" s="8" t="s">
        <v>14</v>
      </c>
      <c r="T289" s="8" t="s">
        <v>14</v>
      </c>
    </row>
    <row r="290">
      <c r="A290" s="8" t="s">
        <v>14</v>
      </c>
      <c r="B290" s="8" t="s">
        <v>14</v>
      </c>
      <c r="C290" s="8" t="s">
        <v>14</v>
      </c>
      <c r="D290" s="8" t="s">
        <v>14</v>
      </c>
      <c r="E290" s="8" t="s">
        <v>14</v>
      </c>
      <c r="F290" s="8" t="s">
        <v>14</v>
      </c>
      <c r="G290" s="8" t="s">
        <v>14</v>
      </c>
      <c r="H290" s="8" t="s">
        <v>14</v>
      </c>
      <c r="I290" s="8" t="s">
        <v>14</v>
      </c>
      <c r="J290" s="8" t="s">
        <v>14</v>
      </c>
      <c r="K290" s="8" t="s">
        <v>14</v>
      </c>
      <c r="L290" s="8" t="s">
        <v>14</v>
      </c>
      <c r="M290" s="8" t="s">
        <v>14</v>
      </c>
      <c r="N290" s="8" t="s">
        <v>14</v>
      </c>
      <c r="O290" s="8" t="s">
        <v>14</v>
      </c>
      <c r="P290" s="8" t="s">
        <v>14</v>
      </c>
      <c r="Q290" s="8" t="s">
        <v>14</v>
      </c>
      <c r="R290" s="8" t="s">
        <v>14</v>
      </c>
      <c r="S290" s="8" t="s">
        <v>14</v>
      </c>
      <c r="T290" s="8" t="s">
        <v>14</v>
      </c>
    </row>
    <row r="291">
      <c r="A291" s="8" t="s">
        <v>14</v>
      </c>
      <c r="B291" s="8" t="s">
        <v>14</v>
      </c>
      <c r="C291" s="8" t="s">
        <v>14</v>
      </c>
      <c r="D291" s="8" t="s">
        <v>14</v>
      </c>
      <c r="E291" s="8" t="s">
        <v>14</v>
      </c>
      <c r="F291" s="8" t="s">
        <v>14</v>
      </c>
      <c r="G291" s="8" t="s">
        <v>14</v>
      </c>
      <c r="H291" s="8" t="s">
        <v>14</v>
      </c>
      <c r="I291" s="8" t="s">
        <v>14</v>
      </c>
      <c r="J291" s="8" t="s">
        <v>14</v>
      </c>
      <c r="K291" s="8" t="s">
        <v>14</v>
      </c>
      <c r="L291" s="8" t="s">
        <v>14</v>
      </c>
      <c r="M291" s="8" t="s">
        <v>14</v>
      </c>
      <c r="N291" s="8" t="s">
        <v>14</v>
      </c>
      <c r="O291" s="8" t="s">
        <v>14</v>
      </c>
      <c r="P291" s="8" t="s">
        <v>14</v>
      </c>
      <c r="Q291" s="8" t="s">
        <v>14</v>
      </c>
      <c r="R291" s="8" t="s">
        <v>14</v>
      </c>
      <c r="S291" s="8" t="s">
        <v>14</v>
      </c>
      <c r="T291" s="8" t="s">
        <v>14</v>
      </c>
    </row>
    <row r="292">
      <c r="A292" s="8" t="s">
        <v>14</v>
      </c>
      <c r="B292" s="8" t="s">
        <v>14</v>
      </c>
      <c r="C292" s="8" t="s">
        <v>14</v>
      </c>
      <c r="D292" s="8" t="s">
        <v>14</v>
      </c>
      <c r="E292" s="8" t="s">
        <v>14</v>
      </c>
      <c r="F292" s="8" t="s">
        <v>14</v>
      </c>
      <c r="G292" s="8" t="s">
        <v>14</v>
      </c>
      <c r="H292" s="8" t="s">
        <v>14</v>
      </c>
      <c r="I292" s="8" t="s">
        <v>14</v>
      </c>
      <c r="J292" s="8" t="s">
        <v>14</v>
      </c>
      <c r="K292" s="8" t="s">
        <v>14</v>
      </c>
      <c r="L292" s="8" t="s">
        <v>14</v>
      </c>
      <c r="M292" s="8" t="s">
        <v>14</v>
      </c>
      <c r="N292" s="8" t="s">
        <v>14</v>
      </c>
      <c r="O292" s="8" t="s">
        <v>14</v>
      </c>
      <c r="P292" s="8" t="s">
        <v>14</v>
      </c>
      <c r="Q292" s="8" t="s">
        <v>14</v>
      </c>
      <c r="R292" s="8" t="s">
        <v>14</v>
      </c>
      <c r="S292" s="8" t="s">
        <v>14</v>
      </c>
      <c r="T292" s="8" t="s">
        <v>14</v>
      </c>
    </row>
    <row r="293">
      <c r="A293" s="8" t="s">
        <v>14</v>
      </c>
      <c r="B293" s="8" t="s">
        <v>14</v>
      </c>
      <c r="C293" s="8" t="s">
        <v>14</v>
      </c>
      <c r="D293" s="8" t="s">
        <v>14</v>
      </c>
      <c r="E293" s="8" t="s">
        <v>14</v>
      </c>
      <c r="F293" s="8" t="s">
        <v>14</v>
      </c>
      <c r="G293" s="8" t="s">
        <v>14</v>
      </c>
      <c r="H293" s="8" t="s">
        <v>14</v>
      </c>
      <c r="I293" s="8" t="s">
        <v>14</v>
      </c>
      <c r="J293" s="8" t="s">
        <v>14</v>
      </c>
      <c r="K293" s="8" t="s">
        <v>14</v>
      </c>
      <c r="L293" s="8" t="s">
        <v>14</v>
      </c>
      <c r="M293" s="8" t="s">
        <v>14</v>
      </c>
      <c r="N293" s="8" t="s">
        <v>14</v>
      </c>
      <c r="O293" s="8" t="s">
        <v>14</v>
      </c>
      <c r="P293" s="8" t="s">
        <v>14</v>
      </c>
      <c r="Q293" s="8" t="s">
        <v>14</v>
      </c>
      <c r="R293" s="8" t="s">
        <v>14</v>
      </c>
      <c r="S293" s="8" t="s">
        <v>14</v>
      </c>
      <c r="T293" s="8" t="s">
        <v>14</v>
      </c>
    </row>
    <row r="294">
      <c r="A294" s="8" t="s">
        <v>14</v>
      </c>
      <c r="B294" s="8" t="s">
        <v>14</v>
      </c>
      <c r="C294" s="8" t="s">
        <v>14</v>
      </c>
      <c r="D294" s="8" t="s">
        <v>14</v>
      </c>
      <c r="E294" s="8" t="s">
        <v>14</v>
      </c>
      <c r="F294" s="8" t="s">
        <v>14</v>
      </c>
      <c r="G294" s="8" t="s">
        <v>14</v>
      </c>
      <c r="H294" s="8" t="s">
        <v>14</v>
      </c>
      <c r="I294" s="8" t="s">
        <v>14</v>
      </c>
      <c r="J294" s="8" t="s">
        <v>14</v>
      </c>
      <c r="K294" s="8" t="s">
        <v>14</v>
      </c>
      <c r="L294" s="8" t="s">
        <v>14</v>
      </c>
      <c r="M294" s="8" t="s">
        <v>14</v>
      </c>
      <c r="N294" s="8" t="s">
        <v>14</v>
      </c>
      <c r="O294" s="8" t="s">
        <v>14</v>
      </c>
      <c r="P294" s="8" t="s">
        <v>14</v>
      </c>
      <c r="Q294" s="8" t="s">
        <v>14</v>
      </c>
      <c r="R294" s="8" t="s">
        <v>14</v>
      </c>
      <c r="S294" s="8" t="s">
        <v>14</v>
      </c>
      <c r="T294" s="8" t="s">
        <v>14</v>
      </c>
    </row>
    <row r="295">
      <c r="A295" s="8" t="s">
        <v>14</v>
      </c>
      <c r="B295" s="8" t="s">
        <v>14</v>
      </c>
      <c r="C295" s="8" t="s">
        <v>14</v>
      </c>
      <c r="D295" s="8" t="s">
        <v>14</v>
      </c>
      <c r="E295" s="8" t="s">
        <v>14</v>
      </c>
      <c r="F295" s="8" t="s">
        <v>14</v>
      </c>
      <c r="G295" s="8" t="s">
        <v>14</v>
      </c>
      <c r="H295" s="8" t="s">
        <v>14</v>
      </c>
      <c r="I295" s="8" t="s">
        <v>14</v>
      </c>
      <c r="J295" s="8" t="s">
        <v>14</v>
      </c>
      <c r="K295" s="8" t="s">
        <v>14</v>
      </c>
      <c r="L295" s="8" t="s">
        <v>14</v>
      </c>
      <c r="M295" s="8" t="s">
        <v>14</v>
      </c>
      <c r="N295" s="8" t="s">
        <v>14</v>
      </c>
      <c r="O295" s="8" t="s">
        <v>14</v>
      </c>
      <c r="P295" s="8" t="s">
        <v>14</v>
      </c>
      <c r="Q295" s="8" t="s">
        <v>14</v>
      </c>
      <c r="R295" s="8" t="s">
        <v>14</v>
      </c>
      <c r="S295" s="8" t="s">
        <v>14</v>
      </c>
      <c r="T295" s="8" t="s">
        <v>14</v>
      </c>
    </row>
    <row r="296">
      <c r="A296" s="8" t="s">
        <v>14</v>
      </c>
      <c r="B296" s="8" t="s">
        <v>14</v>
      </c>
      <c r="C296" s="8" t="s">
        <v>14</v>
      </c>
      <c r="D296" s="8" t="s">
        <v>14</v>
      </c>
      <c r="E296" s="8" t="s">
        <v>14</v>
      </c>
      <c r="F296" s="8" t="s">
        <v>14</v>
      </c>
      <c r="G296" s="8" t="s">
        <v>14</v>
      </c>
      <c r="H296" s="8" t="s">
        <v>14</v>
      </c>
      <c r="I296" s="8" t="s">
        <v>14</v>
      </c>
      <c r="J296" s="8" t="s">
        <v>14</v>
      </c>
      <c r="K296" s="8" t="s">
        <v>14</v>
      </c>
      <c r="L296" s="8" t="s">
        <v>14</v>
      </c>
      <c r="M296" s="8" t="s">
        <v>14</v>
      </c>
      <c r="N296" s="8" t="s">
        <v>14</v>
      </c>
      <c r="O296" s="8" t="s">
        <v>14</v>
      </c>
      <c r="P296" s="8" t="s">
        <v>14</v>
      </c>
      <c r="Q296" s="8" t="s">
        <v>14</v>
      </c>
      <c r="R296" s="8" t="s">
        <v>14</v>
      </c>
      <c r="S296" s="8" t="s">
        <v>14</v>
      </c>
      <c r="T296" s="8" t="s">
        <v>14</v>
      </c>
    </row>
    <row r="297">
      <c r="A297" s="8" t="s">
        <v>14</v>
      </c>
      <c r="B297" s="8" t="s">
        <v>14</v>
      </c>
      <c r="C297" s="8" t="s">
        <v>14</v>
      </c>
      <c r="D297" s="8" t="s">
        <v>14</v>
      </c>
      <c r="E297" s="8" t="s">
        <v>14</v>
      </c>
      <c r="F297" s="8" t="s">
        <v>14</v>
      </c>
      <c r="G297" s="8" t="s">
        <v>14</v>
      </c>
      <c r="H297" s="8" t="s">
        <v>14</v>
      </c>
      <c r="I297" s="8" t="s">
        <v>14</v>
      </c>
      <c r="J297" s="8" t="s">
        <v>14</v>
      </c>
      <c r="K297" s="8" t="s">
        <v>14</v>
      </c>
      <c r="L297" s="8" t="s">
        <v>14</v>
      </c>
      <c r="M297" s="8" t="s">
        <v>14</v>
      </c>
      <c r="N297" s="8" t="s">
        <v>14</v>
      </c>
      <c r="O297" s="8" t="s">
        <v>14</v>
      </c>
      <c r="P297" s="8" t="s">
        <v>14</v>
      </c>
      <c r="Q297" s="8" t="s">
        <v>14</v>
      </c>
      <c r="R297" s="8" t="s">
        <v>14</v>
      </c>
      <c r="S297" s="8" t="s">
        <v>14</v>
      </c>
      <c r="T297" s="8" t="s">
        <v>14</v>
      </c>
    </row>
    <row r="298">
      <c r="A298" s="8" t="s">
        <v>14</v>
      </c>
      <c r="B298" s="8" t="s">
        <v>14</v>
      </c>
      <c r="C298" s="8" t="s">
        <v>14</v>
      </c>
      <c r="D298" s="8" t="s">
        <v>14</v>
      </c>
      <c r="E298" s="8" t="s">
        <v>14</v>
      </c>
      <c r="F298" s="8" t="s">
        <v>14</v>
      </c>
      <c r="G298" s="8" t="s">
        <v>14</v>
      </c>
      <c r="H298" s="8" t="s">
        <v>14</v>
      </c>
      <c r="I298" s="8" t="s">
        <v>14</v>
      </c>
      <c r="J298" s="8" t="s">
        <v>14</v>
      </c>
      <c r="K298" s="8" t="s">
        <v>14</v>
      </c>
      <c r="L298" s="8" t="s">
        <v>14</v>
      </c>
      <c r="M298" s="8" t="s">
        <v>14</v>
      </c>
      <c r="N298" s="8" t="s">
        <v>14</v>
      </c>
      <c r="O298" s="8" t="s">
        <v>14</v>
      </c>
      <c r="P298" s="8" t="s">
        <v>14</v>
      </c>
      <c r="Q298" s="8" t="s">
        <v>14</v>
      </c>
      <c r="R298" s="8" t="s">
        <v>14</v>
      </c>
      <c r="S298" s="8" t="s">
        <v>14</v>
      </c>
      <c r="T298" s="8" t="s">
        <v>14</v>
      </c>
    </row>
    <row r="299">
      <c r="A299" s="8" t="s">
        <v>14</v>
      </c>
      <c r="B299" s="8" t="s">
        <v>14</v>
      </c>
      <c r="C299" s="8" t="s">
        <v>14</v>
      </c>
      <c r="D299" s="8" t="s">
        <v>14</v>
      </c>
      <c r="E299" s="8" t="s">
        <v>14</v>
      </c>
      <c r="F299" s="8" t="s">
        <v>14</v>
      </c>
      <c r="G299" s="8" t="s">
        <v>14</v>
      </c>
      <c r="H299" s="8" t="s">
        <v>14</v>
      </c>
      <c r="I299" s="8" t="s">
        <v>14</v>
      </c>
      <c r="J299" s="8" t="s">
        <v>14</v>
      </c>
      <c r="K299" s="8" t="s">
        <v>14</v>
      </c>
      <c r="L299" s="8" t="s">
        <v>14</v>
      </c>
      <c r="M299" s="8" t="s">
        <v>14</v>
      </c>
      <c r="N299" s="8" t="s">
        <v>14</v>
      </c>
      <c r="O299" s="8" t="s">
        <v>14</v>
      </c>
      <c r="P299" s="8" t="s">
        <v>14</v>
      </c>
      <c r="Q299" s="8" t="s">
        <v>14</v>
      </c>
      <c r="R299" s="8" t="s">
        <v>14</v>
      </c>
      <c r="S299" s="8" t="s">
        <v>14</v>
      </c>
      <c r="T299" s="8" t="s">
        <v>14</v>
      </c>
    </row>
    <row r="300">
      <c r="A300" s="8" t="s">
        <v>14</v>
      </c>
      <c r="B300" s="8" t="s">
        <v>14</v>
      </c>
      <c r="C300" s="8" t="s">
        <v>14</v>
      </c>
      <c r="D300" s="8" t="s">
        <v>14</v>
      </c>
      <c r="E300" s="8" t="s">
        <v>14</v>
      </c>
      <c r="F300" s="8" t="s">
        <v>14</v>
      </c>
      <c r="G300" s="8" t="s">
        <v>14</v>
      </c>
      <c r="H300" s="8" t="s">
        <v>14</v>
      </c>
      <c r="I300" s="8" t="s">
        <v>14</v>
      </c>
      <c r="J300" s="8" t="s">
        <v>14</v>
      </c>
      <c r="K300" s="8" t="s">
        <v>14</v>
      </c>
      <c r="L300" s="8" t="s">
        <v>14</v>
      </c>
      <c r="M300" s="8" t="s">
        <v>14</v>
      </c>
      <c r="N300" s="8" t="s">
        <v>14</v>
      </c>
      <c r="O300" s="8" t="s">
        <v>14</v>
      </c>
      <c r="P300" s="8" t="s">
        <v>14</v>
      </c>
      <c r="Q300" s="8" t="s">
        <v>14</v>
      </c>
      <c r="R300" s="8" t="s">
        <v>14</v>
      </c>
      <c r="S300" s="8" t="s">
        <v>14</v>
      </c>
      <c r="T300" s="8" t="s">
        <v>14</v>
      </c>
    </row>
    <row r="301">
      <c r="A301" s="8" t="s">
        <v>14</v>
      </c>
      <c r="B301" s="8" t="s">
        <v>14</v>
      </c>
      <c r="C301" s="8" t="s">
        <v>14</v>
      </c>
      <c r="D301" s="8" t="s">
        <v>14</v>
      </c>
      <c r="E301" s="8" t="s">
        <v>14</v>
      </c>
      <c r="F301" s="8" t="s">
        <v>14</v>
      </c>
      <c r="G301" s="8" t="s">
        <v>14</v>
      </c>
      <c r="H301" s="8" t="s">
        <v>14</v>
      </c>
      <c r="I301" s="8" t="s">
        <v>14</v>
      </c>
      <c r="J301" s="8" t="s">
        <v>14</v>
      </c>
      <c r="K301" s="8" t="s">
        <v>14</v>
      </c>
      <c r="L301" s="8" t="s">
        <v>14</v>
      </c>
      <c r="M301" s="8" t="s">
        <v>14</v>
      </c>
      <c r="N301" s="8" t="s">
        <v>14</v>
      </c>
      <c r="O301" s="8" t="s">
        <v>14</v>
      </c>
      <c r="P301" s="8" t="s">
        <v>14</v>
      </c>
      <c r="Q301" s="8" t="s">
        <v>14</v>
      </c>
      <c r="R301" s="8" t="s">
        <v>14</v>
      </c>
      <c r="S301" s="8" t="s">
        <v>14</v>
      </c>
      <c r="T301" s="8" t="s">
        <v>14</v>
      </c>
    </row>
    <row r="302">
      <c r="A302" s="8" t="s">
        <v>14</v>
      </c>
      <c r="B302" s="8" t="s">
        <v>14</v>
      </c>
      <c r="C302" s="8" t="s">
        <v>14</v>
      </c>
      <c r="D302" s="8" t="s">
        <v>14</v>
      </c>
      <c r="E302" s="8" t="s">
        <v>14</v>
      </c>
      <c r="F302" s="8" t="s">
        <v>14</v>
      </c>
      <c r="G302" s="8" t="s">
        <v>14</v>
      </c>
      <c r="H302" s="8" t="s">
        <v>14</v>
      </c>
      <c r="I302" s="8" t="s">
        <v>14</v>
      </c>
      <c r="J302" s="8" t="s">
        <v>14</v>
      </c>
      <c r="K302" s="8" t="s">
        <v>14</v>
      </c>
      <c r="L302" s="8" t="s">
        <v>14</v>
      </c>
      <c r="M302" s="8" t="s">
        <v>14</v>
      </c>
      <c r="N302" s="8" t="s">
        <v>14</v>
      </c>
      <c r="O302" s="8" t="s">
        <v>14</v>
      </c>
      <c r="P302" s="8" t="s">
        <v>14</v>
      </c>
      <c r="Q302" s="8" t="s">
        <v>14</v>
      </c>
      <c r="R302" s="8" t="s">
        <v>14</v>
      </c>
      <c r="S302" s="8" t="s">
        <v>14</v>
      </c>
      <c r="T302" s="8" t="s">
        <v>14</v>
      </c>
    </row>
    <row r="303">
      <c r="A303" s="8" t="s">
        <v>14</v>
      </c>
      <c r="B303" s="8" t="s">
        <v>14</v>
      </c>
      <c r="C303" s="8" t="s">
        <v>14</v>
      </c>
      <c r="D303" s="8" t="s">
        <v>14</v>
      </c>
      <c r="E303" s="8" t="s">
        <v>14</v>
      </c>
      <c r="F303" s="8" t="s">
        <v>14</v>
      </c>
      <c r="G303" s="8" t="s">
        <v>14</v>
      </c>
      <c r="H303" s="8" t="s">
        <v>14</v>
      </c>
      <c r="I303" s="8" t="s">
        <v>14</v>
      </c>
      <c r="J303" s="8" t="s">
        <v>14</v>
      </c>
      <c r="K303" s="8" t="s">
        <v>14</v>
      </c>
      <c r="L303" s="8" t="s">
        <v>14</v>
      </c>
      <c r="M303" s="8" t="s">
        <v>14</v>
      </c>
      <c r="N303" s="8" t="s">
        <v>14</v>
      </c>
      <c r="O303" s="8" t="s">
        <v>14</v>
      </c>
      <c r="P303" s="8" t="s">
        <v>14</v>
      </c>
      <c r="Q303" s="8" t="s">
        <v>14</v>
      </c>
      <c r="R303" s="8" t="s">
        <v>14</v>
      </c>
      <c r="S303" s="8" t="s">
        <v>14</v>
      </c>
      <c r="T303" s="8" t="s">
        <v>14</v>
      </c>
    </row>
    <row r="304">
      <c r="A304" s="8" t="s">
        <v>14</v>
      </c>
      <c r="B304" s="8" t="s">
        <v>14</v>
      </c>
      <c r="C304" s="8" t="s">
        <v>14</v>
      </c>
      <c r="D304" s="8" t="s">
        <v>14</v>
      </c>
      <c r="E304" s="8" t="s">
        <v>14</v>
      </c>
      <c r="F304" s="8" t="s">
        <v>14</v>
      </c>
      <c r="G304" s="8" t="s">
        <v>14</v>
      </c>
      <c r="H304" s="8" t="s">
        <v>14</v>
      </c>
      <c r="I304" s="8" t="s">
        <v>14</v>
      </c>
      <c r="J304" s="8" t="s">
        <v>14</v>
      </c>
      <c r="K304" s="8" t="s">
        <v>14</v>
      </c>
      <c r="L304" s="8" t="s">
        <v>14</v>
      </c>
      <c r="M304" s="8" t="s">
        <v>14</v>
      </c>
      <c r="N304" s="8" t="s">
        <v>14</v>
      </c>
      <c r="O304" s="8" t="s">
        <v>14</v>
      </c>
      <c r="P304" s="8" t="s">
        <v>14</v>
      </c>
      <c r="Q304" s="8" t="s">
        <v>14</v>
      </c>
      <c r="R304" s="8" t="s">
        <v>14</v>
      </c>
      <c r="S304" s="8" t="s">
        <v>14</v>
      </c>
      <c r="T304" s="8" t="s">
        <v>14</v>
      </c>
    </row>
    <row r="305">
      <c r="A305" s="8" t="s">
        <v>14</v>
      </c>
      <c r="B305" s="8" t="s">
        <v>14</v>
      </c>
      <c r="C305" s="8" t="s">
        <v>14</v>
      </c>
      <c r="D305" s="8" t="s">
        <v>14</v>
      </c>
      <c r="E305" s="8" t="s">
        <v>14</v>
      </c>
      <c r="F305" s="8" t="s">
        <v>14</v>
      </c>
      <c r="G305" s="8" t="s">
        <v>14</v>
      </c>
      <c r="H305" s="8" t="s">
        <v>14</v>
      </c>
      <c r="I305" s="8" t="s">
        <v>14</v>
      </c>
      <c r="J305" s="8" t="s">
        <v>14</v>
      </c>
      <c r="K305" s="8" t="s">
        <v>14</v>
      </c>
      <c r="L305" s="8" t="s">
        <v>14</v>
      </c>
      <c r="M305" s="8" t="s">
        <v>14</v>
      </c>
      <c r="N305" s="8" t="s">
        <v>14</v>
      </c>
      <c r="O305" s="8" t="s">
        <v>14</v>
      </c>
      <c r="P305" s="8" t="s">
        <v>14</v>
      </c>
      <c r="Q305" s="8" t="s">
        <v>14</v>
      </c>
      <c r="R305" s="8" t="s">
        <v>14</v>
      </c>
      <c r="S305" s="8" t="s">
        <v>14</v>
      </c>
      <c r="T305" s="8" t="s">
        <v>14</v>
      </c>
    </row>
    <row r="306">
      <c r="A306" s="8" t="s">
        <v>14</v>
      </c>
      <c r="B306" s="8" t="s">
        <v>14</v>
      </c>
      <c r="C306" s="8" t="s">
        <v>14</v>
      </c>
      <c r="D306" s="8" t="s">
        <v>14</v>
      </c>
      <c r="E306" s="8" t="s">
        <v>14</v>
      </c>
      <c r="F306" s="8" t="s">
        <v>14</v>
      </c>
      <c r="G306" s="8" t="s">
        <v>14</v>
      </c>
      <c r="H306" s="8" t="s">
        <v>14</v>
      </c>
      <c r="I306" s="8" t="s">
        <v>14</v>
      </c>
      <c r="J306" s="8" t="s">
        <v>14</v>
      </c>
      <c r="K306" s="8" t="s">
        <v>14</v>
      </c>
      <c r="L306" s="8" t="s">
        <v>14</v>
      </c>
      <c r="M306" s="8" t="s">
        <v>14</v>
      </c>
      <c r="N306" s="8" t="s">
        <v>14</v>
      </c>
      <c r="O306" s="8" t="s">
        <v>14</v>
      </c>
      <c r="P306" s="8" t="s">
        <v>14</v>
      </c>
      <c r="Q306" s="8" t="s">
        <v>14</v>
      </c>
      <c r="R306" s="8" t="s">
        <v>14</v>
      </c>
      <c r="S306" s="8" t="s">
        <v>14</v>
      </c>
      <c r="T306" s="8" t="s">
        <v>14</v>
      </c>
    </row>
    <row r="307">
      <c r="A307" s="8" t="s">
        <v>14</v>
      </c>
      <c r="B307" s="8" t="s">
        <v>14</v>
      </c>
      <c r="C307" s="8" t="s">
        <v>14</v>
      </c>
      <c r="D307" s="8" t="s">
        <v>14</v>
      </c>
      <c r="E307" s="8" t="s">
        <v>14</v>
      </c>
      <c r="F307" s="8" t="s">
        <v>14</v>
      </c>
      <c r="G307" s="8" t="s">
        <v>14</v>
      </c>
      <c r="H307" s="8" t="s">
        <v>14</v>
      </c>
      <c r="I307" s="8" t="s">
        <v>14</v>
      </c>
      <c r="J307" s="8" t="s">
        <v>14</v>
      </c>
      <c r="K307" s="8" t="s">
        <v>14</v>
      </c>
      <c r="L307" s="8" t="s">
        <v>14</v>
      </c>
      <c r="M307" s="8" t="s">
        <v>14</v>
      </c>
      <c r="N307" s="8" t="s">
        <v>14</v>
      </c>
      <c r="O307" s="8" t="s">
        <v>14</v>
      </c>
      <c r="P307" s="8" t="s">
        <v>14</v>
      </c>
      <c r="Q307" s="8" t="s">
        <v>14</v>
      </c>
      <c r="R307" s="8" t="s">
        <v>14</v>
      </c>
      <c r="S307" s="8" t="s">
        <v>14</v>
      </c>
      <c r="T307" s="8" t="s">
        <v>14</v>
      </c>
    </row>
    <row r="308">
      <c r="A308" s="8" t="s">
        <v>14</v>
      </c>
      <c r="B308" s="8" t="s">
        <v>14</v>
      </c>
      <c r="C308" s="8" t="s">
        <v>14</v>
      </c>
      <c r="D308" s="8" t="s">
        <v>14</v>
      </c>
      <c r="E308" s="8" t="s">
        <v>14</v>
      </c>
      <c r="F308" s="8" t="s">
        <v>14</v>
      </c>
      <c r="G308" s="8" t="s">
        <v>14</v>
      </c>
      <c r="H308" s="8" t="s">
        <v>14</v>
      </c>
      <c r="I308" s="8" t="s">
        <v>14</v>
      </c>
      <c r="J308" s="8" t="s">
        <v>14</v>
      </c>
      <c r="K308" s="8" t="s">
        <v>14</v>
      </c>
      <c r="L308" s="8" t="s">
        <v>14</v>
      </c>
      <c r="M308" s="8" t="s">
        <v>14</v>
      </c>
      <c r="N308" s="8" t="s">
        <v>14</v>
      </c>
      <c r="O308" s="8" t="s">
        <v>14</v>
      </c>
      <c r="P308" s="8" t="s">
        <v>14</v>
      </c>
      <c r="Q308" s="8" t="s">
        <v>14</v>
      </c>
      <c r="R308" s="8" t="s">
        <v>14</v>
      </c>
      <c r="S308" s="8" t="s">
        <v>14</v>
      </c>
      <c r="T308" s="8" t="s">
        <v>14</v>
      </c>
    </row>
    <row r="309">
      <c r="A309" s="8" t="s">
        <v>14</v>
      </c>
      <c r="B309" s="8" t="s">
        <v>14</v>
      </c>
      <c r="C309" s="8" t="s">
        <v>14</v>
      </c>
      <c r="D309" s="8" t="s">
        <v>14</v>
      </c>
      <c r="E309" s="8" t="s">
        <v>14</v>
      </c>
      <c r="F309" s="8" t="s">
        <v>14</v>
      </c>
      <c r="G309" s="8" t="s">
        <v>14</v>
      </c>
      <c r="H309" s="8" t="s">
        <v>14</v>
      </c>
      <c r="I309" s="8" t="s">
        <v>14</v>
      </c>
      <c r="J309" s="8" t="s">
        <v>14</v>
      </c>
      <c r="K309" s="8" t="s">
        <v>14</v>
      </c>
      <c r="L309" s="8" t="s">
        <v>14</v>
      </c>
      <c r="M309" s="8" t="s">
        <v>14</v>
      </c>
      <c r="N309" s="8" t="s">
        <v>14</v>
      </c>
      <c r="O309" s="8" t="s">
        <v>14</v>
      </c>
      <c r="P309" s="8" t="s">
        <v>14</v>
      </c>
      <c r="Q309" s="8" t="s">
        <v>14</v>
      </c>
      <c r="R309" s="8" t="s">
        <v>14</v>
      </c>
      <c r="S309" s="8" t="s">
        <v>14</v>
      </c>
      <c r="T309" s="8" t="s">
        <v>14</v>
      </c>
    </row>
    <row r="310">
      <c r="A310" s="8" t="s">
        <v>14</v>
      </c>
      <c r="B310" s="8" t="s">
        <v>14</v>
      </c>
      <c r="C310" s="8" t="s">
        <v>14</v>
      </c>
      <c r="D310" s="8" t="s">
        <v>14</v>
      </c>
      <c r="E310" s="8" t="s">
        <v>14</v>
      </c>
      <c r="F310" s="8" t="s">
        <v>14</v>
      </c>
      <c r="G310" s="8" t="s">
        <v>14</v>
      </c>
      <c r="H310" s="8" t="s">
        <v>14</v>
      </c>
      <c r="I310" s="8" t="s">
        <v>14</v>
      </c>
      <c r="J310" s="8" t="s">
        <v>14</v>
      </c>
      <c r="K310" s="8" t="s">
        <v>14</v>
      </c>
      <c r="L310" s="8" t="s">
        <v>14</v>
      </c>
      <c r="M310" s="8" t="s">
        <v>14</v>
      </c>
      <c r="N310" s="8" t="s">
        <v>14</v>
      </c>
      <c r="O310" s="8" t="s">
        <v>14</v>
      </c>
      <c r="P310" s="8" t="s">
        <v>14</v>
      </c>
      <c r="Q310" s="8" t="s">
        <v>14</v>
      </c>
      <c r="R310" s="8" t="s">
        <v>14</v>
      </c>
      <c r="S310" s="8" t="s">
        <v>14</v>
      </c>
      <c r="T310" s="8" t="s">
        <v>14</v>
      </c>
    </row>
    <row r="311">
      <c r="A311" s="8" t="s">
        <v>14</v>
      </c>
      <c r="B311" s="8" t="s">
        <v>14</v>
      </c>
      <c r="C311" s="8" t="s">
        <v>14</v>
      </c>
      <c r="D311" s="8" t="s">
        <v>14</v>
      </c>
      <c r="E311" s="8" t="s">
        <v>14</v>
      </c>
      <c r="F311" s="8" t="s">
        <v>14</v>
      </c>
      <c r="G311" s="8" t="s">
        <v>14</v>
      </c>
      <c r="H311" s="8" t="s">
        <v>14</v>
      </c>
      <c r="I311" s="8" t="s">
        <v>14</v>
      </c>
      <c r="J311" s="8" t="s">
        <v>14</v>
      </c>
      <c r="K311" s="8" t="s">
        <v>14</v>
      </c>
      <c r="L311" s="8" t="s">
        <v>14</v>
      </c>
      <c r="M311" s="8" t="s">
        <v>14</v>
      </c>
      <c r="N311" s="8" t="s">
        <v>14</v>
      </c>
      <c r="O311" s="8" t="s">
        <v>14</v>
      </c>
      <c r="P311" s="8" t="s">
        <v>14</v>
      </c>
      <c r="Q311" s="8" t="s">
        <v>14</v>
      </c>
      <c r="R311" s="8" t="s">
        <v>14</v>
      </c>
      <c r="S311" s="8" t="s">
        <v>14</v>
      </c>
      <c r="T311" s="8" t="s">
        <v>14</v>
      </c>
    </row>
    <row r="312">
      <c r="A312" s="8" t="s">
        <v>14</v>
      </c>
      <c r="B312" s="8" t="s">
        <v>14</v>
      </c>
      <c r="C312" s="8" t="s">
        <v>14</v>
      </c>
      <c r="D312" s="8" t="s">
        <v>14</v>
      </c>
      <c r="E312" s="8" t="s">
        <v>14</v>
      </c>
      <c r="F312" s="8" t="s">
        <v>14</v>
      </c>
      <c r="G312" s="8" t="s">
        <v>14</v>
      </c>
      <c r="H312" s="8" t="s">
        <v>14</v>
      </c>
      <c r="I312" s="8" t="s">
        <v>14</v>
      </c>
      <c r="J312" s="8" t="s">
        <v>14</v>
      </c>
      <c r="K312" s="8" t="s">
        <v>14</v>
      </c>
      <c r="L312" s="8" t="s">
        <v>14</v>
      </c>
      <c r="M312" s="8" t="s">
        <v>14</v>
      </c>
      <c r="N312" s="8" t="s">
        <v>14</v>
      </c>
      <c r="O312" s="8" t="s">
        <v>14</v>
      </c>
      <c r="P312" s="8" t="s">
        <v>14</v>
      </c>
      <c r="Q312" s="8" t="s">
        <v>14</v>
      </c>
      <c r="R312" s="8" t="s">
        <v>14</v>
      </c>
      <c r="S312" s="8" t="s">
        <v>14</v>
      </c>
      <c r="T312" s="8" t="s">
        <v>14</v>
      </c>
    </row>
    <row r="313">
      <c r="A313" s="8" t="s">
        <v>14</v>
      </c>
      <c r="B313" s="8" t="s">
        <v>14</v>
      </c>
      <c r="C313" s="8" t="s">
        <v>14</v>
      </c>
      <c r="D313" s="8" t="s">
        <v>14</v>
      </c>
      <c r="E313" s="8" t="s">
        <v>14</v>
      </c>
      <c r="F313" s="8" t="s">
        <v>14</v>
      </c>
      <c r="G313" s="8" t="s">
        <v>14</v>
      </c>
      <c r="H313" s="8" t="s">
        <v>14</v>
      </c>
      <c r="I313" s="8" t="s">
        <v>14</v>
      </c>
      <c r="J313" s="8" t="s">
        <v>14</v>
      </c>
      <c r="K313" s="8" t="s">
        <v>14</v>
      </c>
      <c r="L313" s="8" t="s">
        <v>14</v>
      </c>
      <c r="M313" s="8" t="s">
        <v>14</v>
      </c>
      <c r="N313" s="8" t="s">
        <v>14</v>
      </c>
      <c r="O313" s="8" t="s">
        <v>14</v>
      </c>
      <c r="P313" s="8" t="s">
        <v>14</v>
      </c>
      <c r="Q313" s="8" t="s">
        <v>14</v>
      </c>
      <c r="R313" s="8" t="s">
        <v>14</v>
      </c>
      <c r="S313" s="8" t="s">
        <v>14</v>
      </c>
      <c r="T313" s="8" t="s">
        <v>14</v>
      </c>
    </row>
    <row r="314">
      <c r="A314" s="8" t="s">
        <v>14</v>
      </c>
      <c r="B314" s="8" t="s">
        <v>14</v>
      </c>
      <c r="C314" s="8" t="s">
        <v>14</v>
      </c>
      <c r="D314" s="8" t="s">
        <v>14</v>
      </c>
      <c r="E314" s="8" t="s">
        <v>14</v>
      </c>
      <c r="F314" s="8" t="s">
        <v>14</v>
      </c>
      <c r="G314" s="8" t="s">
        <v>14</v>
      </c>
      <c r="H314" s="8" t="s">
        <v>14</v>
      </c>
      <c r="I314" s="8" t="s">
        <v>14</v>
      </c>
      <c r="J314" s="8" t="s">
        <v>14</v>
      </c>
      <c r="K314" s="8" t="s">
        <v>14</v>
      </c>
      <c r="L314" s="8" t="s">
        <v>14</v>
      </c>
      <c r="M314" s="8" t="s">
        <v>14</v>
      </c>
      <c r="N314" s="8" t="s">
        <v>14</v>
      </c>
      <c r="O314" s="8" t="s">
        <v>14</v>
      </c>
      <c r="P314" s="8" t="s">
        <v>14</v>
      </c>
      <c r="Q314" s="8" t="s">
        <v>14</v>
      </c>
      <c r="R314" s="8" t="s">
        <v>14</v>
      </c>
      <c r="S314" s="8" t="s">
        <v>14</v>
      </c>
      <c r="T314" s="8" t="s">
        <v>14</v>
      </c>
    </row>
    <row r="315">
      <c r="A315" s="8" t="s">
        <v>14</v>
      </c>
      <c r="B315" s="8" t="s">
        <v>14</v>
      </c>
      <c r="C315" s="8" t="s">
        <v>14</v>
      </c>
      <c r="D315" s="8" t="s">
        <v>14</v>
      </c>
      <c r="E315" s="8" t="s">
        <v>14</v>
      </c>
      <c r="F315" s="8" t="s">
        <v>14</v>
      </c>
      <c r="G315" s="8" t="s">
        <v>14</v>
      </c>
      <c r="H315" s="8" t="s">
        <v>14</v>
      </c>
      <c r="I315" s="8" t="s">
        <v>14</v>
      </c>
      <c r="J315" s="8" t="s">
        <v>14</v>
      </c>
      <c r="K315" s="8" t="s">
        <v>14</v>
      </c>
      <c r="L315" s="8" t="s">
        <v>14</v>
      </c>
      <c r="M315" s="8" t="s">
        <v>14</v>
      </c>
      <c r="N315" s="8" t="s">
        <v>14</v>
      </c>
      <c r="O315" s="8" t="s">
        <v>14</v>
      </c>
      <c r="P315" s="8" t="s">
        <v>14</v>
      </c>
      <c r="Q315" s="8" t="s">
        <v>14</v>
      </c>
      <c r="R315" s="8" t="s">
        <v>14</v>
      </c>
      <c r="S315" s="8" t="s">
        <v>14</v>
      </c>
      <c r="T315" s="8" t="s">
        <v>14</v>
      </c>
    </row>
    <row r="316">
      <c r="A316" s="8" t="s">
        <v>14</v>
      </c>
      <c r="B316" s="8" t="s">
        <v>14</v>
      </c>
      <c r="C316" s="8" t="s">
        <v>14</v>
      </c>
      <c r="D316" s="8" t="s">
        <v>14</v>
      </c>
      <c r="E316" s="8" t="s">
        <v>14</v>
      </c>
      <c r="F316" s="8" t="s">
        <v>14</v>
      </c>
      <c r="G316" s="8" t="s">
        <v>14</v>
      </c>
      <c r="H316" s="8" t="s">
        <v>14</v>
      </c>
      <c r="I316" s="8" t="s">
        <v>14</v>
      </c>
      <c r="J316" s="8" t="s">
        <v>14</v>
      </c>
      <c r="K316" s="8" t="s">
        <v>14</v>
      </c>
      <c r="L316" s="8" t="s">
        <v>14</v>
      </c>
      <c r="M316" s="8" t="s">
        <v>14</v>
      </c>
      <c r="N316" s="8" t="s">
        <v>14</v>
      </c>
      <c r="O316" s="8" t="s">
        <v>14</v>
      </c>
      <c r="P316" s="8" t="s">
        <v>14</v>
      </c>
      <c r="Q316" s="8" t="s">
        <v>14</v>
      </c>
      <c r="R316" s="8" t="s">
        <v>14</v>
      </c>
      <c r="S316" s="8" t="s">
        <v>14</v>
      </c>
      <c r="T316" s="8" t="s">
        <v>14</v>
      </c>
    </row>
    <row r="317">
      <c r="A317" s="8" t="s">
        <v>14</v>
      </c>
      <c r="B317" s="8" t="s">
        <v>14</v>
      </c>
      <c r="C317" s="8" t="s">
        <v>14</v>
      </c>
      <c r="D317" s="8" t="s">
        <v>14</v>
      </c>
      <c r="E317" s="8" t="s">
        <v>14</v>
      </c>
      <c r="F317" s="8" t="s">
        <v>14</v>
      </c>
      <c r="G317" s="8" t="s">
        <v>14</v>
      </c>
      <c r="H317" s="8" t="s">
        <v>14</v>
      </c>
      <c r="I317" s="8" t="s">
        <v>14</v>
      </c>
      <c r="J317" s="8" t="s">
        <v>14</v>
      </c>
      <c r="K317" s="8" t="s">
        <v>14</v>
      </c>
      <c r="L317" s="8" t="s">
        <v>14</v>
      </c>
      <c r="M317" s="8" t="s">
        <v>14</v>
      </c>
      <c r="N317" s="8" t="s">
        <v>14</v>
      </c>
      <c r="O317" s="8" t="s">
        <v>14</v>
      </c>
      <c r="P317" s="8" t="s">
        <v>14</v>
      </c>
      <c r="Q317" s="8" t="s">
        <v>14</v>
      </c>
      <c r="R317" s="8" t="s">
        <v>14</v>
      </c>
      <c r="S317" s="8" t="s">
        <v>14</v>
      </c>
      <c r="T317" s="8" t="s">
        <v>14</v>
      </c>
    </row>
    <row r="318">
      <c r="A318" s="8" t="s">
        <v>14</v>
      </c>
      <c r="B318" s="8" t="s">
        <v>14</v>
      </c>
      <c r="C318" s="8" t="s">
        <v>14</v>
      </c>
      <c r="D318" s="8" t="s">
        <v>14</v>
      </c>
      <c r="E318" s="8" t="s">
        <v>14</v>
      </c>
      <c r="F318" s="8" t="s">
        <v>14</v>
      </c>
      <c r="G318" s="8" t="s">
        <v>14</v>
      </c>
      <c r="H318" s="8" t="s">
        <v>14</v>
      </c>
      <c r="I318" s="8" t="s">
        <v>14</v>
      </c>
      <c r="J318" s="8" t="s">
        <v>14</v>
      </c>
      <c r="K318" s="8" t="s">
        <v>14</v>
      </c>
      <c r="L318" s="8" t="s">
        <v>14</v>
      </c>
      <c r="M318" s="8" t="s">
        <v>14</v>
      </c>
      <c r="N318" s="8" t="s">
        <v>14</v>
      </c>
      <c r="O318" s="8" t="s">
        <v>14</v>
      </c>
      <c r="P318" s="8" t="s">
        <v>14</v>
      </c>
      <c r="Q318" s="8" t="s">
        <v>14</v>
      </c>
      <c r="R318" s="8" t="s">
        <v>14</v>
      </c>
      <c r="S318" s="8" t="s">
        <v>14</v>
      </c>
      <c r="T318" s="8" t="s">
        <v>14</v>
      </c>
    </row>
    <row r="319">
      <c r="A319" s="8" t="s">
        <v>14</v>
      </c>
      <c r="B319" s="8" t="s">
        <v>14</v>
      </c>
      <c r="C319" s="8" t="s">
        <v>14</v>
      </c>
      <c r="D319" s="8" t="s">
        <v>14</v>
      </c>
      <c r="E319" s="8" t="s">
        <v>14</v>
      </c>
      <c r="F319" s="8" t="s">
        <v>14</v>
      </c>
      <c r="G319" s="8" t="s">
        <v>14</v>
      </c>
      <c r="H319" s="8" t="s">
        <v>14</v>
      </c>
      <c r="I319" s="8" t="s">
        <v>14</v>
      </c>
      <c r="J319" s="8" t="s">
        <v>14</v>
      </c>
      <c r="K319" s="8" t="s">
        <v>14</v>
      </c>
      <c r="L319" s="8" t="s">
        <v>14</v>
      </c>
      <c r="M319" s="8" t="s">
        <v>14</v>
      </c>
      <c r="N319" s="8" t="s">
        <v>14</v>
      </c>
      <c r="O319" s="8" t="s">
        <v>14</v>
      </c>
      <c r="P319" s="8" t="s">
        <v>14</v>
      </c>
      <c r="Q319" s="8" t="s">
        <v>14</v>
      </c>
      <c r="R319" s="8" t="s">
        <v>14</v>
      </c>
      <c r="S319" s="8" t="s">
        <v>14</v>
      </c>
      <c r="T319" s="8" t="s">
        <v>14</v>
      </c>
    </row>
    <row r="320">
      <c r="A320" s="8" t="s">
        <v>14</v>
      </c>
      <c r="B320" s="8" t="s">
        <v>14</v>
      </c>
      <c r="C320" s="8" t="s">
        <v>14</v>
      </c>
      <c r="D320" s="8" t="s">
        <v>14</v>
      </c>
      <c r="E320" s="8" t="s">
        <v>14</v>
      </c>
      <c r="F320" s="8" t="s">
        <v>14</v>
      </c>
      <c r="G320" s="8" t="s">
        <v>14</v>
      </c>
      <c r="H320" s="8" t="s">
        <v>14</v>
      </c>
      <c r="I320" s="8" t="s">
        <v>14</v>
      </c>
      <c r="J320" s="8" t="s">
        <v>14</v>
      </c>
      <c r="K320" s="8" t="s">
        <v>14</v>
      </c>
      <c r="L320" s="8" t="s">
        <v>14</v>
      </c>
      <c r="M320" s="8" t="s">
        <v>14</v>
      </c>
      <c r="N320" s="8" t="s">
        <v>14</v>
      </c>
      <c r="O320" s="8" t="s">
        <v>14</v>
      </c>
      <c r="P320" s="8" t="s">
        <v>14</v>
      </c>
      <c r="Q320" s="8" t="s">
        <v>14</v>
      </c>
      <c r="R320" s="8" t="s">
        <v>14</v>
      </c>
      <c r="S320" s="8" t="s">
        <v>14</v>
      </c>
      <c r="T320" s="8" t="s">
        <v>14</v>
      </c>
    </row>
    <row r="321">
      <c r="A321" s="8" t="s">
        <v>14</v>
      </c>
      <c r="B321" s="8" t="s">
        <v>14</v>
      </c>
      <c r="C321" s="8" t="s">
        <v>14</v>
      </c>
      <c r="D321" s="8" t="s">
        <v>14</v>
      </c>
      <c r="E321" s="8" t="s">
        <v>14</v>
      </c>
      <c r="F321" s="8" t="s">
        <v>14</v>
      </c>
      <c r="G321" s="8" t="s">
        <v>14</v>
      </c>
      <c r="H321" s="8" t="s">
        <v>14</v>
      </c>
      <c r="I321" s="8" t="s">
        <v>14</v>
      </c>
      <c r="J321" s="8" t="s">
        <v>14</v>
      </c>
      <c r="K321" s="8" t="s">
        <v>14</v>
      </c>
      <c r="L321" s="8" t="s">
        <v>14</v>
      </c>
      <c r="M321" s="8" t="s">
        <v>14</v>
      </c>
      <c r="N321" s="8" t="s">
        <v>14</v>
      </c>
      <c r="O321" s="8" t="s">
        <v>14</v>
      </c>
      <c r="P321" s="8" t="s">
        <v>14</v>
      </c>
      <c r="Q321" s="8" t="s">
        <v>14</v>
      </c>
      <c r="R321" s="8" t="s">
        <v>14</v>
      </c>
      <c r="S321" s="8" t="s">
        <v>14</v>
      </c>
      <c r="T321" s="8" t="s">
        <v>14</v>
      </c>
    </row>
    <row r="322">
      <c r="A322" s="8" t="s">
        <v>14</v>
      </c>
      <c r="B322" s="8" t="s">
        <v>14</v>
      </c>
      <c r="C322" s="8" t="s">
        <v>14</v>
      </c>
      <c r="D322" s="8" t="s">
        <v>14</v>
      </c>
      <c r="E322" s="8" t="s">
        <v>14</v>
      </c>
      <c r="F322" s="8" t="s">
        <v>14</v>
      </c>
      <c r="G322" s="8" t="s">
        <v>14</v>
      </c>
      <c r="H322" s="8" t="s">
        <v>14</v>
      </c>
      <c r="I322" s="8" t="s">
        <v>14</v>
      </c>
      <c r="J322" s="8" t="s">
        <v>14</v>
      </c>
      <c r="K322" s="8" t="s">
        <v>14</v>
      </c>
      <c r="L322" s="8" t="s">
        <v>14</v>
      </c>
      <c r="M322" s="8" t="s">
        <v>14</v>
      </c>
      <c r="N322" s="8" t="s">
        <v>14</v>
      </c>
      <c r="O322" s="8" t="s">
        <v>14</v>
      </c>
      <c r="P322" s="8" t="s">
        <v>14</v>
      </c>
      <c r="Q322" s="8" t="s">
        <v>14</v>
      </c>
      <c r="R322" s="8" t="s">
        <v>14</v>
      </c>
      <c r="S322" s="8" t="s">
        <v>14</v>
      </c>
      <c r="T322" s="8" t="s">
        <v>14</v>
      </c>
    </row>
    <row r="323">
      <c r="A323" s="8" t="s">
        <v>14</v>
      </c>
      <c r="B323" s="8" t="s">
        <v>14</v>
      </c>
      <c r="C323" s="8" t="s">
        <v>14</v>
      </c>
      <c r="D323" s="8" t="s">
        <v>14</v>
      </c>
      <c r="E323" s="8" t="s">
        <v>14</v>
      </c>
      <c r="F323" s="8" t="s">
        <v>14</v>
      </c>
      <c r="G323" s="8" t="s">
        <v>14</v>
      </c>
      <c r="H323" s="8" t="s">
        <v>14</v>
      </c>
      <c r="I323" s="8" t="s">
        <v>14</v>
      </c>
      <c r="J323" s="8" t="s">
        <v>14</v>
      </c>
      <c r="K323" s="8" t="s">
        <v>14</v>
      </c>
      <c r="L323" s="8" t="s">
        <v>14</v>
      </c>
      <c r="M323" s="8" t="s">
        <v>14</v>
      </c>
      <c r="N323" s="8" t="s">
        <v>14</v>
      </c>
      <c r="O323" s="8" t="s">
        <v>14</v>
      </c>
      <c r="P323" s="8" t="s">
        <v>14</v>
      </c>
      <c r="Q323" s="8" t="s">
        <v>14</v>
      </c>
      <c r="R323" s="8" t="s">
        <v>14</v>
      </c>
      <c r="S323" s="8" t="s">
        <v>14</v>
      </c>
      <c r="T323" s="8" t="s">
        <v>14</v>
      </c>
    </row>
    <row r="324">
      <c r="A324" s="8" t="s">
        <v>14</v>
      </c>
      <c r="B324" s="8" t="s">
        <v>14</v>
      </c>
      <c r="C324" s="8" t="s">
        <v>14</v>
      </c>
      <c r="D324" s="8" t="s">
        <v>14</v>
      </c>
      <c r="E324" s="8" t="s">
        <v>14</v>
      </c>
      <c r="F324" s="8" t="s">
        <v>14</v>
      </c>
      <c r="G324" s="8" t="s">
        <v>14</v>
      </c>
      <c r="H324" s="8" t="s">
        <v>14</v>
      </c>
      <c r="I324" s="8" t="s">
        <v>14</v>
      </c>
      <c r="J324" s="8" t="s">
        <v>14</v>
      </c>
      <c r="K324" s="8" t="s">
        <v>14</v>
      </c>
      <c r="L324" s="8" t="s">
        <v>14</v>
      </c>
      <c r="M324" s="8" t="s">
        <v>14</v>
      </c>
      <c r="N324" s="8" t="s">
        <v>14</v>
      </c>
      <c r="O324" s="8" t="s">
        <v>14</v>
      </c>
      <c r="P324" s="8" t="s">
        <v>14</v>
      </c>
      <c r="Q324" s="8" t="s">
        <v>14</v>
      </c>
      <c r="R324" s="8" t="s">
        <v>14</v>
      </c>
      <c r="S324" s="8" t="s">
        <v>14</v>
      </c>
      <c r="T324" s="8" t="s">
        <v>14</v>
      </c>
    </row>
    <row r="325">
      <c r="A325" s="8" t="s">
        <v>14</v>
      </c>
      <c r="B325" s="8" t="s">
        <v>14</v>
      </c>
      <c r="C325" s="8" t="s">
        <v>14</v>
      </c>
      <c r="D325" s="8" t="s">
        <v>14</v>
      </c>
      <c r="E325" s="8" t="s">
        <v>14</v>
      </c>
      <c r="F325" s="8" t="s">
        <v>14</v>
      </c>
      <c r="G325" s="8" t="s">
        <v>14</v>
      </c>
      <c r="H325" s="8" t="s">
        <v>14</v>
      </c>
      <c r="I325" s="8" t="s">
        <v>14</v>
      </c>
      <c r="J325" s="8" t="s">
        <v>14</v>
      </c>
      <c r="K325" s="8" t="s">
        <v>14</v>
      </c>
      <c r="L325" s="8" t="s">
        <v>14</v>
      </c>
      <c r="M325" s="8" t="s">
        <v>14</v>
      </c>
      <c r="N325" s="8" t="s">
        <v>14</v>
      </c>
      <c r="O325" s="8" t="s">
        <v>14</v>
      </c>
      <c r="P325" s="8" t="s">
        <v>14</v>
      </c>
      <c r="Q325" s="8" t="s">
        <v>14</v>
      </c>
      <c r="R325" s="8" t="s">
        <v>14</v>
      </c>
      <c r="S325" s="8" t="s">
        <v>14</v>
      </c>
      <c r="T325" s="8" t="s">
        <v>14</v>
      </c>
    </row>
    <row r="326">
      <c r="A326" s="8" t="s">
        <v>14</v>
      </c>
      <c r="B326" s="8" t="s">
        <v>14</v>
      </c>
      <c r="C326" s="8" t="s">
        <v>14</v>
      </c>
      <c r="D326" s="8" t="s">
        <v>14</v>
      </c>
      <c r="E326" s="8" t="s">
        <v>14</v>
      </c>
      <c r="F326" s="8" t="s">
        <v>14</v>
      </c>
      <c r="G326" s="8" t="s">
        <v>14</v>
      </c>
      <c r="H326" s="8" t="s">
        <v>14</v>
      </c>
      <c r="I326" s="8" t="s">
        <v>14</v>
      </c>
      <c r="J326" s="8" t="s">
        <v>14</v>
      </c>
      <c r="K326" s="8" t="s">
        <v>14</v>
      </c>
      <c r="L326" s="8" t="s">
        <v>14</v>
      </c>
      <c r="M326" s="8" t="s">
        <v>14</v>
      </c>
      <c r="N326" s="8" t="s">
        <v>14</v>
      </c>
      <c r="O326" s="8" t="s">
        <v>14</v>
      </c>
      <c r="P326" s="8" t="s">
        <v>14</v>
      </c>
      <c r="Q326" s="8" t="s">
        <v>14</v>
      </c>
      <c r="R326" s="8" t="s">
        <v>14</v>
      </c>
      <c r="S326" s="8" t="s">
        <v>14</v>
      </c>
      <c r="T326" s="8" t="s">
        <v>14</v>
      </c>
    </row>
    <row r="327">
      <c r="A327" s="8" t="s">
        <v>14</v>
      </c>
      <c r="B327" s="8" t="s">
        <v>14</v>
      </c>
      <c r="C327" s="8" t="s">
        <v>14</v>
      </c>
      <c r="D327" s="8" t="s">
        <v>14</v>
      </c>
      <c r="E327" s="8" t="s">
        <v>14</v>
      </c>
      <c r="F327" s="8" t="s">
        <v>14</v>
      </c>
      <c r="G327" s="8" t="s">
        <v>14</v>
      </c>
      <c r="H327" s="8" t="s">
        <v>14</v>
      </c>
      <c r="I327" s="8" t="s">
        <v>14</v>
      </c>
      <c r="J327" s="8" t="s">
        <v>14</v>
      </c>
      <c r="K327" s="8" t="s">
        <v>14</v>
      </c>
      <c r="L327" s="8" t="s">
        <v>14</v>
      </c>
      <c r="M327" s="8" t="s">
        <v>14</v>
      </c>
      <c r="N327" s="8" t="s">
        <v>14</v>
      </c>
      <c r="O327" s="8" t="s">
        <v>14</v>
      </c>
      <c r="P327" s="8" t="s">
        <v>14</v>
      </c>
      <c r="Q327" s="8" t="s">
        <v>14</v>
      </c>
      <c r="R327" s="8" t="s">
        <v>14</v>
      </c>
      <c r="S327" s="8" t="s">
        <v>14</v>
      </c>
      <c r="T327" s="8" t="s">
        <v>14</v>
      </c>
    </row>
    <row r="328">
      <c r="A328" s="8" t="s">
        <v>14</v>
      </c>
      <c r="B328" s="8" t="s">
        <v>14</v>
      </c>
      <c r="C328" s="8" t="s">
        <v>14</v>
      </c>
      <c r="D328" s="8" t="s">
        <v>14</v>
      </c>
      <c r="E328" s="8" t="s">
        <v>14</v>
      </c>
      <c r="F328" s="8" t="s">
        <v>14</v>
      </c>
      <c r="G328" s="8" t="s">
        <v>14</v>
      </c>
      <c r="H328" s="8" t="s">
        <v>14</v>
      </c>
      <c r="I328" s="8" t="s">
        <v>14</v>
      </c>
      <c r="J328" s="8" t="s">
        <v>14</v>
      </c>
      <c r="K328" s="8" t="s">
        <v>14</v>
      </c>
      <c r="L328" s="8" t="s">
        <v>14</v>
      </c>
      <c r="M328" s="8" t="s">
        <v>14</v>
      </c>
      <c r="N328" s="8" t="s">
        <v>14</v>
      </c>
      <c r="O328" s="8" t="s">
        <v>14</v>
      </c>
      <c r="P328" s="8" t="s">
        <v>14</v>
      </c>
      <c r="Q328" s="8" t="s">
        <v>14</v>
      </c>
      <c r="R328" s="8" t="s">
        <v>14</v>
      </c>
      <c r="S328" s="8" t="s">
        <v>14</v>
      </c>
      <c r="T328" s="8" t="s">
        <v>14</v>
      </c>
    </row>
    <row r="329">
      <c r="A329" s="8" t="s">
        <v>14</v>
      </c>
      <c r="B329" s="8" t="s">
        <v>14</v>
      </c>
      <c r="C329" s="8" t="s">
        <v>14</v>
      </c>
      <c r="D329" s="8" t="s">
        <v>14</v>
      </c>
      <c r="E329" s="8" t="s">
        <v>14</v>
      </c>
      <c r="F329" s="8" t="s">
        <v>14</v>
      </c>
      <c r="G329" s="8" t="s">
        <v>14</v>
      </c>
      <c r="H329" s="8" t="s">
        <v>14</v>
      </c>
      <c r="I329" s="8" t="s">
        <v>14</v>
      </c>
      <c r="J329" s="8" t="s">
        <v>14</v>
      </c>
      <c r="K329" s="8" t="s">
        <v>14</v>
      </c>
      <c r="L329" s="8" t="s">
        <v>14</v>
      </c>
      <c r="M329" s="8" t="s">
        <v>14</v>
      </c>
      <c r="N329" s="8" t="s">
        <v>14</v>
      </c>
      <c r="O329" s="8" t="s">
        <v>14</v>
      </c>
      <c r="P329" s="8" t="s">
        <v>14</v>
      </c>
      <c r="Q329" s="8" t="s">
        <v>14</v>
      </c>
      <c r="R329" s="8" t="s">
        <v>14</v>
      </c>
      <c r="S329" s="8" t="s">
        <v>14</v>
      </c>
      <c r="T329" s="8" t="s">
        <v>14</v>
      </c>
    </row>
    <row r="330">
      <c r="A330" s="8" t="s">
        <v>14</v>
      </c>
      <c r="B330" s="8" t="s">
        <v>14</v>
      </c>
      <c r="C330" s="8" t="s">
        <v>14</v>
      </c>
      <c r="D330" s="8" t="s">
        <v>14</v>
      </c>
      <c r="E330" s="8" t="s">
        <v>14</v>
      </c>
      <c r="F330" s="8" t="s">
        <v>14</v>
      </c>
      <c r="G330" s="8" t="s">
        <v>14</v>
      </c>
      <c r="H330" s="8" t="s">
        <v>14</v>
      </c>
      <c r="I330" s="8" t="s">
        <v>14</v>
      </c>
      <c r="J330" s="8" t="s">
        <v>14</v>
      </c>
      <c r="K330" s="8" t="s">
        <v>14</v>
      </c>
      <c r="L330" s="8" t="s">
        <v>14</v>
      </c>
      <c r="M330" s="8" t="s">
        <v>14</v>
      </c>
      <c r="N330" s="8" t="s">
        <v>14</v>
      </c>
      <c r="O330" s="8" t="s">
        <v>14</v>
      </c>
      <c r="P330" s="8" t="s">
        <v>14</v>
      </c>
      <c r="Q330" s="8" t="s">
        <v>14</v>
      </c>
      <c r="R330" s="8" t="s">
        <v>14</v>
      </c>
      <c r="S330" s="8" t="s">
        <v>14</v>
      </c>
      <c r="T330" s="8" t="s">
        <v>14</v>
      </c>
    </row>
    <row r="331">
      <c r="A331" s="8" t="s">
        <v>14</v>
      </c>
      <c r="B331" s="8" t="s">
        <v>14</v>
      </c>
      <c r="C331" s="8" t="s">
        <v>14</v>
      </c>
      <c r="D331" s="8" t="s">
        <v>14</v>
      </c>
      <c r="E331" s="8" t="s">
        <v>14</v>
      </c>
      <c r="F331" s="8" t="s">
        <v>14</v>
      </c>
      <c r="G331" s="8" t="s">
        <v>14</v>
      </c>
      <c r="H331" s="8" t="s">
        <v>14</v>
      </c>
      <c r="I331" s="8" t="s">
        <v>14</v>
      </c>
      <c r="J331" s="8" t="s">
        <v>14</v>
      </c>
      <c r="K331" s="8" t="s">
        <v>14</v>
      </c>
      <c r="L331" s="8" t="s">
        <v>14</v>
      </c>
      <c r="M331" s="8" t="s">
        <v>14</v>
      </c>
      <c r="N331" s="8" t="s">
        <v>14</v>
      </c>
      <c r="O331" s="8" t="s">
        <v>14</v>
      </c>
      <c r="P331" s="8" t="s">
        <v>14</v>
      </c>
      <c r="Q331" s="8" t="s">
        <v>14</v>
      </c>
      <c r="R331" s="8" t="s">
        <v>14</v>
      </c>
      <c r="S331" s="8" t="s">
        <v>14</v>
      </c>
      <c r="T331" s="8" t="s">
        <v>14</v>
      </c>
    </row>
    <row r="332">
      <c r="A332" s="8" t="s">
        <v>14</v>
      </c>
      <c r="B332" s="8" t="s">
        <v>14</v>
      </c>
      <c r="C332" s="8" t="s">
        <v>14</v>
      </c>
      <c r="D332" s="8" t="s">
        <v>14</v>
      </c>
      <c r="E332" s="8" t="s">
        <v>14</v>
      </c>
      <c r="F332" s="8" t="s">
        <v>14</v>
      </c>
      <c r="G332" s="8" t="s">
        <v>14</v>
      </c>
      <c r="H332" s="8" t="s">
        <v>14</v>
      </c>
      <c r="I332" s="8" t="s">
        <v>14</v>
      </c>
      <c r="J332" s="8" t="s">
        <v>14</v>
      </c>
      <c r="K332" s="8" t="s">
        <v>14</v>
      </c>
      <c r="L332" s="8" t="s">
        <v>14</v>
      </c>
      <c r="M332" s="8" t="s">
        <v>14</v>
      </c>
      <c r="N332" s="8" t="s">
        <v>14</v>
      </c>
      <c r="O332" s="8" t="s">
        <v>14</v>
      </c>
      <c r="P332" s="8" t="s">
        <v>14</v>
      </c>
      <c r="Q332" s="8" t="s">
        <v>14</v>
      </c>
      <c r="R332" s="8" t="s">
        <v>14</v>
      </c>
      <c r="S332" s="8" t="s">
        <v>14</v>
      </c>
      <c r="T332" s="8" t="s">
        <v>14</v>
      </c>
    </row>
    <row r="333">
      <c r="A333" s="8" t="s">
        <v>14</v>
      </c>
      <c r="B333" s="8" t="s">
        <v>14</v>
      </c>
      <c r="C333" s="8" t="s">
        <v>14</v>
      </c>
      <c r="D333" s="8" t="s">
        <v>14</v>
      </c>
      <c r="E333" s="8" t="s">
        <v>14</v>
      </c>
      <c r="F333" s="8" t="s">
        <v>14</v>
      </c>
      <c r="G333" s="8" t="s">
        <v>14</v>
      </c>
      <c r="H333" s="8" t="s">
        <v>14</v>
      </c>
      <c r="I333" s="8" t="s">
        <v>14</v>
      </c>
      <c r="J333" s="8" t="s">
        <v>14</v>
      </c>
      <c r="K333" s="8" t="s">
        <v>14</v>
      </c>
      <c r="L333" s="8" t="s">
        <v>14</v>
      </c>
      <c r="M333" s="8" t="s">
        <v>14</v>
      </c>
      <c r="N333" s="8" t="s">
        <v>14</v>
      </c>
      <c r="O333" s="8" t="s">
        <v>14</v>
      </c>
      <c r="P333" s="8" t="s">
        <v>14</v>
      </c>
      <c r="Q333" s="8" t="s">
        <v>14</v>
      </c>
      <c r="R333" s="8" t="s">
        <v>14</v>
      </c>
      <c r="S333" s="8" t="s">
        <v>14</v>
      </c>
      <c r="T333" s="8" t="s">
        <v>14</v>
      </c>
    </row>
    <row r="334">
      <c r="A334" s="8" t="s">
        <v>14</v>
      </c>
      <c r="B334" s="8" t="s">
        <v>14</v>
      </c>
      <c r="C334" s="8" t="s">
        <v>14</v>
      </c>
      <c r="D334" s="8" t="s">
        <v>14</v>
      </c>
      <c r="E334" s="8" t="s">
        <v>14</v>
      </c>
      <c r="F334" s="8" t="s">
        <v>14</v>
      </c>
      <c r="G334" s="8" t="s">
        <v>14</v>
      </c>
      <c r="H334" s="8" t="s">
        <v>14</v>
      </c>
      <c r="I334" s="8" t="s">
        <v>14</v>
      </c>
      <c r="J334" s="8" t="s">
        <v>14</v>
      </c>
      <c r="K334" s="8" t="s">
        <v>14</v>
      </c>
      <c r="L334" s="8" t="s">
        <v>14</v>
      </c>
      <c r="M334" s="8" t="s">
        <v>14</v>
      </c>
      <c r="N334" s="8" t="s">
        <v>14</v>
      </c>
      <c r="O334" s="8" t="s">
        <v>14</v>
      </c>
      <c r="P334" s="8" t="s">
        <v>14</v>
      </c>
      <c r="Q334" s="8" t="s">
        <v>14</v>
      </c>
      <c r="R334" s="8" t="s">
        <v>14</v>
      </c>
      <c r="S334" s="8" t="s">
        <v>14</v>
      </c>
      <c r="T334" s="8" t="s">
        <v>14</v>
      </c>
    </row>
    <row r="335">
      <c r="A335" s="8" t="s">
        <v>14</v>
      </c>
      <c r="B335" s="8" t="s">
        <v>14</v>
      </c>
      <c r="C335" s="8" t="s">
        <v>14</v>
      </c>
      <c r="D335" s="8" t="s">
        <v>14</v>
      </c>
      <c r="E335" s="8" t="s">
        <v>14</v>
      </c>
      <c r="F335" s="8" t="s">
        <v>14</v>
      </c>
      <c r="G335" s="8" t="s">
        <v>14</v>
      </c>
      <c r="H335" s="8" t="s">
        <v>14</v>
      </c>
      <c r="I335" s="8" t="s">
        <v>14</v>
      </c>
      <c r="J335" s="8" t="s">
        <v>14</v>
      </c>
      <c r="K335" s="8" t="s">
        <v>14</v>
      </c>
      <c r="L335" s="8" t="s">
        <v>14</v>
      </c>
      <c r="M335" s="8" t="s">
        <v>14</v>
      </c>
      <c r="N335" s="8" t="s">
        <v>14</v>
      </c>
      <c r="O335" s="8" t="s">
        <v>14</v>
      </c>
      <c r="P335" s="8" t="s">
        <v>14</v>
      </c>
      <c r="Q335" s="8" t="s">
        <v>14</v>
      </c>
      <c r="R335" s="8" t="s">
        <v>14</v>
      </c>
      <c r="S335" s="8" t="s">
        <v>14</v>
      </c>
      <c r="T335" s="8" t="s">
        <v>14</v>
      </c>
    </row>
    <row r="336">
      <c r="A336" s="8" t="s">
        <v>14</v>
      </c>
      <c r="B336" s="8" t="s">
        <v>14</v>
      </c>
      <c r="C336" s="8" t="s">
        <v>14</v>
      </c>
      <c r="D336" s="8" t="s">
        <v>14</v>
      </c>
      <c r="E336" s="8" t="s">
        <v>14</v>
      </c>
      <c r="F336" s="8" t="s">
        <v>14</v>
      </c>
      <c r="G336" s="8" t="s">
        <v>14</v>
      </c>
      <c r="H336" s="8" t="s">
        <v>14</v>
      </c>
      <c r="I336" s="8" t="s">
        <v>14</v>
      </c>
      <c r="J336" s="8" t="s">
        <v>14</v>
      </c>
      <c r="K336" s="8" t="s">
        <v>14</v>
      </c>
      <c r="L336" s="8" t="s">
        <v>14</v>
      </c>
      <c r="M336" s="8" t="s">
        <v>14</v>
      </c>
      <c r="N336" s="8" t="s">
        <v>14</v>
      </c>
      <c r="O336" s="8" t="s">
        <v>14</v>
      </c>
      <c r="P336" s="8" t="s">
        <v>14</v>
      </c>
      <c r="Q336" s="8" t="s">
        <v>14</v>
      </c>
      <c r="R336" s="8" t="s">
        <v>14</v>
      </c>
      <c r="S336" s="8" t="s">
        <v>14</v>
      </c>
      <c r="T336" s="8" t="s">
        <v>14</v>
      </c>
    </row>
    <row r="337">
      <c r="A337" s="8" t="s">
        <v>14</v>
      </c>
      <c r="B337" s="8" t="s">
        <v>14</v>
      </c>
      <c r="C337" s="8" t="s">
        <v>14</v>
      </c>
      <c r="D337" s="8" t="s">
        <v>14</v>
      </c>
      <c r="E337" s="8" t="s">
        <v>14</v>
      </c>
      <c r="F337" s="8" t="s">
        <v>14</v>
      </c>
      <c r="G337" s="8" t="s">
        <v>14</v>
      </c>
      <c r="H337" s="8" t="s">
        <v>14</v>
      </c>
      <c r="I337" s="8" t="s">
        <v>14</v>
      </c>
      <c r="J337" s="8" t="s">
        <v>14</v>
      </c>
      <c r="K337" s="8" t="s">
        <v>14</v>
      </c>
      <c r="L337" s="8" t="s">
        <v>14</v>
      </c>
      <c r="M337" s="8" t="s">
        <v>14</v>
      </c>
      <c r="N337" s="8" t="s">
        <v>14</v>
      </c>
      <c r="O337" s="8" t="s">
        <v>14</v>
      </c>
      <c r="P337" s="8" t="s">
        <v>14</v>
      </c>
      <c r="Q337" s="8" t="s">
        <v>14</v>
      </c>
      <c r="R337" s="8" t="s">
        <v>14</v>
      </c>
      <c r="S337" s="8" t="s">
        <v>14</v>
      </c>
      <c r="T337" s="8" t="s">
        <v>14</v>
      </c>
    </row>
    <row r="338">
      <c r="A338" s="8" t="s">
        <v>14</v>
      </c>
      <c r="B338" s="8" t="s">
        <v>14</v>
      </c>
      <c r="C338" s="8" t="s">
        <v>14</v>
      </c>
      <c r="D338" s="8" t="s">
        <v>14</v>
      </c>
      <c r="E338" s="8" t="s">
        <v>14</v>
      </c>
      <c r="F338" s="8" t="s">
        <v>14</v>
      </c>
      <c r="G338" s="8" t="s">
        <v>14</v>
      </c>
      <c r="H338" s="8" t="s">
        <v>14</v>
      </c>
      <c r="I338" s="8" t="s">
        <v>14</v>
      </c>
      <c r="J338" s="8" t="s">
        <v>14</v>
      </c>
      <c r="K338" s="8" t="s">
        <v>14</v>
      </c>
      <c r="L338" s="8" t="s">
        <v>14</v>
      </c>
      <c r="M338" s="8" t="s">
        <v>14</v>
      </c>
      <c r="N338" s="8" t="s">
        <v>14</v>
      </c>
      <c r="O338" s="8" t="s">
        <v>14</v>
      </c>
      <c r="P338" s="8" t="s">
        <v>14</v>
      </c>
      <c r="Q338" s="8" t="s">
        <v>14</v>
      </c>
      <c r="R338" s="8" t="s">
        <v>14</v>
      </c>
      <c r="S338" s="8" t="s">
        <v>14</v>
      </c>
      <c r="T338" s="8" t="s">
        <v>14</v>
      </c>
    </row>
    <row r="339">
      <c r="A339" s="8" t="s">
        <v>14</v>
      </c>
      <c r="B339" s="8" t="s">
        <v>14</v>
      </c>
      <c r="C339" s="8" t="s">
        <v>14</v>
      </c>
      <c r="D339" s="8" t="s">
        <v>14</v>
      </c>
      <c r="E339" s="8" t="s">
        <v>14</v>
      </c>
      <c r="F339" s="8" t="s">
        <v>14</v>
      </c>
      <c r="G339" s="8" t="s">
        <v>14</v>
      </c>
      <c r="H339" s="8" t="s">
        <v>14</v>
      </c>
      <c r="I339" s="8" t="s">
        <v>14</v>
      </c>
      <c r="J339" s="8" t="s">
        <v>14</v>
      </c>
      <c r="K339" s="8" t="s">
        <v>14</v>
      </c>
      <c r="L339" s="8" t="s">
        <v>14</v>
      </c>
      <c r="M339" s="8" t="s">
        <v>14</v>
      </c>
      <c r="N339" s="8" t="s">
        <v>14</v>
      </c>
      <c r="O339" s="8" t="s">
        <v>14</v>
      </c>
      <c r="P339" s="8" t="s">
        <v>14</v>
      </c>
      <c r="Q339" s="8" t="s">
        <v>14</v>
      </c>
      <c r="R339" s="8" t="s">
        <v>14</v>
      </c>
      <c r="S339" s="8" t="s">
        <v>14</v>
      </c>
      <c r="T339" s="8" t="s">
        <v>14</v>
      </c>
    </row>
    <row r="340">
      <c r="A340" s="8" t="s">
        <v>14</v>
      </c>
      <c r="B340" s="8" t="s">
        <v>14</v>
      </c>
      <c r="C340" s="8" t="s">
        <v>14</v>
      </c>
      <c r="D340" s="8" t="s">
        <v>14</v>
      </c>
      <c r="E340" s="8" t="s">
        <v>14</v>
      </c>
      <c r="F340" s="8" t="s">
        <v>14</v>
      </c>
      <c r="G340" s="8" t="s">
        <v>14</v>
      </c>
      <c r="H340" s="8" t="s">
        <v>14</v>
      </c>
      <c r="I340" s="8" t="s">
        <v>14</v>
      </c>
      <c r="J340" s="8" t="s">
        <v>14</v>
      </c>
      <c r="K340" s="8" t="s">
        <v>14</v>
      </c>
      <c r="L340" s="8" t="s">
        <v>14</v>
      </c>
      <c r="M340" s="8" t="s">
        <v>14</v>
      </c>
      <c r="N340" s="8" t="s">
        <v>14</v>
      </c>
      <c r="O340" s="8" t="s">
        <v>14</v>
      </c>
      <c r="P340" s="8" t="s">
        <v>14</v>
      </c>
      <c r="Q340" s="8" t="s">
        <v>14</v>
      </c>
      <c r="R340" s="8" t="s">
        <v>14</v>
      </c>
      <c r="S340" s="8" t="s">
        <v>14</v>
      </c>
      <c r="T340" s="8" t="s">
        <v>14</v>
      </c>
    </row>
    <row r="341">
      <c r="A341" s="8" t="s">
        <v>14</v>
      </c>
      <c r="B341" s="8" t="s">
        <v>14</v>
      </c>
      <c r="C341" s="8" t="s">
        <v>14</v>
      </c>
      <c r="D341" s="8" t="s">
        <v>14</v>
      </c>
      <c r="E341" s="8" t="s">
        <v>14</v>
      </c>
      <c r="F341" s="8" t="s">
        <v>14</v>
      </c>
      <c r="G341" s="8" t="s">
        <v>14</v>
      </c>
      <c r="H341" s="8" t="s">
        <v>14</v>
      </c>
      <c r="I341" s="8" t="s">
        <v>14</v>
      </c>
      <c r="J341" s="8" t="s">
        <v>14</v>
      </c>
      <c r="K341" s="8" t="s">
        <v>14</v>
      </c>
      <c r="L341" s="8" t="s">
        <v>14</v>
      </c>
      <c r="M341" s="8" t="s">
        <v>14</v>
      </c>
      <c r="N341" s="8" t="s">
        <v>14</v>
      </c>
      <c r="O341" s="8" t="s">
        <v>14</v>
      </c>
      <c r="P341" s="8" t="s">
        <v>14</v>
      </c>
      <c r="Q341" s="8" t="s">
        <v>14</v>
      </c>
      <c r="R341" s="8" t="s">
        <v>14</v>
      </c>
      <c r="S341" s="8" t="s">
        <v>14</v>
      </c>
      <c r="T341" s="8" t="s">
        <v>14</v>
      </c>
    </row>
    <row r="342">
      <c r="A342" s="8" t="s">
        <v>14</v>
      </c>
      <c r="B342" s="8" t="s">
        <v>14</v>
      </c>
      <c r="C342" s="8" t="s">
        <v>14</v>
      </c>
      <c r="D342" s="8" t="s">
        <v>14</v>
      </c>
      <c r="E342" s="8" t="s">
        <v>14</v>
      </c>
      <c r="F342" s="8" t="s">
        <v>14</v>
      </c>
      <c r="G342" s="8" t="s">
        <v>14</v>
      </c>
      <c r="H342" s="8" t="s">
        <v>14</v>
      </c>
      <c r="I342" s="8" t="s">
        <v>14</v>
      </c>
      <c r="J342" s="8" t="s">
        <v>14</v>
      </c>
      <c r="K342" s="8" t="s">
        <v>14</v>
      </c>
      <c r="L342" s="8" t="s">
        <v>14</v>
      </c>
      <c r="M342" s="8" t="s">
        <v>14</v>
      </c>
      <c r="N342" s="8" t="s">
        <v>14</v>
      </c>
      <c r="O342" s="8" t="s">
        <v>14</v>
      </c>
      <c r="P342" s="8" t="s">
        <v>14</v>
      </c>
      <c r="Q342" s="8" t="s">
        <v>14</v>
      </c>
      <c r="R342" s="8" t="s">
        <v>14</v>
      </c>
      <c r="S342" s="8" t="s">
        <v>14</v>
      </c>
      <c r="T342" s="8" t="s">
        <v>14</v>
      </c>
    </row>
    <row r="343">
      <c r="A343" s="8" t="s">
        <v>14</v>
      </c>
      <c r="B343" s="8" t="s">
        <v>14</v>
      </c>
      <c r="C343" s="8" t="s">
        <v>14</v>
      </c>
      <c r="D343" s="8" t="s">
        <v>14</v>
      </c>
      <c r="E343" s="8" t="s">
        <v>14</v>
      </c>
      <c r="F343" s="8" t="s">
        <v>14</v>
      </c>
      <c r="G343" s="8" t="s">
        <v>14</v>
      </c>
      <c r="H343" s="8" t="s">
        <v>14</v>
      </c>
      <c r="I343" s="8" t="s">
        <v>14</v>
      </c>
      <c r="J343" s="8" t="s">
        <v>14</v>
      </c>
      <c r="K343" s="8" t="s">
        <v>14</v>
      </c>
      <c r="L343" s="8" t="s">
        <v>14</v>
      </c>
      <c r="M343" s="8" t="s">
        <v>14</v>
      </c>
      <c r="N343" s="8" t="s">
        <v>14</v>
      </c>
      <c r="O343" s="8" t="s">
        <v>14</v>
      </c>
      <c r="P343" s="8" t="s">
        <v>14</v>
      </c>
      <c r="Q343" s="8" t="s">
        <v>14</v>
      </c>
      <c r="R343" s="8" t="s">
        <v>14</v>
      </c>
      <c r="S343" s="8" t="s">
        <v>14</v>
      </c>
      <c r="T343" s="8" t="s">
        <v>14</v>
      </c>
    </row>
    <row r="344">
      <c r="A344" s="8" t="s">
        <v>14</v>
      </c>
      <c r="B344" s="8" t="s">
        <v>14</v>
      </c>
      <c r="C344" s="8" t="s">
        <v>14</v>
      </c>
      <c r="D344" s="8" t="s">
        <v>14</v>
      </c>
      <c r="E344" s="8" t="s">
        <v>14</v>
      </c>
      <c r="F344" s="8" t="s">
        <v>14</v>
      </c>
      <c r="G344" s="8" t="s">
        <v>14</v>
      </c>
      <c r="H344" s="8" t="s">
        <v>14</v>
      </c>
      <c r="I344" s="8" t="s">
        <v>14</v>
      </c>
      <c r="J344" s="8" t="s">
        <v>14</v>
      </c>
      <c r="K344" s="8" t="s">
        <v>14</v>
      </c>
      <c r="L344" s="8" t="s">
        <v>14</v>
      </c>
      <c r="M344" s="8" t="s">
        <v>14</v>
      </c>
      <c r="N344" s="8" t="s">
        <v>14</v>
      </c>
      <c r="O344" s="8" t="s">
        <v>14</v>
      </c>
      <c r="P344" s="8" t="s">
        <v>14</v>
      </c>
      <c r="Q344" s="8" t="s">
        <v>14</v>
      </c>
      <c r="R344" s="8" t="s">
        <v>14</v>
      </c>
      <c r="S344" s="8" t="s">
        <v>14</v>
      </c>
      <c r="T344" s="8" t="s">
        <v>14</v>
      </c>
    </row>
    <row r="345">
      <c r="A345" s="8" t="s">
        <v>14</v>
      </c>
      <c r="B345" s="8" t="s">
        <v>14</v>
      </c>
      <c r="C345" s="8" t="s">
        <v>14</v>
      </c>
      <c r="D345" s="8" t="s">
        <v>14</v>
      </c>
      <c r="E345" s="8" t="s">
        <v>14</v>
      </c>
      <c r="F345" s="8" t="s">
        <v>14</v>
      </c>
      <c r="G345" s="8" t="s">
        <v>14</v>
      </c>
      <c r="H345" s="8" t="s">
        <v>14</v>
      </c>
      <c r="I345" s="8" t="s">
        <v>14</v>
      </c>
      <c r="J345" s="8" t="s">
        <v>14</v>
      </c>
      <c r="K345" s="8" t="s">
        <v>14</v>
      </c>
      <c r="L345" s="8" t="s">
        <v>14</v>
      </c>
      <c r="M345" s="8" t="s">
        <v>14</v>
      </c>
      <c r="N345" s="8" t="s">
        <v>14</v>
      </c>
      <c r="O345" s="8" t="s">
        <v>14</v>
      </c>
      <c r="P345" s="8" t="s">
        <v>14</v>
      </c>
      <c r="Q345" s="8" t="s">
        <v>14</v>
      </c>
      <c r="R345" s="8" t="s">
        <v>14</v>
      </c>
      <c r="S345" s="8" t="s">
        <v>14</v>
      </c>
      <c r="T345" s="8" t="s">
        <v>14</v>
      </c>
    </row>
    <row r="346">
      <c r="A346" s="8" t="s">
        <v>14</v>
      </c>
      <c r="B346" s="8" t="s">
        <v>14</v>
      </c>
      <c r="C346" s="8" t="s">
        <v>14</v>
      </c>
      <c r="D346" s="8" t="s">
        <v>14</v>
      </c>
      <c r="E346" s="8" t="s">
        <v>14</v>
      </c>
      <c r="F346" s="8" t="s">
        <v>14</v>
      </c>
      <c r="G346" s="8" t="s">
        <v>14</v>
      </c>
      <c r="H346" s="8" t="s">
        <v>14</v>
      </c>
      <c r="I346" s="8" t="s">
        <v>14</v>
      </c>
      <c r="J346" s="8" t="s">
        <v>14</v>
      </c>
      <c r="K346" s="8" t="s">
        <v>14</v>
      </c>
      <c r="L346" s="8" t="s">
        <v>14</v>
      </c>
      <c r="M346" s="8" t="s">
        <v>14</v>
      </c>
      <c r="N346" s="8" t="s">
        <v>14</v>
      </c>
      <c r="O346" s="8" t="s">
        <v>14</v>
      </c>
      <c r="P346" s="8" t="s">
        <v>14</v>
      </c>
      <c r="Q346" s="8" t="s">
        <v>14</v>
      </c>
      <c r="R346" s="8" t="s">
        <v>14</v>
      </c>
      <c r="S346" s="8" t="s">
        <v>14</v>
      </c>
      <c r="T346" s="8" t="s">
        <v>14</v>
      </c>
    </row>
    <row r="347">
      <c r="A347" s="8" t="s">
        <v>14</v>
      </c>
      <c r="B347" s="8" t="s">
        <v>14</v>
      </c>
      <c r="C347" s="8" t="s">
        <v>14</v>
      </c>
      <c r="D347" s="8" t="s">
        <v>14</v>
      </c>
      <c r="E347" s="8" t="s">
        <v>14</v>
      </c>
      <c r="F347" s="8" t="s">
        <v>14</v>
      </c>
      <c r="G347" s="8" t="s">
        <v>14</v>
      </c>
      <c r="H347" s="8" t="s">
        <v>14</v>
      </c>
      <c r="I347" s="8" t="s">
        <v>14</v>
      </c>
      <c r="J347" s="8" t="s">
        <v>14</v>
      </c>
      <c r="K347" s="8" t="s">
        <v>14</v>
      </c>
      <c r="L347" s="8" t="s">
        <v>14</v>
      </c>
      <c r="M347" s="8" t="s">
        <v>14</v>
      </c>
      <c r="N347" s="8" t="s">
        <v>14</v>
      </c>
      <c r="O347" s="8" t="s">
        <v>14</v>
      </c>
      <c r="P347" s="8" t="s">
        <v>14</v>
      </c>
      <c r="Q347" s="8" t="s">
        <v>14</v>
      </c>
      <c r="R347" s="8" t="s">
        <v>14</v>
      </c>
      <c r="S347" s="8" t="s">
        <v>14</v>
      </c>
      <c r="T347" s="8" t="s">
        <v>14</v>
      </c>
    </row>
    <row r="348">
      <c r="A348" s="8" t="s">
        <v>14</v>
      </c>
      <c r="B348" s="8" t="s">
        <v>14</v>
      </c>
      <c r="C348" s="8" t="s">
        <v>14</v>
      </c>
      <c r="D348" s="8" t="s">
        <v>14</v>
      </c>
      <c r="E348" s="8" t="s">
        <v>14</v>
      </c>
      <c r="F348" s="8" t="s">
        <v>14</v>
      </c>
      <c r="G348" s="8" t="s">
        <v>14</v>
      </c>
      <c r="H348" s="8" t="s">
        <v>14</v>
      </c>
      <c r="I348" s="8" t="s">
        <v>14</v>
      </c>
      <c r="J348" s="8" t="s">
        <v>14</v>
      </c>
      <c r="K348" s="8" t="s">
        <v>14</v>
      </c>
      <c r="L348" s="8" t="s">
        <v>14</v>
      </c>
      <c r="M348" s="8" t="s">
        <v>14</v>
      </c>
      <c r="N348" s="8" t="s">
        <v>14</v>
      </c>
      <c r="O348" s="8" t="s">
        <v>14</v>
      </c>
      <c r="P348" s="8" t="s">
        <v>14</v>
      </c>
      <c r="Q348" s="8" t="s">
        <v>14</v>
      </c>
      <c r="R348" s="8" t="s">
        <v>14</v>
      </c>
      <c r="S348" s="8" t="s">
        <v>14</v>
      </c>
      <c r="T348" s="8" t="s">
        <v>14</v>
      </c>
    </row>
    <row r="349">
      <c r="A349" s="8" t="s">
        <v>14</v>
      </c>
      <c r="B349" s="8" t="s">
        <v>14</v>
      </c>
      <c r="C349" s="8" t="s">
        <v>14</v>
      </c>
      <c r="D349" s="8" t="s">
        <v>14</v>
      </c>
      <c r="E349" s="8" t="s">
        <v>14</v>
      </c>
      <c r="F349" s="8" t="s">
        <v>14</v>
      </c>
      <c r="G349" s="8" t="s">
        <v>14</v>
      </c>
      <c r="H349" s="8" t="s">
        <v>14</v>
      </c>
      <c r="I349" s="8" t="s">
        <v>14</v>
      </c>
      <c r="J349" s="8" t="s">
        <v>14</v>
      </c>
      <c r="K349" s="8" t="s">
        <v>14</v>
      </c>
      <c r="L349" s="8" t="s">
        <v>14</v>
      </c>
      <c r="M349" s="8" t="s">
        <v>14</v>
      </c>
      <c r="N349" s="8" t="s">
        <v>14</v>
      </c>
      <c r="O349" s="8" t="s">
        <v>14</v>
      </c>
      <c r="P349" s="8" t="s">
        <v>14</v>
      </c>
      <c r="Q349" s="8" t="s">
        <v>14</v>
      </c>
      <c r="R349" s="8" t="s">
        <v>14</v>
      </c>
      <c r="S349" s="8" t="s">
        <v>14</v>
      </c>
      <c r="T349" s="8" t="s">
        <v>14</v>
      </c>
    </row>
    <row r="350">
      <c r="A350" s="8" t="s">
        <v>14</v>
      </c>
      <c r="B350" s="8" t="s">
        <v>14</v>
      </c>
      <c r="C350" s="8" t="s">
        <v>14</v>
      </c>
      <c r="D350" s="8" t="s">
        <v>14</v>
      </c>
      <c r="E350" s="8" t="s">
        <v>14</v>
      </c>
      <c r="F350" s="8" t="s">
        <v>14</v>
      </c>
      <c r="G350" s="8" t="s">
        <v>14</v>
      </c>
      <c r="H350" s="8" t="s">
        <v>14</v>
      </c>
      <c r="I350" s="8" t="s">
        <v>14</v>
      </c>
      <c r="J350" s="8" t="s">
        <v>14</v>
      </c>
      <c r="K350" s="8" t="s">
        <v>14</v>
      </c>
      <c r="L350" s="8" t="s">
        <v>14</v>
      </c>
      <c r="M350" s="8" t="s">
        <v>14</v>
      </c>
      <c r="N350" s="8" t="s">
        <v>14</v>
      </c>
      <c r="O350" s="8" t="s">
        <v>14</v>
      </c>
      <c r="P350" s="8" t="s">
        <v>14</v>
      </c>
      <c r="Q350" s="8" t="s">
        <v>14</v>
      </c>
      <c r="R350" s="8" t="s">
        <v>14</v>
      </c>
      <c r="S350" s="8" t="s">
        <v>14</v>
      </c>
      <c r="T350" s="8" t="s">
        <v>14</v>
      </c>
    </row>
    <row r="351">
      <c r="A351" s="8" t="s">
        <v>14</v>
      </c>
      <c r="B351" s="8" t="s">
        <v>14</v>
      </c>
      <c r="C351" s="8" t="s">
        <v>14</v>
      </c>
      <c r="D351" s="8" t="s">
        <v>14</v>
      </c>
      <c r="E351" s="8" t="s">
        <v>14</v>
      </c>
      <c r="F351" s="8" t="s">
        <v>14</v>
      </c>
      <c r="G351" s="8" t="s">
        <v>14</v>
      </c>
      <c r="H351" s="8" t="s">
        <v>14</v>
      </c>
      <c r="I351" s="8" t="s">
        <v>14</v>
      </c>
      <c r="J351" s="8" t="s">
        <v>14</v>
      </c>
      <c r="K351" s="8" t="s">
        <v>14</v>
      </c>
      <c r="L351" s="8" t="s">
        <v>14</v>
      </c>
      <c r="M351" s="8" t="s">
        <v>14</v>
      </c>
      <c r="N351" s="8" t="s">
        <v>14</v>
      </c>
      <c r="O351" s="8" t="s">
        <v>14</v>
      </c>
      <c r="P351" s="8" t="s">
        <v>14</v>
      </c>
      <c r="Q351" s="8" t="s">
        <v>14</v>
      </c>
      <c r="R351" s="8" t="s">
        <v>14</v>
      </c>
      <c r="S351" s="8" t="s">
        <v>14</v>
      </c>
      <c r="T351" s="8" t="s">
        <v>14</v>
      </c>
    </row>
    <row r="352">
      <c r="A352" s="8" t="s">
        <v>14</v>
      </c>
      <c r="B352" s="8" t="s">
        <v>14</v>
      </c>
      <c r="C352" s="8" t="s">
        <v>14</v>
      </c>
      <c r="D352" s="8" t="s">
        <v>14</v>
      </c>
      <c r="E352" s="8" t="s">
        <v>14</v>
      </c>
      <c r="F352" s="8" t="s">
        <v>14</v>
      </c>
      <c r="G352" s="8" t="s">
        <v>14</v>
      </c>
      <c r="H352" s="8" t="s">
        <v>14</v>
      </c>
      <c r="I352" s="8" t="s">
        <v>14</v>
      </c>
      <c r="J352" s="8" t="s">
        <v>14</v>
      </c>
      <c r="K352" s="8" t="s">
        <v>14</v>
      </c>
      <c r="L352" s="8" t="s">
        <v>14</v>
      </c>
      <c r="M352" s="8" t="s">
        <v>14</v>
      </c>
      <c r="N352" s="8" t="s">
        <v>14</v>
      </c>
      <c r="O352" s="8" t="s">
        <v>14</v>
      </c>
      <c r="P352" s="8" t="s">
        <v>14</v>
      </c>
      <c r="Q352" s="8" t="s">
        <v>14</v>
      </c>
      <c r="R352" s="8" t="s">
        <v>14</v>
      </c>
      <c r="S352" s="8" t="s">
        <v>14</v>
      </c>
      <c r="T352" s="8" t="s">
        <v>14</v>
      </c>
    </row>
    <row r="353">
      <c r="A353" s="8" t="s">
        <v>14</v>
      </c>
      <c r="B353" s="8" t="s">
        <v>14</v>
      </c>
      <c r="C353" s="8" t="s">
        <v>14</v>
      </c>
      <c r="D353" s="8" t="s">
        <v>14</v>
      </c>
      <c r="E353" s="8" t="s">
        <v>14</v>
      </c>
      <c r="F353" s="8" t="s">
        <v>14</v>
      </c>
      <c r="G353" s="8" t="s">
        <v>14</v>
      </c>
      <c r="H353" s="8" t="s">
        <v>14</v>
      </c>
      <c r="I353" s="8" t="s">
        <v>14</v>
      </c>
      <c r="J353" s="8" t="s">
        <v>14</v>
      </c>
      <c r="K353" s="8" t="s">
        <v>14</v>
      </c>
      <c r="L353" s="8" t="s">
        <v>14</v>
      </c>
      <c r="M353" s="8" t="s">
        <v>14</v>
      </c>
      <c r="N353" s="8" t="s">
        <v>14</v>
      </c>
      <c r="O353" s="8" t="s">
        <v>14</v>
      </c>
      <c r="P353" s="8" t="s">
        <v>14</v>
      </c>
      <c r="Q353" s="8" t="s">
        <v>14</v>
      </c>
      <c r="R353" s="8" t="s">
        <v>14</v>
      </c>
      <c r="S353" s="8" t="s">
        <v>14</v>
      </c>
      <c r="T353" s="8" t="s">
        <v>14</v>
      </c>
    </row>
    <row r="354">
      <c r="A354" s="8" t="s">
        <v>14</v>
      </c>
      <c r="B354" s="8" t="s">
        <v>14</v>
      </c>
      <c r="C354" s="8" t="s">
        <v>14</v>
      </c>
      <c r="D354" s="8" t="s">
        <v>14</v>
      </c>
      <c r="E354" s="8" t="s">
        <v>14</v>
      </c>
      <c r="F354" s="8" t="s">
        <v>14</v>
      </c>
      <c r="G354" s="8" t="s">
        <v>14</v>
      </c>
      <c r="H354" s="8" t="s">
        <v>14</v>
      </c>
      <c r="I354" s="8" t="s">
        <v>14</v>
      </c>
      <c r="J354" s="8" t="s">
        <v>14</v>
      </c>
      <c r="K354" s="8" t="s">
        <v>14</v>
      </c>
      <c r="L354" s="8" t="s">
        <v>14</v>
      </c>
      <c r="M354" s="8" t="s">
        <v>14</v>
      </c>
      <c r="N354" s="8" t="s">
        <v>14</v>
      </c>
      <c r="O354" s="8" t="s">
        <v>14</v>
      </c>
      <c r="P354" s="8" t="s">
        <v>14</v>
      </c>
      <c r="Q354" s="8" t="s">
        <v>14</v>
      </c>
      <c r="R354" s="8" t="s">
        <v>14</v>
      </c>
      <c r="S354" s="8" t="s">
        <v>14</v>
      </c>
      <c r="T354" s="8" t="s">
        <v>14</v>
      </c>
    </row>
    <row r="355">
      <c r="A355" s="8" t="s">
        <v>14</v>
      </c>
      <c r="B355" s="8" t="s">
        <v>14</v>
      </c>
      <c r="C355" s="8" t="s">
        <v>14</v>
      </c>
      <c r="D355" s="8" t="s">
        <v>14</v>
      </c>
      <c r="E355" s="8" t="s">
        <v>14</v>
      </c>
      <c r="F355" s="8" t="s">
        <v>14</v>
      </c>
      <c r="G355" s="8" t="s">
        <v>14</v>
      </c>
      <c r="H355" s="8" t="s">
        <v>14</v>
      </c>
      <c r="I355" s="8" t="s">
        <v>14</v>
      </c>
      <c r="J355" s="8" t="s">
        <v>14</v>
      </c>
      <c r="K355" s="8" t="s">
        <v>14</v>
      </c>
      <c r="L355" s="8" t="s">
        <v>14</v>
      </c>
      <c r="M355" s="8" t="s">
        <v>14</v>
      </c>
      <c r="N355" s="8" t="s">
        <v>14</v>
      </c>
      <c r="O355" s="8" t="s">
        <v>14</v>
      </c>
      <c r="P355" s="8" t="s">
        <v>14</v>
      </c>
      <c r="Q355" s="8" t="s">
        <v>14</v>
      </c>
      <c r="R355" s="8" t="s">
        <v>14</v>
      </c>
      <c r="S355" s="8" t="s">
        <v>14</v>
      </c>
      <c r="T355" s="8" t="s">
        <v>14</v>
      </c>
    </row>
    <row r="356">
      <c r="A356" s="8" t="s">
        <v>14</v>
      </c>
      <c r="B356" s="8" t="s">
        <v>14</v>
      </c>
      <c r="C356" s="8" t="s">
        <v>14</v>
      </c>
      <c r="D356" s="8" t="s">
        <v>14</v>
      </c>
      <c r="E356" s="8" t="s">
        <v>14</v>
      </c>
      <c r="F356" s="8" t="s">
        <v>14</v>
      </c>
      <c r="G356" s="8" t="s">
        <v>14</v>
      </c>
      <c r="H356" s="8" t="s">
        <v>14</v>
      </c>
      <c r="I356" s="8" t="s">
        <v>14</v>
      </c>
      <c r="J356" s="8" t="s">
        <v>14</v>
      </c>
      <c r="K356" s="8" t="s">
        <v>14</v>
      </c>
      <c r="L356" s="8" t="s">
        <v>14</v>
      </c>
      <c r="M356" s="8" t="s">
        <v>14</v>
      </c>
      <c r="N356" s="8" t="s">
        <v>14</v>
      </c>
      <c r="O356" s="8" t="s">
        <v>14</v>
      </c>
      <c r="P356" s="8" t="s">
        <v>14</v>
      </c>
      <c r="Q356" s="8" t="s">
        <v>14</v>
      </c>
      <c r="R356" s="8" t="s">
        <v>14</v>
      </c>
      <c r="S356" s="8" t="s">
        <v>14</v>
      </c>
      <c r="T356" s="8" t="s">
        <v>14</v>
      </c>
    </row>
    <row r="357">
      <c r="A357" s="8" t="s">
        <v>14</v>
      </c>
      <c r="B357" s="8" t="s">
        <v>14</v>
      </c>
      <c r="C357" s="8" t="s">
        <v>14</v>
      </c>
      <c r="D357" s="8" t="s">
        <v>14</v>
      </c>
      <c r="E357" s="8" t="s">
        <v>14</v>
      </c>
      <c r="F357" s="8" t="s">
        <v>14</v>
      </c>
      <c r="G357" s="8" t="s">
        <v>14</v>
      </c>
      <c r="H357" s="8" t="s">
        <v>14</v>
      </c>
      <c r="I357" s="8" t="s">
        <v>14</v>
      </c>
      <c r="J357" s="8" t="s">
        <v>14</v>
      </c>
      <c r="K357" s="8" t="s">
        <v>14</v>
      </c>
      <c r="L357" s="8" t="s">
        <v>14</v>
      </c>
      <c r="M357" s="8" t="s">
        <v>14</v>
      </c>
      <c r="N357" s="8" t="s">
        <v>14</v>
      </c>
      <c r="O357" s="8" t="s">
        <v>14</v>
      </c>
      <c r="P357" s="8" t="s">
        <v>14</v>
      </c>
      <c r="Q357" s="8" t="s">
        <v>14</v>
      </c>
      <c r="R357" s="8" t="s">
        <v>14</v>
      </c>
      <c r="S357" s="8" t="s">
        <v>14</v>
      </c>
      <c r="T357" s="8" t="s">
        <v>14</v>
      </c>
    </row>
    <row r="358">
      <c r="A358" s="8" t="s">
        <v>14</v>
      </c>
      <c r="B358" s="8" t="s">
        <v>14</v>
      </c>
      <c r="C358" s="8" t="s">
        <v>14</v>
      </c>
      <c r="D358" s="8" t="s">
        <v>14</v>
      </c>
      <c r="E358" s="8" t="s">
        <v>14</v>
      </c>
      <c r="F358" s="8" t="s">
        <v>14</v>
      </c>
      <c r="G358" s="8" t="s">
        <v>14</v>
      </c>
      <c r="H358" s="8" t="s">
        <v>14</v>
      </c>
      <c r="I358" s="8" t="s">
        <v>14</v>
      </c>
      <c r="J358" s="8" t="s">
        <v>14</v>
      </c>
      <c r="K358" s="8" t="s">
        <v>14</v>
      </c>
      <c r="L358" s="8" t="s">
        <v>14</v>
      </c>
      <c r="M358" s="8" t="s">
        <v>14</v>
      </c>
      <c r="N358" s="8" t="s">
        <v>14</v>
      </c>
      <c r="O358" s="8" t="s">
        <v>14</v>
      </c>
      <c r="P358" s="8" t="s">
        <v>14</v>
      </c>
      <c r="Q358" s="8" t="s">
        <v>14</v>
      </c>
      <c r="R358" s="8" t="s">
        <v>14</v>
      </c>
      <c r="S358" s="8" t="s">
        <v>14</v>
      </c>
      <c r="T358" s="8" t="s">
        <v>14</v>
      </c>
    </row>
    <row r="359">
      <c r="A359" s="8" t="s">
        <v>14</v>
      </c>
      <c r="B359" s="8" t="s">
        <v>14</v>
      </c>
      <c r="C359" s="8" t="s">
        <v>14</v>
      </c>
      <c r="D359" s="8" t="s">
        <v>14</v>
      </c>
      <c r="E359" s="8" t="s">
        <v>14</v>
      </c>
      <c r="F359" s="8" t="s">
        <v>14</v>
      </c>
      <c r="G359" s="8" t="s">
        <v>14</v>
      </c>
      <c r="H359" s="8" t="s">
        <v>14</v>
      </c>
      <c r="I359" s="8" t="s">
        <v>14</v>
      </c>
      <c r="J359" s="8" t="s">
        <v>14</v>
      </c>
      <c r="K359" s="8" t="s">
        <v>14</v>
      </c>
      <c r="L359" s="8" t="s">
        <v>14</v>
      </c>
      <c r="M359" s="8" t="s">
        <v>14</v>
      </c>
      <c r="N359" s="8" t="s">
        <v>14</v>
      </c>
      <c r="O359" s="8" t="s">
        <v>14</v>
      </c>
      <c r="P359" s="8" t="s">
        <v>14</v>
      </c>
      <c r="Q359" s="8" t="s">
        <v>14</v>
      </c>
      <c r="R359" s="8" t="s">
        <v>14</v>
      </c>
      <c r="S359" s="8" t="s">
        <v>14</v>
      </c>
      <c r="T359" s="8" t="s">
        <v>14</v>
      </c>
    </row>
    <row r="360">
      <c r="A360" s="8" t="s">
        <v>14</v>
      </c>
      <c r="B360" s="8" t="s">
        <v>14</v>
      </c>
      <c r="C360" s="8" t="s">
        <v>14</v>
      </c>
      <c r="D360" s="8" t="s">
        <v>14</v>
      </c>
      <c r="E360" s="8" t="s">
        <v>14</v>
      </c>
      <c r="F360" s="8" t="s">
        <v>14</v>
      </c>
      <c r="G360" s="8" t="s">
        <v>14</v>
      </c>
      <c r="H360" s="8" t="s">
        <v>14</v>
      </c>
      <c r="I360" s="8" t="s">
        <v>14</v>
      </c>
      <c r="J360" s="8" t="s">
        <v>14</v>
      </c>
      <c r="K360" s="8" t="s">
        <v>14</v>
      </c>
      <c r="L360" s="8" t="s">
        <v>14</v>
      </c>
      <c r="M360" s="8" t="s">
        <v>14</v>
      </c>
      <c r="N360" s="8" t="s">
        <v>14</v>
      </c>
      <c r="O360" s="8" t="s">
        <v>14</v>
      </c>
      <c r="P360" s="8" t="s">
        <v>14</v>
      </c>
      <c r="Q360" s="8" t="s">
        <v>14</v>
      </c>
      <c r="R360" s="8" t="s">
        <v>14</v>
      </c>
      <c r="S360" s="8" t="s">
        <v>14</v>
      </c>
      <c r="T360" s="8" t="s">
        <v>14</v>
      </c>
    </row>
    <row r="361">
      <c r="A361" s="8" t="s">
        <v>14</v>
      </c>
      <c r="B361" s="8" t="s">
        <v>14</v>
      </c>
      <c r="C361" s="8" t="s">
        <v>14</v>
      </c>
      <c r="D361" s="8" t="s">
        <v>14</v>
      </c>
      <c r="E361" s="8" t="s">
        <v>14</v>
      </c>
      <c r="F361" s="8" t="s">
        <v>14</v>
      </c>
      <c r="G361" s="8" t="s">
        <v>14</v>
      </c>
      <c r="H361" s="8" t="s">
        <v>14</v>
      </c>
      <c r="I361" s="8" t="s">
        <v>14</v>
      </c>
      <c r="J361" s="8" t="s">
        <v>14</v>
      </c>
      <c r="K361" s="8" t="s">
        <v>14</v>
      </c>
      <c r="L361" s="8" t="s">
        <v>14</v>
      </c>
      <c r="M361" s="8" t="s">
        <v>14</v>
      </c>
      <c r="N361" s="8" t="s">
        <v>14</v>
      </c>
      <c r="O361" s="8" t="s">
        <v>14</v>
      </c>
      <c r="P361" s="8" t="s">
        <v>14</v>
      </c>
      <c r="Q361" s="8" t="s">
        <v>14</v>
      </c>
      <c r="R361" s="8" t="s">
        <v>14</v>
      </c>
      <c r="S361" s="8" t="s">
        <v>14</v>
      </c>
      <c r="T361" s="8" t="s">
        <v>14</v>
      </c>
    </row>
    <row r="362">
      <c r="A362" s="8" t="s">
        <v>14</v>
      </c>
      <c r="B362" s="8" t="s">
        <v>14</v>
      </c>
      <c r="C362" s="8" t="s">
        <v>14</v>
      </c>
      <c r="D362" s="8" t="s">
        <v>14</v>
      </c>
      <c r="E362" s="8" t="s">
        <v>14</v>
      </c>
      <c r="F362" s="8" t="s">
        <v>14</v>
      </c>
      <c r="G362" s="8" t="s">
        <v>14</v>
      </c>
      <c r="H362" s="8" t="s">
        <v>14</v>
      </c>
      <c r="I362" s="8" t="s">
        <v>14</v>
      </c>
      <c r="J362" s="8" t="s">
        <v>14</v>
      </c>
      <c r="K362" s="8" t="s">
        <v>14</v>
      </c>
      <c r="L362" s="8" t="s">
        <v>14</v>
      </c>
      <c r="M362" s="8" t="s">
        <v>14</v>
      </c>
      <c r="N362" s="8" t="s">
        <v>14</v>
      </c>
      <c r="O362" s="8" t="s">
        <v>14</v>
      </c>
      <c r="P362" s="8" t="s">
        <v>14</v>
      </c>
      <c r="Q362" s="8" t="s">
        <v>14</v>
      </c>
      <c r="R362" s="8" t="s">
        <v>14</v>
      </c>
      <c r="S362" s="8" t="s">
        <v>14</v>
      </c>
      <c r="T362" s="8" t="s">
        <v>14</v>
      </c>
    </row>
    <row r="363">
      <c r="A363" s="8" t="s">
        <v>14</v>
      </c>
      <c r="B363" s="8" t="s">
        <v>14</v>
      </c>
      <c r="C363" s="8" t="s">
        <v>14</v>
      </c>
      <c r="D363" s="8" t="s">
        <v>14</v>
      </c>
      <c r="E363" s="8" t="s">
        <v>14</v>
      </c>
      <c r="F363" s="8" t="s">
        <v>14</v>
      </c>
      <c r="G363" s="8" t="s">
        <v>14</v>
      </c>
      <c r="H363" s="8" t="s">
        <v>14</v>
      </c>
      <c r="I363" s="8" t="s">
        <v>14</v>
      </c>
      <c r="J363" s="8" t="s">
        <v>14</v>
      </c>
      <c r="K363" s="8" t="s">
        <v>14</v>
      </c>
      <c r="L363" s="8" t="s">
        <v>14</v>
      </c>
      <c r="M363" s="8" t="s">
        <v>14</v>
      </c>
      <c r="N363" s="8" t="s">
        <v>14</v>
      </c>
      <c r="O363" s="8" t="s">
        <v>14</v>
      </c>
      <c r="P363" s="8" t="s">
        <v>14</v>
      </c>
      <c r="Q363" s="8" t="s">
        <v>14</v>
      </c>
      <c r="R363" s="8" t="s">
        <v>14</v>
      </c>
      <c r="S363" s="8" t="s">
        <v>14</v>
      </c>
      <c r="T363" s="8" t="s">
        <v>14</v>
      </c>
    </row>
    <row r="364">
      <c r="A364" s="8" t="s">
        <v>14</v>
      </c>
      <c r="B364" s="8" t="s">
        <v>14</v>
      </c>
      <c r="C364" s="8" t="s">
        <v>14</v>
      </c>
      <c r="D364" s="8" t="s">
        <v>14</v>
      </c>
      <c r="E364" s="8" t="s">
        <v>14</v>
      </c>
      <c r="F364" s="8" t="s">
        <v>14</v>
      </c>
      <c r="G364" s="8" t="s">
        <v>14</v>
      </c>
      <c r="H364" s="8" t="s">
        <v>14</v>
      </c>
      <c r="I364" s="8" t="s">
        <v>14</v>
      </c>
      <c r="J364" s="8" t="s">
        <v>14</v>
      </c>
      <c r="K364" s="8" t="s">
        <v>14</v>
      </c>
      <c r="L364" s="8" t="s">
        <v>14</v>
      </c>
      <c r="M364" s="8" t="s">
        <v>14</v>
      </c>
      <c r="N364" s="8" t="s">
        <v>14</v>
      </c>
      <c r="O364" s="8" t="s">
        <v>14</v>
      </c>
      <c r="P364" s="8" t="s">
        <v>14</v>
      </c>
      <c r="Q364" s="8" t="s">
        <v>14</v>
      </c>
      <c r="R364" s="8" t="s">
        <v>14</v>
      </c>
      <c r="S364" s="8" t="s">
        <v>14</v>
      </c>
      <c r="T364" s="8" t="s">
        <v>14</v>
      </c>
    </row>
    <row r="365">
      <c r="A365" s="8" t="s">
        <v>14</v>
      </c>
      <c r="B365" s="8" t="s">
        <v>14</v>
      </c>
      <c r="C365" s="8" t="s">
        <v>14</v>
      </c>
      <c r="D365" s="8" t="s">
        <v>14</v>
      </c>
      <c r="E365" s="8" t="s">
        <v>14</v>
      </c>
      <c r="F365" s="8" t="s">
        <v>14</v>
      </c>
      <c r="G365" s="8" t="s">
        <v>14</v>
      </c>
      <c r="H365" s="8" t="s">
        <v>14</v>
      </c>
      <c r="I365" s="8" t="s">
        <v>14</v>
      </c>
      <c r="J365" s="8" t="s">
        <v>14</v>
      </c>
      <c r="K365" s="8" t="s">
        <v>14</v>
      </c>
      <c r="L365" s="8" t="s">
        <v>14</v>
      </c>
      <c r="M365" s="8" t="s">
        <v>14</v>
      </c>
      <c r="N365" s="8" t="s">
        <v>14</v>
      </c>
      <c r="O365" s="8" t="s">
        <v>14</v>
      </c>
      <c r="P365" s="8" t="s">
        <v>14</v>
      </c>
      <c r="Q365" s="8" t="s">
        <v>14</v>
      </c>
      <c r="R365" s="8" t="s">
        <v>14</v>
      </c>
      <c r="S365" s="8" t="s">
        <v>14</v>
      </c>
      <c r="T365" s="8" t="s">
        <v>14</v>
      </c>
    </row>
    <row r="366">
      <c r="A366" s="8" t="s">
        <v>14</v>
      </c>
      <c r="B366" s="8" t="s">
        <v>14</v>
      </c>
      <c r="C366" s="8" t="s">
        <v>14</v>
      </c>
      <c r="D366" s="8" t="s">
        <v>14</v>
      </c>
      <c r="E366" s="8" t="s">
        <v>14</v>
      </c>
      <c r="F366" s="8" t="s">
        <v>14</v>
      </c>
      <c r="G366" s="8" t="s">
        <v>14</v>
      </c>
      <c r="H366" s="8" t="s">
        <v>14</v>
      </c>
      <c r="I366" s="8" t="s">
        <v>14</v>
      </c>
      <c r="J366" s="8" t="s">
        <v>14</v>
      </c>
      <c r="K366" s="8" t="s">
        <v>14</v>
      </c>
      <c r="L366" s="8" t="s">
        <v>14</v>
      </c>
      <c r="M366" s="8" t="s">
        <v>14</v>
      </c>
      <c r="N366" s="8" t="s">
        <v>14</v>
      </c>
      <c r="O366" s="8" t="s">
        <v>14</v>
      </c>
      <c r="P366" s="8" t="s">
        <v>14</v>
      </c>
      <c r="Q366" s="8" t="s">
        <v>14</v>
      </c>
      <c r="R366" s="8" t="s">
        <v>14</v>
      </c>
      <c r="S366" s="8" t="s">
        <v>14</v>
      </c>
      <c r="T366" s="8" t="s">
        <v>14</v>
      </c>
    </row>
    <row r="367">
      <c r="A367" s="8" t="s">
        <v>14</v>
      </c>
      <c r="B367" s="8" t="s">
        <v>14</v>
      </c>
      <c r="C367" s="8" t="s">
        <v>14</v>
      </c>
      <c r="D367" s="8" t="s">
        <v>14</v>
      </c>
      <c r="E367" s="8" t="s">
        <v>14</v>
      </c>
      <c r="F367" s="8" t="s">
        <v>14</v>
      </c>
      <c r="G367" s="8" t="s">
        <v>14</v>
      </c>
      <c r="H367" s="8" t="s">
        <v>14</v>
      </c>
      <c r="I367" s="8" t="s">
        <v>14</v>
      </c>
      <c r="J367" s="8" t="s">
        <v>14</v>
      </c>
      <c r="K367" s="8" t="s">
        <v>14</v>
      </c>
      <c r="L367" s="8" t="s">
        <v>14</v>
      </c>
      <c r="M367" s="8" t="s">
        <v>14</v>
      </c>
      <c r="N367" s="8" t="s">
        <v>14</v>
      </c>
      <c r="O367" s="8" t="s">
        <v>14</v>
      </c>
      <c r="P367" s="8" t="s">
        <v>14</v>
      </c>
      <c r="Q367" s="8" t="s">
        <v>14</v>
      </c>
      <c r="R367" s="8" t="s">
        <v>14</v>
      </c>
      <c r="S367" s="8" t="s">
        <v>14</v>
      </c>
      <c r="T367" s="8" t="s">
        <v>14</v>
      </c>
    </row>
    <row r="368">
      <c r="A368" s="8" t="s">
        <v>14</v>
      </c>
      <c r="B368" s="8" t="s">
        <v>14</v>
      </c>
      <c r="C368" s="8" t="s">
        <v>14</v>
      </c>
      <c r="D368" s="8" t="s">
        <v>14</v>
      </c>
      <c r="E368" s="8" t="s">
        <v>14</v>
      </c>
      <c r="F368" s="8" t="s">
        <v>14</v>
      </c>
      <c r="G368" s="8" t="s">
        <v>14</v>
      </c>
      <c r="H368" s="8" t="s">
        <v>14</v>
      </c>
      <c r="I368" s="8" t="s">
        <v>14</v>
      </c>
      <c r="J368" s="8" t="s">
        <v>14</v>
      </c>
      <c r="K368" s="8" t="s">
        <v>14</v>
      </c>
      <c r="L368" s="8" t="s">
        <v>14</v>
      </c>
      <c r="M368" s="8" t="s">
        <v>14</v>
      </c>
      <c r="N368" s="8" t="s">
        <v>14</v>
      </c>
      <c r="O368" s="8" t="s">
        <v>14</v>
      </c>
      <c r="P368" s="8" t="s">
        <v>14</v>
      </c>
      <c r="Q368" s="8" t="s">
        <v>14</v>
      </c>
      <c r="R368" s="8" t="s">
        <v>14</v>
      </c>
      <c r="S368" s="8" t="s">
        <v>14</v>
      </c>
      <c r="T368" s="8" t="s">
        <v>14</v>
      </c>
    </row>
    <row r="369">
      <c r="A369" s="8" t="s">
        <v>14</v>
      </c>
      <c r="B369" s="8" t="s">
        <v>14</v>
      </c>
      <c r="C369" s="8" t="s">
        <v>14</v>
      </c>
      <c r="D369" s="8" t="s">
        <v>14</v>
      </c>
      <c r="E369" s="8" t="s">
        <v>14</v>
      </c>
      <c r="F369" s="8" t="s">
        <v>14</v>
      </c>
      <c r="G369" s="8" t="s">
        <v>14</v>
      </c>
      <c r="H369" s="8" t="s">
        <v>14</v>
      </c>
      <c r="I369" s="8" t="s">
        <v>14</v>
      </c>
      <c r="J369" s="8" t="s">
        <v>14</v>
      </c>
      <c r="K369" s="8" t="s">
        <v>14</v>
      </c>
      <c r="L369" s="8" t="s">
        <v>14</v>
      </c>
      <c r="M369" s="8" t="s">
        <v>14</v>
      </c>
      <c r="N369" s="8" t="s">
        <v>14</v>
      </c>
      <c r="O369" s="8" t="s">
        <v>14</v>
      </c>
      <c r="P369" s="8" t="s">
        <v>14</v>
      </c>
      <c r="Q369" s="8" t="s">
        <v>14</v>
      </c>
      <c r="R369" s="8" t="s">
        <v>14</v>
      </c>
      <c r="S369" s="8" t="s">
        <v>14</v>
      </c>
      <c r="T369" s="8" t="s">
        <v>14</v>
      </c>
    </row>
    <row r="370">
      <c r="A370" s="8" t="s">
        <v>14</v>
      </c>
      <c r="B370" s="8" t="s">
        <v>14</v>
      </c>
      <c r="C370" s="8" t="s">
        <v>14</v>
      </c>
      <c r="D370" s="8" t="s">
        <v>14</v>
      </c>
      <c r="E370" s="8" t="s">
        <v>14</v>
      </c>
      <c r="F370" s="8" t="s">
        <v>14</v>
      </c>
      <c r="G370" s="8" t="s">
        <v>14</v>
      </c>
      <c r="H370" s="8" t="s">
        <v>14</v>
      </c>
      <c r="I370" s="8" t="s">
        <v>14</v>
      </c>
      <c r="J370" s="8" t="s">
        <v>14</v>
      </c>
      <c r="K370" s="8" t="s">
        <v>14</v>
      </c>
      <c r="L370" s="8" t="s">
        <v>14</v>
      </c>
      <c r="M370" s="8" t="s">
        <v>14</v>
      </c>
      <c r="N370" s="8" t="s">
        <v>14</v>
      </c>
      <c r="O370" s="8" t="s">
        <v>14</v>
      </c>
      <c r="P370" s="8" t="s">
        <v>14</v>
      </c>
      <c r="Q370" s="8" t="s">
        <v>14</v>
      </c>
      <c r="R370" s="8" t="s">
        <v>14</v>
      </c>
      <c r="S370" s="8" t="s">
        <v>14</v>
      </c>
      <c r="T370" s="8" t="s">
        <v>14</v>
      </c>
    </row>
    <row r="371">
      <c r="A371" s="8" t="s">
        <v>14</v>
      </c>
      <c r="B371" s="8" t="s">
        <v>14</v>
      </c>
      <c r="C371" s="8" t="s">
        <v>14</v>
      </c>
      <c r="D371" s="8" t="s">
        <v>14</v>
      </c>
      <c r="E371" s="8" t="s">
        <v>14</v>
      </c>
      <c r="F371" s="8" t="s">
        <v>14</v>
      </c>
      <c r="G371" s="8" t="s">
        <v>14</v>
      </c>
      <c r="H371" s="8" t="s">
        <v>14</v>
      </c>
      <c r="I371" s="8" t="s">
        <v>14</v>
      </c>
      <c r="J371" s="8" t="s">
        <v>14</v>
      </c>
      <c r="K371" s="8" t="s">
        <v>14</v>
      </c>
      <c r="L371" s="8" t="s">
        <v>14</v>
      </c>
      <c r="M371" s="8" t="s">
        <v>14</v>
      </c>
      <c r="N371" s="8" t="s">
        <v>14</v>
      </c>
      <c r="O371" s="8" t="s">
        <v>14</v>
      </c>
      <c r="P371" s="8" t="s">
        <v>14</v>
      </c>
      <c r="Q371" s="8" t="s">
        <v>14</v>
      </c>
      <c r="R371" s="8" t="s">
        <v>14</v>
      </c>
      <c r="S371" s="8" t="s">
        <v>14</v>
      </c>
      <c r="T371" s="8" t="s">
        <v>14</v>
      </c>
    </row>
    <row r="372">
      <c r="A372" s="8" t="s">
        <v>14</v>
      </c>
      <c r="B372" s="8" t="s">
        <v>14</v>
      </c>
      <c r="C372" s="8" t="s">
        <v>14</v>
      </c>
      <c r="D372" s="8" t="s">
        <v>14</v>
      </c>
      <c r="E372" s="8" t="s">
        <v>14</v>
      </c>
      <c r="F372" s="8" t="s">
        <v>14</v>
      </c>
      <c r="G372" s="8" t="s">
        <v>14</v>
      </c>
      <c r="H372" s="8" t="s">
        <v>14</v>
      </c>
      <c r="I372" s="8" t="s">
        <v>14</v>
      </c>
      <c r="J372" s="8" t="s">
        <v>14</v>
      </c>
      <c r="K372" s="8" t="s">
        <v>14</v>
      </c>
      <c r="L372" s="8" t="s">
        <v>14</v>
      </c>
      <c r="M372" s="8" t="s">
        <v>14</v>
      </c>
      <c r="N372" s="8" t="s">
        <v>14</v>
      </c>
      <c r="O372" s="8" t="s">
        <v>14</v>
      </c>
      <c r="P372" s="8" t="s">
        <v>14</v>
      </c>
      <c r="Q372" s="8" t="s">
        <v>14</v>
      </c>
      <c r="R372" s="8" t="s">
        <v>14</v>
      </c>
      <c r="S372" s="8" t="s">
        <v>14</v>
      </c>
      <c r="T372" s="8" t="s">
        <v>14</v>
      </c>
    </row>
    <row r="373">
      <c r="A373" s="8" t="s">
        <v>14</v>
      </c>
      <c r="B373" s="8" t="s">
        <v>14</v>
      </c>
      <c r="C373" s="8" t="s">
        <v>14</v>
      </c>
      <c r="D373" s="8" t="s">
        <v>14</v>
      </c>
      <c r="E373" s="8" t="s">
        <v>14</v>
      </c>
      <c r="F373" s="8" t="s">
        <v>14</v>
      </c>
      <c r="G373" s="8" t="s">
        <v>14</v>
      </c>
      <c r="H373" s="8" t="s">
        <v>14</v>
      </c>
      <c r="I373" s="8" t="s">
        <v>14</v>
      </c>
      <c r="J373" s="8" t="s">
        <v>14</v>
      </c>
      <c r="K373" s="8" t="s">
        <v>14</v>
      </c>
      <c r="L373" s="8" t="s">
        <v>14</v>
      </c>
      <c r="M373" s="8" t="s">
        <v>14</v>
      </c>
      <c r="N373" s="8" t="s">
        <v>14</v>
      </c>
      <c r="O373" s="8" t="s">
        <v>14</v>
      </c>
      <c r="P373" s="8" t="s">
        <v>14</v>
      </c>
      <c r="Q373" s="8" t="s">
        <v>14</v>
      </c>
      <c r="R373" s="8" t="s">
        <v>14</v>
      </c>
      <c r="S373" s="8" t="s">
        <v>14</v>
      </c>
      <c r="T373" s="8" t="s">
        <v>14</v>
      </c>
    </row>
    <row r="374">
      <c r="A374" s="8" t="s">
        <v>14</v>
      </c>
      <c r="B374" s="8" t="s">
        <v>14</v>
      </c>
      <c r="C374" s="8" t="s">
        <v>14</v>
      </c>
      <c r="D374" s="8" t="s">
        <v>14</v>
      </c>
      <c r="E374" s="8" t="s">
        <v>14</v>
      </c>
      <c r="F374" s="8" t="s">
        <v>14</v>
      </c>
      <c r="G374" s="8" t="s">
        <v>14</v>
      </c>
      <c r="H374" s="8" t="s">
        <v>14</v>
      </c>
      <c r="I374" s="8" t="s">
        <v>14</v>
      </c>
      <c r="J374" s="8" t="s">
        <v>14</v>
      </c>
      <c r="K374" s="8" t="s">
        <v>14</v>
      </c>
      <c r="L374" s="8" t="s">
        <v>14</v>
      </c>
      <c r="M374" s="8" t="s">
        <v>14</v>
      </c>
      <c r="N374" s="8" t="s">
        <v>14</v>
      </c>
      <c r="O374" s="8" t="s">
        <v>14</v>
      </c>
      <c r="P374" s="8" t="s">
        <v>14</v>
      </c>
      <c r="Q374" s="8" t="s">
        <v>14</v>
      </c>
      <c r="R374" s="8" t="s">
        <v>14</v>
      </c>
      <c r="S374" s="8" t="s">
        <v>14</v>
      </c>
      <c r="T374" s="8" t="s">
        <v>14</v>
      </c>
    </row>
    <row r="375">
      <c r="A375" s="8" t="s">
        <v>14</v>
      </c>
      <c r="B375" s="8" t="s">
        <v>14</v>
      </c>
      <c r="C375" s="8" t="s">
        <v>14</v>
      </c>
      <c r="D375" s="8" t="s">
        <v>14</v>
      </c>
      <c r="E375" s="8" t="s">
        <v>14</v>
      </c>
      <c r="F375" s="8" t="s">
        <v>14</v>
      </c>
      <c r="G375" s="8" t="s">
        <v>14</v>
      </c>
      <c r="H375" s="8" t="s">
        <v>14</v>
      </c>
      <c r="I375" s="8" t="s">
        <v>14</v>
      </c>
      <c r="J375" s="8" t="s">
        <v>14</v>
      </c>
      <c r="K375" s="8" t="s">
        <v>14</v>
      </c>
      <c r="L375" s="8" t="s">
        <v>14</v>
      </c>
      <c r="M375" s="8" t="s">
        <v>14</v>
      </c>
      <c r="N375" s="8" t="s">
        <v>14</v>
      </c>
      <c r="O375" s="8" t="s">
        <v>14</v>
      </c>
      <c r="P375" s="8" t="s">
        <v>14</v>
      </c>
      <c r="Q375" s="8" t="s">
        <v>14</v>
      </c>
      <c r="R375" s="8" t="s">
        <v>14</v>
      </c>
      <c r="S375" s="8" t="s">
        <v>14</v>
      </c>
      <c r="T375" s="8" t="s">
        <v>14</v>
      </c>
    </row>
    <row r="376">
      <c r="A376" s="8" t="s">
        <v>14</v>
      </c>
      <c r="B376" s="8" t="s">
        <v>14</v>
      </c>
      <c r="C376" s="8" t="s">
        <v>14</v>
      </c>
      <c r="D376" s="8" t="s">
        <v>14</v>
      </c>
      <c r="E376" s="8" t="s">
        <v>14</v>
      </c>
      <c r="F376" s="8" t="s">
        <v>14</v>
      </c>
      <c r="G376" s="8" t="s">
        <v>14</v>
      </c>
      <c r="H376" s="8" t="s">
        <v>14</v>
      </c>
      <c r="I376" s="8" t="s">
        <v>14</v>
      </c>
      <c r="J376" s="8" t="s">
        <v>14</v>
      </c>
      <c r="K376" s="8" t="s">
        <v>14</v>
      </c>
      <c r="L376" s="8" t="s">
        <v>14</v>
      </c>
      <c r="M376" s="8" t="s">
        <v>14</v>
      </c>
      <c r="N376" s="8" t="s">
        <v>14</v>
      </c>
      <c r="O376" s="8" t="s">
        <v>14</v>
      </c>
      <c r="P376" s="8" t="s">
        <v>14</v>
      </c>
      <c r="Q376" s="8" t="s">
        <v>14</v>
      </c>
      <c r="R376" s="8" t="s">
        <v>14</v>
      </c>
      <c r="S376" s="8" t="s">
        <v>14</v>
      </c>
      <c r="T376" s="8" t="s">
        <v>14</v>
      </c>
    </row>
    <row r="377">
      <c r="A377" s="8" t="s">
        <v>14</v>
      </c>
      <c r="B377" s="8" t="s">
        <v>14</v>
      </c>
      <c r="C377" s="8" t="s">
        <v>14</v>
      </c>
      <c r="D377" s="8" t="s">
        <v>14</v>
      </c>
      <c r="E377" s="8" t="s">
        <v>14</v>
      </c>
      <c r="F377" s="8" t="s">
        <v>14</v>
      </c>
      <c r="G377" s="8" t="s">
        <v>14</v>
      </c>
      <c r="H377" s="8" t="s">
        <v>14</v>
      </c>
      <c r="I377" s="8" t="s">
        <v>14</v>
      </c>
      <c r="J377" s="8" t="s">
        <v>14</v>
      </c>
      <c r="K377" s="8" t="s">
        <v>14</v>
      </c>
      <c r="L377" s="8" t="s">
        <v>14</v>
      </c>
      <c r="M377" s="8" t="s">
        <v>14</v>
      </c>
      <c r="N377" s="8" t="s">
        <v>14</v>
      </c>
      <c r="O377" s="8" t="s">
        <v>14</v>
      </c>
      <c r="P377" s="8" t="s">
        <v>14</v>
      </c>
      <c r="Q377" s="8" t="s">
        <v>14</v>
      </c>
      <c r="R377" s="8" t="s">
        <v>14</v>
      </c>
      <c r="S377" s="8" t="s">
        <v>14</v>
      </c>
      <c r="T377" s="8" t="s">
        <v>14</v>
      </c>
    </row>
    <row r="378">
      <c r="A378" s="8" t="s">
        <v>14</v>
      </c>
      <c r="B378" s="8" t="s">
        <v>14</v>
      </c>
      <c r="C378" s="8" t="s">
        <v>14</v>
      </c>
      <c r="D378" s="8" t="s">
        <v>14</v>
      </c>
      <c r="E378" s="8" t="s">
        <v>14</v>
      </c>
      <c r="F378" s="8" t="s">
        <v>14</v>
      </c>
      <c r="G378" s="8" t="s">
        <v>14</v>
      </c>
      <c r="H378" s="8" t="s">
        <v>14</v>
      </c>
      <c r="I378" s="8" t="s">
        <v>14</v>
      </c>
      <c r="J378" s="8" t="s">
        <v>14</v>
      </c>
      <c r="K378" s="8" t="s">
        <v>14</v>
      </c>
      <c r="L378" s="8" t="s">
        <v>14</v>
      </c>
      <c r="M378" s="8" t="s">
        <v>14</v>
      </c>
      <c r="N378" s="8" t="s">
        <v>14</v>
      </c>
      <c r="O378" s="8" t="s">
        <v>14</v>
      </c>
      <c r="P378" s="8" t="s">
        <v>14</v>
      </c>
      <c r="Q378" s="8" t="s">
        <v>14</v>
      </c>
      <c r="R378" s="8" t="s">
        <v>14</v>
      </c>
      <c r="S378" s="8" t="s">
        <v>14</v>
      </c>
      <c r="T378" s="8" t="s">
        <v>14</v>
      </c>
    </row>
    <row r="379">
      <c r="A379" s="8" t="s">
        <v>14</v>
      </c>
      <c r="B379" s="8" t="s">
        <v>14</v>
      </c>
      <c r="C379" s="8" t="s">
        <v>14</v>
      </c>
      <c r="D379" s="8" t="s">
        <v>14</v>
      </c>
      <c r="E379" s="8" t="s">
        <v>14</v>
      </c>
      <c r="F379" s="8" t="s">
        <v>14</v>
      </c>
      <c r="G379" s="8" t="s">
        <v>14</v>
      </c>
      <c r="H379" s="8" t="s">
        <v>14</v>
      </c>
      <c r="I379" s="8" t="s">
        <v>14</v>
      </c>
      <c r="J379" s="8" t="s">
        <v>14</v>
      </c>
      <c r="K379" s="8" t="s">
        <v>14</v>
      </c>
      <c r="L379" s="8" t="s">
        <v>14</v>
      </c>
      <c r="M379" s="8" t="s">
        <v>14</v>
      </c>
      <c r="N379" s="8" t="s">
        <v>14</v>
      </c>
      <c r="O379" s="8" t="s">
        <v>14</v>
      </c>
      <c r="P379" s="8" t="s">
        <v>14</v>
      </c>
      <c r="Q379" s="8" t="s">
        <v>14</v>
      </c>
      <c r="R379" s="8" t="s">
        <v>14</v>
      </c>
      <c r="S379" s="8" t="s">
        <v>14</v>
      </c>
      <c r="T379" s="8" t="s">
        <v>14</v>
      </c>
    </row>
    <row r="380">
      <c r="A380" s="8" t="s">
        <v>14</v>
      </c>
      <c r="B380" s="8" t="s">
        <v>14</v>
      </c>
      <c r="C380" s="8" t="s">
        <v>14</v>
      </c>
      <c r="D380" s="8" t="s">
        <v>14</v>
      </c>
      <c r="E380" s="8" t="s">
        <v>14</v>
      </c>
      <c r="F380" s="8" t="s">
        <v>14</v>
      </c>
      <c r="G380" s="8" t="s">
        <v>14</v>
      </c>
      <c r="H380" s="8" t="s">
        <v>14</v>
      </c>
      <c r="I380" s="8" t="s">
        <v>14</v>
      </c>
      <c r="J380" s="8" t="s">
        <v>14</v>
      </c>
      <c r="K380" s="8" t="s">
        <v>14</v>
      </c>
      <c r="L380" s="8" t="s">
        <v>14</v>
      </c>
      <c r="M380" s="8" t="s">
        <v>14</v>
      </c>
      <c r="N380" s="8" t="s">
        <v>14</v>
      </c>
      <c r="O380" s="8" t="s">
        <v>14</v>
      </c>
      <c r="P380" s="8" t="s">
        <v>14</v>
      </c>
      <c r="Q380" s="8" t="s">
        <v>14</v>
      </c>
      <c r="R380" s="8" t="s">
        <v>14</v>
      </c>
      <c r="S380" s="8" t="s">
        <v>14</v>
      </c>
      <c r="T380" s="8" t="s">
        <v>14</v>
      </c>
    </row>
    <row r="381">
      <c r="A381" s="8" t="s">
        <v>14</v>
      </c>
      <c r="B381" s="8" t="s">
        <v>14</v>
      </c>
      <c r="C381" s="8" t="s">
        <v>14</v>
      </c>
      <c r="D381" s="8" t="s">
        <v>14</v>
      </c>
      <c r="E381" s="8" t="s">
        <v>14</v>
      </c>
      <c r="F381" s="8" t="s">
        <v>14</v>
      </c>
      <c r="G381" s="8" t="s">
        <v>14</v>
      </c>
      <c r="H381" s="8" t="s">
        <v>14</v>
      </c>
      <c r="I381" s="8" t="s">
        <v>14</v>
      </c>
      <c r="J381" s="8" t="s">
        <v>14</v>
      </c>
      <c r="K381" s="8" t="s">
        <v>14</v>
      </c>
      <c r="L381" s="8" t="s">
        <v>14</v>
      </c>
      <c r="M381" s="8" t="s">
        <v>14</v>
      </c>
      <c r="N381" s="8" t="s">
        <v>14</v>
      </c>
      <c r="O381" s="8" t="s">
        <v>14</v>
      </c>
      <c r="P381" s="8" t="s">
        <v>14</v>
      </c>
      <c r="Q381" s="8" t="s">
        <v>14</v>
      </c>
      <c r="R381" s="8" t="s">
        <v>14</v>
      </c>
      <c r="S381" s="8" t="s">
        <v>14</v>
      </c>
      <c r="T381" s="8" t="s">
        <v>14</v>
      </c>
    </row>
    <row r="382">
      <c r="A382" s="8" t="s">
        <v>14</v>
      </c>
      <c r="B382" s="8" t="s">
        <v>14</v>
      </c>
      <c r="C382" s="8" t="s">
        <v>14</v>
      </c>
      <c r="D382" s="8" t="s">
        <v>14</v>
      </c>
      <c r="E382" s="8" t="s">
        <v>14</v>
      </c>
      <c r="F382" s="8" t="s">
        <v>14</v>
      </c>
      <c r="G382" s="8" t="s">
        <v>14</v>
      </c>
      <c r="H382" s="8" t="s">
        <v>14</v>
      </c>
      <c r="I382" s="8" t="s">
        <v>14</v>
      </c>
      <c r="J382" s="8" t="s">
        <v>14</v>
      </c>
      <c r="K382" s="8" t="s">
        <v>14</v>
      </c>
      <c r="L382" s="8" t="s">
        <v>14</v>
      </c>
      <c r="M382" s="8" t="s">
        <v>14</v>
      </c>
      <c r="N382" s="8" t="s">
        <v>14</v>
      </c>
      <c r="O382" s="8" t="s">
        <v>14</v>
      </c>
      <c r="P382" s="8" t="s">
        <v>14</v>
      </c>
      <c r="Q382" s="8" t="s">
        <v>14</v>
      </c>
      <c r="R382" s="8" t="s">
        <v>14</v>
      </c>
      <c r="S382" s="8" t="s">
        <v>14</v>
      </c>
      <c r="T382" s="8" t="s">
        <v>14</v>
      </c>
    </row>
    <row r="383">
      <c r="A383" s="8" t="s">
        <v>14</v>
      </c>
      <c r="B383" s="8" t="s">
        <v>14</v>
      </c>
      <c r="C383" s="8" t="s">
        <v>14</v>
      </c>
      <c r="D383" s="8" t="s">
        <v>14</v>
      </c>
      <c r="E383" s="8" t="s">
        <v>14</v>
      </c>
      <c r="F383" s="8" t="s">
        <v>14</v>
      </c>
      <c r="G383" s="8" t="s">
        <v>14</v>
      </c>
      <c r="H383" s="8" t="s">
        <v>14</v>
      </c>
      <c r="I383" s="8" t="s">
        <v>14</v>
      </c>
      <c r="J383" s="8" t="s">
        <v>14</v>
      </c>
      <c r="K383" s="8" t="s">
        <v>14</v>
      </c>
      <c r="L383" s="8" t="s">
        <v>14</v>
      </c>
      <c r="M383" s="8" t="s">
        <v>14</v>
      </c>
      <c r="N383" s="8" t="s">
        <v>14</v>
      </c>
      <c r="O383" s="8" t="s">
        <v>14</v>
      </c>
      <c r="P383" s="8" t="s">
        <v>14</v>
      </c>
      <c r="Q383" s="8" t="s">
        <v>14</v>
      </c>
      <c r="R383" s="8" t="s">
        <v>14</v>
      </c>
      <c r="S383" s="8" t="s">
        <v>14</v>
      </c>
      <c r="T383" s="8" t="s">
        <v>14</v>
      </c>
    </row>
    <row r="384">
      <c r="A384" s="8" t="s">
        <v>14</v>
      </c>
      <c r="B384" s="8" t="s">
        <v>14</v>
      </c>
      <c r="C384" s="8" t="s">
        <v>14</v>
      </c>
      <c r="D384" s="8" t="s">
        <v>14</v>
      </c>
      <c r="E384" s="8" t="s">
        <v>14</v>
      </c>
      <c r="F384" s="8" t="s">
        <v>14</v>
      </c>
      <c r="G384" s="8" t="s">
        <v>14</v>
      </c>
      <c r="H384" s="8" t="s">
        <v>14</v>
      </c>
      <c r="I384" s="8" t="s">
        <v>14</v>
      </c>
      <c r="J384" s="8" t="s">
        <v>14</v>
      </c>
      <c r="K384" s="8" t="s">
        <v>14</v>
      </c>
      <c r="L384" s="8" t="s">
        <v>14</v>
      </c>
      <c r="M384" s="8" t="s">
        <v>14</v>
      </c>
      <c r="N384" s="8" t="s">
        <v>14</v>
      </c>
      <c r="O384" s="8" t="s">
        <v>14</v>
      </c>
      <c r="P384" s="8" t="s">
        <v>14</v>
      </c>
      <c r="Q384" s="8" t="s">
        <v>14</v>
      </c>
      <c r="R384" s="8" t="s">
        <v>14</v>
      </c>
      <c r="S384" s="8" t="s">
        <v>14</v>
      </c>
      <c r="T384" s="8" t="s">
        <v>14</v>
      </c>
    </row>
    <row r="385">
      <c r="A385" s="8" t="s">
        <v>14</v>
      </c>
      <c r="B385" s="8" t="s">
        <v>14</v>
      </c>
      <c r="C385" s="8" t="s">
        <v>14</v>
      </c>
      <c r="D385" s="8" t="s">
        <v>14</v>
      </c>
      <c r="E385" s="8" t="s">
        <v>14</v>
      </c>
      <c r="F385" s="8" t="s">
        <v>14</v>
      </c>
      <c r="G385" s="8" t="s">
        <v>14</v>
      </c>
      <c r="H385" s="8" t="s">
        <v>14</v>
      </c>
      <c r="I385" s="8" t="s">
        <v>14</v>
      </c>
      <c r="J385" s="8" t="s">
        <v>14</v>
      </c>
      <c r="K385" s="8" t="s">
        <v>14</v>
      </c>
      <c r="L385" s="8" t="s">
        <v>14</v>
      </c>
      <c r="M385" s="8" t="s">
        <v>14</v>
      </c>
      <c r="N385" s="8" t="s">
        <v>14</v>
      </c>
      <c r="O385" s="8" t="s">
        <v>14</v>
      </c>
      <c r="P385" s="8" t="s">
        <v>14</v>
      </c>
      <c r="Q385" s="8" t="s">
        <v>14</v>
      </c>
      <c r="R385" s="8" t="s">
        <v>14</v>
      </c>
      <c r="S385" s="8" t="s">
        <v>14</v>
      </c>
      <c r="T385" s="8" t="s">
        <v>14</v>
      </c>
    </row>
    <row r="386">
      <c r="A386" s="8" t="s">
        <v>14</v>
      </c>
      <c r="B386" s="8" t="s">
        <v>14</v>
      </c>
      <c r="C386" s="8" t="s">
        <v>14</v>
      </c>
      <c r="D386" s="8" t="s">
        <v>14</v>
      </c>
      <c r="E386" s="8" t="s">
        <v>14</v>
      </c>
      <c r="F386" s="8" t="s">
        <v>14</v>
      </c>
      <c r="G386" s="8" t="s">
        <v>14</v>
      </c>
      <c r="H386" s="8" t="s">
        <v>14</v>
      </c>
      <c r="I386" s="8" t="s">
        <v>14</v>
      </c>
      <c r="J386" s="8" t="s">
        <v>14</v>
      </c>
      <c r="K386" s="8" t="s">
        <v>14</v>
      </c>
      <c r="L386" s="8" t="s">
        <v>14</v>
      </c>
      <c r="M386" s="8" t="s">
        <v>14</v>
      </c>
      <c r="N386" s="8" t="s">
        <v>14</v>
      </c>
      <c r="O386" s="8" t="s">
        <v>14</v>
      </c>
      <c r="P386" s="8" t="s">
        <v>14</v>
      </c>
      <c r="Q386" s="8" t="s">
        <v>14</v>
      </c>
      <c r="R386" s="8" t="s">
        <v>14</v>
      </c>
      <c r="S386" s="8" t="s">
        <v>14</v>
      </c>
      <c r="T386" s="8" t="s">
        <v>14</v>
      </c>
    </row>
    <row r="387">
      <c r="A387" s="8" t="s">
        <v>14</v>
      </c>
      <c r="B387" s="8" t="s">
        <v>14</v>
      </c>
      <c r="C387" s="8" t="s">
        <v>14</v>
      </c>
      <c r="D387" s="8" t="s">
        <v>14</v>
      </c>
      <c r="E387" s="8" t="s">
        <v>14</v>
      </c>
      <c r="F387" s="8" t="s">
        <v>14</v>
      </c>
      <c r="G387" s="8" t="s">
        <v>14</v>
      </c>
      <c r="H387" s="8" t="s">
        <v>14</v>
      </c>
      <c r="I387" s="8" t="s">
        <v>14</v>
      </c>
      <c r="J387" s="8" t="s">
        <v>14</v>
      </c>
      <c r="K387" s="8" t="s">
        <v>14</v>
      </c>
      <c r="L387" s="8" t="s">
        <v>14</v>
      </c>
      <c r="M387" s="8" t="s">
        <v>14</v>
      </c>
      <c r="N387" s="8" t="s">
        <v>14</v>
      </c>
      <c r="O387" s="8" t="s">
        <v>14</v>
      </c>
      <c r="P387" s="8" t="s">
        <v>14</v>
      </c>
      <c r="Q387" s="8" t="s">
        <v>14</v>
      </c>
      <c r="R387" s="8" t="s">
        <v>14</v>
      </c>
      <c r="S387" s="8" t="s">
        <v>14</v>
      </c>
      <c r="T387" s="8" t="s">
        <v>14</v>
      </c>
    </row>
    <row r="388">
      <c r="A388" s="8" t="s">
        <v>14</v>
      </c>
      <c r="B388" s="8" t="s">
        <v>14</v>
      </c>
      <c r="C388" s="8" t="s">
        <v>14</v>
      </c>
      <c r="D388" s="8" t="s">
        <v>14</v>
      </c>
      <c r="E388" s="8" t="s">
        <v>14</v>
      </c>
      <c r="F388" s="8" t="s">
        <v>14</v>
      </c>
      <c r="G388" s="8" t="s">
        <v>14</v>
      </c>
      <c r="H388" s="8" t="s">
        <v>14</v>
      </c>
      <c r="I388" s="8" t="s">
        <v>14</v>
      </c>
      <c r="J388" s="8" t="s">
        <v>14</v>
      </c>
      <c r="K388" s="8" t="s">
        <v>14</v>
      </c>
      <c r="L388" s="8" t="s">
        <v>14</v>
      </c>
      <c r="M388" s="8" t="s">
        <v>14</v>
      </c>
      <c r="N388" s="8" t="s">
        <v>14</v>
      </c>
      <c r="O388" s="8" t="s">
        <v>14</v>
      </c>
      <c r="P388" s="8" t="s">
        <v>14</v>
      </c>
      <c r="Q388" s="8" t="s">
        <v>14</v>
      </c>
      <c r="R388" s="8" t="s">
        <v>14</v>
      </c>
      <c r="S388" s="8" t="s">
        <v>14</v>
      </c>
      <c r="T388" s="8" t="s">
        <v>14</v>
      </c>
    </row>
    <row r="389">
      <c r="A389" s="8" t="s">
        <v>14</v>
      </c>
      <c r="B389" s="8" t="s">
        <v>14</v>
      </c>
      <c r="C389" s="8" t="s">
        <v>14</v>
      </c>
      <c r="D389" s="8" t="s">
        <v>14</v>
      </c>
      <c r="E389" s="8" t="s">
        <v>14</v>
      </c>
      <c r="F389" s="8" t="s">
        <v>14</v>
      </c>
      <c r="G389" s="8" t="s">
        <v>14</v>
      </c>
      <c r="H389" s="8" t="s">
        <v>14</v>
      </c>
      <c r="I389" s="8" t="s">
        <v>14</v>
      </c>
      <c r="J389" s="8" t="s">
        <v>14</v>
      </c>
      <c r="K389" s="8" t="s">
        <v>14</v>
      </c>
      <c r="L389" s="8" t="s">
        <v>14</v>
      </c>
      <c r="M389" s="8" t="s">
        <v>14</v>
      </c>
      <c r="N389" s="8" t="s">
        <v>14</v>
      </c>
      <c r="O389" s="8" t="s">
        <v>14</v>
      </c>
      <c r="P389" s="8" t="s">
        <v>14</v>
      </c>
      <c r="Q389" s="8" t="s">
        <v>14</v>
      </c>
      <c r="R389" s="8" t="s">
        <v>14</v>
      </c>
      <c r="S389" s="8" t="s">
        <v>14</v>
      </c>
      <c r="T389" s="8" t="s">
        <v>14</v>
      </c>
    </row>
    <row r="390">
      <c r="A390" s="8" t="s">
        <v>14</v>
      </c>
      <c r="B390" s="8" t="s">
        <v>14</v>
      </c>
      <c r="C390" s="8" t="s">
        <v>14</v>
      </c>
      <c r="D390" s="8" t="s">
        <v>14</v>
      </c>
      <c r="E390" s="8" t="s">
        <v>14</v>
      </c>
      <c r="F390" s="8" t="s">
        <v>14</v>
      </c>
      <c r="G390" s="8" t="s">
        <v>14</v>
      </c>
      <c r="H390" s="8" t="s">
        <v>14</v>
      </c>
      <c r="I390" s="8" t="s">
        <v>14</v>
      </c>
      <c r="J390" s="8" t="s">
        <v>14</v>
      </c>
      <c r="K390" s="8" t="s">
        <v>14</v>
      </c>
      <c r="L390" s="8" t="s">
        <v>14</v>
      </c>
      <c r="M390" s="8" t="s">
        <v>14</v>
      </c>
      <c r="N390" s="8" t="s">
        <v>14</v>
      </c>
      <c r="O390" s="8" t="s">
        <v>14</v>
      </c>
      <c r="P390" s="8" t="s">
        <v>14</v>
      </c>
      <c r="Q390" s="8" t="s">
        <v>14</v>
      </c>
      <c r="R390" s="8" t="s">
        <v>14</v>
      </c>
      <c r="S390" s="8" t="s">
        <v>14</v>
      </c>
      <c r="T390" s="8" t="s">
        <v>14</v>
      </c>
    </row>
    <row r="391">
      <c r="A391" s="8" t="s">
        <v>14</v>
      </c>
      <c r="B391" s="8" t="s">
        <v>14</v>
      </c>
      <c r="C391" s="8" t="s">
        <v>14</v>
      </c>
      <c r="D391" s="8" t="s">
        <v>14</v>
      </c>
      <c r="E391" s="8" t="s">
        <v>14</v>
      </c>
      <c r="F391" s="8" t="s">
        <v>14</v>
      </c>
      <c r="G391" s="8" t="s">
        <v>14</v>
      </c>
      <c r="H391" s="8" t="s">
        <v>14</v>
      </c>
      <c r="I391" s="8" t="s">
        <v>14</v>
      </c>
      <c r="J391" s="8" t="s">
        <v>14</v>
      </c>
      <c r="K391" s="8" t="s">
        <v>14</v>
      </c>
      <c r="L391" s="8" t="s">
        <v>14</v>
      </c>
      <c r="M391" s="8" t="s">
        <v>14</v>
      </c>
      <c r="N391" s="8" t="s">
        <v>14</v>
      </c>
      <c r="O391" s="8" t="s">
        <v>14</v>
      </c>
      <c r="P391" s="8" t="s">
        <v>14</v>
      </c>
      <c r="Q391" s="8" t="s">
        <v>14</v>
      </c>
      <c r="R391" s="8" t="s">
        <v>14</v>
      </c>
      <c r="S391" s="8" t="s">
        <v>14</v>
      </c>
      <c r="T391" s="8" t="s">
        <v>14</v>
      </c>
    </row>
    <row r="392">
      <c r="A392" s="8" t="s">
        <v>14</v>
      </c>
      <c r="B392" s="8" t="s">
        <v>14</v>
      </c>
      <c r="C392" s="8" t="s">
        <v>14</v>
      </c>
      <c r="D392" s="8" t="s">
        <v>14</v>
      </c>
      <c r="E392" s="8" t="s">
        <v>14</v>
      </c>
      <c r="F392" s="8" t="s">
        <v>14</v>
      </c>
      <c r="G392" s="8" t="s">
        <v>14</v>
      </c>
      <c r="H392" s="8" t="s">
        <v>14</v>
      </c>
      <c r="I392" s="8" t="s">
        <v>14</v>
      </c>
      <c r="J392" s="8" t="s">
        <v>14</v>
      </c>
      <c r="K392" s="8" t="s">
        <v>14</v>
      </c>
      <c r="L392" s="8" t="s">
        <v>14</v>
      </c>
      <c r="M392" s="8" t="s">
        <v>14</v>
      </c>
      <c r="N392" s="8" t="s">
        <v>14</v>
      </c>
      <c r="O392" s="8" t="s">
        <v>14</v>
      </c>
      <c r="P392" s="8" t="s">
        <v>14</v>
      </c>
      <c r="Q392" s="8" t="s">
        <v>14</v>
      </c>
      <c r="R392" s="8" t="s">
        <v>14</v>
      </c>
      <c r="S392" s="8" t="s">
        <v>14</v>
      </c>
      <c r="T392" s="8" t="s">
        <v>14</v>
      </c>
    </row>
    <row r="393">
      <c r="A393" s="8" t="s">
        <v>14</v>
      </c>
      <c r="B393" s="8" t="s">
        <v>14</v>
      </c>
      <c r="C393" s="8" t="s">
        <v>14</v>
      </c>
      <c r="D393" s="8" t="s">
        <v>14</v>
      </c>
      <c r="E393" s="8" t="s">
        <v>14</v>
      </c>
      <c r="F393" s="8" t="s">
        <v>14</v>
      </c>
      <c r="G393" s="8" t="s">
        <v>14</v>
      </c>
      <c r="H393" s="8" t="s">
        <v>14</v>
      </c>
      <c r="I393" s="8" t="s">
        <v>14</v>
      </c>
      <c r="J393" s="8" t="s">
        <v>14</v>
      </c>
      <c r="K393" s="8" t="s">
        <v>14</v>
      </c>
      <c r="L393" s="8" t="s">
        <v>14</v>
      </c>
      <c r="M393" s="8" t="s">
        <v>14</v>
      </c>
      <c r="N393" s="8" t="s">
        <v>14</v>
      </c>
      <c r="O393" s="8" t="s">
        <v>14</v>
      </c>
      <c r="P393" s="8" t="s">
        <v>14</v>
      </c>
      <c r="Q393" s="8" t="s">
        <v>14</v>
      </c>
      <c r="R393" s="8" t="s">
        <v>14</v>
      </c>
      <c r="S393" s="8" t="s">
        <v>14</v>
      </c>
      <c r="T393" s="8" t="s">
        <v>14</v>
      </c>
    </row>
    <row r="394">
      <c r="A394" s="8" t="s">
        <v>14</v>
      </c>
      <c r="B394" s="8" t="s">
        <v>14</v>
      </c>
      <c r="C394" s="8" t="s">
        <v>14</v>
      </c>
      <c r="D394" s="8" t="s">
        <v>14</v>
      </c>
      <c r="E394" s="8" t="s">
        <v>14</v>
      </c>
      <c r="F394" s="8" t="s">
        <v>14</v>
      </c>
      <c r="G394" s="8" t="s">
        <v>14</v>
      </c>
      <c r="H394" s="8" t="s">
        <v>14</v>
      </c>
      <c r="I394" s="8" t="s">
        <v>14</v>
      </c>
      <c r="J394" s="8" t="s">
        <v>14</v>
      </c>
      <c r="K394" s="8" t="s">
        <v>14</v>
      </c>
      <c r="L394" s="8" t="s">
        <v>14</v>
      </c>
      <c r="M394" s="8" t="s">
        <v>14</v>
      </c>
      <c r="N394" s="8" t="s">
        <v>14</v>
      </c>
      <c r="O394" s="8" t="s">
        <v>14</v>
      </c>
      <c r="P394" s="8" t="s">
        <v>14</v>
      </c>
      <c r="Q394" s="8" t="s">
        <v>14</v>
      </c>
      <c r="R394" s="8" t="s">
        <v>14</v>
      </c>
      <c r="S394" s="8" t="s">
        <v>14</v>
      </c>
      <c r="T394" s="8" t="s">
        <v>14</v>
      </c>
    </row>
    <row r="395">
      <c r="A395" s="8" t="s">
        <v>14</v>
      </c>
      <c r="B395" s="8" t="s">
        <v>14</v>
      </c>
      <c r="C395" s="8" t="s">
        <v>14</v>
      </c>
      <c r="D395" s="8" t="s">
        <v>14</v>
      </c>
      <c r="E395" s="8" t="s">
        <v>14</v>
      </c>
      <c r="F395" s="8" t="s">
        <v>14</v>
      </c>
      <c r="G395" s="8" t="s">
        <v>14</v>
      </c>
      <c r="H395" s="8" t="s">
        <v>14</v>
      </c>
      <c r="I395" s="8" t="s">
        <v>14</v>
      </c>
      <c r="J395" s="8" t="s">
        <v>14</v>
      </c>
      <c r="K395" s="8" t="s">
        <v>14</v>
      </c>
      <c r="L395" s="8" t="s">
        <v>14</v>
      </c>
      <c r="M395" s="8" t="s">
        <v>14</v>
      </c>
      <c r="N395" s="8" t="s">
        <v>14</v>
      </c>
      <c r="O395" s="8" t="s">
        <v>14</v>
      </c>
      <c r="P395" s="8" t="s">
        <v>14</v>
      </c>
      <c r="Q395" s="8" t="s">
        <v>14</v>
      </c>
      <c r="R395" s="8" t="s">
        <v>14</v>
      </c>
      <c r="S395" s="8" t="s">
        <v>14</v>
      </c>
      <c r="T395" s="8" t="s">
        <v>14</v>
      </c>
    </row>
    <row r="396">
      <c r="A396" s="8" t="s">
        <v>14</v>
      </c>
      <c r="B396" s="8" t="s">
        <v>14</v>
      </c>
      <c r="C396" s="8" t="s">
        <v>14</v>
      </c>
      <c r="D396" s="8" t="s">
        <v>14</v>
      </c>
      <c r="E396" s="8" t="s">
        <v>14</v>
      </c>
      <c r="F396" s="8" t="s">
        <v>14</v>
      </c>
      <c r="G396" s="8" t="s">
        <v>14</v>
      </c>
      <c r="H396" s="8" t="s">
        <v>14</v>
      </c>
      <c r="I396" s="8" t="s">
        <v>14</v>
      </c>
      <c r="J396" s="8" t="s">
        <v>14</v>
      </c>
      <c r="K396" s="8" t="s">
        <v>14</v>
      </c>
      <c r="L396" s="8" t="s">
        <v>14</v>
      </c>
      <c r="M396" s="8" t="s">
        <v>14</v>
      </c>
      <c r="N396" s="8" t="s">
        <v>14</v>
      </c>
      <c r="O396" s="8" t="s">
        <v>14</v>
      </c>
      <c r="P396" s="8" t="s">
        <v>14</v>
      </c>
      <c r="Q396" s="8" t="s">
        <v>14</v>
      </c>
      <c r="R396" s="8" t="s">
        <v>14</v>
      </c>
      <c r="S396" s="8" t="s">
        <v>14</v>
      </c>
      <c r="T396" s="8" t="s">
        <v>14</v>
      </c>
    </row>
    <row r="397">
      <c r="A397" s="8" t="s">
        <v>14</v>
      </c>
      <c r="B397" s="8" t="s">
        <v>14</v>
      </c>
      <c r="C397" s="8" t="s">
        <v>14</v>
      </c>
      <c r="D397" s="8" t="s">
        <v>14</v>
      </c>
      <c r="E397" s="8" t="s">
        <v>14</v>
      </c>
      <c r="F397" s="8" t="s">
        <v>14</v>
      </c>
      <c r="G397" s="8" t="s">
        <v>14</v>
      </c>
      <c r="H397" s="8" t="s">
        <v>14</v>
      </c>
      <c r="I397" s="8" t="s">
        <v>14</v>
      </c>
      <c r="J397" s="8" t="s">
        <v>14</v>
      </c>
      <c r="K397" s="8" t="s">
        <v>14</v>
      </c>
      <c r="L397" s="8" t="s">
        <v>14</v>
      </c>
      <c r="M397" s="8" t="s">
        <v>14</v>
      </c>
      <c r="N397" s="8" t="s">
        <v>14</v>
      </c>
      <c r="O397" s="8" t="s">
        <v>14</v>
      </c>
      <c r="P397" s="8" t="s">
        <v>14</v>
      </c>
      <c r="Q397" s="8" t="s">
        <v>14</v>
      </c>
      <c r="R397" s="8" t="s">
        <v>14</v>
      </c>
      <c r="S397" s="8" t="s">
        <v>14</v>
      </c>
      <c r="T397" s="8" t="s">
        <v>14</v>
      </c>
    </row>
    <row r="398">
      <c r="A398" s="8" t="s">
        <v>14</v>
      </c>
      <c r="B398" s="8" t="s">
        <v>14</v>
      </c>
      <c r="C398" s="8" t="s">
        <v>14</v>
      </c>
      <c r="D398" s="8" t="s">
        <v>14</v>
      </c>
      <c r="E398" s="8" t="s">
        <v>14</v>
      </c>
      <c r="F398" s="8" t="s">
        <v>14</v>
      </c>
      <c r="G398" s="8" t="s">
        <v>14</v>
      </c>
      <c r="H398" s="8" t="s">
        <v>14</v>
      </c>
      <c r="I398" s="8" t="s">
        <v>14</v>
      </c>
      <c r="J398" s="8" t="s">
        <v>14</v>
      </c>
      <c r="K398" s="8" t="s">
        <v>14</v>
      </c>
      <c r="L398" s="8" t="s">
        <v>14</v>
      </c>
      <c r="M398" s="8" t="s">
        <v>14</v>
      </c>
      <c r="N398" s="8" t="s">
        <v>14</v>
      </c>
      <c r="O398" s="8" t="s">
        <v>14</v>
      </c>
      <c r="P398" s="8" t="s">
        <v>14</v>
      </c>
      <c r="Q398" s="8" t="s">
        <v>14</v>
      </c>
      <c r="R398" s="8" t="s">
        <v>14</v>
      </c>
      <c r="S398" s="8" t="s">
        <v>14</v>
      </c>
      <c r="T398" s="8" t="s">
        <v>14</v>
      </c>
    </row>
    <row r="399">
      <c r="A399" s="8" t="s">
        <v>14</v>
      </c>
      <c r="B399" s="8" t="s">
        <v>14</v>
      </c>
      <c r="C399" s="8" t="s">
        <v>14</v>
      </c>
      <c r="D399" s="8" t="s">
        <v>14</v>
      </c>
      <c r="E399" s="8" t="s">
        <v>14</v>
      </c>
      <c r="F399" s="8" t="s">
        <v>14</v>
      </c>
      <c r="G399" s="8" t="s">
        <v>14</v>
      </c>
      <c r="H399" s="8" t="s">
        <v>14</v>
      </c>
      <c r="I399" s="8" t="s">
        <v>14</v>
      </c>
      <c r="J399" s="8" t="s">
        <v>14</v>
      </c>
      <c r="K399" s="8" t="s">
        <v>14</v>
      </c>
      <c r="L399" s="8" t="s">
        <v>14</v>
      </c>
      <c r="M399" s="8" t="s">
        <v>14</v>
      </c>
      <c r="N399" s="8" t="s">
        <v>14</v>
      </c>
      <c r="O399" s="8" t="s">
        <v>14</v>
      </c>
      <c r="P399" s="8" t="s">
        <v>14</v>
      </c>
      <c r="Q399" s="8" t="s">
        <v>14</v>
      </c>
      <c r="R399" s="8" t="s">
        <v>14</v>
      </c>
      <c r="S399" s="8" t="s">
        <v>14</v>
      </c>
      <c r="T399" s="8" t="s">
        <v>14</v>
      </c>
    </row>
    <row r="400">
      <c r="A400" s="8" t="s">
        <v>14</v>
      </c>
      <c r="B400" s="8" t="s">
        <v>14</v>
      </c>
      <c r="C400" s="8" t="s">
        <v>14</v>
      </c>
      <c r="D400" s="8" t="s">
        <v>14</v>
      </c>
      <c r="E400" s="8" t="s">
        <v>14</v>
      </c>
      <c r="F400" s="8" t="s">
        <v>14</v>
      </c>
      <c r="G400" s="8" t="s">
        <v>14</v>
      </c>
      <c r="H400" s="8" t="s">
        <v>14</v>
      </c>
      <c r="I400" s="8" t="s">
        <v>14</v>
      </c>
      <c r="J400" s="8" t="s">
        <v>14</v>
      </c>
      <c r="K400" s="8" t="s">
        <v>14</v>
      </c>
      <c r="L400" s="8" t="s">
        <v>14</v>
      </c>
      <c r="M400" s="8" t="s">
        <v>14</v>
      </c>
      <c r="N400" s="8" t="s">
        <v>14</v>
      </c>
      <c r="O400" s="8" t="s">
        <v>14</v>
      </c>
      <c r="P400" s="8" t="s">
        <v>14</v>
      </c>
      <c r="Q400" s="8" t="s">
        <v>14</v>
      </c>
      <c r="R400" s="8" t="s">
        <v>14</v>
      </c>
      <c r="S400" s="8" t="s">
        <v>14</v>
      </c>
      <c r="T400" s="8" t="s">
        <v>14</v>
      </c>
    </row>
    <row r="401">
      <c r="A401" s="8" t="s">
        <v>14</v>
      </c>
      <c r="B401" s="8" t="s">
        <v>14</v>
      </c>
      <c r="C401" s="8" t="s">
        <v>14</v>
      </c>
      <c r="D401" s="8" t="s">
        <v>14</v>
      </c>
      <c r="E401" s="8" t="s">
        <v>14</v>
      </c>
      <c r="F401" s="8" t="s">
        <v>14</v>
      </c>
      <c r="G401" s="8" t="s">
        <v>14</v>
      </c>
      <c r="H401" s="8" t="s">
        <v>14</v>
      </c>
      <c r="I401" s="8" t="s">
        <v>14</v>
      </c>
      <c r="J401" s="8" t="s">
        <v>14</v>
      </c>
      <c r="K401" s="8" t="s">
        <v>14</v>
      </c>
      <c r="L401" s="8" t="s">
        <v>14</v>
      </c>
      <c r="M401" s="8" t="s">
        <v>14</v>
      </c>
      <c r="N401" s="8" t="s">
        <v>14</v>
      </c>
      <c r="O401" s="8" t="s">
        <v>14</v>
      </c>
      <c r="P401" s="8" t="s">
        <v>14</v>
      </c>
      <c r="Q401" s="8" t="s">
        <v>14</v>
      </c>
      <c r="R401" s="8" t="s">
        <v>14</v>
      </c>
      <c r="S401" s="8" t="s">
        <v>14</v>
      </c>
      <c r="T401" s="8" t="s">
        <v>14</v>
      </c>
    </row>
    <row r="402">
      <c r="A402" s="8" t="s">
        <v>14</v>
      </c>
      <c r="B402" s="8" t="s">
        <v>14</v>
      </c>
      <c r="C402" s="8" t="s">
        <v>14</v>
      </c>
      <c r="D402" s="8" t="s">
        <v>14</v>
      </c>
      <c r="E402" s="8" t="s">
        <v>14</v>
      </c>
      <c r="F402" s="8" t="s">
        <v>14</v>
      </c>
      <c r="G402" s="8" t="s">
        <v>14</v>
      </c>
      <c r="H402" s="8" t="s">
        <v>14</v>
      </c>
      <c r="I402" s="8" t="s">
        <v>14</v>
      </c>
      <c r="J402" s="8" t="s">
        <v>14</v>
      </c>
      <c r="K402" s="8" t="s">
        <v>14</v>
      </c>
      <c r="L402" s="8" t="s">
        <v>14</v>
      </c>
      <c r="M402" s="8" t="s">
        <v>14</v>
      </c>
      <c r="N402" s="8" t="s">
        <v>14</v>
      </c>
      <c r="O402" s="8" t="s">
        <v>14</v>
      </c>
      <c r="P402" s="8" t="s">
        <v>14</v>
      </c>
      <c r="Q402" s="8" t="s">
        <v>14</v>
      </c>
      <c r="R402" s="8" t="s">
        <v>14</v>
      </c>
      <c r="S402" s="8" t="s">
        <v>14</v>
      </c>
      <c r="T402" s="8" t="s">
        <v>14</v>
      </c>
    </row>
    <row r="403">
      <c r="A403" s="8" t="s">
        <v>14</v>
      </c>
      <c r="B403" s="8" t="s">
        <v>14</v>
      </c>
      <c r="C403" s="8" t="s">
        <v>14</v>
      </c>
      <c r="D403" s="8" t="s">
        <v>14</v>
      </c>
      <c r="E403" s="8" t="s">
        <v>14</v>
      </c>
      <c r="F403" s="8" t="s">
        <v>14</v>
      </c>
      <c r="G403" s="8" t="s">
        <v>14</v>
      </c>
      <c r="H403" s="8" t="s">
        <v>14</v>
      </c>
      <c r="I403" s="8" t="s">
        <v>14</v>
      </c>
      <c r="J403" s="8" t="s">
        <v>14</v>
      </c>
      <c r="K403" s="8" t="s">
        <v>14</v>
      </c>
      <c r="L403" s="8" t="s">
        <v>14</v>
      </c>
      <c r="M403" s="8" t="s">
        <v>14</v>
      </c>
      <c r="N403" s="8" t="s">
        <v>14</v>
      </c>
      <c r="O403" s="8" t="s">
        <v>14</v>
      </c>
      <c r="P403" s="8" t="s">
        <v>14</v>
      </c>
      <c r="Q403" s="8" t="s">
        <v>14</v>
      </c>
      <c r="R403" s="8" t="s">
        <v>14</v>
      </c>
      <c r="S403" s="8" t="s">
        <v>14</v>
      </c>
      <c r="T403" s="8" t="s">
        <v>14</v>
      </c>
    </row>
    <row r="404">
      <c r="A404" s="8" t="s">
        <v>14</v>
      </c>
      <c r="B404" s="8" t="s">
        <v>14</v>
      </c>
      <c r="C404" s="8" t="s">
        <v>14</v>
      </c>
      <c r="D404" s="8" t="s">
        <v>14</v>
      </c>
      <c r="E404" s="8" t="s">
        <v>14</v>
      </c>
      <c r="F404" s="8" t="s">
        <v>14</v>
      </c>
      <c r="G404" s="8" t="s">
        <v>14</v>
      </c>
      <c r="H404" s="8" t="s">
        <v>14</v>
      </c>
      <c r="I404" s="8" t="s">
        <v>14</v>
      </c>
      <c r="J404" s="8" t="s">
        <v>14</v>
      </c>
      <c r="K404" s="8" t="s">
        <v>14</v>
      </c>
      <c r="L404" s="8" t="s">
        <v>14</v>
      </c>
      <c r="M404" s="8" t="s">
        <v>14</v>
      </c>
      <c r="N404" s="8" t="s">
        <v>14</v>
      </c>
      <c r="O404" s="8" t="s">
        <v>14</v>
      </c>
      <c r="P404" s="8" t="s">
        <v>14</v>
      </c>
      <c r="Q404" s="8" t="s">
        <v>14</v>
      </c>
      <c r="R404" s="8" t="s">
        <v>14</v>
      </c>
      <c r="S404" s="8" t="s">
        <v>14</v>
      </c>
      <c r="T404" s="8" t="s">
        <v>14</v>
      </c>
    </row>
    <row r="405">
      <c r="A405" s="8" t="s">
        <v>14</v>
      </c>
      <c r="B405" s="8" t="s">
        <v>14</v>
      </c>
      <c r="C405" s="8" t="s">
        <v>14</v>
      </c>
      <c r="D405" s="8" t="s">
        <v>14</v>
      </c>
      <c r="E405" s="8" t="s">
        <v>14</v>
      </c>
      <c r="F405" s="8" t="s">
        <v>14</v>
      </c>
      <c r="G405" s="8" t="s">
        <v>14</v>
      </c>
      <c r="H405" s="8" t="s">
        <v>14</v>
      </c>
      <c r="I405" s="8" t="s">
        <v>14</v>
      </c>
      <c r="J405" s="8" t="s">
        <v>14</v>
      </c>
      <c r="K405" s="8" t="s">
        <v>14</v>
      </c>
      <c r="L405" s="8" t="s">
        <v>14</v>
      </c>
      <c r="M405" s="8" t="s">
        <v>14</v>
      </c>
      <c r="N405" s="8" t="s">
        <v>14</v>
      </c>
      <c r="O405" s="8" t="s">
        <v>14</v>
      </c>
      <c r="P405" s="8" t="s">
        <v>14</v>
      </c>
      <c r="Q405" s="8" t="s">
        <v>14</v>
      </c>
      <c r="R405" s="8" t="s">
        <v>14</v>
      </c>
      <c r="S405" s="8" t="s">
        <v>14</v>
      </c>
      <c r="T405" s="8" t="s">
        <v>14</v>
      </c>
    </row>
    <row r="406">
      <c r="A406" s="8" t="s">
        <v>14</v>
      </c>
      <c r="B406" s="8" t="s">
        <v>14</v>
      </c>
      <c r="C406" s="8" t="s">
        <v>14</v>
      </c>
      <c r="D406" s="8" t="s">
        <v>14</v>
      </c>
      <c r="E406" s="8" t="s">
        <v>14</v>
      </c>
      <c r="F406" s="8" t="s">
        <v>14</v>
      </c>
      <c r="G406" s="8" t="s">
        <v>14</v>
      </c>
      <c r="H406" s="8" t="s">
        <v>14</v>
      </c>
      <c r="I406" s="8" t="s">
        <v>14</v>
      </c>
      <c r="J406" s="8" t="s">
        <v>14</v>
      </c>
      <c r="K406" s="8" t="s">
        <v>14</v>
      </c>
      <c r="L406" s="8" t="s">
        <v>14</v>
      </c>
      <c r="M406" s="8" t="s">
        <v>14</v>
      </c>
      <c r="N406" s="8" t="s">
        <v>14</v>
      </c>
      <c r="O406" s="8" t="s">
        <v>14</v>
      </c>
      <c r="P406" s="8" t="s">
        <v>14</v>
      </c>
      <c r="Q406" s="8" t="s">
        <v>14</v>
      </c>
      <c r="R406" s="8" t="s">
        <v>14</v>
      </c>
      <c r="S406" s="8" t="s">
        <v>14</v>
      </c>
      <c r="T406" s="8" t="s">
        <v>14</v>
      </c>
    </row>
    <row r="407">
      <c r="A407" s="8" t="s">
        <v>14</v>
      </c>
      <c r="B407" s="8" t="s">
        <v>14</v>
      </c>
      <c r="C407" s="8" t="s">
        <v>14</v>
      </c>
      <c r="D407" s="8" t="s">
        <v>14</v>
      </c>
      <c r="E407" s="8" t="s">
        <v>14</v>
      </c>
      <c r="F407" s="8" t="s">
        <v>14</v>
      </c>
      <c r="G407" s="8" t="s">
        <v>14</v>
      </c>
      <c r="H407" s="8" t="s">
        <v>14</v>
      </c>
      <c r="I407" s="8" t="s">
        <v>14</v>
      </c>
      <c r="J407" s="8" t="s">
        <v>14</v>
      </c>
      <c r="K407" s="8" t="s">
        <v>14</v>
      </c>
      <c r="L407" s="8" t="s">
        <v>14</v>
      </c>
      <c r="M407" s="8" t="s">
        <v>14</v>
      </c>
      <c r="N407" s="8" t="s">
        <v>14</v>
      </c>
      <c r="O407" s="8" t="s">
        <v>14</v>
      </c>
      <c r="P407" s="8" t="s">
        <v>14</v>
      </c>
      <c r="Q407" s="8" t="s">
        <v>14</v>
      </c>
      <c r="R407" s="8" t="s">
        <v>14</v>
      </c>
      <c r="S407" s="8" t="s">
        <v>14</v>
      </c>
      <c r="T407" s="8" t="s">
        <v>14</v>
      </c>
    </row>
    <row r="408">
      <c r="A408" s="8" t="s">
        <v>14</v>
      </c>
      <c r="B408" s="8" t="s">
        <v>14</v>
      </c>
      <c r="C408" s="8" t="s">
        <v>14</v>
      </c>
      <c r="D408" s="8" t="s">
        <v>14</v>
      </c>
      <c r="E408" s="8" t="s">
        <v>14</v>
      </c>
      <c r="F408" s="8" t="s">
        <v>14</v>
      </c>
      <c r="G408" s="8" t="s">
        <v>14</v>
      </c>
      <c r="H408" s="8" t="s">
        <v>14</v>
      </c>
      <c r="I408" s="8" t="s">
        <v>14</v>
      </c>
      <c r="J408" s="8" t="s">
        <v>14</v>
      </c>
      <c r="K408" s="8" t="s">
        <v>14</v>
      </c>
      <c r="L408" s="8" t="s">
        <v>14</v>
      </c>
      <c r="M408" s="8" t="s">
        <v>14</v>
      </c>
      <c r="N408" s="8" t="s">
        <v>14</v>
      </c>
      <c r="O408" s="8" t="s">
        <v>14</v>
      </c>
      <c r="P408" s="8" t="s">
        <v>14</v>
      </c>
      <c r="Q408" s="8" t="s">
        <v>14</v>
      </c>
      <c r="R408" s="8" t="s">
        <v>14</v>
      </c>
      <c r="S408" s="8" t="s">
        <v>14</v>
      </c>
      <c r="T408" s="8" t="s">
        <v>14</v>
      </c>
    </row>
    <row r="409">
      <c r="A409" s="8" t="s">
        <v>14</v>
      </c>
      <c r="B409" s="8" t="s">
        <v>14</v>
      </c>
      <c r="C409" s="8" t="s">
        <v>14</v>
      </c>
      <c r="D409" s="8" t="s">
        <v>14</v>
      </c>
      <c r="E409" s="8" t="s">
        <v>14</v>
      </c>
      <c r="F409" s="8" t="s">
        <v>14</v>
      </c>
      <c r="G409" s="8" t="s">
        <v>14</v>
      </c>
      <c r="H409" s="8" t="s">
        <v>14</v>
      </c>
      <c r="I409" s="8" t="s">
        <v>14</v>
      </c>
      <c r="J409" s="8" t="s">
        <v>14</v>
      </c>
      <c r="K409" s="8" t="s">
        <v>14</v>
      </c>
      <c r="L409" s="8" t="s">
        <v>14</v>
      </c>
      <c r="M409" s="8" t="s">
        <v>14</v>
      </c>
      <c r="N409" s="8" t="s">
        <v>14</v>
      </c>
      <c r="O409" s="8" t="s">
        <v>14</v>
      </c>
      <c r="P409" s="8" t="s">
        <v>14</v>
      </c>
      <c r="Q409" s="8" t="s">
        <v>14</v>
      </c>
      <c r="R409" s="8" t="s">
        <v>14</v>
      </c>
      <c r="S409" s="8" t="s">
        <v>14</v>
      </c>
      <c r="T409" s="8" t="s">
        <v>14</v>
      </c>
    </row>
    <row r="410">
      <c r="A410" s="8" t="s">
        <v>14</v>
      </c>
      <c r="B410" s="8" t="s">
        <v>14</v>
      </c>
      <c r="C410" s="8" t="s">
        <v>14</v>
      </c>
      <c r="D410" s="8" t="s">
        <v>14</v>
      </c>
      <c r="E410" s="8" t="s">
        <v>14</v>
      </c>
      <c r="F410" s="8" t="s">
        <v>14</v>
      </c>
      <c r="G410" s="8" t="s">
        <v>14</v>
      </c>
      <c r="H410" s="8" t="s">
        <v>14</v>
      </c>
      <c r="I410" s="8" t="s">
        <v>14</v>
      </c>
      <c r="J410" s="8" t="s">
        <v>14</v>
      </c>
      <c r="K410" s="8" t="s">
        <v>14</v>
      </c>
      <c r="L410" s="8" t="s">
        <v>14</v>
      </c>
      <c r="M410" s="8" t="s">
        <v>14</v>
      </c>
      <c r="N410" s="8" t="s">
        <v>14</v>
      </c>
      <c r="O410" s="8" t="s">
        <v>14</v>
      </c>
      <c r="P410" s="8" t="s">
        <v>14</v>
      </c>
      <c r="Q410" s="8" t="s">
        <v>14</v>
      </c>
      <c r="R410" s="8" t="s">
        <v>14</v>
      </c>
      <c r="S410" s="8" t="s">
        <v>14</v>
      </c>
      <c r="T410" s="8" t="s">
        <v>14</v>
      </c>
    </row>
    <row r="411">
      <c r="A411" s="8" t="s">
        <v>14</v>
      </c>
      <c r="B411" s="8" t="s">
        <v>14</v>
      </c>
      <c r="C411" s="8" t="s">
        <v>14</v>
      </c>
      <c r="D411" s="8" t="s">
        <v>14</v>
      </c>
      <c r="E411" s="8" t="s">
        <v>14</v>
      </c>
      <c r="F411" s="8" t="s">
        <v>14</v>
      </c>
      <c r="G411" s="8" t="s">
        <v>14</v>
      </c>
      <c r="H411" s="8" t="s">
        <v>14</v>
      </c>
      <c r="I411" s="8" t="s">
        <v>14</v>
      </c>
      <c r="J411" s="8" t="s">
        <v>14</v>
      </c>
      <c r="K411" s="8" t="s">
        <v>14</v>
      </c>
      <c r="L411" s="8" t="s">
        <v>14</v>
      </c>
      <c r="M411" s="8" t="s">
        <v>14</v>
      </c>
      <c r="N411" s="8" t="s">
        <v>14</v>
      </c>
      <c r="O411" s="8" t="s">
        <v>14</v>
      </c>
      <c r="P411" s="8" t="s">
        <v>14</v>
      </c>
      <c r="Q411" s="8" t="s">
        <v>14</v>
      </c>
      <c r="R411" s="8" t="s">
        <v>14</v>
      </c>
      <c r="S411" s="8" t="s">
        <v>14</v>
      </c>
      <c r="T411" s="8" t="s">
        <v>14</v>
      </c>
    </row>
    <row r="412">
      <c r="A412" s="8" t="s">
        <v>14</v>
      </c>
      <c r="B412" s="8" t="s">
        <v>14</v>
      </c>
      <c r="C412" s="8" t="s">
        <v>14</v>
      </c>
      <c r="D412" s="8" t="s">
        <v>14</v>
      </c>
      <c r="E412" s="8" t="s">
        <v>14</v>
      </c>
      <c r="F412" s="8" t="s">
        <v>14</v>
      </c>
      <c r="G412" s="8" t="s">
        <v>14</v>
      </c>
      <c r="H412" s="8" t="s">
        <v>14</v>
      </c>
      <c r="I412" s="8" t="s">
        <v>14</v>
      </c>
      <c r="J412" s="8" t="s">
        <v>14</v>
      </c>
      <c r="K412" s="8" t="s">
        <v>14</v>
      </c>
      <c r="L412" s="8" t="s">
        <v>14</v>
      </c>
      <c r="M412" s="8" t="s">
        <v>14</v>
      </c>
      <c r="N412" s="8" t="s">
        <v>14</v>
      </c>
      <c r="O412" s="8" t="s">
        <v>14</v>
      </c>
      <c r="P412" s="8" t="s">
        <v>14</v>
      </c>
      <c r="Q412" s="8" t="s">
        <v>14</v>
      </c>
      <c r="R412" s="8" t="s">
        <v>14</v>
      </c>
      <c r="S412" s="8" t="s">
        <v>14</v>
      </c>
      <c r="T412" s="8" t="s">
        <v>14</v>
      </c>
    </row>
    <row r="413">
      <c r="A413" s="8" t="s">
        <v>14</v>
      </c>
      <c r="B413" s="8" t="s">
        <v>14</v>
      </c>
      <c r="C413" s="8" t="s">
        <v>14</v>
      </c>
      <c r="D413" s="8" t="s">
        <v>14</v>
      </c>
      <c r="E413" s="8" t="s">
        <v>14</v>
      </c>
      <c r="F413" s="8" t="s">
        <v>14</v>
      </c>
      <c r="G413" s="8" t="s">
        <v>14</v>
      </c>
      <c r="H413" s="8" t="s">
        <v>14</v>
      </c>
      <c r="I413" s="8" t="s">
        <v>14</v>
      </c>
      <c r="J413" s="8" t="s">
        <v>14</v>
      </c>
      <c r="K413" s="8" t="s">
        <v>14</v>
      </c>
      <c r="L413" s="8" t="s">
        <v>14</v>
      </c>
      <c r="M413" s="8" t="s">
        <v>14</v>
      </c>
      <c r="N413" s="8" t="s">
        <v>14</v>
      </c>
      <c r="O413" s="8" t="s">
        <v>14</v>
      </c>
      <c r="P413" s="8" t="s">
        <v>14</v>
      </c>
      <c r="Q413" s="8" t="s">
        <v>14</v>
      </c>
      <c r="R413" s="8" t="s">
        <v>14</v>
      </c>
      <c r="S413" s="8" t="s">
        <v>14</v>
      </c>
      <c r="T413" s="8" t="s">
        <v>14</v>
      </c>
    </row>
    <row r="414">
      <c r="A414" s="8" t="s">
        <v>14</v>
      </c>
      <c r="B414" s="8" t="s">
        <v>14</v>
      </c>
      <c r="C414" s="8" t="s">
        <v>14</v>
      </c>
      <c r="D414" s="8" t="s">
        <v>14</v>
      </c>
      <c r="E414" s="8" t="s">
        <v>14</v>
      </c>
      <c r="F414" s="8" t="s">
        <v>14</v>
      </c>
      <c r="G414" s="8" t="s">
        <v>14</v>
      </c>
      <c r="H414" s="8" t="s">
        <v>14</v>
      </c>
      <c r="I414" s="8" t="s">
        <v>14</v>
      </c>
      <c r="J414" s="8" t="s">
        <v>14</v>
      </c>
      <c r="K414" s="8" t="s">
        <v>14</v>
      </c>
      <c r="L414" s="8" t="s">
        <v>14</v>
      </c>
      <c r="M414" s="8" t="s">
        <v>14</v>
      </c>
      <c r="N414" s="8" t="s">
        <v>14</v>
      </c>
      <c r="O414" s="8" t="s">
        <v>14</v>
      </c>
      <c r="P414" s="8" t="s">
        <v>14</v>
      </c>
      <c r="Q414" s="8" t="s">
        <v>14</v>
      </c>
      <c r="R414" s="8" t="s">
        <v>14</v>
      </c>
      <c r="S414" s="8" t="s">
        <v>14</v>
      </c>
      <c r="T414" s="8" t="s">
        <v>14</v>
      </c>
    </row>
    <row r="415">
      <c r="A415" s="8" t="s">
        <v>14</v>
      </c>
      <c r="B415" s="8" t="s">
        <v>14</v>
      </c>
      <c r="C415" s="8" t="s">
        <v>14</v>
      </c>
      <c r="D415" s="8" t="s">
        <v>14</v>
      </c>
      <c r="E415" s="8" t="s">
        <v>14</v>
      </c>
      <c r="F415" s="8" t="s">
        <v>14</v>
      </c>
      <c r="G415" s="8" t="s">
        <v>14</v>
      </c>
      <c r="H415" s="8" t="s">
        <v>14</v>
      </c>
      <c r="I415" s="8" t="s">
        <v>14</v>
      </c>
      <c r="J415" s="8" t="s">
        <v>14</v>
      </c>
      <c r="K415" s="8" t="s">
        <v>14</v>
      </c>
      <c r="L415" s="8" t="s">
        <v>14</v>
      </c>
      <c r="M415" s="8" t="s">
        <v>14</v>
      </c>
      <c r="N415" s="8" t="s">
        <v>14</v>
      </c>
      <c r="O415" s="8" t="s">
        <v>14</v>
      </c>
      <c r="P415" s="8" t="s">
        <v>14</v>
      </c>
      <c r="Q415" s="8" t="s">
        <v>14</v>
      </c>
      <c r="R415" s="8" t="s">
        <v>14</v>
      </c>
      <c r="S415" s="8" t="s">
        <v>14</v>
      </c>
      <c r="T415" s="8" t="s">
        <v>14</v>
      </c>
    </row>
    <row r="416">
      <c r="A416" s="8" t="s">
        <v>14</v>
      </c>
      <c r="B416" s="8" t="s">
        <v>14</v>
      </c>
      <c r="C416" s="8" t="s">
        <v>14</v>
      </c>
      <c r="D416" s="8" t="s">
        <v>14</v>
      </c>
      <c r="E416" s="8" t="s">
        <v>14</v>
      </c>
      <c r="F416" s="8" t="s">
        <v>14</v>
      </c>
      <c r="G416" s="8" t="s">
        <v>14</v>
      </c>
      <c r="H416" s="8" t="s">
        <v>14</v>
      </c>
      <c r="I416" s="8" t="s">
        <v>14</v>
      </c>
      <c r="J416" s="8" t="s">
        <v>14</v>
      </c>
      <c r="K416" s="8" t="s">
        <v>14</v>
      </c>
      <c r="L416" s="8" t="s">
        <v>14</v>
      </c>
      <c r="M416" s="8" t="s">
        <v>14</v>
      </c>
      <c r="N416" s="8" t="s">
        <v>14</v>
      </c>
      <c r="O416" s="8" t="s">
        <v>14</v>
      </c>
      <c r="P416" s="8" t="s">
        <v>14</v>
      </c>
      <c r="Q416" s="8" t="s">
        <v>14</v>
      </c>
      <c r="R416" s="8" t="s">
        <v>14</v>
      </c>
      <c r="S416" s="8" t="s">
        <v>14</v>
      </c>
      <c r="T416" s="8" t="s">
        <v>14</v>
      </c>
    </row>
    <row r="417">
      <c r="A417" s="8" t="s">
        <v>14</v>
      </c>
      <c r="B417" s="8" t="s">
        <v>14</v>
      </c>
      <c r="C417" s="8" t="s">
        <v>14</v>
      </c>
      <c r="D417" s="8" t="s">
        <v>14</v>
      </c>
      <c r="E417" s="8" t="s">
        <v>14</v>
      </c>
      <c r="F417" s="8" t="s">
        <v>14</v>
      </c>
      <c r="G417" s="8" t="s">
        <v>14</v>
      </c>
      <c r="H417" s="8" t="s">
        <v>14</v>
      </c>
      <c r="I417" s="8" t="s">
        <v>14</v>
      </c>
      <c r="J417" s="8" t="s">
        <v>14</v>
      </c>
      <c r="K417" s="8" t="s">
        <v>14</v>
      </c>
      <c r="L417" s="8" t="s">
        <v>14</v>
      </c>
      <c r="M417" s="8" t="s">
        <v>14</v>
      </c>
      <c r="N417" s="8" t="s">
        <v>14</v>
      </c>
      <c r="O417" s="8" t="s">
        <v>14</v>
      </c>
      <c r="P417" s="8" t="s">
        <v>14</v>
      </c>
      <c r="Q417" s="8" t="s">
        <v>14</v>
      </c>
      <c r="R417" s="8" t="s">
        <v>14</v>
      </c>
      <c r="S417" s="8" t="s">
        <v>14</v>
      </c>
      <c r="T417" s="8" t="s">
        <v>14</v>
      </c>
    </row>
    <row r="418">
      <c r="A418" s="8" t="s">
        <v>14</v>
      </c>
      <c r="B418" s="8" t="s">
        <v>14</v>
      </c>
      <c r="C418" s="8" t="s">
        <v>14</v>
      </c>
      <c r="D418" s="8" t="s">
        <v>14</v>
      </c>
      <c r="E418" s="8" t="s">
        <v>14</v>
      </c>
      <c r="F418" s="8" t="s">
        <v>14</v>
      </c>
      <c r="G418" s="8" t="s">
        <v>14</v>
      </c>
      <c r="H418" s="8" t="s">
        <v>14</v>
      </c>
      <c r="I418" s="8" t="s">
        <v>14</v>
      </c>
      <c r="J418" s="8" t="s">
        <v>14</v>
      </c>
      <c r="K418" s="8" t="s">
        <v>14</v>
      </c>
      <c r="L418" s="8" t="s">
        <v>14</v>
      </c>
      <c r="M418" s="8" t="s">
        <v>14</v>
      </c>
      <c r="N418" s="8" t="s">
        <v>14</v>
      </c>
      <c r="O418" s="8" t="s">
        <v>14</v>
      </c>
      <c r="P418" s="8" t="s">
        <v>14</v>
      </c>
      <c r="Q418" s="8" t="s">
        <v>14</v>
      </c>
      <c r="R418" s="8" t="s">
        <v>14</v>
      </c>
      <c r="S418" s="8" t="s">
        <v>14</v>
      </c>
      <c r="T418" s="8" t="s">
        <v>14</v>
      </c>
    </row>
    <row r="419">
      <c r="A419" s="8" t="s">
        <v>14</v>
      </c>
      <c r="B419" s="8" t="s">
        <v>14</v>
      </c>
      <c r="C419" s="8" t="s">
        <v>14</v>
      </c>
      <c r="D419" s="8" t="s">
        <v>14</v>
      </c>
      <c r="E419" s="8" t="s">
        <v>14</v>
      </c>
      <c r="F419" s="8" t="s">
        <v>14</v>
      </c>
      <c r="G419" s="8" t="s">
        <v>14</v>
      </c>
      <c r="H419" s="8" t="s">
        <v>14</v>
      </c>
      <c r="I419" s="8" t="s">
        <v>14</v>
      </c>
      <c r="J419" s="8" t="s">
        <v>14</v>
      </c>
      <c r="K419" s="8" t="s">
        <v>14</v>
      </c>
      <c r="L419" s="8" t="s">
        <v>14</v>
      </c>
      <c r="M419" s="8" t="s">
        <v>14</v>
      </c>
      <c r="N419" s="8" t="s">
        <v>14</v>
      </c>
      <c r="O419" s="8" t="s">
        <v>14</v>
      </c>
      <c r="P419" s="8" t="s">
        <v>14</v>
      </c>
      <c r="Q419" s="8" t="s">
        <v>14</v>
      </c>
      <c r="R419" s="8" t="s">
        <v>14</v>
      </c>
      <c r="S419" s="8" t="s">
        <v>14</v>
      </c>
      <c r="T419" s="8" t="s">
        <v>14</v>
      </c>
    </row>
    <row r="420">
      <c r="A420" s="8" t="s">
        <v>14</v>
      </c>
      <c r="B420" s="8" t="s">
        <v>14</v>
      </c>
      <c r="C420" s="8" t="s">
        <v>14</v>
      </c>
      <c r="D420" s="8" t="s">
        <v>14</v>
      </c>
      <c r="E420" s="8" t="s">
        <v>14</v>
      </c>
      <c r="F420" s="8" t="s">
        <v>14</v>
      </c>
      <c r="G420" s="8" t="s">
        <v>14</v>
      </c>
      <c r="H420" s="8" t="s">
        <v>14</v>
      </c>
      <c r="I420" s="8" t="s">
        <v>14</v>
      </c>
      <c r="J420" s="8" t="s">
        <v>14</v>
      </c>
      <c r="K420" s="8" t="s">
        <v>14</v>
      </c>
      <c r="L420" s="8" t="s">
        <v>14</v>
      </c>
      <c r="M420" s="8" t="s">
        <v>14</v>
      </c>
      <c r="N420" s="8" t="s">
        <v>14</v>
      </c>
      <c r="O420" s="8" t="s">
        <v>14</v>
      </c>
      <c r="P420" s="8" t="s">
        <v>14</v>
      </c>
      <c r="Q420" s="8" t="s">
        <v>14</v>
      </c>
      <c r="R420" s="8" t="s">
        <v>14</v>
      </c>
      <c r="S420" s="8" t="s">
        <v>14</v>
      </c>
      <c r="T420" s="8" t="s">
        <v>14</v>
      </c>
    </row>
    <row r="421">
      <c r="A421" s="8" t="s">
        <v>14</v>
      </c>
      <c r="B421" s="8" t="s">
        <v>14</v>
      </c>
      <c r="C421" s="8" t="s">
        <v>14</v>
      </c>
      <c r="D421" s="8" t="s">
        <v>14</v>
      </c>
      <c r="E421" s="8" t="s">
        <v>14</v>
      </c>
      <c r="F421" s="8" t="s">
        <v>14</v>
      </c>
      <c r="G421" s="8" t="s">
        <v>14</v>
      </c>
      <c r="H421" s="8" t="s">
        <v>14</v>
      </c>
      <c r="I421" s="8" t="s">
        <v>14</v>
      </c>
      <c r="J421" s="8" t="s">
        <v>14</v>
      </c>
      <c r="K421" s="8" t="s">
        <v>14</v>
      </c>
      <c r="L421" s="8" t="s">
        <v>14</v>
      </c>
      <c r="M421" s="8" t="s">
        <v>14</v>
      </c>
      <c r="N421" s="8" t="s">
        <v>14</v>
      </c>
      <c r="O421" s="8" t="s">
        <v>14</v>
      </c>
      <c r="P421" s="8" t="s">
        <v>14</v>
      </c>
      <c r="Q421" s="8" t="s">
        <v>14</v>
      </c>
      <c r="R421" s="8" t="s">
        <v>14</v>
      </c>
      <c r="S421" s="8" t="s">
        <v>14</v>
      </c>
      <c r="T421" s="8" t="s">
        <v>14</v>
      </c>
    </row>
    <row r="422">
      <c r="A422" s="8" t="s">
        <v>14</v>
      </c>
      <c r="B422" s="8" t="s">
        <v>14</v>
      </c>
      <c r="C422" s="8" t="s">
        <v>14</v>
      </c>
      <c r="D422" s="8" t="s">
        <v>14</v>
      </c>
      <c r="E422" s="8" t="s">
        <v>14</v>
      </c>
      <c r="F422" s="8" t="s">
        <v>14</v>
      </c>
      <c r="G422" s="8" t="s">
        <v>14</v>
      </c>
      <c r="H422" s="8" t="s">
        <v>14</v>
      </c>
      <c r="I422" s="8" t="s">
        <v>14</v>
      </c>
      <c r="J422" s="8" t="s">
        <v>14</v>
      </c>
      <c r="K422" s="8" t="s">
        <v>14</v>
      </c>
      <c r="L422" s="8" t="s">
        <v>14</v>
      </c>
      <c r="M422" s="8" t="s">
        <v>14</v>
      </c>
      <c r="N422" s="8" t="s">
        <v>14</v>
      </c>
      <c r="O422" s="8" t="s">
        <v>14</v>
      </c>
      <c r="P422" s="8" t="s">
        <v>14</v>
      </c>
      <c r="Q422" s="8" t="s">
        <v>14</v>
      </c>
      <c r="R422" s="8" t="s">
        <v>14</v>
      </c>
      <c r="S422" s="8" t="s">
        <v>14</v>
      </c>
      <c r="T422" s="8" t="s">
        <v>14</v>
      </c>
    </row>
    <row r="423">
      <c r="A423" s="8" t="s">
        <v>14</v>
      </c>
      <c r="B423" s="8" t="s">
        <v>14</v>
      </c>
      <c r="C423" s="8" t="s">
        <v>14</v>
      </c>
      <c r="D423" s="8" t="s">
        <v>14</v>
      </c>
      <c r="E423" s="8" t="s">
        <v>14</v>
      </c>
      <c r="F423" s="8" t="s">
        <v>14</v>
      </c>
      <c r="G423" s="8" t="s">
        <v>14</v>
      </c>
      <c r="H423" s="8" t="s">
        <v>14</v>
      </c>
      <c r="I423" s="8" t="s">
        <v>14</v>
      </c>
      <c r="J423" s="8" t="s">
        <v>14</v>
      </c>
      <c r="K423" s="8" t="s">
        <v>14</v>
      </c>
      <c r="L423" s="8" t="s">
        <v>14</v>
      </c>
      <c r="M423" s="8" t="s">
        <v>14</v>
      </c>
      <c r="N423" s="8" t="s">
        <v>14</v>
      </c>
      <c r="O423" s="8" t="s">
        <v>14</v>
      </c>
      <c r="P423" s="8" t="s">
        <v>14</v>
      </c>
      <c r="Q423" s="8" t="s">
        <v>14</v>
      </c>
      <c r="R423" s="8" t="s">
        <v>14</v>
      </c>
      <c r="S423" s="8" t="s">
        <v>14</v>
      </c>
      <c r="T423" s="8" t="s">
        <v>14</v>
      </c>
    </row>
    <row r="424">
      <c r="A424" s="8" t="s">
        <v>14</v>
      </c>
      <c r="B424" s="8" t="s">
        <v>14</v>
      </c>
      <c r="C424" s="8" t="s">
        <v>14</v>
      </c>
      <c r="D424" s="8" t="s">
        <v>14</v>
      </c>
      <c r="E424" s="8" t="s">
        <v>14</v>
      </c>
      <c r="F424" s="8" t="s">
        <v>14</v>
      </c>
      <c r="G424" s="8" t="s">
        <v>14</v>
      </c>
      <c r="H424" s="8" t="s">
        <v>14</v>
      </c>
      <c r="I424" s="8" t="s">
        <v>14</v>
      </c>
      <c r="J424" s="8" t="s">
        <v>14</v>
      </c>
      <c r="K424" s="8" t="s">
        <v>14</v>
      </c>
      <c r="L424" s="8" t="s">
        <v>14</v>
      </c>
      <c r="M424" s="8" t="s">
        <v>14</v>
      </c>
      <c r="N424" s="8" t="s">
        <v>14</v>
      </c>
      <c r="O424" s="8" t="s">
        <v>14</v>
      </c>
      <c r="P424" s="8" t="s">
        <v>14</v>
      </c>
      <c r="Q424" s="8" t="s">
        <v>14</v>
      </c>
      <c r="R424" s="8" t="s">
        <v>14</v>
      </c>
      <c r="S424" s="8" t="s">
        <v>14</v>
      </c>
      <c r="T424" s="8" t="s">
        <v>14</v>
      </c>
    </row>
    <row r="425">
      <c r="A425" s="8" t="s">
        <v>14</v>
      </c>
      <c r="B425" s="8" t="s">
        <v>14</v>
      </c>
      <c r="C425" s="8" t="s">
        <v>14</v>
      </c>
      <c r="D425" s="8" t="s">
        <v>14</v>
      </c>
      <c r="E425" s="8" t="s">
        <v>14</v>
      </c>
      <c r="F425" s="8" t="s">
        <v>14</v>
      </c>
      <c r="G425" s="8" t="s">
        <v>14</v>
      </c>
      <c r="H425" s="8" t="s">
        <v>14</v>
      </c>
      <c r="I425" s="8" t="s">
        <v>14</v>
      </c>
      <c r="J425" s="8" t="s">
        <v>14</v>
      </c>
      <c r="K425" s="8" t="s">
        <v>14</v>
      </c>
      <c r="L425" s="8" t="s">
        <v>14</v>
      </c>
      <c r="M425" s="8" t="s">
        <v>14</v>
      </c>
      <c r="N425" s="8" t="s">
        <v>14</v>
      </c>
      <c r="O425" s="8" t="s">
        <v>14</v>
      </c>
      <c r="P425" s="8" t="s">
        <v>14</v>
      </c>
      <c r="Q425" s="8" t="s">
        <v>14</v>
      </c>
      <c r="R425" s="8" t="s">
        <v>14</v>
      </c>
      <c r="S425" s="8" t="s">
        <v>14</v>
      </c>
      <c r="T425" s="8" t="s">
        <v>14</v>
      </c>
    </row>
    <row r="426">
      <c r="A426" s="8" t="s">
        <v>14</v>
      </c>
      <c r="B426" s="8" t="s">
        <v>14</v>
      </c>
      <c r="C426" s="8" t="s">
        <v>14</v>
      </c>
      <c r="D426" s="8" t="s">
        <v>14</v>
      </c>
      <c r="E426" s="8" t="s">
        <v>14</v>
      </c>
      <c r="F426" s="8" t="s">
        <v>14</v>
      </c>
      <c r="G426" s="8" t="s">
        <v>14</v>
      </c>
      <c r="H426" s="8" t="s">
        <v>14</v>
      </c>
      <c r="I426" s="8" t="s">
        <v>14</v>
      </c>
      <c r="J426" s="8" t="s">
        <v>14</v>
      </c>
      <c r="K426" s="8" t="s">
        <v>14</v>
      </c>
      <c r="L426" s="8" t="s">
        <v>14</v>
      </c>
      <c r="M426" s="8" t="s">
        <v>14</v>
      </c>
      <c r="N426" s="8" t="s">
        <v>14</v>
      </c>
      <c r="O426" s="8" t="s">
        <v>14</v>
      </c>
      <c r="P426" s="8" t="s">
        <v>14</v>
      </c>
      <c r="Q426" s="8" t="s">
        <v>14</v>
      </c>
      <c r="R426" s="8" t="s">
        <v>14</v>
      </c>
      <c r="S426" s="8" t="s">
        <v>14</v>
      </c>
      <c r="T426" s="8" t="s">
        <v>14</v>
      </c>
    </row>
    <row r="427">
      <c r="A427" s="8" t="s">
        <v>14</v>
      </c>
      <c r="B427" s="8" t="s">
        <v>14</v>
      </c>
      <c r="C427" s="8" t="s">
        <v>14</v>
      </c>
      <c r="D427" s="8" t="s">
        <v>14</v>
      </c>
      <c r="E427" s="8" t="s">
        <v>14</v>
      </c>
      <c r="F427" s="8" t="s">
        <v>14</v>
      </c>
      <c r="G427" s="8" t="s">
        <v>14</v>
      </c>
      <c r="H427" s="8" t="s">
        <v>14</v>
      </c>
      <c r="I427" s="8" t="s">
        <v>14</v>
      </c>
      <c r="J427" s="8" t="s">
        <v>14</v>
      </c>
      <c r="K427" s="8" t="s">
        <v>14</v>
      </c>
      <c r="L427" s="8" t="s">
        <v>14</v>
      </c>
      <c r="M427" s="8" t="s">
        <v>14</v>
      </c>
      <c r="N427" s="8" t="s">
        <v>14</v>
      </c>
      <c r="O427" s="8" t="s">
        <v>14</v>
      </c>
      <c r="P427" s="8" t="s">
        <v>14</v>
      </c>
      <c r="Q427" s="8" t="s">
        <v>14</v>
      </c>
      <c r="R427" s="8" t="s">
        <v>14</v>
      </c>
      <c r="S427" s="8" t="s">
        <v>14</v>
      </c>
      <c r="T427" s="8" t="s">
        <v>14</v>
      </c>
    </row>
    <row r="428">
      <c r="A428" s="8" t="s">
        <v>14</v>
      </c>
      <c r="B428" s="8" t="s">
        <v>14</v>
      </c>
      <c r="C428" s="8" t="s">
        <v>14</v>
      </c>
      <c r="D428" s="8" t="s">
        <v>14</v>
      </c>
      <c r="E428" s="8" t="s">
        <v>14</v>
      </c>
      <c r="F428" s="8" t="s">
        <v>14</v>
      </c>
      <c r="G428" s="8" t="s">
        <v>14</v>
      </c>
      <c r="H428" s="8" t="s">
        <v>14</v>
      </c>
      <c r="I428" s="8" t="s">
        <v>14</v>
      </c>
      <c r="J428" s="8" t="s">
        <v>14</v>
      </c>
      <c r="K428" s="8" t="s">
        <v>14</v>
      </c>
      <c r="L428" s="8" t="s">
        <v>14</v>
      </c>
      <c r="M428" s="8" t="s">
        <v>14</v>
      </c>
      <c r="N428" s="8" t="s">
        <v>14</v>
      </c>
      <c r="O428" s="8" t="s">
        <v>14</v>
      </c>
      <c r="P428" s="8" t="s">
        <v>14</v>
      </c>
      <c r="Q428" s="8" t="s">
        <v>14</v>
      </c>
      <c r="R428" s="8" t="s">
        <v>14</v>
      </c>
      <c r="S428" s="8" t="s">
        <v>14</v>
      </c>
      <c r="T428" s="8" t="s">
        <v>14</v>
      </c>
    </row>
    <row r="429">
      <c r="A429" s="8" t="s">
        <v>14</v>
      </c>
      <c r="B429" s="8" t="s">
        <v>14</v>
      </c>
      <c r="C429" s="8" t="s">
        <v>14</v>
      </c>
      <c r="D429" s="8" t="s">
        <v>14</v>
      </c>
      <c r="E429" s="8" t="s">
        <v>14</v>
      </c>
      <c r="F429" s="8" t="s">
        <v>14</v>
      </c>
      <c r="G429" s="8" t="s">
        <v>14</v>
      </c>
      <c r="H429" s="8" t="s">
        <v>14</v>
      </c>
      <c r="I429" s="8" t="s">
        <v>14</v>
      </c>
      <c r="J429" s="8" t="s">
        <v>14</v>
      </c>
      <c r="K429" s="8" t="s">
        <v>14</v>
      </c>
      <c r="L429" s="8" t="s">
        <v>14</v>
      </c>
      <c r="M429" s="8" t="s">
        <v>14</v>
      </c>
      <c r="N429" s="8" t="s">
        <v>14</v>
      </c>
      <c r="O429" s="8" t="s">
        <v>14</v>
      </c>
      <c r="P429" s="8" t="s">
        <v>14</v>
      </c>
      <c r="Q429" s="8" t="s">
        <v>14</v>
      </c>
      <c r="R429" s="8" t="s">
        <v>14</v>
      </c>
      <c r="S429" s="8" t="s">
        <v>14</v>
      </c>
      <c r="T429" s="8" t="s">
        <v>14</v>
      </c>
    </row>
    <row r="430">
      <c r="A430" s="8" t="s">
        <v>14</v>
      </c>
      <c r="B430" s="8" t="s">
        <v>14</v>
      </c>
      <c r="C430" s="8" t="s">
        <v>14</v>
      </c>
      <c r="D430" s="8" t="s">
        <v>14</v>
      </c>
      <c r="E430" s="8" t="s">
        <v>14</v>
      </c>
      <c r="F430" s="8" t="s">
        <v>14</v>
      </c>
      <c r="G430" s="8" t="s">
        <v>14</v>
      </c>
      <c r="H430" s="8" t="s">
        <v>14</v>
      </c>
      <c r="I430" s="8" t="s">
        <v>14</v>
      </c>
      <c r="J430" s="8" t="s">
        <v>14</v>
      </c>
      <c r="K430" s="8" t="s">
        <v>14</v>
      </c>
      <c r="L430" s="8" t="s">
        <v>14</v>
      </c>
      <c r="M430" s="8" t="s">
        <v>14</v>
      </c>
      <c r="N430" s="8" t="s">
        <v>14</v>
      </c>
      <c r="O430" s="8" t="s">
        <v>14</v>
      </c>
      <c r="P430" s="8" t="s">
        <v>14</v>
      </c>
      <c r="Q430" s="8" t="s">
        <v>14</v>
      </c>
      <c r="R430" s="8" t="s">
        <v>14</v>
      </c>
      <c r="S430" s="8" t="s">
        <v>14</v>
      </c>
      <c r="T430" s="8" t="s">
        <v>14</v>
      </c>
    </row>
    <row r="431">
      <c r="A431" s="8" t="s">
        <v>14</v>
      </c>
      <c r="B431" s="8" t="s">
        <v>14</v>
      </c>
      <c r="C431" s="8" t="s">
        <v>14</v>
      </c>
      <c r="D431" s="8" t="s">
        <v>14</v>
      </c>
      <c r="E431" s="8" t="s">
        <v>14</v>
      </c>
      <c r="F431" s="8" t="s">
        <v>14</v>
      </c>
      <c r="G431" s="8" t="s">
        <v>14</v>
      </c>
      <c r="H431" s="8" t="s">
        <v>14</v>
      </c>
      <c r="I431" s="8" t="s">
        <v>14</v>
      </c>
      <c r="J431" s="8" t="s">
        <v>14</v>
      </c>
      <c r="K431" s="8" t="s">
        <v>14</v>
      </c>
      <c r="L431" s="8" t="s">
        <v>14</v>
      </c>
      <c r="M431" s="8" t="s">
        <v>14</v>
      </c>
      <c r="N431" s="8" t="s">
        <v>14</v>
      </c>
      <c r="O431" s="8" t="s">
        <v>14</v>
      </c>
      <c r="P431" s="8" t="s">
        <v>14</v>
      </c>
      <c r="Q431" s="8" t="s">
        <v>14</v>
      </c>
      <c r="R431" s="8" t="s">
        <v>14</v>
      </c>
      <c r="S431" s="8" t="s">
        <v>14</v>
      </c>
      <c r="T431" s="8" t="s">
        <v>14</v>
      </c>
    </row>
    <row r="432">
      <c r="A432" s="8" t="s">
        <v>14</v>
      </c>
      <c r="B432" s="8" t="s">
        <v>14</v>
      </c>
      <c r="C432" s="8" t="s">
        <v>14</v>
      </c>
      <c r="D432" s="8" t="s">
        <v>14</v>
      </c>
      <c r="E432" s="8" t="s">
        <v>14</v>
      </c>
      <c r="F432" s="8" t="s">
        <v>14</v>
      </c>
      <c r="G432" s="8" t="s">
        <v>14</v>
      </c>
      <c r="H432" s="8" t="s">
        <v>14</v>
      </c>
      <c r="I432" s="8" t="s">
        <v>14</v>
      </c>
      <c r="J432" s="8" t="s">
        <v>14</v>
      </c>
      <c r="K432" s="8" t="s">
        <v>14</v>
      </c>
      <c r="L432" s="8" t="s">
        <v>14</v>
      </c>
      <c r="M432" s="8" t="s">
        <v>14</v>
      </c>
      <c r="N432" s="8" t="s">
        <v>14</v>
      </c>
      <c r="O432" s="8" t="s">
        <v>14</v>
      </c>
      <c r="P432" s="8" t="s">
        <v>14</v>
      </c>
      <c r="Q432" s="8" t="s">
        <v>14</v>
      </c>
      <c r="R432" s="8" t="s">
        <v>14</v>
      </c>
      <c r="S432" s="8" t="s">
        <v>14</v>
      </c>
      <c r="T432" s="8" t="s">
        <v>14</v>
      </c>
    </row>
    <row r="433">
      <c r="A433" s="8" t="s">
        <v>14</v>
      </c>
      <c r="B433" s="8" t="s">
        <v>14</v>
      </c>
      <c r="C433" s="8" t="s">
        <v>14</v>
      </c>
      <c r="D433" s="8" t="s">
        <v>14</v>
      </c>
      <c r="E433" s="8" t="s">
        <v>14</v>
      </c>
      <c r="F433" s="8" t="s">
        <v>14</v>
      </c>
      <c r="G433" s="8" t="s">
        <v>14</v>
      </c>
      <c r="H433" s="8" t="s">
        <v>14</v>
      </c>
      <c r="I433" s="8" t="s">
        <v>14</v>
      </c>
      <c r="J433" s="8" t="s">
        <v>14</v>
      </c>
      <c r="K433" s="8" t="s">
        <v>14</v>
      </c>
      <c r="L433" s="8" t="s">
        <v>14</v>
      </c>
      <c r="M433" s="8" t="s">
        <v>14</v>
      </c>
      <c r="N433" s="8" t="s">
        <v>14</v>
      </c>
      <c r="O433" s="8" t="s">
        <v>14</v>
      </c>
      <c r="P433" s="8" t="s">
        <v>14</v>
      </c>
      <c r="Q433" s="8" t="s">
        <v>14</v>
      </c>
      <c r="R433" s="8" t="s">
        <v>14</v>
      </c>
      <c r="S433" s="8" t="s">
        <v>14</v>
      </c>
      <c r="T433" s="8" t="s">
        <v>14</v>
      </c>
    </row>
    <row r="434">
      <c r="A434" s="8" t="s">
        <v>14</v>
      </c>
      <c r="B434" s="8" t="s">
        <v>14</v>
      </c>
      <c r="C434" s="8" t="s">
        <v>14</v>
      </c>
      <c r="D434" s="8" t="s">
        <v>14</v>
      </c>
      <c r="E434" s="8" t="s">
        <v>14</v>
      </c>
      <c r="F434" s="8" t="s">
        <v>14</v>
      </c>
      <c r="G434" s="8" t="s">
        <v>14</v>
      </c>
      <c r="H434" s="8" t="s">
        <v>14</v>
      </c>
      <c r="I434" s="8" t="s">
        <v>14</v>
      </c>
      <c r="J434" s="8" t="s">
        <v>14</v>
      </c>
      <c r="K434" s="8" t="s">
        <v>14</v>
      </c>
      <c r="L434" s="8" t="s">
        <v>14</v>
      </c>
      <c r="M434" s="8" t="s">
        <v>14</v>
      </c>
      <c r="N434" s="8" t="s">
        <v>14</v>
      </c>
      <c r="O434" s="8" t="s">
        <v>14</v>
      </c>
      <c r="P434" s="8" t="s">
        <v>14</v>
      </c>
      <c r="Q434" s="8" t="s">
        <v>14</v>
      </c>
      <c r="R434" s="8" t="s">
        <v>14</v>
      </c>
      <c r="S434" s="8" t="s">
        <v>14</v>
      </c>
      <c r="T434" s="8" t="s">
        <v>14</v>
      </c>
    </row>
    <row r="435">
      <c r="A435" s="8" t="s">
        <v>14</v>
      </c>
      <c r="B435" s="8" t="s">
        <v>14</v>
      </c>
      <c r="C435" s="8" t="s">
        <v>14</v>
      </c>
      <c r="D435" s="8" t="s">
        <v>14</v>
      </c>
      <c r="E435" s="8" t="s">
        <v>14</v>
      </c>
      <c r="F435" s="8" t="s">
        <v>14</v>
      </c>
      <c r="G435" s="8" t="s">
        <v>14</v>
      </c>
      <c r="H435" s="8" t="s">
        <v>14</v>
      </c>
      <c r="I435" s="8" t="s">
        <v>14</v>
      </c>
      <c r="J435" s="8" t="s">
        <v>14</v>
      </c>
      <c r="K435" s="8" t="s">
        <v>14</v>
      </c>
      <c r="L435" s="8" t="s">
        <v>14</v>
      </c>
      <c r="M435" s="8" t="s">
        <v>14</v>
      </c>
      <c r="N435" s="8" t="s">
        <v>14</v>
      </c>
      <c r="O435" s="8" t="s">
        <v>14</v>
      </c>
      <c r="P435" s="8" t="s">
        <v>14</v>
      </c>
      <c r="Q435" s="8" t="s">
        <v>14</v>
      </c>
      <c r="R435" s="8" t="s">
        <v>14</v>
      </c>
      <c r="S435" s="8" t="s">
        <v>14</v>
      </c>
      <c r="T435" s="8" t="s">
        <v>14</v>
      </c>
    </row>
    <row r="436">
      <c r="A436" s="8" t="s">
        <v>14</v>
      </c>
      <c r="B436" s="8" t="s">
        <v>14</v>
      </c>
      <c r="C436" s="8" t="s">
        <v>14</v>
      </c>
      <c r="D436" s="8" t="s">
        <v>14</v>
      </c>
      <c r="E436" s="8" t="s">
        <v>14</v>
      </c>
      <c r="F436" s="8" t="s">
        <v>14</v>
      </c>
      <c r="G436" s="8" t="s">
        <v>14</v>
      </c>
      <c r="H436" s="8" t="s">
        <v>14</v>
      </c>
      <c r="I436" s="8" t="s">
        <v>14</v>
      </c>
      <c r="J436" s="8" t="s">
        <v>14</v>
      </c>
      <c r="K436" s="8" t="s">
        <v>14</v>
      </c>
      <c r="L436" s="8" t="s">
        <v>14</v>
      </c>
      <c r="M436" s="8" t="s">
        <v>14</v>
      </c>
      <c r="N436" s="8" t="s">
        <v>14</v>
      </c>
      <c r="O436" s="8" t="s">
        <v>14</v>
      </c>
      <c r="P436" s="8" t="s">
        <v>14</v>
      </c>
      <c r="Q436" s="8" t="s">
        <v>14</v>
      </c>
      <c r="R436" s="8" t="s">
        <v>14</v>
      </c>
      <c r="S436" s="8" t="s">
        <v>14</v>
      </c>
      <c r="T436" s="8" t="s">
        <v>14</v>
      </c>
    </row>
    <row r="437">
      <c r="A437" s="8" t="s">
        <v>14</v>
      </c>
      <c r="B437" s="8" t="s">
        <v>14</v>
      </c>
      <c r="C437" s="8" t="s">
        <v>14</v>
      </c>
      <c r="D437" s="8" t="s">
        <v>14</v>
      </c>
      <c r="E437" s="8" t="s">
        <v>14</v>
      </c>
      <c r="F437" s="8" t="s">
        <v>14</v>
      </c>
      <c r="G437" s="8" t="s">
        <v>14</v>
      </c>
      <c r="H437" s="8" t="s">
        <v>14</v>
      </c>
      <c r="I437" s="8" t="s">
        <v>14</v>
      </c>
      <c r="J437" s="8" t="s">
        <v>14</v>
      </c>
      <c r="K437" s="8" t="s">
        <v>14</v>
      </c>
      <c r="L437" s="8" t="s">
        <v>14</v>
      </c>
      <c r="M437" s="8" t="s">
        <v>14</v>
      </c>
      <c r="N437" s="8" t="s">
        <v>14</v>
      </c>
      <c r="O437" s="8" t="s">
        <v>14</v>
      </c>
      <c r="P437" s="8" t="s">
        <v>14</v>
      </c>
      <c r="Q437" s="8" t="s">
        <v>14</v>
      </c>
      <c r="R437" s="8" t="s">
        <v>14</v>
      </c>
      <c r="S437" s="8" t="s">
        <v>14</v>
      </c>
      <c r="T437" s="8" t="s">
        <v>14</v>
      </c>
    </row>
    <row r="438">
      <c r="A438" s="8" t="s">
        <v>14</v>
      </c>
      <c r="B438" s="8" t="s">
        <v>14</v>
      </c>
      <c r="C438" s="8" t="s">
        <v>14</v>
      </c>
      <c r="D438" s="8" t="s">
        <v>14</v>
      </c>
      <c r="E438" s="8" t="s">
        <v>14</v>
      </c>
      <c r="F438" s="8" t="s">
        <v>14</v>
      </c>
      <c r="G438" s="8" t="s">
        <v>14</v>
      </c>
      <c r="H438" s="8" t="s">
        <v>14</v>
      </c>
      <c r="I438" s="8" t="s">
        <v>14</v>
      </c>
      <c r="J438" s="8" t="s">
        <v>14</v>
      </c>
      <c r="K438" s="8" t="s">
        <v>14</v>
      </c>
      <c r="L438" s="8" t="s">
        <v>14</v>
      </c>
      <c r="M438" s="8" t="s">
        <v>14</v>
      </c>
      <c r="N438" s="8" t="s">
        <v>14</v>
      </c>
      <c r="O438" s="8" t="s">
        <v>14</v>
      </c>
      <c r="P438" s="8" t="s">
        <v>14</v>
      </c>
      <c r="Q438" s="8" t="s">
        <v>14</v>
      </c>
      <c r="R438" s="8" t="s">
        <v>14</v>
      </c>
      <c r="S438" s="8" t="s">
        <v>14</v>
      </c>
      <c r="T438" s="8" t="s">
        <v>14</v>
      </c>
    </row>
    <row r="439">
      <c r="A439" s="8" t="s">
        <v>14</v>
      </c>
      <c r="B439" s="8" t="s">
        <v>14</v>
      </c>
      <c r="C439" s="8" t="s">
        <v>14</v>
      </c>
      <c r="D439" s="8" t="s">
        <v>14</v>
      </c>
      <c r="E439" s="8" t="s">
        <v>14</v>
      </c>
      <c r="F439" s="8" t="s">
        <v>14</v>
      </c>
      <c r="G439" s="8" t="s">
        <v>14</v>
      </c>
      <c r="H439" s="8" t="s">
        <v>14</v>
      </c>
      <c r="I439" s="8" t="s">
        <v>14</v>
      </c>
      <c r="J439" s="8" t="s">
        <v>14</v>
      </c>
      <c r="K439" s="8" t="s">
        <v>14</v>
      </c>
      <c r="L439" s="8" t="s">
        <v>14</v>
      </c>
      <c r="M439" s="8" t="s">
        <v>14</v>
      </c>
      <c r="N439" s="8" t="s">
        <v>14</v>
      </c>
      <c r="O439" s="8" t="s">
        <v>14</v>
      </c>
      <c r="P439" s="8" t="s">
        <v>14</v>
      </c>
      <c r="Q439" s="8" t="s">
        <v>14</v>
      </c>
      <c r="R439" s="8" t="s">
        <v>14</v>
      </c>
      <c r="S439" s="8" t="s">
        <v>14</v>
      </c>
      <c r="T439" s="8" t="s">
        <v>14</v>
      </c>
    </row>
    <row r="440">
      <c r="A440" s="8" t="s">
        <v>14</v>
      </c>
      <c r="B440" s="8" t="s">
        <v>14</v>
      </c>
      <c r="C440" s="8" t="s">
        <v>14</v>
      </c>
      <c r="D440" s="8" t="s">
        <v>14</v>
      </c>
      <c r="E440" s="8" t="s">
        <v>14</v>
      </c>
      <c r="F440" s="8" t="s">
        <v>14</v>
      </c>
      <c r="G440" s="8" t="s">
        <v>14</v>
      </c>
      <c r="H440" s="8" t="s">
        <v>14</v>
      </c>
      <c r="I440" s="8" t="s">
        <v>14</v>
      </c>
      <c r="J440" s="8" t="s">
        <v>14</v>
      </c>
      <c r="K440" s="8" t="s">
        <v>14</v>
      </c>
      <c r="L440" s="8" t="s">
        <v>14</v>
      </c>
      <c r="M440" s="8" t="s">
        <v>14</v>
      </c>
      <c r="N440" s="8" t="s">
        <v>14</v>
      </c>
      <c r="O440" s="8" t="s">
        <v>14</v>
      </c>
      <c r="P440" s="8" t="s">
        <v>14</v>
      </c>
      <c r="Q440" s="8" t="s">
        <v>14</v>
      </c>
      <c r="R440" s="8" t="s">
        <v>14</v>
      </c>
      <c r="S440" s="8" t="s">
        <v>14</v>
      </c>
      <c r="T440" s="8" t="s">
        <v>14</v>
      </c>
    </row>
    <row r="441">
      <c r="A441" s="8" t="s">
        <v>14</v>
      </c>
      <c r="B441" s="8" t="s">
        <v>14</v>
      </c>
      <c r="C441" s="8" t="s">
        <v>14</v>
      </c>
      <c r="D441" s="8" t="s">
        <v>14</v>
      </c>
      <c r="E441" s="8" t="s">
        <v>14</v>
      </c>
      <c r="F441" s="8" t="s">
        <v>14</v>
      </c>
      <c r="G441" s="8" t="s">
        <v>14</v>
      </c>
      <c r="H441" s="8" t="s">
        <v>14</v>
      </c>
      <c r="I441" s="8" t="s">
        <v>14</v>
      </c>
      <c r="J441" s="8" t="s">
        <v>14</v>
      </c>
      <c r="K441" s="8" t="s">
        <v>14</v>
      </c>
      <c r="L441" s="8" t="s">
        <v>14</v>
      </c>
      <c r="M441" s="8" t="s">
        <v>14</v>
      </c>
      <c r="N441" s="8" t="s">
        <v>14</v>
      </c>
      <c r="O441" s="8" t="s">
        <v>14</v>
      </c>
      <c r="P441" s="8" t="s">
        <v>14</v>
      </c>
      <c r="Q441" s="8" t="s">
        <v>14</v>
      </c>
      <c r="R441" s="8" t="s">
        <v>14</v>
      </c>
      <c r="S441" s="8" t="s">
        <v>14</v>
      </c>
      <c r="T441" s="8" t="s">
        <v>14</v>
      </c>
    </row>
    <row r="442">
      <c r="A442" s="8" t="s">
        <v>14</v>
      </c>
      <c r="B442" s="8" t="s">
        <v>14</v>
      </c>
      <c r="C442" s="8" t="s">
        <v>14</v>
      </c>
      <c r="D442" s="8" t="s">
        <v>14</v>
      </c>
      <c r="E442" s="8" t="s">
        <v>14</v>
      </c>
      <c r="F442" s="8" t="s">
        <v>14</v>
      </c>
      <c r="G442" s="8" t="s">
        <v>14</v>
      </c>
      <c r="H442" s="8" t="s">
        <v>14</v>
      </c>
      <c r="I442" s="8" t="s">
        <v>14</v>
      </c>
      <c r="J442" s="8" t="s">
        <v>14</v>
      </c>
      <c r="K442" s="8" t="s">
        <v>14</v>
      </c>
      <c r="L442" s="8" t="s">
        <v>14</v>
      </c>
      <c r="M442" s="8" t="s">
        <v>14</v>
      </c>
      <c r="N442" s="8" t="s">
        <v>14</v>
      </c>
      <c r="O442" s="8" t="s">
        <v>14</v>
      </c>
      <c r="P442" s="8" t="s">
        <v>14</v>
      </c>
      <c r="Q442" s="8" t="s">
        <v>14</v>
      </c>
      <c r="R442" s="8" t="s">
        <v>14</v>
      </c>
      <c r="S442" s="8" t="s">
        <v>14</v>
      </c>
      <c r="T442" s="8" t="s">
        <v>14</v>
      </c>
    </row>
    <row r="443">
      <c r="A443" s="8" t="s">
        <v>14</v>
      </c>
      <c r="B443" s="8" t="s">
        <v>14</v>
      </c>
      <c r="C443" s="8" t="s">
        <v>14</v>
      </c>
      <c r="D443" s="8" t="s">
        <v>14</v>
      </c>
      <c r="E443" s="8" t="s">
        <v>14</v>
      </c>
      <c r="F443" s="8" t="s">
        <v>14</v>
      </c>
      <c r="G443" s="8" t="s">
        <v>14</v>
      </c>
      <c r="H443" s="8" t="s">
        <v>14</v>
      </c>
      <c r="I443" s="8" t="s">
        <v>14</v>
      </c>
      <c r="J443" s="8" t="s">
        <v>14</v>
      </c>
      <c r="K443" s="8" t="s">
        <v>14</v>
      </c>
      <c r="L443" s="8" t="s">
        <v>14</v>
      </c>
      <c r="M443" s="8" t="s">
        <v>14</v>
      </c>
      <c r="N443" s="8" t="s">
        <v>14</v>
      </c>
      <c r="O443" s="8" t="s">
        <v>14</v>
      </c>
      <c r="P443" s="8" t="s">
        <v>14</v>
      </c>
      <c r="Q443" s="8" t="s">
        <v>14</v>
      </c>
      <c r="R443" s="8" t="s">
        <v>14</v>
      </c>
      <c r="S443" s="8" t="s">
        <v>14</v>
      </c>
      <c r="T443" s="8" t="s">
        <v>14</v>
      </c>
    </row>
    <row r="444">
      <c r="A444" s="8" t="s">
        <v>14</v>
      </c>
      <c r="B444" s="8" t="s">
        <v>14</v>
      </c>
      <c r="C444" s="8" t="s">
        <v>14</v>
      </c>
      <c r="D444" s="8" t="s">
        <v>14</v>
      </c>
      <c r="E444" s="8" t="s">
        <v>14</v>
      </c>
      <c r="F444" s="8" t="s">
        <v>14</v>
      </c>
      <c r="G444" s="8" t="s">
        <v>14</v>
      </c>
      <c r="H444" s="8" t="s">
        <v>14</v>
      </c>
      <c r="I444" s="8" t="s">
        <v>14</v>
      </c>
      <c r="J444" s="8" t="s">
        <v>14</v>
      </c>
      <c r="K444" s="8" t="s">
        <v>14</v>
      </c>
      <c r="L444" s="8" t="s">
        <v>14</v>
      </c>
      <c r="M444" s="8" t="s">
        <v>14</v>
      </c>
      <c r="N444" s="8" t="s">
        <v>14</v>
      </c>
      <c r="O444" s="8" t="s">
        <v>14</v>
      </c>
      <c r="P444" s="8" t="s">
        <v>14</v>
      </c>
      <c r="Q444" s="8" t="s">
        <v>14</v>
      </c>
      <c r="R444" s="8" t="s">
        <v>14</v>
      </c>
      <c r="S444" s="8" t="s">
        <v>14</v>
      </c>
      <c r="T444" s="8" t="s">
        <v>14</v>
      </c>
    </row>
    <row r="445">
      <c r="A445" s="8" t="s">
        <v>14</v>
      </c>
      <c r="B445" s="8" t="s">
        <v>14</v>
      </c>
      <c r="C445" s="8" t="s">
        <v>14</v>
      </c>
      <c r="D445" s="8" t="s">
        <v>14</v>
      </c>
      <c r="E445" s="8" t="s">
        <v>14</v>
      </c>
      <c r="F445" s="8" t="s">
        <v>14</v>
      </c>
      <c r="G445" s="8" t="s">
        <v>14</v>
      </c>
      <c r="H445" s="8" t="s">
        <v>14</v>
      </c>
      <c r="I445" s="8" t="s">
        <v>14</v>
      </c>
      <c r="J445" s="8" t="s">
        <v>14</v>
      </c>
      <c r="K445" s="8" t="s">
        <v>14</v>
      </c>
      <c r="L445" s="8" t="s">
        <v>14</v>
      </c>
      <c r="M445" s="8" t="s">
        <v>14</v>
      </c>
      <c r="N445" s="8" t="s">
        <v>14</v>
      </c>
      <c r="O445" s="8" t="s">
        <v>14</v>
      </c>
      <c r="P445" s="8" t="s">
        <v>14</v>
      </c>
      <c r="Q445" s="8" t="s">
        <v>14</v>
      </c>
      <c r="R445" s="8" t="s">
        <v>14</v>
      </c>
      <c r="S445" s="8" t="s">
        <v>14</v>
      </c>
      <c r="T445" s="8" t="s">
        <v>14</v>
      </c>
    </row>
    <row r="446">
      <c r="A446" s="8" t="s">
        <v>14</v>
      </c>
      <c r="B446" s="8" t="s">
        <v>14</v>
      </c>
      <c r="C446" s="8" t="s">
        <v>14</v>
      </c>
      <c r="D446" s="8" t="s">
        <v>14</v>
      </c>
      <c r="E446" s="8" t="s">
        <v>14</v>
      </c>
      <c r="F446" s="8" t="s">
        <v>14</v>
      </c>
      <c r="G446" s="8" t="s">
        <v>14</v>
      </c>
      <c r="H446" s="8" t="s">
        <v>14</v>
      </c>
      <c r="I446" s="8" t="s">
        <v>14</v>
      </c>
      <c r="J446" s="8" t="s">
        <v>14</v>
      </c>
      <c r="K446" s="8" t="s">
        <v>14</v>
      </c>
      <c r="L446" s="8" t="s">
        <v>14</v>
      </c>
      <c r="M446" s="8" t="s">
        <v>14</v>
      </c>
      <c r="N446" s="8" t="s">
        <v>14</v>
      </c>
      <c r="O446" s="8" t="s">
        <v>14</v>
      </c>
      <c r="P446" s="8" t="s">
        <v>14</v>
      </c>
      <c r="Q446" s="8" t="s">
        <v>14</v>
      </c>
      <c r="R446" s="8" t="s">
        <v>14</v>
      </c>
      <c r="S446" s="8" t="s">
        <v>14</v>
      </c>
      <c r="T446" s="8" t="s">
        <v>14</v>
      </c>
    </row>
    <row r="447">
      <c r="A447" s="8" t="s">
        <v>14</v>
      </c>
      <c r="B447" s="8" t="s">
        <v>14</v>
      </c>
      <c r="C447" s="8" t="s">
        <v>14</v>
      </c>
      <c r="D447" s="8" t="s">
        <v>14</v>
      </c>
      <c r="E447" s="8" t="s">
        <v>14</v>
      </c>
      <c r="F447" s="8" t="s">
        <v>14</v>
      </c>
      <c r="G447" s="8" t="s">
        <v>14</v>
      </c>
      <c r="H447" s="8" t="s">
        <v>14</v>
      </c>
      <c r="I447" s="8" t="s">
        <v>14</v>
      </c>
      <c r="J447" s="8" t="s">
        <v>14</v>
      </c>
      <c r="K447" s="8" t="s">
        <v>14</v>
      </c>
      <c r="L447" s="8" t="s">
        <v>14</v>
      </c>
      <c r="M447" s="8" t="s">
        <v>14</v>
      </c>
      <c r="N447" s="8" t="s">
        <v>14</v>
      </c>
      <c r="O447" s="8" t="s">
        <v>14</v>
      </c>
      <c r="P447" s="8" t="s">
        <v>14</v>
      </c>
      <c r="Q447" s="8" t="s">
        <v>14</v>
      </c>
      <c r="R447" s="8" t="s">
        <v>14</v>
      </c>
      <c r="S447" s="8" t="s">
        <v>14</v>
      </c>
      <c r="T447" s="8" t="s">
        <v>14</v>
      </c>
    </row>
    <row r="448">
      <c r="A448" s="8" t="s">
        <v>14</v>
      </c>
      <c r="B448" s="8" t="s">
        <v>14</v>
      </c>
      <c r="C448" s="8" t="s">
        <v>14</v>
      </c>
      <c r="D448" s="8" t="s">
        <v>14</v>
      </c>
      <c r="E448" s="8" t="s">
        <v>14</v>
      </c>
      <c r="F448" s="8" t="s">
        <v>14</v>
      </c>
      <c r="G448" s="8" t="s">
        <v>14</v>
      </c>
      <c r="H448" s="8" t="s">
        <v>14</v>
      </c>
      <c r="I448" s="8" t="s">
        <v>14</v>
      </c>
      <c r="J448" s="8" t="s">
        <v>14</v>
      </c>
      <c r="K448" s="8" t="s">
        <v>14</v>
      </c>
      <c r="L448" s="8" t="s">
        <v>14</v>
      </c>
      <c r="M448" s="8" t="s">
        <v>14</v>
      </c>
      <c r="N448" s="8" t="s">
        <v>14</v>
      </c>
      <c r="O448" s="8" t="s">
        <v>14</v>
      </c>
      <c r="P448" s="8" t="s">
        <v>14</v>
      </c>
      <c r="Q448" s="8" t="s">
        <v>14</v>
      </c>
      <c r="R448" s="8" t="s">
        <v>14</v>
      </c>
      <c r="S448" s="8" t="s">
        <v>14</v>
      </c>
      <c r="T448" s="8" t="s">
        <v>14</v>
      </c>
    </row>
    <row r="449">
      <c r="A449" s="8" t="s">
        <v>14</v>
      </c>
      <c r="B449" s="8" t="s">
        <v>14</v>
      </c>
      <c r="C449" s="8" t="s">
        <v>14</v>
      </c>
      <c r="D449" s="8" t="s">
        <v>14</v>
      </c>
      <c r="E449" s="8" t="s">
        <v>14</v>
      </c>
      <c r="F449" s="8" t="s">
        <v>14</v>
      </c>
      <c r="G449" s="8" t="s">
        <v>14</v>
      </c>
      <c r="H449" s="8" t="s">
        <v>14</v>
      </c>
      <c r="I449" s="8" t="s">
        <v>14</v>
      </c>
      <c r="J449" s="8" t="s">
        <v>14</v>
      </c>
      <c r="K449" s="8" t="s">
        <v>14</v>
      </c>
      <c r="L449" s="8" t="s">
        <v>14</v>
      </c>
      <c r="M449" s="8" t="s">
        <v>14</v>
      </c>
      <c r="N449" s="8" t="s">
        <v>14</v>
      </c>
      <c r="O449" s="8" t="s">
        <v>14</v>
      </c>
      <c r="P449" s="8" t="s">
        <v>14</v>
      </c>
      <c r="Q449" s="8" t="s">
        <v>14</v>
      </c>
      <c r="R449" s="8" t="s">
        <v>14</v>
      </c>
      <c r="S449" s="8" t="s">
        <v>14</v>
      </c>
      <c r="T449" s="8" t="s">
        <v>14</v>
      </c>
    </row>
    <row r="450">
      <c r="A450" s="8" t="s">
        <v>14</v>
      </c>
      <c r="B450" s="8" t="s">
        <v>14</v>
      </c>
      <c r="C450" s="8" t="s">
        <v>14</v>
      </c>
      <c r="D450" s="8" t="s">
        <v>14</v>
      </c>
      <c r="E450" s="8" t="s">
        <v>14</v>
      </c>
      <c r="F450" s="8" t="s">
        <v>14</v>
      </c>
      <c r="G450" s="8" t="s">
        <v>14</v>
      </c>
      <c r="H450" s="8" t="s">
        <v>14</v>
      </c>
      <c r="I450" s="8" t="s">
        <v>14</v>
      </c>
      <c r="J450" s="8" t="s">
        <v>14</v>
      </c>
      <c r="K450" s="8" t="s">
        <v>14</v>
      </c>
      <c r="L450" s="8" t="s">
        <v>14</v>
      </c>
      <c r="M450" s="8" t="s">
        <v>14</v>
      </c>
      <c r="N450" s="8" t="s">
        <v>14</v>
      </c>
      <c r="O450" s="8" t="s">
        <v>14</v>
      </c>
      <c r="P450" s="8" t="s">
        <v>14</v>
      </c>
      <c r="Q450" s="8" t="s">
        <v>14</v>
      </c>
      <c r="R450" s="8" t="s">
        <v>14</v>
      </c>
      <c r="S450" s="8" t="s">
        <v>14</v>
      </c>
      <c r="T450" s="8" t="s">
        <v>14</v>
      </c>
    </row>
    <row r="451">
      <c r="A451" s="8" t="s">
        <v>14</v>
      </c>
      <c r="B451" s="8" t="s">
        <v>14</v>
      </c>
      <c r="C451" s="8" t="s">
        <v>14</v>
      </c>
      <c r="D451" s="8" t="s">
        <v>14</v>
      </c>
      <c r="E451" s="8" t="s">
        <v>14</v>
      </c>
      <c r="F451" s="8" t="s">
        <v>14</v>
      </c>
      <c r="G451" s="8" t="s">
        <v>14</v>
      </c>
      <c r="H451" s="8" t="s">
        <v>14</v>
      </c>
      <c r="I451" s="8" t="s">
        <v>14</v>
      </c>
      <c r="J451" s="8" t="s">
        <v>14</v>
      </c>
      <c r="K451" s="8" t="s">
        <v>14</v>
      </c>
      <c r="L451" s="8" t="s">
        <v>14</v>
      </c>
      <c r="M451" s="8" t="s">
        <v>14</v>
      </c>
      <c r="N451" s="8" t="s">
        <v>14</v>
      </c>
      <c r="O451" s="8" t="s">
        <v>14</v>
      </c>
      <c r="P451" s="8" t="s">
        <v>14</v>
      </c>
      <c r="Q451" s="8" t="s">
        <v>14</v>
      </c>
      <c r="R451" s="8" t="s">
        <v>14</v>
      </c>
      <c r="S451" s="8" t="s">
        <v>14</v>
      </c>
      <c r="T451" s="8" t="s">
        <v>14</v>
      </c>
    </row>
    <row r="452">
      <c r="A452" s="8" t="s">
        <v>14</v>
      </c>
      <c r="B452" s="8" t="s">
        <v>14</v>
      </c>
      <c r="C452" s="8" t="s">
        <v>14</v>
      </c>
      <c r="D452" s="8" t="s">
        <v>14</v>
      </c>
      <c r="E452" s="8" t="s">
        <v>14</v>
      </c>
      <c r="F452" s="8" t="s">
        <v>14</v>
      </c>
      <c r="G452" s="8" t="s">
        <v>14</v>
      </c>
      <c r="H452" s="8" t="s">
        <v>14</v>
      </c>
      <c r="I452" s="8" t="s">
        <v>14</v>
      </c>
      <c r="J452" s="8" t="s">
        <v>14</v>
      </c>
      <c r="K452" s="8" t="s">
        <v>14</v>
      </c>
      <c r="L452" s="8" t="s">
        <v>14</v>
      </c>
      <c r="M452" s="8" t="s">
        <v>14</v>
      </c>
      <c r="N452" s="8" t="s">
        <v>14</v>
      </c>
      <c r="O452" s="8" t="s">
        <v>14</v>
      </c>
      <c r="P452" s="8" t="s">
        <v>14</v>
      </c>
      <c r="Q452" s="8" t="s">
        <v>14</v>
      </c>
      <c r="R452" s="8" t="s">
        <v>14</v>
      </c>
      <c r="S452" s="8" t="s">
        <v>14</v>
      </c>
      <c r="T452" s="8" t="s">
        <v>14</v>
      </c>
    </row>
    <row r="453">
      <c r="A453" s="8" t="s">
        <v>14</v>
      </c>
      <c r="B453" s="8" t="s">
        <v>14</v>
      </c>
      <c r="C453" s="8" t="s">
        <v>14</v>
      </c>
      <c r="D453" s="8" t="s">
        <v>14</v>
      </c>
      <c r="E453" s="8" t="s">
        <v>14</v>
      </c>
      <c r="F453" s="8" t="s">
        <v>14</v>
      </c>
      <c r="G453" s="8" t="s">
        <v>14</v>
      </c>
      <c r="H453" s="8" t="s">
        <v>14</v>
      </c>
      <c r="I453" s="8" t="s">
        <v>14</v>
      </c>
      <c r="J453" s="8" t="s">
        <v>14</v>
      </c>
      <c r="K453" s="8" t="s">
        <v>14</v>
      </c>
      <c r="L453" s="8" t="s">
        <v>14</v>
      </c>
      <c r="M453" s="8" t="s">
        <v>14</v>
      </c>
      <c r="N453" s="8" t="s">
        <v>14</v>
      </c>
      <c r="O453" s="8" t="s">
        <v>14</v>
      </c>
      <c r="P453" s="8" t="s">
        <v>14</v>
      </c>
      <c r="Q453" s="8" t="s">
        <v>14</v>
      </c>
      <c r="R453" s="8" t="s">
        <v>14</v>
      </c>
      <c r="S453" s="8" t="s">
        <v>14</v>
      </c>
      <c r="T453" s="8" t="s">
        <v>14</v>
      </c>
    </row>
    <row r="454">
      <c r="A454" s="8" t="s">
        <v>14</v>
      </c>
      <c r="B454" s="8" t="s">
        <v>14</v>
      </c>
      <c r="C454" s="8" t="s">
        <v>14</v>
      </c>
      <c r="D454" s="8" t="s">
        <v>14</v>
      </c>
      <c r="E454" s="8" t="s">
        <v>14</v>
      </c>
      <c r="F454" s="8" t="s">
        <v>14</v>
      </c>
      <c r="G454" s="8" t="s">
        <v>14</v>
      </c>
      <c r="H454" s="8" t="s">
        <v>14</v>
      </c>
      <c r="I454" s="8" t="s">
        <v>14</v>
      </c>
      <c r="J454" s="8" t="s">
        <v>14</v>
      </c>
      <c r="K454" s="8" t="s">
        <v>14</v>
      </c>
      <c r="L454" s="8" t="s">
        <v>14</v>
      </c>
      <c r="M454" s="8" t="s">
        <v>14</v>
      </c>
      <c r="N454" s="8" t="s">
        <v>14</v>
      </c>
      <c r="O454" s="8" t="s">
        <v>14</v>
      </c>
      <c r="P454" s="8" t="s">
        <v>14</v>
      </c>
      <c r="Q454" s="8" t="s">
        <v>14</v>
      </c>
      <c r="R454" s="8" t="s">
        <v>14</v>
      </c>
      <c r="S454" s="8" t="s">
        <v>14</v>
      </c>
      <c r="T454" s="8" t="s">
        <v>14</v>
      </c>
    </row>
    <row r="455">
      <c r="A455" s="8" t="s">
        <v>14</v>
      </c>
      <c r="B455" s="8" t="s">
        <v>14</v>
      </c>
      <c r="C455" s="8" t="s">
        <v>14</v>
      </c>
      <c r="D455" s="8" t="s">
        <v>14</v>
      </c>
      <c r="E455" s="8" t="s">
        <v>14</v>
      </c>
      <c r="F455" s="8" t="s">
        <v>14</v>
      </c>
      <c r="G455" s="8" t="s">
        <v>14</v>
      </c>
      <c r="H455" s="8" t="s">
        <v>14</v>
      </c>
      <c r="I455" s="8" t="s">
        <v>14</v>
      </c>
      <c r="J455" s="8" t="s">
        <v>14</v>
      </c>
      <c r="K455" s="8" t="s">
        <v>14</v>
      </c>
      <c r="L455" s="8" t="s">
        <v>14</v>
      </c>
      <c r="M455" s="8" t="s">
        <v>14</v>
      </c>
      <c r="N455" s="8" t="s">
        <v>14</v>
      </c>
      <c r="O455" s="8" t="s">
        <v>14</v>
      </c>
      <c r="P455" s="8" t="s">
        <v>14</v>
      </c>
      <c r="Q455" s="8" t="s">
        <v>14</v>
      </c>
      <c r="R455" s="8" t="s">
        <v>14</v>
      </c>
      <c r="S455" s="8" t="s">
        <v>14</v>
      </c>
      <c r="T455" s="8" t="s">
        <v>14</v>
      </c>
    </row>
    <row r="456">
      <c r="A456" s="8" t="s">
        <v>14</v>
      </c>
      <c r="B456" s="8" t="s">
        <v>14</v>
      </c>
      <c r="C456" s="8" t="s">
        <v>14</v>
      </c>
      <c r="D456" s="8" t="s">
        <v>14</v>
      </c>
      <c r="E456" s="8" t="s">
        <v>14</v>
      </c>
      <c r="F456" s="8" t="s">
        <v>14</v>
      </c>
      <c r="G456" s="8" t="s">
        <v>14</v>
      </c>
      <c r="H456" s="8" t="s">
        <v>14</v>
      </c>
      <c r="I456" s="8" t="s">
        <v>14</v>
      </c>
      <c r="J456" s="8" t="s">
        <v>14</v>
      </c>
      <c r="K456" s="8" t="s">
        <v>14</v>
      </c>
      <c r="L456" s="8" t="s">
        <v>14</v>
      </c>
      <c r="M456" s="8" t="s">
        <v>14</v>
      </c>
      <c r="N456" s="8" t="s">
        <v>14</v>
      </c>
      <c r="O456" s="8" t="s">
        <v>14</v>
      </c>
      <c r="P456" s="8" t="s">
        <v>14</v>
      </c>
      <c r="Q456" s="8" t="s">
        <v>14</v>
      </c>
      <c r="R456" s="8" t="s">
        <v>14</v>
      </c>
      <c r="S456" s="8" t="s">
        <v>14</v>
      </c>
      <c r="T456" s="8" t="s">
        <v>14</v>
      </c>
    </row>
    <row r="457">
      <c r="A457" s="8" t="s">
        <v>14</v>
      </c>
      <c r="B457" s="8" t="s">
        <v>14</v>
      </c>
      <c r="C457" s="8" t="s">
        <v>14</v>
      </c>
      <c r="D457" s="8" t="s">
        <v>14</v>
      </c>
      <c r="E457" s="8" t="s">
        <v>14</v>
      </c>
      <c r="F457" s="8" t="s">
        <v>14</v>
      </c>
      <c r="G457" s="8" t="s">
        <v>14</v>
      </c>
      <c r="H457" s="8" t="s">
        <v>14</v>
      </c>
      <c r="I457" s="8" t="s">
        <v>14</v>
      </c>
      <c r="J457" s="8" t="s">
        <v>14</v>
      </c>
      <c r="K457" s="8" t="s">
        <v>14</v>
      </c>
      <c r="L457" s="8" t="s">
        <v>14</v>
      </c>
      <c r="M457" s="8" t="s">
        <v>14</v>
      </c>
      <c r="N457" s="8" t="s">
        <v>14</v>
      </c>
      <c r="O457" s="8" t="s">
        <v>14</v>
      </c>
      <c r="P457" s="8" t="s">
        <v>14</v>
      </c>
      <c r="Q457" s="8" t="s">
        <v>14</v>
      </c>
      <c r="R457" s="8" t="s">
        <v>14</v>
      </c>
      <c r="S457" s="8" t="s">
        <v>14</v>
      </c>
      <c r="T457" s="8" t="s">
        <v>14</v>
      </c>
    </row>
    <row r="458">
      <c r="A458" s="8" t="s">
        <v>14</v>
      </c>
      <c r="B458" s="8" t="s">
        <v>14</v>
      </c>
      <c r="C458" s="8" t="s">
        <v>14</v>
      </c>
      <c r="D458" s="8" t="s">
        <v>14</v>
      </c>
      <c r="E458" s="8" t="s">
        <v>14</v>
      </c>
      <c r="F458" s="8" t="s">
        <v>14</v>
      </c>
      <c r="G458" s="8" t="s">
        <v>14</v>
      </c>
      <c r="H458" s="8" t="s">
        <v>14</v>
      </c>
      <c r="I458" s="8" t="s">
        <v>14</v>
      </c>
      <c r="J458" s="8" t="s">
        <v>14</v>
      </c>
      <c r="K458" s="8" t="s">
        <v>14</v>
      </c>
      <c r="L458" s="8" t="s">
        <v>14</v>
      </c>
      <c r="M458" s="8" t="s">
        <v>14</v>
      </c>
      <c r="N458" s="8" t="s">
        <v>14</v>
      </c>
      <c r="O458" s="8" t="s">
        <v>14</v>
      </c>
      <c r="P458" s="8" t="s">
        <v>14</v>
      </c>
      <c r="Q458" s="8" t="s">
        <v>14</v>
      </c>
      <c r="R458" s="8" t="s">
        <v>14</v>
      </c>
      <c r="S458" s="8" t="s">
        <v>14</v>
      </c>
      <c r="T458" s="8" t="s">
        <v>14</v>
      </c>
    </row>
    <row r="459">
      <c r="A459" s="8" t="s">
        <v>14</v>
      </c>
      <c r="B459" s="8" t="s">
        <v>14</v>
      </c>
      <c r="C459" s="8" t="s">
        <v>14</v>
      </c>
      <c r="D459" s="8" t="s">
        <v>14</v>
      </c>
      <c r="E459" s="8" t="s">
        <v>14</v>
      </c>
      <c r="F459" s="8" t="s">
        <v>14</v>
      </c>
      <c r="G459" s="8" t="s">
        <v>14</v>
      </c>
      <c r="H459" s="8" t="s">
        <v>14</v>
      </c>
      <c r="I459" s="8" t="s">
        <v>14</v>
      </c>
      <c r="J459" s="8" t="s">
        <v>14</v>
      </c>
      <c r="K459" s="8" t="s">
        <v>14</v>
      </c>
      <c r="L459" s="8" t="s">
        <v>14</v>
      </c>
      <c r="M459" s="8" t="s">
        <v>14</v>
      </c>
      <c r="N459" s="8" t="s">
        <v>14</v>
      </c>
      <c r="O459" s="8" t="s">
        <v>14</v>
      </c>
      <c r="P459" s="8" t="s">
        <v>14</v>
      </c>
      <c r="Q459" s="8" t="s">
        <v>14</v>
      </c>
      <c r="R459" s="8" t="s">
        <v>14</v>
      </c>
      <c r="S459" s="8" t="s">
        <v>14</v>
      </c>
      <c r="T459" s="8" t="s">
        <v>14</v>
      </c>
    </row>
    <row r="460">
      <c r="A460" s="8" t="s">
        <v>14</v>
      </c>
      <c r="B460" s="8" t="s">
        <v>14</v>
      </c>
      <c r="C460" s="8" t="s">
        <v>14</v>
      </c>
      <c r="D460" s="8" t="s">
        <v>14</v>
      </c>
      <c r="E460" s="8" t="s">
        <v>14</v>
      </c>
      <c r="F460" s="8" t="s">
        <v>14</v>
      </c>
      <c r="G460" s="8" t="s">
        <v>14</v>
      </c>
      <c r="H460" s="8" t="s">
        <v>14</v>
      </c>
      <c r="I460" s="8" t="s">
        <v>14</v>
      </c>
      <c r="J460" s="8" t="s">
        <v>14</v>
      </c>
      <c r="K460" s="8" t="s">
        <v>14</v>
      </c>
      <c r="L460" s="8" t="s">
        <v>14</v>
      </c>
      <c r="M460" s="8" t="s">
        <v>14</v>
      </c>
      <c r="N460" s="8" t="s">
        <v>14</v>
      </c>
      <c r="O460" s="8" t="s">
        <v>14</v>
      </c>
      <c r="P460" s="8" t="s">
        <v>14</v>
      </c>
      <c r="Q460" s="8" t="s">
        <v>14</v>
      </c>
      <c r="R460" s="8" t="s">
        <v>14</v>
      </c>
      <c r="S460" s="8" t="s">
        <v>14</v>
      </c>
      <c r="T460" s="8" t="s">
        <v>14</v>
      </c>
    </row>
    <row r="461">
      <c r="A461" s="8" t="s">
        <v>14</v>
      </c>
      <c r="B461" s="8" t="s">
        <v>14</v>
      </c>
      <c r="C461" s="8" t="s">
        <v>14</v>
      </c>
      <c r="D461" s="8" t="s">
        <v>14</v>
      </c>
      <c r="E461" s="8" t="s">
        <v>14</v>
      </c>
      <c r="F461" s="8" t="s">
        <v>14</v>
      </c>
      <c r="G461" s="8" t="s">
        <v>14</v>
      </c>
      <c r="H461" s="8" t="s">
        <v>14</v>
      </c>
      <c r="I461" s="8" t="s">
        <v>14</v>
      </c>
      <c r="J461" s="8" t="s">
        <v>14</v>
      </c>
      <c r="K461" s="8" t="s">
        <v>14</v>
      </c>
      <c r="L461" s="8" t="s">
        <v>14</v>
      </c>
      <c r="M461" s="8" t="s">
        <v>14</v>
      </c>
      <c r="N461" s="8" t="s">
        <v>14</v>
      </c>
      <c r="O461" s="8" t="s">
        <v>14</v>
      </c>
      <c r="P461" s="8" t="s">
        <v>14</v>
      </c>
      <c r="Q461" s="8" t="s">
        <v>14</v>
      </c>
      <c r="R461" s="8" t="s">
        <v>14</v>
      </c>
      <c r="S461" s="8" t="s">
        <v>14</v>
      </c>
      <c r="T461" s="8" t="s">
        <v>14</v>
      </c>
    </row>
    <row r="462">
      <c r="A462" s="8" t="s">
        <v>14</v>
      </c>
      <c r="B462" s="8" t="s">
        <v>14</v>
      </c>
      <c r="C462" s="8" t="s">
        <v>14</v>
      </c>
      <c r="D462" s="8" t="s">
        <v>14</v>
      </c>
      <c r="E462" s="8" t="s">
        <v>14</v>
      </c>
      <c r="F462" s="8" t="s">
        <v>14</v>
      </c>
      <c r="G462" s="8" t="s">
        <v>14</v>
      </c>
      <c r="H462" s="8" t="s">
        <v>14</v>
      </c>
      <c r="I462" s="8" t="s">
        <v>14</v>
      </c>
      <c r="J462" s="8" t="s">
        <v>14</v>
      </c>
      <c r="K462" s="8" t="s">
        <v>14</v>
      </c>
      <c r="L462" s="8" t="s">
        <v>14</v>
      </c>
      <c r="M462" s="8" t="s">
        <v>14</v>
      </c>
      <c r="N462" s="8" t="s">
        <v>14</v>
      </c>
      <c r="O462" s="8" t="s">
        <v>14</v>
      </c>
      <c r="P462" s="8" t="s">
        <v>14</v>
      </c>
      <c r="Q462" s="8" t="s">
        <v>14</v>
      </c>
      <c r="R462" s="8" t="s">
        <v>14</v>
      </c>
      <c r="S462" s="8" t="s">
        <v>14</v>
      </c>
      <c r="T462" s="8" t="s">
        <v>14</v>
      </c>
    </row>
    <row r="463">
      <c r="A463" s="8" t="s">
        <v>14</v>
      </c>
      <c r="B463" s="8" t="s">
        <v>14</v>
      </c>
      <c r="C463" s="8" t="s">
        <v>14</v>
      </c>
      <c r="D463" s="8" t="s">
        <v>14</v>
      </c>
      <c r="E463" s="8" t="s">
        <v>14</v>
      </c>
      <c r="F463" s="8" t="s">
        <v>14</v>
      </c>
      <c r="G463" s="8" t="s">
        <v>14</v>
      </c>
      <c r="H463" s="8" t="s">
        <v>14</v>
      </c>
      <c r="I463" s="8" t="s">
        <v>14</v>
      </c>
      <c r="J463" s="8" t="s">
        <v>14</v>
      </c>
      <c r="K463" s="8" t="s">
        <v>14</v>
      </c>
      <c r="L463" s="8" t="s">
        <v>14</v>
      </c>
      <c r="M463" s="8" t="s">
        <v>14</v>
      </c>
      <c r="N463" s="8" t="s">
        <v>14</v>
      </c>
      <c r="O463" s="8" t="s">
        <v>14</v>
      </c>
      <c r="P463" s="8" t="s">
        <v>14</v>
      </c>
      <c r="Q463" s="8" t="s">
        <v>14</v>
      </c>
      <c r="R463" s="8" t="s">
        <v>14</v>
      </c>
      <c r="S463" s="8" t="s">
        <v>14</v>
      </c>
      <c r="T463" s="8" t="s">
        <v>14</v>
      </c>
    </row>
    <row r="464">
      <c r="A464" s="8" t="s">
        <v>14</v>
      </c>
      <c r="B464" s="8" t="s">
        <v>14</v>
      </c>
      <c r="C464" s="8" t="s">
        <v>14</v>
      </c>
      <c r="D464" s="8" t="s">
        <v>14</v>
      </c>
      <c r="E464" s="8" t="s">
        <v>14</v>
      </c>
      <c r="F464" s="8" t="s">
        <v>14</v>
      </c>
      <c r="G464" s="8" t="s">
        <v>14</v>
      </c>
      <c r="H464" s="8" t="s">
        <v>14</v>
      </c>
      <c r="I464" s="8" t="s">
        <v>14</v>
      </c>
      <c r="J464" s="8" t="s">
        <v>14</v>
      </c>
      <c r="K464" s="8" t="s">
        <v>14</v>
      </c>
      <c r="L464" s="8" t="s">
        <v>14</v>
      </c>
      <c r="M464" s="8" t="s">
        <v>14</v>
      </c>
      <c r="N464" s="8" t="s">
        <v>14</v>
      </c>
      <c r="O464" s="8" t="s">
        <v>14</v>
      </c>
      <c r="P464" s="8" t="s">
        <v>14</v>
      </c>
      <c r="Q464" s="8" t="s">
        <v>14</v>
      </c>
      <c r="R464" s="8" t="s">
        <v>14</v>
      </c>
      <c r="S464" s="8" t="s">
        <v>14</v>
      </c>
      <c r="T464" s="8" t="s">
        <v>14</v>
      </c>
    </row>
    <row r="465">
      <c r="A465" s="8" t="s">
        <v>14</v>
      </c>
      <c r="B465" s="8" t="s">
        <v>14</v>
      </c>
      <c r="C465" s="8" t="s">
        <v>14</v>
      </c>
      <c r="D465" s="8" t="s">
        <v>14</v>
      </c>
      <c r="E465" s="8" t="s">
        <v>14</v>
      </c>
      <c r="F465" s="8" t="s">
        <v>14</v>
      </c>
      <c r="G465" s="8" t="s">
        <v>14</v>
      </c>
      <c r="H465" s="8" t="s">
        <v>14</v>
      </c>
      <c r="I465" s="8" t="s">
        <v>14</v>
      </c>
      <c r="J465" s="8" t="s">
        <v>14</v>
      </c>
      <c r="K465" s="8" t="s">
        <v>14</v>
      </c>
      <c r="L465" s="8" t="s">
        <v>14</v>
      </c>
      <c r="M465" s="8" t="s">
        <v>14</v>
      </c>
      <c r="N465" s="8" t="s">
        <v>14</v>
      </c>
      <c r="O465" s="8" t="s">
        <v>14</v>
      </c>
      <c r="P465" s="8" t="s">
        <v>14</v>
      </c>
      <c r="Q465" s="8" t="s">
        <v>14</v>
      </c>
      <c r="R465" s="8" t="s">
        <v>14</v>
      </c>
      <c r="S465" s="8" t="s">
        <v>14</v>
      </c>
      <c r="T465" s="8" t="s">
        <v>14</v>
      </c>
    </row>
    <row r="466">
      <c r="A466" s="8" t="s">
        <v>14</v>
      </c>
      <c r="B466" s="8" t="s">
        <v>14</v>
      </c>
      <c r="C466" s="8" t="s">
        <v>14</v>
      </c>
      <c r="D466" s="8" t="s">
        <v>14</v>
      </c>
      <c r="E466" s="8" t="s">
        <v>14</v>
      </c>
      <c r="F466" s="8" t="s">
        <v>14</v>
      </c>
      <c r="G466" s="8" t="s">
        <v>14</v>
      </c>
      <c r="H466" s="8" t="s">
        <v>14</v>
      </c>
      <c r="I466" s="8" t="s">
        <v>14</v>
      </c>
      <c r="J466" s="8" t="s">
        <v>14</v>
      </c>
      <c r="K466" s="8" t="s">
        <v>14</v>
      </c>
      <c r="L466" s="8" t="s">
        <v>14</v>
      </c>
      <c r="M466" s="8" t="s">
        <v>14</v>
      </c>
      <c r="N466" s="8" t="s">
        <v>14</v>
      </c>
      <c r="O466" s="8" t="s">
        <v>14</v>
      </c>
      <c r="P466" s="8" t="s">
        <v>14</v>
      </c>
      <c r="Q466" s="8" t="s">
        <v>14</v>
      </c>
      <c r="R466" s="8" t="s">
        <v>14</v>
      </c>
      <c r="S466" s="8" t="s">
        <v>14</v>
      </c>
      <c r="T466" s="8" t="s">
        <v>14</v>
      </c>
    </row>
    <row r="467">
      <c r="A467" s="8" t="s">
        <v>14</v>
      </c>
      <c r="B467" s="8" t="s">
        <v>14</v>
      </c>
      <c r="C467" s="8" t="s">
        <v>14</v>
      </c>
      <c r="D467" s="8" t="s">
        <v>14</v>
      </c>
      <c r="E467" s="8" t="s">
        <v>14</v>
      </c>
      <c r="F467" s="8" t="s">
        <v>14</v>
      </c>
      <c r="G467" s="8" t="s">
        <v>14</v>
      </c>
      <c r="H467" s="8" t="s">
        <v>14</v>
      </c>
      <c r="I467" s="8" t="s">
        <v>14</v>
      </c>
      <c r="J467" s="8" t="s">
        <v>14</v>
      </c>
      <c r="K467" s="8" t="s">
        <v>14</v>
      </c>
      <c r="L467" s="8" t="s">
        <v>14</v>
      </c>
      <c r="M467" s="8" t="s">
        <v>14</v>
      </c>
      <c r="N467" s="8" t="s">
        <v>14</v>
      </c>
      <c r="O467" s="8" t="s">
        <v>14</v>
      </c>
      <c r="P467" s="8" t="s">
        <v>14</v>
      </c>
      <c r="Q467" s="8" t="s">
        <v>14</v>
      </c>
      <c r="R467" s="8" t="s">
        <v>14</v>
      </c>
      <c r="S467" s="8" t="s">
        <v>14</v>
      </c>
      <c r="T467" s="8" t="s">
        <v>14</v>
      </c>
    </row>
    <row r="468">
      <c r="A468" s="8" t="s">
        <v>14</v>
      </c>
      <c r="B468" s="8" t="s">
        <v>14</v>
      </c>
      <c r="C468" s="8" t="s">
        <v>14</v>
      </c>
      <c r="D468" s="8" t="s">
        <v>14</v>
      </c>
      <c r="E468" s="8" t="s">
        <v>14</v>
      </c>
      <c r="F468" s="8" t="s">
        <v>14</v>
      </c>
      <c r="G468" s="8" t="s">
        <v>14</v>
      </c>
      <c r="H468" s="8" t="s">
        <v>14</v>
      </c>
      <c r="I468" s="8" t="s">
        <v>14</v>
      </c>
      <c r="J468" s="8" t="s">
        <v>14</v>
      </c>
      <c r="K468" s="8" t="s">
        <v>14</v>
      </c>
      <c r="L468" s="8" t="s">
        <v>14</v>
      </c>
      <c r="M468" s="8" t="s">
        <v>14</v>
      </c>
      <c r="N468" s="8" t="s">
        <v>14</v>
      </c>
      <c r="O468" s="8" t="s">
        <v>14</v>
      </c>
      <c r="P468" s="8" t="s">
        <v>14</v>
      </c>
      <c r="Q468" s="8" t="s">
        <v>14</v>
      </c>
      <c r="R468" s="8" t="s">
        <v>14</v>
      </c>
      <c r="S468" s="8" t="s">
        <v>14</v>
      </c>
      <c r="T468" s="8" t="s">
        <v>14</v>
      </c>
    </row>
    <row r="469">
      <c r="A469" s="8" t="s">
        <v>14</v>
      </c>
      <c r="B469" s="8" t="s">
        <v>14</v>
      </c>
      <c r="C469" s="8" t="s">
        <v>14</v>
      </c>
      <c r="D469" s="8" t="s">
        <v>14</v>
      </c>
      <c r="E469" s="8" t="s">
        <v>14</v>
      </c>
      <c r="F469" s="8" t="s">
        <v>14</v>
      </c>
      <c r="G469" s="8" t="s">
        <v>14</v>
      </c>
      <c r="H469" s="8" t="s">
        <v>14</v>
      </c>
      <c r="I469" s="8" t="s">
        <v>14</v>
      </c>
      <c r="J469" s="8" t="s">
        <v>14</v>
      </c>
      <c r="K469" s="8" t="s">
        <v>14</v>
      </c>
      <c r="L469" s="8" t="s">
        <v>14</v>
      </c>
      <c r="M469" s="8" t="s">
        <v>14</v>
      </c>
      <c r="N469" s="8" t="s">
        <v>14</v>
      </c>
      <c r="O469" s="8" t="s">
        <v>14</v>
      </c>
      <c r="P469" s="8" t="s">
        <v>14</v>
      </c>
      <c r="Q469" s="8" t="s">
        <v>14</v>
      </c>
      <c r="R469" s="8" t="s">
        <v>14</v>
      </c>
      <c r="S469" s="8" t="s">
        <v>14</v>
      </c>
      <c r="T469" s="8" t="s">
        <v>14</v>
      </c>
    </row>
    <row r="470">
      <c r="A470" s="8" t="s">
        <v>14</v>
      </c>
      <c r="B470" s="8" t="s">
        <v>14</v>
      </c>
      <c r="C470" s="8" t="s">
        <v>14</v>
      </c>
      <c r="D470" s="8" t="s">
        <v>14</v>
      </c>
      <c r="E470" s="8" t="s">
        <v>14</v>
      </c>
      <c r="F470" s="8" t="s">
        <v>14</v>
      </c>
      <c r="G470" s="8" t="s">
        <v>14</v>
      </c>
      <c r="H470" s="8" t="s">
        <v>14</v>
      </c>
      <c r="I470" s="8" t="s">
        <v>14</v>
      </c>
      <c r="J470" s="8" t="s">
        <v>14</v>
      </c>
      <c r="K470" s="8" t="s">
        <v>14</v>
      </c>
      <c r="L470" s="8" t="s">
        <v>14</v>
      </c>
      <c r="M470" s="8" t="s">
        <v>14</v>
      </c>
      <c r="N470" s="8" t="s">
        <v>14</v>
      </c>
      <c r="O470" s="8" t="s">
        <v>14</v>
      </c>
      <c r="P470" s="8" t="s">
        <v>14</v>
      </c>
      <c r="Q470" s="8" t="s">
        <v>14</v>
      </c>
      <c r="R470" s="8" t="s">
        <v>14</v>
      </c>
      <c r="S470" s="8" t="s">
        <v>14</v>
      </c>
      <c r="T470" s="8" t="s">
        <v>14</v>
      </c>
    </row>
    <row r="471">
      <c r="A471" s="8" t="s">
        <v>14</v>
      </c>
      <c r="B471" s="8" t="s">
        <v>14</v>
      </c>
      <c r="C471" s="8" t="s">
        <v>14</v>
      </c>
      <c r="D471" s="8" t="s">
        <v>14</v>
      </c>
      <c r="E471" s="8" t="s">
        <v>14</v>
      </c>
      <c r="F471" s="8" t="s">
        <v>14</v>
      </c>
      <c r="G471" s="8" t="s">
        <v>14</v>
      </c>
      <c r="H471" s="8" t="s">
        <v>14</v>
      </c>
      <c r="I471" s="8" t="s">
        <v>14</v>
      </c>
      <c r="J471" s="8" t="s">
        <v>14</v>
      </c>
      <c r="K471" s="8" t="s">
        <v>14</v>
      </c>
      <c r="L471" s="8" t="s">
        <v>14</v>
      </c>
      <c r="M471" s="8" t="s">
        <v>14</v>
      </c>
      <c r="N471" s="8" t="s">
        <v>14</v>
      </c>
      <c r="O471" s="8" t="s">
        <v>14</v>
      </c>
      <c r="P471" s="8" t="s">
        <v>14</v>
      </c>
      <c r="Q471" s="8" t="s">
        <v>14</v>
      </c>
      <c r="R471" s="8" t="s">
        <v>14</v>
      </c>
      <c r="S471" s="8" t="s">
        <v>14</v>
      </c>
      <c r="T471" s="8" t="s">
        <v>14</v>
      </c>
    </row>
    <row r="472">
      <c r="A472" s="8" t="s">
        <v>14</v>
      </c>
      <c r="B472" s="8" t="s">
        <v>14</v>
      </c>
      <c r="C472" s="8" t="s">
        <v>14</v>
      </c>
      <c r="D472" s="8" t="s">
        <v>14</v>
      </c>
      <c r="E472" s="8" t="s">
        <v>14</v>
      </c>
      <c r="F472" s="8" t="s">
        <v>14</v>
      </c>
      <c r="G472" s="8" t="s">
        <v>14</v>
      </c>
      <c r="H472" s="8" t="s">
        <v>14</v>
      </c>
      <c r="I472" s="8" t="s">
        <v>14</v>
      </c>
      <c r="J472" s="8" t="s">
        <v>14</v>
      </c>
      <c r="K472" s="8" t="s">
        <v>14</v>
      </c>
      <c r="L472" s="8" t="s">
        <v>14</v>
      </c>
      <c r="M472" s="8" t="s">
        <v>14</v>
      </c>
      <c r="N472" s="8" t="s">
        <v>14</v>
      </c>
      <c r="O472" s="8" t="s">
        <v>14</v>
      </c>
      <c r="P472" s="8" t="s">
        <v>14</v>
      </c>
      <c r="Q472" s="8" t="s">
        <v>14</v>
      </c>
      <c r="R472" s="8" t="s">
        <v>14</v>
      </c>
      <c r="S472" s="8" t="s">
        <v>14</v>
      </c>
      <c r="T472" s="8" t="s">
        <v>14</v>
      </c>
    </row>
    <row r="473">
      <c r="A473" s="8" t="s">
        <v>14</v>
      </c>
      <c r="B473" s="8" t="s">
        <v>14</v>
      </c>
      <c r="C473" s="8" t="s">
        <v>14</v>
      </c>
      <c r="D473" s="8" t="s">
        <v>14</v>
      </c>
      <c r="E473" s="8" t="s">
        <v>14</v>
      </c>
      <c r="F473" s="8" t="s">
        <v>14</v>
      </c>
      <c r="G473" s="8" t="s">
        <v>14</v>
      </c>
      <c r="H473" s="8" t="s">
        <v>14</v>
      </c>
      <c r="I473" s="8" t="s">
        <v>14</v>
      </c>
      <c r="J473" s="8" t="s">
        <v>14</v>
      </c>
      <c r="K473" s="8" t="s">
        <v>14</v>
      </c>
      <c r="L473" s="8" t="s">
        <v>14</v>
      </c>
      <c r="M473" s="8" t="s">
        <v>14</v>
      </c>
      <c r="N473" s="8" t="s">
        <v>14</v>
      </c>
      <c r="O473" s="8" t="s">
        <v>14</v>
      </c>
      <c r="P473" s="8" t="s">
        <v>14</v>
      </c>
      <c r="Q473" s="8" t="s">
        <v>14</v>
      </c>
      <c r="R473" s="8" t="s">
        <v>14</v>
      </c>
      <c r="S473" s="8" t="s">
        <v>14</v>
      </c>
      <c r="T473" s="8" t="s">
        <v>14</v>
      </c>
    </row>
    <row r="474">
      <c r="A474" s="8" t="s">
        <v>14</v>
      </c>
      <c r="B474" s="8" t="s">
        <v>14</v>
      </c>
      <c r="C474" s="8" t="s">
        <v>14</v>
      </c>
      <c r="D474" s="8" t="s">
        <v>14</v>
      </c>
      <c r="E474" s="8" t="s">
        <v>14</v>
      </c>
      <c r="F474" s="8" t="s">
        <v>14</v>
      </c>
      <c r="G474" s="8" t="s">
        <v>14</v>
      </c>
      <c r="H474" s="8" t="s">
        <v>14</v>
      </c>
      <c r="I474" s="8" t="s">
        <v>14</v>
      </c>
      <c r="J474" s="8" t="s">
        <v>14</v>
      </c>
      <c r="K474" s="8" t="s">
        <v>14</v>
      </c>
      <c r="L474" s="8" t="s">
        <v>14</v>
      </c>
      <c r="M474" s="8" t="s">
        <v>14</v>
      </c>
      <c r="N474" s="8" t="s">
        <v>14</v>
      </c>
      <c r="O474" s="8" t="s">
        <v>14</v>
      </c>
      <c r="P474" s="8" t="s">
        <v>14</v>
      </c>
      <c r="Q474" s="8" t="s">
        <v>14</v>
      </c>
      <c r="R474" s="8" t="s">
        <v>14</v>
      </c>
      <c r="S474" s="8" t="s">
        <v>14</v>
      </c>
      <c r="T474" s="8" t="s">
        <v>14</v>
      </c>
    </row>
    <row r="475">
      <c r="A475" s="8" t="s">
        <v>14</v>
      </c>
      <c r="B475" s="8" t="s">
        <v>14</v>
      </c>
      <c r="C475" s="8" t="s">
        <v>14</v>
      </c>
      <c r="D475" s="8" t="s">
        <v>14</v>
      </c>
      <c r="E475" s="8" t="s">
        <v>14</v>
      </c>
      <c r="F475" s="8" t="s">
        <v>14</v>
      </c>
      <c r="G475" s="8" t="s">
        <v>14</v>
      </c>
      <c r="H475" s="8" t="s">
        <v>14</v>
      </c>
      <c r="I475" s="8" t="s">
        <v>14</v>
      </c>
      <c r="J475" s="8" t="s">
        <v>14</v>
      </c>
      <c r="K475" s="8" t="s">
        <v>14</v>
      </c>
      <c r="L475" s="8" t="s">
        <v>14</v>
      </c>
      <c r="M475" s="8" t="s">
        <v>14</v>
      </c>
      <c r="N475" s="8" t="s">
        <v>14</v>
      </c>
      <c r="O475" s="8" t="s">
        <v>14</v>
      </c>
      <c r="P475" s="8" t="s">
        <v>14</v>
      </c>
      <c r="Q475" s="8" t="s">
        <v>14</v>
      </c>
      <c r="R475" s="8" t="s">
        <v>14</v>
      </c>
      <c r="S475" s="8" t="s">
        <v>14</v>
      </c>
      <c r="T475" s="8" t="s">
        <v>14</v>
      </c>
    </row>
    <row r="476">
      <c r="A476" s="8" t="s">
        <v>14</v>
      </c>
      <c r="B476" s="8" t="s">
        <v>14</v>
      </c>
      <c r="C476" s="8" t="s">
        <v>14</v>
      </c>
      <c r="D476" s="8" t="s">
        <v>14</v>
      </c>
      <c r="E476" s="8" t="s">
        <v>14</v>
      </c>
      <c r="F476" s="8" t="s">
        <v>14</v>
      </c>
      <c r="G476" s="8" t="s">
        <v>14</v>
      </c>
      <c r="H476" s="8" t="s">
        <v>14</v>
      </c>
      <c r="I476" s="8" t="s">
        <v>14</v>
      </c>
      <c r="J476" s="8" t="s">
        <v>14</v>
      </c>
      <c r="K476" s="8" t="s">
        <v>14</v>
      </c>
      <c r="L476" s="8" t="s">
        <v>14</v>
      </c>
      <c r="M476" s="8" t="s">
        <v>14</v>
      </c>
      <c r="N476" s="8" t="s">
        <v>14</v>
      </c>
      <c r="O476" s="8" t="s">
        <v>14</v>
      </c>
      <c r="P476" s="8" t="s">
        <v>14</v>
      </c>
      <c r="Q476" s="8" t="s">
        <v>14</v>
      </c>
      <c r="R476" s="8" t="s">
        <v>14</v>
      </c>
      <c r="S476" s="8" t="s">
        <v>14</v>
      </c>
      <c r="T476" s="8" t="s">
        <v>14</v>
      </c>
    </row>
    <row r="477">
      <c r="A477" s="8" t="s">
        <v>14</v>
      </c>
      <c r="B477" s="8" t="s">
        <v>14</v>
      </c>
      <c r="C477" s="8" t="s">
        <v>14</v>
      </c>
      <c r="D477" s="8" t="s">
        <v>14</v>
      </c>
      <c r="E477" s="8" t="s">
        <v>14</v>
      </c>
      <c r="F477" s="8" t="s">
        <v>14</v>
      </c>
      <c r="G477" s="8" t="s">
        <v>14</v>
      </c>
      <c r="H477" s="8" t="s">
        <v>14</v>
      </c>
      <c r="I477" s="8" t="s">
        <v>14</v>
      </c>
      <c r="J477" s="8" t="s">
        <v>14</v>
      </c>
      <c r="K477" s="8" t="s">
        <v>14</v>
      </c>
      <c r="L477" s="8" t="s">
        <v>14</v>
      </c>
      <c r="M477" s="8" t="s">
        <v>14</v>
      </c>
      <c r="N477" s="8" t="s">
        <v>14</v>
      </c>
      <c r="O477" s="8" t="s">
        <v>14</v>
      </c>
      <c r="P477" s="8" t="s">
        <v>14</v>
      </c>
      <c r="Q477" s="8" t="s">
        <v>14</v>
      </c>
      <c r="R477" s="8" t="s">
        <v>14</v>
      </c>
      <c r="S477" s="8" t="s">
        <v>14</v>
      </c>
      <c r="T477" s="8" t="s">
        <v>14</v>
      </c>
    </row>
    <row r="478">
      <c r="A478" s="8" t="s">
        <v>14</v>
      </c>
      <c r="B478" s="8" t="s">
        <v>14</v>
      </c>
      <c r="C478" s="8" t="s">
        <v>14</v>
      </c>
      <c r="D478" s="8" t="s">
        <v>14</v>
      </c>
      <c r="E478" s="8" t="s">
        <v>14</v>
      </c>
      <c r="F478" s="8" t="s">
        <v>14</v>
      </c>
      <c r="G478" s="8" t="s">
        <v>14</v>
      </c>
      <c r="H478" s="8" t="s">
        <v>14</v>
      </c>
      <c r="I478" s="8" t="s">
        <v>14</v>
      </c>
      <c r="J478" s="8" t="s">
        <v>14</v>
      </c>
      <c r="K478" s="8" t="s">
        <v>14</v>
      </c>
      <c r="L478" s="8" t="s">
        <v>14</v>
      </c>
      <c r="M478" s="8" t="s">
        <v>14</v>
      </c>
      <c r="N478" s="8" t="s">
        <v>14</v>
      </c>
      <c r="O478" s="8" t="s">
        <v>14</v>
      </c>
      <c r="P478" s="8" t="s">
        <v>14</v>
      </c>
      <c r="Q478" s="8" t="s">
        <v>14</v>
      </c>
      <c r="R478" s="8" t="s">
        <v>14</v>
      </c>
      <c r="S478" s="8" t="s">
        <v>14</v>
      </c>
      <c r="T478" s="8" t="s">
        <v>14</v>
      </c>
    </row>
    <row r="479">
      <c r="A479" s="8" t="s">
        <v>14</v>
      </c>
      <c r="B479" s="8" t="s">
        <v>14</v>
      </c>
      <c r="C479" s="8" t="s">
        <v>14</v>
      </c>
      <c r="D479" s="8" t="s">
        <v>14</v>
      </c>
      <c r="E479" s="8" t="s">
        <v>14</v>
      </c>
      <c r="F479" s="8" t="s">
        <v>14</v>
      </c>
      <c r="G479" s="8" t="s">
        <v>14</v>
      </c>
      <c r="H479" s="8" t="s">
        <v>14</v>
      </c>
      <c r="I479" s="8" t="s">
        <v>14</v>
      </c>
      <c r="J479" s="8" t="s">
        <v>14</v>
      </c>
      <c r="K479" s="8" t="s">
        <v>14</v>
      </c>
      <c r="L479" s="8" t="s">
        <v>14</v>
      </c>
      <c r="M479" s="8" t="s">
        <v>14</v>
      </c>
      <c r="N479" s="8" t="s">
        <v>14</v>
      </c>
      <c r="O479" s="8" t="s">
        <v>14</v>
      </c>
      <c r="P479" s="8" t="s">
        <v>14</v>
      </c>
      <c r="Q479" s="8" t="s">
        <v>14</v>
      </c>
      <c r="R479" s="8" t="s">
        <v>14</v>
      </c>
      <c r="S479" s="8" t="s">
        <v>14</v>
      </c>
      <c r="T479" s="8" t="s">
        <v>14</v>
      </c>
    </row>
    <row r="480">
      <c r="A480" s="8" t="s">
        <v>14</v>
      </c>
      <c r="B480" s="8" t="s">
        <v>14</v>
      </c>
      <c r="C480" s="8" t="s">
        <v>14</v>
      </c>
      <c r="D480" s="8" t="s">
        <v>14</v>
      </c>
      <c r="E480" s="8" t="s">
        <v>14</v>
      </c>
      <c r="F480" s="8" t="s">
        <v>14</v>
      </c>
      <c r="G480" s="8" t="s">
        <v>14</v>
      </c>
      <c r="H480" s="8" t="s">
        <v>14</v>
      </c>
      <c r="I480" s="8" t="s">
        <v>14</v>
      </c>
      <c r="J480" s="8" t="s">
        <v>14</v>
      </c>
      <c r="K480" s="8" t="s">
        <v>14</v>
      </c>
      <c r="L480" s="8" t="s">
        <v>14</v>
      </c>
      <c r="M480" s="8" t="s">
        <v>14</v>
      </c>
      <c r="N480" s="8" t="s">
        <v>14</v>
      </c>
      <c r="O480" s="8" t="s">
        <v>14</v>
      </c>
      <c r="P480" s="8" t="s">
        <v>14</v>
      </c>
      <c r="Q480" s="8" t="s">
        <v>14</v>
      </c>
      <c r="R480" s="8" t="s">
        <v>14</v>
      </c>
      <c r="S480" s="8" t="s">
        <v>14</v>
      </c>
      <c r="T480" s="8" t="s">
        <v>14</v>
      </c>
    </row>
    <row r="481">
      <c r="A481" s="8" t="s">
        <v>14</v>
      </c>
      <c r="B481" s="8" t="s">
        <v>14</v>
      </c>
      <c r="C481" s="8" t="s">
        <v>14</v>
      </c>
      <c r="D481" s="8" t="s">
        <v>14</v>
      </c>
      <c r="E481" s="8" t="s">
        <v>14</v>
      </c>
      <c r="F481" s="8" t="s">
        <v>14</v>
      </c>
      <c r="G481" s="8" t="s">
        <v>14</v>
      </c>
      <c r="H481" s="8" t="s">
        <v>14</v>
      </c>
      <c r="I481" s="8" t="s">
        <v>14</v>
      </c>
      <c r="J481" s="8" t="s">
        <v>14</v>
      </c>
      <c r="K481" s="8" t="s">
        <v>14</v>
      </c>
      <c r="L481" s="8" t="s">
        <v>14</v>
      </c>
      <c r="M481" s="8" t="s">
        <v>14</v>
      </c>
      <c r="N481" s="8" t="s">
        <v>14</v>
      </c>
      <c r="O481" s="8" t="s">
        <v>14</v>
      </c>
      <c r="P481" s="8" t="s">
        <v>14</v>
      </c>
      <c r="Q481" s="8" t="s">
        <v>14</v>
      </c>
      <c r="R481" s="8" t="s">
        <v>14</v>
      </c>
      <c r="S481" s="8" t="s">
        <v>14</v>
      </c>
      <c r="T481" s="8" t="s">
        <v>14</v>
      </c>
    </row>
    <row r="482">
      <c r="A482" s="8" t="s">
        <v>14</v>
      </c>
      <c r="B482" s="8" t="s">
        <v>14</v>
      </c>
      <c r="C482" s="8" t="s">
        <v>14</v>
      </c>
      <c r="D482" s="8" t="s">
        <v>14</v>
      </c>
      <c r="E482" s="8" t="s">
        <v>14</v>
      </c>
      <c r="F482" s="8" t="s">
        <v>14</v>
      </c>
      <c r="G482" s="8" t="s">
        <v>14</v>
      </c>
      <c r="H482" s="8" t="s">
        <v>14</v>
      </c>
      <c r="I482" s="8" t="s">
        <v>14</v>
      </c>
      <c r="J482" s="8" t="s">
        <v>14</v>
      </c>
      <c r="K482" s="8" t="s">
        <v>14</v>
      </c>
      <c r="L482" s="8" t="s">
        <v>14</v>
      </c>
      <c r="M482" s="8" t="s">
        <v>14</v>
      </c>
      <c r="N482" s="8" t="s">
        <v>14</v>
      </c>
      <c r="O482" s="8" t="s">
        <v>14</v>
      </c>
      <c r="P482" s="8" t="s">
        <v>14</v>
      </c>
      <c r="Q482" s="8" t="s">
        <v>14</v>
      </c>
      <c r="R482" s="8" t="s">
        <v>14</v>
      </c>
      <c r="S482" s="8" t="s">
        <v>14</v>
      </c>
      <c r="T482" s="8" t="s">
        <v>14</v>
      </c>
    </row>
    <row r="483">
      <c r="A483" s="8" t="s">
        <v>14</v>
      </c>
      <c r="B483" s="8" t="s">
        <v>14</v>
      </c>
      <c r="C483" s="8" t="s">
        <v>14</v>
      </c>
      <c r="D483" s="8" t="s">
        <v>14</v>
      </c>
      <c r="E483" s="8" t="s">
        <v>14</v>
      </c>
      <c r="F483" s="8" t="s">
        <v>14</v>
      </c>
      <c r="G483" s="8" t="s">
        <v>14</v>
      </c>
      <c r="H483" s="8" t="s">
        <v>14</v>
      </c>
      <c r="I483" s="8" t="s">
        <v>14</v>
      </c>
      <c r="J483" s="8" t="s">
        <v>14</v>
      </c>
      <c r="K483" s="8" t="s">
        <v>14</v>
      </c>
      <c r="L483" s="8" t="s">
        <v>14</v>
      </c>
      <c r="M483" s="8" t="s">
        <v>14</v>
      </c>
      <c r="N483" s="8" t="s">
        <v>14</v>
      </c>
      <c r="O483" s="8" t="s">
        <v>14</v>
      </c>
      <c r="P483" s="8" t="s">
        <v>14</v>
      </c>
      <c r="Q483" s="8" t="s">
        <v>14</v>
      </c>
      <c r="R483" s="8" t="s">
        <v>14</v>
      </c>
      <c r="S483" s="8" t="s">
        <v>14</v>
      </c>
      <c r="T483" s="8" t="s">
        <v>14</v>
      </c>
    </row>
    <row r="484">
      <c r="A484" s="8" t="s">
        <v>14</v>
      </c>
      <c r="B484" s="8" t="s">
        <v>14</v>
      </c>
      <c r="C484" s="8" t="s">
        <v>14</v>
      </c>
      <c r="D484" s="8" t="s">
        <v>14</v>
      </c>
      <c r="E484" s="8" t="s">
        <v>14</v>
      </c>
      <c r="F484" s="8" t="s">
        <v>14</v>
      </c>
      <c r="G484" s="8" t="s">
        <v>14</v>
      </c>
      <c r="H484" s="8" t="s">
        <v>14</v>
      </c>
      <c r="I484" s="8" t="s">
        <v>14</v>
      </c>
      <c r="J484" s="8" t="s">
        <v>14</v>
      </c>
      <c r="K484" s="8" t="s">
        <v>14</v>
      </c>
      <c r="L484" s="8" t="s">
        <v>14</v>
      </c>
      <c r="M484" s="8" t="s">
        <v>14</v>
      </c>
      <c r="N484" s="8" t="s">
        <v>14</v>
      </c>
      <c r="O484" s="8" t="s">
        <v>14</v>
      </c>
      <c r="P484" s="8" t="s">
        <v>14</v>
      </c>
      <c r="Q484" s="8" t="s">
        <v>14</v>
      </c>
      <c r="R484" s="8" t="s">
        <v>14</v>
      </c>
      <c r="S484" s="8" t="s">
        <v>14</v>
      </c>
      <c r="T484" s="8" t="s">
        <v>14</v>
      </c>
    </row>
    <row r="485">
      <c r="A485" s="8" t="s">
        <v>14</v>
      </c>
      <c r="B485" s="8" t="s">
        <v>14</v>
      </c>
      <c r="C485" s="8" t="s">
        <v>14</v>
      </c>
      <c r="D485" s="8" t="s">
        <v>14</v>
      </c>
      <c r="E485" s="8" t="s">
        <v>14</v>
      </c>
      <c r="F485" s="8" t="s">
        <v>14</v>
      </c>
      <c r="G485" s="8" t="s">
        <v>14</v>
      </c>
      <c r="H485" s="8" t="s">
        <v>14</v>
      </c>
      <c r="I485" s="8" t="s">
        <v>14</v>
      </c>
      <c r="J485" s="8" t="s">
        <v>14</v>
      </c>
      <c r="K485" s="8" t="s">
        <v>14</v>
      </c>
      <c r="L485" s="8" t="s">
        <v>14</v>
      </c>
      <c r="M485" s="8" t="s">
        <v>14</v>
      </c>
      <c r="N485" s="8" t="s">
        <v>14</v>
      </c>
      <c r="O485" s="8" t="s">
        <v>14</v>
      </c>
      <c r="P485" s="8" t="s">
        <v>14</v>
      </c>
      <c r="Q485" s="8" t="s">
        <v>14</v>
      </c>
      <c r="R485" s="8" t="s">
        <v>14</v>
      </c>
      <c r="S485" s="8" t="s">
        <v>14</v>
      </c>
      <c r="T485" s="8" t="s">
        <v>14</v>
      </c>
    </row>
    <row r="486">
      <c r="A486" s="8" t="s">
        <v>14</v>
      </c>
      <c r="B486" s="8" t="s">
        <v>14</v>
      </c>
      <c r="C486" s="8" t="s">
        <v>14</v>
      </c>
      <c r="D486" s="8" t="s">
        <v>14</v>
      </c>
      <c r="E486" s="8" t="s">
        <v>14</v>
      </c>
      <c r="F486" s="8" t="s">
        <v>14</v>
      </c>
      <c r="G486" s="8" t="s">
        <v>14</v>
      </c>
      <c r="H486" s="8" t="s">
        <v>14</v>
      </c>
      <c r="I486" s="8" t="s">
        <v>14</v>
      </c>
      <c r="J486" s="8" t="s">
        <v>14</v>
      </c>
      <c r="K486" s="8" t="s">
        <v>14</v>
      </c>
      <c r="L486" s="8" t="s">
        <v>14</v>
      </c>
      <c r="M486" s="8" t="s">
        <v>14</v>
      </c>
      <c r="N486" s="8" t="s">
        <v>14</v>
      </c>
      <c r="O486" s="8" t="s">
        <v>14</v>
      </c>
      <c r="P486" s="8" t="s">
        <v>14</v>
      </c>
      <c r="Q486" s="8" t="s">
        <v>14</v>
      </c>
      <c r="R486" s="8" t="s">
        <v>14</v>
      </c>
      <c r="S486" s="8" t="s">
        <v>14</v>
      </c>
      <c r="T486" s="8" t="s">
        <v>14</v>
      </c>
    </row>
    <row r="487">
      <c r="A487" s="8" t="s">
        <v>14</v>
      </c>
      <c r="B487" s="8" t="s">
        <v>14</v>
      </c>
      <c r="C487" s="8" t="s">
        <v>14</v>
      </c>
      <c r="D487" s="8" t="s">
        <v>14</v>
      </c>
      <c r="E487" s="8" t="s">
        <v>14</v>
      </c>
      <c r="F487" s="8" t="s">
        <v>14</v>
      </c>
      <c r="G487" s="8" t="s">
        <v>14</v>
      </c>
      <c r="H487" s="8" t="s">
        <v>14</v>
      </c>
      <c r="I487" s="8" t="s">
        <v>14</v>
      </c>
      <c r="J487" s="8" t="s">
        <v>14</v>
      </c>
      <c r="K487" s="8" t="s">
        <v>14</v>
      </c>
      <c r="L487" s="8" t="s">
        <v>14</v>
      </c>
      <c r="M487" s="8" t="s">
        <v>14</v>
      </c>
      <c r="N487" s="8" t="s">
        <v>14</v>
      </c>
      <c r="O487" s="8" t="s">
        <v>14</v>
      </c>
      <c r="P487" s="8" t="s">
        <v>14</v>
      </c>
      <c r="Q487" s="8" t="s">
        <v>14</v>
      </c>
      <c r="R487" s="8" t="s">
        <v>14</v>
      </c>
      <c r="S487" s="8" t="s">
        <v>14</v>
      </c>
      <c r="T487" s="8" t="s">
        <v>14</v>
      </c>
    </row>
    <row r="488">
      <c r="A488" s="8" t="s">
        <v>14</v>
      </c>
      <c r="B488" s="8" t="s">
        <v>14</v>
      </c>
      <c r="C488" s="8" t="s">
        <v>14</v>
      </c>
      <c r="D488" s="8" t="s">
        <v>14</v>
      </c>
      <c r="E488" s="8" t="s">
        <v>14</v>
      </c>
      <c r="F488" s="8" t="s">
        <v>14</v>
      </c>
      <c r="G488" s="8" t="s">
        <v>14</v>
      </c>
      <c r="H488" s="8" t="s">
        <v>14</v>
      </c>
      <c r="I488" s="8" t="s">
        <v>14</v>
      </c>
      <c r="J488" s="8" t="s">
        <v>14</v>
      </c>
      <c r="K488" s="8" t="s">
        <v>14</v>
      </c>
      <c r="L488" s="8" t="s">
        <v>14</v>
      </c>
      <c r="M488" s="8" t="s">
        <v>14</v>
      </c>
      <c r="N488" s="8" t="s">
        <v>14</v>
      </c>
      <c r="O488" s="8" t="s">
        <v>14</v>
      </c>
      <c r="P488" s="8" t="s">
        <v>14</v>
      </c>
      <c r="Q488" s="8" t="s">
        <v>14</v>
      </c>
      <c r="R488" s="8" t="s">
        <v>14</v>
      </c>
      <c r="S488" s="8" t="s">
        <v>14</v>
      </c>
      <c r="T488" s="8" t="s">
        <v>14</v>
      </c>
    </row>
    <row r="489">
      <c r="A489" s="8" t="s">
        <v>14</v>
      </c>
      <c r="B489" s="8" t="s">
        <v>14</v>
      </c>
      <c r="C489" s="8" t="s">
        <v>14</v>
      </c>
      <c r="D489" s="8" t="s">
        <v>14</v>
      </c>
      <c r="E489" s="8" t="s">
        <v>14</v>
      </c>
      <c r="F489" s="8" t="s">
        <v>14</v>
      </c>
      <c r="G489" s="8" t="s">
        <v>14</v>
      </c>
      <c r="H489" s="8" t="s">
        <v>14</v>
      </c>
      <c r="I489" s="8" t="s">
        <v>14</v>
      </c>
      <c r="J489" s="8" t="s">
        <v>14</v>
      </c>
      <c r="K489" s="8" t="s">
        <v>14</v>
      </c>
      <c r="L489" s="8" t="s">
        <v>14</v>
      </c>
      <c r="M489" s="8" t="s">
        <v>14</v>
      </c>
      <c r="N489" s="8" t="s">
        <v>14</v>
      </c>
      <c r="O489" s="8" t="s">
        <v>14</v>
      </c>
      <c r="P489" s="8" t="s">
        <v>14</v>
      </c>
      <c r="Q489" s="8" t="s">
        <v>14</v>
      </c>
      <c r="R489" s="8" t="s">
        <v>14</v>
      </c>
      <c r="S489" s="8" t="s">
        <v>14</v>
      </c>
      <c r="T489" s="8" t="s">
        <v>14</v>
      </c>
    </row>
    <row r="490">
      <c r="A490" s="8" t="s">
        <v>14</v>
      </c>
      <c r="B490" s="8" t="s">
        <v>14</v>
      </c>
      <c r="C490" s="8" t="s">
        <v>14</v>
      </c>
      <c r="D490" s="8" t="s">
        <v>14</v>
      </c>
      <c r="E490" s="8" t="s">
        <v>14</v>
      </c>
      <c r="F490" s="8" t="s">
        <v>14</v>
      </c>
      <c r="G490" s="8" t="s">
        <v>14</v>
      </c>
      <c r="H490" s="8" t="s">
        <v>14</v>
      </c>
      <c r="I490" s="8" t="s">
        <v>14</v>
      </c>
      <c r="J490" s="8" t="s">
        <v>14</v>
      </c>
      <c r="K490" s="8" t="s">
        <v>14</v>
      </c>
      <c r="L490" s="8" t="s">
        <v>14</v>
      </c>
      <c r="M490" s="8" t="s">
        <v>14</v>
      </c>
      <c r="N490" s="8" t="s">
        <v>14</v>
      </c>
      <c r="O490" s="8" t="s">
        <v>14</v>
      </c>
      <c r="P490" s="8" t="s">
        <v>14</v>
      </c>
      <c r="Q490" s="8" t="s">
        <v>14</v>
      </c>
      <c r="R490" s="8" t="s">
        <v>14</v>
      </c>
      <c r="S490" s="8" t="s">
        <v>14</v>
      </c>
      <c r="T490" s="8" t="s">
        <v>14</v>
      </c>
    </row>
    <row r="491">
      <c r="A491" s="8" t="s">
        <v>14</v>
      </c>
      <c r="B491" s="8" t="s">
        <v>14</v>
      </c>
      <c r="C491" s="8" t="s">
        <v>14</v>
      </c>
      <c r="D491" s="8" t="s">
        <v>14</v>
      </c>
      <c r="E491" s="8" t="s">
        <v>14</v>
      </c>
      <c r="F491" s="8" t="s">
        <v>14</v>
      </c>
      <c r="G491" s="8" t="s">
        <v>14</v>
      </c>
      <c r="H491" s="8" t="s">
        <v>14</v>
      </c>
      <c r="I491" s="8" t="s">
        <v>14</v>
      </c>
      <c r="J491" s="8" t="s">
        <v>14</v>
      </c>
      <c r="K491" s="8" t="s">
        <v>14</v>
      </c>
      <c r="L491" s="8" t="s">
        <v>14</v>
      </c>
      <c r="M491" s="8" t="s">
        <v>14</v>
      </c>
      <c r="N491" s="8" t="s">
        <v>14</v>
      </c>
      <c r="O491" s="8" t="s">
        <v>14</v>
      </c>
      <c r="P491" s="8" t="s">
        <v>14</v>
      </c>
      <c r="Q491" s="8" t="s">
        <v>14</v>
      </c>
      <c r="R491" s="8" t="s">
        <v>14</v>
      </c>
      <c r="S491" s="8" t="s">
        <v>14</v>
      </c>
      <c r="T491" s="8" t="s">
        <v>14</v>
      </c>
    </row>
    <row r="492">
      <c r="A492" s="8" t="s">
        <v>14</v>
      </c>
      <c r="B492" s="8" t="s">
        <v>14</v>
      </c>
      <c r="C492" s="8" t="s">
        <v>14</v>
      </c>
      <c r="D492" s="8" t="s">
        <v>14</v>
      </c>
      <c r="E492" s="8" t="s">
        <v>14</v>
      </c>
      <c r="F492" s="8" t="s">
        <v>14</v>
      </c>
      <c r="G492" s="8" t="s">
        <v>14</v>
      </c>
      <c r="H492" s="8" t="s">
        <v>14</v>
      </c>
      <c r="I492" s="8" t="s">
        <v>14</v>
      </c>
      <c r="J492" s="8" t="s">
        <v>14</v>
      </c>
      <c r="K492" s="8" t="s">
        <v>14</v>
      </c>
      <c r="L492" s="8" t="s">
        <v>14</v>
      </c>
      <c r="M492" s="8" t="s">
        <v>14</v>
      </c>
      <c r="N492" s="8" t="s">
        <v>14</v>
      </c>
      <c r="O492" s="8" t="s">
        <v>14</v>
      </c>
      <c r="P492" s="8" t="s">
        <v>14</v>
      </c>
      <c r="Q492" s="8" t="s">
        <v>14</v>
      </c>
      <c r="R492" s="8" t="s">
        <v>14</v>
      </c>
      <c r="S492" s="8" t="s">
        <v>14</v>
      </c>
      <c r="T492" s="8" t="s">
        <v>14</v>
      </c>
    </row>
    <row r="493">
      <c r="A493" s="8" t="s">
        <v>14</v>
      </c>
      <c r="B493" s="8" t="s">
        <v>14</v>
      </c>
      <c r="C493" s="8" t="s">
        <v>14</v>
      </c>
      <c r="D493" s="8" t="s">
        <v>14</v>
      </c>
      <c r="E493" s="8" t="s">
        <v>14</v>
      </c>
      <c r="F493" s="8" t="s">
        <v>14</v>
      </c>
      <c r="G493" s="8" t="s">
        <v>14</v>
      </c>
      <c r="H493" s="8" t="s">
        <v>14</v>
      </c>
      <c r="I493" s="8" t="s">
        <v>14</v>
      </c>
      <c r="J493" s="8" t="s">
        <v>14</v>
      </c>
      <c r="K493" s="8" t="s">
        <v>14</v>
      </c>
      <c r="L493" s="8" t="s">
        <v>14</v>
      </c>
      <c r="M493" s="8" t="s">
        <v>14</v>
      </c>
      <c r="N493" s="8" t="s">
        <v>14</v>
      </c>
      <c r="O493" s="8" t="s">
        <v>14</v>
      </c>
      <c r="P493" s="8" t="s">
        <v>14</v>
      </c>
      <c r="Q493" s="8" t="s">
        <v>14</v>
      </c>
      <c r="R493" s="8" t="s">
        <v>14</v>
      </c>
      <c r="S493" s="8" t="s">
        <v>14</v>
      </c>
      <c r="T493" s="8" t="s">
        <v>14</v>
      </c>
    </row>
    <row r="494">
      <c r="A494" s="8" t="s">
        <v>14</v>
      </c>
      <c r="B494" s="8" t="s">
        <v>14</v>
      </c>
      <c r="C494" s="8" t="s">
        <v>14</v>
      </c>
      <c r="D494" s="8" t="s">
        <v>14</v>
      </c>
      <c r="E494" s="8" t="s">
        <v>14</v>
      </c>
      <c r="F494" s="8" t="s">
        <v>14</v>
      </c>
      <c r="G494" s="8" t="s">
        <v>14</v>
      </c>
      <c r="H494" s="8" t="s">
        <v>14</v>
      </c>
      <c r="I494" s="8" t="s">
        <v>14</v>
      </c>
      <c r="J494" s="8" t="s">
        <v>14</v>
      </c>
      <c r="K494" s="8" t="s">
        <v>14</v>
      </c>
      <c r="L494" s="8" t="s">
        <v>14</v>
      </c>
      <c r="M494" s="8" t="s">
        <v>14</v>
      </c>
      <c r="N494" s="8" t="s">
        <v>14</v>
      </c>
      <c r="O494" s="8" t="s">
        <v>14</v>
      </c>
      <c r="P494" s="8" t="s">
        <v>14</v>
      </c>
      <c r="Q494" s="8" t="s">
        <v>14</v>
      </c>
      <c r="R494" s="8" t="s">
        <v>14</v>
      </c>
      <c r="S494" s="8" t="s">
        <v>14</v>
      </c>
      <c r="T494" s="8" t="s">
        <v>14</v>
      </c>
    </row>
    <row r="495">
      <c r="A495" s="8" t="s">
        <v>14</v>
      </c>
      <c r="B495" s="8" t="s">
        <v>14</v>
      </c>
      <c r="C495" s="8" t="s">
        <v>14</v>
      </c>
      <c r="D495" s="8" t="s">
        <v>14</v>
      </c>
      <c r="E495" s="8" t="s">
        <v>14</v>
      </c>
      <c r="F495" s="8" t="s">
        <v>14</v>
      </c>
      <c r="G495" s="8" t="s">
        <v>14</v>
      </c>
      <c r="H495" s="8" t="s">
        <v>14</v>
      </c>
      <c r="I495" s="8" t="s">
        <v>14</v>
      </c>
      <c r="J495" s="8" t="s">
        <v>14</v>
      </c>
      <c r="K495" s="8" t="s">
        <v>14</v>
      </c>
      <c r="L495" s="8" t="s">
        <v>14</v>
      </c>
      <c r="M495" s="8" t="s">
        <v>14</v>
      </c>
      <c r="N495" s="8" t="s">
        <v>14</v>
      </c>
      <c r="O495" s="8" t="s">
        <v>14</v>
      </c>
      <c r="P495" s="8" t="s">
        <v>14</v>
      </c>
      <c r="Q495" s="8" t="s">
        <v>14</v>
      </c>
      <c r="R495" s="8" t="s">
        <v>14</v>
      </c>
      <c r="S495" s="8" t="s">
        <v>14</v>
      </c>
      <c r="T495" s="8" t="s">
        <v>14</v>
      </c>
    </row>
    <row r="496">
      <c r="A496" s="8" t="s">
        <v>14</v>
      </c>
      <c r="B496" s="8" t="s">
        <v>14</v>
      </c>
      <c r="C496" s="8" t="s">
        <v>14</v>
      </c>
      <c r="D496" s="8" t="s">
        <v>14</v>
      </c>
      <c r="E496" s="8" t="s">
        <v>14</v>
      </c>
      <c r="F496" s="8" t="s">
        <v>14</v>
      </c>
      <c r="G496" s="8" t="s">
        <v>14</v>
      </c>
      <c r="H496" s="8" t="s">
        <v>14</v>
      </c>
      <c r="I496" s="8" t="s">
        <v>14</v>
      </c>
      <c r="J496" s="8" t="s">
        <v>14</v>
      </c>
      <c r="K496" s="8" t="s">
        <v>14</v>
      </c>
      <c r="L496" s="8" t="s">
        <v>14</v>
      </c>
      <c r="M496" s="8" t="s">
        <v>14</v>
      </c>
      <c r="N496" s="8" t="s">
        <v>14</v>
      </c>
      <c r="O496" s="8" t="s">
        <v>14</v>
      </c>
      <c r="P496" s="8" t="s">
        <v>14</v>
      </c>
      <c r="Q496" s="8" t="s">
        <v>14</v>
      </c>
      <c r="R496" s="8" t="s">
        <v>14</v>
      </c>
      <c r="S496" s="8" t="s">
        <v>14</v>
      </c>
      <c r="T496" s="8" t="s">
        <v>14</v>
      </c>
    </row>
    <row r="497">
      <c r="A497" s="8" t="s">
        <v>14</v>
      </c>
      <c r="B497" s="8" t="s">
        <v>14</v>
      </c>
      <c r="C497" s="8" t="s">
        <v>14</v>
      </c>
      <c r="D497" s="8" t="s">
        <v>14</v>
      </c>
      <c r="E497" s="8" t="s">
        <v>14</v>
      </c>
      <c r="F497" s="8" t="s">
        <v>14</v>
      </c>
      <c r="G497" s="8" t="s">
        <v>14</v>
      </c>
      <c r="H497" s="8" t="s">
        <v>14</v>
      </c>
      <c r="I497" s="8" t="s">
        <v>14</v>
      </c>
      <c r="J497" s="8" t="s">
        <v>14</v>
      </c>
      <c r="K497" s="8" t="s">
        <v>14</v>
      </c>
      <c r="L497" s="8" t="s">
        <v>14</v>
      </c>
      <c r="M497" s="8" t="s">
        <v>14</v>
      </c>
      <c r="N497" s="8" t="s">
        <v>14</v>
      </c>
      <c r="O497" s="8" t="s">
        <v>14</v>
      </c>
      <c r="P497" s="8" t="s">
        <v>14</v>
      </c>
      <c r="Q497" s="8" t="s">
        <v>14</v>
      </c>
      <c r="R497" s="8" t="s">
        <v>14</v>
      </c>
      <c r="S497" s="8" t="s">
        <v>14</v>
      </c>
      <c r="T497" s="8" t="s">
        <v>14</v>
      </c>
    </row>
    <row r="498">
      <c r="A498" s="8" t="s">
        <v>14</v>
      </c>
      <c r="B498" s="8" t="s">
        <v>14</v>
      </c>
      <c r="C498" s="8" t="s">
        <v>14</v>
      </c>
      <c r="D498" s="8" t="s">
        <v>14</v>
      </c>
      <c r="E498" s="8" t="s">
        <v>14</v>
      </c>
      <c r="F498" s="8" t="s">
        <v>14</v>
      </c>
      <c r="G498" s="8" t="s">
        <v>14</v>
      </c>
      <c r="H498" s="8" t="s">
        <v>14</v>
      </c>
      <c r="I498" s="8" t="s">
        <v>14</v>
      </c>
      <c r="J498" s="8" t="s">
        <v>14</v>
      </c>
      <c r="K498" s="8" t="s">
        <v>14</v>
      </c>
      <c r="L498" s="8" t="s">
        <v>14</v>
      </c>
      <c r="M498" s="8" t="s">
        <v>14</v>
      </c>
      <c r="N498" s="8" t="s">
        <v>14</v>
      </c>
      <c r="O498" s="8" t="s">
        <v>14</v>
      </c>
      <c r="P498" s="8" t="s">
        <v>14</v>
      </c>
      <c r="Q498" s="8" t="s">
        <v>14</v>
      </c>
      <c r="R498" s="8" t="s">
        <v>14</v>
      </c>
      <c r="S498" s="8" t="s">
        <v>14</v>
      </c>
      <c r="T498" s="8" t="s">
        <v>14</v>
      </c>
    </row>
    <row r="499">
      <c r="A499" s="8" t="s">
        <v>14</v>
      </c>
      <c r="B499" s="8" t="s">
        <v>14</v>
      </c>
      <c r="C499" s="8" t="s">
        <v>14</v>
      </c>
      <c r="D499" s="8" t="s">
        <v>14</v>
      </c>
      <c r="E499" s="8" t="s">
        <v>14</v>
      </c>
      <c r="F499" s="8" t="s">
        <v>14</v>
      </c>
      <c r="G499" s="8" t="s">
        <v>14</v>
      </c>
      <c r="H499" s="8" t="s">
        <v>14</v>
      </c>
      <c r="I499" s="8" t="s">
        <v>14</v>
      </c>
      <c r="J499" s="8" t="s">
        <v>14</v>
      </c>
      <c r="K499" s="8" t="s">
        <v>14</v>
      </c>
      <c r="L499" s="8" t="s">
        <v>14</v>
      </c>
      <c r="M499" s="8" t="s">
        <v>14</v>
      </c>
      <c r="N499" s="8" t="s">
        <v>14</v>
      </c>
      <c r="O499" s="8" t="s">
        <v>14</v>
      </c>
      <c r="P499" s="8" t="s">
        <v>14</v>
      </c>
      <c r="Q499" s="8" t="s">
        <v>14</v>
      </c>
      <c r="R499" s="8" t="s">
        <v>14</v>
      </c>
      <c r="S499" s="8" t="s">
        <v>14</v>
      </c>
      <c r="T499" s="8" t="s">
        <v>14</v>
      </c>
    </row>
    <row r="500">
      <c r="A500" s="8" t="s">
        <v>14</v>
      </c>
      <c r="B500" s="8" t="s">
        <v>14</v>
      </c>
      <c r="C500" s="8" t="s">
        <v>14</v>
      </c>
      <c r="D500" s="8" t="s">
        <v>14</v>
      </c>
      <c r="E500" s="8" t="s">
        <v>14</v>
      </c>
      <c r="F500" s="8" t="s">
        <v>14</v>
      </c>
      <c r="G500" s="8" t="s">
        <v>14</v>
      </c>
      <c r="H500" s="8" t="s">
        <v>14</v>
      </c>
      <c r="I500" s="8" t="s">
        <v>14</v>
      </c>
      <c r="J500" s="8" t="s">
        <v>14</v>
      </c>
      <c r="K500" s="8" t="s">
        <v>14</v>
      </c>
      <c r="L500" s="8" t="s">
        <v>14</v>
      </c>
      <c r="M500" s="8" t="s">
        <v>14</v>
      </c>
      <c r="N500" s="8" t="s">
        <v>14</v>
      </c>
      <c r="O500" s="8" t="s">
        <v>14</v>
      </c>
      <c r="P500" s="8" t="s">
        <v>14</v>
      </c>
      <c r="Q500" s="8" t="s">
        <v>14</v>
      </c>
      <c r="R500" s="8" t="s">
        <v>14</v>
      </c>
      <c r="S500" s="8" t="s">
        <v>14</v>
      </c>
      <c r="T500" s="8" t="s">
        <v>14</v>
      </c>
    </row>
    <row r="501">
      <c r="A501" s="8" t="s">
        <v>14</v>
      </c>
      <c r="B501" s="8" t="s">
        <v>14</v>
      </c>
      <c r="C501" s="8" t="s">
        <v>14</v>
      </c>
      <c r="D501" s="8" t="s">
        <v>14</v>
      </c>
      <c r="E501" s="8" t="s">
        <v>14</v>
      </c>
      <c r="F501" s="8" t="s">
        <v>14</v>
      </c>
      <c r="G501" s="8" t="s">
        <v>14</v>
      </c>
      <c r="H501" s="8" t="s">
        <v>14</v>
      </c>
      <c r="I501" s="8" t="s">
        <v>14</v>
      </c>
      <c r="J501" s="8" t="s">
        <v>14</v>
      </c>
      <c r="K501" s="8" t="s">
        <v>14</v>
      </c>
      <c r="L501" s="8" t="s">
        <v>14</v>
      </c>
      <c r="M501" s="8" t="s">
        <v>14</v>
      </c>
      <c r="N501" s="8" t="s">
        <v>14</v>
      </c>
      <c r="O501" s="8" t="s">
        <v>14</v>
      </c>
      <c r="P501" s="8" t="s">
        <v>14</v>
      </c>
      <c r="Q501" s="8" t="s">
        <v>14</v>
      </c>
      <c r="R501" s="8" t="s">
        <v>14</v>
      </c>
      <c r="S501" s="8" t="s">
        <v>14</v>
      </c>
      <c r="T501" s="8" t="s">
        <v>14</v>
      </c>
    </row>
    <row r="502">
      <c r="A502" s="8" t="s">
        <v>14</v>
      </c>
      <c r="B502" s="8" t="s">
        <v>14</v>
      </c>
      <c r="C502" s="8" t="s">
        <v>14</v>
      </c>
      <c r="D502" s="8" t="s">
        <v>14</v>
      </c>
      <c r="E502" s="8" t="s">
        <v>14</v>
      </c>
      <c r="F502" s="8" t="s">
        <v>14</v>
      </c>
      <c r="G502" s="8" t="s">
        <v>14</v>
      </c>
      <c r="H502" s="8" t="s">
        <v>14</v>
      </c>
      <c r="I502" s="8" t="s">
        <v>14</v>
      </c>
      <c r="J502" s="8" t="s">
        <v>14</v>
      </c>
      <c r="K502" s="8" t="s">
        <v>14</v>
      </c>
      <c r="L502" s="8" t="s">
        <v>14</v>
      </c>
      <c r="M502" s="8" t="s">
        <v>14</v>
      </c>
      <c r="N502" s="8" t="s">
        <v>14</v>
      </c>
      <c r="O502" s="8" t="s">
        <v>14</v>
      </c>
      <c r="P502" s="8" t="s">
        <v>14</v>
      </c>
      <c r="Q502" s="8" t="s">
        <v>14</v>
      </c>
      <c r="R502" s="8" t="s">
        <v>14</v>
      </c>
      <c r="S502" s="8" t="s">
        <v>14</v>
      </c>
      <c r="T502" s="8" t="s">
        <v>14</v>
      </c>
    </row>
    <row r="503">
      <c r="A503" s="8" t="s">
        <v>14</v>
      </c>
      <c r="B503" s="8" t="s">
        <v>14</v>
      </c>
      <c r="C503" s="8" t="s">
        <v>14</v>
      </c>
      <c r="D503" s="8" t="s">
        <v>14</v>
      </c>
      <c r="E503" s="8" t="s">
        <v>14</v>
      </c>
      <c r="F503" s="8" t="s">
        <v>14</v>
      </c>
      <c r="G503" s="8" t="s">
        <v>14</v>
      </c>
      <c r="H503" s="8" t="s">
        <v>14</v>
      </c>
      <c r="I503" s="8" t="s">
        <v>14</v>
      </c>
      <c r="J503" s="8" t="s">
        <v>14</v>
      </c>
      <c r="K503" s="8" t="s">
        <v>14</v>
      </c>
      <c r="L503" s="8" t="s">
        <v>14</v>
      </c>
      <c r="M503" s="8" t="s">
        <v>14</v>
      </c>
      <c r="N503" s="8" t="s">
        <v>14</v>
      </c>
      <c r="O503" s="8" t="s">
        <v>14</v>
      </c>
      <c r="P503" s="8" t="s">
        <v>14</v>
      </c>
      <c r="Q503" s="8" t="s">
        <v>14</v>
      </c>
      <c r="R503" s="8" t="s">
        <v>14</v>
      </c>
      <c r="S503" s="8" t="s">
        <v>14</v>
      </c>
      <c r="T503" s="8" t="s">
        <v>14</v>
      </c>
    </row>
    <row r="504">
      <c r="A504" s="8" t="s">
        <v>14</v>
      </c>
      <c r="B504" s="8" t="s">
        <v>14</v>
      </c>
      <c r="C504" s="8" t="s">
        <v>14</v>
      </c>
      <c r="D504" s="8" t="s">
        <v>14</v>
      </c>
      <c r="E504" s="8" t="s">
        <v>14</v>
      </c>
      <c r="F504" s="8" t="s">
        <v>14</v>
      </c>
      <c r="G504" s="8" t="s">
        <v>14</v>
      </c>
      <c r="H504" s="8" t="s">
        <v>14</v>
      </c>
      <c r="I504" s="8" t="s">
        <v>14</v>
      </c>
      <c r="J504" s="8" t="s">
        <v>14</v>
      </c>
      <c r="K504" s="8" t="s">
        <v>14</v>
      </c>
      <c r="L504" s="8" t="s">
        <v>14</v>
      </c>
      <c r="M504" s="8" t="s">
        <v>14</v>
      </c>
      <c r="N504" s="8" t="s">
        <v>14</v>
      </c>
      <c r="O504" s="8" t="s">
        <v>14</v>
      </c>
      <c r="P504" s="8" t="s">
        <v>14</v>
      </c>
      <c r="Q504" s="8" t="s">
        <v>14</v>
      </c>
      <c r="R504" s="8" t="s">
        <v>14</v>
      </c>
      <c r="S504" s="8" t="s">
        <v>14</v>
      </c>
      <c r="T504" s="8" t="s">
        <v>14</v>
      </c>
    </row>
    <row r="505">
      <c r="A505" s="8" t="s">
        <v>14</v>
      </c>
      <c r="B505" s="8" t="s">
        <v>14</v>
      </c>
      <c r="C505" s="8" t="s">
        <v>14</v>
      </c>
      <c r="D505" s="8" t="s">
        <v>14</v>
      </c>
      <c r="E505" s="8" t="s">
        <v>14</v>
      </c>
      <c r="F505" s="8" t="s">
        <v>14</v>
      </c>
      <c r="G505" s="8" t="s">
        <v>14</v>
      </c>
      <c r="H505" s="8" t="s">
        <v>14</v>
      </c>
      <c r="I505" s="8" t="s">
        <v>14</v>
      </c>
      <c r="J505" s="8" t="s">
        <v>14</v>
      </c>
      <c r="K505" s="8" t="s">
        <v>14</v>
      </c>
      <c r="L505" s="8" t="s">
        <v>14</v>
      </c>
      <c r="M505" s="8" t="s">
        <v>14</v>
      </c>
      <c r="N505" s="8" t="s">
        <v>14</v>
      </c>
      <c r="O505" s="8" t="s">
        <v>14</v>
      </c>
      <c r="P505" s="8" t="s">
        <v>14</v>
      </c>
      <c r="Q505" s="8" t="s">
        <v>14</v>
      </c>
      <c r="R505" s="8" t="s">
        <v>14</v>
      </c>
      <c r="S505" s="8" t="s">
        <v>14</v>
      </c>
      <c r="T505" s="8" t="s">
        <v>14</v>
      </c>
    </row>
    <row r="506">
      <c r="A506" s="8" t="s">
        <v>14</v>
      </c>
      <c r="B506" s="8" t="s">
        <v>14</v>
      </c>
      <c r="C506" s="8" t="s">
        <v>14</v>
      </c>
      <c r="D506" s="8" t="s">
        <v>14</v>
      </c>
      <c r="E506" s="8" t="s">
        <v>14</v>
      </c>
      <c r="F506" s="8" t="s">
        <v>14</v>
      </c>
      <c r="G506" s="8" t="s">
        <v>14</v>
      </c>
      <c r="H506" s="8" t="s">
        <v>14</v>
      </c>
      <c r="I506" s="8" t="s">
        <v>14</v>
      </c>
      <c r="J506" s="8" t="s">
        <v>14</v>
      </c>
      <c r="K506" s="8" t="s">
        <v>14</v>
      </c>
      <c r="L506" s="8" t="s">
        <v>14</v>
      </c>
      <c r="M506" s="8" t="s">
        <v>14</v>
      </c>
      <c r="N506" s="8" t="s">
        <v>14</v>
      </c>
      <c r="O506" s="8" t="s">
        <v>14</v>
      </c>
      <c r="P506" s="8" t="s">
        <v>14</v>
      </c>
      <c r="Q506" s="8" t="s">
        <v>14</v>
      </c>
      <c r="R506" s="8" t="s">
        <v>14</v>
      </c>
      <c r="S506" s="8" t="s">
        <v>14</v>
      </c>
      <c r="T506" s="8" t="s">
        <v>14</v>
      </c>
    </row>
    <row r="507">
      <c r="A507" s="8" t="s">
        <v>14</v>
      </c>
      <c r="B507" s="8" t="s">
        <v>14</v>
      </c>
      <c r="C507" s="8" t="s">
        <v>14</v>
      </c>
      <c r="D507" s="8" t="s">
        <v>14</v>
      </c>
      <c r="E507" s="8" t="s">
        <v>14</v>
      </c>
      <c r="F507" s="8" t="s">
        <v>14</v>
      </c>
      <c r="G507" s="8" t="s">
        <v>14</v>
      </c>
      <c r="H507" s="8" t="s">
        <v>14</v>
      </c>
      <c r="I507" s="8" t="s">
        <v>14</v>
      </c>
      <c r="J507" s="8" t="s">
        <v>14</v>
      </c>
      <c r="K507" s="8" t="s">
        <v>14</v>
      </c>
      <c r="L507" s="8" t="s">
        <v>14</v>
      </c>
      <c r="M507" s="8" t="s">
        <v>14</v>
      </c>
      <c r="N507" s="8" t="s">
        <v>14</v>
      </c>
      <c r="O507" s="8" t="s">
        <v>14</v>
      </c>
      <c r="P507" s="8" t="s">
        <v>14</v>
      </c>
      <c r="Q507" s="8" t="s">
        <v>14</v>
      </c>
      <c r="R507" s="8" t="s">
        <v>14</v>
      </c>
      <c r="S507" s="8" t="s">
        <v>14</v>
      </c>
      <c r="T507" s="8" t="s">
        <v>14</v>
      </c>
    </row>
    <row r="508">
      <c r="A508" s="8" t="s">
        <v>14</v>
      </c>
      <c r="B508" s="8" t="s">
        <v>14</v>
      </c>
      <c r="C508" s="8" t="s">
        <v>14</v>
      </c>
      <c r="D508" s="8" t="s">
        <v>14</v>
      </c>
      <c r="E508" s="8" t="s">
        <v>14</v>
      </c>
      <c r="F508" s="8" t="s">
        <v>14</v>
      </c>
      <c r="G508" s="8" t="s">
        <v>14</v>
      </c>
      <c r="H508" s="8" t="s">
        <v>14</v>
      </c>
      <c r="I508" s="8" t="s">
        <v>14</v>
      </c>
      <c r="J508" s="8" t="s">
        <v>14</v>
      </c>
      <c r="K508" s="8" t="s">
        <v>14</v>
      </c>
      <c r="L508" s="8" t="s">
        <v>14</v>
      </c>
      <c r="M508" s="8" t="s">
        <v>14</v>
      </c>
      <c r="N508" s="8" t="s">
        <v>14</v>
      </c>
      <c r="O508" s="8" t="s">
        <v>14</v>
      </c>
      <c r="P508" s="8" t="s">
        <v>14</v>
      </c>
      <c r="Q508" s="8" t="s">
        <v>14</v>
      </c>
      <c r="R508" s="8" t="s">
        <v>14</v>
      </c>
      <c r="S508" s="8" t="s">
        <v>14</v>
      </c>
      <c r="T508" s="8" t="s">
        <v>14</v>
      </c>
    </row>
    <row r="509">
      <c r="A509" s="8" t="s">
        <v>14</v>
      </c>
      <c r="B509" s="8" t="s">
        <v>14</v>
      </c>
      <c r="C509" s="8" t="s">
        <v>14</v>
      </c>
      <c r="D509" s="8" t="s">
        <v>14</v>
      </c>
      <c r="E509" s="8" t="s">
        <v>14</v>
      </c>
      <c r="F509" s="8" t="s">
        <v>14</v>
      </c>
      <c r="G509" s="8" t="s">
        <v>14</v>
      </c>
      <c r="H509" s="8" t="s">
        <v>14</v>
      </c>
      <c r="I509" s="8" t="s">
        <v>14</v>
      </c>
      <c r="J509" s="8" t="s">
        <v>14</v>
      </c>
      <c r="K509" s="8" t="s">
        <v>14</v>
      </c>
      <c r="L509" s="8" t="s">
        <v>14</v>
      </c>
      <c r="M509" s="8" t="s">
        <v>14</v>
      </c>
      <c r="N509" s="8" t="s">
        <v>14</v>
      </c>
      <c r="O509" s="8" t="s">
        <v>14</v>
      </c>
      <c r="P509" s="8" t="s">
        <v>14</v>
      </c>
      <c r="Q509" s="8" t="s">
        <v>14</v>
      </c>
      <c r="R509" s="8" t="s">
        <v>14</v>
      </c>
      <c r="S509" s="8" t="s">
        <v>14</v>
      </c>
      <c r="T509" s="8" t="s">
        <v>14</v>
      </c>
    </row>
    <row r="510">
      <c r="A510" s="8" t="s">
        <v>14</v>
      </c>
      <c r="B510" s="8" t="s">
        <v>14</v>
      </c>
      <c r="C510" s="8" t="s">
        <v>14</v>
      </c>
      <c r="D510" s="8" t="s">
        <v>14</v>
      </c>
      <c r="E510" s="8" t="s">
        <v>14</v>
      </c>
      <c r="F510" s="8" t="s">
        <v>14</v>
      </c>
      <c r="G510" s="8" t="s">
        <v>14</v>
      </c>
      <c r="H510" s="8" t="s">
        <v>14</v>
      </c>
      <c r="I510" s="8" t="s">
        <v>14</v>
      </c>
      <c r="J510" s="8" t="s">
        <v>14</v>
      </c>
      <c r="K510" s="8" t="s">
        <v>14</v>
      </c>
      <c r="L510" s="8" t="s">
        <v>14</v>
      </c>
      <c r="M510" s="8" t="s">
        <v>14</v>
      </c>
      <c r="N510" s="8" t="s">
        <v>14</v>
      </c>
      <c r="O510" s="8" t="s">
        <v>14</v>
      </c>
      <c r="P510" s="8" t="s">
        <v>14</v>
      </c>
      <c r="Q510" s="8" t="s">
        <v>14</v>
      </c>
      <c r="R510" s="8" t="s">
        <v>14</v>
      </c>
      <c r="S510" s="8" t="s">
        <v>14</v>
      </c>
      <c r="T510" s="8" t="s">
        <v>14</v>
      </c>
    </row>
    <row r="511">
      <c r="A511" s="8" t="s">
        <v>14</v>
      </c>
      <c r="B511" s="8" t="s">
        <v>14</v>
      </c>
      <c r="C511" s="8" t="s">
        <v>14</v>
      </c>
      <c r="D511" s="8" t="s">
        <v>14</v>
      </c>
      <c r="E511" s="8" t="s">
        <v>14</v>
      </c>
      <c r="F511" s="8" t="s">
        <v>14</v>
      </c>
      <c r="G511" s="8" t="s">
        <v>14</v>
      </c>
      <c r="H511" s="8" t="s">
        <v>14</v>
      </c>
      <c r="I511" s="8" t="s">
        <v>14</v>
      </c>
      <c r="J511" s="8" t="s">
        <v>14</v>
      </c>
      <c r="K511" s="8" t="s">
        <v>14</v>
      </c>
      <c r="L511" s="8" t="s">
        <v>14</v>
      </c>
      <c r="M511" s="8" t="s">
        <v>14</v>
      </c>
      <c r="N511" s="8" t="s">
        <v>14</v>
      </c>
      <c r="O511" s="8" t="s">
        <v>14</v>
      </c>
      <c r="P511" s="8" t="s">
        <v>14</v>
      </c>
      <c r="Q511" s="8" t="s">
        <v>14</v>
      </c>
      <c r="R511" s="8" t="s">
        <v>14</v>
      </c>
      <c r="S511" s="8" t="s">
        <v>14</v>
      </c>
      <c r="T511" s="8" t="s">
        <v>14</v>
      </c>
    </row>
    <row r="512">
      <c r="A512" s="8" t="s">
        <v>14</v>
      </c>
      <c r="B512" s="8" t="s">
        <v>14</v>
      </c>
      <c r="C512" s="8" t="s">
        <v>14</v>
      </c>
      <c r="D512" s="8" t="s">
        <v>14</v>
      </c>
      <c r="E512" s="8" t="s">
        <v>14</v>
      </c>
      <c r="F512" s="8" t="s">
        <v>14</v>
      </c>
      <c r="G512" s="8" t="s">
        <v>14</v>
      </c>
      <c r="H512" s="8" t="s">
        <v>14</v>
      </c>
      <c r="I512" s="8" t="s">
        <v>14</v>
      </c>
      <c r="J512" s="8" t="s">
        <v>14</v>
      </c>
      <c r="K512" s="8" t="s">
        <v>14</v>
      </c>
      <c r="L512" s="8" t="s">
        <v>14</v>
      </c>
      <c r="M512" s="8" t="s">
        <v>14</v>
      </c>
      <c r="N512" s="8" t="s">
        <v>14</v>
      </c>
      <c r="O512" s="8" t="s">
        <v>14</v>
      </c>
      <c r="P512" s="8" t="s">
        <v>14</v>
      </c>
      <c r="Q512" s="8" t="s">
        <v>14</v>
      </c>
      <c r="R512" s="8" t="s">
        <v>14</v>
      </c>
      <c r="S512" s="8" t="s">
        <v>14</v>
      </c>
      <c r="T512" s="8" t="s">
        <v>14</v>
      </c>
    </row>
    <row r="513">
      <c r="A513" s="8" t="s">
        <v>14</v>
      </c>
      <c r="B513" s="8" t="s">
        <v>14</v>
      </c>
      <c r="C513" s="8" t="s">
        <v>14</v>
      </c>
      <c r="D513" s="8" t="s">
        <v>14</v>
      </c>
      <c r="E513" s="8" t="s">
        <v>14</v>
      </c>
      <c r="F513" s="8" t="s">
        <v>14</v>
      </c>
      <c r="G513" s="8" t="s">
        <v>14</v>
      </c>
      <c r="H513" s="8" t="s">
        <v>14</v>
      </c>
      <c r="I513" s="8" t="s">
        <v>14</v>
      </c>
      <c r="J513" s="8" t="s">
        <v>14</v>
      </c>
      <c r="K513" s="8" t="s">
        <v>14</v>
      </c>
      <c r="L513" s="8" t="s">
        <v>14</v>
      </c>
      <c r="M513" s="8" t="s">
        <v>14</v>
      </c>
      <c r="N513" s="8" t="s">
        <v>14</v>
      </c>
      <c r="O513" s="8" t="s">
        <v>14</v>
      </c>
      <c r="P513" s="8" t="s">
        <v>14</v>
      </c>
      <c r="Q513" s="8" t="s">
        <v>14</v>
      </c>
      <c r="R513" s="8" t="s">
        <v>14</v>
      </c>
      <c r="S513" s="8" t="s">
        <v>14</v>
      </c>
      <c r="T513" s="8" t="s">
        <v>14</v>
      </c>
    </row>
    <row r="514">
      <c r="A514" s="8" t="s">
        <v>14</v>
      </c>
      <c r="B514" s="8" t="s">
        <v>14</v>
      </c>
      <c r="C514" s="8" t="s">
        <v>14</v>
      </c>
      <c r="D514" s="8" t="s">
        <v>14</v>
      </c>
      <c r="E514" s="8" t="s">
        <v>14</v>
      </c>
      <c r="F514" s="8" t="s">
        <v>14</v>
      </c>
      <c r="G514" s="8" t="s">
        <v>14</v>
      </c>
      <c r="H514" s="8" t="s">
        <v>14</v>
      </c>
      <c r="I514" s="8" t="s">
        <v>14</v>
      </c>
      <c r="J514" s="8" t="s">
        <v>14</v>
      </c>
      <c r="K514" s="8" t="s">
        <v>14</v>
      </c>
      <c r="L514" s="8" t="s">
        <v>14</v>
      </c>
      <c r="M514" s="8" t="s">
        <v>14</v>
      </c>
      <c r="N514" s="8" t="s">
        <v>14</v>
      </c>
      <c r="O514" s="8" t="s">
        <v>14</v>
      </c>
      <c r="P514" s="8" t="s">
        <v>14</v>
      </c>
      <c r="Q514" s="8" t="s">
        <v>14</v>
      </c>
      <c r="R514" s="8" t="s">
        <v>14</v>
      </c>
      <c r="S514" s="8" t="s">
        <v>14</v>
      </c>
      <c r="T514" s="8" t="s">
        <v>14</v>
      </c>
    </row>
    <row r="515">
      <c r="A515" s="8" t="s">
        <v>14</v>
      </c>
      <c r="B515" s="8" t="s">
        <v>14</v>
      </c>
      <c r="C515" s="8" t="s">
        <v>14</v>
      </c>
      <c r="D515" s="8" t="s">
        <v>14</v>
      </c>
      <c r="E515" s="8" t="s">
        <v>14</v>
      </c>
      <c r="F515" s="8" t="s">
        <v>14</v>
      </c>
      <c r="G515" s="8" t="s">
        <v>14</v>
      </c>
      <c r="H515" s="8" t="s">
        <v>14</v>
      </c>
      <c r="I515" s="8" t="s">
        <v>14</v>
      </c>
      <c r="J515" s="8" t="s">
        <v>14</v>
      </c>
      <c r="K515" s="8" t="s">
        <v>14</v>
      </c>
      <c r="L515" s="8" t="s">
        <v>14</v>
      </c>
      <c r="M515" s="8" t="s">
        <v>14</v>
      </c>
      <c r="N515" s="8" t="s">
        <v>14</v>
      </c>
      <c r="O515" s="8" t="s">
        <v>14</v>
      </c>
      <c r="P515" s="8" t="s">
        <v>14</v>
      </c>
      <c r="Q515" s="8" t="s">
        <v>14</v>
      </c>
      <c r="R515" s="8" t="s">
        <v>14</v>
      </c>
      <c r="S515" s="8" t="s">
        <v>14</v>
      </c>
      <c r="T515" s="8" t="s">
        <v>14</v>
      </c>
    </row>
    <row r="516">
      <c r="A516" s="8" t="s">
        <v>14</v>
      </c>
      <c r="B516" s="8" t="s">
        <v>14</v>
      </c>
      <c r="C516" s="8" t="s">
        <v>14</v>
      </c>
      <c r="D516" s="8" t="s">
        <v>14</v>
      </c>
      <c r="E516" s="8" t="s">
        <v>14</v>
      </c>
      <c r="F516" s="8" t="s">
        <v>14</v>
      </c>
      <c r="G516" s="8" t="s">
        <v>14</v>
      </c>
      <c r="H516" s="8" t="s">
        <v>14</v>
      </c>
      <c r="I516" s="8" t="s">
        <v>14</v>
      </c>
      <c r="J516" s="8" t="s">
        <v>14</v>
      </c>
      <c r="K516" s="8" t="s">
        <v>14</v>
      </c>
      <c r="L516" s="8" t="s">
        <v>14</v>
      </c>
      <c r="M516" s="8" t="s">
        <v>14</v>
      </c>
      <c r="N516" s="8" t="s">
        <v>14</v>
      </c>
      <c r="O516" s="8" t="s">
        <v>14</v>
      </c>
      <c r="P516" s="8" t="s">
        <v>14</v>
      </c>
      <c r="Q516" s="8" t="s">
        <v>14</v>
      </c>
      <c r="R516" s="8" t="s">
        <v>14</v>
      </c>
      <c r="S516" s="8" t="s">
        <v>14</v>
      </c>
      <c r="T516" s="8" t="s">
        <v>14</v>
      </c>
    </row>
    <row r="517">
      <c r="A517" s="8" t="s">
        <v>14</v>
      </c>
      <c r="B517" s="8" t="s">
        <v>14</v>
      </c>
      <c r="C517" s="8" t="s">
        <v>14</v>
      </c>
      <c r="D517" s="8" t="s">
        <v>14</v>
      </c>
      <c r="E517" s="8" t="s">
        <v>14</v>
      </c>
      <c r="F517" s="8" t="s">
        <v>14</v>
      </c>
      <c r="G517" s="8" t="s">
        <v>14</v>
      </c>
      <c r="H517" s="8" t="s">
        <v>14</v>
      </c>
      <c r="I517" s="8" t="s">
        <v>14</v>
      </c>
      <c r="J517" s="8" t="s">
        <v>14</v>
      </c>
      <c r="K517" s="8" t="s">
        <v>14</v>
      </c>
      <c r="L517" s="8" t="s">
        <v>14</v>
      </c>
      <c r="M517" s="8" t="s">
        <v>14</v>
      </c>
      <c r="N517" s="8" t="s">
        <v>14</v>
      </c>
      <c r="O517" s="8" t="s">
        <v>14</v>
      </c>
      <c r="P517" s="8" t="s">
        <v>14</v>
      </c>
      <c r="Q517" s="8" t="s">
        <v>14</v>
      </c>
      <c r="R517" s="8" t="s">
        <v>14</v>
      </c>
      <c r="S517" s="8" t="s">
        <v>14</v>
      </c>
      <c r="T517" s="8" t="s">
        <v>14</v>
      </c>
    </row>
    <row r="518">
      <c r="A518" s="8" t="s">
        <v>14</v>
      </c>
      <c r="B518" s="8" t="s">
        <v>14</v>
      </c>
      <c r="C518" s="8" t="s">
        <v>14</v>
      </c>
      <c r="D518" s="8" t="s">
        <v>14</v>
      </c>
      <c r="E518" s="8" t="s">
        <v>14</v>
      </c>
      <c r="F518" s="8" t="s">
        <v>14</v>
      </c>
      <c r="G518" s="8" t="s">
        <v>14</v>
      </c>
      <c r="H518" s="8" t="s">
        <v>14</v>
      </c>
      <c r="I518" s="8" t="s">
        <v>14</v>
      </c>
      <c r="J518" s="8" t="s">
        <v>14</v>
      </c>
      <c r="K518" s="8" t="s">
        <v>14</v>
      </c>
      <c r="L518" s="8" t="s">
        <v>14</v>
      </c>
      <c r="M518" s="8" t="s">
        <v>14</v>
      </c>
      <c r="N518" s="8" t="s">
        <v>14</v>
      </c>
      <c r="O518" s="8" t="s">
        <v>14</v>
      </c>
      <c r="P518" s="8" t="s">
        <v>14</v>
      </c>
      <c r="Q518" s="8" t="s">
        <v>14</v>
      </c>
      <c r="R518" s="8" t="s">
        <v>14</v>
      </c>
      <c r="S518" s="8" t="s">
        <v>14</v>
      </c>
      <c r="T518" s="8" t="s">
        <v>14</v>
      </c>
    </row>
    <row r="519">
      <c r="A519" s="8" t="s">
        <v>14</v>
      </c>
      <c r="B519" s="8" t="s">
        <v>14</v>
      </c>
      <c r="C519" s="8" t="s">
        <v>14</v>
      </c>
      <c r="D519" s="8" t="s">
        <v>14</v>
      </c>
      <c r="E519" s="8" t="s">
        <v>14</v>
      </c>
      <c r="F519" s="8" t="s">
        <v>14</v>
      </c>
      <c r="G519" s="8" t="s">
        <v>14</v>
      </c>
      <c r="H519" s="8" t="s">
        <v>14</v>
      </c>
      <c r="I519" s="8" t="s">
        <v>14</v>
      </c>
      <c r="J519" s="8" t="s">
        <v>14</v>
      </c>
      <c r="K519" s="8" t="s">
        <v>14</v>
      </c>
      <c r="L519" s="8" t="s">
        <v>14</v>
      </c>
      <c r="M519" s="8" t="s">
        <v>14</v>
      </c>
      <c r="N519" s="8" t="s">
        <v>14</v>
      </c>
      <c r="O519" s="8" t="s">
        <v>14</v>
      </c>
      <c r="P519" s="8" t="s">
        <v>14</v>
      </c>
      <c r="Q519" s="8" t="s">
        <v>14</v>
      </c>
      <c r="R519" s="8" t="s">
        <v>14</v>
      </c>
      <c r="S519" s="8" t="s">
        <v>14</v>
      </c>
      <c r="T519" s="8" t="s">
        <v>14</v>
      </c>
    </row>
    <row r="520">
      <c r="A520" s="8" t="s">
        <v>14</v>
      </c>
      <c r="B520" s="8" t="s">
        <v>14</v>
      </c>
      <c r="C520" s="8" t="s">
        <v>14</v>
      </c>
      <c r="D520" s="8" t="s">
        <v>14</v>
      </c>
      <c r="E520" s="8" t="s">
        <v>14</v>
      </c>
      <c r="F520" s="8" t="s">
        <v>14</v>
      </c>
      <c r="G520" s="8" t="s">
        <v>14</v>
      </c>
      <c r="H520" s="8" t="s">
        <v>14</v>
      </c>
      <c r="I520" s="8" t="s">
        <v>14</v>
      </c>
      <c r="J520" s="8" t="s">
        <v>14</v>
      </c>
      <c r="K520" s="8" t="s">
        <v>14</v>
      </c>
      <c r="L520" s="8" t="s">
        <v>14</v>
      </c>
      <c r="M520" s="8" t="s">
        <v>14</v>
      </c>
      <c r="N520" s="8" t="s">
        <v>14</v>
      </c>
      <c r="O520" s="8" t="s">
        <v>14</v>
      </c>
      <c r="P520" s="8" t="s">
        <v>14</v>
      </c>
      <c r="Q520" s="8" t="s">
        <v>14</v>
      </c>
      <c r="R520" s="8" t="s">
        <v>14</v>
      </c>
      <c r="S520" s="8" t="s">
        <v>14</v>
      </c>
      <c r="T520" s="8" t="s">
        <v>14</v>
      </c>
    </row>
    <row r="521">
      <c r="A521" s="8" t="s">
        <v>14</v>
      </c>
      <c r="B521" s="8" t="s">
        <v>14</v>
      </c>
      <c r="C521" s="8" t="s">
        <v>14</v>
      </c>
      <c r="D521" s="8" t="s">
        <v>14</v>
      </c>
      <c r="E521" s="8" t="s">
        <v>14</v>
      </c>
      <c r="F521" s="8" t="s">
        <v>14</v>
      </c>
      <c r="G521" s="8" t="s">
        <v>14</v>
      </c>
      <c r="H521" s="8" t="s">
        <v>14</v>
      </c>
      <c r="I521" s="8" t="s">
        <v>14</v>
      </c>
      <c r="J521" s="8" t="s">
        <v>14</v>
      </c>
      <c r="K521" s="8" t="s">
        <v>14</v>
      </c>
      <c r="L521" s="8" t="s">
        <v>14</v>
      </c>
      <c r="M521" s="8" t="s">
        <v>14</v>
      </c>
      <c r="N521" s="8" t="s">
        <v>14</v>
      </c>
      <c r="O521" s="8" t="s">
        <v>14</v>
      </c>
      <c r="P521" s="8" t="s">
        <v>14</v>
      </c>
      <c r="Q521" s="8" t="s">
        <v>14</v>
      </c>
      <c r="R521" s="8" t="s">
        <v>14</v>
      </c>
      <c r="S521" s="8" t="s">
        <v>14</v>
      </c>
      <c r="T521" s="8" t="s">
        <v>14</v>
      </c>
    </row>
    <row r="522">
      <c r="A522" s="8" t="s">
        <v>14</v>
      </c>
      <c r="B522" s="8" t="s">
        <v>14</v>
      </c>
      <c r="C522" s="8" t="s">
        <v>14</v>
      </c>
      <c r="D522" s="8" t="s">
        <v>14</v>
      </c>
      <c r="E522" s="8" t="s">
        <v>14</v>
      </c>
      <c r="F522" s="8" t="s">
        <v>14</v>
      </c>
      <c r="G522" s="8" t="s">
        <v>14</v>
      </c>
      <c r="H522" s="8" t="s">
        <v>14</v>
      </c>
      <c r="I522" s="8" t="s">
        <v>14</v>
      </c>
      <c r="J522" s="8" t="s">
        <v>14</v>
      </c>
      <c r="K522" s="8" t="s">
        <v>14</v>
      </c>
      <c r="L522" s="8" t="s">
        <v>14</v>
      </c>
      <c r="M522" s="8" t="s">
        <v>14</v>
      </c>
      <c r="N522" s="8" t="s">
        <v>14</v>
      </c>
      <c r="O522" s="8" t="s">
        <v>14</v>
      </c>
      <c r="P522" s="8" t="s">
        <v>14</v>
      </c>
      <c r="Q522" s="8" t="s">
        <v>14</v>
      </c>
      <c r="R522" s="8" t="s">
        <v>14</v>
      </c>
      <c r="S522" s="8" t="s">
        <v>14</v>
      </c>
      <c r="T522" s="8" t="s">
        <v>14</v>
      </c>
    </row>
    <row r="523">
      <c r="A523" s="8" t="s">
        <v>14</v>
      </c>
      <c r="B523" s="8" t="s">
        <v>14</v>
      </c>
      <c r="C523" s="8" t="s">
        <v>14</v>
      </c>
      <c r="D523" s="8" t="s">
        <v>14</v>
      </c>
      <c r="E523" s="8" t="s">
        <v>14</v>
      </c>
      <c r="F523" s="8" t="s">
        <v>14</v>
      </c>
      <c r="G523" s="8" t="s">
        <v>14</v>
      </c>
      <c r="H523" s="8" t="s">
        <v>14</v>
      </c>
      <c r="I523" s="8" t="s">
        <v>14</v>
      </c>
      <c r="J523" s="8" t="s">
        <v>14</v>
      </c>
      <c r="K523" s="8" t="s">
        <v>14</v>
      </c>
      <c r="L523" s="8" t="s">
        <v>14</v>
      </c>
      <c r="M523" s="8" t="s">
        <v>14</v>
      </c>
      <c r="N523" s="8" t="s">
        <v>14</v>
      </c>
      <c r="O523" s="8" t="s">
        <v>14</v>
      </c>
      <c r="P523" s="8" t="s">
        <v>14</v>
      </c>
      <c r="Q523" s="8" t="s">
        <v>14</v>
      </c>
      <c r="R523" s="8" t="s">
        <v>14</v>
      </c>
      <c r="S523" s="8" t="s">
        <v>14</v>
      </c>
      <c r="T523" s="8" t="s">
        <v>14</v>
      </c>
    </row>
    <row r="524">
      <c r="A524" s="8" t="s">
        <v>14</v>
      </c>
      <c r="B524" s="8" t="s">
        <v>14</v>
      </c>
      <c r="C524" s="8" t="s">
        <v>14</v>
      </c>
      <c r="D524" s="8" t="s">
        <v>14</v>
      </c>
      <c r="E524" s="8" t="s">
        <v>14</v>
      </c>
      <c r="F524" s="8" t="s">
        <v>14</v>
      </c>
      <c r="G524" s="8" t="s">
        <v>14</v>
      </c>
      <c r="H524" s="8" t="s">
        <v>14</v>
      </c>
      <c r="I524" s="8" t="s">
        <v>14</v>
      </c>
      <c r="J524" s="8" t="s">
        <v>14</v>
      </c>
      <c r="K524" s="8" t="s">
        <v>14</v>
      </c>
      <c r="L524" s="8" t="s">
        <v>14</v>
      </c>
      <c r="M524" s="8" t="s">
        <v>14</v>
      </c>
      <c r="N524" s="8" t="s">
        <v>14</v>
      </c>
      <c r="O524" s="8" t="s">
        <v>14</v>
      </c>
      <c r="P524" s="8" t="s">
        <v>14</v>
      </c>
      <c r="Q524" s="8" t="s">
        <v>14</v>
      </c>
      <c r="R524" s="8" t="s">
        <v>14</v>
      </c>
      <c r="S524" s="8" t="s">
        <v>14</v>
      </c>
      <c r="T524" s="8" t="s">
        <v>14</v>
      </c>
    </row>
    <row r="525">
      <c r="A525" s="8" t="s">
        <v>14</v>
      </c>
      <c r="B525" s="8" t="s">
        <v>14</v>
      </c>
      <c r="C525" s="8" t="s">
        <v>14</v>
      </c>
      <c r="D525" s="8" t="s">
        <v>14</v>
      </c>
      <c r="E525" s="8" t="s">
        <v>14</v>
      </c>
      <c r="F525" s="8" t="s">
        <v>14</v>
      </c>
      <c r="G525" s="8" t="s">
        <v>14</v>
      </c>
      <c r="H525" s="8" t="s">
        <v>14</v>
      </c>
      <c r="I525" s="8" t="s">
        <v>14</v>
      </c>
      <c r="J525" s="8" t="s">
        <v>14</v>
      </c>
      <c r="K525" s="8" t="s">
        <v>14</v>
      </c>
      <c r="L525" s="8" t="s">
        <v>14</v>
      </c>
      <c r="M525" s="8" t="s">
        <v>14</v>
      </c>
      <c r="N525" s="8" t="s">
        <v>14</v>
      </c>
      <c r="O525" s="8" t="s">
        <v>14</v>
      </c>
      <c r="P525" s="8" t="s">
        <v>14</v>
      </c>
      <c r="Q525" s="8" t="s">
        <v>14</v>
      </c>
      <c r="R525" s="8" t="s">
        <v>14</v>
      </c>
      <c r="S525" s="8" t="s">
        <v>14</v>
      </c>
      <c r="T525" s="8" t="s">
        <v>14</v>
      </c>
    </row>
    <row r="526">
      <c r="A526" s="8" t="s">
        <v>14</v>
      </c>
      <c r="B526" s="8" t="s">
        <v>14</v>
      </c>
      <c r="C526" s="8" t="s">
        <v>14</v>
      </c>
      <c r="D526" s="8" t="s">
        <v>14</v>
      </c>
      <c r="E526" s="8" t="s">
        <v>14</v>
      </c>
      <c r="F526" s="8" t="s">
        <v>14</v>
      </c>
      <c r="G526" s="8" t="s">
        <v>14</v>
      </c>
      <c r="H526" s="8" t="s">
        <v>14</v>
      </c>
      <c r="I526" s="8" t="s">
        <v>14</v>
      </c>
      <c r="J526" s="8" t="s">
        <v>14</v>
      </c>
      <c r="K526" s="8" t="s">
        <v>14</v>
      </c>
      <c r="L526" s="8" t="s">
        <v>14</v>
      </c>
      <c r="M526" s="8" t="s">
        <v>14</v>
      </c>
      <c r="N526" s="8" t="s">
        <v>14</v>
      </c>
      <c r="O526" s="8" t="s">
        <v>14</v>
      </c>
      <c r="P526" s="8" t="s">
        <v>14</v>
      </c>
      <c r="Q526" s="8" t="s">
        <v>14</v>
      </c>
      <c r="R526" s="8" t="s">
        <v>14</v>
      </c>
      <c r="S526" s="8" t="s">
        <v>14</v>
      </c>
      <c r="T526" s="8" t="s">
        <v>14</v>
      </c>
    </row>
    <row r="527">
      <c r="A527" s="8" t="s">
        <v>14</v>
      </c>
      <c r="B527" s="8" t="s">
        <v>14</v>
      </c>
      <c r="C527" s="8" t="s">
        <v>14</v>
      </c>
      <c r="D527" s="8" t="s">
        <v>14</v>
      </c>
      <c r="E527" s="8" t="s">
        <v>14</v>
      </c>
      <c r="F527" s="8" t="s">
        <v>14</v>
      </c>
      <c r="G527" s="8" t="s">
        <v>14</v>
      </c>
      <c r="H527" s="8" t="s">
        <v>14</v>
      </c>
      <c r="I527" s="8" t="s">
        <v>14</v>
      </c>
      <c r="J527" s="8" t="s">
        <v>14</v>
      </c>
      <c r="K527" s="8" t="s">
        <v>14</v>
      </c>
      <c r="L527" s="8" t="s">
        <v>14</v>
      </c>
      <c r="M527" s="8" t="s">
        <v>14</v>
      </c>
      <c r="N527" s="8" t="s">
        <v>14</v>
      </c>
      <c r="O527" s="8" t="s">
        <v>14</v>
      </c>
      <c r="P527" s="8" t="s">
        <v>14</v>
      </c>
      <c r="Q527" s="8" t="s">
        <v>14</v>
      </c>
      <c r="R527" s="8" t="s">
        <v>14</v>
      </c>
      <c r="S527" s="8" t="s">
        <v>14</v>
      </c>
      <c r="T527" s="8" t="s">
        <v>14</v>
      </c>
    </row>
    <row r="528">
      <c r="A528" s="8" t="s">
        <v>14</v>
      </c>
      <c r="B528" s="8" t="s">
        <v>14</v>
      </c>
      <c r="C528" s="8" t="s">
        <v>14</v>
      </c>
      <c r="D528" s="8" t="s">
        <v>14</v>
      </c>
      <c r="E528" s="8" t="s">
        <v>14</v>
      </c>
      <c r="F528" s="8" t="s">
        <v>14</v>
      </c>
      <c r="G528" s="8" t="s">
        <v>14</v>
      </c>
      <c r="H528" s="8" t="s">
        <v>14</v>
      </c>
      <c r="I528" s="8" t="s">
        <v>14</v>
      </c>
      <c r="J528" s="8" t="s">
        <v>14</v>
      </c>
      <c r="K528" s="8" t="s">
        <v>14</v>
      </c>
      <c r="L528" s="8" t="s">
        <v>14</v>
      </c>
      <c r="M528" s="8" t="s">
        <v>14</v>
      </c>
      <c r="N528" s="8" t="s">
        <v>14</v>
      </c>
      <c r="O528" s="8" t="s">
        <v>14</v>
      </c>
      <c r="P528" s="8" t="s">
        <v>14</v>
      </c>
      <c r="Q528" s="8" t="s">
        <v>14</v>
      </c>
      <c r="R528" s="8" t="s">
        <v>14</v>
      </c>
      <c r="S528" s="8" t="s">
        <v>14</v>
      </c>
      <c r="T528" s="8" t="s">
        <v>14</v>
      </c>
    </row>
    <row r="529">
      <c r="A529" s="8" t="s">
        <v>14</v>
      </c>
      <c r="B529" s="8" t="s">
        <v>14</v>
      </c>
      <c r="C529" s="8" t="s">
        <v>14</v>
      </c>
      <c r="D529" s="8" t="s">
        <v>14</v>
      </c>
      <c r="E529" s="8" t="s">
        <v>14</v>
      </c>
      <c r="F529" s="8" t="s">
        <v>14</v>
      </c>
      <c r="G529" s="8" t="s">
        <v>14</v>
      </c>
      <c r="H529" s="8" t="s">
        <v>14</v>
      </c>
      <c r="I529" s="8" t="s">
        <v>14</v>
      </c>
      <c r="J529" s="8" t="s">
        <v>14</v>
      </c>
      <c r="K529" s="8" t="s">
        <v>14</v>
      </c>
      <c r="L529" s="8" t="s">
        <v>14</v>
      </c>
      <c r="M529" s="8" t="s">
        <v>14</v>
      </c>
      <c r="N529" s="8" t="s">
        <v>14</v>
      </c>
      <c r="O529" s="8" t="s">
        <v>14</v>
      </c>
      <c r="P529" s="8" t="s">
        <v>14</v>
      </c>
      <c r="Q529" s="8" t="s">
        <v>14</v>
      </c>
      <c r="R529" s="8" t="s">
        <v>14</v>
      </c>
      <c r="S529" s="8" t="s">
        <v>14</v>
      </c>
      <c r="T529" s="8" t="s">
        <v>14</v>
      </c>
    </row>
    <row r="530">
      <c r="A530" s="8" t="s">
        <v>14</v>
      </c>
      <c r="B530" s="8" t="s">
        <v>14</v>
      </c>
      <c r="C530" s="8" t="s">
        <v>14</v>
      </c>
      <c r="D530" s="8" t="s">
        <v>14</v>
      </c>
      <c r="E530" s="8" t="s">
        <v>14</v>
      </c>
      <c r="F530" s="8" t="s">
        <v>14</v>
      </c>
      <c r="G530" s="8" t="s">
        <v>14</v>
      </c>
      <c r="H530" s="8" t="s">
        <v>14</v>
      </c>
      <c r="I530" s="8" t="s">
        <v>14</v>
      </c>
      <c r="J530" s="8" t="s">
        <v>14</v>
      </c>
      <c r="K530" s="8" t="s">
        <v>14</v>
      </c>
      <c r="L530" s="8" t="s">
        <v>14</v>
      </c>
      <c r="M530" s="8" t="s">
        <v>14</v>
      </c>
      <c r="N530" s="8" t="s">
        <v>14</v>
      </c>
      <c r="O530" s="8" t="s">
        <v>14</v>
      </c>
      <c r="P530" s="8" t="s">
        <v>14</v>
      </c>
      <c r="Q530" s="8" t="s">
        <v>14</v>
      </c>
      <c r="R530" s="8" t="s">
        <v>14</v>
      </c>
      <c r="S530" s="8" t="s">
        <v>14</v>
      </c>
      <c r="T530" s="8" t="s">
        <v>14</v>
      </c>
    </row>
    <row r="531">
      <c r="A531" s="8" t="s">
        <v>14</v>
      </c>
      <c r="B531" s="8" t="s">
        <v>14</v>
      </c>
      <c r="C531" s="8" t="s">
        <v>14</v>
      </c>
      <c r="D531" s="8" t="s">
        <v>14</v>
      </c>
      <c r="E531" s="8" t="s">
        <v>14</v>
      </c>
      <c r="F531" s="8" t="s">
        <v>14</v>
      </c>
      <c r="G531" s="8" t="s">
        <v>14</v>
      </c>
      <c r="H531" s="8" t="s">
        <v>14</v>
      </c>
      <c r="I531" s="8" t="s">
        <v>14</v>
      </c>
      <c r="J531" s="8" t="s">
        <v>14</v>
      </c>
      <c r="K531" s="8" t="s">
        <v>14</v>
      </c>
      <c r="L531" s="8" t="s">
        <v>14</v>
      </c>
      <c r="M531" s="8" t="s">
        <v>14</v>
      </c>
      <c r="N531" s="8" t="s">
        <v>14</v>
      </c>
      <c r="O531" s="8" t="s">
        <v>14</v>
      </c>
      <c r="P531" s="8" t="s">
        <v>14</v>
      </c>
      <c r="Q531" s="8" t="s">
        <v>14</v>
      </c>
      <c r="R531" s="8" t="s">
        <v>14</v>
      </c>
      <c r="S531" s="8" t="s">
        <v>14</v>
      </c>
      <c r="T531" s="8" t="s">
        <v>14</v>
      </c>
    </row>
    <row r="532">
      <c r="A532" s="8" t="s">
        <v>14</v>
      </c>
      <c r="B532" s="8" t="s">
        <v>14</v>
      </c>
      <c r="C532" s="8" t="s">
        <v>14</v>
      </c>
      <c r="D532" s="8" t="s">
        <v>14</v>
      </c>
      <c r="E532" s="8" t="s">
        <v>14</v>
      </c>
      <c r="F532" s="8" t="s">
        <v>14</v>
      </c>
      <c r="G532" s="8" t="s">
        <v>14</v>
      </c>
      <c r="H532" s="8" t="s">
        <v>14</v>
      </c>
      <c r="I532" s="8" t="s">
        <v>14</v>
      </c>
      <c r="J532" s="8" t="s">
        <v>14</v>
      </c>
      <c r="K532" s="8" t="s">
        <v>14</v>
      </c>
      <c r="L532" s="8" t="s">
        <v>14</v>
      </c>
      <c r="M532" s="8" t="s">
        <v>14</v>
      </c>
      <c r="N532" s="8" t="s">
        <v>14</v>
      </c>
      <c r="O532" s="8" t="s">
        <v>14</v>
      </c>
      <c r="P532" s="8" t="s">
        <v>14</v>
      </c>
      <c r="Q532" s="8" t="s">
        <v>14</v>
      </c>
      <c r="R532" s="8" t="s">
        <v>14</v>
      </c>
      <c r="S532" s="8" t="s">
        <v>14</v>
      </c>
      <c r="T532" s="8" t="s">
        <v>14</v>
      </c>
    </row>
    <row r="533">
      <c r="A533" s="8" t="s">
        <v>14</v>
      </c>
      <c r="B533" s="8" t="s">
        <v>14</v>
      </c>
      <c r="C533" s="8" t="s">
        <v>14</v>
      </c>
      <c r="D533" s="8" t="s">
        <v>14</v>
      </c>
      <c r="E533" s="8" t="s">
        <v>14</v>
      </c>
      <c r="F533" s="8" t="s">
        <v>14</v>
      </c>
      <c r="G533" s="8" t="s">
        <v>14</v>
      </c>
      <c r="H533" s="8" t="s">
        <v>14</v>
      </c>
      <c r="I533" s="8" t="s">
        <v>14</v>
      </c>
      <c r="J533" s="8" t="s">
        <v>14</v>
      </c>
      <c r="K533" s="8" t="s">
        <v>14</v>
      </c>
      <c r="L533" s="8" t="s">
        <v>14</v>
      </c>
      <c r="M533" s="8" t="s">
        <v>14</v>
      </c>
      <c r="N533" s="8" t="s">
        <v>14</v>
      </c>
      <c r="O533" s="8" t="s">
        <v>14</v>
      </c>
      <c r="P533" s="8" t="s">
        <v>14</v>
      </c>
      <c r="Q533" s="8" t="s">
        <v>14</v>
      </c>
      <c r="R533" s="8" t="s">
        <v>14</v>
      </c>
      <c r="S533" s="8" t="s">
        <v>14</v>
      </c>
      <c r="T533" s="8" t="s">
        <v>14</v>
      </c>
    </row>
    <row r="534">
      <c r="A534" s="8" t="s">
        <v>14</v>
      </c>
      <c r="B534" s="8" t="s">
        <v>14</v>
      </c>
      <c r="C534" s="8" t="s">
        <v>14</v>
      </c>
      <c r="D534" s="8" t="s">
        <v>14</v>
      </c>
      <c r="E534" s="8" t="s">
        <v>14</v>
      </c>
      <c r="F534" s="8" t="s">
        <v>14</v>
      </c>
      <c r="G534" s="8" t="s">
        <v>14</v>
      </c>
      <c r="H534" s="8" t="s">
        <v>14</v>
      </c>
      <c r="I534" s="8" t="s">
        <v>14</v>
      </c>
      <c r="J534" s="8" t="s">
        <v>14</v>
      </c>
      <c r="K534" s="8" t="s">
        <v>14</v>
      </c>
      <c r="L534" s="8" t="s">
        <v>14</v>
      </c>
      <c r="M534" s="8" t="s">
        <v>14</v>
      </c>
      <c r="N534" s="8" t="s">
        <v>14</v>
      </c>
      <c r="O534" s="8" t="s">
        <v>14</v>
      </c>
      <c r="P534" s="8" t="s">
        <v>14</v>
      </c>
      <c r="Q534" s="8" t="s">
        <v>14</v>
      </c>
      <c r="R534" s="8" t="s">
        <v>14</v>
      </c>
      <c r="S534" s="8" t="s">
        <v>14</v>
      </c>
      <c r="T534" s="8" t="s">
        <v>14</v>
      </c>
    </row>
    <row r="535">
      <c r="A535" s="8" t="s">
        <v>14</v>
      </c>
      <c r="B535" s="8" t="s">
        <v>14</v>
      </c>
      <c r="C535" s="8" t="s">
        <v>14</v>
      </c>
      <c r="D535" s="8" t="s">
        <v>14</v>
      </c>
      <c r="E535" s="8" t="s">
        <v>14</v>
      </c>
      <c r="F535" s="8" t="s">
        <v>14</v>
      </c>
      <c r="G535" s="8" t="s">
        <v>14</v>
      </c>
      <c r="H535" s="8" t="s">
        <v>14</v>
      </c>
      <c r="I535" s="8" t="s">
        <v>14</v>
      </c>
      <c r="J535" s="8" t="s">
        <v>14</v>
      </c>
      <c r="K535" s="8" t="s">
        <v>14</v>
      </c>
      <c r="L535" s="8" t="s">
        <v>14</v>
      </c>
      <c r="M535" s="8" t="s">
        <v>14</v>
      </c>
      <c r="N535" s="8" t="s">
        <v>14</v>
      </c>
      <c r="O535" s="8" t="s">
        <v>14</v>
      </c>
      <c r="P535" s="8" t="s">
        <v>14</v>
      </c>
      <c r="Q535" s="8" t="s">
        <v>14</v>
      </c>
      <c r="R535" s="8" t="s">
        <v>14</v>
      </c>
      <c r="S535" s="8" t="s">
        <v>14</v>
      </c>
      <c r="T535" s="8" t="s">
        <v>14</v>
      </c>
    </row>
    <row r="536">
      <c r="A536" s="8" t="s">
        <v>14</v>
      </c>
      <c r="B536" s="8" t="s">
        <v>14</v>
      </c>
      <c r="C536" s="8" t="s">
        <v>14</v>
      </c>
      <c r="D536" s="8" t="s">
        <v>14</v>
      </c>
      <c r="E536" s="8" t="s">
        <v>14</v>
      </c>
      <c r="F536" s="8" t="s">
        <v>14</v>
      </c>
      <c r="G536" s="8" t="s">
        <v>14</v>
      </c>
      <c r="H536" s="8" t="s">
        <v>14</v>
      </c>
      <c r="I536" s="8" t="s">
        <v>14</v>
      </c>
      <c r="J536" s="8" t="s">
        <v>14</v>
      </c>
      <c r="K536" s="8" t="s">
        <v>14</v>
      </c>
      <c r="L536" s="8" t="s">
        <v>14</v>
      </c>
      <c r="M536" s="8" t="s">
        <v>14</v>
      </c>
      <c r="N536" s="8" t="s">
        <v>14</v>
      </c>
      <c r="O536" s="8" t="s">
        <v>14</v>
      </c>
      <c r="P536" s="8" t="s">
        <v>14</v>
      </c>
      <c r="Q536" s="8" t="s">
        <v>14</v>
      </c>
      <c r="R536" s="8" t="s">
        <v>14</v>
      </c>
      <c r="S536" s="8" t="s">
        <v>14</v>
      </c>
      <c r="T536" s="8" t="s">
        <v>14</v>
      </c>
    </row>
    <row r="537">
      <c r="A537" s="8" t="s">
        <v>14</v>
      </c>
      <c r="B537" s="8" t="s">
        <v>14</v>
      </c>
      <c r="C537" s="8" t="s">
        <v>14</v>
      </c>
      <c r="D537" s="8" t="s">
        <v>14</v>
      </c>
      <c r="E537" s="8" t="s">
        <v>14</v>
      </c>
      <c r="F537" s="8" t="s">
        <v>14</v>
      </c>
      <c r="G537" s="8" t="s">
        <v>14</v>
      </c>
      <c r="H537" s="8" t="s">
        <v>14</v>
      </c>
      <c r="I537" s="8" t="s">
        <v>14</v>
      </c>
      <c r="J537" s="8" t="s">
        <v>14</v>
      </c>
      <c r="K537" s="8" t="s">
        <v>14</v>
      </c>
      <c r="L537" s="8" t="s">
        <v>14</v>
      </c>
      <c r="M537" s="8" t="s">
        <v>14</v>
      </c>
      <c r="N537" s="8" t="s">
        <v>14</v>
      </c>
      <c r="O537" s="8" t="s">
        <v>14</v>
      </c>
      <c r="P537" s="8" t="s">
        <v>14</v>
      </c>
      <c r="Q537" s="8" t="s">
        <v>14</v>
      </c>
      <c r="R537" s="8" t="s">
        <v>14</v>
      </c>
      <c r="S537" s="8" t="s">
        <v>14</v>
      </c>
      <c r="T537" s="8" t="s">
        <v>14</v>
      </c>
    </row>
    <row r="538">
      <c r="A538" s="8" t="s">
        <v>14</v>
      </c>
      <c r="B538" s="8" t="s">
        <v>14</v>
      </c>
      <c r="C538" s="8" t="s">
        <v>14</v>
      </c>
      <c r="D538" s="8" t="s">
        <v>14</v>
      </c>
      <c r="E538" s="8" t="s">
        <v>14</v>
      </c>
      <c r="F538" s="8" t="s">
        <v>14</v>
      </c>
      <c r="G538" s="8" t="s">
        <v>14</v>
      </c>
      <c r="H538" s="8" t="s">
        <v>14</v>
      </c>
      <c r="I538" s="8" t="s">
        <v>14</v>
      </c>
      <c r="J538" s="8" t="s">
        <v>14</v>
      </c>
      <c r="K538" s="8" t="s">
        <v>14</v>
      </c>
      <c r="L538" s="8" t="s">
        <v>14</v>
      </c>
      <c r="M538" s="8" t="s">
        <v>14</v>
      </c>
      <c r="N538" s="8" t="s">
        <v>14</v>
      </c>
      <c r="O538" s="8" t="s">
        <v>14</v>
      </c>
      <c r="P538" s="8" t="s">
        <v>14</v>
      </c>
      <c r="Q538" s="8" t="s">
        <v>14</v>
      </c>
      <c r="R538" s="8" t="s">
        <v>14</v>
      </c>
      <c r="S538" s="8" t="s">
        <v>14</v>
      </c>
      <c r="T538" s="8" t="s">
        <v>14</v>
      </c>
    </row>
    <row r="539">
      <c r="A539" s="8" t="s">
        <v>14</v>
      </c>
      <c r="B539" s="8" t="s">
        <v>14</v>
      </c>
      <c r="C539" s="8" t="s">
        <v>14</v>
      </c>
      <c r="D539" s="8" t="s">
        <v>14</v>
      </c>
      <c r="E539" s="8" t="s">
        <v>14</v>
      </c>
      <c r="F539" s="8" t="s">
        <v>14</v>
      </c>
      <c r="G539" s="8" t="s">
        <v>14</v>
      </c>
      <c r="H539" s="8" t="s">
        <v>14</v>
      </c>
      <c r="I539" s="8" t="s">
        <v>14</v>
      </c>
      <c r="J539" s="8" t="s">
        <v>14</v>
      </c>
      <c r="K539" s="8" t="s">
        <v>14</v>
      </c>
      <c r="L539" s="8" t="s">
        <v>14</v>
      </c>
      <c r="M539" s="8" t="s">
        <v>14</v>
      </c>
      <c r="N539" s="8" t="s">
        <v>14</v>
      </c>
      <c r="O539" s="8" t="s">
        <v>14</v>
      </c>
      <c r="P539" s="8" t="s">
        <v>14</v>
      </c>
      <c r="Q539" s="8" t="s">
        <v>14</v>
      </c>
      <c r="R539" s="8" t="s">
        <v>14</v>
      </c>
      <c r="S539" s="8" t="s">
        <v>14</v>
      </c>
      <c r="T539" s="8" t="s">
        <v>14</v>
      </c>
    </row>
    <row r="540">
      <c r="A540" s="8" t="s">
        <v>14</v>
      </c>
      <c r="B540" s="8" t="s">
        <v>14</v>
      </c>
      <c r="C540" s="8" t="s">
        <v>14</v>
      </c>
      <c r="D540" s="8" t="s">
        <v>14</v>
      </c>
      <c r="E540" s="8" t="s">
        <v>14</v>
      </c>
      <c r="F540" s="8" t="s">
        <v>14</v>
      </c>
      <c r="G540" s="8" t="s">
        <v>14</v>
      </c>
      <c r="H540" s="8" t="s">
        <v>14</v>
      </c>
      <c r="I540" s="8" t="s">
        <v>14</v>
      </c>
      <c r="J540" s="8" t="s">
        <v>14</v>
      </c>
      <c r="K540" s="8" t="s">
        <v>14</v>
      </c>
      <c r="L540" s="8" t="s">
        <v>14</v>
      </c>
      <c r="M540" s="8" t="s">
        <v>14</v>
      </c>
      <c r="N540" s="8" t="s">
        <v>14</v>
      </c>
      <c r="O540" s="8" t="s">
        <v>14</v>
      </c>
      <c r="P540" s="8" t="s">
        <v>14</v>
      </c>
      <c r="Q540" s="8" t="s">
        <v>14</v>
      </c>
      <c r="R540" s="8" t="s">
        <v>14</v>
      </c>
      <c r="S540" s="8" t="s">
        <v>14</v>
      </c>
      <c r="T540" s="8" t="s">
        <v>14</v>
      </c>
    </row>
    <row r="541">
      <c r="A541" s="8" t="s">
        <v>14</v>
      </c>
      <c r="B541" s="8" t="s">
        <v>14</v>
      </c>
      <c r="C541" s="8" t="s">
        <v>14</v>
      </c>
      <c r="D541" s="8" t="s">
        <v>14</v>
      </c>
      <c r="E541" s="8" t="s">
        <v>14</v>
      </c>
      <c r="F541" s="8" t="s">
        <v>14</v>
      </c>
      <c r="G541" s="8" t="s">
        <v>14</v>
      </c>
      <c r="H541" s="8" t="s">
        <v>14</v>
      </c>
      <c r="I541" s="8" t="s">
        <v>14</v>
      </c>
      <c r="J541" s="8" t="s">
        <v>14</v>
      </c>
      <c r="K541" s="8" t="s">
        <v>14</v>
      </c>
      <c r="L541" s="8" t="s">
        <v>14</v>
      </c>
      <c r="M541" s="8" t="s">
        <v>14</v>
      </c>
      <c r="N541" s="8" t="s">
        <v>14</v>
      </c>
      <c r="O541" s="8" t="s">
        <v>14</v>
      </c>
      <c r="P541" s="8" t="s">
        <v>14</v>
      </c>
      <c r="Q541" s="8" t="s">
        <v>14</v>
      </c>
      <c r="R541" s="8" t="s">
        <v>14</v>
      </c>
      <c r="S541" s="8" t="s">
        <v>14</v>
      </c>
      <c r="T541" s="8" t="s">
        <v>14</v>
      </c>
    </row>
    <row r="542">
      <c r="A542" s="8" t="s">
        <v>14</v>
      </c>
      <c r="B542" s="8" t="s">
        <v>14</v>
      </c>
      <c r="C542" s="8" t="s">
        <v>14</v>
      </c>
      <c r="D542" s="8" t="s">
        <v>14</v>
      </c>
      <c r="E542" s="8" t="s">
        <v>14</v>
      </c>
      <c r="F542" s="8" t="s">
        <v>14</v>
      </c>
      <c r="G542" s="8" t="s">
        <v>14</v>
      </c>
      <c r="H542" s="8" t="s">
        <v>14</v>
      </c>
      <c r="I542" s="8" t="s">
        <v>14</v>
      </c>
      <c r="J542" s="8" t="s">
        <v>14</v>
      </c>
      <c r="K542" s="8" t="s">
        <v>14</v>
      </c>
      <c r="L542" s="8" t="s">
        <v>14</v>
      </c>
      <c r="M542" s="8" t="s">
        <v>14</v>
      </c>
      <c r="N542" s="8" t="s">
        <v>14</v>
      </c>
      <c r="O542" s="8" t="s">
        <v>14</v>
      </c>
      <c r="P542" s="8" t="s">
        <v>14</v>
      </c>
      <c r="Q542" s="8" t="s">
        <v>14</v>
      </c>
      <c r="R542" s="8" t="s">
        <v>14</v>
      </c>
      <c r="S542" s="8" t="s">
        <v>14</v>
      </c>
      <c r="T542" s="8" t="s">
        <v>14</v>
      </c>
    </row>
    <row r="543">
      <c r="A543" s="8" t="s">
        <v>14</v>
      </c>
      <c r="B543" s="8" t="s">
        <v>14</v>
      </c>
      <c r="C543" s="8" t="s">
        <v>14</v>
      </c>
      <c r="D543" s="8" t="s">
        <v>14</v>
      </c>
      <c r="E543" s="8" t="s">
        <v>14</v>
      </c>
      <c r="F543" s="8" t="s">
        <v>14</v>
      </c>
      <c r="G543" s="8" t="s">
        <v>14</v>
      </c>
      <c r="H543" s="8" t="s">
        <v>14</v>
      </c>
      <c r="I543" s="8" t="s">
        <v>14</v>
      </c>
      <c r="J543" s="8" t="s">
        <v>14</v>
      </c>
      <c r="K543" s="8" t="s">
        <v>14</v>
      </c>
      <c r="L543" s="8" t="s">
        <v>14</v>
      </c>
      <c r="M543" s="8" t="s">
        <v>14</v>
      </c>
      <c r="N543" s="8" t="s">
        <v>14</v>
      </c>
      <c r="O543" s="8" t="s">
        <v>14</v>
      </c>
      <c r="P543" s="8" t="s">
        <v>14</v>
      </c>
      <c r="Q543" s="8" t="s">
        <v>14</v>
      </c>
      <c r="R543" s="8" t="s">
        <v>14</v>
      </c>
      <c r="S543" s="8" t="s">
        <v>14</v>
      </c>
      <c r="T543" s="8" t="s">
        <v>14</v>
      </c>
    </row>
    <row r="544">
      <c r="A544" s="8" t="s">
        <v>14</v>
      </c>
      <c r="B544" s="8" t="s">
        <v>14</v>
      </c>
      <c r="C544" s="8" t="s">
        <v>14</v>
      </c>
      <c r="D544" s="8" t="s">
        <v>14</v>
      </c>
      <c r="E544" s="8" t="s">
        <v>14</v>
      </c>
      <c r="F544" s="8" t="s">
        <v>14</v>
      </c>
      <c r="G544" s="8" t="s">
        <v>14</v>
      </c>
      <c r="H544" s="8" t="s">
        <v>14</v>
      </c>
      <c r="I544" s="8" t="s">
        <v>14</v>
      </c>
      <c r="J544" s="8" t="s">
        <v>14</v>
      </c>
      <c r="K544" s="8" t="s">
        <v>14</v>
      </c>
      <c r="L544" s="8" t="s">
        <v>14</v>
      </c>
      <c r="M544" s="8" t="s">
        <v>14</v>
      </c>
      <c r="N544" s="8" t="s">
        <v>14</v>
      </c>
      <c r="O544" s="8" t="s">
        <v>14</v>
      </c>
      <c r="P544" s="8" t="s">
        <v>14</v>
      </c>
      <c r="Q544" s="8" t="s">
        <v>14</v>
      </c>
      <c r="R544" s="8" t="s">
        <v>14</v>
      </c>
      <c r="S544" s="8" t="s">
        <v>14</v>
      </c>
      <c r="T544" s="8" t="s">
        <v>14</v>
      </c>
    </row>
    <row r="545">
      <c r="A545" s="8" t="s">
        <v>14</v>
      </c>
      <c r="B545" s="8" t="s">
        <v>14</v>
      </c>
      <c r="C545" s="8" t="s">
        <v>14</v>
      </c>
      <c r="D545" s="8" t="s">
        <v>14</v>
      </c>
      <c r="E545" s="8" t="s">
        <v>14</v>
      </c>
      <c r="F545" s="8" t="s">
        <v>14</v>
      </c>
      <c r="G545" s="8" t="s">
        <v>14</v>
      </c>
      <c r="H545" s="8" t="s">
        <v>14</v>
      </c>
      <c r="I545" s="8" t="s">
        <v>14</v>
      </c>
      <c r="J545" s="8" t="s">
        <v>14</v>
      </c>
      <c r="K545" s="8" t="s">
        <v>14</v>
      </c>
      <c r="L545" s="8" t="s">
        <v>14</v>
      </c>
      <c r="M545" s="8" t="s">
        <v>14</v>
      </c>
      <c r="N545" s="8" t="s">
        <v>14</v>
      </c>
      <c r="O545" s="8" t="s">
        <v>14</v>
      </c>
      <c r="P545" s="8" t="s">
        <v>14</v>
      </c>
      <c r="Q545" s="8" t="s">
        <v>14</v>
      </c>
      <c r="R545" s="8" t="s">
        <v>14</v>
      </c>
      <c r="S545" s="8" t="s">
        <v>14</v>
      </c>
      <c r="T545" s="8" t="s">
        <v>14</v>
      </c>
    </row>
    <row r="546">
      <c r="A546" s="8" t="s">
        <v>14</v>
      </c>
      <c r="B546" s="8" t="s">
        <v>14</v>
      </c>
      <c r="C546" s="8" t="s">
        <v>14</v>
      </c>
      <c r="D546" s="8" t="s">
        <v>14</v>
      </c>
      <c r="E546" s="8" t="s">
        <v>14</v>
      </c>
      <c r="F546" s="8" t="s">
        <v>14</v>
      </c>
      <c r="G546" s="8" t="s">
        <v>14</v>
      </c>
      <c r="H546" s="8" t="s">
        <v>14</v>
      </c>
      <c r="I546" s="8" t="s">
        <v>14</v>
      </c>
      <c r="J546" s="8" t="s">
        <v>14</v>
      </c>
      <c r="K546" s="8" t="s">
        <v>14</v>
      </c>
      <c r="L546" s="8" t="s">
        <v>14</v>
      </c>
      <c r="M546" s="8" t="s">
        <v>14</v>
      </c>
      <c r="N546" s="8" t="s">
        <v>14</v>
      </c>
      <c r="O546" s="8" t="s">
        <v>14</v>
      </c>
      <c r="P546" s="8" t="s">
        <v>14</v>
      </c>
      <c r="Q546" s="8" t="s">
        <v>14</v>
      </c>
      <c r="R546" s="8" t="s">
        <v>14</v>
      </c>
      <c r="S546" s="8" t="s">
        <v>14</v>
      </c>
      <c r="T546" s="8" t="s">
        <v>14</v>
      </c>
    </row>
    <row r="547">
      <c r="A547" s="8" t="s">
        <v>14</v>
      </c>
      <c r="B547" s="8" t="s">
        <v>14</v>
      </c>
      <c r="C547" s="8" t="s">
        <v>14</v>
      </c>
      <c r="D547" s="8" t="s">
        <v>14</v>
      </c>
      <c r="E547" s="8" t="s">
        <v>14</v>
      </c>
      <c r="F547" s="8" t="s">
        <v>14</v>
      </c>
      <c r="G547" s="8" t="s">
        <v>14</v>
      </c>
      <c r="H547" s="8" t="s">
        <v>14</v>
      </c>
      <c r="I547" s="8" t="s">
        <v>14</v>
      </c>
      <c r="J547" s="8" t="s">
        <v>14</v>
      </c>
      <c r="K547" s="8" t="s">
        <v>14</v>
      </c>
      <c r="L547" s="8" t="s">
        <v>14</v>
      </c>
      <c r="M547" s="8" t="s">
        <v>14</v>
      </c>
      <c r="N547" s="8" t="s">
        <v>14</v>
      </c>
      <c r="O547" s="8" t="s">
        <v>14</v>
      </c>
      <c r="P547" s="8" t="s">
        <v>14</v>
      </c>
      <c r="Q547" s="8" t="s">
        <v>14</v>
      </c>
      <c r="R547" s="8" t="s">
        <v>14</v>
      </c>
      <c r="S547" s="8" t="s">
        <v>14</v>
      </c>
      <c r="T547" s="8" t="s">
        <v>14</v>
      </c>
    </row>
    <row r="548">
      <c r="A548" s="8" t="s">
        <v>14</v>
      </c>
      <c r="B548" s="8" t="s">
        <v>14</v>
      </c>
      <c r="C548" s="8" t="s">
        <v>14</v>
      </c>
      <c r="D548" s="8" t="s">
        <v>14</v>
      </c>
      <c r="E548" s="8" t="s">
        <v>14</v>
      </c>
      <c r="F548" s="8" t="s">
        <v>14</v>
      </c>
      <c r="G548" s="8" t="s">
        <v>14</v>
      </c>
      <c r="H548" s="8" t="s">
        <v>14</v>
      </c>
      <c r="I548" s="8" t="s">
        <v>14</v>
      </c>
      <c r="J548" s="8" t="s">
        <v>14</v>
      </c>
      <c r="K548" s="8" t="s">
        <v>14</v>
      </c>
      <c r="L548" s="8" t="s">
        <v>14</v>
      </c>
      <c r="M548" s="8" t="s">
        <v>14</v>
      </c>
      <c r="N548" s="8" t="s">
        <v>14</v>
      </c>
      <c r="O548" s="8" t="s">
        <v>14</v>
      </c>
      <c r="P548" s="8" t="s">
        <v>14</v>
      </c>
      <c r="Q548" s="8" t="s">
        <v>14</v>
      </c>
      <c r="R548" s="8" t="s">
        <v>14</v>
      </c>
      <c r="S548" s="8" t="s">
        <v>14</v>
      </c>
      <c r="T548" s="8" t="s">
        <v>14</v>
      </c>
    </row>
    <row r="549">
      <c r="A549" s="8" t="s">
        <v>14</v>
      </c>
      <c r="B549" s="8" t="s">
        <v>14</v>
      </c>
      <c r="C549" s="8" t="s">
        <v>14</v>
      </c>
      <c r="D549" s="8" t="s">
        <v>14</v>
      </c>
      <c r="E549" s="8" t="s">
        <v>14</v>
      </c>
      <c r="F549" s="8" t="s">
        <v>14</v>
      </c>
      <c r="G549" s="8" t="s">
        <v>14</v>
      </c>
      <c r="H549" s="8" t="s">
        <v>14</v>
      </c>
      <c r="I549" s="8" t="s">
        <v>14</v>
      </c>
      <c r="J549" s="8" t="s">
        <v>14</v>
      </c>
      <c r="K549" s="8" t="s">
        <v>14</v>
      </c>
      <c r="L549" s="8" t="s">
        <v>14</v>
      </c>
      <c r="M549" s="8" t="s">
        <v>14</v>
      </c>
      <c r="N549" s="8" t="s">
        <v>14</v>
      </c>
      <c r="O549" s="8" t="s">
        <v>14</v>
      </c>
      <c r="P549" s="8" t="s">
        <v>14</v>
      </c>
      <c r="Q549" s="8" t="s">
        <v>14</v>
      </c>
      <c r="R549" s="8" t="s">
        <v>14</v>
      </c>
      <c r="S549" s="8" t="s">
        <v>14</v>
      </c>
      <c r="T549" s="8" t="s">
        <v>14</v>
      </c>
    </row>
    <row r="550">
      <c r="A550" s="8" t="s">
        <v>14</v>
      </c>
      <c r="B550" s="8" t="s">
        <v>14</v>
      </c>
      <c r="C550" s="8" t="s">
        <v>14</v>
      </c>
      <c r="D550" s="8" t="s">
        <v>14</v>
      </c>
      <c r="E550" s="8" t="s">
        <v>14</v>
      </c>
      <c r="F550" s="8" t="s">
        <v>14</v>
      </c>
      <c r="G550" s="8" t="s">
        <v>14</v>
      </c>
      <c r="H550" s="8" t="s">
        <v>14</v>
      </c>
      <c r="I550" s="8" t="s">
        <v>14</v>
      </c>
      <c r="J550" s="8" t="s">
        <v>14</v>
      </c>
      <c r="K550" s="8" t="s">
        <v>14</v>
      </c>
      <c r="L550" s="8" t="s">
        <v>14</v>
      </c>
      <c r="M550" s="8" t="s">
        <v>14</v>
      </c>
      <c r="N550" s="8" t="s">
        <v>14</v>
      </c>
      <c r="O550" s="8" t="s">
        <v>14</v>
      </c>
      <c r="P550" s="8" t="s">
        <v>14</v>
      </c>
      <c r="Q550" s="8" t="s">
        <v>14</v>
      </c>
      <c r="R550" s="8" t="s">
        <v>14</v>
      </c>
      <c r="S550" s="8" t="s">
        <v>14</v>
      </c>
      <c r="T550" s="8" t="s">
        <v>14</v>
      </c>
    </row>
    <row r="551">
      <c r="A551" s="8" t="s">
        <v>14</v>
      </c>
      <c r="B551" s="8" t="s">
        <v>14</v>
      </c>
      <c r="C551" s="8" t="s">
        <v>14</v>
      </c>
      <c r="D551" s="8" t="s">
        <v>14</v>
      </c>
      <c r="E551" s="8" t="s">
        <v>14</v>
      </c>
      <c r="F551" s="8" t="s">
        <v>14</v>
      </c>
      <c r="G551" s="8" t="s">
        <v>14</v>
      </c>
      <c r="H551" s="8" t="s">
        <v>14</v>
      </c>
      <c r="I551" s="8" t="s">
        <v>14</v>
      </c>
      <c r="J551" s="8" t="s">
        <v>14</v>
      </c>
      <c r="K551" s="8" t="s">
        <v>14</v>
      </c>
      <c r="L551" s="8" t="s">
        <v>14</v>
      </c>
      <c r="M551" s="8" t="s">
        <v>14</v>
      </c>
      <c r="N551" s="8" t="s">
        <v>14</v>
      </c>
      <c r="O551" s="8" t="s">
        <v>14</v>
      </c>
      <c r="P551" s="8" t="s">
        <v>14</v>
      </c>
      <c r="Q551" s="8" t="s">
        <v>14</v>
      </c>
      <c r="R551" s="8" t="s">
        <v>14</v>
      </c>
      <c r="S551" s="8" t="s">
        <v>14</v>
      </c>
      <c r="T551" s="8" t="s">
        <v>14</v>
      </c>
    </row>
    <row r="552">
      <c r="A552" s="8" t="s">
        <v>14</v>
      </c>
      <c r="B552" s="8" t="s">
        <v>14</v>
      </c>
      <c r="C552" s="8" t="s">
        <v>14</v>
      </c>
      <c r="D552" s="8" t="s">
        <v>14</v>
      </c>
      <c r="E552" s="8" t="s">
        <v>14</v>
      </c>
      <c r="F552" s="8" t="s">
        <v>14</v>
      </c>
      <c r="G552" s="8" t="s">
        <v>14</v>
      </c>
      <c r="H552" s="8" t="s">
        <v>14</v>
      </c>
      <c r="I552" s="8" t="s">
        <v>14</v>
      </c>
      <c r="J552" s="8" t="s">
        <v>14</v>
      </c>
      <c r="K552" s="8" t="s">
        <v>14</v>
      </c>
      <c r="L552" s="8" t="s">
        <v>14</v>
      </c>
      <c r="M552" s="8" t="s">
        <v>14</v>
      </c>
      <c r="N552" s="8" t="s">
        <v>14</v>
      </c>
      <c r="O552" s="8" t="s">
        <v>14</v>
      </c>
      <c r="P552" s="8" t="s">
        <v>14</v>
      </c>
      <c r="Q552" s="8" t="s">
        <v>14</v>
      </c>
      <c r="R552" s="8" t="s">
        <v>14</v>
      </c>
      <c r="S552" s="8" t="s">
        <v>14</v>
      </c>
      <c r="T552" s="8" t="s">
        <v>14</v>
      </c>
    </row>
    <row r="553">
      <c r="A553" s="8" t="s">
        <v>14</v>
      </c>
      <c r="B553" s="8" t="s">
        <v>14</v>
      </c>
      <c r="C553" s="8" t="s">
        <v>14</v>
      </c>
      <c r="D553" s="8" t="s">
        <v>14</v>
      </c>
      <c r="E553" s="8" t="s">
        <v>14</v>
      </c>
      <c r="F553" s="8" t="s">
        <v>14</v>
      </c>
      <c r="G553" s="8" t="s">
        <v>14</v>
      </c>
      <c r="H553" s="8" t="s">
        <v>14</v>
      </c>
      <c r="I553" s="8" t="s">
        <v>14</v>
      </c>
      <c r="J553" s="8" t="s">
        <v>14</v>
      </c>
      <c r="K553" s="8" t="s">
        <v>14</v>
      </c>
      <c r="L553" s="8" t="s">
        <v>14</v>
      </c>
      <c r="M553" s="8" t="s">
        <v>14</v>
      </c>
      <c r="N553" s="8" t="s">
        <v>14</v>
      </c>
      <c r="O553" s="8" t="s">
        <v>14</v>
      </c>
      <c r="P553" s="8" t="s">
        <v>14</v>
      </c>
      <c r="Q553" s="8" t="s">
        <v>14</v>
      </c>
      <c r="R553" s="8" t="s">
        <v>14</v>
      </c>
      <c r="S553" s="8" t="s">
        <v>14</v>
      </c>
      <c r="T553" s="8" t="s">
        <v>14</v>
      </c>
    </row>
    <row r="554">
      <c r="A554" s="8" t="s">
        <v>14</v>
      </c>
      <c r="B554" s="8" t="s">
        <v>14</v>
      </c>
      <c r="C554" s="8" t="s">
        <v>14</v>
      </c>
      <c r="D554" s="8" t="s">
        <v>14</v>
      </c>
      <c r="E554" s="8" t="s">
        <v>14</v>
      </c>
      <c r="F554" s="8" t="s">
        <v>14</v>
      </c>
      <c r="G554" s="8" t="s">
        <v>14</v>
      </c>
      <c r="H554" s="8" t="s">
        <v>14</v>
      </c>
      <c r="I554" s="8" t="s">
        <v>14</v>
      </c>
      <c r="J554" s="8" t="s">
        <v>14</v>
      </c>
      <c r="K554" s="8" t="s">
        <v>14</v>
      </c>
      <c r="L554" s="8" t="s">
        <v>14</v>
      </c>
      <c r="M554" s="8" t="s">
        <v>14</v>
      </c>
      <c r="N554" s="8" t="s">
        <v>14</v>
      </c>
      <c r="O554" s="8" t="s">
        <v>14</v>
      </c>
      <c r="P554" s="8" t="s">
        <v>14</v>
      </c>
      <c r="Q554" s="8" t="s">
        <v>14</v>
      </c>
      <c r="R554" s="8" t="s">
        <v>14</v>
      </c>
      <c r="S554" s="8" t="s">
        <v>14</v>
      </c>
      <c r="T554" s="8" t="s">
        <v>14</v>
      </c>
    </row>
    <row r="555">
      <c r="A555" s="8" t="s">
        <v>14</v>
      </c>
      <c r="B555" s="8" t="s">
        <v>14</v>
      </c>
      <c r="C555" s="8" t="s">
        <v>14</v>
      </c>
      <c r="D555" s="8" t="s">
        <v>14</v>
      </c>
      <c r="E555" s="8" t="s">
        <v>14</v>
      </c>
      <c r="F555" s="8" t="s">
        <v>14</v>
      </c>
      <c r="G555" s="8" t="s">
        <v>14</v>
      </c>
      <c r="H555" s="8" t="s">
        <v>14</v>
      </c>
      <c r="I555" s="8" t="s">
        <v>14</v>
      </c>
      <c r="J555" s="8" t="s">
        <v>14</v>
      </c>
      <c r="K555" s="8" t="s">
        <v>14</v>
      </c>
      <c r="L555" s="8" t="s">
        <v>14</v>
      </c>
      <c r="M555" s="8" t="s">
        <v>14</v>
      </c>
      <c r="N555" s="8" t="s">
        <v>14</v>
      </c>
      <c r="O555" s="8" t="s">
        <v>14</v>
      </c>
      <c r="P555" s="8" t="s">
        <v>14</v>
      </c>
      <c r="Q555" s="8" t="s">
        <v>14</v>
      </c>
      <c r="R555" s="8" t="s">
        <v>14</v>
      </c>
      <c r="S555" s="8" t="s">
        <v>14</v>
      </c>
      <c r="T555" s="8" t="s">
        <v>14</v>
      </c>
    </row>
    <row r="556">
      <c r="A556" s="8" t="s">
        <v>14</v>
      </c>
      <c r="B556" s="8" t="s">
        <v>14</v>
      </c>
      <c r="C556" s="8" t="s">
        <v>14</v>
      </c>
      <c r="D556" s="8" t="s">
        <v>14</v>
      </c>
      <c r="E556" s="8" t="s">
        <v>14</v>
      </c>
      <c r="F556" s="8" t="s">
        <v>14</v>
      </c>
      <c r="G556" s="8" t="s">
        <v>14</v>
      </c>
      <c r="H556" s="8" t="s">
        <v>14</v>
      </c>
      <c r="I556" s="8" t="s">
        <v>14</v>
      </c>
      <c r="J556" s="8" t="s">
        <v>14</v>
      </c>
      <c r="K556" s="8" t="s">
        <v>14</v>
      </c>
      <c r="L556" s="8" t="s">
        <v>14</v>
      </c>
      <c r="M556" s="8" t="s">
        <v>14</v>
      </c>
      <c r="N556" s="8" t="s">
        <v>14</v>
      </c>
      <c r="O556" s="8" t="s">
        <v>14</v>
      </c>
      <c r="P556" s="8" t="s">
        <v>14</v>
      </c>
      <c r="Q556" s="8" t="s">
        <v>14</v>
      </c>
      <c r="R556" s="8" t="s">
        <v>14</v>
      </c>
      <c r="S556" s="8" t="s">
        <v>14</v>
      </c>
      <c r="T556" s="8" t="s">
        <v>14</v>
      </c>
    </row>
    <row r="557">
      <c r="A557" s="8" t="s">
        <v>14</v>
      </c>
      <c r="B557" s="8" t="s">
        <v>14</v>
      </c>
      <c r="C557" s="8" t="s">
        <v>14</v>
      </c>
      <c r="D557" s="8" t="s">
        <v>14</v>
      </c>
      <c r="E557" s="8" t="s">
        <v>14</v>
      </c>
      <c r="F557" s="8" t="s">
        <v>14</v>
      </c>
      <c r="G557" s="8" t="s">
        <v>14</v>
      </c>
      <c r="H557" s="8" t="s">
        <v>14</v>
      </c>
      <c r="I557" s="8" t="s">
        <v>14</v>
      </c>
      <c r="J557" s="8" t="s">
        <v>14</v>
      </c>
      <c r="K557" s="8" t="s">
        <v>14</v>
      </c>
      <c r="L557" s="8" t="s">
        <v>14</v>
      </c>
      <c r="M557" s="8" t="s">
        <v>14</v>
      </c>
      <c r="N557" s="8" t="s">
        <v>14</v>
      </c>
      <c r="O557" s="8" t="s">
        <v>14</v>
      </c>
      <c r="P557" s="8" t="s">
        <v>14</v>
      </c>
      <c r="Q557" s="8" t="s">
        <v>14</v>
      </c>
      <c r="R557" s="8" t="s">
        <v>14</v>
      </c>
      <c r="S557" s="8" t="s">
        <v>14</v>
      </c>
      <c r="T557" s="8" t="s">
        <v>14</v>
      </c>
    </row>
    <row r="558">
      <c r="A558" s="8" t="s">
        <v>14</v>
      </c>
      <c r="B558" s="8" t="s">
        <v>14</v>
      </c>
      <c r="C558" s="8" t="s">
        <v>14</v>
      </c>
      <c r="D558" s="8" t="s">
        <v>14</v>
      </c>
      <c r="E558" s="8" t="s">
        <v>14</v>
      </c>
      <c r="F558" s="8" t="s">
        <v>14</v>
      </c>
      <c r="G558" s="8" t="s">
        <v>14</v>
      </c>
      <c r="H558" s="8" t="s">
        <v>14</v>
      </c>
      <c r="I558" s="8" t="s">
        <v>14</v>
      </c>
      <c r="J558" s="8" t="s">
        <v>14</v>
      </c>
      <c r="K558" s="8" t="s">
        <v>14</v>
      </c>
      <c r="L558" s="8" t="s">
        <v>14</v>
      </c>
      <c r="M558" s="8" t="s">
        <v>14</v>
      </c>
      <c r="N558" s="8" t="s">
        <v>14</v>
      </c>
      <c r="O558" s="8" t="s">
        <v>14</v>
      </c>
      <c r="P558" s="8" t="s">
        <v>14</v>
      </c>
      <c r="Q558" s="8" t="s">
        <v>14</v>
      </c>
      <c r="R558" s="8" t="s">
        <v>14</v>
      </c>
      <c r="S558" s="8" t="s">
        <v>14</v>
      </c>
      <c r="T558" s="8" t="s">
        <v>14</v>
      </c>
    </row>
    <row r="559">
      <c r="A559" s="8" t="s">
        <v>14</v>
      </c>
      <c r="B559" s="8" t="s">
        <v>14</v>
      </c>
      <c r="C559" s="8" t="s">
        <v>14</v>
      </c>
      <c r="D559" s="8" t="s">
        <v>14</v>
      </c>
      <c r="E559" s="8" t="s">
        <v>14</v>
      </c>
      <c r="F559" s="8" t="s">
        <v>14</v>
      </c>
      <c r="G559" s="8" t="s">
        <v>14</v>
      </c>
      <c r="H559" s="8" t="s">
        <v>14</v>
      </c>
      <c r="I559" s="8" t="s">
        <v>14</v>
      </c>
      <c r="J559" s="8" t="s">
        <v>14</v>
      </c>
      <c r="K559" s="8" t="s">
        <v>14</v>
      </c>
      <c r="L559" s="8" t="s">
        <v>14</v>
      </c>
      <c r="M559" s="8" t="s">
        <v>14</v>
      </c>
      <c r="N559" s="8" t="s">
        <v>14</v>
      </c>
      <c r="O559" s="8" t="s">
        <v>14</v>
      </c>
      <c r="P559" s="8" t="s">
        <v>14</v>
      </c>
      <c r="Q559" s="8" t="s">
        <v>14</v>
      </c>
      <c r="R559" s="8" t="s">
        <v>14</v>
      </c>
      <c r="S559" s="8" t="s">
        <v>14</v>
      </c>
      <c r="T559" s="8" t="s">
        <v>14</v>
      </c>
    </row>
    <row r="560">
      <c r="A560" s="8" t="s">
        <v>14</v>
      </c>
      <c r="B560" s="8" t="s">
        <v>14</v>
      </c>
      <c r="C560" s="8" t="s">
        <v>14</v>
      </c>
      <c r="D560" s="8" t="s">
        <v>14</v>
      </c>
      <c r="E560" s="8" t="s">
        <v>14</v>
      </c>
      <c r="F560" s="8" t="s">
        <v>14</v>
      </c>
      <c r="G560" s="8" t="s">
        <v>14</v>
      </c>
      <c r="H560" s="8" t="s">
        <v>14</v>
      </c>
      <c r="I560" s="8" t="s">
        <v>14</v>
      </c>
      <c r="J560" s="8" t="s">
        <v>14</v>
      </c>
      <c r="K560" s="8" t="s">
        <v>14</v>
      </c>
      <c r="L560" s="8" t="s">
        <v>14</v>
      </c>
      <c r="M560" s="8" t="s">
        <v>14</v>
      </c>
      <c r="N560" s="8" t="s">
        <v>14</v>
      </c>
      <c r="O560" s="8" t="s">
        <v>14</v>
      </c>
      <c r="P560" s="8" t="s">
        <v>14</v>
      </c>
      <c r="Q560" s="8" t="s">
        <v>14</v>
      </c>
      <c r="R560" s="8" t="s">
        <v>14</v>
      </c>
      <c r="S560" s="8" t="s">
        <v>14</v>
      </c>
      <c r="T560" s="8" t="s">
        <v>14</v>
      </c>
    </row>
    <row r="561">
      <c r="A561" s="8" t="s">
        <v>14</v>
      </c>
      <c r="B561" s="8" t="s">
        <v>14</v>
      </c>
      <c r="C561" s="8" t="s">
        <v>14</v>
      </c>
      <c r="D561" s="8" t="s">
        <v>14</v>
      </c>
      <c r="E561" s="8" t="s">
        <v>14</v>
      </c>
      <c r="F561" s="8" t="s">
        <v>14</v>
      </c>
      <c r="G561" s="8" t="s">
        <v>14</v>
      </c>
      <c r="H561" s="8" t="s">
        <v>14</v>
      </c>
      <c r="I561" s="8" t="s">
        <v>14</v>
      </c>
      <c r="J561" s="8" t="s">
        <v>14</v>
      </c>
      <c r="K561" s="8" t="s">
        <v>14</v>
      </c>
      <c r="L561" s="8" t="s">
        <v>14</v>
      </c>
      <c r="M561" s="8" t="s">
        <v>14</v>
      </c>
      <c r="N561" s="8" t="s">
        <v>14</v>
      </c>
      <c r="O561" s="8" t="s">
        <v>14</v>
      </c>
      <c r="P561" s="8" t="s">
        <v>14</v>
      </c>
      <c r="Q561" s="8" t="s">
        <v>14</v>
      </c>
      <c r="R561" s="8" t="s">
        <v>14</v>
      </c>
      <c r="S561" s="8" t="s">
        <v>14</v>
      </c>
      <c r="T561" s="8" t="s">
        <v>14</v>
      </c>
    </row>
    <row r="562">
      <c r="A562" s="8" t="s">
        <v>14</v>
      </c>
      <c r="B562" s="8" t="s">
        <v>14</v>
      </c>
      <c r="C562" s="8" t="s">
        <v>14</v>
      </c>
      <c r="D562" s="8" t="s">
        <v>14</v>
      </c>
      <c r="E562" s="8" t="s">
        <v>14</v>
      </c>
      <c r="F562" s="8" t="s">
        <v>14</v>
      </c>
      <c r="G562" s="8" t="s">
        <v>14</v>
      </c>
      <c r="H562" s="8" t="s">
        <v>14</v>
      </c>
      <c r="I562" s="8" t="s">
        <v>14</v>
      </c>
      <c r="J562" s="8" t="s">
        <v>14</v>
      </c>
      <c r="K562" s="8" t="s">
        <v>14</v>
      </c>
      <c r="L562" s="8" t="s">
        <v>14</v>
      </c>
      <c r="M562" s="8" t="s">
        <v>14</v>
      </c>
      <c r="N562" s="8" t="s">
        <v>14</v>
      </c>
      <c r="O562" s="8" t="s">
        <v>14</v>
      </c>
      <c r="P562" s="8" t="s">
        <v>14</v>
      </c>
      <c r="Q562" s="8" t="s">
        <v>14</v>
      </c>
      <c r="R562" s="8" t="s">
        <v>14</v>
      </c>
      <c r="S562" s="8" t="s">
        <v>14</v>
      </c>
      <c r="T562" s="8" t="s">
        <v>14</v>
      </c>
    </row>
    <row r="563">
      <c r="A563" s="8" t="s">
        <v>14</v>
      </c>
      <c r="B563" s="8" t="s">
        <v>14</v>
      </c>
      <c r="C563" s="8" t="s">
        <v>14</v>
      </c>
      <c r="D563" s="8" t="s">
        <v>14</v>
      </c>
      <c r="E563" s="8" t="s">
        <v>14</v>
      </c>
      <c r="F563" s="8" t="s">
        <v>14</v>
      </c>
      <c r="G563" s="8" t="s">
        <v>14</v>
      </c>
      <c r="H563" s="8" t="s">
        <v>14</v>
      </c>
      <c r="I563" s="8" t="s">
        <v>14</v>
      </c>
      <c r="J563" s="8" t="s">
        <v>14</v>
      </c>
      <c r="K563" s="8" t="s">
        <v>14</v>
      </c>
      <c r="L563" s="8" t="s">
        <v>14</v>
      </c>
      <c r="M563" s="8" t="s">
        <v>14</v>
      </c>
      <c r="N563" s="8" t="s">
        <v>14</v>
      </c>
      <c r="O563" s="8" t="s">
        <v>14</v>
      </c>
      <c r="P563" s="8" t="s">
        <v>14</v>
      </c>
      <c r="Q563" s="8" t="s">
        <v>14</v>
      </c>
      <c r="R563" s="8" t="s">
        <v>14</v>
      </c>
      <c r="S563" s="8" t="s">
        <v>14</v>
      </c>
      <c r="T563" s="8" t="s">
        <v>14</v>
      </c>
    </row>
    <row r="564">
      <c r="A564" s="8" t="s">
        <v>14</v>
      </c>
      <c r="B564" s="8" t="s">
        <v>14</v>
      </c>
      <c r="C564" s="8" t="s">
        <v>14</v>
      </c>
      <c r="D564" s="8" t="s">
        <v>14</v>
      </c>
      <c r="E564" s="8" t="s">
        <v>14</v>
      </c>
      <c r="F564" s="8" t="s">
        <v>14</v>
      </c>
      <c r="G564" s="8" t="s">
        <v>14</v>
      </c>
      <c r="H564" s="8" t="s">
        <v>14</v>
      </c>
      <c r="I564" s="8" t="s">
        <v>14</v>
      </c>
      <c r="J564" s="8" t="s">
        <v>14</v>
      </c>
      <c r="K564" s="8" t="s">
        <v>14</v>
      </c>
      <c r="L564" s="8" t="s">
        <v>14</v>
      </c>
      <c r="M564" s="8" t="s">
        <v>14</v>
      </c>
      <c r="N564" s="8" t="s">
        <v>14</v>
      </c>
      <c r="O564" s="8" t="s">
        <v>14</v>
      </c>
      <c r="P564" s="8" t="s">
        <v>14</v>
      </c>
      <c r="Q564" s="8" t="s">
        <v>14</v>
      </c>
      <c r="R564" s="8" t="s">
        <v>14</v>
      </c>
      <c r="S564" s="8" t="s">
        <v>14</v>
      </c>
      <c r="T564" s="8" t="s">
        <v>14</v>
      </c>
    </row>
    <row r="565">
      <c r="A565" s="8" t="s">
        <v>14</v>
      </c>
      <c r="B565" s="8" t="s">
        <v>14</v>
      </c>
      <c r="C565" s="8" t="s">
        <v>14</v>
      </c>
      <c r="D565" s="8" t="s">
        <v>14</v>
      </c>
      <c r="E565" s="8" t="s">
        <v>14</v>
      </c>
      <c r="F565" s="8" t="s">
        <v>14</v>
      </c>
      <c r="G565" s="8" t="s">
        <v>14</v>
      </c>
      <c r="H565" s="8" t="s">
        <v>14</v>
      </c>
      <c r="I565" s="8" t="s">
        <v>14</v>
      </c>
      <c r="J565" s="8" t="s">
        <v>14</v>
      </c>
      <c r="K565" s="8" t="s">
        <v>14</v>
      </c>
      <c r="L565" s="8" t="s">
        <v>14</v>
      </c>
      <c r="M565" s="8" t="s">
        <v>14</v>
      </c>
      <c r="N565" s="8" t="s">
        <v>14</v>
      </c>
      <c r="O565" s="8" t="s">
        <v>14</v>
      </c>
      <c r="P565" s="8" t="s">
        <v>14</v>
      </c>
      <c r="Q565" s="8" t="s">
        <v>14</v>
      </c>
      <c r="R565" s="8" t="s">
        <v>14</v>
      </c>
      <c r="S565" s="8" t="s">
        <v>14</v>
      </c>
      <c r="T565" s="8" t="s">
        <v>14</v>
      </c>
    </row>
    <row r="566">
      <c r="A566" s="8" t="s">
        <v>14</v>
      </c>
      <c r="B566" s="8" t="s">
        <v>14</v>
      </c>
      <c r="C566" s="8" t="s">
        <v>14</v>
      </c>
      <c r="D566" s="8" t="s">
        <v>14</v>
      </c>
      <c r="E566" s="8" t="s">
        <v>14</v>
      </c>
      <c r="F566" s="8" t="s">
        <v>14</v>
      </c>
      <c r="G566" s="8" t="s">
        <v>14</v>
      </c>
      <c r="H566" s="8" t="s">
        <v>14</v>
      </c>
      <c r="I566" s="8" t="s">
        <v>14</v>
      </c>
      <c r="J566" s="8" t="s">
        <v>14</v>
      </c>
      <c r="K566" s="8" t="s">
        <v>14</v>
      </c>
      <c r="L566" s="8" t="s">
        <v>14</v>
      </c>
      <c r="M566" s="8" t="s">
        <v>14</v>
      </c>
      <c r="N566" s="8" t="s">
        <v>14</v>
      </c>
      <c r="O566" s="8" t="s">
        <v>14</v>
      </c>
      <c r="P566" s="8" t="s">
        <v>14</v>
      </c>
      <c r="Q566" s="8" t="s">
        <v>14</v>
      </c>
      <c r="R566" s="8" t="s">
        <v>14</v>
      </c>
      <c r="S566" s="8" t="s">
        <v>14</v>
      </c>
      <c r="T566" s="8" t="s">
        <v>14</v>
      </c>
    </row>
    <row r="567">
      <c r="A567" s="8" t="s">
        <v>14</v>
      </c>
      <c r="B567" s="8" t="s">
        <v>14</v>
      </c>
      <c r="C567" s="8" t="s">
        <v>14</v>
      </c>
      <c r="D567" s="8" t="s">
        <v>14</v>
      </c>
      <c r="E567" s="8" t="s">
        <v>14</v>
      </c>
      <c r="F567" s="8" t="s">
        <v>14</v>
      </c>
      <c r="G567" s="8" t="s">
        <v>14</v>
      </c>
      <c r="H567" s="8" t="s">
        <v>14</v>
      </c>
      <c r="I567" s="8" t="s">
        <v>14</v>
      </c>
      <c r="J567" s="8" t="s">
        <v>14</v>
      </c>
      <c r="K567" s="8" t="s">
        <v>14</v>
      </c>
      <c r="L567" s="8" t="s">
        <v>14</v>
      </c>
      <c r="M567" s="8" t="s">
        <v>14</v>
      </c>
      <c r="N567" s="8" t="s">
        <v>14</v>
      </c>
      <c r="O567" s="8" t="s">
        <v>14</v>
      </c>
      <c r="P567" s="8" t="s">
        <v>14</v>
      </c>
      <c r="Q567" s="8" t="s">
        <v>14</v>
      </c>
      <c r="R567" s="8" t="s">
        <v>14</v>
      </c>
      <c r="S567" s="8" t="s">
        <v>14</v>
      </c>
      <c r="T567" s="8" t="s">
        <v>14</v>
      </c>
    </row>
    <row r="568">
      <c r="A568" s="8" t="s">
        <v>14</v>
      </c>
      <c r="B568" s="8" t="s">
        <v>14</v>
      </c>
      <c r="C568" s="8" t="s">
        <v>14</v>
      </c>
      <c r="D568" s="8" t="s">
        <v>14</v>
      </c>
      <c r="E568" s="8" t="s">
        <v>14</v>
      </c>
      <c r="F568" s="8" t="s">
        <v>14</v>
      </c>
      <c r="G568" s="8" t="s">
        <v>14</v>
      </c>
      <c r="H568" s="8" t="s">
        <v>14</v>
      </c>
      <c r="I568" s="8" t="s">
        <v>14</v>
      </c>
      <c r="J568" s="8" t="s">
        <v>14</v>
      </c>
      <c r="K568" s="8" t="s">
        <v>14</v>
      </c>
      <c r="L568" s="8" t="s">
        <v>14</v>
      </c>
      <c r="M568" s="8" t="s">
        <v>14</v>
      </c>
      <c r="N568" s="8" t="s">
        <v>14</v>
      </c>
      <c r="O568" s="8" t="s">
        <v>14</v>
      </c>
      <c r="P568" s="8" t="s">
        <v>14</v>
      </c>
      <c r="Q568" s="8" t="s">
        <v>14</v>
      </c>
      <c r="R568" s="8" t="s">
        <v>14</v>
      </c>
      <c r="S568" s="8" t="s">
        <v>14</v>
      </c>
      <c r="T568" s="8" t="s">
        <v>14</v>
      </c>
    </row>
    <row r="569">
      <c r="A569" s="8" t="s">
        <v>14</v>
      </c>
      <c r="B569" s="8" t="s">
        <v>14</v>
      </c>
      <c r="C569" s="8" t="s">
        <v>14</v>
      </c>
      <c r="D569" s="8" t="s">
        <v>14</v>
      </c>
      <c r="E569" s="8" t="s">
        <v>14</v>
      </c>
      <c r="F569" s="8" t="s">
        <v>14</v>
      </c>
      <c r="G569" s="8" t="s">
        <v>14</v>
      </c>
      <c r="H569" s="8" t="s">
        <v>14</v>
      </c>
      <c r="I569" s="8" t="s">
        <v>14</v>
      </c>
      <c r="J569" s="8" t="s">
        <v>14</v>
      </c>
      <c r="K569" s="8" t="s">
        <v>14</v>
      </c>
      <c r="L569" s="8" t="s">
        <v>14</v>
      </c>
      <c r="M569" s="8" t="s">
        <v>14</v>
      </c>
      <c r="N569" s="8" t="s">
        <v>14</v>
      </c>
      <c r="O569" s="8" t="s">
        <v>14</v>
      </c>
      <c r="P569" s="8" t="s">
        <v>14</v>
      </c>
      <c r="Q569" s="8" t="s">
        <v>14</v>
      </c>
      <c r="R569" s="8" t="s">
        <v>14</v>
      </c>
      <c r="S569" s="8" t="s">
        <v>14</v>
      </c>
      <c r="T569" s="8" t="s">
        <v>14</v>
      </c>
    </row>
    <row r="570">
      <c r="A570" s="8" t="s">
        <v>14</v>
      </c>
      <c r="B570" s="8" t="s">
        <v>14</v>
      </c>
      <c r="C570" s="8" t="s">
        <v>14</v>
      </c>
      <c r="D570" s="8" t="s">
        <v>14</v>
      </c>
      <c r="E570" s="8" t="s">
        <v>14</v>
      </c>
      <c r="F570" s="8" t="s">
        <v>14</v>
      </c>
      <c r="G570" s="8" t="s">
        <v>14</v>
      </c>
      <c r="H570" s="8" t="s">
        <v>14</v>
      </c>
      <c r="I570" s="8" t="s">
        <v>14</v>
      </c>
      <c r="J570" s="8" t="s">
        <v>14</v>
      </c>
      <c r="K570" s="8" t="s">
        <v>14</v>
      </c>
      <c r="L570" s="8" t="s">
        <v>14</v>
      </c>
      <c r="M570" s="8" t="s">
        <v>14</v>
      </c>
      <c r="N570" s="8" t="s">
        <v>14</v>
      </c>
      <c r="O570" s="8" t="s">
        <v>14</v>
      </c>
      <c r="P570" s="8" t="s">
        <v>14</v>
      </c>
      <c r="Q570" s="8" t="s">
        <v>14</v>
      </c>
      <c r="R570" s="8" t="s">
        <v>14</v>
      </c>
      <c r="S570" s="8" t="s">
        <v>14</v>
      </c>
      <c r="T570" s="8" t="s">
        <v>14</v>
      </c>
    </row>
    <row r="571">
      <c r="A571" s="8" t="s">
        <v>14</v>
      </c>
      <c r="B571" s="8" t="s">
        <v>14</v>
      </c>
      <c r="C571" s="8" t="s">
        <v>14</v>
      </c>
      <c r="D571" s="8" t="s">
        <v>14</v>
      </c>
      <c r="E571" s="8" t="s">
        <v>14</v>
      </c>
      <c r="F571" s="8" t="s">
        <v>14</v>
      </c>
      <c r="G571" s="8" t="s">
        <v>14</v>
      </c>
      <c r="H571" s="8" t="s">
        <v>14</v>
      </c>
      <c r="I571" s="8" t="s">
        <v>14</v>
      </c>
      <c r="J571" s="8" t="s">
        <v>14</v>
      </c>
      <c r="K571" s="8" t="s">
        <v>14</v>
      </c>
      <c r="L571" s="8" t="s">
        <v>14</v>
      </c>
      <c r="M571" s="8" t="s">
        <v>14</v>
      </c>
      <c r="N571" s="8" t="s">
        <v>14</v>
      </c>
      <c r="O571" s="8" t="s">
        <v>14</v>
      </c>
      <c r="P571" s="8" t="s">
        <v>14</v>
      </c>
      <c r="Q571" s="8" t="s">
        <v>14</v>
      </c>
      <c r="R571" s="8" t="s">
        <v>14</v>
      </c>
      <c r="S571" s="8" t="s">
        <v>14</v>
      </c>
      <c r="T571" s="8" t="s">
        <v>14</v>
      </c>
    </row>
    <row r="572">
      <c r="A572" s="8" t="s">
        <v>14</v>
      </c>
      <c r="B572" s="8" t="s">
        <v>14</v>
      </c>
      <c r="C572" s="8" t="s">
        <v>14</v>
      </c>
      <c r="D572" s="8" t="s">
        <v>14</v>
      </c>
      <c r="E572" s="8" t="s">
        <v>14</v>
      </c>
      <c r="F572" s="8" t="s">
        <v>14</v>
      </c>
      <c r="G572" s="8" t="s">
        <v>14</v>
      </c>
      <c r="H572" s="8" t="s">
        <v>14</v>
      </c>
      <c r="I572" s="8" t="s">
        <v>14</v>
      </c>
      <c r="J572" s="8" t="s">
        <v>14</v>
      </c>
      <c r="K572" s="8" t="s">
        <v>14</v>
      </c>
      <c r="L572" s="8" t="s">
        <v>14</v>
      </c>
      <c r="M572" s="8" t="s">
        <v>14</v>
      </c>
      <c r="N572" s="8" t="s">
        <v>14</v>
      </c>
      <c r="O572" s="8" t="s">
        <v>14</v>
      </c>
      <c r="P572" s="8" t="s">
        <v>14</v>
      </c>
      <c r="Q572" s="8" t="s">
        <v>14</v>
      </c>
      <c r="R572" s="8" t="s">
        <v>14</v>
      </c>
      <c r="S572" s="8" t="s">
        <v>14</v>
      </c>
      <c r="T572" s="8" t="s">
        <v>14</v>
      </c>
    </row>
    <row r="573">
      <c r="A573" s="8" t="s">
        <v>14</v>
      </c>
      <c r="B573" s="8" t="s">
        <v>14</v>
      </c>
      <c r="C573" s="8" t="s">
        <v>14</v>
      </c>
      <c r="D573" s="8" t="s">
        <v>14</v>
      </c>
      <c r="E573" s="8" t="s">
        <v>14</v>
      </c>
      <c r="F573" s="8" t="s">
        <v>14</v>
      </c>
      <c r="G573" s="8" t="s">
        <v>14</v>
      </c>
      <c r="H573" s="8" t="s">
        <v>14</v>
      </c>
      <c r="I573" s="8" t="s">
        <v>14</v>
      </c>
      <c r="J573" s="8" t="s">
        <v>14</v>
      </c>
      <c r="K573" s="8" t="s">
        <v>14</v>
      </c>
      <c r="L573" s="8" t="s">
        <v>14</v>
      </c>
      <c r="M573" s="8" t="s">
        <v>14</v>
      </c>
      <c r="N573" s="8" t="s">
        <v>14</v>
      </c>
      <c r="O573" s="8" t="s">
        <v>14</v>
      </c>
      <c r="P573" s="8" t="s">
        <v>14</v>
      </c>
      <c r="Q573" s="8" t="s">
        <v>14</v>
      </c>
      <c r="R573" s="8" t="s">
        <v>14</v>
      </c>
      <c r="S573" s="8" t="s">
        <v>14</v>
      </c>
      <c r="T573" s="8" t="s">
        <v>14</v>
      </c>
    </row>
    <row r="574">
      <c r="A574" s="8" t="s">
        <v>14</v>
      </c>
      <c r="B574" s="8" t="s">
        <v>14</v>
      </c>
      <c r="C574" s="8" t="s">
        <v>14</v>
      </c>
      <c r="D574" s="8" t="s">
        <v>14</v>
      </c>
      <c r="E574" s="8" t="s">
        <v>14</v>
      </c>
      <c r="F574" s="8" t="s">
        <v>14</v>
      </c>
      <c r="G574" s="8" t="s">
        <v>14</v>
      </c>
      <c r="H574" s="8" t="s">
        <v>14</v>
      </c>
      <c r="I574" s="8" t="s">
        <v>14</v>
      </c>
      <c r="J574" s="8" t="s">
        <v>14</v>
      </c>
      <c r="K574" s="8" t="s">
        <v>14</v>
      </c>
      <c r="L574" s="8" t="s">
        <v>14</v>
      </c>
      <c r="M574" s="8" t="s">
        <v>14</v>
      </c>
      <c r="N574" s="8" t="s">
        <v>14</v>
      </c>
      <c r="O574" s="8" t="s">
        <v>14</v>
      </c>
      <c r="P574" s="8" t="s">
        <v>14</v>
      </c>
      <c r="Q574" s="8" t="s">
        <v>14</v>
      </c>
      <c r="R574" s="8" t="s">
        <v>14</v>
      </c>
      <c r="S574" s="8" t="s">
        <v>14</v>
      </c>
      <c r="T574" s="8" t="s">
        <v>14</v>
      </c>
    </row>
    <row r="575">
      <c r="A575" s="8" t="s">
        <v>14</v>
      </c>
      <c r="B575" s="8" t="s">
        <v>14</v>
      </c>
      <c r="C575" s="8" t="s">
        <v>14</v>
      </c>
      <c r="D575" s="8" t="s">
        <v>14</v>
      </c>
      <c r="E575" s="8" t="s">
        <v>14</v>
      </c>
      <c r="F575" s="8" t="s">
        <v>14</v>
      </c>
      <c r="G575" s="8" t="s">
        <v>14</v>
      </c>
      <c r="H575" s="8" t="s">
        <v>14</v>
      </c>
      <c r="I575" s="8" t="s">
        <v>14</v>
      </c>
      <c r="J575" s="8" t="s">
        <v>14</v>
      </c>
      <c r="K575" s="8" t="s">
        <v>14</v>
      </c>
      <c r="L575" s="8" t="s">
        <v>14</v>
      </c>
      <c r="M575" s="8" t="s">
        <v>14</v>
      </c>
      <c r="N575" s="8" t="s">
        <v>14</v>
      </c>
      <c r="O575" s="8" t="s">
        <v>14</v>
      </c>
      <c r="P575" s="8" t="s">
        <v>14</v>
      </c>
      <c r="Q575" s="8" t="s">
        <v>14</v>
      </c>
      <c r="R575" s="8" t="s">
        <v>14</v>
      </c>
      <c r="S575" s="8" t="s">
        <v>14</v>
      </c>
      <c r="T575" s="8" t="s">
        <v>14</v>
      </c>
    </row>
    <row r="576">
      <c r="A576" s="8" t="s">
        <v>14</v>
      </c>
      <c r="B576" s="8" t="s">
        <v>14</v>
      </c>
      <c r="C576" s="8" t="s">
        <v>14</v>
      </c>
      <c r="D576" s="8" t="s">
        <v>14</v>
      </c>
      <c r="E576" s="8" t="s">
        <v>14</v>
      </c>
      <c r="F576" s="8" t="s">
        <v>14</v>
      </c>
      <c r="G576" s="8" t="s">
        <v>14</v>
      </c>
      <c r="H576" s="8" t="s">
        <v>14</v>
      </c>
      <c r="I576" s="8" t="s">
        <v>14</v>
      </c>
      <c r="J576" s="8" t="s">
        <v>14</v>
      </c>
      <c r="K576" s="8" t="s">
        <v>14</v>
      </c>
      <c r="L576" s="8" t="s">
        <v>14</v>
      </c>
      <c r="M576" s="8" t="s">
        <v>14</v>
      </c>
      <c r="N576" s="8" t="s">
        <v>14</v>
      </c>
      <c r="O576" s="8" t="s">
        <v>14</v>
      </c>
      <c r="P576" s="8" t="s">
        <v>14</v>
      </c>
      <c r="Q576" s="8" t="s">
        <v>14</v>
      </c>
      <c r="R576" s="8" t="s">
        <v>14</v>
      </c>
      <c r="S576" s="8" t="s">
        <v>14</v>
      </c>
      <c r="T576" s="8" t="s">
        <v>14</v>
      </c>
    </row>
    <row r="577">
      <c r="A577" s="8" t="s">
        <v>14</v>
      </c>
      <c r="B577" s="8" t="s">
        <v>14</v>
      </c>
      <c r="C577" s="8" t="s">
        <v>14</v>
      </c>
      <c r="D577" s="8" t="s">
        <v>14</v>
      </c>
      <c r="E577" s="8" t="s">
        <v>14</v>
      </c>
      <c r="F577" s="8" t="s">
        <v>14</v>
      </c>
      <c r="G577" s="8" t="s">
        <v>14</v>
      </c>
      <c r="H577" s="8" t="s">
        <v>14</v>
      </c>
      <c r="I577" s="8" t="s">
        <v>14</v>
      </c>
      <c r="J577" s="8" t="s">
        <v>14</v>
      </c>
      <c r="K577" s="8" t="s">
        <v>14</v>
      </c>
      <c r="L577" s="8" t="s">
        <v>14</v>
      </c>
      <c r="M577" s="8" t="s">
        <v>14</v>
      </c>
      <c r="N577" s="8" t="s">
        <v>14</v>
      </c>
      <c r="O577" s="8" t="s">
        <v>14</v>
      </c>
      <c r="P577" s="8" t="s">
        <v>14</v>
      </c>
      <c r="Q577" s="8" t="s">
        <v>14</v>
      </c>
      <c r="R577" s="8" t="s">
        <v>14</v>
      </c>
      <c r="S577" s="8" t="s">
        <v>14</v>
      </c>
      <c r="T577" s="8" t="s">
        <v>14</v>
      </c>
    </row>
    <row r="578">
      <c r="A578" s="8" t="s">
        <v>14</v>
      </c>
      <c r="B578" s="8" t="s">
        <v>14</v>
      </c>
      <c r="C578" s="8" t="s">
        <v>14</v>
      </c>
      <c r="D578" s="8" t="s">
        <v>14</v>
      </c>
      <c r="E578" s="8" t="s">
        <v>14</v>
      </c>
      <c r="F578" s="8" t="s">
        <v>14</v>
      </c>
      <c r="G578" s="8" t="s">
        <v>14</v>
      </c>
      <c r="H578" s="8" t="s">
        <v>14</v>
      </c>
      <c r="I578" s="8" t="s">
        <v>14</v>
      </c>
      <c r="J578" s="8" t="s">
        <v>14</v>
      </c>
      <c r="K578" s="8" t="s">
        <v>14</v>
      </c>
      <c r="L578" s="8" t="s">
        <v>14</v>
      </c>
      <c r="M578" s="8" t="s">
        <v>14</v>
      </c>
      <c r="N578" s="8" t="s">
        <v>14</v>
      </c>
      <c r="O578" s="8" t="s">
        <v>14</v>
      </c>
      <c r="P578" s="8" t="s">
        <v>14</v>
      </c>
      <c r="Q578" s="8" t="s">
        <v>14</v>
      </c>
      <c r="R578" s="8" t="s">
        <v>14</v>
      </c>
      <c r="S578" s="8" t="s">
        <v>14</v>
      </c>
      <c r="T578" s="8" t="s">
        <v>14</v>
      </c>
    </row>
    <row r="579">
      <c r="A579" s="8" t="s">
        <v>14</v>
      </c>
      <c r="B579" s="8" t="s">
        <v>14</v>
      </c>
      <c r="C579" s="8" t="s">
        <v>14</v>
      </c>
      <c r="D579" s="8" t="s">
        <v>14</v>
      </c>
      <c r="E579" s="8" t="s">
        <v>14</v>
      </c>
      <c r="F579" s="8" t="s">
        <v>14</v>
      </c>
      <c r="G579" s="8" t="s">
        <v>14</v>
      </c>
      <c r="H579" s="8" t="s">
        <v>14</v>
      </c>
      <c r="I579" s="8" t="s">
        <v>14</v>
      </c>
      <c r="J579" s="8" t="s">
        <v>14</v>
      </c>
      <c r="K579" s="8" t="s">
        <v>14</v>
      </c>
      <c r="L579" s="8" t="s">
        <v>14</v>
      </c>
      <c r="M579" s="8" t="s">
        <v>14</v>
      </c>
      <c r="N579" s="8" t="s">
        <v>14</v>
      </c>
      <c r="O579" s="8" t="s">
        <v>14</v>
      </c>
      <c r="P579" s="8" t="s">
        <v>14</v>
      </c>
      <c r="Q579" s="8" t="s">
        <v>14</v>
      </c>
      <c r="R579" s="8" t="s">
        <v>14</v>
      </c>
      <c r="S579" s="8" t="s">
        <v>14</v>
      </c>
      <c r="T579" s="8" t="s">
        <v>14</v>
      </c>
    </row>
    <row r="580">
      <c r="A580" s="8" t="s">
        <v>14</v>
      </c>
      <c r="B580" s="8" t="s">
        <v>14</v>
      </c>
      <c r="C580" s="8" t="s">
        <v>14</v>
      </c>
      <c r="D580" s="8" t="s">
        <v>14</v>
      </c>
      <c r="E580" s="8" t="s">
        <v>14</v>
      </c>
      <c r="F580" s="8" t="s">
        <v>14</v>
      </c>
      <c r="G580" s="8" t="s">
        <v>14</v>
      </c>
      <c r="H580" s="8" t="s">
        <v>14</v>
      </c>
      <c r="I580" s="8" t="s">
        <v>14</v>
      </c>
      <c r="J580" s="8" t="s">
        <v>14</v>
      </c>
      <c r="K580" s="8" t="s">
        <v>14</v>
      </c>
      <c r="L580" s="8" t="s">
        <v>14</v>
      </c>
      <c r="M580" s="8" t="s">
        <v>14</v>
      </c>
      <c r="N580" s="8" t="s">
        <v>14</v>
      </c>
      <c r="O580" s="8" t="s">
        <v>14</v>
      </c>
      <c r="P580" s="8" t="s">
        <v>14</v>
      </c>
      <c r="Q580" s="8" t="s">
        <v>14</v>
      </c>
      <c r="R580" s="8" t="s">
        <v>14</v>
      </c>
      <c r="S580" s="8" t="s">
        <v>14</v>
      </c>
      <c r="T580" s="8" t="s">
        <v>14</v>
      </c>
    </row>
    <row r="581">
      <c r="A581" s="8" t="s">
        <v>14</v>
      </c>
      <c r="B581" s="8" t="s">
        <v>14</v>
      </c>
      <c r="C581" s="8" t="s">
        <v>14</v>
      </c>
      <c r="D581" s="8" t="s">
        <v>14</v>
      </c>
      <c r="E581" s="8" t="s">
        <v>14</v>
      </c>
      <c r="F581" s="8" t="s">
        <v>14</v>
      </c>
      <c r="G581" s="8" t="s">
        <v>14</v>
      </c>
      <c r="H581" s="8" t="s">
        <v>14</v>
      </c>
      <c r="I581" s="8" t="s">
        <v>14</v>
      </c>
      <c r="J581" s="8" t="s">
        <v>14</v>
      </c>
      <c r="K581" s="8" t="s">
        <v>14</v>
      </c>
      <c r="L581" s="8" t="s">
        <v>14</v>
      </c>
      <c r="M581" s="8" t="s">
        <v>14</v>
      </c>
      <c r="N581" s="8" t="s">
        <v>14</v>
      </c>
      <c r="O581" s="8" t="s">
        <v>14</v>
      </c>
      <c r="P581" s="8" t="s">
        <v>14</v>
      </c>
      <c r="Q581" s="8" t="s">
        <v>14</v>
      </c>
      <c r="R581" s="8" t="s">
        <v>14</v>
      </c>
      <c r="S581" s="8" t="s">
        <v>14</v>
      </c>
      <c r="T581" s="8" t="s">
        <v>14</v>
      </c>
    </row>
    <row r="582">
      <c r="A582" s="8" t="s">
        <v>14</v>
      </c>
      <c r="B582" s="8" t="s">
        <v>14</v>
      </c>
      <c r="C582" s="8" t="s">
        <v>14</v>
      </c>
      <c r="D582" s="8" t="s">
        <v>14</v>
      </c>
      <c r="E582" s="8" t="s">
        <v>14</v>
      </c>
      <c r="F582" s="8" t="s">
        <v>14</v>
      </c>
      <c r="G582" s="8" t="s">
        <v>14</v>
      </c>
      <c r="H582" s="8" t="s">
        <v>14</v>
      </c>
      <c r="I582" s="8" t="s">
        <v>14</v>
      </c>
      <c r="J582" s="8" t="s">
        <v>14</v>
      </c>
      <c r="K582" s="8" t="s">
        <v>14</v>
      </c>
      <c r="L582" s="8" t="s">
        <v>14</v>
      </c>
      <c r="M582" s="8" t="s">
        <v>14</v>
      </c>
      <c r="N582" s="8" t="s">
        <v>14</v>
      </c>
      <c r="O582" s="8" t="s">
        <v>14</v>
      </c>
      <c r="P582" s="8" t="s">
        <v>14</v>
      </c>
      <c r="Q582" s="8" t="s">
        <v>14</v>
      </c>
      <c r="R582" s="8" t="s">
        <v>14</v>
      </c>
      <c r="S582" s="8" t="s">
        <v>14</v>
      </c>
      <c r="T582" s="8" t="s">
        <v>14</v>
      </c>
    </row>
    <row r="583">
      <c r="A583" s="8" t="s">
        <v>14</v>
      </c>
      <c r="B583" s="8" t="s">
        <v>14</v>
      </c>
      <c r="C583" s="8" t="s">
        <v>14</v>
      </c>
      <c r="D583" s="8" t="s">
        <v>14</v>
      </c>
      <c r="E583" s="8" t="s">
        <v>14</v>
      </c>
      <c r="F583" s="8" t="s">
        <v>14</v>
      </c>
      <c r="G583" s="8" t="s">
        <v>14</v>
      </c>
      <c r="H583" s="8" t="s">
        <v>14</v>
      </c>
      <c r="I583" s="8" t="s">
        <v>14</v>
      </c>
      <c r="J583" s="8" t="s">
        <v>14</v>
      </c>
      <c r="K583" s="8" t="s">
        <v>14</v>
      </c>
      <c r="L583" s="8" t="s">
        <v>14</v>
      </c>
      <c r="M583" s="8" t="s">
        <v>14</v>
      </c>
      <c r="N583" s="8" t="s">
        <v>14</v>
      </c>
      <c r="O583" s="8" t="s">
        <v>14</v>
      </c>
      <c r="P583" s="8" t="s">
        <v>14</v>
      </c>
      <c r="Q583" s="8" t="s">
        <v>14</v>
      </c>
      <c r="R583" s="8" t="s">
        <v>14</v>
      </c>
      <c r="S583" s="8" t="s">
        <v>14</v>
      </c>
      <c r="T583" s="8" t="s">
        <v>14</v>
      </c>
    </row>
    <row r="584">
      <c r="A584" s="8" t="s">
        <v>14</v>
      </c>
      <c r="B584" s="8" t="s">
        <v>14</v>
      </c>
      <c r="C584" s="8" t="s">
        <v>14</v>
      </c>
      <c r="D584" s="8" t="s">
        <v>14</v>
      </c>
      <c r="E584" s="8" t="s">
        <v>14</v>
      </c>
      <c r="F584" s="8" t="s">
        <v>14</v>
      </c>
      <c r="G584" s="8" t="s">
        <v>14</v>
      </c>
      <c r="H584" s="8" t="s">
        <v>14</v>
      </c>
      <c r="I584" s="8" t="s">
        <v>14</v>
      </c>
      <c r="J584" s="8" t="s">
        <v>14</v>
      </c>
      <c r="K584" s="8" t="s">
        <v>14</v>
      </c>
      <c r="L584" s="8" t="s">
        <v>14</v>
      </c>
      <c r="M584" s="8" t="s">
        <v>14</v>
      </c>
      <c r="N584" s="8" t="s">
        <v>14</v>
      </c>
      <c r="O584" s="8" t="s">
        <v>14</v>
      </c>
      <c r="P584" s="8" t="s">
        <v>14</v>
      </c>
      <c r="Q584" s="8" t="s">
        <v>14</v>
      </c>
      <c r="R584" s="8" t="s">
        <v>14</v>
      </c>
      <c r="S584" s="8" t="s">
        <v>14</v>
      </c>
      <c r="T584" s="8" t="s">
        <v>14</v>
      </c>
    </row>
    <row r="585">
      <c r="A585" s="8" t="s">
        <v>14</v>
      </c>
      <c r="B585" s="8" t="s">
        <v>14</v>
      </c>
      <c r="C585" s="8" t="s">
        <v>14</v>
      </c>
      <c r="D585" s="8" t="s">
        <v>14</v>
      </c>
      <c r="E585" s="8" t="s">
        <v>14</v>
      </c>
      <c r="F585" s="8" t="s">
        <v>14</v>
      </c>
      <c r="G585" s="8" t="s">
        <v>14</v>
      </c>
      <c r="H585" s="8" t="s">
        <v>14</v>
      </c>
      <c r="I585" s="8" t="s">
        <v>14</v>
      </c>
      <c r="J585" s="8" t="s">
        <v>14</v>
      </c>
      <c r="K585" s="8" t="s">
        <v>14</v>
      </c>
      <c r="L585" s="8" t="s">
        <v>14</v>
      </c>
      <c r="M585" s="8" t="s">
        <v>14</v>
      </c>
      <c r="N585" s="8" t="s">
        <v>14</v>
      </c>
      <c r="O585" s="8" t="s">
        <v>14</v>
      </c>
      <c r="P585" s="8" t="s">
        <v>14</v>
      </c>
      <c r="Q585" s="8" t="s">
        <v>14</v>
      </c>
      <c r="R585" s="8" t="s">
        <v>14</v>
      </c>
      <c r="S585" s="8" t="s">
        <v>14</v>
      </c>
      <c r="T585" s="8" t="s">
        <v>14</v>
      </c>
    </row>
    <row r="586">
      <c r="A586" s="8" t="s">
        <v>14</v>
      </c>
      <c r="B586" s="8" t="s">
        <v>14</v>
      </c>
      <c r="C586" s="8" t="s">
        <v>14</v>
      </c>
      <c r="D586" s="8" t="s">
        <v>14</v>
      </c>
      <c r="E586" s="8" t="s">
        <v>14</v>
      </c>
      <c r="F586" s="8" t="s">
        <v>14</v>
      </c>
      <c r="G586" s="8" t="s">
        <v>14</v>
      </c>
      <c r="H586" s="8" t="s">
        <v>14</v>
      </c>
      <c r="I586" s="8" t="s">
        <v>14</v>
      </c>
      <c r="J586" s="8" t="s">
        <v>14</v>
      </c>
      <c r="K586" s="8" t="s">
        <v>14</v>
      </c>
      <c r="L586" s="8" t="s">
        <v>14</v>
      </c>
      <c r="M586" s="8" t="s">
        <v>14</v>
      </c>
      <c r="N586" s="8" t="s">
        <v>14</v>
      </c>
      <c r="O586" s="8" t="s">
        <v>14</v>
      </c>
      <c r="P586" s="8" t="s">
        <v>14</v>
      </c>
      <c r="Q586" s="8" t="s">
        <v>14</v>
      </c>
      <c r="R586" s="8" t="s">
        <v>14</v>
      </c>
      <c r="S586" s="8" t="s">
        <v>14</v>
      </c>
      <c r="T586" s="8" t="s">
        <v>14</v>
      </c>
    </row>
    <row r="587">
      <c r="A587" s="8" t="s">
        <v>14</v>
      </c>
      <c r="B587" s="8" t="s">
        <v>14</v>
      </c>
      <c r="C587" s="8" t="s">
        <v>14</v>
      </c>
      <c r="D587" s="8" t="s">
        <v>14</v>
      </c>
      <c r="E587" s="8" t="s">
        <v>14</v>
      </c>
      <c r="F587" s="8" t="s">
        <v>14</v>
      </c>
      <c r="G587" s="8" t="s">
        <v>14</v>
      </c>
      <c r="H587" s="8" t="s">
        <v>14</v>
      </c>
      <c r="I587" s="8" t="s">
        <v>14</v>
      </c>
      <c r="J587" s="8" t="s">
        <v>14</v>
      </c>
      <c r="K587" s="8" t="s">
        <v>14</v>
      </c>
      <c r="L587" s="8" t="s">
        <v>14</v>
      </c>
      <c r="M587" s="8" t="s">
        <v>14</v>
      </c>
      <c r="N587" s="8" t="s">
        <v>14</v>
      </c>
      <c r="O587" s="8" t="s">
        <v>14</v>
      </c>
      <c r="P587" s="8" t="s">
        <v>14</v>
      </c>
      <c r="Q587" s="8" t="s">
        <v>14</v>
      </c>
      <c r="R587" s="8" t="s">
        <v>14</v>
      </c>
      <c r="S587" s="8" t="s">
        <v>14</v>
      </c>
      <c r="T587" s="8" t="s">
        <v>14</v>
      </c>
    </row>
    <row r="588">
      <c r="A588" s="8" t="s">
        <v>14</v>
      </c>
      <c r="B588" s="8" t="s">
        <v>14</v>
      </c>
      <c r="C588" s="8" t="s">
        <v>14</v>
      </c>
      <c r="D588" s="8" t="s">
        <v>14</v>
      </c>
      <c r="E588" s="8" t="s">
        <v>14</v>
      </c>
      <c r="F588" s="8" t="s">
        <v>14</v>
      </c>
      <c r="G588" s="8" t="s">
        <v>14</v>
      </c>
      <c r="H588" s="8" t="s">
        <v>14</v>
      </c>
      <c r="I588" s="8" t="s">
        <v>14</v>
      </c>
      <c r="J588" s="8" t="s">
        <v>14</v>
      </c>
      <c r="K588" s="8" t="s">
        <v>14</v>
      </c>
      <c r="L588" s="8" t="s">
        <v>14</v>
      </c>
      <c r="M588" s="8" t="s">
        <v>14</v>
      </c>
      <c r="N588" s="8" t="s">
        <v>14</v>
      </c>
      <c r="O588" s="8" t="s">
        <v>14</v>
      </c>
      <c r="P588" s="8" t="s">
        <v>14</v>
      </c>
      <c r="Q588" s="8" t="s">
        <v>14</v>
      </c>
      <c r="R588" s="8" t="s">
        <v>14</v>
      </c>
      <c r="S588" s="8" t="s">
        <v>14</v>
      </c>
      <c r="T588" s="8" t="s">
        <v>14</v>
      </c>
    </row>
    <row r="589">
      <c r="A589" s="8" t="s">
        <v>14</v>
      </c>
      <c r="B589" s="8" t="s">
        <v>14</v>
      </c>
      <c r="C589" s="8" t="s">
        <v>14</v>
      </c>
      <c r="D589" s="8" t="s">
        <v>14</v>
      </c>
      <c r="E589" s="8" t="s">
        <v>14</v>
      </c>
      <c r="F589" s="8" t="s">
        <v>14</v>
      </c>
      <c r="G589" s="8" t="s">
        <v>14</v>
      </c>
      <c r="H589" s="8" t="s">
        <v>14</v>
      </c>
      <c r="I589" s="8" t="s">
        <v>14</v>
      </c>
      <c r="J589" s="8" t="s">
        <v>14</v>
      </c>
      <c r="K589" s="8" t="s">
        <v>14</v>
      </c>
      <c r="L589" s="8" t="s">
        <v>14</v>
      </c>
      <c r="M589" s="8" t="s">
        <v>14</v>
      </c>
      <c r="N589" s="8" t="s">
        <v>14</v>
      </c>
      <c r="O589" s="8" t="s">
        <v>14</v>
      </c>
      <c r="P589" s="8" t="s">
        <v>14</v>
      </c>
      <c r="Q589" s="8" t="s">
        <v>14</v>
      </c>
      <c r="R589" s="8" t="s">
        <v>14</v>
      </c>
      <c r="S589" s="8" t="s">
        <v>14</v>
      </c>
      <c r="T589" s="8" t="s">
        <v>14</v>
      </c>
    </row>
    <row r="590">
      <c r="A590" s="8" t="s">
        <v>14</v>
      </c>
      <c r="B590" s="8" t="s">
        <v>14</v>
      </c>
      <c r="C590" s="8" t="s">
        <v>14</v>
      </c>
      <c r="D590" s="8" t="s">
        <v>14</v>
      </c>
      <c r="E590" s="8" t="s">
        <v>14</v>
      </c>
      <c r="F590" s="8" t="s">
        <v>14</v>
      </c>
      <c r="G590" s="8" t="s">
        <v>14</v>
      </c>
      <c r="H590" s="8" t="s">
        <v>14</v>
      </c>
      <c r="I590" s="8" t="s">
        <v>14</v>
      </c>
      <c r="J590" s="8" t="s">
        <v>14</v>
      </c>
      <c r="K590" s="8" t="s">
        <v>14</v>
      </c>
      <c r="L590" s="8" t="s">
        <v>14</v>
      </c>
      <c r="M590" s="8" t="s">
        <v>14</v>
      </c>
      <c r="N590" s="8" t="s">
        <v>14</v>
      </c>
      <c r="O590" s="8" t="s">
        <v>14</v>
      </c>
      <c r="P590" s="8" t="s">
        <v>14</v>
      </c>
      <c r="Q590" s="8" t="s">
        <v>14</v>
      </c>
      <c r="R590" s="8" t="s">
        <v>14</v>
      </c>
      <c r="S590" s="8" t="s">
        <v>14</v>
      </c>
      <c r="T590" s="8" t="s">
        <v>14</v>
      </c>
    </row>
    <row r="591">
      <c r="A591" s="8" t="s">
        <v>14</v>
      </c>
      <c r="B591" s="8" t="s">
        <v>14</v>
      </c>
      <c r="C591" s="8" t="s">
        <v>14</v>
      </c>
      <c r="D591" s="8" t="s">
        <v>14</v>
      </c>
      <c r="E591" s="8" t="s">
        <v>14</v>
      </c>
      <c r="F591" s="8" t="s">
        <v>14</v>
      </c>
      <c r="G591" s="8" t="s">
        <v>14</v>
      </c>
      <c r="H591" s="8" t="s">
        <v>14</v>
      </c>
      <c r="I591" s="8" t="s">
        <v>14</v>
      </c>
      <c r="J591" s="8" t="s">
        <v>14</v>
      </c>
      <c r="K591" s="8" t="s">
        <v>14</v>
      </c>
      <c r="L591" s="8" t="s">
        <v>14</v>
      </c>
      <c r="M591" s="8" t="s">
        <v>14</v>
      </c>
      <c r="N591" s="8" t="s">
        <v>14</v>
      </c>
      <c r="O591" s="8" t="s">
        <v>14</v>
      </c>
      <c r="P591" s="8" t="s">
        <v>14</v>
      </c>
      <c r="Q591" s="8" t="s">
        <v>14</v>
      </c>
      <c r="R591" s="8" t="s">
        <v>14</v>
      </c>
      <c r="S591" s="8" t="s">
        <v>14</v>
      </c>
      <c r="T591" s="8" t="s">
        <v>14</v>
      </c>
    </row>
    <row r="592">
      <c r="A592" s="8" t="s">
        <v>14</v>
      </c>
      <c r="B592" s="8" t="s">
        <v>14</v>
      </c>
      <c r="C592" s="8" t="s">
        <v>14</v>
      </c>
      <c r="D592" s="8" t="s">
        <v>14</v>
      </c>
      <c r="E592" s="8" t="s">
        <v>14</v>
      </c>
      <c r="F592" s="8" t="s">
        <v>14</v>
      </c>
      <c r="G592" s="8" t="s">
        <v>14</v>
      </c>
      <c r="H592" s="8" t="s">
        <v>14</v>
      </c>
      <c r="I592" s="8" t="s">
        <v>14</v>
      </c>
      <c r="J592" s="8" t="s">
        <v>14</v>
      </c>
      <c r="K592" s="8" t="s">
        <v>14</v>
      </c>
      <c r="L592" s="8" t="s">
        <v>14</v>
      </c>
      <c r="M592" s="8" t="s">
        <v>14</v>
      </c>
      <c r="N592" s="8" t="s">
        <v>14</v>
      </c>
      <c r="O592" s="8" t="s">
        <v>14</v>
      </c>
      <c r="P592" s="8" t="s">
        <v>14</v>
      </c>
      <c r="Q592" s="8" t="s">
        <v>14</v>
      </c>
      <c r="R592" s="8" t="s">
        <v>14</v>
      </c>
      <c r="S592" s="8" t="s">
        <v>14</v>
      </c>
      <c r="T592" s="8" t="s">
        <v>14</v>
      </c>
    </row>
    <row r="593">
      <c r="A593" s="8" t="s">
        <v>14</v>
      </c>
      <c r="B593" s="8" t="s">
        <v>14</v>
      </c>
      <c r="C593" s="8" t="s">
        <v>14</v>
      </c>
      <c r="D593" s="8" t="s">
        <v>14</v>
      </c>
      <c r="E593" s="8" t="s">
        <v>14</v>
      </c>
      <c r="F593" s="8" t="s">
        <v>14</v>
      </c>
      <c r="G593" s="8" t="s">
        <v>14</v>
      </c>
      <c r="H593" s="8" t="s">
        <v>14</v>
      </c>
      <c r="I593" s="8" t="s">
        <v>14</v>
      </c>
      <c r="J593" s="8" t="s">
        <v>14</v>
      </c>
      <c r="K593" s="8" t="s">
        <v>14</v>
      </c>
      <c r="L593" s="8" t="s">
        <v>14</v>
      </c>
      <c r="M593" s="8" t="s">
        <v>14</v>
      </c>
      <c r="N593" s="8" t="s">
        <v>14</v>
      </c>
      <c r="O593" s="8" t="s">
        <v>14</v>
      </c>
      <c r="P593" s="8" t="s">
        <v>14</v>
      </c>
      <c r="Q593" s="8" t="s">
        <v>14</v>
      </c>
      <c r="R593" s="8" t="s">
        <v>14</v>
      </c>
      <c r="S593" s="8" t="s">
        <v>14</v>
      </c>
      <c r="T593" s="8" t="s">
        <v>14</v>
      </c>
    </row>
    <row r="594">
      <c r="A594" s="8" t="s">
        <v>14</v>
      </c>
      <c r="B594" s="8" t="s">
        <v>14</v>
      </c>
      <c r="C594" s="8" t="s">
        <v>14</v>
      </c>
      <c r="D594" s="8" t="s">
        <v>14</v>
      </c>
      <c r="E594" s="8" t="s">
        <v>14</v>
      </c>
      <c r="F594" s="8" t="s">
        <v>14</v>
      </c>
      <c r="G594" s="8" t="s">
        <v>14</v>
      </c>
      <c r="H594" s="8" t="s">
        <v>14</v>
      </c>
      <c r="I594" s="8" t="s">
        <v>14</v>
      </c>
      <c r="J594" s="8" t="s">
        <v>14</v>
      </c>
      <c r="K594" s="8" t="s">
        <v>14</v>
      </c>
      <c r="L594" s="8" t="s">
        <v>14</v>
      </c>
      <c r="M594" s="8" t="s">
        <v>14</v>
      </c>
      <c r="N594" s="8" t="s">
        <v>14</v>
      </c>
      <c r="O594" s="8" t="s">
        <v>14</v>
      </c>
      <c r="P594" s="8" t="s">
        <v>14</v>
      </c>
      <c r="Q594" s="8" t="s">
        <v>14</v>
      </c>
      <c r="R594" s="8" t="s">
        <v>14</v>
      </c>
      <c r="S594" s="8" t="s">
        <v>14</v>
      </c>
      <c r="T594" s="8" t="s">
        <v>14</v>
      </c>
    </row>
    <row r="595">
      <c r="A595" s="8" t="s">
        <v>14</v>
      </c>
      <c r="B595" s="8" t="s">
        <v>14</v>
      </c>
      <c r="C595" s="8" t="s">
        <v>14</v>
      </c>
      <c r="D595" s="8" t="s">
        <v>14</v>
      </c>
      <c r="E595" s="8" t="s">
        <v>14</v>
      </c>
      <c r="F595" s="8" t="s">
        <v>14</v>
      </c>
      <c r="G595" s="8" t="s">
        <v>14</v>
      </c>
      <c r="H595" s="8" t="s">
        <v>14</v>
      </c>
      <c r="I595" s="8" t="s">
        <v>14</v>
      </c>
      <c r="J595" s="8" t="s">
        <v>14</v>
      </c>
      <c r="K595" s="8" t="s">
        <v>14</v>
      </c>
      <c r="L595" s="8" t="s">
        <v>14</v>
      </c>
      <c r="M595" s="8" t="s">
        <v>14</v>
      </c>
      <c r="N595" s="8" t="s">
        <v>14</v>
      </c>
      <c r="O595" s="8" t="s">
        <v>14</v>
      </c>
      <c r="P595" s="8" t="s">
        <v>14</v>
      </c>
      <c r="Q595" s="8" t="s">
        <v>14</v>
      </c>
      <c r="R595" s="8" t="s">
        <v>14</v>
      </c>
      <c r="S595" s="8" t="s">
        <v>14</v>
      </c>
      <c r="T595" s="8" t="s">
        <v>14</v>
      </c>
    </row>
    <row r="596">
      <c r="A596" s="8" t="s">
        <v>14</v>
      </c>
      <c r="B596" s="8" t="s">
        <v>14</v>
      </c>
      <c r="C596" s="8" t="s">
        <v>14</v>
      </c>
      <c r="D596" s="8" t="s">
        <v>14</v>
      </c>
      <c r="E596" s="8" t="s">
        <v>14</v>
      </c>
      <c r="F596" s="8" t="s">
        <v>14</v>
      </c>
      <c r="G596" s="8" t="s">
        <v>14</v>
      </c>
      <c r="H596" s="8" t="s">
        <v>14</v>
      </c>
      <c r="I596" s="8" t="s">
        <v>14</v>
      </c>
      <c r="J596" s="8" t="s">
        <v>14</v>
      </c>
      <c r="K596" s="8" t="s">
        <v>14</v>
      </c>
      <c r="L596" s="8" t="s">
        <v>14</v>
      </c>
      <c r="M596" s="8" t="s">
        <v>14</v>
      </c>
      <c r="N596" s="8" t="s">
        <v>14</v>
      </c>
      <c r="O596" s="8" t="s">
        <v>14</v>
      </c>
      <c r="P596" s="8" t="s">
        <v>14</v>
      </c>
      <c r="Q596" s="8" t="s">
        <v>14</v>
      </c>
      <c r="R596" s="8" t="s">
        <v>14</v>
      </c>
      <c r="S596" s="8" t="s">
        <v>14</v>
      </c>
      <c r="T596" s="8" t="s">
        <v>14</v>
      </c>
    </row>
    <row r="597">
      <c r="A597" s="8" t="s">
        <v>14</v>
      </c>
      <c r="B597" s="8" t="s">
        <v>14</v>
      </c>
      <c r="C597" s="8" t="s">
        <v>14</v>
      </c>
      <c r="D597" s="8" t="s">
        <v>14</v>
      </c>
      <c r="E597" s="8" t="s">
        <v>14</v>
      </c>
      <c r="F597" s="8" t="s">
        <v>14</v>
      </c>
      <c r="G597" s="8" t="s">
        <v>14</v>
      </c>
      <c r="H597" s="8" t="s">
        <v>14</v>
      </c>
      <c r="I597" s="8" t="s">
        <v>14</v>
      </c>
      <c r="J597" s="8" t="s">
        <v>14</v>
      </c>
      <c r="K597" s="8" t="s">
        <v>14</v>
      </c>
      <c r="L597" s="8" t="s">
        <v>14</v>
      </c>
      <c r="M597" s="8" t="s">
        <v>14</v>
      </c>
      <c r="N597" s="8" t="s">
        <v>14</v>
      </c>
      <c r="O597" s="8" t="s">
        <v>14</v>
      </c>
      <c r="P597" s="8" t="s">
        <v>14</v>
      </c>
      <c r="Q597" s="8" t="s">
        <v>14</v>
      </c>
      <c r="R597" s="8" t="s">
        <v>14</v>
      </c>
      <c r="S597" s="8" t="s">
        <v>14</v>
      </c>
      <c r="T597" s="8" t="s">
        <v>14</v>
      </c>
    </row>
    <row r="598">
      <c r="A598" s="8" t="s">
        <v>14</v>
      </c>
      <c r="B598" s="8" t="s">
        <v>14</v>
      </c>
      <c r="C598" s="8" t="s">
        <v>14</v>
      </c>
      <c r="D598" s="8" t="s">
        <v>14</v>
      </c>
      <c r="E598" s="8" t="s">
        <v>14</v>
      </c>
      <c r="F598" s="8" t="s">
        <v>14</v>
      </c>
      <c r="G598" s="8" t="s">
        <v>14</v>
      </c>
      <c r="H598" s="8" t="s">
        <v>14</v>
      </c>
      <c r="I598" s="8" t="s">
        <v>14</v>
      </c>
      <c r="J598" s="8" t="s">
        <v>14</v>
      </c>
      <c r="K598" s="8" t="s">
        <v>14</v>
      </c>
      <c r="L598" s="8" t="s">
        <v>14</v>
      </c>
      <c r="M598" s="8" t="s">
        <v>14</v>
      </c>
      <c r="N598" s="8" t="s">
        <v>14</v>
      </c>
      <c r="O598" s="8" t="s">
        <v>14</v>
      </c>
      <c r="P598" s="8" t="s">
        <v>14</v>
      </c>
      <c r="Q598" s="8" t="s">
        <v>14</v>
      </c>
      <c r="R598" s="8" t="s">
        <v>14</v>
      </c>
      <c r="S598" s="8" t="s">
        <v>14</v>
      </c>
      <c r="T598" s="8" t="s">
        <v>14</v>
      </c>
    </row>
    <row r="599">
      <c r="A599" s="8" t="s">
        <v>14</v>
      </c>
      <c r="B599" s="8" t="s">
        <v>14</v>
      </c>
      <c r="C599" s="8" t="s">
        <v>14</v>
      </c>
      <c r="D599" s="8" t="s">
        <v>14</v>
      </c>
      <c r="E599" s="8" t="s">
        <v>14</v>
      </c>
      <c r="F599" s="8" t="s">
        <v>14</v>
      </c>
      <c r="G599" s="8" t="s">
        <v>14</v>
      </c>
      <c r="H599" s="8" t="s">
        <v>14</v>
      </c>
      <c r="I599" s="8" t="s">
        <v>14</v>
      </c>
      <c r="J599" s="8" t="s">
        <v>14</v>
      </c>
      <c r="K599" s="8" t="s">
        <v>14</v>
      </c>
      <c r="L599" s="8" t="s">
        <v>14</v>
      </c>
      <c r="M599" s="8" t="s">
        <v>14</v>
      </c>
      <c r="N599" s="8" t="s">
        <v>14</v>
      </c>
      <c r="O599" s="8" t="s">
        <v>14</v>
      </c>
      <c r="P599" s="8" t="s">
        <v>14</v>
      </c>
      <c r="Q599" s="8" t="s">
        <v>14</v>
      </c>
      <c r="R599" s="8" t="s">
        <v>14</v>
      </c>
      <c r="S599" s="8" t="s">
        <v>14</v>
      </c>
      <c r="T599" s="8" t="s">
        <v>14</v>
      </c>
    </row>
    <row r="600">
      <c r="A600" s="8" t="s">
        <v>14</v>
      </c>
      <c r="B600" s="8" t="s">
        <v>14</v>
      </c>
      <c r="C600" s="8" t="s">
        <v>14</v>
      </c>
      <c r="D600" s="8" t="s">
        <v>14</v>
      </c>
      <c r="E600" s="8" t="s">
        <v>14</v>
      </c>
      <c r="F600" s="8" t="s">
        <v>14</v>
      </c>
      <c r="G600" s="8" t="s">
        <v>14</v>
      </c>
      <c r="H600" s="8" t="s">
        <v>14</v>
      </c>
      <c r="I600" s="8" t="s">
        <v>14</v>
      </c>
      <c r="J600" s="8" t="s">
        <v>14</v>
      </c>
      <c r="K600" s="8" t="s">
        <v>14</v>
      </c>
      <c r="L600" s="8" t="s">
        <v>14</v>
      </c>
      <c r="M600" s="8" t="s">
        <v>14</v>
      </c>
      <c r="N600" s="8" t="s">
        <v>14</v>
      </c>
      <c r="O600" s="8" t="s">
        <v>14</v>
      </c>
      <c r="P600" s="8" t="s">
        <v>14</v>
      </c>
      <c r="Q600" s="8" t="s">
        <v>14</v>
      </c>
      <c r="R600" s="8" t="s">
        <v>14</v>
      </c>
      <c r="S600" s="8" t="s">
        <v>14</v>
      </c>
      <c r="T600" s="8" t="s">
        <v>14</v>
      </c>
    </row>
    <row r="601">
      <c r="A601" s="8" t="s">
        <v>14</v>
      </c>
      <c r="B601" s="8" t="s">
        <v>14</v>
      </c>
      <c r="C601" s="8" t="s">
        <v>14</v>
      </c>
      <c r="D601" s="8" t="s">
        <v>14</v>
      </c>
      <c r="E601" s="8" t="s">
        <v>14</v>
      </c>
      <c r="F601" s="8" t="s">
        <v>14</v>
      </c>
      <c r="G601" s="8" t="s">
        <v>14</v>
      </c>
      <c r="H601" s="8" t="s">
        <v>14</v>
      </c>
      <c r="I601" s="8" t="s">
        <v>14</v>
      </c>
      <c r="J601" s="8" t="s">
        <v>14</v>
      </c>
      <c r="K601" s="8" t="s">
        <v>14</v>
      </c>
      <c r="L601" s="8" t="s">
        <v>14</v>
      </c>
      <c r="M601" s="8" t="s">
        <v>14</v>
      </c>
      <c r="N601" s="8" t="s">
        <v>14</v>
      </c>
      <c r="O601" s="8" t="s">
        <v>14</v>
      </c>
      <c r="P601" s="8" t="s">
        <v>14</v>
      </c>
      <c r="Q601" s="8" t="s">
        <v>14</v>
      </c>
      <c r="R601" s="8" t="s">
        <v>14</v>
      </c>
      <c r="S601" s="8" t="s">
        <v>14</v>
      </c>
      <c r="T601" s="8" t="s">
        <v>14</v>
      </c>
    </row>
    <row r="602">
      <c r="A602" s="8" t="s">
        <v>14</v>
      </c>
      <c r="B602" s="8" t="s">
        <v>14</v>
      </c>
      <c r="C602" s="8" t="s">
        <v>14</v>
      </c>
      <c r="D602" s="8" t="s">
        <v>14</v>
      </c>
      <c r="E602" s="8" t="s">
        <v>14</v>
      </c>
      <c r="F602" s="8" t="s">
        <v>14</v>
      </c>
      <c r="G602" s="8" t="s">
        <v>14</v>
      </c>
      <c r="H602" s="8" t="s">
        <v>14</v>
      </c>
      <c r="I602" s="8" t="s">
        <v>14</v>
      </c>
      <c r="J602" s="8" t="s">
        <v>14</v>
      </c>
      <c r="K602" s="8" t="s">
        <v>14</v>
      </c>
      <c r="L602" s="8" t="s">
        <v>14</v>
      </c>
      <c r="M602" s="8" t="s">
        <v>14</v>
      </c>
      <c r="N602" s="8" t="s">
        <v>14</v>
      </c>
      <c r="O602" s="8" t="s">
        <v>14</v>
      </c>
      <c r="P602" s="8" t="s">
        <v>14</v>
      </c>
      <c r="Q602" s="8" t="s">
        <v>14</v>
      </c>
      <c r="R602" s="8" t="s">
        <v>14</v>
      </c>
      <c r="S602" s="8" t="s">
        <v>14</v>
      </c>
      <c r="T602" s="8" t="s">
        <v>14</v>
      </c>
    </row>
    <row r="603">
      <c r="A603" s="8" t="s">
        <v>14</v>
      </c>
      <c r="B603" s="8" t="s">
        <v>14</v>
      </c>
      <c r="C603" s="8" t="s">
        <v>14</v>
      </c>
      <c r="D603" s="8" t="s">
        <v>14</v>
      </c>
      <c r="E603" s="8" t="s">
        <v>14</v>
      </c>
      <c r="F603" s="8" t="s">
        <v>14</v>
      </c>
      <c r="G603" s="8" t="s">
        <v>14</v>
      </c>
      <c r="H603" s="8" t="s">
        <v>14</v>
      </c>
      <c r="I603" s="8" t="s">
        <v>14</v>
      </c>
      <c r="J603" s="8" t="s">
        <v>14</v>
      </c>
      <c r="K603" s="8" t="s">
        <v>14</v>
      </c>
      <c r="L603" s="8" t="s">
        <v>14</v>
      </c>
      <c r="M603" s="8" t="s">
        <v>14</v>
      </c>
      <c r="N603" s="8" t="s">
        <v>14</v>
      </c>
      <c r="O603" s="8" t="s">
        <v>14</v>
      </c>
      <c r="P603" s="8" t="s">
        <v>14</v>
      </c>
      <c r="Q603" s="8" t="s">
        <v>14</v>
      </c>
      <c r="R603" s="8" t="s">
        <v>14</v>
      </c>
      <c r="S603" s="8" t="s">
        <v>14</v>
      </c>
      <c r="T603" s="8" t="s">
        <v>14</v>
      </c>
    </row>
    <row r="604">
      <c r="A604" s="8" t="s">
        <v>14</v>
      </c>
      <c r="B604" s="8" t="s">
        <v>14</v>
      </c>
      <c r="C604" s="8" t="s">
        <v>14</v>
      </c>
      <c r="D604" s="8" t="s">
        <v>14</v>
      </c>
      <c r="E604" s="8" t="s">
        <v>14</v>
      </c>
      <c r="F604" s="8" t="s">
        <v>14</v>
      </c>
      <c r="G604" s="8" t="s">
        <v>14</v>
      </c>
      <c r="H604" s="8" t="s">
        <v>14</v>
      </c>
      <c r="I604" s="8" t="s">
        <v>14</v>
      </c>
      <c r="J604" s="8" t="s">
        <v>14</v>
      </c>
      <c r="K604" s="8" t="s">
        <v>14</v>
      </c>
      <c r="L604" s="8" t="s">
        <v>14</v>
      </c>
      <c r="M604" s="8" t="s">
        <v>14</v>
      </c>
      <c r="N604" s="8" t="s">
        <v>14</v>
      </c>
      <c r="O604" s="8" t="s">
        <v>14</v>
      </c>
      <c r="P604" s="8" t="s">
        <v>14</v>
      </c>
      <c r="Q604" s="8" t="s">
        <v>14</v>
      </c>
      <c r="R604" s="8" t="s">
        <v>14</v>
      </c>
      <c r="S604" s="8" t="s">
        <v>14</v>
      </c>
      <c r="T604" s="8" t="s">
        <v>14</v>
      </c>
    </row>
    <row r="605">
      <c r="A605" s="8" t="s">
        <v>14</v>
      </c>
      <c r="B605" s="8" t="s">
        <v>14</v>
      </c>
      <c r="C605" s="8" t="s">
        <v>14</v>
      </c>
      <c r="D605" s="8" t="s">
        <v>14</v>
      </c>
      <c r="E605" s="8" t="s">
        <v>14</v>
      </c>
      <c r="F605" s="8" t="s">
        <v>14</v>
      </c>
      <c r="G605" s="8" t="s">
        <v>14</v>
      </c>
      <c r="H605" s="8" t="s">
        <v>14</v>
      </c>
      <c r="I605" s="8" t="s">
        <v>14</v>
      </c>
      <c r="J605" s="8" t="s">
        <v>14</v>
      </c>
      <c r="K605" s="8" t="s">
        <v>14</v>
      </c>
      <c r="L605" s="8" t="s">
        <v>14</v>
      </c>
      <c r="M605" s="8" t="s">
        <v>14</v>
      </c>
      <c r="N605" s="8" t="s">
        <v>14</v>
      </c>
      <c r="O605" s="8" t="s">
        <v>14</v>
      </c>
      <c r="P605" s="8" t="s">
        <v>14</v>
      </c>
      <c r="Q605" s="8" t="s">
        <v>14</v>
      </c>
      <c r="R605" s="8" t="s">
        <v>14</v>
      </c>
      <c r="S605" s="8" t="s">
        <v>14</v>
      </c>
      <c r="T605" s="8" t="s">
        <v>14</v>
      </c>
    </row>
    <row r="606">
      <c r="A606" s="8" t="s">
        <v>14</v>
      </c>
      <c r="B606" s="8" t="s">
        <v>14</v>
      </c>
      <c r="C606" s="8" t="s">
        <v>14</v>
      </c>
      <c r="D606" s="8" t="s">
        <v>14</v>
      </c>
      <c r="E606" s="8" t="s">
        <v>14</v>
      </c>
      <c r="F606" s="8" t="s">
        <v>14</v>
      </c>
      <c r="G606" s="8" t="s">
        <v>14</v>
      </c>
      <c r="H606" s="8" t="s">
        <v>14</v>
      </c>
      <c r="I606" s="8" t="s">
        <v>14</v>
      </c>
      <c r="J606" s="8" t="s">
        <v>14</v>
      </c>
      <c r="K606" s="8" t="s">
        <v>14</v>
      </c>
      <c r="L606" s="8" t="s">
        <v>14</v>
      </c>
      <c r="M606" s="8" t="s">
        <v>14</v>
      </c>
      <c r="N606" s="8" t="s">
        <v>14</v>
      </c>
      <c r="O606" s="8" t="s">
        <v>14</v>
      </c>
      <c r="P606" s="8" t="s">
        <v>14</v>
      </c>
      <c r="Q606" s="8" t="s">
        <v>14</v>
      </c>
      <c r="R606" s="8" t="s">
        <v>14</v>
      </c>
      <c r="S606" s="8" t="s">
        <v>14</v>
      </c>
      <c r="T606" s="8" t="s">
        <v>14</v>
      </c>
    </row>
    <row r="607">
      <c r="A607" s="8" t="s">
        <v>14</v>
      </c>
      <c r="B607" s="8" t="s">
        <v>14</v>
      </c>
      <c r="C607" s="8" t="s">
        <v>14</v>
      </c>
      <c r="D607" s="8" t="s">
        <v>14</v>
      </c>
      <c r="E607" s="8" t="s">
        <v>14</v>
      </c>
      <c r="F607" s="8" t="s">
        <v>14</v>
      </c>
      <c r="G607" s="8" t="s">
        <v>14</v>
      </c>
      <c r="H607" s="8" t="s">
        <v>14</v>
      </c>
      <c r="I607" s="8" t="s">
        <v>14</v>
      </c>
      <c r="J607" s="8" t="s">
        <v>14</v>
      </c>
      <c r="K607" s="8" t="s">
        <v>14</v>
      </c>
      <c r="L607" s="8" t="s">
        <v>14</v>
      </c>
      <c r="M607" s="8" t="s">
        <v>14</v>
      </c>
      <c r="N607" s="8" t="s">
        <v>14</v>
      </c>
      <c r="O607" s="8" t="s">
        <v>14</v>
      </c>
      <c r="P607" s="8" t="s">
        <v>14</v>
      </c>
      <c r="Q607" s="8" t="s">
        <v>14</v>
      </c>
      <c r="R607" s="8" t="s">
        <v>14</v>
      </c>
      <c r="S607" s="8" t="s">
        <v>14</v>
      </c>
      <c r="T607" s="8" t="s">
        <v>14</v>
      </c>
    </row>
    <row r="608">
      <c r="A608" s="8" t="s">
        <v>14</v>
      </c>
      <c r="B608" s="8" t="s">
        <v>14</v>
      </c>
      <c r="C608" s="8" t="s">
        <v>14</v>
      </c>
      <c r="D608" s="8" t="s">
        <v>14</v>
      </c>
      <c r="E608" s="8" t="s">
        <v>14</v>
      </c>
      <c r="F608" s="8" t="s">
        <v>14</v>
      </c>
      <c r="G608" s="8" t="s">
        <v>14</v>
      </c>
      <c r="H608" s="8" t="s">
        <v>14</v>
      </c>
      <c r="I608" s="8" t="s">
        <v>14</v>
      </c>
      <c r="J608" s="8" t="s">
        <v>14</v>
      </c>
      <c r="K608" s="8" t="s">
        <v>14</v>
      </c>
      <c r="L608" s="8" t="s">
        <v>14</v>
      </c>
      <c r="M608" s="8" t="s">
        <v>14</v>
      </c>
      <c r="N608" s="8" t="s">
        <v>14</v>
      </c>
      <c r="O608" s="8" t="s">
        <v>14</v>
      </c>
      <c r="P608" s="8" t="s">
        <v>14</v>
      </c>
      <c r="Q608" s="8" t="s">
        <v>14</v>
      </c>
      <c r="R608" s="8" t="s">
        <v>14</v>
      </c>
      <c r="S608" s="8" t="s">
        <v>14</v>
      </c>
      <c r="T608" s="8" t="s">
        <v>14</v>
      </c>
    </row>
    <row r="609">
      <c r="A609" s="8" t="s">
        <v>14</v>
      </c>
      <c r="B609" s="8" t="s">
        <v>14</v>
      </c>
      <c r="C609" s="8" t="s">
        <v>14</v>
      </c>
      <c r="D609" s="8" t="s">
        <v>14</v>
      </c>
      <c r="E609" s="8" t="s">
        <v>14</v>
      </c>
      <c r="F609" s="8" t="s">
        <v>14</v>
      </c>
      <c r="G609" s="8" t="s">
        <v>14</v>
      </c>
      <c r="H609" s="8" t="s">
        <v>14</v>
      </c>
      <c r="I609" s="8" t="s">
        <v>14</v>
      </c>
      <c r="J609" s="8" t="s">
        <v>14</v>
      </c>
      <c r="K609" s="8" t="s">
        <v>14</v>
      </c>
      <c r="L609" s="8" t="s">
        <v>14</v>
      </c>
      <c r="M609" s="8" t="s">
        <v>14</v>
      </c>
      <c r="N609" s="8" t="s">
        <v>14</v>
      </c>
      <c r="O609" s="8" t="s">
        <v>14</v>
      </c>
      <c r="P609" s="8" t="s">
        <v>14</v>
      </c>
      <c r="Q609" s="8" t="s">
        <v>14</v>
      </c>
      <c r="R609" s="8" t="s">
        <v>14</v>
      </c>
      <c r="S609" s="8" t="s">
        <v>14</v>
      </c>
      <c r="T609" s="8" t="s">
        <v>14</v>
      </c>
    </row>
    <row r="610">
      <c r="A610" s="8" t="s">
        <v>14</v>
      </c>
      <c r="B610" s="8" t="s">
        <v>14</v>
      </c>
      <c r="C610" s="8" t="s">
        <v>14</v>
      </c>
      <c r="D610" s="8" t="s">
        <v>14</v>
      </c>
      <c r="E610" s="8" t="s">
        <v>14</v>
      </c>
      <c r="F610" s="8" t="s">
        <v>14</v>
      </c>
      <c r="G610" s="8" t="s">
        <v>14</v>
      </c>
      <c r="H610" s="8" t="s">
        <v>14</v>
      </c>
      <c r="I610" s="8" t="s">
        <v>14</v>
      </c>
      <c r="J610" s="8" t="s">
        <v>14</v>
      </c>
      <c r="K610" s="8" t="s">
        <v>14</v>
      </c>
      <c r="L610" s="8" t="s">
        <v>14</v>
      </c>
      <c r="M610" s="8" t="s">
        <v>14</v>
      </c>
      <c r="N610" s="8" t="s">
        <v>14</v>
      </c>
      <c r="O610" s="8" t="s">
        <v>14</v>
      </c>
      <c r="P610" s="8" t="s">
        <v>14</v>
      </c>
      <c r="Q610" s="8" t="s">
        <v>14</v>
      </c>
      <c r="R610" s="8" t="s">
        <v>14</v>
      </c>
      <c r="S610" s="8" t="s">
        <v>14</v>
      </c>
      <c r="T610" s="8" t="s">
        <v>14</v>
      </c>
    </row>
    <row r="611">
      <c r="A611" s="8" t="s">
        <v>14</v>
      </c>
      <c r="B611" s="8" t="s">
        <v>14</v>
      </c>
      <c r="C611" s="8" t="s">
        <v>14</v>
      </c>
      <c r="D611" s="8" t="s">
        <v>14</v>
      </c>
      <c r="E611" s="8" t="s">
        <v>14</v>
      </c>
      <c r="F611" s="8" t="s">
        <v>14</v>
      </c>
      <c r="G611" s="8" t="s">
        <v>14</v>
      </c>
      <c r="H611" s="8" t="s">
        <v>14</v>
      </c>
      <c r="I611" s="8" t="s">
        <v>14</v>
      </c>
      <c r="J611" s="8" t="s">
        <v>14</v>
      </c>
      <c r="K611" s="8" t="s">
        <v>14</v>
      </c>
      <c r="L611" s="8" t="s">
        <v>14</v>
      </c>
      <c r="M611" s="8" t="s">
        <v>14</v>
      </c>
      <c r="N611" s="8" t="s">
        <v>14</v>
      </c>
      <c r="O611" s="8" t="s">
        <v>14</v>
      </c>
      <c r="P611" s="8" t="s">
        <v>14</v>
      </c>
      <c r="Q611" s="8" t="s">
        <v>14</v>
      </c>
      <c r="R611" s="8" t="s">
        <v>14</v>
      </c>
      <c r="S611" s="8" t="s">
        <v>14</v>
      </c>
      <c r="T611" s="8" t="s">
        <v>14</v>
      </c>
    </row>
    <row r="612">
      <c r="A612" s="8" t="s">
        <v>14</v>
      </c>
      <c r="B612" s="8" t="s">
        <v>14</v>
      </c>
      <c r="C612" s="8" t="s">
        <v>14</v>
      </c>
      <c r="D612" s="8" t="s">
        <v>14</v>
      </c>
      <c r="E612" s="8" t="s">
        <v>14</v>
      </c>
      <c r="F612" s="8" t="s">
        <v>14</v>
      </c>
      <c r="G612" s="8" t="s">
        <v>14</v>
      </c>
      <c r="H612" s="8" t="s">
        <v>14</v>
      </c>
      <c r="I612" s="8" t="s">
        <v>14</v>
      </c>
      <c r="J612" s="8" t="s">
        <v>14</v>
      </c>
      <c r="K612" s="8" t="s">
        <v>14</v>
      </c>
      <c r="L612" s="8" t="s">
        <v>14</v>
      </c>
      <c r="M612" s="8" t="s">
        <v>14</v>
      </c>
      <c r="N612" s="8" t="s">
        <v>14</v>
      </c>
      <c r="O612" s="8" t="s">
        <v>14</v>
      </c>
      <c r="P612" s="8" t="s">
        <v>14</v>
      </c>
      <c r="Q612" s="8" t="s">
        <v>14</v>
      </c>
      <c r="R612" s="8" t="s">
        <v>14</v>
      </c>
      <c r="S612" s="8" t="s">
        <v>14</v>
      </c>
      <c r="T612" s="8" t="s">
        <v>14</v>
      </c>
    </row>
    <row r="613">
      <c r="A613" s="8" t="s">
        <v>14</v>
      </c>
      <c r="B613" s="8" t="s">
        <v>14</v>
      </c>
      <c r="C613" s="8" t="s">
        <v>14</v>
      </c>
      <c r="D613" s="8" t="s">
        <v>14</v>
      </c>
      <c r="E613" s="8" t="s">
        <v>14</v>
      </c>
      <c r="F613" s="8" t="s">
        <v>14</v>
      </c>
      <c r="G613" s="8" t="s">
        <v>14</v>
      </c>
      <c r="H613" s="8" t="s">
        <v>14</v>
      </c>
      <c r="I613" s="8" t="s">
        <v>14</v>
      </c>
      <c r="J613" s="8" t="s">
        <v>14</v>
      </c>
      <c r="K613" s="8" t="s">
        <v>14</v>
      </c>
      <c r="L613" s="8" t="s">
        <v>14</v>
      </c>
      <c r="M613" s="8" t="s">
        <v>14</v>
      </c>
      <c r="N613" s="8" t="s">
        <v>14</v>
      </c>
      <c r="O613" s="8" t="s">
        <v>14</v>
      </c>
      <c r="P613" s="8" t="s">
        <v>14</v>
      </c>
      <c r="Q613" s="8" t="s">
        <v>14</v>
      </c>
      <c r="R613" s="8" t="s">
        <v>14</v>
      </c>
      <c r="S613" s="8" t="s">
        <v>14</v>
      </c>
      <c r="T613" s="8" t="s">
        <v>14</v>
      </c>
    </row>
    <row r="614">
      <c r="A614" s="8" t="s">
        <v>14</v>
      </c>
      <c r="B614" s="8" t="s">
        <v>14</v>
      </c>
      <c r="C614" s="8" t="s">
        <v>14</v>
      </c>
      <c r="D614" s="8" t="s">
        <v>14</v>
      </c>
      <c r="E614" s="8" t="s">
        <v>14</v>
      </c>
      <c r="F614" s="8" t="s">
        <v>14</v>
      </c>
      <c r="G614" s="8" t="s">
        <v>14</v>
      </c>
      <c r="H614" s="8" t="s">
        <v>14</v>
      </c>
      <c r="I614" s="8" t="s">
        <v>14</v>
      </c>
      <c r="J614" s="8" t="s">
        <v>14</v>
      </c>
      <c r="K614" s="8" t="s">
        <v>14</v>
      </c>
      <c r="L614" s="8" t="s">
        <v>14</v>
      </c>
      <c r="M614" s="8" t="s">
        <v>14</v>
      </c>
      <c r="N614" s="8" t="s">
        <v>14</v>
      </c>
      <c r="O614" s="8" t="s">
        <v>14</v>
      </c>
      <c r="P614" s="8" t="s">
        <v>14</v>
      </c>
      <c r="Q614" s="8" t="s">
        <v>14</v>
      </c>
      <c r="R614" s="8" t="s">
        <v>14</v>
      </c>
      <c r="S614" s="8" t="s">
        <v>14</v>
      </c>
      <c r="T614" s="8" t="s">
        <v>14</v>
      </c>
    </row>
    <row r="615">
      <c r="A615" s="8" t="s">
        <v>14</v>
      </c>
      <c r="B615" s="8" t="s">
        <v>14</v>
      </c>
      <c r="C615" s="8" t="s">
        <v>14</v>
      </c>
      <c r="D615" s="8" t="s">
        <v>14</v>
      </c>
      <c r="E615" s="8" t="s">
        <v>14</v>
      </c>
      <c r="F615" s="8" t="s">
        <v>14</v>
      </c>
      <c r="G615" s="8" t="s">
        <v>14</v>
      </c>
      <c r="H615" s="8" t="s">
        <v>14</v>
      </c>
      <c r="I615" s="8" t="s">
        <v>14</v>
      </c>
      <c r="J615" s="8" t="s">
        <v>14</v>
      </c>
      <c r="K615" s="8" t="s">
        <v>14</v>
      </c>
      <c r="L615" s="8" t="s">
        <v>14</v>
      </c>
      <c r="M615" s="8" t="s">
        <v>14</v>
      </c>
      <c r="N615" s="8" t="s">
        <v>14</v>
      </c>
      <c r="O615" s="8" t="s">
        <v>14</v>
      </c>
      <c r="P615" s="8" t="s">
        <v>14</v>
      </c>
      <c r="Q615" s="8" t="s">
        <v>14</v>
      </c>
      <c r="R615" s="8" t="s">
        <v>14</v>
      </c>
      <c r="S615" s="8" t="s">
        <v>14</v>
      </c>
      <c r="T615" s="8" t="s">
        <v>14</v>
      </c>
    </row>
    <row r="616">
      <c r="A616" s="8" t="s">
        <v>14</v>
      </c>
      <c r="B616" s="8" t="s">
        <v>14</v>
      </c>
      <c r="C616" s="8" t="s">
        <v>14</v>
      </c>
      <c r="D616" s="8" t="s">
        <v>14</v>
      </c>
      <c r="E616" s="8" t="s">
        <v>14</v>
      </c>
      <c r="F616" s="8" t="s">
        <v>14</v>
      </c>
      <c r="G616" s="8" t="s">
        <v>14</v>
      </c>
      <c r="H616" s="8" t="s">
        <v>14</v>
      </c>
      <c r="I616" s="8" t="s">
        <v>14</v>
      </c>
      <c r="J616" s="8" t="s">
        <v>14</v>
      </c>
      <c r="K616" s="8" t="s">
        <v>14</v>
      </c>
      <c r="L616" s="8" t="s">
        <v>14</v>
      </c>
      <c r="M616" s="8" t="s">
        <v>14</v>
      </c>
      <c r="N616" s="8" t="s">
        <v>14</v>
      </c>
      <c r="O616" s="8" t="s">
        <v>14</v>
      </c>
      <c r="P616" s="8" t="s">
        <v>14</v>
      </c>
      <c r="Q616" s="8" t="s">
        <v>14</v>
      </c>
      <c r="R616" s="8" t="s">
        <v>14</v>
      </c>
      <c r="S616" s="8" t="s">
        <v>14</v>
      </c>
      <c r="T616" s="8" t="s">
        <v>14</v>
      </c>
    </row>
    <row r="617">
      <c r="A617" s="8" t="s">
        <v>14</v>
      </c>
      <c r="B617" s="8" t="s">
        <v>14</v>
      </c>
      <c r="C617" s="8" t="s">
        <v>14</v>
      </c>
      <c r="D617" s="8" t="s">
        <v>14</v>
      </c>
      <c r="E617" s="8" t="s">
        <v>14</v>
      </c>
      <c r="F617" s="8" t="s">
        <v>14</v>
      </c>
      <c r="G617" s="8" t="s">
        <v>14</v>
      </c>
      <c r="H617" s="8" t="s">
        <v>14</v>
      </c>
      <c r="I617" s="8" t="s">
        <v>14</v>
      </c>
      <c r="J617" s="8" t="s">
        <v>14</v>
      </c>
      <c r="K617" s="8" t="s">
        <v>14</v>
      </c>
      <c r="L617" s="8" t="s">
        <v>14</v>
      </c>
      <c r="M617" s="8" t="s">
        <v>14</v>
      </c>
      <c r="N617" s="8" t="s">
        <v>14</v>
      </c>
      <c r="O617" s="8" t="s">
        <v>14</v>
      </c>
      <c r="P617" s="8" t="s">
        <v>14</v>
      </c>
      <c r="Q617" s="8" t="s">
        <v>14</v>
      </c>
      <c r="R617" s="8" t="s">
        <v>14</v>
      </c>
      <c r="S617" s="8" t="s">
        <v>14</v>
      </c>
      <c r="T617" s="8" t="s">
        <v>14</v>
      </c>
    </row>
    <row r="618">
      <c r="A618" s="8" t="s">
        <v>14</v>
      </c>
      <c r="B618" s="8" t="s">
        <v>14</v>
      </c>
      <c r="C618" s="8" t="s">
        <v>14</v>
      </c>
      <c r="D618" s="8" t="s">
        <v>14</v>
      </c>
      <c r="E618" s="8" t="s">
        <v>14</v>
      </c>
      <c r="F618" s="8" t="s">
        <v>14</v>
      </c>
      <c r="G618" s="8" t="s">
        <v>14</v>
      </c>
      <c r="H618" s="8" t="s">
        <v>14</v>
      </c>
      <c r="I618" s="8" t="s">
        <v>14</v>
      </c>
      <c r="J618" s="8" t="s">
        <v>14</v>
      </c>
      <c r="K618" s="8" t="s">
        <v>14</v>
      </c>
      <c r="L618" s="8" t="s">
        <v>14</v>
      </c>
      <c r="M618" s="8" t="s">
        <v>14</v>
      </c>
      <c r="N618" s="8" t="s">
        <v>14</v>
      </c>
      <c r="O618" s="8" t="s">
        <v>14</v>
      </c>
      <c r="P618" s="8" t="s">
        <v>14</v>
      </c>
      <c r="Q618" s="8" t="s">
        <v>14</v>
      </c>
      <c r="R618" s="8" t="s">
        <v>14</v>
      </c>
      <c r="S618" s="8" t="s">
        <v>14</v>
      </c>
      <c r="T618" s="8" t="s">
        <v>14</v>
      </c>
    </row>
    <row r="619">
      <c r="A619" s="8" t="s">
        <v>14</v>
      </c>
      <c r="B619" s="8" t="s">
        <v>14</v>
      </c>
      <c r="C619" s="8" t="s">
        <v>14</v>
      </c>
      <c r="D619" s="8" t="s">
        <v>14</v>
      </c>
      <c r="E619" s="8" t="s">
        <v>14</v>
      </c>
      <c r="F619" s="8" t="s">
        <v>14</v>
      </c>
      <c r="G619" s="8" t="s">
        <v>14</v>
      </c>
      <c r="H619" s="8" t="s">
        <v>14</v>
      </c>
      <c r="I619" s="8" t="s">
        <v>14</v>
      </c>
      <c r="J619" s="8" t="s">
        <v>14</v>
      </c>
      <c r="K619" s="8" t="s">
        <v>14</v>
      </c>
      <c r="L619" s="8" t="s">
        <v>14</v>
      </c>
      <c r="M619" s="8" t="s">
        <v>14</v>
      </c>
      <c r="N619" s="8" t="s">
        <v>14</v>
      </c>
      <c r="O619" s="8" t="s">
        <v>14</v>
      </c>
      <c r="P619" s="8" t="s">
        <v>14</v>
      </c>
      <c r="Q619" s="8" t="s">
        <v>14</v>
      </c>
      <c r="R619" s="8" t="s">
        <v>14</v>
      </c>
      <c r="S619" s="8" t="s">
        <v>14</v>
      </c>
      <c r="T619" s="8" t="s">
        <v>14</v>
      </c>
    </row>
    <row r="620">
      <c r="A620" s="8" t="s">
        <v>14</v>
      </c>
      <c r="B620" s="8" t="s">
        <v>14</v>
      </c>
      <c r="C620" s="8" t="s">
        <v>14</v>
      </c>
      <c r="D620" s="8" t="s">
        <v>14</v>
      </c>
      <c r="E620" s="8" t="s">
        <v>14</v>
      </c>
      <c r="F620" s="8" t="s">
        <v>14</v>
      </c>
      <c r="G620" s="8" t="s">
        <v>14</v>
      </c>
      <c r="H620" s="8" t="s">
        <v>14</v>
      </c>
      <c r="I620" s="8" t="s">
        <v>14</v>
      </c>
      <c r="J620" s="8" t="s">
        <v>14</v>
      </c>
      <c r="K620" s="8" t="s">
        <v>14</v>
      </c>
      <c r="L620" s="8" t="s">
        <v>14</v>
      </c>
      <c r="M620" s="8" t="s">
        <v>14</v>
      </c>
      <c r="N620" s="8" t="s">
        <v>14</v>
      </c>
      <c r="O620" s="8" t="s">
        <v>14</v>
      </c>
      <c r="P620" s="8" t="s">
        <v>14</v>
      </c>
      <c r="Q620" s="8" t="s">
        <v>14</v>
      </c>
      <c r="R620" s="8" t="s">
        <v>14</v>
      </c>
      <c r="S620" s="8" t="s">
        <v>14</v>
      </c>
      <c r="T620" s="8" t="s">
        <v>14</v>
      </c>
    </row>
    <row r="621">
      <c r="A621" s="8" t="s">
        <v>14</v>
      </c>
      <c r="B621" s="8" t="s">
        <v>14</v>
      </c>
      <c r="C621" s="8" t="s">
        <v>14</v>
      </c>
      <c r="D621" s="8" t="s">
        <v>14</v>
      </c>
      <c r="E621" s="8" t="s">
        <v>14</v>
      </c>
      <c r="F621" s="8" t="s">
        <v>14</v>
      </c>
      <c r="G621" s="8" t="s">
        <v>14</v>
      </c>
      <c r="H621" s="8" t="s">
        <v>14</v>
      </c>
      <c r="I621" s="8" t="s">
        <v>14</v>
      </c>
      <c r="J621" s="8" t="s">
        <v>14</v>
      </c>
      <c r="K621" s="8" t="s">
        <v>14</v>
      </c>
      <c r="L621" s="8" t="s">
        <v>14</v>
      </c>
      <c r="M621" s="8" t="s">
        <v>14</v>
      </c>
      <c r="N621" s="8" t="s">
        <v>14</v>
      </c>
      <c r="O621" s="8" t="s">
        <v>14</v>
      </c>
      <c r="P621" s="8" t="s">
        <v>14</v>
      </c>
      <c r="Q621" s="8" t="s">
        <v>14</v>
      </c>
      <c r="R621" s="8" t="s">
        <v>14</v>
      </c>
      <c r="S621" s="8" t="s">
        <v>14</v>
      </c>
      <c r="T621" s="8" t="s">
        <v>14</v>
      </c>
    </row>
    <row r="622">
      <c r="A622" s="8" t="s">
        <v>14</v>
      </c>
      <c r="B622" s="8" t="s">
        <v>14</v>
      </c>
      <c r="C622" s="8" t="s">
        <v>14</v>
      </c>
      <c r="D622" s="8" t="s">
        <v>14</v>
      </c>
      <c r="E622" s="8" t="s">
        <v>14</v>
      </c>
      <c r="F622" s="8" t="s">
        <v>14</v>
      </c>
      <c r="G622" s="8" t="s">
        <v>14</v>
      </c>
      <c r="H622" s="8" t="s">
        <v>14</v>
      </c>
      <c r="I622" s="8" t="s">
        <v>14</v>
      </c>
      <c r="J622" s="8" t="s">
        <v>14</v>
      </c>
      <c r="K622" s="8" t="s">
        <v>14</v>
      </c>
      <c r="L622" s="8" t="s">
        <v>14</v>
      </c>
      <c r="M622" s="8" t="s">
        <v>14</v>
      </c>
      <c r="N622" s="8" t="s">
        <v>14</v>
      </c>
      <c r="O622" s="8" t="s">
        <v>14</v>
      </c>
      <c r="P622" s="8" t="s">
        <v>14</v>
      </c>
      <c r="Q622" s="8" t="s">
        <v>14</v>
      </c>
      <c r="R622" s="8" t="s">
        <v>14</v>
      </c>
      <c r="S622" s="8" t="s">
        <v>14</v>
      </c>
      <c r="T622" s="8" t="s">
        <v>14</v>
      </c>
    </row>
    <row r="623">
      <c r="A623" s="8" t="s">
        <v>14</v>
      </c>
      <c r="B623" s="8" t="s">
        <v>14</v>
      </c>
      <c r="C623" s="8" t="s">
        <v>14</v>
      </c>
      <c r="D623" s="8" t="s">
        <v>14</v>
      </c>
      <c r="E623" s="8" t="s">
        <v>14</v>
      </c>
      <c r="F623" s="8" t="s">
        <v>14</v>
      </c>
      <c r="G623" s="8" t="s">
        <v>14</v>
      </c>
      <c r="H623" s="8" t="s">
        <v>14</v>
      </c>
      <c r="I623" s="8" t="s">
        <v>14</v>
      </c>
      <c r="J623" s="8" t="s">
        <v>14</v>
      </c>
      <c r="K623" s="8" t="s">
        <v>14</v>
      </c>
      <c r="L623" s="8" t="s">
        <v>14</v>
      </c>
      <c r="M623" s="8" t="s">
        <v>14</v>
      </c>
      <c r="N623" s="8" t="s">
        <v>14</v>
      </c>
      <c r="O623" s="8" t="s">
        <v>14</v>
      </c>
      <c r="P623" s="8" t="s">
        <v>14</v>
      </c>
      <c r="Q623" s="8" t="s">
        <v>14</v>
      </c>
      <c r="R623" s="8" t="s">
        <v>14</v>
      </c>
      <c r="S623" s="8" t="s">
        <v>14</v>
      </c>
      <c r="T623" s="8" t="s">
        <v>14</v>
      </c>
    </row>
    <row r="624">
      <c r="A624" s="8" t="s">
        <v>14</v>
      </c>
      <c r="B624" s="8" t="s">
        <v>14</v>
      </c>
      <c r="C624" s="8" t="s">
        <v>14</v>
      </c>
      <c r="D624" s="8" t="s">
        <v>14</v>
      </c>
      <c r="E624" s="8" t="s">
        <v>14</v>
      </c>
      <c r="F624" s="8" t="s">
        <v>14</v>
      </c>
      <c r="G624" s="8" t="s">
        <v>14</v>
      </c>
      <c r="H624" s="8" t="s">
        <v>14</v>
      </c>
      <c r="I624" s="8" t="s">
        <v>14</v>
      </c>
      <c r="J624" s="8" t="s">
        <v>14</v>
      </c>
      <c r="K624" s="8" t="s">
        <v>14</v>
      </c>
      <c r="L624" s="8" t="s">
        <v>14</v>
      </c>
      <c r="M624" s="8" t="s">
        <v>14</v>
      </c>
      <c r="N624" s="8" t="s">
        <v>14</v>
      </c>
      <c r="O624" s="8" t="s">
        <v>14</v>
      </c>
      <c r="P624" s="8" t="s">
        <v>14</v>
      </c>
      <c r="Q624" s="8" t="s">
        <v>14</v>
      </c>
      <c r="R624" s="8" t="s">
        <v>14</v>
      </c>
      <c r="S624" s="8" t="s">
        <v>14</v>
      </c>
      <c r="T624" s="8" t="s">
        <v>14</v>
      </c>
    </row>
    <row r="625">
      <c r="A625" s="8" t="s">
        <v>14</v>
      </c>
      <c r="B625" s="8" t="s">
        <v>14</v>
      </c>
      <c r="C625" s="8" t="s">
        <v>14</v>
      </c>
      <c r="D625" s="8" t="s">
        <v>14</v>
      </c>
      <c r="E625" s="8" t="s">
        <v>14</v>
      </c>
      <c r="F625" s="8" t="s">
        <v>14</v>
      </c>
      <c r="G625" s="8" t="s">
        <v>14</v>
      </c>
      <c r="H625" s="8" t="s">
        <v>14</v>
      </c>
      <c r="I625" s="8" t="s">
        <v>14</v>
      </c>
      <c r="J625" s="8" t="s">
        <v>14</v>
      </c>
      <c r="K625" s="8" t="s">
        <v>14</v>
      </c>
      <c r="L625" s="8" t="s">
        <v>14</v>
      </c>
      <c r="M625" s="8" t="s">
        <v>14</v>
      </c>
      <c r="N625" s="8" t="s">
        <v>14</v>
      </c>
      <c r="O625" s="8" t="s">
        <v>14</v>
      </c>
      <c r="P625" s="8" t="s">
        <v>14</v>
      </c>
      <c r="Q625" s="8" t="s">
        <v>14</v>
      </c>
      <c r="R625" s="8" t="s">
        <v>14</v>
      </c>
      <c r="S625" s="8" t="s">
        <v>14</v>
      </c>
      <c r="T625" s="8" t="s">
        <v>14</v>
      </c>
    </row>
    <row r="626">
      <c r="A626" s="8" t="s">
        <v>14</v>
      </c>
      <c r="B626" s="8" t="s">
        <v>14</v>
      </c>
      <c r="C626" s="8" t="s">
        <v>14</v>
      </c>
      <c r="D626" s="8" t="s">
        <v>14</v>
      </c>
      <c r="E626" s="8" t="s">
        <v>14</v>
      </c>
      <c r="F626" s="8" t="s">
        <v>14</v>
      </c>
      <c r="G626" s="8" t="s">
        <v>14</v>
      </c>
      <c r="H626" s="8" t="s">
        <v>14</v>
      </c>
      <c r="I626" s="8" t="s">
        <v>14</v>
      </c>
      <c r="J626" s="8" t="s">
        <v>14</v>
      </c>
      <c r="K626" s="8" t="s">
        <v>14</v>
      </c>
      <c r="L626" s="8" t="s">
        <v>14</v>
      </c>
      <c r="M626" s="8" t="s">
        <v>14</v>
      </c>
      <c r="N626" s="8" t="s">
        <v>14</v>
      </c>
      <c r="O626" s="8" t="s">
        <v>14</v>
      </c>
      <c r="P626" s="8" t="s">
        <v>14</v>
      </c>
      <c r="Q626" s="8" t="s">
        <v>14</v>
      </c>
      <c r="R626" s="8" t="s">
        <v>14</v>
      </c>
      <c r="S626" s="8" t="s">
        <v>14</v>
      </c>
      <c r="T626" s="8" t="s">
        <v>14</v>
      </c>
    </row>
    <row r="627">
      <c r="A627" s="8" t="s">
        <v>14</v>
      </c>
      <c r="B627" s="8" t="s">
        <v>14</v>
      </c>
      <c r="C627" s="8" t="s">
        <v>14</v>
      </c>
      <c r="D627" s="8" t="s">
        <v>14</v>
      </c>
      <c r="E627" s="8" t="s">
        <v>14</v>
      </c>
      <c r="F627" s="8" t="s">
        <v>14</v>
      </c>
      <c r="G627" s="8" t="s">
        <v>14</v>
      </c>
      <c r="H627" s="8" t="s">
        <v>14</v>
      </c>
      <c r="I627" s="8" t="s">
        <v>14</v>
      </c>
      <c r="J627" s="8" t="s">
        <v>14</v>
      </c>
      <c r="K627" s="8" t="s">
        <v>14</v>
      </c>
      <c r="L627" s="8" t="s">
        <v>14</v>
      </c>
      <c r="M627" s="8" t="s">
        <v>14</v>
      </c>
      <c r="N627" s="8" t="s">
        <v>14</v>
      </c>
      <c r="O627" s="8" t="s">
        <v>14</v>
      </c>
      <c r="P627" s="8" t="s">
        <v>14</v>
      </c>
      <c r="Q627" s="8" t="s">
        <v>14</v>
      </c>
      <c r="R627" s="8" t="s">
        <v>14</v>
      </c>
      <c r="S627" s="8" t="s">
        <v>14</v>
      </c>
      <c r="T627" s="8" t="s">
        <v>14</v>
      </c>
    </row>
    <row r="628">
      <c r="A628" s="8" t="s">
        <v>14</v>
      </c>
      <c r="B628" s="8" t="s">
        <v>14</v>
      </c>
      <c r="C628" s="8" t="s">
        <v>14</v>
      </c>
      <c r="D628" s="8" t="s">
        <v>14</v>
      </c>
      <c r="E628" s="8" t="s">
        <v>14</v>
      </c>
      <c r="F628" s="8" t="s">
        <v>14</v>
      </c>
      <c r="G628" s="8" t="s">
        <v>14</v>
      </c>
      <c r="H628" s="8" t="s">
        <v>14</v>
      </c>
      <c r="I628" s="8" t="s">
        <v>14</v>
      </c>
      <c r="J628" s="8" t="s">
        <v>14</v>
      </c>
      <c r="K628" s="8" t="s">
        <v>14</v>
      </c>
      <c r="L628" s="8" t="s">
        <v>14</v>
      </c>
      <c r="M628" s="8" t="s">
        <v>14</v>
      </c>
      <c r="N628" s="8" t="s">
        <v>14</v>
      </c>
      <c r="O628" s="8" t="s">
        <v>14</v>
      </c>
      <c r="P628" s="8" t="s">
        <v>14</v>
      </c>
      <c r="Q628" s="8" t="s">
        <v>14</v>
      </c>
      <c r="R628" s="8" t="s">
        <v>14</v>
      </c>
      <c r="S628" s="8" t="s">
        <v>14</v>
      </c>
      <c r="T628" s="8" t="s">
        <v>14</v>
      </c>
    </row>
    <row r="629">
      <c r="A629" s="8" t="s">
        <v>14</v>
      </c>
      <c r="B629" s="8" t="s">
        <v>14</v>
      </c>
      <c r="C629" s="8" t="s">
        <v>14</v>
      </c>
      <c r="D629" s="8" t="s">
        <v>14</v>
      </c>
      <c r="E629" s="8" t="s">
        <v>14</v>
      </c>
      <c r="F629" s="8" t="s">
        <v>14</v>
      </c>
      <c r="G629" s="8" t="s">
        <v>14</v>
      </c>
      <c r="H629" s="8" t="s">
        <v>14</v>
      </c>
      <c r="I629" s="8" t="s">
        <v>14</v>
      </c>
      <c r="J629" s="8" t="s">
        <v>14</v>
      </c>
      <c r="K629" s="8" t="s">
        <v>14</v>
      </c>
      <c r="L629" s="8" t="s">
        <v>14</v>
      </c>
      <c r="M629" s="8" t="s">
        <v>14</v>
      </c>
      <c r="N629" s="8" t="s">
        <v>14</v>
      </c>
      <c r="O629" s="8" t="s">
        <v>14</v>
      </c>
      <c r="P629" s="8" t="s">
        <v>14</v>
      </c>
      <c r="Q629" s="8" t="s">
        <v>14</v>
      </c>
      <c r="R629" s="8" t="s">
        <v>14</v>
      </c>
      <c r="S629" s="8" t="s">
        <v>14</v>
      </c>
      <c r="T629" s="8" t="s">
        <v>14</v>
      </c>
    </row>
    <row r="630">
      <c r="A630" s="8" t="s">
        <v>14</v>
      </c>
      <c r="B630" s="8" t="s">
        <v>14</v>
      </c>
      <c r="C630" s="8" t="s">
        <v>14</v>
      </c>
      <c r="D630" s="8" t="s">
        <v>14</v>
      </c>
      <c r="E630" s="8" t="s">
        <v>14</v>
      </c>
      <c r="F630" s="8" t="s">
        <v>14</v>
      </c>
      <c r="G630" s="8" t="s">
        <v>14</v>
      </c>
      <c r="H630" s="8" t="s">
        <v>14</v>
      </c>
      <c r="I630" s="8" t="s">
        <v>14</v>
      </c>
      <c r="J630" s="8" t="s">
        <v>14</v>
      </c>
      <c r="K630" s="8" t="s">
        <v>14</v>
      </c>
      <c r="L630" s="8" t="s">
        <v>14</v>
      </c>
      <c r="M630" s="8" t="s">
        <v>14</v>
      </c>
      <c r="N630" s="8" t="s">
        <v>14</v>
      </c>
      <c r="O630" s="8" t="s">
        <v>14</v>
      </c>
      <c r="P630" s="8" t="s">
        <v>14</v>
      </c>
      <c r="Q630" s="8" t="s">
        <v>14</v>
      </c>
      <c r="R630" s="8" t="s">
        <v>14</v>
      </c>
      <c r="S630" s="8" t="s">
        <v>14</v>
      </c>
      <c r="T630" s="8" t="s">
        <v>14</v>
      </c>
    </row>
    <row r="631">
      <c r="A631" s="8" t="s">
        <v>14</v>
      </c>
      <c r="B631" s="8" t="s">
        <v>14</v>
      </c>
      <c r="C631" s="8" t="s">
        <v>14</v>
      </c>
      <c r="D631" s="8" t="s">
        <v>14</v>
      </c>
      <c r="E631" s="8" t="s">
        <v>14</v>
      </c>
      <c r="F631" s="8" t="s">
        <v>14</v>
      </c>
      <c r="G631" s="8" t="s">
        <v>14</v>
      </c>
      <c r="H631" s="8" t="s">
        <v>14</v>
      </c>
      <c r="I631" s="8" t="s">
        <v>14</v>
      </c>
      <c r="J631" s="8" t="s">
        <v>14</v>
      </c>
      <c r="K631" s="8" t="s">
        <v>14</v>
      </c>
      <c r="L631" s="8" t="s">
        <v>14</v>
      </c>
      <c r="M631" s="8" t="s">
        <v>14</v>
      </c>
      <c r="N631" s="8" t="s">
        <v>14</v>
      </c>
      <c r="O631" s="8" t="s">
        <v>14</v>
      </c>
      <c r="P631" s="8" t="s">
        <v>14</v>
      </c>
      <c r="Q631" s="8" t="s">
        <v>14</v>
      </c>
      <c r="R631" s="8" t="s">
        <v>14</v>
      </c>
      <c r="S631" s="8" t="s">
        <v>14</v>
      </c>
      <c r="T631" s="8" t="s">
        <v>14</v>
      </c>
    </row>
    <row r="632">
      <c r="A632" s="8" t="s">
        <v>14</v>
      </c>
      <c r="B632" s="8" t="s">
        <v>14</v>
      </c>
      <c r="C632" s="8" t="s">
        <v>14</v>
      </c>
      <c r="D632" s="8" t="s">
        <v>14</v>
      </c>
      <c r="E632" s="8" t="s">
        <v>14</v>
      </c>
      <c r="F632" s="8" t="s">
        <v>14</v>
      </c>
      <c r="G632" s="8" t="s">
        <v>14</v>
      </c>
      <c r="H632" s="8" t="s">
        <v>14</v>
      </c>
      <c r="I632" s="8" t="s">
        <v>14</v>
      </c>
      <c r="J632" s="8" t="s">
        <v>14</v>
      </c>
      <c r="K632" s="8" t="s">
        <v>14</v>
      </c>
      <c r="L632" s="8" t="s">
        <v>14</v>
      </c>
      <c r="M632" s="8" t="s">
        <v>14</v>
      </c>
      <c r="N632" s="8" t="s">
        <v>14</v>
      </c>
      <c r="O632" s="8" t="s">
        <v>14</v>
      </c>
      <c r="P632" s="8" t="s">
        <v>14</v>
      </c>
      <c r="Q632" s="8" t="s">
        <v>14</v>
      </c>
      <c r="R632" s="8" t="s">
        <v>14</v>
      </c>
      <c r="S632" s="8" t="s">
        <v>14</v>
      </c>
      <c r="T632" s="8" t="s">
        <v>14</v>
      </c>
    </row>
    <row r="633">
      <c r="A633" s="8" t="s">
        <v>14</v>
      </c>
      <c r="B633" s="8" t="s">
        <v>14</v>
      </c>
      <c r="C633" s="8" t="s">
        <v>14</v>
      </c>
      <c r="D633" s="8" t="s">
        <v>14</v>
      </c>
      <c r="E633" s="8" t="s">
        <v>14</v>
      </c>
      <c r="F633" s="8" t="s">
        <v>14</v>
      </c>
      <c r="G633" s="8" t="s">
        <v>14</v>
      </c>
      <c r="H633" s="8" t="s">
        <v>14</v>
      </c>
      <c r="I633" s="8" t="s">
        <v>14</v>
      </c>
      <c r="J633" s="8" t="s">
        <v>14</v>
      </c>
      <c r="K633" s="8" t="s">
        <v>14</v>
      </c>
      <c r="L633" s="8" t="s">
        <v>14</v>
      </c>
      <c r="M633" s="8" t="s">
        <v>14</v>
      </c>
      <c r="N633" s="8" t="s">
        <v>14</v>
      </c>
      <c r="O633" s="8" t="s">
        <v>14</v>
      </c>
      <c r="P633" s="8" t="s">
        <v>14</v>
      </c>
      <c r="Q633" s="8" t="s">
        <v>14</v>
      </c>
      <c r="R633" s="8" t="s">
        <v>14</v>
      </c>
      <c r="S633" s="8" t="s">
        <v>14</v>
      </c>
      <c r="T633" s="8" t="s">
        <v>14</v>
      </c>
    </row>
    <row r="634">
      <c r="A634" s="8" t="s">
        <v>14</v>
      </c>
      <c r="B634" s="8" t="s">
        <v>14</v>
      </c>
      <c r="C634" s="8" t="s">
        <v>14</v>
      </c>
      <c r="D634" s="8" t="s">
        <v>14</v>
      </c>
      <c r="E634" s="8" t="s">
        <v>14</v>
      </c>
      <c r="F634" s="8" t="s">
        <v>14</v>
      </c>
      <c r="G634" s="8" t="s">
        <v>14</v>
      </c>
      <c r="H634" s="8" t="s">
        <v>14</v>
      </c>
      <c r="I634" s="8" t="s">
        <v>14</v>
      </c>
      <c r="J634" s="8" t="s">
        <v>14</v>
      </c>
      <c r="K634" s="8" t="s">
        <v>14</v>
      </c>
      <c r="L634" s="8" t="s">
        <v>14</v>
      </c>
      <c r="M634" s="8" t="s">
        <v>14</v>
      </c>
      <c r="N634" s="8" t="s">
        <v>14</v>
      </c>
      <c r="O634" s="8" t="s">
        <v>14</v>
      </c>
      <c r="P634" s="8" t="s">
        <v>14</v>
      </c>
      <c r="Q634" s="8" t="s">
        <v>14</v>
      </c>
      <c r="R634" s="8" t="s">
        <v>14</v>
      </c>
      <c r="S634" s="8" t="s">
        <v>14</v>
      </c>
      <c r="T634" s="8" t="s">
        <v>14</v>
      </c>
    </row>
    <row r="635">
      <c r="A635" s="8" t="s">
        <v>14</v>
      </c>
      <c r="B635" s="8" t="s">
        <v>14</v>
      </c>
      <c r="C635" s="8" t="s">
        <v>14</v>
      </c>
      <c r="D635" s="8" t="s">
        <v>14</v>
      </c>
      <c r="E635" s="8" t="s">
        <v>14</v>
      </c>
      <c r="F635" s="8" t="s">
        <v>14</v>
      </c>
      <c r="G635" s="8" t="s">
        <v>14</v>
      </c>
      <c r="H635" s="8" t="s">
        <v>14</v>
      </c>
      <c r="I635" s="8" t="s">
        <v>14</v>
      </c>
      <c r="J635" s="8" t="s">
        <v>14</v>
      </c>
      <c r="K635" s="8" t="s">
        <v>14</v>
      </c>
      <c r="L635" s="8" t="s">
        <v>14</v>
      </c>
      <c r="M635" s="8" t="s">
        <v>14</v>
      </c>
      <c r="N635" s="8" t="s">
        <v>14</v>
      </c>
      <c r="O635" s="8" t="s">
        <v>14</v>
      </c>
      <c r="P635" s="8" t="s">
        <v>14</v>
      </c>
      <c r="Q635" s="8" t="s">
        <v>14</v>
      </c>
      <c r="R635" s="8" t="s">
        <v>14</v>
      </c>
      <c r="S635" s="8" t="s">
        <v>14</v>
      </c>
      <c r="T635" s="8" t="s">
        <v>14</v>
      </c>
    </row>
    <row r="636">
      <c r="A636" s="8" t="s">
        <v>14</v>
      </c>
      <c r="B636" s="8" t="s">
        <v>14</v>
      </c>
      <c r="C636" s="8" t="s">
        <v>14</v>
      </c>
      <c r="D636" s="8" t="s">
        <v>14</v>
      </c>
      <c r="E636" s="8" t="s">
        <v>14</v>
      </c>
      <c r="F636" s="8" t="s">
        <v>14</v>
      </c>
      <c r="G636" s="8" t="s">
        <v>14</v>
      </c>
      <c r="H636" s="8" t="s">
        <v>14</v>
      </c>
      <c r="I636" s="8" t="s">
        <v>14</v>
      </c>
      <c r="J636" s="8" t="s">
        <v>14</v>
      </c>
      <c r="K636" s="8" t="s">
        <v>14</v>
      </c>
      <c r="L636" s="8" t="s">
        <v>14</v>
      </c>
      <c r="M636" s="8" t="s">
        <v>14</v>
      </c>
      <c r="N636" s="8" t="s">
        <v>14</v>
      </c>
      <c r="O636" s="8" t="s">
        <v>14</v>
      </c>
      <c r="P636" s="8" t="s">
        <v>14</v>
      </c>
      <c r="Q636" s="8" t="s">
        <v>14</v>
      </c>
      <c r="R636" s="8" t="s">
        <v>14</v>
      </c>
      <c r="S636" s="8" t="s">
        <v>14</v>
      </c>
      <c r="T636" s="8" t="s">
        <v>14</v>
      </c>
    </row>
    <row r="637">
      <c r="A637" s="8" t="s">
        <v>14</v>
      </c>
      <c r="B637" s="8" t="s">
        <v>14</v>
      </c>
      <c r="C637" s="8" t="s">
        <v>14</v>
      </c>
      <c r="D637" s="8" t="s">
        <v>14</v>
      </c>
      <c r="E637" s="8" t="s">
        <v>14</v>
      </c>
      <c r="F637" s="8" t="s">
        <v>14</v>
      </c>
      <c r="G637" s="8" t="s">
        <v>14</v>
      </c>
      <c r="H637" s="8" t="s">
        <v>14</v>
      </c>
      <c r="I637" s="8" t="s">
        <v>14</v>
      </c>
      <c r="J637" s="8" t="s">
        <v>14</v>
      </c>
      <c r="K637" s="8" t="s">
        <v>14</v>
      </c>
      <c r="L637" s="8" t="s">
        <v>14</v>
      </c>
      <c r="M637" s="8" t="s">
        <v>14</v>
      </c>
      <c r="N637" s="8" t="s">
        <v>14</v>
      </c>
      <c r="O637" s="8" t="s">
        <v>14</v>
      </c>
      <c r="P637" s="8" t="s">
        <v>14</v>
      </c>
      <c r="Q637" s="8" t="s">
        <v>14</v>
      </c>
      <c r="R637" s="8" t="s">
        <v>14</v>
      </c>
      <c r="S637" s="8" t="s">
        <v>14</v>
      </c>
      <c r="T637" s="8" t="s">
        <v>14</v>
      </c>
    </row>
    <row r="638">
      <c r="A638" s="8" t="s">
        <v>14</v>
      </c>
      <c r="B638" s="8" t="s">
        <v>14</v>
      </c>
      <c r="C638" s="8" t="s">
        <v>14</v>
      </c>
      <c r="D638" s="8" t="s">
        <v>14</v>
      </c>
      <c r="E638" s="8" t="s">
        <v>14</v>
      </c>
      <c r="F638" s="8" t="s">
        <v>14</v>
      </c>
      <c r="G638" s="8" t="s">
        <v>14</v>
      </c>
      <c r="H638" s="8" t="s">
        <v>14</v>
      </c>
      <c r="I638" s="8" t="s">
        <v>14</v>
      </c>
      <c r="J638" s="8" t="s">
        <v>14</v>
      </c>
      <c r="K638" s="8" t="s">
        <v>14</v>
      </c>
      <c r="L638" s="8" t="s">
        <v>14</v>
      </c>
      <c r="M638" s="8" t="s">
        <v>14</v>
      </c>
      <c r="N638" s="8" t="s">
        <v>14</v>
      </c>
      <c r="O638" s="8" t="s">
        <v>14</v>
      </c>
      <c r="P638" s="8" t="s">
        <v>14</v>
      </c>
      <c r="Q638" s="8" t="s">
        <v>14</v>
      </c>
      <c r="R638" s="8" t="s">
        <v>14</v>
      </c>
      <c r="S638" s="8" t="s">
        <v>14</v>
      </c>
      <c r="T638" s="8" t="s">
        <v>14</v>
      </c>
    </row>
    <row r="639">
      <c r="A639" s="8" t="s">
        <v>14</v>
      </c>
      <c r="B639" s="8" t="s">
        <v>14</v>
      </c>
      <c r="C639" s="8" t="s">
        <v>14</v>
      </c>
      <c r="D639" s="8" t="s">
        <v>14</v>
      </c>
      <c r="E639" s="8" t="s">
        <v>14</v>
      </c>
      <c r="F639" s="8" t="s">
        <v>14</v>
      </c>
      <c r="G639" s="8" t="s">
        <v>14</v>
      </c>
      <c r="H639" s="8" t="s">
        <v>14</v>
      </c>
      <c r="I639" s="8" t="s">
        <v>14</v>
      </c>
      <c r="J639" s="8" t="s">
        <v>14</v>
      </c>
      <c r="K639" s="8" t="s">
        <v>14</v>
      </c>
      <c r="L639" s="8" t="s">
        <v>14</v>
      </c>
      <c r="M639" s="8" t="s">
        <v>14</v>
      </c>
      <c r="N639" s="8" t="s">
        <v>14</v>
      </c>
      <c r="O639" s="8" t="s">
        <v>14</v>
      </c>
      <c r="P639" s="8" t="s">
        <v>14</v>
      </c>
      <c r="Q639" s="8" t="s">
        <v>14</v>
      </c>
      <c r="R639" s="8" t="s">
        <v>14</v>
      </c>
      <c r="S639" s="8" t="s">
        <v>14</v>
      </c>
      <c r="T639" s="8" t="s">
        <v>14</v>
      </c>
    </row>
    <row r="640">
      <c r="A640" s="8" t="s">
        <v>14</v>
      </c>
      <c r="B640" s="8" t="s">
        <v>14</v>
      </c>
      <c r="C640" s="8" t="s">
        <v>14</v>
      </c>
      <c r="D640" s="8" t="s">
        <v>14</v>
      </c>
      <c r="E640" s="8" t="s">
        <v>14</v>
      </c>
      <c r="F640" s="8" t="s">
        <v>14</v>
      </c>
      <c r="G640" s="8" t="s">
        <v>14</v>
      </c>
      <c r="H640" s="8" t="s">
        <v>14</v>
      </c>
      <c r="I640" s="8" t="s">
        <v>14</v>
      </c>
      <c r="J640" s="8" t="s">
        <v>14</v>
      </c>
      <c r="K640" s="8" t="s">
        <v>14</v>
      </c>
      <c r="L640" s="8" t="s">
        <v>14</v>
      </c>
      <c r="M640" s="8" t="s">
        <v>14</v>
      </c>
      <c r="N640" s="8" t="s">
        <v>14</v>
      </c>
      <c r="O640" s="8" t="s">
        <v>14</v>
      </c>
      <c r="P640" s="8" t="s">
        <v>14</v>
      </c>
      <c r="Q640" s="8" t="s">
        <v>14</v>
      </c>
      <c r="R640" s="8" t="s">
        <v>14</v>
      </c>
      <c r="S640" s="8" t="s">
        <v>14</v>
      </c>
      <c r="T640" s="8" t="s">
        <v>14</v>
      </c>
    </row>
    <row r="641">
      <c r="A641" s="8" t="s">
        <v>14</v>
      </c>
      <c r="B641" s="8" t="s">
        <v>14</v>
      </c>
      <c r="C641" s="8" t="s">
        <v>14</v>
      </c>
      <c r="D641" s="8" t="s">
        <v>14</v>
      </c>
      <c r="E641" s="8" t="s">
        <v>14</v>
      </c>
      <c r="F641" s="8" t="s">
        <v>14</v>
      </c>
      <c r="G641" s="8" t="s">
        <v>14</v>
      </c>
      <c r="H641" s="8" t="s">
        <v>14</v>
      </c>
      <c r="I641" s="8" t="s">
        <v>14</v>
      </c>
      <c r="J641" s="8" t="s">
        <v>14</v>
      </c>
      <c r="K641" s="8" t="s">
        <v>14</v>
      </c>
      <c r="L641" s="8" t="s">
        <v>14</v>
      </c>
      <c r="M641" s="8" t="s">
        <v>14</v>
      </c>
      <c r="N641" s="8" t="s">
        <v>14</v>
      </c>
      <c r="O641" s="8" t="s">
        <v>14</v>
      </c>
      <c r="P641" s="8" t="s">
        <v>14</v>
      </c>
      <c r="Q641" s="8" t="s">
        <v>14</v>
      </c>
      <c r="R641" s="8" t="s">
        <v>14</v>
      </c>
      <c r="S641" s="8" t="s">
        <v>14</v>
      </c>
      <c r="T641" s="8" t="s">
        <v>14</v>
      </c>
    </row>
    <row r="642">
      <c r="A642" s="8" t="s">
        <v>14</v>
      </c>
      <c r="B642" s="8" t="s">
        <v>14</v>
      </c>
      <c r="C642" s="8" t="s">
        <v>14</v>
      </c>
      <c r="D642" s="8" t="s">
        <v>14</v>
      </c>
      <c r="E642" s="8" t="s">
        <v>14</v>
      </c>
      <c r="F642" s="8" t="s">
        <v>14</v>
      </c>
      <c r="G642" s="8" t="s">
        <v>14</v>
      </c>
      <c r="H642" s="8" t="s">
        <v>14</v>
      </c>
      <c r="I642" s="8" t="s">
        <v>14</v>
      </c>
      <c r="J642" s="8" t="s">
        <v>14</v>
      </c>
      <c r="K642" s="8" t="s">
        <v>14</v>
      </c>
      <c r="L642" s="8" t="s">
        <v>14</v>
      </c>
      <c r="M642" s="8" t="s">
        <v>14</v>
      </c>
      <c r="N642" s="8" t="s">
        <v>14</v>
      </c>
      <c r="O642" s="8" t="s">
        <v>14</v>
      </c>
      <c r="P642" s="8" t="s">
        <v>14</v>
      </c>
      <c r="Q642" s="8" t="s">
        <v>14</v>
      </c>
      <c r="R642" s="8" t="s">
        <v>14</v>
      </c>
      <c r="S642" s="8" t="s">
        <v>14</v>
      </c>
      <c r="T642" s="8" t="s">
        <v>14</v>
      </c>
    </row>
    <row r="643">
      <c r="A643" s="8" t="s">
        <v>14</v>
      </c>
      <c r="B643" s="8" t="s">
        <v>14</v>
      </c>
      <c r="C643" s="8" t="s">
        <v>14</v>
      </c>
      <c r="D643" s="8" t="s">
        <v>14</v>
      </c>
      <c r="E643" s="8" t="s">
        <v>14</v>
      </c>
      <c r="F643" s="8" t="s">
        <v>14</v>
      </c>
      <c r="G643" s="8" t="s">
        <v>14</v>
      </c>
      <c r="H643" s="8" t="s">
        <v>14</v>
      </c>
      <c r="I643" s="8" t="s">
        <v>14</v>
      </c>
      <c r="J643" s="8" t="s">
        <v>14</v>
      </c>
      <c r="K643" s="8" t="s">
        <v>14</v>
      </c>
      <c r="L643" s="8" t="s">
        <v>14</v>
      </c>
      <c r="M643" s="8" t="s">
        <v>14</v>
      </c>
      <c r="N643" s="8" t="s">
        <v>14</v>
      </c>
      <c r="O643" s="8" t="s">
        <v>14</v>
      </c>
      <c r="P643" s="8" t="s">
        <v>14</v>
      </c>
      <c r="Q643" s="8" t="s">
        <v>14</v>
      </c>
      <c r="R643" s="8" t="s">
        <v>14</v>
      </c>
      <c r="S643" s="8" t="s">
        <v>14</v>
      </c>
      <c r="T643" s="8" t="s">
        <v>14</v>
      </c>
    </row>
    <row r="644">
      <c r="A644" s="8" t="s">
        <v>14</v>
      </c>
      <c r="B644" s="8" t="s">
        <v>14</v>
      </c>
      <c r="C644" s="8" t="s">
        <v>14</v>
      </c>
      <c r="D644" s="8" t="s">
        <v>14</v>
      </c>
      <c r="E644" s="8" t="s">
        <v>14</v>
      </c>
      <c r="F644" s="8" t="s">
        <v>14</v>
      </c>
      <c r="G644" s="8" t="s">
        <v>14</v>
      </c>
      <c r="H644" s="8" t="s">
        <v>14</v>
      </c>
      <c r="I644" s="8" t="s">
        <v>14</v>
      </c>
      <c r="J644" s="8" t="s">
        <v>14</v>
      </c>
      <c r="K644" s="8" t="s">
        <v>14</v>
      </c>
      <c r="L644" s="8" t="s">
        <v>14</v>
      </c>
      <c r="M644" s="8" t="s">
        <v>14</v>
      </c>
      <c r="N644" s="8" t="s">
        <v>14</v>
      </c>
      <c r="O644" s="8" t="s">
        <v>14</v>
      </c>
      <c r="P644" s="8" t="s">
        <v>14</v>
      </c>
      <c r="Q644" s="8" t="s">
        <v>14</v>
      </c>
      <c r="R644" s="8" t="s">
        <v>14</v>
      </c>
      <c r="S644" s="8" t="s">
        <v>14</v>
      </c>
      <c r="T644" s="8" t="s">
        <v>14</v>
      </c>
    </row>
    <row r="645">
      <c r="A645" s="8" t="s">
        <v>14</v>
      </c>
      <c r="B645" s="8" t="s">
        <v>14</v>
      </c>
      <c r="C645" s="8" t="s">
        <v>14</v>
      </c>
      <c r="D645" s="8" t="s">
        <v>14</v>
      </c>
      <c r="E645" s="8" t="s">
        <v>14</v>
      </c>
      <c r="F645" s="8" t="s">
        <v>14</v>
      </c>
      <c r="G645" s="8" t="s">
        <v>14</v>
      </c>
      <c r="H645" s="8" t="s">
        <v>14</v>
      </c>
      <c r="I645" s="8" t="s">
        <v>14</v>
      </c>
      <c r="J645" s="8" t="s">
        <v>14</v>
      </c>
      <c r="K645" s="8" t="s">
        <v>14</v>
      </c>
      <c r="L645" s="8" t="s">
        <v>14</v>
      </c>
      <c r="M645" s="8" t="s">
        <v>14</v>
      </c>
      <c r="N645" s="8" t="s">
        <v>14</v>
      </c>
      <c r="O645" s="8" t="s">
        <v>14</v>
      </c>
      <c r="P645" s="8" t="s">
        <v>14</v>
      </c>
      <c r="Q645" s="8" t="s">
        <v>14</v>
      </c>
      <c r="R645" s="8" t="s">
        <v>14</v>
      </c>
      <c r="S645" s="8" t="s">
        <v>14</v>
      </c>
      <c r="T645" s="8" t="s">
        <v>14</v>
      </c>
    </row>
    <row r="646">
      <c r="A646" s="8" t="s">
        <v>14</v>
      </c>
      <c r="B646" s="8" t="s">
        <v>14</v>
      </c>
      <c r="C646" s="8" t="s">
        <v>14</v>
      </c>
      <c r="D646" s="8" t="s">
        <v>14</v>
      </c>
      <c r="E646" s="8" t="s">
        <v>14</v>
      </c>
      <c r="F646" s="8" t="s">
        <v>14</v>
      </c>
      <c r="G646" s="8" t="s">
        <v>14</v>
      </c>
      <c r="H646" s="8" t="s">
        <v>14</v>
      </c>
      <c r="I646" s="8" t="s">
        <v>14</v>
      </c>
      <c r="J646" s="8" t="s">
        <v>14</v>
      </c>
      <c r="K646" s="8" t="s">
        <v>14</v>
      </c>
      <c r="L646" s="8" t="s">
        <v>14</v>
      </c>
      <c r="M646" s="8" t="s">
        <v>14</v>
      </c>
      <c r="N646" s="8" t="s">
        <v>14</v>
      </c>
      <c r="O646" s="8" t="s">
        <v>14</v>
      </c>
      <c r="P646" s="8" t="s">
        <v>14</v>
      </c>
      <c r="Q646" s="8" t="s">
        <v>14</v>
      </c>
      <c r="R646" s="8" t="s">
        <v>14</v>
      </c>
      <c r="S646" s="8" t="s">
        <v>14</v>
      </c>
      <c r="T646" s="8" t="s">
        <v>14</v>
      </c>
    </row>
    <row r="647">
      <c r="A647" s="8" t="s">
        <v>14</v>
      </c>
      <c r="B647" s="8" t="s">
        <v>14</v>
      </c>
      <c r="C647" s="8" t="s">
        <v>14</v>
      </c>
      <c r="D647" s="8" t="s">
        <v>14</v>
      </c>
      <c r="E647" s="8" t="s">
        <v>14</v>
      </c>
      <c r="F647" s="8" t="s">
        <v>14</v>
      </c>
      <c r="G647" s="8" t="s">
        <v>14</v>
      </c>
      <c r="H647" s="8" t="s">
        <v>14</v>
      </c>
      <c r="I647" s="8" t="s">
        <v>14</v>
      </c>
      <c r="J647" s="8" t="s">
        <v>14</v>
      </c>
      <c r="K647" s="8" t="s">
        <v>14</v>
      </c>
      <c r="L647" s="8" t="s">
        <v>14</v>
      </c>
      <c r="M647" s="8" t="s">
        <v>14</v>
      </c>
      <c r="N647" s="8" t="s">
        <v>14</v>
      </c>
      <c r="O647" s="8" t="s">
        <v>14</v>
      </c>
      <c r="P647" s="8" t="s">
        <v>14</v>
      </c>
      <c r="Q647" s="8" t="s">
        <v>14</v>
      </c>
      <c r="R647" s="8" t="s">
        <v>14</v>
      </c>
      <c r="S647" s="8" t="s">
        <v>14</v>
      </c>
      <c r="T647" s="8" t="s">
        <v>14</v>
      </c>
    </row>
    <row r="648">
      <c r="A648" s="8" t="s">
        <v>14</v>
      </c>
      <c r="B648" s="8" t="s">
        <v>14</v>
      </c>
      <c r="C648" s="8" t="s">
        <v>14</v>
      </c>
      <c r="D648" s="8" t="s">
        <v>14</v>
      </c>
      <c r="E648" s="8" t="s">
        <v>14</v>
      </c>
      <c r="F648" s="8" t="s">
        <v>14</v>
      </c>
      <c r="G648" s="8" t="s">
        <v>14</v>
      </c>
      <c r="H648" s="8" t="s">
        <v>14</v>
      </c>
      <c r="I648" s="8" t="s">
        <v>14</v>
      </c>
      <c r="J648" s="8" t="s">
        <v>14</v>
      </c>
      <c r="K648" s="8" t="s">
        <v>14</v>
      </c>
      <c r="L648" s="8" t="s">
        <v>14</v>
      </c>
      <c r="M648" s="8" t="s">
        <v>14</v>
      </c>
      <c r="N648" s="8" t="s">
        <v>14</v>
      </c>
      <c r="O648" s="8" t="s">
        <v>14</v>
      </c>
      <c r="P648" s="8" t="s">
        <v>14</v>
      </c>
      <c r="Q648" s="8" t="s">
        <v>14</v>
      </c>
      <c r="R648" s="8" t="s">
        <v>14</v>
      </c>
      <c r="S648" s="8" t="s">
        <v>14</v>
      </c>
      <c r="T648" s="8" t="s">
        <v>14</v>
      </c>
    </row>
    <row r="649">
      <c r="A649" s="8" t="s">
        <v>14</v>
      </c>
      <c r="B649" s="8" t="s">
        <v>14</v>
      </c>
      <c r="C649" s="8" t="s">
        <v>14</v>
      </c>
      <c r="D649" s="8" t="s">
        <v>14</v>
      </c>
      <c r="E649" s="8" t="s">
        <v>14</v>
      </c>
      <c r="F649" s="8" t="s">
        <v>14</v>
      </c>
      <c r="G649" s="8" t="s">
        <v>14</v>
      </c>
      <c r="H649" s="8" t="s">
        <v>14</v>
      </c>
      <c r="I649" s="8" t="s">
        <v>14</v>
      </c>
      <c r="J649" s="8" t="s">
        <v>14</v>
      </c>
      <c r="K649" s="8" t="s">
        <v>14</v>
      </c>
      <c r="L649" s="8" t="s">
        <v>14</v>
      </c>
      <c r="M649" s="8" t="s">
        <v>14</v>
      </c>
      <c r="N649" s="8" t="s">
        <v>14</v>
      </c>
      <c r="O649" s="8" t="s">
        <v>14</v>
      </c>
      <c r="P649" s="8" t="s">
        <v>14</v>
      </c>
      <c r="Q649" s="8" t="s">
        <v>14</v>
      </c>
      <c r="R649" s="8" t="s">
        <v>14</v>
      </c>
      <c r="S649" s="8" t="s">
        <v>14</v>
      </c>
      <c r="T649" s="8" t="s">
        <v>14</v>
      </c>
    </row>
    <row r="650">
      <c r="A650" s="8" t="s">
        <v>14</v>
      </c>
      <c r="B650" s="8" t="s">
        <v>14</v>
      </c>
      <c r="C650" s="8" t="s">
        <v>14</v>
      </c>
      <c r="D650" s="8" t="s">
        <v>14</v>
      </c>
      <c r="E650" s="8" t="s">
        <v>14</v>
      </c>
      <c r="F650" s="8" t="s">
        <v>14</v>
      </c>
      <c r="G650" s="8" t="s">
        <v>14</v>
      </c>
      <c r="H650" s="8" t="s">
        <v>14</v>
      </c>
      <c r="I650" s="8" t="s">
        <v>14</v>
      </c>
      <c r="J650" s="8" t="s">
        <v>14</v>
      </c>
      <c r="K650" s="8" t="s">
        <v>14</v>
      </c>
      <c r="L650" s="8" t="s">
        <v>14</v>
      </c>
      <c r="M650" s="8" t="s">
        <v>14</v>
      </c>
      <c r="N650" s="8" t="s">
        <v>14</v>
      </c>
      <c r="O650" s="8" t="s">
        <v>14</v>
      </c>
      <c r="P650" s="8" t="s">
        <v>14</v>
      </c>
      <c r="Q650" s="8" t="s">
        <v>14</v>
      </c>
      <c r="R650" s="8" t="s">
        <v>14</v>
      </c>
      <c r="S650" s="8" t="s">
        <v>14</v>
      </c>
      <c r="T650" s="8" t="s">
        <v>14</v>
      </c>
    </row>
    <row r="651">
      <c r="A651" s="8" t="s">
        <v>14</v>
      </c>
      <c r="B651" s="8" t="s">
        <v>14</v>
      </c>
      <c r="C651" s="8" t="s">
        <v>14</v>
      </c>
      <c r="D651" s="8" t="s">
        <v>14</v>
      </c>
      <c r="E651" s="8" t="s">
        <v>14</v>
      </c>
      <c r="F651" s="8" t="s">
        <v>14</v>
      </c>
      <c r="G651" s="8" t="s">
        <v>14</v>
      </c>
      <c r="H651" s="8" t="s">
        <v>14</v>
      </c>
      <c r="I651" s="8" t="s">
        <v>14</v>
      </c>
      <c r="J651" s="8" t="s">
        <v>14</v>
      </c>
      <c r="K651" s="8" t="s">
        <v>14</v>
      </c>
      <c r="L651" s="8" t="s">
        <v>14</v>
      </c>
      <c r="M651" s="8" t="s">
        <v>14</v>
      </c>
      <c r="N651" s="8" t="s">
        <v>14</v>
      </c>
      <c r="O651" s="8" t="s">
        <v>14</v>
      </c>
      <c r="P651" s="8" t="s">
        <v>14</v>
      </c>
      <c r="Q651" s="8" t="s">
        <v>14</v>
      </c>
      <c r="R651" s="8" t="s">
        <v>14</v>
      </c>
      <c r="S651" s="8" t="s">
        <v>14</v>
      </c>
      <c r="T651" s="8" t="s">
        <v>14</v>
      </c>
    </row>
    <row r="652">
      <c r="A652" s="8" t="s">
        <v>14</v>
      </c>
      <c r="B652" s="8" t="s">
        <v>14</v>
      </c>
      <c r="C652" s="8" t="s">
        <v>14</v>
      </c>
      <c r="D652" s="8" t="s">
        <v>14</v>
      </c>
      <c r="E652" s="8" t="s">
        <v>14</v>
      </c>
      <c r="F652" s="8" t="s">
        <v>14</v>
      </c>
      <c r="G652" s="8" t="s">
        <v>14</v>
      </c>
      <c r="H652" s="8" t="s">
        <v>14</v>
      </c>
      <c r="I652" s="8" t="s">
        <v>14</v>
      </c>
      <c r="J652" s="8" t="s">
        <v>14</v>
      </c>
      <c r="K652" s="8" t="s">
        <v>14</v>
      </c>
      <c r="L652" s="8" t="s">
        <v>14</v>
      </c>
      <c r="M652" s="8" t="s">
        <v>14</v>
      </c>
      <c r="N652" s="8" t="s">
        <v>14</v>
      </c>
      <c r="O652" s="8" t="s">
        <v>14</v>
      </c>
      <c r="P652" s="8" t="s">
        <v>14</v>
      </c>
      <c r="Q652" s="8" t="s">
        <v>14</v>
      </c>
      <c r="R652" s="8" t="s">
        <v>14</v>
      </c>
      <c r="S652" s="8" t="s">
        <v>14</v>
      </c>
      <c r="T652" s="8" t="s">
        <v>14</v>
      </c>
    </row>
    <row r="653">
      <c r="A653" s="8" t="s">
        <v>14</v>
      </c>
      <c r="B653" s="8" t="s">
        <v>14</v>
      </c>
      <c r="C653" s="8" t="s">
        <v>14</v>
      </c>
      <c r="D653" s="8" t="s">
        <v>14</v>
      </c>
      <c r="E653" s="8" t="s">
        <v>14</v>
      </c>
      <c r="F653" s="8" t="s">
        <v>14</v>
      </c>
      <c r="G653" s="8" t="s">
        <v>14</v>
      </c>
      <c r="H653" s="8" t="s">
        <v>14</v>
      </c>
      <c r="I653" s="8" t="s">
        <v>14</v>
      </c>
      <c r="J653" s="8" t="s">
        <v>14</v>
      </c>
      <c r="K653" s="8" t="s">
        <v>14</v>
      </c>
      <c r="L653" s="8" t="s">
        <v>14</v>
      </c>
      <c r="M653" s="8" t="s">
        <v>14</v>
      </c>
      <c r="N653" s="8" t="s">
        <v>14</v>
      </c>
      <c r="O653" s="8" t="s">
        <v>14</v>
      </c>
      <c r="P653" s="8" t="s">
        <v>14</v>
      </c>
      <c r="Q653" s="8" t="s">
        <v>14</v>
      </c>
      <c r="R653" s="8" t="s">
        <v>14</v>
      </c>
      <c r="S653" s="8" t="s">
        <v>14</v>
      </c>
      <c r="T653" s="8" t="s">
        <v>14</v>
      </c>
    </row>
    <row r="654">
      <c r="A654" s="8" t="s">
        <v>14</v>
      </c>
      <c r="B654" s="8" t="s">
        <v>14</v>
      </c>
      <c r="C654" s="8" t="s">
        <v>14</v>
      </c>
      <c r="D654" s="8" t="s">
        <v>14</v>
      </c>
      <c r="E654" s="8" t="s">
        <v>14</v>
      </c>
      <c r="F654" s="8" t="s">
        <v>14</v>
      </c>
      <c r="G654" s="8" t="s">
        <v>14</v>
      </c>
      <c r="H654" s="8" t="s">
        <v>14</v>
      </c>
      <c r="I654" s="8" t="s">
        <v>14</v>
      </c>
      <c r="J654" s="8" t="s">
        <v>14</v>
      </c>
      <c r="K654" s="8" t="s">
        <v>14</v>
      </c>
      <c r="L654" s="8" t="s">
        <v>14</v>
      </c>
      <c r="M654" s="8" t="s">
        <v>14</v>
      </c>
      <c r="N654" s="8" t="s">
        <v>14</v>
      </c>
      <c r="O654" s="8" t="s">
        <v>14</v>
      </c>
      <c r="P654" s="8" t="s">
        <v>14</v>
      </c>
      <c r="Q654" s="8" t="s">
        <v>14</v>
      </c>
      <c r="R654" s="8" t="s">
        <v>14</v>
      </c>
      <c r="S654" s="8" t="s">
        <v>14</v>
      </c>
      <c r="T654" s="8" t="s">
        <v>14</v>
      </c>
    </row>
    <row r="655">
      <c r="A655" s="8" t="s">
        <v>14</v>
      </c>
      <c r="B655" s="8" t="s">
        <v>14</v>
      </c>
      <c r="C655" s="8" t="s">
        <v>14</v>
      </c>
      <c r="D655" s="8" t="s">
        <v>14</v>
      </c>
      <c r="E655" s="8" t="s">
        <v>14</v>
      </c>
      <c r="F655" s="8" t="s">
        <v>14</v>
      </c>
      <c r="G655" s="8" t="s">
        <v>14</v>
      </c>
      <c r="H655" s="8" t="s">
        <v>14</v>
      </c>
      <c r="I655" s="8" t="s">
        <v>14</v>
      </c>
      <c r="J655" s="8" t="s">
        <v>14</v>
      </c>
      <c r="K655" s="8" t="s">
        <v>14</v>
      </c>
      <c r="L655" s="8" t="s">
        <v>14</v>
      </c>
      <c r="M655" s="8" t="s">
        <v>14</v>
      </c>
      <c r="N655" s="8" t="s">
        <v>14</v>
      </c>
      <c r="O655" s="8" t="s">
        <v>14</v>
      </c>
      <c r="P655" s="8" t="s">
        <v>14</v>
      </c>
      <c r="Q655" s="8" t="s">
        <v>14</v>
      </c>
      <c r="R655" s="8" t="s">
        <v>14</v>
      </c>
      <c r="S655" s="8" t="s">
        <v>14</v>
      </c>
      <c r="T655" s="8" t="s">
        <v>14</v>
      </c>
    </row>
    <row r="656">
      <c r="A656" s="8" t="s">
        <v>14</v>
      </c>
      <c r="B656" s="8" t="s">
        <v>14</v>
      </c>
      <c r="C656" s="8" t="s">
        <v>14</v>
      </c>
      <c r="D656" s="8" t="s">
        <v>14</v>
      </c>
      <c r="E656" s="8" t="s">
        <v>14</v>
      </c>
      <c r="F656" s="8" t="s">
        <v>14</v>
      </c>
      <c r="G656" s="8" t="s">
        <v>14</v>
      </c>
      <c r="H656" s="8" t="s">
        <v>14</v>
      </c>
      <c r="I656" s="8" t="s">
        <v>14</v>
      </c>
      <c r="J656" s="8" t="s">
        <v>14</v>
      </c>
      <c r="K656" s="8" t="s">
        <v>14</v>
      </c>
      <c r="L656" s="8" t="s">
        <v>14</v>
      </c>
      <c r="M656" s="8" t="s">
        <v>14</v>
      </c>
      <c r="N656" s="8" t="s">
        <v>14</v>
      </c>
      <c r="O656" s="8" t="s">
        <v>14</v>
      </c>
      <c r="P656" s="8" t="s">
        <v>14</v>
      </c>
      <c r="Q656" s="8" t="s">
        <v>14</v>
      </c>
      <c r="R656" s="8" t="s">
        <v>14</v>
      </c>
      <c r="S656" s="8" t="s">
        <v>14</v>
      </c>
      <c r="T656" s="8" t="s">
        <v>14</v>
      </c>
    </row>
    <row r="657">
      <c r="A657" s="8" t="s">
        <v>14</v>
      </c>
      <c r="B657" s="8" t="s">
        <v>14</v>
      </c>
      <c r="C657" s="8" t="s">
        <v>14</v>
      </c>
      <c r="D657" s="8" t="s">
        <v>14</v>
      </c>
      <c r="E657" s="8" t="s">
        <v>14</v>
      </c>
      <c r="F657" s="8" t="s">
        <v>14</v>
      </c>
      <c r="G657" s="8" t="s">
        <v>14</v>
      </c>
      <c r="H657" s="8" t="s">
        <v>14</v>
      </c>
      <c r="I657" s="8" t="s">
        <v>14</v>
      </c>
      <c r="J657" s="8" t="s">
        <v>14</v>
      </c>
      <c r="K657" s="8" t="s">
        <v>14</v>
      </c>
      <c r="L657" s="8" t="s">
        <v>14</v>
      </c>
      <c r="M657" s="8" t="s">
        <v>14</v>
      </c>
      <c r="N657" s="8" t="s">
        <v>14</v>
      </c>
      <c r="O657" s="8" t="s">
        <v>14</v>
      </c>
      <c r="P657" s="8" t="s">
        <v>14</v>
      </c>
      <c r="Q657" s="8" t="s">
        <v>14</v>
      </c>
      <c r="R657" s="8" t="s">
        <v>14</v>
      </c>
      <c r="S657" s="8" t="s">
        <v>14</v>
      </c>
      <c r="T657" s="8" t="s">
        <v>14</v>
      </c>
    </row>
    <row r="658">
      <c r="A658" s="8" t="s">
        <v>14</v>
      </c>
      <c r="B658" s="8" t="s">
        <v>14</v>
      </c>
      <c r="C658" s="8" t="s">
        <v>14</v>
      </c>
      <c r="D658" s="8" t="s">
        <v>14</v>
      </c>
      <c r="E658" s="8" t="s">
        <v>14</v>
      </c>
      <c r="F658" s="8" t="s">
        <v>14</v>
      </c>
      <c r="G658" s="8" t="s">
        <v>14</v>
      </c>
      <c r="H658" s="8" t="s">
        <v>14</v>
      </c>
      <c r="I658" s="8" t="s">
        <v>14</v>
      </c>
      <c r="J658" s="8" t="s">
        <v>14</v>
      </c>
      <c r="K658" s="8" t="s">
        <v>14</v>
      </c>
      <c r="L658" s="8" t="s">
        <v>14</v>
      </c>
      <c r="M658" s="8" t="s">
        <v>14</v>
      </c>
      <c r="N658" s="8" t="s">
        <v>14</v>
      </c>
      <c r="O658" s="8" t="s">
        <v>14</v>
      </c>
      <c r="P658" s="8" t="s">
        <v>14</v>
      </c>
      <c r="Q658" s="8" t="s">
        <v>14</v>
      </c>
      <c r="R658" s="8" t="s">
        <v>14</v>
      </c>
      <c r="S658" s="8" t="s">
        <v>14</v>
      </c>
      <c r="T658" s="8" t="s">
        <v>14</v>
      </c>
    </row>
    <row r="659">
      <c r="A659" s="8" t="s">
        <v>14</v>
      </c>
      <c r="B659" s="8" t="s">
        <v>14</v>
      </c>
      <c r="C659" s="8" t="s">
        <v>14</v>
      </c>
      <c r="D659" s="8" t="s">
        <v>14</v>
      </c>
      <c r="E659" s="8" t="s">
        <v>14</v>
      </c>
      <c r="F659" s="8" t="s">
        <v>14</v>
      </c>
      <c r="G659" s="8" t="s">
        <v>14</v>
      </c>
      <c r="H659" s="8" t="s">
        <v>14</v>
      </c>
      <c r="I659" s="8" t="s">
        <v>14</v>
      </c>
      <c r="J659" s="8" t="s">
        <v>14</v>
      </c>
      <c r="K659" s="8" t="s">
        <v>14</v>
      </c>
      <c r="L659" s="8" t="s">
        <v>14</v>
      </c>
      <c r="M659" s="8" t="s">
        <v>14</v>
      </c>
      <c r="N659" s="8" t="s">
        <v>14</v>
      </c>
      <c r="O659" s="8" t="s">
        <v>14</v>
      </c>
      <c r="P659" s="8" t="s">
        <v>14</v>
      </c>
      <c r="Q659" s="8" t="s">
        <v>14</v>
      </c>
      <c r="R659" s="8" t="s">
        <v>14</v>
      </c>
      <c r="S659" s="8" t="s">
        <v>14</v>
      </c>
      <c r="T659" s="8" t="s">
        <v>14</v>
      </c>
    </row>
    <row r="660">
      <c r="A660" s="8" t="s">
        <v>14</v>
      </c>
      <c r="B660" s="8" t="s">
        <v>14</v>
      </c>
      <c r="C660" s="8" t="s">
        <v>14</v>
      </c>
      <c r="D660" s="8" t="s">
        <v>14</v>
      </c>
      <c r="E660" s="8" t="s">
        <v>14</v>
      </c>
      <c r="F660" s="8" t="s">
        <v>14</v>
      </c>
      <c r="G660" s="8" t="s">
        <v>14</v>
      </c>
      <c r="H660" s="8" t="s">
        <v>14</v>
      </c>
      <c r="I660" s="8" t="s">
        <v>14</v>
      </c>
      <c r="J660" s="8" t="s">
        <v>14</v>
      </c>
      <c r="K660" s="8" t="s">
        <v>14</v>
      </c>
      <c r="L660" s="8" t="s">
        <v>14</v>
      </c>
      <c r="M660" s="8" t="s">
        <v>14</v>
      </c>
      <c r="N660" s="8" t="s">
        <v>14</v>
      </c>
      <c r="O660" s="8" t="s">
        <v>14</v>
      </c>
      <c r="P660" s="8" t="s">
        <v>14</v>
      </c>
      <c r="Q660" s="8" t="s">
        <v>14</v>
      </c>
      <c r="R660" s="8" t="s">
        <v>14</v>
      </c>
      <c r="S660" s="8" t="s">
        <v>14</v>
      </c>
      <c r="T660" s="8" t="s">
        <v>14</v>
      </c>
    </row>
    <row r="661">
      <c r="A661" s="8" t="s">
        <v>14</v>
      </c>
      <c r="B661" s="8" t="s">
        <v>14</v>
      </c>
      <c r="C661" s="8" t="s">
        <v>14</v>
      </c>
      <c r="D661" s="8" t="s">
        <v>14</v>
      </c>
      <c r="E661" s="8" t="s">
        <v>14</v>
      </c>
      <c r="F661" s="8" t="s">
        <v>14</v>
      </c>
      <c r="G661" s="8" t="s">
        <v>14</v>
      </c>
      <c r="H661" s="8" t="s">
        <v>14</v>
      </c>
      <c r="I661" s="8" t="s">
        <v>14</v>
      </c>
      <c r="J661" s="8" t="s">
        <v>14</v>
      </c>
      <c r="K661" s="8" t="s">
        <v>14</v>
      </c>
      <c r="L661" s="8" t="s">
        <v>14</v>
      </c>
      <c r="M661" s="8" t="s">
        <v>14</v>
      </c>
      <c r="N661" s="8" t="s">
        <v>14</v>
      </c>
      <c r="O661" s="8" t="s">
        <v>14</v>
      </c>
      <c r="P661" s="8" t="s">
        <v>14</v>
      </c>
      <c r="Q661" s="8" t="s">
        <v>14</v>
      </c>
      <c r="R661" s="8" t="s">
        <v>14</v>
      </c>
      <c r="S661" s="8" t="s">
        <v>14</v>
      </c>
      <c r="T661" s="8" t="s">
        <v>14</v>
      </c>
    </row>
    <row r="662">
      <c r="A662" s="8" t="s">
        <v>14</v>
      </c>
      <c r="B662" s="8" t="s">
        <v>14</v>
      </c>
      <c r="C662" s="8" t="s">
        <v>14</v>
      </c>
      <c r="D662" s="8" t="s">
        <v>14</v>
      </c>
      <c r="E662" s="8" t="s">
        <v>14</v>
      </c>
      <c r="F662" s="8" t="s">
        <v>14</v>
      </c>
      <c r="G662" s="8" t="s">
        <v>14</v>
      </c>
      <c r="H662" s="8" t="s">
        <v>14</v>
      </c>
      <c r="I662" s="8" t="s">
        <v>14</v>
      </c>
      <c r="J662" s="8" t="s">
        <v>14</v>
      </c>
      <c r="K662" s="8" t="s">
        <v>14</v>
      </c>
      <c r="L662" s="8" t="s">
        <v>14</v>
      </c>
      <c r="M662" s="8" t="s">
        <v>14</v>
      </c>
      <c r="N662" s="8" t="s">
        <v>14</v>
      </c>
      <c r="O662" s="8" t="s">
        <v>14</v>
      </c>
      <c r="P662" s="8" t="s">
        <v>14</v>
      </c>
      <c r="Q662" s="8" t="s">
        <v>14</v>
      </c>
      <c r="R662" s="8" t="s">
        <v>14</v>
      </c>
      <c r="S662" s="8" t="s">
        <v>14</v>
      </c>
      <c r="T662" s="8" t="s">
        <v>14</v>
      </c>
    </row>
    <row r="663">
      <c r="A663" s="8" t="s">
        <v>14</v>
      </c>
      <c r="B663" s="8" t="s">
        <v>14</v>
      </c>
      <c r="C663" s="8" t="s">
        <v>14</v>
      </c>
      <c r="D663" s="8" t="s">
        <v>14</v>
      </c>
      <c r="E663" s="8" t="s">
        <v>14</v>
      </c>
      <c r="F663" s="8" t="s">
        <v>14</v>
      </c>
      <c r="G663" s="8" t="s">
        <v>14</v>
      </c>
      <c r="H663" s="8" t="s">
        <v>14</v>
      </c>
      <c r="I663" s="8" t="s">
        <v>14</v>
      </c>
      <c r="J663" s="8" t="s">
        <v>14</v>
      </c>
      <c r="K663" s="8" t="s">
        <v>14</v>
      </c>
      <c r="L663" s="8" t="s">
        <v>14</v>
      </c>
      <c r="M663" s="8" t="s">
        <v>14</v>
      </c>
      <c r="N663" s="8" t="s">
        <v>14</v>
      </c>
      <c r="O663" s="8" t="s">
        <v>14</v>
      </c>
      <c r="P663" s="8" t="s">
        <v>14</v>
      </c>
      <c r="Q663" s="8" t="s">
        <v>14</v>
      </c>
      <c r="R663" s="8" t="s">
        <v>14</v>
      </c>
      <c r="S663" s="8" t="s">
        <v>14</v>
      </c>
      <c r="T663" s="8" t="s">
        <v>14</v>
      </c>
    </row>
    <row r="664">
      <c r="A664" s="8" t="s">
        <v>14</v>
      </c>
      <c r="B664" s="8" t="s">
        <v>14</v>
      </c>
      <c r="C664" s="8" t="s">
        <v>14</v>
      </c>
      <c r="D664" s="8" t="s">
        <v>14</v>
      </c>
      <c r="E664" s="8" t="s">
        <v>14</v>
      </c>
      <c r="F664" s="8" t="s">
        <v>14</v>
      </c>
      <c r="G664" s="8" t="s">
        <v>14</v>
      </c>
      <c r="H664" s="8" t="s">
        <v>14</v>
      </c>
      <c r="I664" s="8" t="s">
        <v>14</v>
      </c>
      <c r="J664" s="8" t="s">
        <v>14</v>
      </c>
      <c r="K664" s="8" t="s">
        <v>14</v>
      </c>
      <c r="L664" s="8" t="s">
        <v>14</v>
      </c>
      <c r="M664" s="8" t="s">
        <v>14</v>
      </c>
      <c r="N664" s="8" t="s">
        <v>14</v>
      </c>
      <c r="O664" s="8" t="s">
        <v>14</v>
      </c>
      <c r="P664" s="8" t="s">
        <v>14</v>
      </c>
      <c r="Q664" s="8" t="s">
        <v>14</v>
      </c>
      <c r="R664" s="8" t="s">
        <v>14</v>
      </c>
      <c r="S664" s="8" t="s">
        <v>14</v>
      </c>
      <c r="T664" s="8" t="s">
        <v>14</v>
      </c>
    </row>
    <row r="665">
      <c r="A665" s="8" t="s">
        <v>14</v>
      </c>
      <c r="B665" s="8" t="s">
        <v>14</v>
      </c>
      <c r="C665" s="8" t="s">
        <v>14</v>
      </c>
      <c r="D665" s="8" t="s">
        <v>14</v>
      </c>
      <c r="E665" s="8" t="s">
        <v>14</v>
      </c>
      <c r="F665" s="8" t="s">
        <v>14</v>
      </c>
      <c r="G665" s="8" t="s">
        <v>14</v>
      </c>
      <c r="H665" s="8" t="s">
        <v>14</v>
      </c>
      <c r="I665" s="8" t="s">
        <v>14</v>
      </c>
      <c r="J665" s="8" t="s">
        <v>14</v>
      </c>
      <c r="K665" s="8" t="s">
        <v>14</v>
      </c>
      <c r="L665" s="8" t="s">
        <v>14</v>
      </c>
      <c r="M665" s="8" t="s">
        <v>14</v>
      </c>
      <c r="N665" s="8" t="s">
        <v>14</v>
      </c>
      <c r="O665" s="8" t="s">
        <v>14</v>
      </c>
      <c r="P665" s="8" t="s">
        <v>14</v>
      </c>
      <c r="Q665" s="8" t="s">
        <v>14</v>
      </c>
      <c r="R665" s="8" t="s">
        <v>14</v>
      </c>
      <c r="S665" s="8" t="s">
        <v>14</v>
      </c>
      <c r="T665" s="8" t="s">
        <v>14</v>
      </c>
    </row>
    <row r="666">
      <c r="A666" s="8" t="s">
        <v>14</v>
      </c>
      <c r="B666" s="8" t="s">
        <v>14</v>
      </c>
      <c r="C666" s="8" t="s">
        <v>14</v>
      </c>
      <c r="D666" s="8" t="s">
        <v>14</v>
      </c>
      <c r="E666" s="8" t="s">
        <v>14</v>
      </c>
      <c r="F666" s="8" t="s">
        <v>14</v>
      </c>
      <c r="G666" s="8" t="s">
        <v>14</v>
      </c>
      <c r="H666" s="8" t="s">
        <v>14</v>
      </c>
      <c r="I666" s="8" t="s">
        <v>14</v>
      </c>
      <c r="J666" s="8" t="s">
        <v>14</v>
      </c>
      <c r="K666" s="8" t="s">
        <v>14</v>
      </c>
      <c r="L666" s="8" t="s">
        <v>14</v>
      </c>
      <c r="M666" s="8" t="s">
        <v>14</v>
      </c>
      <c r="N666" s="8" t="s">
        <v>14</v>
      </c>
      <c r="O666" s="8" t="s">
        <v>14</v>
      </c>
      <c r="P666" s="8" t="s">
        <v>14</v>
      </c>
      <c r="Q666" s="8" t="s">
        <v>14</v>
      </c>
      <c r="R666" s="8" t="s">
        <v>14</v>
      </c>
      <c r="S666" s="8" t="s">
        <v>14</v>
      </c>
      <c r="T666" s="8" t="s">
        <v>14</v>
      </c>
    </row>
    <row r="667">
      <c r="A667" s="8" t="s">
        <v>14</v>
      </c>
      <c r="B667" s="8" t="s">
        <v>14</v>
      </c>
      <c r="C667" s="8" t="s">
        <v>14</v>
      </c>
      <c r="D667" s="8" t="s">
        <v>14</v>
      </c>
      <c r="E667" s="8" t="s">
        <v>14</v>
      </c>
      <c r="F667" s="8" t="s">
        <v>14</v>
      </c>
      <c r="G667" s="8" t="s">
        <v>14</v>
      </c>
      <c r="H667" s="8" t="s">
        <v>14</v>
      </c>
      <c r="I667" s="8" t="s">
        <v>14</v>
      </c>
      <c r="J667" s="8" t="s">
        <v>14</v>
      </c>
      <c r="K667" s="8" t="s">
        <v>14</v>
      </c>
      <c r="L667" s="8" t="s">
        <v>14</v>
      </c>
      <c r="M667" s="8" t="s">
        <v>14</v>
      </c>
      <c r="N667" s="8" t="s">
        <v>14</v>
      </c>
      <c r="O667" s="8" t="s">
        <v>14</v>
      </c>
      <c r="P667" s="8" t="s">
        <v>14</v>
      </c>
      <c r="Q667" s="8" t="s">
        <v>14</v>
      </c>
      <c r="R667" s="8" t="s">
        <v>14</v>
      </c>
      <c r="S667" s="8" t="s">
        <v>14</v>
      </c>
      <c r="T667" s="8" t="s">
        <v>14</v>
      </c>
    </row>
    <row r="668">
      <c r="A668" s="8" t="s">
        <v>14</v>
      </c>
      <c r="B668" s="8" t="s">
        <v>14</v>
      </c>
      <c r="C668" s="8" t="s">
        <v>14</v>
      </c>
      <c r="D668" s="8" t="s">
        <v>14</v>
      </c>
      <c r="E668" s="8" t="s">
        <v>14</v>
      </c>
      <c r="F668" s="8" t="s">
        <v>14</v>
      </c>
      <c r="G668" s="8" t="s">
        <v>14</v>
      </c>
      <c r="H668" s="8" t="s">
        <v>14</v>
      </c>
      <c r="I668" s="8" t="s">
        <v>14</v>
      </c>
      <c r="J668" s="8" t="s">
        <v>14</v>
      </c>
      <c r="K668" s="8" t="s">
        <v>14</v>
      </c>
      <c r="L668" s="8" t="s">
        <v>14</v>
      </c>
      <c r="M668" s="8" t="s">
        <v>14</v>
      </c>
      <c r="N668" s="8" t="s">
        <v>14</v>
      </c>
      <c r="O668" s="8" t="s">
        <v>14</v>
      </c>
      <c r="P668" s="8" t="s">
        <v>14</v>
      </c>
      <c r="Q668" s="8" t="s">
        <v>14</v>
      </c>
      <c r="R668" s="8" t="s">
        <v>14</v>
      </c>
      <c r="S668" s="8" t="s">
        <v>14</v>
      </c>
      <c r="T668" s="8" t="s">
        <v>14</v>
      </c>
    </row>
    <row r="669">
      <c r="A669" s="8" t="s">
        <v>14</v>
      </c>
      <c r="B669" s="8" t="s">
        <v>14</v>
      </c>
      <c r="C669" s="8" t="s">
        <v>14</v>
      </c>
      <c r="D669" s="8" t="s">
        <v>14</v>
      </c>
      <c r="E669" s="8" t="s">
        <v>14</v>
      </c>
      <c r="F669" s="8" t="s">
        <v>14</v>
      </c>
      <c r="G669" s="8" t="s">
        <v>14</v>
      </c>
      <c r="H669" s="8" t="s">
        <v>14</v>
      </c>
      <c r="I669" s="8" t="s">
        <v>14</v>
      </c>
      <c r="J669" s="8" t="s">
        <v>14</v>
      </c>
      <c r="K669" s="8" t="s">
        <v>14</v>
      </c>
      <c r="L669" s="8" t="s">
        <v>14</v>
      </c>
      <c r="M669" s="8" t="s">
        <v>14</v>
      </c>
      <c r="N669" s="8" t="s">
        <v>14</v>
      </c>
      <c r="O669" s="8" t="s">
        <v>14</v>
      </c>
      <c r="P669" s="8" t="s">
        <v>14</v>
      </c>
      <c r="Q669" s="8" t="s">
        <v>14</v>
      </c>
      <c r="R669" s="8" t="s">
        <v>14</v>
      </c>
      <c r="S669" s="8" t="s">
        <v>14</v>
      </c>
      <c r="T669" s="8" t="s">
        <v>14</v>
      </c>
    </row>
    <row r="670">
      <c r="A670" s="8" t="s">
        <v>14</v>
      </c>
      <c r="B670" s="8" t="s">
        <v>14</v>
      </c>
      <c r="C670" s="8" t="s">
        <v>14</v>
      </c>
      <c r="D670" s="8" t="s">
        <v>14</v>
      </c>
      <c r="E670" s="8" t="s">
        <v>14</v>
      </c>
      <c r="F670" s="8" t="s">
        <v>14</v>
      </c>
      <c r="G670" s="8" t="s">
        <v>14</v>
      </c>
      <c r="H670" s="8" t="s">
        <v>14</v>
      </c>
      <c r="I670" s="8" t="s">
        <v>14</v>
      </c>
      <c r="J670" s="8" t="s">
        <v>14</v>
      </c>
      <c r="K670" s="8" t="s">
        <v>14</v>
      </c>
      <c r="L670" s="8" t="s">
        <v>14</v>
      </c>
      <c r="M670" s="8" t="s">
        <v>14</v>
      </c>
      <c r="N670" s="8" t="s">
        <v>14</v>
      </c>
      <c r="O670" s="8" t="s">
        <v>14</v>
      </c>
      <c r="P670" s="8" t="s">
        <v>14</v>
      </c>
      <c r="Q670" s="8" t="s">
        <v>14</v>
      </c>
      <c r="R670" s="8" t="s">
        <v>14</v>
      </c>
      <c r="S670" s="8" t="s">
        <v>14</v>
      </c>
      <c r="T670" s="8" t="s">
        <v>14</v>
      </c>
    </row>
    <row r="671">
      <c r="A671" s="8" t="s">
        <v>14</v>
      </c>
      <c r="B671" s="8" t="s">
        <v>14</v>
      </c>
      <c r="C671" s="8" t="s">
        <v>14</v>
      </c>
      <c r="D671" s="8" t="s">
        <v>14</v>
      </c>
      <c r="E671" s="8" t="s">
        <v>14</v>
      </c>
      <c r="F671" s="8" t="s">
        <v>14</v>
      </c>
      <c r="G671" s="8" t="s">
        <v>14</v>
      </c>
      <c r="H671" s="8" t="s">
        <v>14</v>
      </c>
      <c r="I671" s="8" t="s">
        <v>14</v>
      </c>
      <c r="J671" s="8" t="s">
        <v>14</v>
      </c>
      <c r="K671" s="8" t="s">
        <v>14</v>
      </c>
      <c r="L671" s="8" t="s">
        <v>14</v>
      </c>
      <c r="M671" s="8" t="s">
        <v>14</v>
      </c>
      <c r="N671" s="8" t="s">
        <v>14</v>
      </c>
      <c r="O671" s="8" t="s">
        <v>14</v>
      </c>
      <c r="P671" s="8" t="s">
        <v>14</v>
      </c>
      <c r="Q671" s="8" t="s">
        <v>14</v>
      </c>
      <c r="R671" s="8" t="s">
        <v>14</v>
      </c>
      <c r="S671" s="8" t="s">
        <v>14</v>
      </c>
      <c r="T671" s="8" t="s">
        <v>14</v>
      </c>
    </row>
    <row r="672">
      <c r="A672" s="8" t="s">
        <v>14</v>
      </c>
      <c r="B672" s="8" t="s">
        <v>14</v>
      </c>
      <c r="C672" s="8" t="s">
        <v>14</v>
      </c>
      <c r="D672" s="8" t="s">
        <v>14</v>
      </c>
      <c r="E672" s="8" t="s">
        <v>14</v>
      </c>
      <c r="F672" s="8" t="s">
        <v>14</v>
      </c>
      <c r="G672" s="8" t="s">
        <v>14</v>
      </c>
      <c r="H672" s="8" t="s">
        <v>14</v>
      </c>
      <c r="I672" s="8" t="s">
        <v>14</v>
      </c>
      <c r="J672" s="8" t="s">
        <v>14</v>
      </c>
      <c r="K672" s="8" t="s">
        <v>14</v>
      </c>
      <c r="L672" s="8" t="s">
        <v>14</v>
      </c>
      <c r="M672" s="8" t="s">
        <v>14</v>
      </c>
      <c r="N672" s="8" t="s">
        <v>14</v>
      </c>
      <c r="O672" s="8" t="s">
        <v>14</v>
      </c>
      <c r="P672" s="8" t="s">
        <v>14</v>
      </c>
      <c r="Q672" s="8" t="s">
        <v>14</v>
      </c>
      <c r="R672" s="8" t="s">
        <v>14</v>
      </c>
      <c r="S672" s="8" t="s">
        <v>14</v>
      </c>
      <c r="T672" s="8" t="s">
        <v>14</v>
      </c>
    </row>
    <row r="673">
      <c r="A673" s="8" t="s">
        <v>14</v>
      </c>
      <c r="B673" s="8" t="s">
        <v>14</v>
      </c>
      <c r="C673" s="8" t="s">
        <v>14</v>
      </c>
      <c r="D673" s="8" t="s">
        <v>14</v>
      </c>
      <c r="E673" s="8" t="s">
        <v>14</v>
      </c>
      <c r="F673" s="8" t="s">
        <v>14</v>
      </c>
      <c r="G673" s="8" t="s">
        <v>14</v>
      </c>
      <c r="H673" s="8" t="s">
        <v>14</v>
      </c>
      <c r="I673" s="8" t="s">
        <v>14</v>
      </c>
      <c r="J673" s="8" t="s">
        <v>14</v>
      </c>
      <c r="K673" s="8" t="s">
        <v>14</v>
      </c>
      <c r="L673" s="8" t="s">
        <v>14</v>
      </c>
      <c r="M673" s="8" t="s">
        <v>14</v>
      </c>
      <c r="N673" s="8" t="s">
        <v>14</v>
      </c>
      <c r="O673" s="8" t="s">
        <v>14</v>
      </c>
      <c r="P673" s="8" t="s">
        <v>14</v>
      </c>
      <c r="Q673" s="8" t="s">
        <v>14</v>
      </c>
      <c r="R673" s="8" t="s">
        <v>14</v>
      </c>
      <c r="S673" s="8" t="s">
        <v>14</v>
      </c>
      <c r="T673" s="8" t="s">
        <v>14</v>
      </c>
    </row>
    <row r="674">
      <c r="A674" s="8" t="s">
        <v>14</v>
      </c>
      <c r="B674" s="8" t="s">
        <v>14</v>
      </c>
      <c r="C674" s="8" t="s">
        <v>14</v>
      </c>
      <c r="D674" s="8" t="s">
        <v>14</v>
      </c>
      <c r="E674" s="8" t="s">
        <v>14</v>
      </c>
      <c r="F674" s="8" t="s">
        <v>14</v>
      </c>
      <c r="G674" s="8" t="s">
        <v>14</v>
      </c>
      <c r="H674" s="8" t="s">
        <v>14</v>
      </c>
      <c r="I674" s="8" t="s">
        <v>14</v>
      </c>
      <c r="J674" s="8" t="s">
        <v>14</v>
      </c>
      <c r="K674" s="8" t="s">
        <v>14</v>
      </c>
      <c r="L674" s="8" t="s">
        <v>14</v>
      </c>
      <c r="M674" s="8" t="s">
        <v>14</v>
      </c>
      <c r="N674" s="8" t="s">
        <v>14</v>
      </c>
      <c r="O674" s="8" t="s">
        <v>14</v>
      </c>
      <c r="P674" s="8" t="s">
        <v>14</v>
      </c>
      <c r="Q674" s="8" t="s">
        <v>14</v>
      </c>
      <c r="R674" s="8" t="s">
        <v>14</v>
      </c>
      <c r="S674" s="8" t="s">
        <v>14</v>
      </c>
      <c r="T674" s="8" t="s">
        <v>14</v>
      </c>
    </row>
    <row r="675">
      <c r="A675" s="8" t="s">
        <v>14</v>
      </c>
      <c r="B675" s="8" t="s">
        <v>14</v>
      </c>
      <c r="C675" s="8" t="s">
        <v>14</v>
      </c>
      <c r="D675" s="8" t="s">
        <v>14</v>
      </c>
      <c r="E675" s="8" t="s">
        <v>14</v>
      </c>
      <c r="F675" s="8" t="s">
        <v>14</v>
      </c>
      <c r="G675" s="8" t="s">
        <v>14</v>
      </c>
      <c r="H675" s="8" t="s">
        <v>14</v>
      </c>
      <c r="I675" s="8" t="s">
        <v>14</v>
      </c>
      <c r="J675" s="8" t="s">
        <v>14</v>
      </c>
      <c r="K675" s="8" t="s">
        <v>14</v>
      </c>
      <c r="L675" s="8" t="s">
        <v>14</v>
      </c>
      <c r="M675" s="8" t="s">
        <v>14</v>
      </c>
      <c r="N675" s="8" t="s">
        <v>14</v>
      </c>
      <c r="O675" s="8" t="s">
        <v>14</v>
      </c>
      <c r="P675" s="8" t="s">
        <v>14</v>
      </c>
      <c r="Q675" s="8" t="s">
        <v>14</v>
      </c>
      <c r="R675" s="8" t="s">
        <v>14</v>
      </c>
      <c r="S675" s="8" t="s">
        <v>14</v>
      </c>
      <c r="T675" s="8" t="s">
        <v>14</v>
      </c>
    </row>
    <row r="676">
      <c r="A676" s="8" t="s">
        <v>14</v>
      </c>
      <c r="B676" s="8" t="s">
        <v>14</v>
      </c>
      <c r="C676" s="8" t="s">
        <v>14</v>
      </c>
      <c r="D676" s="8" t="s">
        <v>14</v>
      </c>
      <c r="E676" s="8" t="s">
        <v>14</v>
      </c>
      <c r="F676" s="8" t="s">
        <v>14</v>
      </c>
      <c r="G676" s="8" t="s">
        <v>14</v>
      </c>
      <c r="H676" s="8" t="s">
        <v>14</v>
      </c>
      <c r="I676" s="8" t="s">
        <v>14</v>
      </c>
      <c r="J676" s="8" t="s">
        <v>14</v>
      </c>
      <c r="K676" s="8" t="s">
        <v>14</v>
      </c>
      <c r="L676" s="8" t="s">
        <v>14</v>
      </c>
      <c r="M676" s="8" t="s">
        <v>14</v>
      </c>
      <c r="N676" s="8" t="s">
        <v>14</v>
      </c>
      <c r="O676" s="8" t="s">
        <v>14</v>
      </c>
      <c r="P676" s="8" t="s">
        <v>14</v>
      </c>
      <c r="Q676" s="8" t="s">
        <v>14</v>
      </c>
      <c r="R676" s="8" t="s">
        <v>14</v>
      </c>
      <c r="S676" s="8" t="s">
        <v>14</v>
      </c>
      <c r="T676" s="8" t="s">
        <v>14</v>
      </c>
    </row>
    <row r="677">
      <c r="A677" s="8" t="s">
        <v>14</v>
      </c>
      <c r="B677" s="8" t="s">
        <v>14</v>
      </c>
      <c r="C677" s="8" t="s">
        <v>14</v>
      </c>
      <c r="D677" s="8" t="s">
        <v>14</v>
      </c>
      <c r="E677" s="8" t="s">
        <v>14</v>
      </c>
      <c r="F677" s="8" t="s">
        <v>14</v>
      </c>
      <c r="G677" s="8" t="s">
        <v>14</v>
      </c>
      <c r="H677" s="8" t="s">
        <v>14</v>
      </c>
      <c r="I677" s="8" t="s">
        <v>14</v>
      </c>
      <c r="J677" s="8" t="s">
        <v>14</v>
      </c>
      <c r="K677" s="8" t="s">
        <v>14</v>
      </c>
      <c r="L677" s="8" t="s">
        <v>14</v>
      </c>
      <c r="M677" s="8" t="s">
        <v>14</v>
      </c>
      <c r="N677" s="8" t="s">
        <v>14</v>
      </c>
      <c r="O677" s="8" t="s">
        <v>14</v>
      </c>
      <c r="P677" s="8" t="s">
        <v>14</v>
      </c>
      <c r="Q677" s="8" t="s">
        <v>14</v>
      </c>
      <c r="R677" s="8" t="s">
        <v>14</v>
      </c>
      <c r="S677" s="8" t="s">
        <v>14</v>
      </c>
      <c r="T677" s="8" t="s">
        <v>14</v>
      </c>
    </row>
    <row r="678">
      <c r="A678" s="8" t="s">
        <v>14</v>
      </c>
      <c r="B678" s="8" t="s">
        <v>14</v>
      </c>
      <c r="C678" s="8" t="s">
        <v>14</v>
      </c>
      <c r="D678" s="8" t="s">
        <v>14</v>
      </c>
      <c r="E678" s="8" t="s">
        <v>14</v>
      </c>
      <c r="F678" s="8" t="s">
        <v>14</v>
      </c>
      <c r="G678" s="8" t="s">
        <v>14</v>
      </c>
      <c r="H678" s="8" t="s">
        <v>14</v>
      </c>
      <c r="I678" s="8" t="s">
        <v>14</v>
      </c>
      <c r="J678" s="8" t="s">
        <v>14</v>
      </c>
      <c r="K678" s="8" t="s">
        <v>14</v>
      </c>
      <c r="L678" s="8" t="s">
        <v>14</v>
      </c>
      <c r="M678" s="8" t="s">
        <v>14</v>
      </c>
      <c r="N678" s="8" t="s">
        <v>14</v>
      </c>
      <c r="O678" s="8" t="s">
        <v>14</v>
      </c>
      <c r="P678" s="8" t="s">
        <v>14</v>
      </c>
      <c r="Q678" s="8" t="s">
        <v>14</v>
      </c>
      <c r="R678" s="8" t="s">
        <v>14</v>
      </c>
      <c r="S678" s="8" t="s">
        <v>14</v>
      </c>
      <c r="T678" s="8" t="s">
        <v>14</v>
      </c>
    </row>
    <row r="679">
      <c r="A679" s="8" t="s">
        <v>14</v>
      </c>
      <c r="B679" s="8" t="s">
        <v>14</v>
      </c>
      <c r="C679" s="8" t="s">
        <v>14</v>
      </c>
      <c r="D679" s="8" t="s">
        <v>14</v>
      </c>
      <c r="E679" s="8" t="s">
        <v>14</v>
      </c>
      <c r="F679" s="8" t="s">
        <v>14</v>
      </c>
      <c r="G679" s="8" t="s">
        <v>14</v>
      </c>
      <c r="H679" s="8" t="s">
        <v>14</v>
      </c>
      <c r="I679" s="8" t="s">
        <v>14</v>
      </c>
      <c r="J679" s="8" t="s">
        <v>14</v>
      </c>
      <c r="K679" s="8" t="s">
        <v>14</v>
      </c>
      <c r="L679" s="8" t="s">
        <v>14</v>
      </c>
      <c r="M679" s="8" t="s">
        <v>14</v>
      </c>
      <c r="N679" s="8" t="s">
        <v>14</v>
      </c>
      <c r="O679" s="8" t="s">
        <v>14</v>
      </c>
      <c r="P679" s="8" t="s">
        <v>14</v>
      </c>
      <c r="Q679" s="8" t="s">
        <v>14</v>
      </c>
      <c r="R679" s="8" t="s">
        <v>14</v>
      </c>
      <c r="S679" s="8" t="s">
        <v>14</v>
      </c>
      <c r="T679" s="8" t="s">
        <v>14</v>
      </c>
    </row>
    <row r="680">
      <c r="A680" s="8" t="s">
        <v>14</v>
      </c>
      <c r="B680" s="8" t="s">
        <v>14</v>
      </c>
      <c r="C680" s="8" t="s">
        <v>14</v>
      </c>
      <c r="D680" s="8" t="s">
        <v>14</v>
      </c>
      <c r="E680" s="8" t="s">
        <v>14</v>
      </c>
      <c r="F680" s="8" t="s">
        <v>14</v>
      </c>
      <c r="G680" s="8" t="s">
        <v>14</v>
      </c>
      <c r="H680" s="8" t="s">
        <v>14</v>
      </c>
      <c r="I680" s="8" t="s">
        <v>14</v>
      </c>
      <c r="J680" s="8" t="s">
        <v>14</v>
      </c>
      <c r="K680" s="8" t="s">
        <v>14</v>
      </c>
      <c r="L680" s="8" t="s">
        <v>14</v>
      </c>
      <c r="M680" s="8" t="s">
        <v>14</v>
      </c>
      <c r="N680" s="8" t="s">
        <v>14</v>
      </c>
      <c r="O680" s="8" t="s">
        <v>14</v>
      </c>
      <c r="P680" s="8" t="s">
        <v>14</v>
      </c>
      <c r="Q680" s="8" t="s">
        <v>14</v>
      </c>
      <c r="R680" s="8" t="s">
        <v>14</v>
      </c>
      <c r="S680" s="8" t="s">
        <v>14</v>
      </c>
      <c r="T680" s="8" t="s">
        <v>14</v>
      </c>
    </row>
    <row r="681">
      <c r="A681" s="8" t="s">
        <v>14</v>
      </c>
      <c r="B681" s="8" t="s">
        <v>14</v>
      </c>
      <c r="C681" s="8" t="s">
        <v>14</v>
      </c>
      <c r="D681" s="8" t="s">
        <v>14</v>
      </c>
      <c r="E681" s="8" t="s">
        <v>14</v>
      </c>
      <c r="F681" s="8" t="s">
        <v>14</v>
      </c>
      <c r="G681" s="8" t="s">
        <v>14</v>
      </c>
      <c r="H681" s="8" t="s">
        <v>14</v>
      </c>
      <c r="I681" s="8" t="s">
        <v>14</v>
      </c>
      <c r="J681" s="8" t="s">
        <v>14</v>
      </c>
      <c r="K681" s="8" t="s">
        <v>14</v>
      </c>
      <c r="L681" s="8" t="s">
        <v>14</v>
      </c>
      <c r="M681" s="8" t="s">
        <v>14</v>
      </c>
      <c r="N681" s="8" t="s">
        <v>14</v>
      </c>
      <c r="O681" s="8" t="s">
        <v>14</v>
      </c>
      <c r="P681" s="8" t="s">
        <v>14</v>
      </c>
      <c r="Q681" s="8" t="s">
        <v>14</v>
      </c>
      <c r="R681" s="8" t="s">
        <v>14</v>
      </c>
      <c r="S681" s="8" t="s">
        <v>14</v>
      </c>
      <c r="T681" s="8" t="s">
        <v>14</v>
      </c>
    </row>
    <row r="682">
      <c r="A682" s="8" t="s">
        <v>14</v>
      </c>
      <c r="B682" s="8" t="s">
        <v>14</v>
      </c>
      <c r="C682" s="8" t="s">
        <v>14</v>
      </c>
      <c r="D682" s="8" t="s">
        <v>14</v>
      </c>
      <c r="E682" s="8" t="s">
        <v>14</v>
      </c>
      <c r="F682" s="8" t="s">
        <v>14</v>
      </c>
      <c r="G682" s="8" t="s">
        <v>14</v>
      </c>
      <c r="H682" s="8" t="s">
        <v>14</v>
      </c>
      <c r="I682" s="8" t="s">
        <v>14</v>
      </c>
      <c r="J682" s="8" t="s">
        <v>14</v>
      </c>
      <c r="K682" s="8" t="s">
        <v>14</v>
      </c>
      <c r="L682" s="8" t="s">
        <v>14</v>
      </c>
      <c r="M682" s="8" t="s">
        <v>14</v>
      </c>
      <c r="N682" s="8" t="s">
        <v>14</v>
      </c>
      <c r="O682" s="8" t="s">
        <v>14</v>
      </c>
      <c r="P682" s="8" t="s">
        <v>14</v>
      </c>
      <c r="Q682" s="8" t="s">
        <v>14</v>
      </c>
      <c r="R682" s="8" t="s">
        <v>14</v>
      </c>
      <c r="S682" s="8" t="s">
        <v>14</v>
      </c>
      <c r="T682" s="8" t="s">
        <v>14</v>
      </c>
    </row>
    <row r="683">
      <c r="A683" s="8" t="s">
        <v>14</v>
      </c>
      <c r="B683" s="8" t="s">
        <v>14</v>
      </c>
      <c r="C683" s="8" t="s">
        <v>14</v>
      </c>
      <c r="D683" s="8" t="s">
        <v>14</v>
      </c>
      <c r="E683" s="8" t="s">
        <v>14</v>
      </c>
      <c r="F683" s="8" t="s">
        <v>14</v>
      </c>
      <c r="G683" s="8" t="s">
        <v>14</v>
      </c>
      <c r="H683" s="8" t="s">
        <v>14</v>
      </c>
      <c r="I683" s="8" t="s">
        <v>14</v>
      </c>
      <c r="J683" s="8" t="s">
        <v>14</v>
      </c>
      <c r="K683" s="8" t="s">
        <v>14</v>
      </c>
      <c r="L683" s="8" t="s">
        <v>14</v>
      </c>
      <c r="M683" s="8" t="s">
        <v>14</v>
      </c>
      <c r="N683" s="8" t="s">
        <v>14</v>
      </c>
      <c r="O683" s="8" t="s">
        <v>14</v>
      </c>
      <c r="P683" s="8" t="s">
        <v>14</v>
      </c>
      <c r="Q683" s="8" t="s">
        <v>14</v>
      </c>
      <c r="R683" s="8" t="s">
        <v>14</v>
      </c>
      <c r="S683" s="8" t="s">
        <v>14</v>
      </c>
      <c r="T683" s="8" t="s">
        <v>14</v>
      </c>
    </row>
    <row r="684">
      <c r="A684" s="8" t="s">
        <v>14</v>
      </c>
      <c r="B684" s="8" t="s">
        <v>14</v>
      </c>
      <c r="C684" s="8" t="s">
        <v>14</v>
      </c>
      <c r="D684" s="8" t="s">
        <v>14</v>
      </c>
      <c r="E684" s="8" t="s">
        <v>14</v>
      </c>
      <c r="F684" s="8" t="s">
        <v>14</v>
      </c>
      <c r="G684" s="8" t="s">
        <v>14</v>
      </c>
      <c r="H684" s="8" t="s">
        <v>14</v>
      </c>
      <c r="I684" s="8" t="s">
        <v>14</v>
      </c>
      <c r="J684" s="8" t="s">
        <v>14</v>
      </c>
      <c r="K684" s="8" t="s">
        <v>14</v>
      </c>
      <c r="L684" s="8" t="s">
        <v>14</v>
      </c>
      <c r="M684" s="8" t="s">
        <v>14</v>
      </c>
      <c r="N684" s="8" t="s">
        <v>14</v>
      </c>
      <c r="O684" s="8" t="s">
        <v>14</v>
      </c>
      <c r="P684" s="8" t="s">
        <v>14</v>
      </c>
      <c r="Q684" s="8" t="s">
        <v>14</v>
      </c>
      <c r="R684" s="8" t="s">
        <v>14</v>
      </c>
      <c r="S684" s="8" t="s">
        <v>14</v>
      </c>
      <c r="T684" s="8" t="s">
        <v>14</v>
      </c>
    </row>
    <row r="685">
      <c r="A685" s="8" t="s">
        <v>14</v>
      </c>
      <c r="B685" s="8" t="s">
        <v>14</v>
      </c>
      <c r="C685" s="8" t="s">
        <v>14</v>
      </c>
      <c r="D685" s="8" t="s">
        <v>14</v>
      </c>
      <c r="E685" s="8" t="s">
        <v>14</v>
      </c>
      <c r="F685" s="8" t="s">
        <v>14</v>
      </c>
      <c r="G685" s="8" t="s">
        <v>14</v>
      </c>
      <c r="H685" s="8" t="s">
        <v>14</v>
      </c>
      <c r="I685" s="8" t="s">
        <v>14</v>
      </c>
      <c r="J685" s="8" t="s">
        <v>14</v>
      </c>
      <c r="K685" s="8" t="s">
        <v>14</v>
      </c>
      <c r="L685" s="8" t="s">
        <v>14</v>
      </c>
      <c r="M685" s="8" t="s">
        <v>14</v>
      </c>
      <c r="N685" s="8" t="s">
        <v>14</v>
      </c>
      <c r="O685" s="8" t="s">
        <v>14</v>
      </c>
      <c r="P685" s="8" t="s">
        <v>14</v>
      </c>
      <c r="Q685" s="8" t="s">
        <v>14</v>
      </c>
      <c r="R685" s="8" t="s">
        <v>14</v>
      </c>
      <c r="S685" s="8" t="s">
        <v>14</v>
      </c>
      <c r="T685" s="8" t="s">
        <v>14</v>
      </c>
    </row>
    <row r="686">
      <c r="A686" s="8" t="s">
        <v>14</v>
      </c>
      <c r="B686" s="8" t="s">
        <v>14</v>
      </c>
      <c r="C686" s="8" t="s">
        <v>14</v>
      </c>
      <c r="D686" s="8" t="s">
        <v>14</v>
      </c>
      <c r="E686" s="8" t="s">
        <v>14</v>
      </c>
      <c r="F686" s="8" t="s">
        <v>14</v>
      </c>
      <c r="G686" s="8" t="s">
        <v>14</v>
      </c>
      <c r="H686" s="8" t="s">
        <v>14</v>
      </c>
      <c r="I686" s="8" t="s">
        <v>14</v>
      </c>
      <c r="J686" s="8" t="s">
        <v>14</v>
      </c>
      <c r="K686" s="8" t="s">
        <v>14</v>
      </c>
      <c r="L686" s="8" t="s">
        <v>14</v>
      </c>
      <c r="M686" s="8" t="s">
        <v>14</v>
      </c>
      <c r="N686" s="8" t="s">
        <v>14</v>
      </c>
      <c r="O686" s="8" t="s">
        <v>14</v>
      </c>
      <c r="P686" s="8" t="s">
        <v>14</v>
      </c>
      <c r="Q686" s="8" t="s">
        <v>14</v>
      </c>
      <c r="R686" s="8" t="s">
        <v>14</v>
      </c>
      <c r="S686" s="8" t="s">
        <v>14</v>
      </c>
      <c r="T686" s="8" t="s">
        <v>14</v>
      </c>
    </row>
    <row r="687">
      <c r="A687" s="8" t="s">
        <v>14</v>
      </c>
      <c r="B687" s="8" t="s">
        <v>14</v>
      </c>
      <c r="C687" s="8" t="s">
        <v>14</v>
      </c>
      <c r="D687" s="8" t="s">
        <v>14</v>
      </c>
      <c r="E687" s="8" t="s">
        <v>14</v>
      </c>
      <c r="F687" s="8" t="s">
        <v>14</v>
      </c>
      <c r="G687" s="8" t="s">
        <v>14</v>
      </c>
      <c r="H687" s="8" t="s">
        <v>14</v>
      </c>
      <c r="I687" s="8" t="s">
        <v>14</v>
      </c>
      <c r="J687" s="8" t="s">
        <v>14</v>
      </c>
      <c r="K687" s="8" t="s">
        <v>14</v>
      </c>
      <c r="L687" s="8" t="s">
        <v>14</v>
      </c>
      <c r="M687" s="8" t="s">
        <v>14</v>
      </c>
      <c r="N687" s="8" t="s">
        <v>14</v>
      </c>
      <c r="O687" s="8" t="s">
        <v>14</v>
      </c>
      <c r="P687" s="8" t="s">
        <v>14</v>
      </c>
      <c r="Q687" s="8" t="s">
        <v>14</v>
      </c>
      <c r="R687" s="8" t="s">
        <v>14</v>
      </c>
      <c r="S687" s="8" t="s">
        <v>14</v>
      </c>
      <c r="T687" s="8" t="s">
        <v>14</v>
      </c>
    </row>
    <row r="688">
      <c r="A688" s="8" t="s">
        <v>14</v>
      </c>
      <c r="B688" s="8" t="s">
        <v>14</v>
      </c>
      <c r="C688" s="8" t="s">
        <v>14</v>
      </c>
      <c r="D688" s="8" t="s">
        <v>14</v>
      </c>
      <c r="E688" s="8" t="s">
        <v>14</v>
      </c>
      <c r="F688" s="8" t="s">
        <v>14</v>
      </c>
      <c r="G688" s="8" t="s">
        <v>14</v>
      </c>
      <c r="H688" s="8" t="s">
        <v>14</v>
      </c>
      <c r="I688" s="8" t="s">
        <v>14</v>
      </c>
      <c r="J688" s="8" t="s">
        <v>14</v>
      </c>
      <c r="K688" s="8" t="s">
        <v>14</v>
      </c>
      <c r="L688" s="8" t="s">
        <v>14</v>
      </c>
      <c r="M688" s="8" t="s">
        <v>14</v>
      </c>
      <c r="N688" s="8" t="s">
        <v>14</v>
      </c>
      <c r="O688" s="8" t="s">
        <v>14</v>
      </c>
      <c r="P688" s="8" t="s">
        <v>14</v>
      </c>
      <c r="Q688" s="8" t="s">
        <v>14</v>
      </c>
      <c r="R688" s="8" t="s">
        <v>14</v>
      </c>
      <c r="S688" s="8" t="s">
        <v>14</v>
      </c>
      <c r="T688" s="8" t="s">
        <v>14</v>
      </c>
    </row>
    <row r="689">
      <c r="A689" s="8" t="s">
        <v>14</v>
      </c>
      <c r="B689" s="8" t="s">
        <v>14</v>
      </c>
      <c r="C689" s="8" t="s">
        <v>14</v>
      </c>
      <c r="D689" s="8" t="s">
        <v>14</v>
      </c>
      <c r="E689" s="8" t="s">
        <v>14</v>
      </c>
      <c r="F689" s="8" t="s">
        <v>14</v>
      </c>
      <c r="G689" s="8" t="s">
        <v>14</v>
      </c>
      <c r="H689" s="8" t="s">
        <v>14</v>
      </c>
      <c r="I689" s="8" t="s">
        <v>14</v>
      </c>
      <c r="J689" s="8" t="s">
        <v>14</v>
      </c>
      <c r="K689" s="8" t="s">
        <v>14</v>
      </c>
      <c r="L689" s="8" t="s">
        <v>14</v>
      </c>
      <c r="M689" s="8" t="s">
        <v>14</v>
      </c>
      <c r="N689" s="8" t="s">
        <v>14</v>
      </c>
      <c r="O689" s="8" t="s">
        <v>14</v>
      </c>
      <c r="P689" s="8" t="s">
        <v>14</v>
      </c>
      <c r="Q689" s="8" t="s">
        <v>14</v>
      </c>
      <c r="R689" s="8" t="s">
        <v>14</v>
      </c>
      <c r="S689" s="8" t="s">
        <v>14</v>
      </c>
      <c r="T689" s="8" t="s">
        <v>14</v>
      </c>
    </row>
    <row r="690">
      <c r="A690" s="8" t="s">
        <v>14</v>
      </c>
      <c r="B690" s="8" t="s">
        <v>14</v>
      </c>
      <c r="C690" s="8" t="s">
        <v>14</v>
      </c>
      <c r="D690" s="8" t="s">
        <v>14</v>
      </c>
      <c r="E690" s="8" t="s">
        <v>14</v>
      </c>
      <c r="F690" s="8" t="s">
        <v>14</v>
      </c>
      <c r="G690" s="8" t="s">
        <v>14</v>
      </c>
      <c r="H690" s="8" t="s">
        <v>14</v>
      </c>
      <c r="I690" s="8" t="s">
        <v>14</v>
      </c>
      <c r="J690" s="8" t="s">
        <v>14</v>
      </c>
      <c r="K690" s="8" t="s">
        <v>14</v>
      </c>
      <c r="L690" s="8" t="s">
        <v>14</v>
      </c>
      <c r="M690" s="8" t="s">
        <v>14</v>
      </c>
      <c r="N690" s="8" t="s">
        <v>14</v>
      </c>
      <c r="O690" s="8" t="s">
        <v>14</v>
      </c>
      <c r="P690" s="8" t="s">
        <v>14</v>
      </c>
      <c r="Q690" s="8" t="s">
        <v>14</v>
      </c>
      <c r="R690" s="8" t="s">
        <v>14</v>
      </c>
      <c r="S690" s="8" t="s">
        <v>14</v>
      </c>
      <c r="T690" s="8" t="s">
        <v>14</v>
      </c>
    </row>
    <row r="691">
      <c r="A691" s="8" t="s">
        <v>14</v>
      </c>
      <c r="B691" s="8" t="s">
        <v>14</v>
      </c>
      <c r="C691" s="8" t="s">
        <v>14</v>
      </c>
      <c r="D691" s="8" t="s">
        <v>14</v>
      </c>
      <c r="E691" s="8" t="s">
        <v>14</v>
      </c>
      <c r="F691" s="8" t="s">
        <v>14</v>
      </c>
      <c r="G691" s="8" t="s">
        <v>14</v>
      </c>
      <c r="H691" s="8" t="s">
        <v>14</v>
      </c>
      <c r="I691" s="8" t="s">
        <v>14</v>
      </c>
      <c r="J691" s="8" t="s">
        <v>14</v>
      </c>
      <c r="K691" s="8" t="s">
        <v>14</v>
      </c>
      <c r="L691" s="8" t="s">
        <v>14</v>
      </c>
      <c r="M691" s="8" t="s">
        <v>14</v>
      </c>
      <c r="N691" s="8" t="s">
        <v>14</v>
      </c>
      <c r="O691" s="8" t="s">
        <v>14</v>
      </c>
      <c r="P691" s="8" t="s">
        <v>14</v>
      </c>
      <c r="Q691" s="8" t="s">
        <v>14</v>
      </c>
      <c r="R691" s="8" t="s">
        <v>14</v>
      </c>
      <c r="S691" s="8" t="s">
        <v>14</v>
      </c>
      <c r="T691" s="8" t="s">
        <v>14</v>
      </c>
    </row>
    <row r="692">
      <c r="A692" s="8" t="s">
        <v>14</v>
      </c>
      <c r="B692" s="8" t="s">
        <v>14</v>
      </c>
      <c r="C692" s="8" t="s">
        <v>14</v>
      </c>
      <c r="D692" s="8" t="s">
        <v>14</v>
      </c>
      <c r="E692" s="8" t="s">
        <v>14</v>
      </c>
      <c r="F692" s="8" t="s">
        <v>14</v>
      </c>
      <c r="G692" s="8" t="s">
        <v>14</v>
      </c>
      <c r="H692" s="8" t="s">
        <v>14</v>
      </c>
      <c r="I692" s="8" t="s">
        <v>14</v>
      </c>
      <c r="J692" s="8" t="s">
        <v>14</v>
      </c>
      <c r="K692" s="8" t="s">
        <v>14</v>
      </c>
      <c r="L692" s="8" t="s">
        <v>14</v>
      </c>
      <c r="M692" s="8" t="s">
        <v>14</v>
      </c>
      <c r="N692" s="8" t="s">
        <v>14</v>
      </c>
      <c r="O692" s="8" t="s">
        <v>14</v>
      </c>
      <c r="P692" s="8" t="s">
        <v>14</v>
      </c>
      <c r="Q692" s="8" t="s">
        <v>14</v>
      </c>
      <c r="R692" s="8" t="s">
        <v>14</v>
      </c>
      <c r="S692" s="8" t="s">
        <v>14</v>
      </c>
      <c r="T692" s="8" t="s">
        <v>14</v>
      </c>
    </row>
    <row r="693">
      <c r="A693" s="8" t="s">
        <v>14</v>
      </c>
      <c r="B693" s="8" t="s">
        <v>14</v>
      </c>
      <c r="C693" s="8" t="s">
        <v>14</v>
      </c>
      <c r="D693" s="8" t="s">
        <v>14</v>
      </c>
      <c r="E693" s="8" t="s">
        <v>14</v>
      </c>
      <c r="F693" s="8" t="s">
        <v>14</v>
      </c>
      <c r="G693" s="8" t="s">
        <v>14</v>
      </c>
      <c r="H693" s="8" t="s">
        <v>14</v>
      </c>
      <c r="I693" s="8" t="s">
        <v>14</v>
      </c>
      <c r="J693" s="8" t="s">
        <v>14</v>
      </c>
      <c r="K693" s="8" t="s">
        <v>14</v>
      </c>
      <c r="L693" s="8" t="s">
        <v>14</v>
      </c>
      <c r="M693" s="8" t="s">
        <v>14</v>
      </c>
      <c r="N693" s="8" t="s">
        <v>14</v>
      </c>
      <c r="O693" s="8" t="s">
        <v>14</v>
      </c>
      <c r="P693" s="8" t="s">
        <v>14</v>
      </c>
      <c r="Q693" s="8" t="s">
        <v>14</v>
      </c>
      <c r="R693" s="8" t="s">
        <v>14</v>
      </c>
      <c r="S693" s="8" t="s">
        <v>14</v>
      </c>
      <c r="T693" s="8" t="s">
        <v>14</v>
      </c>
    </row>
    <row r="694">
      <c r="A694" s="8" t="s">
        <v>14</v>
      </c>
      <c r="B694" s="8" t="s">
        <v>14</v>
      </c>
      <c r="C694" s="8" t="s">
        <v>14</v>
      </c>
      <c r="D694" s="8" t="s">
        <v>14</v>
      </c>
      <c r="E694" s="8" t="s">
        <v>14</v>
      </c>
      <c r="F694" s="8" t="s">
        <v>14</v>
      </c>
      <c r="G694" s="8" t="s">
        <v>14</v>
      </c>
      <c r="H694" s="8" t="s">
        <v>14</v>
      </c>
      <c r="I694" s="8" t="s">
        <v>14</v>
      </c>
      <c r="J694" s="8" t="s">
        <v>14</v>
      </c>
      <c r="K694" s="8" t="s">
        <v>14</v>
      </c>
      <c r="L694" s="8" t="s">
        <v>14</v>
      </c>
      <c r="M694" s="8" t="s">
        <v>14</v>
      </c>
      <c r="N694" s="8" t="s">
        <v>14</v>
      </c>
      <c r="O694" s="8" t="s">
        <v>14</v>
      </c>
      <c r="P694" s="8" t="s">
        <v>14</v>
      </c>
      <c r="Q694" s="8" t="s">
        <v>14</v>
      </c>
      <c r="R694" s="8" t="s">
        <v>14</v>
      </c>
      <c r="S694" s="8" t="s">
        <v>14</v>
      </c>
      <c r="T694" s="8" t="s">
        <v>14</v>
      </c>
    </row>
    <row r="695">
      <c r="A695" s="8" t="s">
        <v>14</v>
      </c>
      <c r="B695" s="8" t="s">
        <v>14</v>
      </c>
      <c r="C695" s="8" t="s">
        <v>14</v>
      </c>
      <c r="D695" s="8" t="s">
        <v>14</v>
      </c>
      <c r="E695" s="8" t="s">
        <v>14</v>
      </c>
      <c r="F695" s="8" t="s">
        <v>14</v>
      </c>
      <c r="G695" s="8" t="s">
        <v>14</v>
      </c>
      <c r="H695" s="8" t="s">
        <v>14</v>
      </c>
      <c r="I695" s="8" t="s">
        <v>14</v>
      </c>
      <c r="J695" s="8" t="s">
        <v>14</v>
      </c>
      <c r="K695" s="8" t="s">
        <v>14</v>
      </c>
      <c r="L695" s="8" t="s">
        <v>14</v>
      </c>
      <c r="M695" s="8" t="s">
        <v>14</v>
      </c>
      <c r="N695" s="8" t="s">
        <v>14</v>
      </c>
      <c r="O695" s="8" t="s">
        <v>14</v>
      </c>
      <c r="P695" s="8" t="s">
        <v>14</v>
      </c>
      <c r="Q695" s="8" t="s">
        <v>14</v>
      </c>
      <c r="R695" s="8" t="s">
        <v>14</v>
      </c>
      <c r="S695" s="8" t="s">
        <v>14</v>
      </c>
      <c r="T695" s="8" t="s">
        <v>14</v>
      </c>
    </row>
    <row r="696">
      <c r="A696" s="8" t="s">
        <v>14</v>
      </c>
      <c r="B696" s="8" t="s">
        <v>14</v>
      </c>
      <c r="C696" s="8" t="s">
        <v>14</v>
      </c>
      <c r="D696" s="8" t="s">
        <v>14</v>
      </c>
      <c r="E696" s="8" t="s">
        <v>14</v>
      </c>
      <c r="F696" s="8" t="s">
        <v>14</v>
      </c>
      <c r="G696" s="8" t="s">
        <v>14</v>
      </c>
      <c r="H696" s="8" t="s">
        <v>14</v>
      </c>
      <c r="I696" s="8" t="s">
        <v>14</v>
      </c>
      <c r="J696" s="8" t="s">
        <v>14</v>
      </c>
      <c r="K696" s="8" t="s">
        <v>14</v>
      </c>
      <c r="L696" s="8" t="s">
        <v>14</v>
      </c>
      <c r="M696" s="8" t="s">
        <v>14</v>
      </c>
      <c r="N696" s="8" t="s">
        <v>14</v>
      </c>
      <c r="O696" s="8" t="s">
        <v>14</v>
      </c>
      <c r="P696" s="8" t="s">
        <v>14</v>
      </c>
      <c r="Q696" s="8" t="s">
        <v>14</v>
      </c>
      <c r="R696" s="8" t="s">
        <v>14</v>
      </c>
      <c r="S696" s="8" t="s">
        <v>14</v>
      </c>
      <c r="T696" s="8" t="s">
        <v>14</v>
      </c>
    </row>
    <row r="697">
      <c r="A697" s="8" t="s">
        <v>14</v>
      </c>
      <c r="B697" s="8" t="s">
        <v>14</v>
      </c>
      <c r="C697" s="8" t="s">
        <v>14</v>
      </c>
      <c r="D697" s="8" t="s">
        <v>14</v>
      </c>
      <c r="E697" s="8" t="s">
        <v>14</v>
      </c>
      <c r="F697" s="8" t="s">
        <v>14</v>
      </c>
      <c r="G697" s="8" t="s">
        <v>14</v>
      </c>
      <c r="H697" s="8" t="s">
        <v>14</v>
      </c>
      <c r="I697" s="8" t="s">
        <v>14</v>
      </c>
      <c r="J697" s="8" t="s">
        <v>14</v>
      </c>
      <c r="K697" s="8" t="s">
        <v>14</v>
      </c>
      <c r="L697" s="8" t="s">
        <v>14</v>
      </c>
      <c r="M697" s="8" t="s">
        <v>14</v>
      </c>
      <c r="N697" s="8" t="s">
        <v>14</v>
      </c>
      <c r="O697" s="8" t="s">
        <v>14</v>
      </c>
      <c r="P697" s="8" t="s">
        <v>14</v>
      </c>
      <c r="Q697" s="8" t="s">
        <v>14</v>
      </c>
      <c r="R697" s="8" t="s">
        <v>14</v>
      </c>
      <c r="S697" s="8" t="s">
        <v>14</v>
      </c>
      <c r="T697" s="8" t="s">
        <v>14</v>
      </c>
    </row>
    <row r="698">
      <c r="A698" s="8" t="s">
        <v>14</v>
      </c>
      <c r="B698" s="8" t="s">
        <v>14</v>
      </c>
      <c r="C698" s="8" t="s">
        <v>14</v>
      </c>
      <c r="D698" s="8" t="s">
        <v>14</v>
      </c>
      <c r="E698" s="8" t="s">
        <v>14</v>
      </c>
      <c r="F698" s="8" t="s">
        <v>14</v>
      </c>
      <c r="G698" s="8" t="s">
        <v>14</v>
      </c>
      <c r="H698" s="8" t="s">
        <v>14</v>
      </c>
      <c r="I698" s="8" t="s">
        <v>14</v>
      </c>
      <c r="J698" s="8" t="s">
        <v>14</v>
      </c>
      <c r="K698" s="8" t="s">
        <v>14</v>
      </c>
      <c r="L698" s="8" t="s">
        <v>14</v>
      </c>
      <c r="M698" s="8" t="s">
        <v>14</v>
      </c>
      <c r="N698" s="8" t="s">
        <v>14</v>
      </c>
      <c r="O698" s="8" t="s">
        <v>14</v>
      </c>
      <c r="P698" s="8" t="s">
        <v>14</v>
      </c>
      <c r="Q698" s="8" t="s">
        <v>14</v>
      </c>
      <c r="R698" s="8" t="s">
        <v>14</v>
      </c>
      <c r="S698" s="8" t="s">
        <v>14</v>
      </c>
      <c r="T698" s="8" t="s">
        <v>14</v>
      </c>
    </row>
    <row r="699">
      <c r="A699" s="8" t="s">
        <v>14</v>
      </c>
      <c r="B699" s="8" t="s">
        <v>14</v>
      </c>
      <c r="C699" s="8" t="s">
        <v>14</v>
      </c>
      <c r="D699" s="8" t="s">
        <v>14</v>
      </c>
      <c r="E699" s="8" t="s">
        <v>14</v>
      </c>
      <c r="F699" s="8" t="s">
        <v>14</v>
      </c>
      <c r="G699" s="8" t="s">
        <v>14</v>
      </c>
      <c r="H699" s="8" t="s">
        <v>14</v>
      </c>
      <c r="I699" s="8" t="s">
        <v>14</v>
      </c>
      <c r="J699" s="8" t="s">
        <v>14</v>
      </c>
      <c r="K699" s="8" t="s">
        <v>14</v>
      </c>
      <c r="L699" s="8" t="s">
        <v>14</v>
      </c>
      <c r="M699" s="8" t="s">
        <v>14</v>
      </c>
      <c r="N699" s="8" t="s">
        <v>14</v>
      </c>
      <c r="O699" s="8" t="s">
        <v>14</v>
      </c>
      <c r="P699" s="8" t="s">
        <v>14</v>
      </c>
      <c r="Q699" s="8" t="s">
        <v>14</v>
      </c>
      <c r="R699" s="8" t="s">
        <v>14</v>
      </c>
      <c r="S699" s="8" t="s">
        <v>14</v>
      </c>
      <c r="T699" s="8" t="s">
        <v>14</v>
      </c>
    </row>
    <row r="700">
      <c r="A700" s="8" t="s">
        <v>14</v>
      </c>
      <c r="B700" s="8" t="s">
        <v>14</v>
      </c>
      <c r="C700" s="8" t="s">
        <v>14</v>
      </c>
      <c r="D700" s="8" t="s">
        <v>14</v>
      </c>
      <c r="E700" s="8" t="s">
        <v>14</v>
      </c>
      <c r="F700" s="8" t="s">
        <v>14</v>
      </c>
      <c r="G700" s="8" t="s">
        <v>14</v>
      </c>
      <c r="H700" s="8" t="s">
        <v>14</v>
      </c>
      <c r="I700" s="8" t="s">
        <v>14</v>
      </c>
      <c r="J700" s="8" t="s">
        <v>14</v>
      </c>
      <c r="K700" s="8" t="s">
        <v>14</v>
      </c>
      <c r="L700" s="8" t="s">
        <v>14</v>
      </c>
      <c r="M700" s="8" t="s">
        <v>14</v>
      </c>
      <c r="N700" s="8" t="s">
        <v>14</v>
      </c>
      <c r="O700" s="8" t="s">
        <v>14</v>
      </c>
      <c r="P700" s="8" t="s">
        <v>14</v>
      </c>
      <c r="Q700" s="8" t="s">
        <v>14</v>
      </c>
      <c r="R700" s="8" t="s">
        <v>14</v>
      </c>
      <c r="S700" s="8" t="s">
        <v>14</v>
      </c>
      <c r="T700" s="8" t="s">
        <v>14</v>
      </c>
    </row>
    <row r="701">
      <c r="A701" s="8" t="s">
        <v>14</v>
      </c>
      <c r="B701" s="8" t="s">
        <v>14</v>
      </c>
      <c r="C701" s="8" t="s">
        <v>14</v>
      </c>
      <c r="D701" s="8" t="s">
        <v>14</v>
      </c>
      <c r="E701" s="8" t="s">
        <v>14</v>
      </c>
      <c r="F701" s="8" t="s">
        <v>14</v>
      </c>
      <c r="G701" s="8" t="s">
        <v>14</v>
      </c>
      <c r="H701" s="8" t="s">
        <v>14</v>
      </c>
      <c r="I701" s="8" t="s">
        <v>14</v>
      </c>
      <c r="J701" s="8" t="s">
        <v>14</v>
      </c>
      <c r="K701" s="8" t="s">
        <v>14</v>
      </c>
      <c r="L701" s="8" t="s">
        <v>14</v>
      </c>
      <c r="M701" s="8" t="s">
        <v>14</v>
      </c>
      <c r="N701" s="8" t="s">
        <v>14</v>
      </c>
      <c r="O701" s="8" t="s">
        <v>14</v>
      </c>
      <c r="P701" s="8" t="s">
        <v>14</v>
      </c>
      <c r="Q701" s="8" t="s">
        <v>14</v>
      </c>
      <c r="R701" s="8" t="s">
        <v>14</v>
      </c>
      <c r="S701" s="8" t="s">
        <v>14</v>
      </c>
      <c r="T701" s="8" t="s">
        <v>14</v>
      </c>
    </row>
    <row r="702">
      <c r="A702" s="8" t="s">
        <v>14</v>
      </c>
      <c r="B702" s="8" t="s">
        <v>14</v>
      </c>
      <c r="C702" s="8" t="s">
        <v>14</v>
      </c>
      <c r="D702" s="8" t="s">
        <v>14</v>
      </c>
      <c r="E702" s="8" t="s">
        <v>14</v>
      </c>
      <c r="F702" s="8" t="s">
        <v>14</v>
      </c>
      <c r="G702" s="8" t="s">
        <v>14</v>
      </c>
      <c r="H702" s="8" t="s">
        <v>14</v>
      </c>
      <c r="I702" s="8" t="s">
        <v>14</v>
      </c>
      <c r="J702" s="8" t="s">
        <v>14</v>
      </c>
      <c r="K702" s="8" t="s">
        <v>14</v>
      </c>
      <c r="L702" s="8" t="s">
        <v>14</v>
      </c>
      <c r="M702" s="8" t="s">
        <v>14</v>
      </c>
      <c r="N702" s="8" t="s">
        <v>14</v>
      </c>
      <c r="O702" s="8" t="s">
        <v>14</v>
      </c>
      <c r="P702" s="8" t="s">
        <v>14</v>
      </c>
      <c r="Q702" s="8" t="s">
        <v>14</v>
      </c>
      <c r="R702" s="8" t="s">
        <v>14</v>
      </c>
      <c r="S702" s="8" t="s">
        <v>14</v>
      </c>
      <c r="T702" s="8" t="s">
        <v>14</v>
      </c>
    </row>
    <row r="703">
      <c r="A703" s="8" t="s">
        <v>14</v>
      </c>
      <c r="B703" s="8" t="s">
        <v>14</v>
      </c>
      <c r="C703" s="8" t="s">
        <v>14</v>
      </c>
      <c r="D703" s="8" t="s">
        <v>14</v>
      </c>
      <c r="E703" s="8" t="s">
        <v>14</v>
      </c>
      <c r="F703" s="8" t="s">
        <v>14</v>
      </c>
      <c r="G703" s="8" t="s">
        <v>14</v>
      </c>
      <c r="H703" s="8" t="s">
        <v>14</v>
      </c>
      <c r="I703" s="8" t="s">
        <v>14</v>
      </c>
      <c r="J703" s="8" t="s">
        <v>14</v>
      </c>
      <c r="K703" s="8" t="s">
        <v>14</v>
      </c>
      <c r="L703" s="8" t="s">
        <v>14</v>
      </c>
      <c r="M703" s="8" t="s">
        <v>14</v>
      </c>
      <c r="N703" s="8" t="s">
        <v>14</v>
      </c>
      <c r="O703" s="8" t="s">
        <v>14</v>
      </c>
      <c r="P703" s="8" t="s">
        <v>14</v>
      </c>
      <c r="Q703" s="8" t="s">
        <v>14</v>
      </c>
      <c r="R703" s="8" t="s">
        <v>14</v>
      </c>
      <c r="S703" s="8" t="s">
        <v>14</v>
      </c>
      <c r="T703" s="8" t="s">
        <v>14</v>
      </c>
    </row>
    <row r="704">
      <c r="A704" s="8" t="s">
        <v>14</v>
      </c>
      <c r="B704" s="8" t="s">
        <v>14</v>
      </c>
      <c r="C704" s="8" t="s">
        <v>14</v>
      </c>
      <c r="D704" s="8" t="s">
        <v>14</v>
      </c>
      <c r="E704" s="8" t="s">
        <v>14</v>
      </c>
      <c r="F704" s="8" t="s">
        <v>14</v>
      </c>
      <c r="G704" s="8" t="s">
        <v>14</v>
      </c>
      <c r="H704" s="8" t="s">
        <v>14</v>
      </c>
      <c r="I704" s="8" t="s">
        <v>14</v>
      </c>
      <c r="J704" s="8" t="s">
        <v>14</v>
      </c>
      <c r="K704" s="8" t="s">
        <v>14</v>
      </c>
      <c r="L704" s="8" t="s">
        <v>14</v>
      </c>
      <c r="M704" s="8" t="s">
        <v>14</v>
      </c>
      <c r="N704" s="8" t="s">
        <v>14</v>
      </c>
      <c r="O704" s="8" t="s">
        <v>14</v>
      </c>
      <c r="P704" s="8" t="s">
        <v>14</v>
      </c>
      <c r="Q704" s="8" t="s">
        <v>14</v>
      </c>
      <c r="R704" s="8" t="s">
        <v>14</v>
      </c>
      <c r="S704" s="8" t="s">
        <v>14</v>
      </c>
      <c r="T704" s="8" t="s">
        <v>14</v>
      </c>
    </row>
    <row r="705">
      <c r="A705" s="8" t="s">
        <v>14</v>
      </c>
      <c r="B705" s="8" t="s">
        <v>14</v>
      </c>
      <c r="C705" s="8" t="s">
        <v>14</v>
      </c>
      <c r="D705" s="8" t="s">
        <v>14</v>
      </c>
      <c r="E705" s="8" t="s">
        <v>14</v>
      </c>
      <c r="F705" s="8" t="s">
        <v>14</v>
      </c>
      <c r="G705" s="8" t="s">
        <v>14</v>
      </c>
      <c r="H705" s="8" t="s">
        <v>14</v>
      </c>
      <c r="I705" s="8" t="s">
        <v>14</v>
      </c>
      <c r="J705" s="8" t="s">
        <v>14</v>
      </c>
      <c r="K705" s="8" t="s">
        <v>14</v>
      </c>
      <c r="L705" s="8" t="s">
        <v>14</v>
      </c>
      <c r="M705" s="8" t="s">
        <v>14</v>
      </c>
      <c r="N705" s="8" t="s">
        <v>14</v>
      </c>
      <c r="O705" s="8" t="s">
        <v>14</v>
      </c>
      <c r="P705" s="8" t="s">
        <v>14</v>
      </c>
      <c r="Q705" s="8" t="s">
        <v>14</v>
      </c>
      <c r="R705" s="8" t="s">
        <v>14</v>
      </c>
      <c r="S705" s="8" t="s">
        <v>14</v>
      </c>
      <c r="T705" s="8" t="s">
        <v>14</v>
      </c>
    </row>
    <row r="706">
      <c r="A706" s="8" t="s">
        <v>14</v>
      </c>
      <c r="B706" s="8" t="s">
        <v>14</v>
      </c>
      <c r="C706" s="8" t="s">
        <v>14</v>
      </c>
      <c r="D706" s="8" t="s">
        <v>14</v>
      </c>
      <c r="E706" s="8" t="s">
        <v>14</v>
      </c>
      <c r="F706" s="8" t="s">
        <v>14</v>
      </c>
      <c r="G706" s="8" t="s">
        <v>14</v>
      </c>
      <c r="H706" s="8" t="s">
        <v>14</v>
      </c>
      <c r="I706" s="8" t="s">
        <v>14</v>
      </c>
      <c r="J706" s="8" t="s">
        <v>14</v>
      </c>
      <c r="K706" s="8" t="s">
        <v>14</v>
      </c>
      <c r="L706" s="8" t="s">
        <v>14</v>
      </c>
      <c r="M706" s="8" t="s">
        <v>14</v>
      </c>
      <c r="N706" s="8" t="s">
        <v>14</v>
      </c>
      <c r="O706" s="8" t="s">
        <v>14</v>
      </c>
      <c r="P706" s="8" t="s">
        <v>14</v>
      </c>
      <c r="Q706" s="8" t="s">
        <v>14</v>
      </c>
      <c r="R706" s="8" t="s">
        <v>14</v>
      </c>
      <c r="S706" s="8" t="s">
        <v>14</v>
      </c>
      <c r="T706" s="8" t="s">
        <v>14</v>
      </c>
    </row>
    <row r="707">
      <c r="A707" s="8" t="s">
        <v>14</v>
      </c>
      <c r="B707" s="8" t="s">
        <v>14</v>
      </c>
      <c r="C707" s="8" t="s">
        <v>14</v>
      </c>
      <c r="D707" s="8" t="s">
        <v>14</v>
      </c>
      <c r="E707" s="8" t="s">
        <v>14</v>
      </c>
      <c r="F707" s="8" t="s">
        <v>14</v>
      </c>
      <c r="G707" s="8" t="s">
        <v>14</v>
      </c>
      <c r="H707" s="8" t="s">
        <v>14</v>
      </c>
      <c r="I707" s="8" t="s">
        <v>14</v>
      </c>
      <c r="J707" s="8" t="s">
        <v>14</v>
      </c>
      <c r="K707" s="8" t="s">
        <v>14</v>
      </c>
      <c r="L707" s="8" t="s">
        <v>14</v>
      </c>
      <c r="M707" s="8" t="s">
        <v>14</v>
      </c>
      <c r="N707" s="8" t="s">
        <v>14</v>
      </c>
      <c r="O707" s="8" t="s">
        <v>14</v>
      </c>
      <c r="P707" s="8" t="s">
        <v>14</v>
      </c>
      <c r="Q707" s="8" t="s">
        <v>14</v>
      </c>
      <c r="R707" s="8" t="s">
        <v>14</v>
      </c>
      <c r="S707" s="8" t="s">
        <v>14</v>
      </c>
      <c r="T707" s="8" t="s">
        <v>14</v>
      </c>
    </row>
    <row r="708">
      <c r="A708" s="8" t="s">
        <v>14</v>
      </c>
      <c r="B708" s="8" t="s">
        <v>14</v>
      </c>
      <c r="C708" s="8" t="s">
        <v>14</v>
      </c>
      <c r="D708" s="8" t="s">
        <v>14</v>
      </c>
      <c r="E708" s="8" t="s">
        <v>14</v>
      </c>
      <c r="F708" s="8" t="s">
        <v>14</v>
      </c>
      <c r="G708" s="8" t="s">
        <v>14</v>
      </c>
      <c r="H708" s="8" t="s">
        <v>14</v>
      </c>
      <c r="I708" s="8" t="s">
        <v>14</v>
      </c>
      <c r="J708" s="8" t="s">
        <v>14</v>
      </c>
      <c r="K708" s="8" t="s">
        <v>14</v>
      </c>
      <c r="L708" s="8" t="s">
        <v>14</v>
      </c>
      <c r="M708" s="8" t="s">
        <v>14</v>
      </c>
      <c r="N708" s="8" t="s">
        <v>14</v>
      </c>
      <c r="O708" s="8" t="s">
        <v>14</v>
      </c>
      <c r="P708" s="8" t="s">
        <v>14</v>
      </c>
      <c r="Q708" s="8" t="s">
        <v>14</v>
      </c>
      <c r="R708" s="8" t="s">
        <v>14</v>
      </c>
      <c r="S708" s="8" t="s">
        <v>14</v>
      </c>
      <c r="T708" s="8" t="s">
        <v>14</v>
      </c>
    </row>
    <row r="709">
      <c r="A709" s="8" t="s">
        <v>14</v>
      </c>
      <c r="B709" s="8" t="s">
        <v>14</v>
      </c>
      <c r="C709" s="8" t="s">
        <v>14</v>
      </c>
      <c r="D709" s="8" t="s">
        <v>14</v>
      </c>
      <c r="E709" s="8" t="s">
        <v>14</v>
      </c>
      <c r="F709" s="8" t="s">
        <v>14</v>
      </c>
      <c r="G709" s="8" t="s">
        <v>14</v>
      </c>
      <c r="H709" s="8" t="s">
        <v>14</v>
      </c>
      <c r="I709" s="8" t="s">
        <v>14</v>
      </c>
      <c r="J709" s="8" t="s">
        <v>14</v>
      </c>
      <c r="K709" s="8" t="s">
        <v>14</v>
      </c>
      <c r="L709" s="8" t="s">
        <v>14</v>
      </c>
      <c r="M709" s="8" t="s">
        <v>14</v>
      </c>
      <c r="N709" s="8" t="s">
        <v>14</v>
      </c>
      <c r="O709" s="8" t="s">
        <v>14</v>
      </c>
      <c r="P709" s="8" t="s">
        <v>14</v>
      </c>
      <c r="Q709" s="8" t="s">
        <v>14</v>
      </c>
      <c r="R709" s="8" t="s">
        <v>14</v>
      </c>
      <c r="S709" s="8" t="s">
        <v>14</v>
      </c>
      <c r="T709" s="8" t="s">
        <v>14</v>
      </c>
    </row>
    <row r="710">
      <c r="A710" s="8" t="s">
        <v>14</v>
      </c>
      <c r="B710" s="8" t="s">
        <v>14</v>
      </c>
      <c r="C710" s="8" t="s">
        <v>14</v>
      </c>
      <c r="D710" s="8" t="s">
        <v>14</v>
      </c>
      <c r="E710" s="8" t="s">
        <v>14</v>
      </c>
      <c r="F710" s="8" t="s">
        <v>14</v>
      </c>
      <c r="G710" s="8" t="s">
        <v>14</v>
      </c>
      <c r="H710" s="8" t="s">
        <v>14</v>
      </c>
      <c r="I710" s="8" t="s">
        <v>14</v>
      </c>
      <c r="J710" s="8" t="s">
        <v>14</v>
      </c>
      <c r="K710" s="8" t="s">
        <v>14</v>
      </c>
      <c r="L710" s="8" t="s">
        <v>14</v>
      </c>
      <c r="M710" s="8" t="s">
        <v>14</v>
      </c>
      <c r="N710" s="8" t="s">
        <v>14</v>
      </c>
      <c r="O710" s="8" t="s">
        <v>14</v>
      </c>
      <c r="P710" s="8" t="s">
        <v>14</v>
      </c>
      <c r="Q710" s="8" t="s">
        <v>14</v>
      </c>
      <c r="R710" s="8" t="s">
        <v>14</v>
      </c>
      <c r="S710" s="8" t="s">
        <v>14</v>
      </c>
      <c r="T710" s="8" t="s">
        <v>14</v>
      </c>
    </row>
    <row r="711">
      <c r="A711" s="8" t="s">
        <v>14</v>
      </c>
      <c r="B711" s="8" t="s">
        <v>14</v>
      </c>
      <c r="C711" s="8" t="s">
        <v>14</v>
      </c>
      <c r="D711" s="8" t="s">
        <v>14</v>
      </c>
      <c r="E711" s="8" t="s">
        <v>14</v>
      </c>
      <c r="F711" s="8" t="s">
        <v>14</v>
      </c>
      <c r="G711" s="8" t="s">
        <v>14</v>
      </c>
      <c r="H711" s="8" t="s">
        <v>14</v>
      </c>
      <c r="I711" s="8" t="s">
        <v>14</v>
      </c>
      <c r="J711" s="8" t="s">
        <v>14</v>
      </c>
      <c r="K711" s="8" t="s">
        <v>14</v>
      </c>
      <c r="L711" s="8" t="s">
        <v>14</v>
      </c>
      <c r="M711" s="8" t="s">
        <v>14</v>
      </c>
      <c r="N711" s="8" t="s">
        <v>14</v>
      </c>
      <c r="O711" s="8" t="s">
        <v>14</v>
      </c>
      <c r="P711" s="8" t="s">
        <v>14</v>
      </c>
      <c r="Q711" s="8" t="s">
        <v>14</v>
      </c>
      <c r="R711" s="8" t="s">
        <v>14</v>
      </c>
      <c r="S711" s="8" t="s">
        <v>14</v>
      </c>
      <c r="T711" s="8" t="s">
        <v>14</v>
      </c>
    </row>
    <row r="712">
      <c r="A712" s="8" t="s">
        <v>14</v>
      </c>
      <c r="B712" s="8" t="s">
        <v>14</v>
      </c>
      <c r="C712" s="8" t="s">
        <v>14</v>
      </c>
      <c r="D712" s="8" t="s">
        <v>14</v>
      </c>
      <c r="E712" s="8" t="s">
        <v>14</v>
      </c>
      <c r="F712" s="8" t="s">
        <v>14</v>
      </c>
      <c r="G712" s="8" t="s">
        <v>14</v>
      </c>
      <c r="H712" s="8" t="s">
        <v>14</v>
      </c>
      <c r="I712" s="8" t="s">
        <v>14</v>
      </c>
      <c r="J712" s="8" t="s">
        <v>14</v>
      </c>
      <c r="K712" s="8" t="s">
        <v>14</v>
      </c>
      <c r="L712" s="8" t="s">
        <v>14</v>
      </c>
      <c r="M712" s="8" t="s">
        <v>14</v>
      </c>
      <c r="N712" s="8" t="s">
        <v>14</v>
      </c>
      <c r="O712" s="8" t="s">
        <v>14</v>
      </c>
      <c r="P712" s="8" t="s">
        <v>14</v>
      </c>
      <c r="Q712" s="8" t="s">
        <v>14</v>
      </c>
      <c r="R712" s="8" t="s">
        <v>14</v>
      </c>
      <c r="S712" s="8" t="s">
        <v>14</v>
      </c>
      <c r="T712" s="8" t="s">
        <v>14</v>
      </c>
    </row>
    <row r="713">
      <c r="A713" s="8" t="s">
        <v>14</v>
      </c>
      <c r="B713" s="8" t="s">
        <v>14</v>
      </c>
      <c r="C713" s="8" t="s">
        <v>14</v>
      </c>
      <c r="D713" s="8" t="s">
        <v>14</v>
      </c>
      <c r="E713" s="8" t="s">
        <v>14</v>
      </c>
      <c r="F713" s="8" t="s">
        <v>14</v>
      </c>
      <c r="G713" s="8" t="s">
        <v>14</v>
      </c>
      <c r="H713" s="8" t="s">
        <v>14</v>
      </c>
      <c r="I713" s="8" t="s">
        <v>14</v>
      </c>
      <c r="J713" s="8" t="s">
        <v>14</v>
      </c>
      <c r="K713" s="8" t="s">
        <v>14</v>
      </c>
      <c r="L713" s="8" t="s">
        <v>14</v>
      </c>
      <c r="M713" s="8" t="s">
        <v>14</v>
      </c>
      <c r="N713" s="8" t="s">
        <v>14</v>
      </c>
      <c r="O713" s="8" t="s">
        <v>14</v>
      </c>
      <c r="P713" s="8" t="s">
        <v>14</v>
      </c>
      <c r="Q713" s="8" t="s">
        <v>14</v>
      </c>
      <c r="R713" s="8" t="s">
        <v>14</v>
      </c>
      <c r="S713" s="8" t="s">
        <v>14</v>
      </c>
      <c r="T713" s="8" t="s">
        <v>14</v>
      </c>
    </row>
    <row r="714">
      <c r="A714" s="8" t="s">
        <v>14</v>
      </c>
      <c r="B714" s="8" t="s">
        <v>14</v>
      </c>
      <c r="C714" s="8" t="s">
        <v>14</v>
      </c>
      <c r="D714" s="8" t="s">
        <v>14</v>
      </c>
      <c r="E714" s="8" t="s">
        <v>14</v>
      </c>
      <c r="F714" s="8" t="s">
        <v>14</v>
      </c>
      <c r="G714" s="8" t="s">
        <v>14</v>
      </c>
      <c r="H714" s="8" t="s">
        <v>14</v>
      </c>
      <c r="I714" s="8" t="s">
        <v>14</v>
      </c>
      <c r="J714" s="8" t="s">
        <v>14</v>
      </c>
      <c r="K714" s="8" t="s">
        <v>14</v>
      </c>
      <c r="L714" s="8" t="s">
        <v>14</v>
      </c>
      <c r="M714" s="8" t="s">
        <v>14</v>
      </c>
      <c r="N714" s="8" t="s">
        <v>14</v>
      </c>
      <c r="O714" s="8" t="s">
        <v>14</v>
      </c>
      <c r="P714" s="8" t="s">
        <v>14</v>
      </c>
      <c r="Q714" s="8" t="s">
        <v>14</v>
      </c>
      <c r="R714" s="8" t="s">
        <v>14</v>
      </c>
      <c r="S714" s="8" t="s">
        <v>14</v>
      </c>
      <c r="T714" s="8" t="s">
        <v>14</v>
      </c>
    </row>
    <row r="715">
      <c r="A715" s="8" t="s">
        <v>14</v>
      </c>
      <c r="B715" s="8" t="s">
        <v>14</v>
      </c>
      <c r="C715" s="8" t="s">
        <v>14</v>
      </c>
      <c r="D715" s="8" t="s">
        <v>14</v>
      </c>
      <c r="E715" s="8" t="s">
        <v>14</v>
      </c>
      <c r="F715" s="8" t="s">
        <v>14</v>
      </c>
      <c r="G715" s="8" t="s">
        <v>14</v>
      </c>
      <c r="H715" s="8" t="s">
        <v>14</v>
      </c>
      <c r="I715" s="8" t="s">
        <v>14</v>
      </c>
      <c r="J715" s="8" t="s">
        <v>14</v>
      </c>
      <c r="K715" s="8" t="s">
        <v>14</v>
      </c>
      <c r="L715" s="8" t="s">
        <v>14</v>
      </c>
      <c r="M715" s="8" t="s">
        <v>14</v>
      </c>
      <c r="N715" s="8" t="s">
        <v>14</v>
      </c>
      <c r="O715" s="8" t="s">
        <v>14</v>
      </c>
      <c r="P715" s="8" t="s">
        <v>14</v>
      </c>
      <c r="Q715" s="8" t="s">
        <v>14</v>
      </c>
      <c r="R715" s="8" t="s">
        <v>14</v>
      </c>
      <c r="S715" s="8" t="s">
        <v>14</v>
      </c>
      <c r="T715" s="8" t="s">
        <v>14</v>
      </c>
    </row>
    <row r="716">
      <c r="A716" s="8" t="s">
        <v>14</v>
      </c>
      <c r="B716" s="8" t="s">
        <v>14</v>
      </c>
      <c r="C716" s="8" t="s">
        <v>14</v>
      </c>
      <c r="D716" s="8" t="s">
        <v>14</v>
      </c>
      <c r="E716" s="8" t="s">
        <v>14</v>
      </c>
      <c r="F716" s="8" t="s">
        <v>14</v>
      </c>
      <c r="G716" s="8" t="s">
        <v>14</v>
      </c>
      <c r="H716" s="8" t="s">
        <v>14</v>
      </c>
      <c r="I716" s="8" t="s">
        <v>14</v>
      </c>
      <c r="J716" s="8" t="s">
        <v>14</v>
      </c>
      <c r="K716" s="8" t="s">
        <v>14</v>
      </c>
      <c r="L716" s="8" t="s">
        <v>14</v>
      </c>
      <c r="M716" s="8" t="s">
        <v>14</v>
      </c>
      <c r="N716" s="8" t="s">
        <v>14</v>
      </c>
      <c r="O716" s="8" t="s">
        <v>14</v>
      </c>
      <c r="P716" s="8" t="s">
        <v>14</v>
      </c>
      <c r="Q716" s="8" t="s">
        <v>14</v>
      </c>
      <c r="R716" s="8" t="s">
        <v>14</v>
      </c>
      <c r="S716" s="8" t="s">
        <v>14</v>
      </c>
      <c r="T716" s="8" t="s">
        <v>14</v>
      </c>
    </row>
    <row r="717">
      <c r="A717" s="8" t="s">
        <v>14</v>
      </c>
      <c r="B717" s="8" t="s">
        <v>14</v>
      </c>
      <c r="C717" s="8" t="s">
        <v>14</v>
      </c>
      <c r="D717" s="8" t="s">
        <v>14</v>
      </c>
      <c r="E717" s="8" t="s">
        <v>14</v>
      </c>
      <c r="F717" s="8" t="s">
        <v>14</v>
      </c>
      <c r="G717" s="8" t="s">
        <v>14</v>
      </c>
      <c r="H717" s="8" t="s">
        <v>14</v>
      </c>
      <c r="I717" s="8" t="s">
        <v>14</v>
      </c>
      <c r="J717" s="8" t="s">
        <v>14</v>
      </c>
      <c r="K717" s="8" t="s">
        <v>14</v>
      </c>
      <c r="L717" s="8" t="s">
        <v>14</v>
      </c>
      <c r="M717" s="8" t="s">
        <v>14</v>
      </c>
      <c r="N717" s="8" t="s">
        <v>14</v>
      </c>
      <c r="O717" s="8" t="s">
        <v>14</v>
      </c>
      <c r="P717" s="8" t="s">
        <v>14</v>
      </c>
      <c r="Q717" s="8" t="s">
        <v>14</v>
      </c>
      <c r="R717" s="8" t="s">
        <v>14</v>
      </c>
      <c r="S717" s="8" t="s">
        <v>14</v>
      </c>
      <c r="T717" s="8" t="s">
        <v>14</v>
      </c>
    </row>
    <row r="718">
      <c r="A718" s="8" t="s">
        <v>14</v>
      </c>
      <c r="B718" s="8" t="s">
        <v>14</v>
      </c>
      <c r="C718" s="8" t="s">
        <v>14</v>
      </c>
      <c r="D718" s="8" t="s">
        <v>14</v>
      </c>
      <c r="E718" s="8" t="s">
        <v>14</v>
      </c>
      <c r="F718" s="8" t="s">
        <v>14</v>
      </c>
      <c r="G718" s="8" t="s">
        <v>14</v>
      </c>
      <c r="H718" s="8" t="s">
        <v>14</v>
      </c>
      <c r="I718" s="8" t="s">
        <v>14</v>
      </c>
      <c r="J718" s="8" t="s">
        <v>14</v>
      </c>
      <c r="K718" s="8" t="s">
        <v>14</v>
      </c>
      <c r="L718" s="8" t="s">
        <v>14</v>
      </c>
      <c r="M718" s="8" t="s">
        <v>14</v>
      </c>
      <c r="N718" s="8" t="s">
        <v>14</v>
      </c>
      <c r="O718" s="8" t="s">
        <v>14</v>
      </c>
      <c r="P718" s="8" t="s">
        <v>14</v>
      </c>
      <c r="Q718" s="8" t="s">
        <v>14</v>
      </c>
      <c r="R718" s="8" t="s">
        <v>14</v>
      </c>
      <c r="S718" s="8" t="s">
        <v>14</v>
      </c>
      <c r="T718" s="8" t="s">
        <v>14</v>
      </c>
    </row>
    <row r="719">
      <c r="A719" s="8" t="s">
        <v>14</v>
      </c>
      <c r="B719" s="8" t="s">
        <v>14</v>
      </c>
      <c r="C719" s="8" t="s">
        <v>14</v>
      </c>
      <c r="D719" s="8" t="s">
        <v>14</v>
      </c>
      <c r="E719" s="8" t="s">
        <v>14</v>
      </c>
      <c r="F719" s="8" t="s">
        <v>14</v>
      </c>
      <c r="G719" s="8" t="s">
        <v>14</v>
      </c>
      <c r="H719" s="8" t="s">
        <v>14</v>
      </c>
      <c r="I719" s="8" t="s">
        <v>14</v>
      </c>
      <c r="J719" s="8" t="s">
        <v>14</v>
      </c>
      <c r="K719" s="8" t="s">
        <v>14</v>
      </c>
      <c r="L719" s="8" t="s">
        <v>14</v>
      </c>
      <c r="M719" s="8" t="s">
        <v>14</v>
      </c>
      <c r="N719" s="8" t="s">
        <v>14</v>
      </c>
      <c r="O719" s="8" t="s">
        <v>14</v>
      </c>
      <c r="P719" s="8" t="s">
        <v>14</v>
      </c>
      <c r="Q719" s="8" t="s">
        <v>14</v>
      </c>
      <c r="R719" s="8" t="s">
        <v>14</v>
      </c>
      <c r="S719" s="8" t="s">
        <v>14</v>
      </c>
      <c r="T719" s="8" t="s">
        <v>14</v>
      </c>
    </row>
    <row r="720">
      <c r="A720" s="8" t="s">
        <v>14</v>
      </c>
      <c r="B720" s="8" t="s">
        <v>14</v>
      </c>
      <c r="C720" s="8" t="s">
        <v>14</v>
      </c>
      <c r="D720" s="8" t="s">
        <v>14</v>
      </c>
      <c r="E720" s="8" t="s">
        <v>14</v>
      </c>
      <c r="F720" s="8" t="s">
        <v>14</v>
      </c>
      <c r="G720" s="8" t="s">
        <v>14</v>
      </c>
      <c r="H720" s="8" t="s">
        <v>14</v>
      </c>
      <c r="I720" s="8" t="s">
        <v>14</v>
      </c>
      <c r="J720" s="8" t="s">
        <v>14</v>
      </c>
      <c r="K720" s="8" t="s">
        <v>14</v>
      </c>
      <c r="L720" s="8" t="s">
        <v>14</v>
      </c>
      <c r="M720" s="8" t="s">
        <v>14</v>
      </c>
      <c r="N720" s="8" t="s">
        <v>14</v>
      </c>
      <c r="O720" s="8" t="s">
        <v>14</v>
      </c>
      <c r="P720" s="8" t="s">
        <v>14</v>
      </c>
      <c r="Q720" s="8" t="s">
        <v>14</v>
      </c>
      <c r="R720" s="8" t="s">
        <v>14</v>
      </c>
      <c r="S720" s="8" t="s">
        <v>14</v>
      </c>
      <c r="T720" s="8" t="s">
        <v>14</v>
      </c>
    </row>
    <row r="721">
      <c r="A721" s="8" t="s">
        <v>14</v>
      </c>
      <c r="B721" s="8" t="s">
        <v>14</v>
      </c>
      <c r="C721" s="8" t="s">
        <v>14</v>
      </c>
      <c r="D721" s="8" t="s">
        <v>14</v>
      </c>
      <c r="E721" s="8" t="s">
        <v>14</v>
      </c>
      <c r="F721" s="8" t="s">
        <v>14</v>
      </c>
      <c r="G721" s="8" t="s">
        <v>14</v>
      </c>
      <c r="H721" s="8" t="s">
        <v>14</v>
      </c>
      <c r="I721" s="8" t="s">
        <v>14</v>
      </c>
      <c r="J721" s="8" t="s">
        <v>14</v>
      </c>
      <c r="K721" s="8" t="s">
        <v>14</v>
      </c>
      <c r="L721" s="8" t="s">
        <v>14</v>
      </c>
      <c r="M721" s="8" t="s">
        <v>14</v>
      </c>
      <c r="N721" s="8" t="s">
        <v>14</v>
      </c>
      <c r="O721" s="8" t="s">
        <v>14</v>
      </c>
      <c r="P721" s="8" t="s">
        <v>14</v>
      </c>
      <c r="Q721" s="8" t="s">
        <v>14</v>
      </c>
      <c r="R721" s="8" t="s">
        <v>14</v>
      </c>
      <c r="S721" s="8" t="s">
        <v>14</v>
      </c>
      <c r="T721" s="8" t="s">
        <v>14</v>
      </c>
    </row>
    <row r="722">
      <c r="A722" s="8" t="s">
        <v>14</v>
      </c>
      <c r="B722" s="8" t="s">
        <v>14</v>
      </c>
      <c r="C722" s="8" t="s">
        <v>14</v>
      </c>
      <c r="D722" s="8" t="s">
        <v>14</v>
      </c>
      <c r="E722" s="8" t="s">
        <v>14</v>
      </c>
      <c r="F722" s="8" t="s">
        <v>14</v>
      </c>
      <c r="G722" s="8" t="s">
        <v>14</v>
      </c>
      <c r="H722" s="8" t="s">
        <v>14</v>
      </c>
      <c r="I722" s="8" t="s">
        <v>14</v>
      </c>
      <c r="J722" s="8" t="s">
        <v>14</v>
      </c>
      <c r="K722" s="8" t="s">
        <v>14</v>
      </c>
      <c r="L722" s="8" t="s">
        <v>14</v>
      </c>
      <c r="M722" s="8" t="s">
        <v>14</v>
      </c>
      <c r="N722" s="8" t="s">
        <v>14</v>
      </c>
      <c r="O722" s="8" t="s">
        <v>14</v>
      </c>
      <c r="P722" s="8" t="s">
        <v>14</v>
      </c>
      <c r="Q722" s="8" t="s">
        <v>14</v>
      </c>
      <c r="R722" s="8" t="s">
        <v>14</v>
      </c>
      <c r="S722" s="8" t="s">
        <v>14</v>
      </c>
      <c r="T722" s="8" t="s">
        <v>14</v>
      </c>
    </row>
    <row r="723">
      <c r="A723" s="8" t="s">
        <v>14</v>
      </c>
      <c r="B723" s="8" t="s">
        <v>14</v>
      </c>
      <c r="C723" s="8" t="s">
        <v>14</v>
      </c>
      <c r="D723" s="8" t="s">
        <v>14</v>
      </c>
      <c r="E723" s="8" t="s">
        <v>14</v>
      </c>
      <c r="F723" s="8" t="s">
        <v>14</v>
      </c>
      <c r="G723" s="8" t="s">
        <v>14</v>
      </c>
      <c r="H723" s="8" t="s">
        <v>14</v>
      </c>
      <c r="I723" s="8" t="s">
        <v>14</v>
      </c>
      <c r="J723" s="8" t="s">
        <v>14</v>
      </c>
      <c r="K723" s="8" t="s">
        <v>14</v>
      </c>
      <c r="L723" s="8" t="s">
        <v>14</v>
      </c>
      <c r="M723" s="8" t="s">
        <v>14</v>
      </c>
      <c r="N723" s="8" t="s">
        <v>14</v>
      </c>
      <c r="O723" s="8" t="s">
        <v>14</v>
      </c>
      <c r="P723" s="8" t="s">
        <v>14</v>
      </c>
      <c r="Q723" s="8" t="s">
        <v>14</v>
      </c>
      <c r="R723" s="8" t="s">
        <v>14</v>
      </c>
      <c r="S723" s="8" t="s">
        <v>14</v>
      </c>
      <c r="T723" s="8" t="s">
        <v>14</v>
      </c>
    </row>
    <row r="724">
      <c r="A724" s="8" t="s">
        <v>14</v>
      </c>
      <c r="B724" s="8" t="s">
        <v>14</v>
      </c>
      <c r="C724" s="8" t="s">
        <v>14</v>
      </c>
      <c r="D724" s="8" t="s">
        <v>14</v>
      </c>
      <c r="E724" s="8" t="s">
        <v>14</v>
      </c>
      <c r="F724" s="8" t="s">
        <v>14</v>
      </c>
      <c r="G724" s="8" t="s">
        <v>14</v>
      </c>
      <c r="H724" s="8" t="s">
        <v>14</v>
      </c>
      <c r="I724" s="8" t="s">
        <v>14</v>
      </c>
      <c r="J724" s="8" t="s">
        <v>14</v>
      </c>
      <c r="K724" s="8" t="s">
        <v>14</v>
      </c>
      <c r="L724" s="8" t="s">
        <v>14</v>
      </c>
      <c r="M724" s="8" t="s">
        <v>14</v>
      </c>
      <c r="N724" s="8" t="s">
        <v>14</v>
      </c>
      <c r="O724" s="8" t="s">
        <v>14</v>
      </c>
      <c r="P724" s="8" t="s">
        <v>14</v>
      </c>
      <c r="Q724" s="8" t="s">
        <v>14</v>
      </c>
      <c r="R724" s="8" t="s">
        <v>14</v>
      </c>
      <c r="S724" s="8" t="s">
        <v>14</v>
      </c>
      <c r="T724" s="8" t="s">
        <v>14</v>
      </c>
    </row>
    <row r="725">
      <c r="A725" s="8" t="s">
        <v>14</v>
      </c>
      <c r="B725" s="8" t="s">
        <v>14</v>
      </c>
      <c r="C725" s="8" t="s">
        <v>14</v>
      </c>
      <c r="D725" s="8" t="s">
        <v>14</v>
      </c>
      <c r="E725" s="8" t="s">
        <v>14</v>
      </c>
      <c r="F725" s="8" t="s">
        <v>14</v>
      </c>
      <c r="G725" s="8" t="s">
        <v>14</v>
      </c>
      <c r="H725" s="8" t="s">
        <v>14</v>
      </c>
      <c r="I725" s="8" t="s">
        <v>14</v>
      </c>
      <c r="J725" s="8" t="s">
        <v>14</v>
      </c>
      <c r="K725" s="8" t="s">
        <v>14</v>
      </c>
      <c r="L725" s="8" t="s">
        <v>14</v>
      </c>
      <c r="M725" s="8" t="s">
        <v>14</v>
      </c>
      <c r="N725" s="8" t="s">
        <v>14</v>
      </c>
      <c r="O725" s="8" t="s">
        <v>14</v>
      </c>
      <c r="P725" s="8" t="s">
        <v>14</v>
      </c>
      <c r="Q725" s="8" t="s">
        <v>14</v>
      </c>
      <c r="R725" s="8" t="s">
        <v>14</v>
      </c>
      <c r="S725" s="8" t="s">
        <v>14</v>
      </c>
      <c r="T725" s="8" t="s">
        <v>14</v>
      </c>
    </row>
    <row r="726">
      <c r="A726" s="8" t="s">
        <v>14</v>
      </c>
      <c r="B726" s="8" t="s">
        <v>14</v>
      </c>
      <c r="C726" s="8" t="s">
        <v>14</v>
      </c>
      <c r="D726" s="8" t="s">
        <v>14</v>
      </c>
      <c r="E726" s="8" t="s">
        <v>14</v>
      </c>
      <c r="F726" s="8" t="s">
        <v>14</v>
      </c>
      <c r="G726" s="8" t="s">
        <v>14</v>
      </c>
      <c r="H726" s="8" t="s">
        <v>14</v>
      </c>
      <c r="I726" s="8" t="s">
        <v>14</v>
      </c>
      <c r="J726" s="8" t="s">
        <v>14</v>
      </c>
      <c r="K726" s="8" t="s">
        <v>14</v>
      </c>
      <c r="L726" s="8" t="s">
        <v>14</v>
      </c>
      <c r="M726" s="8" t="s">
        <v>14</v>
      </c>
      <c r="N726" s="8" t="s">
        <v>14</v>
      </c>
      <c r="O726" s="8" t="s">
        <v>14</v>
      </c>
      <c r="P726" s="8" t="s">
        <v>14</v>
      </c>
      <c r="Q726" s="8" t="s">
        <v>14</v>
      </c>
      <c r="R726" s="8" t="s">
        <v>14</v>
      </c>
      <c r="S726" s="8" t="s">
        <v>14</v>
      </c>
      <c r="T726" s="8" t="s">
        <v>14</v>
      </c>
    </row>
    <row r="727">
      <c r="A727" s="8" t="s">
        <v>14</v>
      </c>
      <c r="B727" s="8" t="s">
        <v>14</v>
      </c>
      <c r="C727" s="8" t="s">
        <v>14</v>
      </c>
      <c r="D727" s="8" t="s">
        <v>14</v>
      </c>
      <c r="E727" s="8" t="s">
        <v>14</v>
      </c>
      <c r="F727" s="8" t="s">
        <v>14</v>
      </c>
      <c r="G727" s="8" t="s">
        <v>14</v>
      </c>
      <c r="H727" s="8" t="s">
        <v>14</v>
      </c>
      <c r="I727" s="8" t="s">
        <v>14</v>
      </c>
      <c r="J727" s="8" t="s">
        <v>14</v>
      </c>
      <c r="K727" s="8" t="s">
        <v>14</v>
      </c>
      <c r="L727" s="8" t="s">
        <v>14</v>
      </c>
      <c r="M727" s="8" t="s">
        <v>14</v>
      </c>
      <c r="N727" s="8" t="s">
        <v>14</v>
      </c>
      <c r="O727" s="8" t="s">
        <v>14</v>
      </c>
      <c r="P727" s="8" t="s">
        <v>14</v>
      </c>
      <c r="Q727" s="8" t="s">
        <v>14</v>
      </c>
      <c r="R727" s="8" t="s">
        <v>14</v>
      </c>
      <c r="S727" s="8" t="s">
        <v>14</v>
      </c>
      <c r="T727" s="8" t="s">
        <v>14</v>
      </c>
    </row>
    <row r="728">
      <c r="A728" s="8" t="s">
        <v>14</v>
      </c>
      <c r="B728" s="8" t="s">
        <v>14</v>
      </c>
      <c r="C728" s="8" t="s">
        <v>14</v>
      </c>
      <c r="D728" s="8" t="s">
        <v>14</v>
      </c>
      <c r="E728" s="8" t="s">
        <v>14</v>
      </c>
      <c r="F728" s="8" t="s">
        <v>14</v>
      </c>
      <c r="G728" s="8" t="s">
        <v>14</v>
      </c>
      <c r="H728" s="8" t="s">
        <v>14</v>
      </c>
      <c r="I728" s="8" t="s">
        <v>14</v>
      </c>
      <c r="J728" s="8" t="s">
        <v>14</v>
      </c>
      <c r="K728" s="8" t="s">
        <v>14</v>
      </c>
      <c r="L728" s="8" t="s">
        <v>14</v>
      </c>
      <c r="M728" s="8" t="s">
        <v>14</v>
      </c>
      <c r="N728" s="8" t="s">
        <v>14</v>
      </c>
      <c r="O728" s="8" t="s">
        <v>14</v>
      </c>
      <c r="P728" s="8" t="s">
        <v>14</v>
      </c>
      <c r="Q728" s="8" t="s">
        <v>14</v>
      </c>
      <c r="R728" s="8" t="s">
        <v>14</v>
      </c>
      <c r="S728" s="8" t="s">
        <v>14</v>
      </c>
      <c r="T728" s="8" t="s">
        <v>14</v>
      </c>
    </row>
    <row r="729">
      <c r="A729" s="8" t="s">
        <v>14</v>
      </c>
      <c r="B729" s="8" t="s">
        <v>14</v>
      </c>
      <c r="C729" s="8" t="s">
        <v>14</v>
      </c>
      <c r="D729" s="8" t="s">
        <v>14</v>
      </c>
      <c r="E729" s="8" t="s">
        <v>14</v>
      </c>
      <c r="F729" s="8" t="s">
        <v>14</v>
      </c>
      <c r="G729" s="8" t="s">
        <v>14</v>
      </c>
      <c r="H729" s="8" t="s">
        <v>14</v>
      </c>
      <c r="I729" s="8" t="s">
        <v>14</v>
      </c>
      <c r="J729" s="8" t="s">
        <v>14</v>
      </c>
      <c r="K729" s="8" t="s">
        <v>14</v>
      </c>
      <c r="L729" s="8" t="s">
        <v>14</v>
      </c>
      <c r="M729" s="8" t="s">
        <v>14</v>
      </c>
      <c r="N729" s="8" t="s">
        <v>14</v>
      </c>
      <c r="O729" s="8" t="s">
        <v>14</v>
      </c>
      <c r="P729" s="8" t="s">
        <v>14</v>
      </c>
      <c r="Q729" s="8" t="s">
        <v>14</v>
      </c>
      <c r="R729" s="8" t="s">
        <v>14</v>
      </c>
      <c r="S729" s="8" t="s">
        <v>14</v>
      </c>
      <c r="T729" s="8" t="s">
        <v>14</v>
      </c>
    </row>
    <row r="730">
      <c r="A730" s="8" t="s">
        <v>14</v>
      </c>
      <c r="B730" s="8" t="s">
        <v>14</v>
      </c>
      <c r="C730" s="8" t="s">
        <v>14</v>
      </c>
      <c r="D730" s="8" t="s">
        <v>14</v>
      </c>
      <c r="E730" s="8" t="s">
        <v>14</v>
      </c>
      <c r="F730" s="8" t="s">
        <v>14</v>
      </c>
      <c r="G730" s="8" t="s">
        <v>14</v>
      </c>
      <c r="H730" s="8" t="s">
        <v>14</v>
      </c>
      <c r="I730" s="8" t="s">
        <v>14</v>
      </c>
      <c r="J730" s="8" t="s">
        <v>14</v>
      </c>
      <c r="K730" s="8" t="s">
        <v>14</v>
      </c>
      <c r="L730" s="8" t="s">
        <v>14</v>
      </c>
      <c r="M730" s="8" t="s">
        <v>14</v>
      </c>
      <c r="N730" s="8" t="s">
        <v>14</v>
      </c>
      <c r="O730" s="8" t="s">
        <v>14</v>
      </c>
      <c r="P730" s="8" t="s">
        <v>14</v>
      </c>
      <c r="Q730" s="8" t="s">
        <v>14</v>
      </c>
      <c r="R730" s="8" t="s">
        <v>14</v>
      </c>
      <c r="S730" s="8" t="s">
        <v>14</v>
      </c>
      <c r="T730" s="8" t="s">
        <v>14</v>
      </c>
    </row>
    <row r="731">
      <c r="A731" s="8" t="s">
        <v>14</v>
      </c>
      <c r="B731" s="8" t="s">
        <v>14</v>
      </c>
      <c r="C731" s="8" t="s">
        <v>14</v>
      </c>
      <c r="D731" s="8" t="s">
        <v>14</v>
      </c>
      <c r="E731" s="8" t="s">
        <v>14</v>
      </c>
      <c r="F731" s="8" t="s">
        <v>14</v>
      </c>
      <c r="G731" s="8" t="s">
        <v>14</v>
      </c>
      <c r="H731" s="8" t="s">
        <v>14</v>
      </c>
      <c r="I731" s="8" t="s">
        <v>14</v>
      </c>
      <c r="J731" s="8" t="s">
        <v>14</v>
      </c>
      <c r="K731" s="8" t="s">
        <v>14</v>
      </c>
      <c r="L731" s="8" t="s">
        <v>14</v>
      </c>
      <c r="M731" s="8" t="s">
        <v>14</v>
      </c>
      <c r="N731" s="8" t="s">
        <v>14</v>
      </c>
      <c r="O731" s="8" t="s">
        <v>14</v>
      </c>
      <c r="P731" s="8" t="s">
        <v>14</v>
      </c>
      <c r="Q731" s="8" t="s">
        <v>14</v>
      </c>
      <c r="R731" s="8" t="s">
        <v>14</v>
      </c>
      <c r="S731" s="8" t="s">
        <v>14</v>
      </c>
      <c r="T731" s="8" t="s">
        <v>14</v>
      </c>
    </row>
    <row r="732">
      <c r="A732" s="8" t="s">
        <v>14</v>
      </c>
      <c r="B732" s="8" t="s">
        <v>14</v>
      </c>
      <c r="C732" s="8" t="s">
        <v>14</v>
      </c>
      <c r="D732" s="8" t="s">
        <v>14</v>
      </c>
      <c r="E732" s="8" t="s">
        <v>14</v>
      </c>
      <c r="F732" s="8" t="s">
        <v>14</v>
      </c>
      <c r="G732" s="8" t="s">
        <v>14</v>
      </c>
      <c r="H732" s="8" t="s">
        <v>14</v>
      </c>
      <c r="I732" s="8" t="s">
        <v>14</v>
      </c>
      <c r="J732" s="8" t="s">
        <v>14</v>
      </c>
      <c r="K732" s="8" t="s">
        <v>14</v>
      </c>
      <c r="L732" s="8" t="s">
        <v>14</v>
      </c>
      <c r="M732" s="8" t="s">
        <v>14</v>
      </c>
      <c r="N732" s="8" t="s">
        <v>14</v>
      </c>
      <c r="O732" s="8" t="s">
        <v>14</v>
      </c>
      <c r="P732" s="8" t="s">
        <v>14</v>
      </c>
      <c r="Q732" s="8" t="s">
        <v>14</v>
      </c>
      <c r="R732" s="8" t="s">
        <v>14</v>
      </c>
      <c r="S732" s="8" t="s">
        <v>14</v>
      </c>
      <c r="T732" s="8" t="s">
        <v>14</v>
      </c>
    </row>
    <row r="733">
      <c r="A733" s="8" t="s">
        <v>14</v>
      </c>
      <c r="B733" s="8" t="s">
        <v>14</v>
      </c>
      <c r="C733" s="8" t="s">
        <v>14</v>
      </c>
      <c r="D733" s="8" t="s">
        <v>14</v>
      </c>
      <c r="E733" s="8" t="s">
        <v>14</v>
      </c>
      <c r="F733" s="8" t="s">
        <v>14</v>
      </c>
      <c r="G733" s="8" t="s">
        <v>14</v>
      </c>
      <c r="H733" s="8" t="s">
        <v>14</v>
      </c>
      <c r="I733" s="8" t="s">
        <v>14</v>
      </c>
      <c r="J733" s="8" t="s">
        <v>14</v>
      </c>
      <c r="K733" s="8" t="s">
        <v>14</v>
      </c>
      <c r="L733" s="8" t="s">
        <v>14</v>
      </c>
      <c r="M733" s="8" t="s">
        <v>14</v>
      </c>
      <c r="N733" s="8" t="s">
        <v>14</v>
      </c>
      <c r="O733" s="8" t="s">
        <v>14</v>
      </c>
      <c r="P733" s="8" t="s">
        <v>14</v>
      </c>
      <c r="Q733" s="8" t="s">
        <v>14</v>
      </c>
      <c r="R733" s="8" t="s">
        <v>14</v>
      </c>
      <c r="S733" s="8" t="s">
        <v>14</v>
      </c>
      <c r="T733" s="8" t="s">
        <v>14</v>
      </c>
    </row>
    <row r="734">
      <c r="A734" s="8" t="s">
        <v>14</v>
      </c>
      <c r="B734" s="8" t="s">
        <v>14</v>
      </c>
      <c r="C734" s="8" t="s">
        <v>14</v>
      </c>
      <c r="D734" s="8" t="s">
        <v>14</v>
      </c>
      <c r="E734" s="8" t="s">
        <v>14</v>
      </c>
      <c r="F734" s="8" t="s">
        <v>14</v>
      </c>
      <c r="G734" s="8" t="s">
        <v>14</v>
      </c>
      <c r="H734" s="8" t="s">
        <v>14</v>
      </c>
      <c r="I734" s="8" t="s">
        <v>14</v>
      </c>
      <c r="J734" s="8" t="s">
        <v>14</v>
      </c>
      <c r="K734" s="8" t="s">
        <v>14</v>
      </c>
      <c r="L734" s="8" t="s">
        <v>14</v>
      </c>
      <c r="M734" s="8" t="s">
        <v>14</v>
      </c>
      <c r="N734" s="8" t="s">
        <v>14</v>
      </c>
      <c r="O734" s="8" t="s">
        <v>14</v>
      </c>
      <c r="P734" s="8" t="s">
        <v>14</v>
      </c>
      <c r="Q734" s="8" t="s">
        <v>14</v>
      </c>
      <c r="R734" s="8" t="s">
        <v>14</v>
      </c>
      <c r="S734" s="8" t="s">
        <v>14</v>
      </c>
      <c r="T734" s="8" t="s">
        <v>14</v>
      </c>
    </row>
    <row r="735">
      <c r="A735" s="8" t="s">
        <v>14</v>
      </c>
      <c r="B735" s="8" t="s">
        <v>14</v>
      </c>
      <c r="C735" s="8" t="s">
        <v>14</v>
      </c>
      <c r="D735" s="8" t="s">
        <v>14</v>
      </c>
      <c r="E735" s="8" t="s">
        <v>14</v>
      </c>
      <c r="F735" s="8" t="s">
        <v>14</v>
      </c>
      <c r="G735" s="8" t="s">
        <v>14</v>
      </c>
      <c r="H735" s="8" t="s">
        <v>14</v>
      </c>
      <c r="I735" s="8" t="s">
        <v>14</v>
      </c>
      <c r="J735" s="8" t="s">
        <v>14</v>
      </c>
      <c r="K735" s="8" t="s">
        <v>14</v>
      </c>
      <c r="L735" s="8" t="s">
        <v>14</v>
      </c>
      <c r="M735" s="8" t="s">
        <v>14</v>
      </c>
      <c r="N735" s="8" t="s">
        <v>14</v>
      </c>
      <c r="O735" s="8" t="s">
        <v>14</v>
      </c>
      <c r="P735" s="8" t="s">
        <v>14</v>
      </c>
      <c r="Q735" s="8" t="s">
        <v>14</v>
      </c>
      <c r="R735" s="8" t="s">
        <v>14</v>
      </c>
      <c r="S735" s="8" t="s">
        <v>14</v>
      </c>
      <c r="T735" s="8" t="s">
        <v>14</v>
      </c>
    </row>
    <row r="736">
      <c r="A736" s="8" t="s">
        <v>14</v>
      </c>
      <c r="B736" s="8" t="s">
        <v>14</v>
      </c>
      <c r="C736" s="8" t="s">
        <v>14</v>
      </c>
      <c r="D736" s="8" t="s">
        <v>14</v>
      </c>
      <c r="E736" s="8" t="s">
        <v>14</v>
      </c>
      <c r="F736" s="8" t="s">
        <v>14</v>
      </c>
      <c r="G736" s="8" t="s">
        <v>14</v>
      </c>
      <c r="H736" s="8" t="s">
        <v>14</v>
      </c>
      <c r="I736" s="8" t="s">
        <v>14</v>
      </c>
      <c r="J736" s="8" t="s">
        <v>14</v>
      </c>
      <c r="K736" s="8" t="s">
        <v>14</v>
      </c>
      <c r="L736" s="8" t="s">
        <v>14</v>
      </c>
      <c r="M736" s="8" t="s">
        <v>14</v>
      </c>
      <c r="N736" s="8" t="s">
        <v>14</v>
      </c>
      <c r="O736" s="8" t="s">
        <v>14</v>
      </c>
      <c r="P736" s="8" t="s">
        <v>14</v>
      </c>
      <c r="Q736" s="8" t="s">
        <v>14</v>
      </c>
      <c r="R736" s="8" t="s">
        <v>14</v>
      </c>
      <c r="S736" s="8" t="s">
        <v>14</v>
      </c>
      <c r="T736" s="8" t="s">
        <v>14</v>
      </c>
    </row>
    <row r="737">
      <c r="A737" s="8" t="s">
        <v>14</v>
      </c>
      <c r="B737" s="8" t="s">
        <v>14</v>
      </c>
      <c r="C737" s="8" t="s">
        <v>14</v>
      </c>
      <c r="D737" s="8" t="s">
        <v>14</v>
      </c>
      <c r="E737" s="8" t="s">
        <v>14</v>
      </c>
      <c r="F737" s="8" t="s">
        <v>14</v>
      </c>
      <c r="G737" s="8" t="s">
        <v>14</v>
      </c>
      <c r="H737" s="8" t="s">
        <v>14</v>
      </c>
      <c r="I737" s="8" t="s">
        <v>14</v>
      </c>
      <c r="J737" s="8" t="s">
        <v>14</v>
      </c>
      <c r="K737" s="8" t="s">
        <v>14</v>
      </c>
      <c r="L737" s="8" t="s">
        <v>14</v>
      </c>
      <c r="M737" s="8" t="s">
        <v>14</v>
      </c>
      <c r="N737" s="8" t="s">
        <v>14</v>
      </c>
      <c r="O737" s="8" t="s">
        <v>14</v>
      </c>
      <c r="P737" s="8" t="s">
        <v>14</v>
      </c>
      <c r="Q737" s="8" t="s">
        <v>14</v>
      </c>
      <c r="R737" s="8" t="s">
        <v>14</v>
      </c>
      <c r="S737" s="8" t="s">
        <v>14</v>
      </c>
      <c r="T737" s="8" t="s">
        <v>14</v>
      </c>
    </row>
    <row r="738">
      <c r="A738" s="8" t="s">
        <v>14</v>
      </c>
      <c r="B738" s="8" t="s">
        <v>14</v>
      </c>
      <c r="C738" s="8" t="s">
        <v>14</v>
      </c>
      <c r="D738" s="8" t="s">
        <v>14</v>
      </c>
      <c r="E738" s="8" t="s">
        <v>14</v>
      </c>
      <c r="F738" s="8" t="s">
        <v>14</v>
      </c>
      <c r="G738" s="8" t="s">
        <v>14</v>
      </c>
      <c r="H738" s="8" t="s">
        <v>14</v>
      </c>
      <c r="I738" s="8" t="s">
        <v>14</v>
      </c>
      <c r="J738" s="8" t="s">
        <v>14</v>
      </c>
      <c r="K738" s="8" t="s">
        <v>14</v>
      </c>
      <c r="L738" s="8" t="s">
        <v>14</v>
      </c>
      <c r="M738" s="8" t="s">
        <v>14</v>
      </c>
      <c r="N738" s="8" t="s">
        <v>14</v>
      </c>
      <c r="O738" s="8" t="s">
        <v>14</v>
      </c>
      <c r="P738" s="8" t="s">
        <v>14</v>
      </c>
      <c r="Q738" s="8" t="s">
        <v>14</v>
      </c>
      <c r="R738" s="8" t="s">
        <v>14</v>
      </c>
      <c r="S738" s="8" t="s">
        <v>14</v>
      </c>
      <c r="T738" s="8" t="s">
        <v>14</v>
      </c>
    </row>
    <row r="739">
      <c r="A739" s="8" t="s">
        <v>14</v>
      </c>
      <c r="B739" s="8" t="s">
        <v>14</v>
      </c>
      <c r="C739" s="8" t="s">
        <v>14</v>
      </c>
      <c r="D739" s="8" t="s">
        <v>14</v>
      </c>
      <c r="E739" s="8" t="s">
        <v>14</v>
      </c>
      <c r="F739" s="8" t="s">
        <v>14</v>
      </c>
      <c r="G739" s="8" t="s">
        <v>14</v>
      </c>
      <c r="H739" s="8" t="s">
        <v>14</v>
      </c>
      <c r="I739" s="8" t="s">
        <v>14</v>
      </c>
      <c r="J739" s="8" t="s">
        <v>14</v>
      </c>
      <c r="K739" s="8" t="s">
        <v>14</v>
      </c>
      <c r="L739" s="8" t="s">
        <v>14</v>
      </c>
      <c r="M739" s="8" t="s">
        <v>14</v>
      </c>
      <c r="N739" s="8" t="s">
        <v>14</v>
      </c>
      <c r="O739" s="8" t="s">
        <v>14</v>
      </c>
      <c r="P739" s="8" t="s">
        <v>14</v>
      </c>
      <c r="Q739" s="8" t="s">
        <v>14</v>
      </c>
      <c r="R739" s="8" t="s">
        <v>14</v>
      </c>
      <c r="S739" s="8" t="s">
        <v>14</v>
      </c>
      <c r="T739" s="8" t="s">
        <v>14</v>
      </c>
    </row>
    <row r="740">
      <c r="A740" s="8" t="s">
        <v>14</v>
      </c>
      <c r="B740" s="8" t="s">
        <v>14</v>
      </c>
      <c r="C740" s="8" t="s">
        <v>14</v>
      </c>
      <c r="D740" s="8" t="s">
        <v>14</v>
      </c>
      <c r="E740" s="8" t="s">
        <v>14</v>
      </c>
      <c r="F740" s="8" t="s">
        <v>14</v>
      </c>
      <c r="G740" s="8" t="s">
        <v>14</v>
      </c>
      <c r="H740" s="8" t="s">
        <v>14</v>
      </c>
      <c r="I740" s="8" t="s">
        <v>14</v>
      </c>
      <c r="J740" s="8" t="s">
        <v>14</v>
      </c>
      <c r="K740" s="8" t="s">
        <v>14</v>
      </c>
      <c r="L740" s="8" t="s">
        <v>14</v>
      </c>
      <c r="M740" s="8" t="s">
        <v>14</v>
      </c>
      <c r="N740" s="8" t="s">
        <v>14</v>
      </c>
      <c r="O740" s="8" t="s">
        <v>14</v>
      </c>
      <c r="P740" s="8" t="s">
        <v>14</v>
      </c>
      <c r="Q740" s="8" t="s">
        <v>14</v>
      </c>
      <c r="R740" s="8" t="s">
        <v>14</v>
      </c>
      <c r="S740" s="8" t="s">
        <v>14</v>
      </c>
      <c r="T740" s="8" t="s">
        <v>14</v>
      </c>
    </row>
    <row r="741">
      <c r="A741" s="8" t="s">
        <v>14</v>
      </c>
      <c r="B741" s="8" t="s">
        <v>14</v>
      </c>
      <c r="C741" s="8" t="s">
        <v>14</v>
      </c>
      <c r="D741" s="8" t="s">
        <v>14</v>
      </c>
      <c r="E741" s="8" t="s">
        <v>14</v>
      </c>
      <c r="F741" s="8" t="s">
        <v>14</v>
      </c>
      <c r="G741" s="8" t="s">
        <v>14</v>
      </c>
      <c r="H741" s="8" t="s">
        <v>14</v>
      </c>
      <c r="I741" s="8" t="s">
        <v>14</v>
      </c>
      <c r="J741" s="8" t="s">
        <v>14</v>
      </c>
      <c r="K741" s="8" t="s">
        <v>14</v>
      </c>
      <c r="L741" s="8" t="s">
        <v>14</v>
      </c>
      <c r="M741" s="8" t="s">
        <v>14</v>
      </c>
      <c r="N741" s="8" t="s">
        <v>14</v>
      </c>
      <c r="O741" s="8" t="s">
        <v>14</v>
      </c>
      <c r="P741" s="8" t="s">
        <v>14</v>
      </c>
      <c r="Q741" s="8" t="s">
        <v>14</v>
      </c>
      <c r="R741" s="8" t="s">
        <v>14</v>
      </c>
      <c r="S741" s="8" t="s">
        <v>14</v>
      </c>
      <c r="T741" s="8" t="s">
        <v>14</v>
      </c>
    </row>
    <row r="742">
      <c r="A742" s="8" t="s">
        <v>14</v>
      </c>
      <c r="B742" s="8" t="s">
        <v>14</v>
      </c>
      <c r="C742" s="8" t="s">
        <v>14</v>
      </c>
      <c r="D742" s="8" t="s">
        <v>14</v>
      </c>
      <c r="E742" s="8" t="s">
        <v>14</v>
      </c>
      <c r="F742" s="8" t="s">
        <v>14</v>
      </c>
      <c r="G742" s="8" t="s">
        <v>14</v>
      </c>
      <c r="H742" s="8" t="s">
        <v>14</v>
      </c>
      <c r="I742" s="8" t="s">
        <v>14</v>
      </c>
      <c r="J742" s="8" t="s">
        <v>14</v>
      </c>
      <c r="K742" s="8" t="s">
        <v>14</v>
      </c>
      <c r="L742" s="8" t="s">
        <v>14</v>
      </c>
      <c r="M742" s="8" t="s">
        <v>14</v>
      </c>
      <c r="N742" s="8" t="s">
        <v>14</v>
      </c>
      <c r="O742" s="8" t="s">
        <v>14</v>
      </c>
      <c r="P742" s="8" t="s">
        <v>14</v>
      </c>
      <c r="Q742" s="8" t="s">
        <v>14</v>
      </c>
      <c r="R742" s="8" t="s">
        <v>14</v>
      </c>
      <c r="S742" s="8" t="s">
        <v>14</v>
      </c>
      <c r="T742" s="8" t="s">
        <v>14</v>
      </c>
    </row>
    <row r="743">
      <c r="A743" s="8" t="s">
        <v>14</v>
      </c>
      <c r="B743" s="8" t="s">
        <v>14</v>
      </c>
      <c r="C743" s="8" t="s">
        <v>14</v>
      </c>
      <c r="D743" s="8" t="s">
        <v>14</v>
      </c>
      <c r="E743" s="8" t="s">
        <v>14</v>
      </c>
      <c r="F743" s="8" t="s">
        <v>14</v>
      </c>
      <c r="G743" s="8" t="s">
        <v>14</v>
      </c>
      <c r="H743" s="8" t="s">
        <v>14</v>
      </c>
      <c r="I743" s="8" t="s">
        <v>14</v>
      </c>
      <c r="J743" s="8" t="s">
        <v>14</v>
      </c>
      <c r="K743" s="8" t="s">
        <v>14</v>
      </c>
      <c r="L743" s="8" t="s">
        <v>14</v>
      </c>
      <c r="M743" s="8" t="s">
        <v>14</v>
      </c>
      <c r="N743" s="8" t="s">
        <v>14</v>
      </c>
      <c r="O743" s="8" t="s">
        <v>14</v>
      </c>
      <c r="P743" s="8" t="s">
        <v>14</v>
      </c>
      <c r="Q743" s="8" t="s">
        <v>14</v>
      </c>
      <c r="R743" s="8" t="s">
        <v>14</v>
      </c>
      <c r="S743" s="8" t="s">
        <v>14</v>
      </c>
      <c r="T743" s="8" t="s">
        <v>14</v>
      </c>
    </row>
    <row r="744">
      <c r="A744" s="8" t="s">
        <v>14</v>
      </c>
      <c r="B744" s="8" t="s">
        <v>14</v>
      </c>
      <c r="C744" s="8" t="s">
        <v>14</v>
      </c>
      <c r="D744" s="8" t="s">
        <v>14</v>
      </c>
      <c r="E744" s="8" t="s">
        <v>14</v>
      </c>
      <c r="F744" s="8" t="s">
        <v>14</v>
      </c>
      <c r="G744" s="8" t="s">
        <v>14</v>
      </c>
      <c r="H744" s="8" t="s">
        <v>14</v>
      </c>
      <c r="I744" s="8" t="s">
        <v>14</v>
      </c>
      <c r="J744" s="8" t="s">
        <v>14</v>
      </c>
      <c r="K744" s="8" t="s">
        <v>14</v>
      </c>
      <c r="L744" s="8" t="s">
        <v>14</v>
      </c>
      <c r="M744" s="8" t="s">
        <v>14</v>
      </c>
      <c r="N744" s="8" t="s">
        <v>14</v>
      </c>
      <c r="O744" s="8" t="s">
        <v>14</v>
      </c>
      <c r="P744" s="8" t="s">
        <v>14</v>
      </c>
      <c r="Q744" s="8" t="s">
        <v>14</v>
      </c>
      <c r="R744" s="8" t="s">
        <v>14</v>
      </c>
      <c r="S744" s="8" t="s">
        <v>14</v>
      </c>
      <c r="T744" s="8" t="s">
        <v>14</v>
      </c>
    </row>
    <row r="745">
      <c r="A745" s="8" t="s">
        <v>14</v>
      </c>
      <c r="B745" s="8" t="s">
        <v>14</v>
      </c>
      <c r="C745" s="8" t="s">
        <v>14</v>
      </c>
      <c r="D745" s="8" t="s">
        <v>14</v>
      </c>
      <c r="E745" s="8" t="s">
        <v>14</v>
      </c>
      <c r="F745" s="8" t="s">
        <v>14</v>
      </c>
      <c r="G745" s="8" t="s">
        <v>14</v>
      </c>
      <c r="H745" s="8" t="s">
        <v>14</v>
      </c>
      <c r="I745" s="8" t="s">
        <v>14</v>
      </c>
      <c r="J745" s="8" t="s">
        <v>14</v>
      </c>
      <c r="K745" s="8" t="s">
        <v>14</v>
      </c>
      <c r="L745" s="8" t="s">
        <v>14</v>
      </c>
      <c r="M745" s="8" t="s">
        <v>14</v>
      </c>
      <c r="N745" s="8" t="s">
        <v>14</v>
      </c>
      <c r="O745" s="8" t="s">
        <v>14</v>
      </c>
      <c r="P745" s="8" t="s">
        <v>14</v>
      </c>
      <c r="Q745" s="8" t="s">
        <v>14</v>
      </c>
      <c r="R745" s="8" t="s">
        <v>14</v>
      </c>
      <c r="S745" s="8" t="s">
        <v>14</v>
      </c>
      <c r="T745" s="8" t="s">
        <v>14</v>
      </c>
    </row>
    <row r="746">
      <c r="A746" s="8" t="s">
        <v>14</v>
      </c>
      <c r="B746" s="8" t="s">
        <v>14</v>
      </c>
      <c r="C746" s="8" t="s">
        <v>14</v>
      </c>
      <c r="D746" s="8" t="s">
        <v>14</v>
      </c>
      <c r="E746" s="8" t="s">
        <v>14</v>
      </c>
      <c r="F746" s="8" t="s">
        <v>14</v>
      </c>
      <c r="G746" s="8" t="s">
        <v>14</v>
      </c>
      <c r="H746" s="8" t="s">
        <v>14</v>
      </c>
      <c r="I746" s="8" t="s">
        <v>14</v>
      </c>
      <c r="J746" s="8" t="s">
        <v>14</v>
      </c>
      <c r="K746" s="8" t="s">
        <v>14</v>
      </c>
      <c r="L746" s="8" t="s">
        <v>14</v>
      </c>
      <c r="M746" s="8" t="s">
        <v>14</v>
      </c>
      <c r="N746" s="8" t="s">
        <v>14</v>
      </c>
      <c r="O746" s="8" t="s">
        <v>14</v>
      </c>
      <c r="P746" s="8" t="s">
        <v>14</v>
      </c>
      <c r="Q746" s="8" t="s">
        <v>14</v>
      </c>
      <c r="R746" s="8" t="s">
        <v>14</v>
      </c>
      <c r="S746" s="8" t="s">
        <v>14</v>
      </c>
      <c r="T746" s="8" t="s">
        <v>14</v>
      </c>
    </row>
    <row r="747">
      <c r="A747" s="8" t="s">
        <v>14</v>
      </c>
      <c r="B747" s="8" t="s">
        <v>14</v>
      </c>
      <c r="C747" s="8" t="s">
        <v>14</v>
      </c>
      <c r="D747" s="8" t="s">
        <v>14</v>
      </c>
      <c r="E747" s="8" t="s">
        <v>14</v>
      </c>
      <c r="F747" s="8" t="s">
        <v>14</v>
      </c>
      <c r="G747" s="8" t="s">
        <v>14</v>
      </c>
      <c r="H747" s="8" t="s">
        <v>14</v>
      </c>
      <c r="I747" s="8" t="s">
        <v>14</v>
      </c>
      <c r="J747" s="8" t="s">
        <v>14</v>
      </c>
      <c r="K747" s="8" t="s">
        <v>14</v>
      </c>
      <c r="L747" s="8" t="s">
        <v>14</v>
      </c>
      <c r="M747" s="8" t="s">
        <v>14</v>
      </c>
      <c r="N747" s="8" t="s">
        <v>14</v>
      </c>
      <c r="O747" s="8" t="s">
        <v>14</v>
      </c>
      <c r="P747" s="8" t="s">
        <v>14</v>
      </c>
      <c r="Q747" s="8" t="s">
        <v>14</v>
      </c>
      <c r="R747" s="8" t="s">
        <v>14</v>
      </c>
      <c r="S747" s="8" t="s">
        <v>14</v>
      </c>
      <c r="T747" s="8" t="s">
        <v>14</v>
      </c>
    </row>
    <row r="748">
      <c r="A748" s="8" t="s">
        <v>14</v>
      </c>
      <c r="B748" s="8" t="s">
        <v>14</v>
      </c>
      <c r="C748" s="8" t="s">
        <v>14</v>
      </c>
      <c r="D748" s="8" t="s">
        <v>14</v>
      </c>
      <c r="E748" s="8" t="s">
        <v>14</v>
      </c>
      <c r="F748" s="8" t="s">
        <v>14</v>
      </c>
      <c r="G748" s="8" t="s">
        <v>14</v>
      </c>
      <c r="H748" s="8" t="s">
        <v>14</v>
      </c>
      <c r="I748" s="8" t="s">
        <v>14</v>
      </c>
      <c r="J748" s="8" t="s">
        <v>14</v>
      </c>
      <c r="K748" s="8" t="s">
        <v>14</v>
      </c>
      <c r="L748" s="8" t="s">
        <v>14</v>
      </c>
      <c r="M748" s="8" t="s">
        <v>14</v>
      </c>
      <c r="N748" s="8" t="s">
        <v>14</v>
      </c>
      <c r="O748" s="8" t="s">
        <v>14</v>
      </c>
      <c r="P748" s="8" t="s">
        <v>14</v>
      </c>
      <c r="Q748" s="8" t="s">
        <v>14</v>
      </c>
      <c r="R748" s="8" t="s">
        <v>14</v>
      </c>
      <c r="S748" s="8" t="s">
        <v>14</v>
      </c>
      <c r="T748" s="8" t="s">
        <v>14</v>
      </c>
    </row>
    <row r="749">
      <c r="A749" s="8" t="s">
        <v>14</v>
      </c>
      <c r="B749" s="8" t="s">
        <v>14</v>
      </c>
      <c r="C749" s="8" t="s">
        <v>14</v>
      </c>
      <c r="D749" s="8" t="s">
        <v>14</v>
      </c>
      <c r="E749" s="8" t="s">
        <v>14</v>
      </c>
      <c r="F749" s="8" t="s">
        <v>14</v>
      </c>
      <c r="G749" s="8" t="s">
        <v>14</v>
      </c>
      <c r="H749" s="8" t="s">
        <v>14</v>
      </c>
      <c r="I749" s="8" t="s">
        <v>14</v>
      </c>
      <c r="J749" s="8" t="s">
        <v>14</v>
      </c>
      <c r="K749" s="8" t="s">
        <v>14</v>
      </c>
      <c r="L749" s="8" t="s">
        <v>14</v>
      </c>
      <c r="M749" s="8" t="s">
        <v>14</v>
      </c>
      <c r="N749" s="8" t="s">
        <v>14</v>
      </c>
      <c r="O749" s="8" t="s">
        <v>14</v>
      </c>
      <c r="P749" s="8" t="s">
        <v>14</v>
      </c>
      <c r="Q749" s="8" t="s">
        <v>14</v>
      </c>
      <c r="R749" s="8" t="s">
        <v>14</v>
      </c>
      <c r="S749" s="8" t="s">
        <v>14</v>
      </c>
      <c r="T749" s="8" t="s">
        <v>14</v>
      </c>
    </row>
    <row r="750">
      <c r="A750" s="8" t="s">
        <v>14</v>
      </c>
      <c r="B750" s="8" t="s">
        <v>14</v>
      </c>
      <c r="C750" s="8" t="s">
        <v>14</v>
      </c>
      <c r="D750" s="8" t="s">
        <v>14</v>
      </c>
      <c r="E750" s="8" t="s">
        <v>14</v>
      </c>
      <c r="F750" s="8" t="s">
        <v>14</v>
      </c>
      <c r="G750" s="8" t="s">
        <v>14</v>
      </c>
      <c r="H750" s="8" t="s">
        <v>14</v>
      </c>
      <c r="I750" s="8" t="s">
        <v>14</v>
      </c>
      <c r="J750" s="8" t="s">
        <v>14</v>
      </c>
      <c r="K750" s="8" t="s">
        <v>14</v>
      </c>
      <c r="L750" s="8" t="s">
        <v>14</v>
      </c>
      <c r="M750" s="8" t="s">
        <v>14</v>
      </c>
      <c r="N750" s="8" t="s">
        <v>14</v>
      </c>
      <c r="O750" s="8" t="s">
        <v>14</v>
      </c>
      <c r="P750" s="8" t="s">
        <v>14</v>
      </c>
      <c r="Q750" s="8" t="s">
        <v>14</v>
      </c>
      <c r="R750" s="8" t="s">
        <v>14</v>
      </c>
      <c r="S750" s="8" t="s">
        <v>14</v>
      </c>
      <c r="T750" s="8" t="s">
        <v>14</v>
      </c>
    </row>
    <row r="751">
      <c r="A751" s="8" t="s">
        <v>14</v>
      </c>
      <c r="B751" s="8" t="s">
        <v>14</v>
      </c>
      <c r="C751" s="8" t="s">
        <v>14</v>
      </c>
      <c r="D751" s="8" t="s">
        <v>14</v>
      </c>
      <c r="E751" s="8" t="s">
        <v>14</v>
      </c>
      <c r="F751" s="8" t="s">
        <v>14</v>
      </c>
      <c r="G751" s="8" t="s">
        <v>14</v>
      </c>
      <c r="H751" s="8" t="s">
        <v>14</v>
      </c>
      <c r="I751" s="8" t="s">
        <v>14</v>
      </c>
      <c r="J751" s="8" t="s">
        <v>14</v>
      </c>
      <c r="K751" s="8" t="s">
        <v>14</v>
      </c>
      <c r="L751" s="8" t="s">
        <v>14</v>
      </c>
      <c r="M751" s="8" t="s">
        <v>14</v>
      </c>
      <c r="N751" s="8" t="s">
        <v>14</v>
      </c>
      <c r="O751" s="8" t="s">
        <v>14</v>
      </c>
      <c r="P751" s="8" t="s">
        <v>14</v>
      </c>
      <c r="Q751" s="8" t="s">
        <v>14</v>
      </c>
      <c r="R751" s="8" t="s">
        <v>14</v>
      </c>
      <c r="S751" s="8" t="s">
        <v>14</v>
      </c>
      <c r="T751" s="8" t="s">
        <v>14</v>
      </c>
    </row>
    <row r="752">
      <c r="A752" s="8" t="s">
        <v>14</v>
      </c>
      <c r="B752" s="8" t="s">
        <v>14</v>
      </c>
      <c r="C752" s="8" t="s">
        <v>14</v>
      </c>
      <c r="D752" s="8" t="s">
        <v>14</v>
      </c>
      <c r="E752" s="8" t="s">
        <v>14</v>
      </c>
      <c r="F752" s="8" t="s">
        <v>14</v>
      </c>
      <c r="G752" s="8" t="s">
        <v>14</v>
      </c>
      <c r="H752" s="8" t="s">
        <v>14</v>
      </c>
      <c r="I752" s="8" t="s">
        <v>14</v>
      </c>
      <c r="J752" s="8" t="s">
        <v>14</v>
      </c>
      <c r="K752" s="8" t="s">
        <v>14</v>
      </c>
      <c r="L752" s="8" t="s">
        <v>14</v>
      </c>
      <c r="M752" s="8" t="s">
        <v>14</v>
      </c>
      <c r="N752" s="8" t="s">
        <v>14</v>
      </c>
      <c r="O752" s="8" t="s">
        <v>14</v>
      </c>
      <c r="P752" s="8" t="s">
        <v>14</v>
      </c>
      <c r="Q752" s="8" t="s">
        <v>14</v>
      </c>
      <c r="R752" s="8" t="s">
        <v>14</v>
      </c>
      <c r="S752" s="8" t="s">
        <v>14</v>
      </c>
      <c r="T752" s="8" t="s">
        <v>14</v>
      </c>
    </row>
    <row r="753">
      <c r="A753" s="8" t="s">
        <v>14</v>
      </c>
      <c r="B753" s="8" t="s">
        <v>14</v>
      </c>
      <c r="C753" s="8" t="s">
        <v>14</v>
      </c>
      <c r="D753" s="8" t="s">
        <v>14</v>
      </c>
      <c r="E753" s="8" t="s">
        <v>14</v>
      </c>
      <c r="F753" s="8" t="s">
        <v>14</v>
      </c>
      <c r="G753" s="8" t="s">
        <v>14</v>
      </c>
      <c r="H753" s="8" t="s">
        <v>14</v>
      </c>
      <c r="I753" s="8" t="s">
        <v>14</v>
      </c>
      <c r="J753" s="8" t="s">
        <v>14</v>
      </c>
      <c r="K753" s="8" t="s">
        <v>14</v>
      </c>
      <c r="L753" s="8" t="s">
        <v>14</v>
      </c>
      <c r="M753" s="8" t="s">
        <v>14</v>
      </c>
      <c r="N753" s="8" t="s">
        <v>14</v>
      </c>
      <c r="O753" s="8" t="s">
        <v>14</v>
      </c>
      <c r="P753" s="8" t="s">
        <v>14</v>
      </c>
      <c r="Q753" s="8" t="s">
        <v>14</v>
      </c>
      <c r="R753" s="8" t="s">
        <v>14</v>
      </c>
      <c r="S753" s="8" t="s">
        <v>14</v>
      </c>
      <c r="T753" s="8" t="s">
        <v>14</v>
      </c>
    </row>
    <row r="754">
      <c r="A754" s="8" t="s">
        <v>14</v>
      </c>
      <c r="B754" s="8" t="s">
        <v>14</v>
      </c>
      <c r="C754" s="8" t="s">
        <v>14</v>
      </c>
      <c r="D754" s="8" t="s">
        <v>14</v>
      </c>
      <c r="E754" s="8" t="s">
        <v>14</v>
      </c>
      <c r="F754" s="8" t="s">
        <v>14</v>
      </c>
      <c r="G754" s="8" t="s">
        <v>14</v>
      </c>
      <c r="H754" s="8" t="s">
        <v>14</v>
      </c>
      <c r="I754" s="8" t="s">
        <v>14</v>
      </c>
      <c r="J754" s="8" t="s">
        <v>14</v>
      </c>
      <c r="K754" s="8" t="s">
        <v>14</v>
      </c>
      <c r="L754" s="8" t="s">
        <v>14</v>
      </c>
      <c r="M754" s="8" t="s">
        <v>14</v>
      </c>
      <c r="N754" s="8" t="s">
        <v>14</v>
      </c>
      <c r="O754" s="8" t="s">
        <v>14</v>
      </c>
      <c r="P754" s="8" t="s">
        <v>14</v>
      </c>
      <c r="Q754" s="8" t="s">
        <v>14</v>
      </c>
      <c r="R754" s="8" t="s">
        <v>14</v>
      </c>
      <c r="S754" s="8" t="s">
        <v>14</v>
      </c>
      <c r="T754" s="8" t="s">
        <v>14</v>
      </c>
    </row>
    <row r="755">
      <c r="A755" s="8" t="s">
        <v>14</v>
      </c>
      <c r="B755" s="8" t="s">
        <v>14</v>
      </c>
      <c r="C755" s="8" t="s">
        <v>14</v>
      </c>
      <c r="D755" s="8" t="s">
        <v>14</v>
      </c>
      <c r="E755" s="8" t="s">
        <v>14</v>
      </c>
      <c r="F755" s="8" t="s">
        <v>14</v>
      </c>
      <c r="G755" s="8" t="s">
        <v>14</v>
      </c>
      <c r="H755" s="8" t="s">
        <v>14</v>
      </c>
      <c r="I755" s="8" t="s">
        <v>14</v>
      </c>
      <c r="J755" s="8" t="s">
        <v>14</v>
      </c>
      <c r="K755" s="8" t="s">
        <v>14</v>
      </c>
      <c r="L755" s="8" t="s">
        <v>14</v>
      </c>
      <c r="M755" s="8" t="s">
        <v>14</v>
      </c>
      <c r="N755" s="8" t="s">
        <v>14</v>
      </c>
      <c r="O755" s="8" t="s">
        <v>14</v>
      </c>
      <c r="P755" s="8" t="s">
        <v>14</v>
      </c>
      <c r="Q755" s="8" t="s">
        <v>14</v>
      </c>
      <c r="R755" s="8" t="s">
        <v>14</v>
      </c>
      <c r="S755" s="8" t="s">
        <v>14</v>
      </c>
      <c r="T755" s="8" t="s">
        <v>14</v>
      </c>
    </row>
    <row r="756">
      <c r="A756" s="8" t="s">
        <v>14</v>
      </c>
      <c r="B756" s="8" t="s">
        <v>14</v>
      </c>
      <c r="C756" s="8" t="s">
        <v>14</v>
      </c>
      <c r="D756" s="8" t="s">
        <v>14</v>
      </c>
      <c r="E756" s="8" t="s">
        <v>14</v>
      </c>
      <c r="F756" s="8" t="s">
        <v>14</v>
      </c>
      <c r="G756" s="8" t="s">
        <v>14</v>
      </c>
      <c r="H756" s="8" t="s">
        <v>14</v>
      </c>
      <c r="I756" s="8" t="s">
        <v>14</v>
      </c>
      <c r="J756" s="8" t="s">
        <v>14</v>
      </c>
      <c r="K756" s="8" t="s">
        <v>14</v>
      </c>
      <c r="L756" s="8" t="s">
        <v>14</v>
      </c>
      <c r="M756" s="8" t="s">
        <v>14</v>
      </c>
      <c r="N756" s="8" t="s">
        <v>14</v>
      </c>
      <c r="O756" s="8" t="s">
        <v>14</v>
      </c>
      <c r="P756" s="8" t="s">
        <v>14</v>
      </c>
      <c r="Q756" s="8" t="s">
        <v>14</v>
      </c>
      <c r="R756" s="8" t="s">
        <v>14</v>
      </c>
      <c r="S756" s="8" t="s">
        <v>14</v>
      </c>
      <c r="T756" s="8" t="s">
        <v>14</v>
      </c>
    </row>
    <row r="757">
      <c r="A757" s="8" t="s">
        <v>14</v>
      </c>
      <c r="B757" s="8" t="s">
        <v>14</v>
      </c>
      <c r="C757" s="8" t="s">
        <v>14</v>
      </c>
      <c r="D757" s="8" t="s">
        <v>14</v>
      </c>
      <c r="E757" s="8" t="s">
        <v>14</v>
      </c>
      <c r="F757" s="8" t="s">
        <v>14</v>
      </c>
      <c r="G757" s="8" t="s">
        <v>14</v>
      </c>
      <c r="H757" s="8" t="s">
        <v>14</v>
      </c>
      <c r="I757" s="8" t="s">
        <v>14</v>
      </c>
      <c r="J757" s="8" t="s">
        <v>14</v>
      </c>
      <c r="K757" s="8" t="s">
        <v>14</v>
      </c>
      <c r="L757" s="8" t="s">
        <v>14</v>
      </c>
      <c r="M757" s="8" t="s">
        <v>14</v>
      </c>
      <c r="N757" s="8" t="s">
        <v>14</v>
      </c>
      <c r="O757" s="8" t="s">
        <v>14</v>
      </c>
      <c r="P757" s="8" t="s">
        <v>14</v>
      </c>
      <c r="Q757" s="8" t="s">
        <v>14</v>
      </c>
      <c r="R757" s="8" t="s">
        <v>14</v>
      </c>
      <c r="S757" s="8" t="s">
        <v>14</v>
      </c>
      <c r="T757" s="8" t="s">
        <v>14</v>
      </c>
    </row>
    <row r="758">
      <c r="A758" s="8" t="s">
        <v>14</v>
      </c>
      <c r="B758" s="8" t="s">
        <v>14</v>
      </c>
      <c r="C758" s="8" t="s">
        <v>14</v>
      </c>
      <c r="D758" s="8" t="s">
        <v>14</v>
      </c>
      <c r="E758" s="8" t="s">
        <v>14</v>
      </c>
      <c r="F758" s="8" t="s">
        <v>14</v>
      </c>
      <c r="G758" s="8" t="s">
        <v>14</v>
      </c>
      <c r="H758" s="8" t="s">
        <v>14</v>
      </c>
      <c r="I758" s="8" t="s">
        <v>14</v>
      </c>
      <c r="J758" s="8" t="s">
        <v>14</v>
      </c>
      <c r="K758" s="8" t="s">
        <v>14</v>
      </c>
      <c r="L758" s="8" t="s">
        <v>14</v>
      </c>
      <c r="M758" s="8" t="s">
        <v>14</v>
      </c>
      <c r="N758" s="8" t="s">
        <v>14</v>
      </c>
      <c r="O758" s="8" t="s">
        <v>14</v>
      </c>
      <c r="P758" s="8" t="s">
        <v>14</v>
      </c>
      <c r="Q758" s="8" t="s">
        <v>14</v>
      </c>
      <c r="R758" s="8" t="s">
        <v>14</v>
      </c>
      <c r="S758" s="8" t="s">
        <v>14</v>
      </c>
      <c r="T758" s="8" t="s">
        <v>14</v>
      </c>
    </row>
    <row r="759">
      <c r="A759" s="8" t="s">
        <v>14</v>
      </c>
      <c r="B759" s="8" t="s">
        <v>14</v>
      </c>
      <c r="C759" s="8" t="s">
        <v>14</v>
      </c>
      <c r="D759" s="8" t="s">
        <v>14</v>
      </c>
      <c r="E759" s="8" t="s">
        <v>14</v>
      </c>
      <c r="F759" s="8" t="s">
        <v>14</v>
      </c>
      <c r="G759" s="8" t="s">
        <v>14</v>
      </c>
      <c r="H759" s="8" t="s">
        <v>14</v>
      </c>
      <c r="I759" s="8" t="s">
        <v>14</v>
      </c>
      <c r="J759" s="8" t="s">
        <v>14</v>
      </c>
      <c r="K759" s="8" t="s">
        <v>14</v>
      </c>
      <c r="L759" s="8" t="s">
        <v>14</v>
      </c>
      <c r="M759" s="8" t="s">
        <v>14</v>
      </c>
      <c r="N759" s="8" t="s">
        <v>14</v>
      </c>
      <c r="O759" s="8" t="s">
        <v>14</v>
      </c>
      <c r="P759" s="8" t="s">
        <v>14</v>
      </c>
      <c r="Q759" s="8" t="s">
        <v>14</v>
      </c>
      <c r="R759" s="8" t="s">
        <v>14</v>
      </c>
      <c r="S759" s="8" t="s">
        <v>14</v>
      </c>
      <c r="T759" s="8" t="s">
        <v>14</v>
      </c>
    </row>
    <row r="760">
      <c r="A760" s="8" t="s">
        <v>14</v>
      </c>
      <c r="B760" s="8" t="s">
        <v>14</v>
      </c>
      <c r="C760" s="8" t="s">
        <v>14</v>
      </c>
      <c r="D760" s="8" t="s">
        <v>14</v>
      </c>
      <c r="E760" s="8" t="s">
        <v>14</v>
      </c>
      <c r="F760" s="8" t="s">
        <v>14</v>
      </c>
      <c r="G760" s="8" t="s">
        <v>14</v>
      </c>
      <c r="H760" s="8" t="s">
        <v>14</v>
      </c>
      <c r="I760" s="8" t="s">
        <v>14</v>
      </c>
      <c r="J760" s="8" t="s">
        <v>14</v>
      </c>
      <c r="K760" s="8" t="s">
        <v>14</v>
      </c>
      <c r="L760" s="8" t="s">
        <v>14</v>
      </c>
      <c r="M760" s="8" t="s">
        <v>14</v>
      </c>
      <c r="N760" s="8" t="s">
        <v>14</v>
      </c>
      <c r="O760" s="8" t="s">
        <v>14</v>
      </c>
      <c r="P760" s="8" t="s">
        <v>14</v>
      </c>
      <c r="Q760" s="8" t="s">
        <v>14</v>
      </c>
      <c r="R760" s="8" t="s">
        <v>14</v>
      </c>
      <c r="S760" s="8" t="s">
        <v>14</v>
      </c>
      <c r="T760" s="8" t="s">
        <v>14</v>
      </c>
    </row>
    <row r="761">
      <c r="A761" s="8" t="s">
        <v>14</v>
      </c>
      <c r="B761" s="8" t="s">
        <v>14</v>
      </c>
      <c r="C761" s="8" t="s">
        <v>14</v>
      </c>
      <c r="D761" s="8" t="s">
        <v>14</v>
      </c>
      <c r="E761" s="8" t="s">
        <v>14</v>
      </c>
      <c r="F761" s="8" t="s">
        <v>14</v>
      </c>
      <c r="G761" s="8" t="s">
        <v>14</v>
      </c>
      <c r="H761" s="8" t="s">
        <v>14</v>
      </c>
      <c r="I761" s="8" t="s">
        <v>14</v>
      </c>
      <c r="J761" s="8" t="s">
        <v>14</v>
      </c>
      <c r="K761" s="8" t="s">
        <v>14</v>
      </c>
      <c r="L761" s="8" t="s">
        <v>14</v>
      </c>
      <c r="M761" s="8" t="s">
        <v>14</v>
      </c>
      <c r="N761" s="8" t="s">
        <v>14</v>
      </c>
      <c r="O761" s="8" t="s">
        <v>14</v>
      </c>
      <c r="P761" s="8" t="s">
        <v>14</v>
      </c>
      <c r="Q761" s="8" t="s">
        <v>14</v>
      </c>
      <c r="R761" s="8" t="s">
        <v>14</v>
      </c>
      <c r="S761" s="8" t="s">
        <v>14</v>
      </c>
      <c r="T761" s="8" t="s">
        <v>14</v>
      </c>
    </row>
    <row r="762">
      <c r="A762" s="8" t="s">
        <v>14</v>
      </c>
      <c r="B762" s="8" t="s">
        <v>14</v>
      </c>
      <c r="C762" s="8" t="s">
        <v>14</v>
      </c>
      <c r="D762" s="8" t="s">
        <v>14</v>
      </c>
      <c r="E762" s="8" t="s">
        <v>14</v>
      </c>
      <c r="F762" s="8" t="s">
        <v>14</v>
      </c>
      <c r="G762" s="8" t="s">
        <v>14</v>
      </c>
      <c r="H762" s="8" t="s">
        <v>14</v>
      </c>
      <c r="I762" s="8" t="s">
        <v>14</v>
      </c>
      <c r="J762" s="8" t="s">
        <v>14</v>
      </c>
      <c r="K762" s="8" t="s">
        <v>14</v>
      </c>
      <c r="L762" s="8" t="s">
        <v>14</v>
      </c>
      <c r="M762" s="8" t="s">
        <v>14</v>
      </c>
      <c r="N762" s="8" t="s">
        <v>14</v>
      </c>
      <c r="O762" s="8" t="s">
        <v>14</v>
      </c>
      <c r="P762" s="8" t="s">
        <v>14</v>
      </c>
      <c r="Q762" s="8" t="s">
        <v>14</v>
      </c>
      <c r="R762" s="8" t="s">
        <v>14</v>
      </c>
      <c r="S762" s="8" t="s">
        <v>14</v>
      </c>
      <c r="T762" s="8" t="s">
        <v>14</v>
      </c>
    </row>
    <row r="763">
      <c r="A763" s="8" t="s">
        <v>14</v>
      </c>
      <c r="B763" s="8" t="s">
        <v>14</v>
      </c>
      <c r="C763" s="8" t="s">
        <v>14</v>
      </c>
      <c r="D763" s="8" t="s">
        <v>14</v>
      </c>
      <c r="E763" s="8" t="s">
        <v>14</v>
      </c>
      <c r="F763" s="8" t="s">
        <v>14</v>
      </c>
      <c r="G763" s="8" t="s">
        <v>14</v>
      </c>
      <c r="H763" s="8" t="s">
        <v>14</v>
      </c>
      <c r="I763" s="8" t="s">
        <v>14</v>
      </c>
      <c r="J763" s="8" t="s">
        <v>14</v>
      </c>
      <c r="K763" s="8" t="s">
        <v>14</v>
      </c>
      <c r="L763" s="8" t="s">
        <v>14</v>
      </c>
      <c r="M763" s="8" t="s">
        <v>14</v>
      </c>
      <c r="N763" s="8" t="s">
        <v>14</v>
      </c>
      <c r="O763" s="8" t="s">
        <v>14</v>
      </c>
      <c r="P763" s="8" t="s">
        <v>14</v>
      </c>
      <c r="Q763" s="8" t="s">
        <v>14</v>
      </c>
      <c r="R763" s="8" t="s">
        <v>14</v>
      </c>
      <c r="S763" s="8" t="s">
        <v>14</v>
      </c>
      <c r="T763" s="8" t="s">
        <v>14</v>
      </c>
    </row>
    <row r="764">
      <c r="A764" s="8" t="s">
        <v>14</v>
      </c>
      <c r="B764" s="8" t="s">
        <v>14</v>
      </c>
      <c r="C764" s="8" t="s">
        <v>14</v>
      </c>
      <c r="D764" s="8" t="s">
        <v>14</v>
      </c>
      <c r="E764" s="8" t="s">
        <v>14</v>
      </c>
      <c r="F764" s="8" t="s">
        <v>14</v>
      </c>
      <c r="G764" s="8" t="s">
        <v>14</v>
      </c>
      <c r="H764" s="8" t="s">
        <v>14</v>
      </c>
      <c r="I764" s="8" t="s">
        <v>14</v>
      </c>
      <c r="J764" s="8" t="s">
        <v>14</v>
      </c>
      <c r="K764" s="8" t="s">
        <v>14</v>
      </c>
      <c r="L764" s="8" t="s">
        <v>14</v>
      </c>
      <c r="M764" s="8" t="s">
        <v>14</v>
      </c>
      <c r="N764" s="8" t="s">
        <v>14</v>
      </c>
      <c r="O764" s="8" t="s">
        <v>14</v>
      </c>
      <c r="P764" s="8" t="s">
        <v>14</v>
      </c>
      <c r="Q764" s="8" t="s">
        <v>14</v>
      </c>
      <c r="R764" s="8" t="s">
        <v>14</v>
      </c>
      <c r="S764" s="8" t="s">
        <v>14</v>
      </c>
      <c r="T764" s="8" t="s">
        <v>14</v>
      </c>
    </row>
    <row r="765">
      <c r="A765" s="8" t="s">
        <v>14</v>
      </c>
      <c r="B765" s="8" t="s">
        <v>14</v>
      </c>
      <c r="C765" s="8" t="s">
        <v>14</v>
      </c>
      <c r="D765" s="8" t="s">
        <v>14</v>
      </c>
      <c r="E765" s="8" t="s">
        <v>14</v>
      </c>
      <c r="F765" s="8" t="s">
        <v>14</v>
      </c>
      <c r="G765" s="8" t="s">
        <v>14</v>
      </c>
      <c r="H765" s="8" t="s">
        <v>14</v>
      </c>
      <c r="I765" s="8" t="s">
        <v>14</v>
      </c>
      <c r="J765" s="8" t="s">
        <v>14</v>
      </c>
      <c r="K765" s="8" t="s">
        <v>14</v>
      </c>
      <c r="L765" s="8" t="s">
        <v>14</v>
      </c>
      <c r="M765" s="8" t="s">
        <v>14</v>
      </c>
      <c r="N765" s="8" t="s">
        <v>14</v>
      </c>
      <c r="O765" s="8" t="s">
        <v>14</v>
      </c>
      <c r="P765" s="8" t="s">
        <v>14</v>
      </c>
      <c r="Q765" s="8" t="s">
        <v>14</v>
      </c>
      <c r="R765" s="8" t="s">
        <v>14</v>
      </c>
      <c r="S765" s="8" t="s">
        <v>14</v>
      </c>
      <c r="T765" s="8" t="s">
        <v>14</v>
      </c>
    </row>
    <row r="766">
      <c r="A766" s="8" t="s">
        <v>14</v>
      </c>
      <c r="B766" s="8" t="s">
        <v>14</v>
      </c>
      <c r="C766" s="8" t="s">
        <v>14</v>
      </c>
      <c r="D766" s="8" t="s">
        <v>14</v>
      </c>
      <c r="E766" s="8" t="s">
        <v>14</v>
      </c>
      <c r="F766" s="8" t="s">
        <v>14</v>
      </c>
      <c r="G766" s="8" t="s">
        <v>14</v>
      </c>
      <c r="H766" s="8" t="s">
        <v>14</v>
      </c>
      <c r="I766" s="8" t="s">
        <v>14</v>
      </c>
      <c r="J766" s="8" t="s">
        <v>14</v>
      </c>
      <c r="K766" s="8" t="s">
        <v>14</v>
      </c>
      <c r="L766" s="8" t="s">
        <v>14</v>
      </c>
      <c r="M766" s="8" t="s">
        <v>14</v>
      </c>
      <c r="N766" s="8" t="s">
        <v>14</v>
      </c>
      <c r="O766" s="8" t="s">
        <v>14</v>
      </c>
      <c r="P766" s="8" t="s">
        <v>14</v>
      </c>
      <c r="Q766" s="8" t="s">
        <v>14</v>
      </c>
      <c r="R766" s="8" t="s">
        <v>14</v>
      </c>
      <c r="S766" s="8" t="s">
        <v>14</v>
      </c>
      <c r="T766" s="8" t="s">
        <v>14</v>
      </c>
    </row>
    <row r="767">
      <c r="A767" s="8" t="s">
        <v>14</v>
      </c>
      <c r="B767" s="8" t="s">
        <v>14</v>
      </c>
      <c r="C767" s="8" t="s">
        <v>14</v>
      </c>
      <c r="D767" s="8" t="s">
        <v>14</v>
      </c>
      <c r="E767" s="8" t="s">
        <v>14</v>
      </c>
      <c r="F767" s="8" t="s">
        <v>14</v>
      </c>
      <c r="G767" s="8" t="s">
        <v>14</v>
      </c>
      <c r="H767" s="8" t="s">
        <v>14</v>
      </c>
      <c r="I767" s="8" t="s">
        <v>14</v>
      </c>
      <c r="J767" s="8" t="s">
        <v>14</v>
      </c>
      <c r="K767" s="8" t="s">
        <v>14</v>
      </c>
      <c r="L767" s="8" t="s">
        <v>14</v>
      </c>
      <c r="M767" s="8" t="s">
        <v>14</v>
      </c>
      <c r="N767" s="8" t="s">
        <v>14</v>
      </c>
      <c r="O767" s="8" t="s">
        <v>14</v>
      </c>
      <c r="P767" s="8" t="s">
        <v>14</v>
      </c>
      <c r="Q767" s="8" t="s">
        <v>14</v>
      </c>
      <c r="R767" s="8" t="s">
        <v>14</v>
      </c>
      <c r="S767" s="8" t="s">
        <v>14</v>
      </c>
      <c r="T767" s="8" t="s">
        <v>14</v>
      </c>
    </row>
    <row r="768">
      <c r="A768" s="8" t="s">
        <v>14</v>
      </c>
      <c r="B768" s="8" t="s">
        <v>14</v>
      </c>
      <c r="C768" s="8" t="s">
        <v>14</v>
      </c>
      <c r="D768" s="8" t="s">
        <v>14</v>
      </c>
      <c r="E768" s="8" t="s">
        <v>14</v>
      </c>
      <c r="F768" s="8" t="s">
        <v>14</v>
      </c>
      <c r="G768" s="8" t="s">
        <v>14</v>
      </c>
      <c r="H768" s="8" t="s">
        <v>14</v>
      </c>
      <c r="I768" s="8" t="s">
        <v>14</v>
      </c>
      <c r="J768" s="8" t="s">
        <v>14</v>
      </c>
      <c r="K768" s="8" t="s">
        <v>14</v>
      </c>
      <c r="L768" s="8" t="s">
        <v>14</v>
      </c>
      <c r="M768" s="8" t="s">
        <v>14</v>
      </c>
      <c r="N768" s="8" t="s">
        <v>14</v>
      </c>
      <c r="O768" s="8" t="s">
        <v>14</v>
      </c>
      <c r="P768" s="8" t="s">
        <v>14</v>
      </c>
      <c r="Q768" s="8" t="s">
        <v>14</v>
      </c>
      <c r="R768" s="8" t="s">
        <v>14</v>
      </c>
      <c r="S768" s="8" t="s">
        <v>14</v>
      </c>
      <c r="T768" s="8" t="s">
        <v>14</v>
      </c>
    </row>
    <row r="769">
      <c r="A769" s="8" t="s">
        <v>14</v>
      </c>
      <c r="B769" s="8" t="s">
        <v>14</v>
      </c>
      <c r="C769" s="8" t="s">
        <v>14</v>
      </c>
      <c r="D769" s="8" t="s">
        <v>14</v>
      </c>
      <c r="E769" s="8" t="s">
        <v>14</v>
      </c>
      <c r="F769" s="8" t="s">
        <v>14</v>
      </c>
      <c r="G769" s="8" t="s">
        <v>14</v>
      </c>
      <c r="H769" s="8" t="s">
        <v>14</v>
      </c>
      <c r="I769" s="8" t="s">
        <v>14</v>
      </c>
      <c r="J769" s="8" t="s">
        <v>14</v>
      </c>
      <c r="K769" s="8" t="s">
        <v>14</v>
      </c>
      <c r="L769" s="8" t="s">
        <v>14</v>
      </c>
      <c r="M769" s="8" t="s">
        <v>14</v>
      </c>
      <c r="N769" s="8" t="s">
        <v>14</v>
      </c>
      <c r="O769" s="8" t="s">
        <v>14</v>
      </c>
      <c r="P769" s="8" t="s">
        <v>14</v>
      </c>
      <c r="Q769" s="8" t="s">
        <v>14</v>
      </c>
      <c r="R769" s="8" t="s">
        <v>14</v>
      </c>
      <c r="S769" s="8" t="s">
        <v>14</v>
      </c>
      <c r="T769" s="8" t="s">
        <v>14</v>
      </c>
    </row>
    <row r="770">
      <c r="A770" s="8" t="s">
        <v>14</v>
      </c>
      <c r="B770" s="8" t="s">
        <v>14</v>
      </c>
      <c r="C770" s="8" t="s">
        <v>14</v>
      </c>
      <c r="D770" s="8" t="s">
        <v>14</v>
      </c>
      <c r="E770" s="8" t="s">
        <v>14</v>
      </c>
      <c r="F770" s="8" t="s">
        <v>14</v>
      </c>
      <c r="G770" s="8" t="s">
        <v>14</v>
      </c>
      <c r="H770" s="8" t="s">
        <v>14</v>
      </c>
      <c r="I770" s="8" t="s">
        <v>14</v>
      </c>
      <c r="J770" s="8" t="s">
        <v>14</v>
      </c>
      <c r="K770" s="8" t="s">
        <v>14</v>
      </c>
      <c r="L770" s="8" t="s">
        <v>14</v>
      </c>
      <c r="M770" s="8" t="s">
        <v>14</v>
      </c>
      <c r="N770" s="8" t="s">
        <v>14</v>
      </c>
      <c r="O770" s="8" t="s">
        <v>14</v>
      </c>
      <c r="P770" s="8" t="s">
        <v>14</v>
      </c>
      <c r="Q770" s="8" t="s">
        <v>14</v>
      </c>
      <c r="R770" s="8" t="s">
        <v>14</v>
      </c>
      <c r="S770" s="8" t="s">
        <v>14</v>
      </c>
      <c r="T770" s="8" t="s">
        <v>14</v>
      </c>
    </row>
    <row r="771">
      <c r="A771" s="8" t="s">
        <v>14</v>
      </c>
      <c r="B771" s="8" t="s">
        <v>14</v>
      </c>
      <c r="C771" s="8" t="s">
        <v>14</v>
      </c>
      <c r="D771" s="8" t="s">
        <v>14</v>
      </c>
      <c r="E771" s="8" t="s">
        <v>14</v>
      </c>
      <c r="F771" s="8" t="s">
        <v>14</v>
      </c>
      <c r="G771" s="8" t="s">
        <v>14</v>
      </c>
      <c r="H771" s="8" t="s">
        <v>14</v>
      </c>
      <c r="I771" s="8" t="s">
        <v>14</v>
      </c>
      <c r="J771" s="8" t="s">
        <v>14</v>
      </c>
      <c r="K771" s="8" t="s">
        <v>14</v>
      </c>
      <c r="L771" s="8" t="s">
        <v>14</v>
      </c>
      <c r="M771" s="8" t="s">
        <v>14</v>
      </c>
      <c r="N771" s="8" t="s">
        <v>14</v>
      </c>
      <c r="O771" s="8" t="s">
        <v>14</v>
      </c>
      <c r="P771" s="8" t="s">
        <v>14</v>
      </c>
      <c r="Q771" s="8" t="s">
        <v>14</v>
      </c>
      <c r="R771" s="8" t="s">
        <v>14</v>
      </c>
      <c r="S771" s="8" t="s">
        <v>14</v>
      </c>
      <c r="T771" s="8" t="s">
        <v>14</v>
      </c>
    </row>
    <row r="772">
      <c r="A772" s="8" t="s">
        <v>14</v>
      </c>
      <c r="B772" s="8" t="s">
        <v>14</v>
      </c>
      <c r="C772" s="8" t="s">
        <v>14</v>
      </c>
      <c r="D772" s="8" t="s">
        <v>14</v>
      </c>
      <c r="E772" s="8" t="s">
        <v>14</v>
      </c>
      <c r="F772" s="8" t="s">
        <v>14</v>
      </c>
      <c r="G772" s="8" t="s">
        <v>14</v>
      </c>
      <c r="H772" s="8" t="s">
        <v>14</v>
      </c>
      <c r="I772" s="8" t="s">
        <v>14</v>
      </c>
      <c r="J772" s="8" t="s">
        <v>14</v>
      </c>
      <c r="K772" s="8" t="s">
        <v>14</v>
      </c>
      <c r="L772" s="8" t="s">
        <v>14</v>
      </c>
      <c r="M772" s="8" t="s">
        <v>14</v>
      </c>
      <c r="N772" s="8" t="s">
        <v>14</v>
      </c>
      <c r="O772" s="8" t="s">
        <v>14</v>
      </c>
      <c r="P772" s="8" t="s">
        <v>14</v>
      </c>
      <c r="Q772" s="8" t="s">
        <v>14</v>
      </c>
      <c r="R772" s="8" t="s">
        <v>14</v>
      </c>
      <c r="S772" s="8" t="s">
        <v>14</v>
      </c>
      <c r="T772" s="8" t="s">
        <v>14</v>
      </c>
    </row>
    <row r="773">
      <c r="A773" s="8" t="s">
        <v>14</v>
      </c>
      <c r="B773" s="8" t="s">
        <v>14</v>
      </c>
      <c r="C773" s="8" t="s">
        <v>14</v>
      </c>
      <c r="D773" s="8" t="s">
        <v>14</v>
      </c>
      <c r="E773" s="8" t="s">
        <v>14</v>
      </c>
      <c r="F773" s="8" t="s">
        <v>14</v>
      </c>
      <c r="G773" s="8" t="s">
        <v>14</v>
      </c>
      <c r="H773" s="8" t="s">
        <v>14</v>
      </c>
      <c r="I773" s="8" t="s">
        <v>14</v>
      </c>
      <c r="J773" s="8" t="s">
        <v>14</v>
      </c>
      <c r="K773" s="8" t="s">
        <v>14</v>
      </c>
      <c r="L773" s="8" t="s">
        <v>14</v>
      </c>
      <c r="M773" s="8" t="s">
        <v>14</v>
      </c>
      <c r="N773" s="8" t="s">
        <v>14</v>
      </c>
      <c r="O773" s="8" t="s">
        <v>14</v>
      </c>
      <c r="P773" s="8" t="s">
        <v>14</v>
      </c>
      <c r="Q773" s="8" t="s">
        <v>14</v>
      </c>
      <c r="R773" s="8" t="s">
        <v>14</v>
      </c>
      <c r="S773" s="8" t="s">
        <v>14</v>
      </c>
      <c r="T773" s="8" t="s">
        <v>14</v>
      </c>
    </row>
    <row r="774">
      <c r="A774" s="8" t="s">
        <v>14</v>
      </c>
      <c r="B774" s="8" t="s">
        <v>14</v>
      </c>
      <c r="C774" s="8" t="s">
        <v>14</v>
      </c>
      <c r="D774" s="8" t="s">
        <v>14</v>
      </c>
      <c r="E774" s="8" t="s">
        <v>14</v>
      </c>
      <c r="F774" s="8" t="s">
        <v>14</v>
      </c>
      <c r="G774" s="8" t="s">
        <v>14</v>
      </c>
      <c r="H774" s="8" t="s">
        <v>14</v>
      </c>
      <c r="I774" s="8" t="s">
        <v>14</v>
      </c>
      <c r="J774" s="8" t="s">
        <v>14</v>
      </c>
      <c r="K774" s="8" t="s">
        <v>14</v>
      </c>
      <c r="L774" s="8" t="s">
        <v>14</v>
      </c>
      <c r="M774" s="8" t="s">
        <v>14</v>
      </c>
      <c r="N774" s="8" t="s">
        <v>14</v>
      </c>
      <c r="O774" s="8" t="s">
        <v>14</v>
      </c>
      <c r="P774" s="8" t="s">
        <v>14</v>
      </c>
      <c r="Q774" s="8" t="s">
        <v>14</v>
      </c>
      <c r="R774" s="8" t="s">
        <v>14</v>
      </c>
      <c r="S774" s="8" t="s">
        <v>14</v>
      </c>
      <c r="T774" s="8" t="s">
        <v>14</v>
      </c>
    </row>
    <row r="775">
      <c r="A775" s="8" t="s">
        <v>14</v>
      </c>
      <c r="B775" s="8" t="s">
        <v>14</v>
      </c>
      <c r="C775" s="8" t="s">
        <v>14</v>
      </c>
      <c r="D775" s="8" t="s">
        <v>14</v>
      </c>
      <c r="E775" s="8" t="s">
        <v>14</v>
      </c>
      <c r="F775" s="8" t="s">
        <v>14</v>
      </c>
      <c r="G775" s="8" t="s">
        <v>14</v>
      </c>
      <c r="H775" s="8" t="s">
        <v>14</v>
      </c>
      <c r="I775" s="8" t="s">
        <v>14</v>
      </c>
      <c r="J775" s="8" t="s">
        <v>14</v>
      </c>
      <c r="K775" s="8" t="s">
        <v>14</v>
      </c>
      <c r="L775" s="8" t="s">
        <v>14</v>
      </c>
      <c r="M775" s="8" t="s">
        <v>14</v>
      </c>
      <c r="N775" s="8" t="s">
        <v>14</v>
      </c>
      <c r="O775" s="8" t="s">
        <v>14</v>
      </c>
      <c r="P775" s="8" t="s">
        <v>14</v>
      </c>
      <c r="Q775" s="8" t="s">
        <v>14</v>
      </c>
      <c r="R775" s="8" t="s">
        <v>14</v>
      </c>
      <c r="S775" s="8" t="s">
        <v>14</v>
      </c>
      <c r="T775" s="8" t="s">
        <v>14</v>
      </c>
    </row>
    <row r="776">
      <c r="A776" s="8" t="s">
        <v>14</v>
      </c>
      <c r="B776" s="8" t="s">
        <v>14</v>
      </c>
      <c r="C776" s="8" t="s">
        <v>14</v>
      </c>
      <c r="D776" s="8" t="s">
        <v>14</v>
      </c>
      <c r="E776" s="8" t="s">
        <v>14</v>
      </c>
      <c r="F776" s="8" t="s">
        <v>14</v>
      </c>
      <c r="G776" s="8" t="s">
        <v>14</v>
      </c>
      <c r="H776" s="8" t="s">
        <v>14</v>
      </c>
      <c r="I776" s="8" t="s">
        <v>14</v>
      </c>
      <c r="J776" s="8" t="s">
        <v>14</v>
      </c>
      <c r="K776" s="8" t="s">
        <v>14</v>
      </c>
      <c r="L776" s="8" t="s">
        <v>14</v>
      </c>
      <c r="M776" s="8" t="s">
        <v>14</v>
      </c>
      <c r="N776" s="8" t="s">
        <v>14</v>
      </c>
      <c r="O776" s="8" t="s">
        <v>14</v>
      </c>
      <c r="P776" s="8" t="s">
        <v>14</v>
      </c>
      <c r="Q776" s="8" t="s">
        <v>14</v>
      </c>
      <c r="R776" s="8" t="s">
        <v>14</v>
      </c>
      <c r="S776" s="8" t="s">
        <v>14</v>
      </c>
      <c r="T776" s="8" t="s">
        <v>14</v>
      </c>
    </row>
    <row r="777">
      <c r="A777" s="8" t="s">
        <v>14</v>
      </c>
      <c r="B777" s="8" t="s">
        <v>14</v>
      </c>
      <c r="C777" s="8" t="s">
        <v>14</v>
      </c>
      <c r="D777" s="8" t="s">
        <v>14</v>
      </c>
      <c r="E777" s="8" t="s">
        <v>14</v>
      </c>
      <c r="F777" s="8" t="s">
        <v>14</v>
      </c>
      <c r="G777" s="8" t="s">
        <v>14</v>
      </c>
      <c r="H777" s="8" t="s">
        <v>14</v>
      </c>
      <c r="I777" s="8" t="s">
        <v>14</v>
      </c>
      <c r="J777" s="8" t="s">
        <v>14</v>
      </c>
      <c r="K777" s="8" t="s">
        <v>14</v>
      </c>
      <c r="L777" s="8" t="s">
        <v>14</v>
      </c>
      <c r="M777" s="8" t="s">
        <v>14</v>
      </c>
      <c r="N777" s="8" t="s">
        <v>14</v>
      </c>
      <c r="O777" s="8" t="s">
        <v>14</v>
      </c>
      <c r="P777" s="8" t="s">
        <v>14</v>
      </c>
      <c r="Q777" s="8" t="s">
        <v>14</v>
      </c>
      <c r="R777" s="8" t="s">
        <v>14</v>
      </c>
      <c r="S777" s="8" t="s">
        <v>14</v>
      </c>
      <c r="T777" s="8" t="s">
        <v>14</v>
      </c>
    </row>
    <row r="778">
      <c r="A778" s="8" t="s">
        <v>14</v>
      </c>
      <c r="B778" s="8" t="s">
        <v>14</v>
      </c>
      <c r="C778" s="8" t="s">
        <v>14</v>
      </c>
      <c r="D778" s="8" t="s">
        <v>14</v>
      </c>
      <c r="E778" s="8" t="s">
        <v>14</v>
      </c>
      <c r="F778" s="8" t="s">
        <v>14</v>
      </c>
      <c r="G778" s="8" t="s">
        <v>14</v>
      </c>
      <c r="H778" s="8" t="s">
        <v>14</v>
      </c>
      <c r="I778" s="8" t="s">
        <v>14</v>
      </c>
      <c r="J778" s="8" t="s">
        <v>14</v>
      </c>
      <c r="K778" s="8" t="s">
        <v>14</v>
      </c>
      <c r="L778" s="8" t="s">
        <v>14</v>
      </c>
      <c r="M778" s="8" t="s">
        <v>14</v>
      </c>
      <c r="N778" s="8" t="s">
        <v>14</v>
      </c>
      <c r="O778" s="8" t="s">
        <v>14</v>
      </c>
      <c r="P778" s="8" t="s">
        <v>14</v>
      </c>
      <c r="Q778" s="8" t="s">
        <v>14</v>
      </c>
      <c r="R778" s="8" t="s">
        <v>14</v>
      </c>
      <c r="S778" s="8" t="s">
        <v>14</v>
      </c>
      <c r="T778" s="8" t="s">
        <v>14</v>
      </c>
    </row>
    <row r="779">
      <c r="A779" s="8" t="s">
        <v>14</v>
      </c>
      <c r="B779" s="8" t="s">
        <v>14</v>
      </c>
      <c r="C779" s="8" t="s">
        <v>14</v>
      </c>
      <c r="D779" s="8" t="s">
        <v>14</v>
      </c>
      <c r="E779" s="8" t="s">
        <v>14</v>
      </c>
      <c r="F779" s="8" t="s">
        <v>14</v>
      </c>
      <c r="G779" s="8" t="s">
        <v>14</v>
      </c>
      <c r="H779" s="8" t="s">
        <v>14</v>
      </c>
      <c r="I779" s="8" t="s">
        <v>14</v>
      </c>
      <c r="J779" s="8" t="s">
        <v>14</v>
      </c>
      <c r="K779" s="8" t="s">
        <v>14</v>
      </c>
      <c r="L779" s="8" t="s">
        <v>14</v>
      </c>
      <c r="M779" s="8" t="s">
        <v>14</v>
      </c>
      <c r="N779" s="8" t="s">
        <v>14</v>
      </c>
      <c r="O779" s="8" t="s">
        <v>14</v>
      </c>
      <c r="P779" s="8" t="s">
        <v>14</v>
      </c>
      <c r="Q779" s="8" t="s">
        <v>14</v>
      </c>
      <c r="R779" s="8" t="s">
        <v>14</v>
      </c>
      <c r="S779" s="8" t="s">
        <v>14</v>
      </c>
      <c r="T779" s="8" t="s">
        <v>14</v>
      </c>
    </row>
    <row r="780">
      <c r="A780" s="8" t="s">
        <v>14</v>
      </c>
      <c r="B780" s="8" t="s">
        <v>14</v>
      </c>
      <c r="C780" s="8" t="s">
        <v>14</v>
      </c>
      <c r="D780" s="8" t="s">
        <v>14</v>
      </c>
      <c r="E780" s="8" t="s">
        <v>14</v>
      </c>
      <c r="F780" s="8" t="s">
        <v>14</v>
      </c>
      <c r="G780" s="8" t="s">
        <v>14</v>
      </c>
      <c r="H780" s="8" t="s">
        <v>14</v>
      </c>
      <c r="I780" s="8" t="s">
        <v>14</v>
      </c>
      <c r="J780" s="8" t="s">
        <v>14</v>
      </c>
      <c r="K780" s="8" t="s">
        <v>14</v>
      </c>
      <c r="L780" s="8" t="s">
        <v>14</v>
      </c>
      <c r="M780" s="8" t="s">
        <v>14</v>
      </c>
      <c r="N780" s="8" t="s">
        <v>14</v>
      </c>
      <c r="O780" s="8" t="s">
        <v>14</v>
      </c>
      <c r="P780" s="8" t="s">
        <v>14</v>
      </c>
      <c r="Q780" s="8" t="s">
        <v>14</v>
      </c>
      <c r="R780" s="8" t="s">
        <v>14</v>
      </c>
      <c r="S780" s="8" t="s">
        <v>14</v>
      </c>
      <c r="T780" s="8" t="s">
        <v>14</v>
      </c>
    </row>
    <row r="781">
      <c r="A781" s="8" t="s">
        <v>14</v>
      </c>
      <c r="B781" s="8" t="s">
        <v>14</v>
      </c>
      <c r="C781" s="8" t="s">
        <v>14</v>
      </c>
      <c r="D781" s="8" t="s">
        <v>14</v>
      </c>
      <c r="E781" s="8" t="s">
        <v>14</v>
      </c>
      <c r="F781" s="8" t="s">
        <v>14</v>
      </c>
      <c r="G781" s="8" t="s">
        <v>14</v>
      </c>
      <c r="H781" s="8" t="s">
        <v>14</v>
      </c>
      <c r="I781" s="8" t="s">
        <v>14</v>
      </c>
      <c r="J781" s="8" t="s">
        <v>14</v>
      </c>
      <c r="K781" s="8" t="s">
        <v>14</v>
      </c>
      <c r="L781" s="8" t="s">
        <v>14</v>
      </c>
      <c r="M781" s="8" t="s">
        <v>14</v>
      </c>
      <c r="N781" s="8" t="s">
        <v>14</v>
      </c>
      <c r="O781" s="8" t="s">
        <v>14</v>
      </c>
      <c r="P781" s="8" t="s">
        <v>14</v>
      </c>
      <c r="Q781" s="8" t="s">
        <v>14</v>
      </c>
      <c r="R781" s="8" t="s">
        <v>14</v>
      </c>
      <c r="S781" s="8" t="s">
        <v>14</v>
      </c>
      <c r="T781" s="8" t="s">
        <v>14</v>
      </c>
    </row>
    <row r="782">
      <c r="A782" s="8" t="s">
        <v>14</v>
      </c>
      <c r="B782" s="8" t="s">
        <v>14</v>
      </c>
      <c r="C782" s="8" t="s">
        <v>14</v>
      </c>
      <c r="D782" s="8" t="s">
        <v>14</v>
      </c>
      <c r="E782" s="8" t="s">
        <v>14</v>
      </c>
      <c r="F782" s="8" t="s">
        <v>14</v>
      </c>
      <c r="G782" s="8" t="s">
        <v>14</v>
      </c>
      <c r="H782" s="8" t="s">
        <v>14</v>
      </c>
      <c r="I782" s="8" t="s">
        <v>14</v>
      </c>
      <c r="J782" s="8" t="s">
        <v>14</v>
      </c>
      <c r="K782" s="8" t="s">
        <v>14</v>
      </c>
      <c r="L782" s="8" t="s">
        <v>14</v>
      </c>
      <c r="M782" s="8" t="s">
        <v>14</v>
      </c>
      <c r="N782" s="8" t="s">
        <v>14</v>
      </c>
      <c r="O782" s="8" t="s">
        <v>14</v>
      </c>
      <c r="P782" s="8" t="s">
        <v>14</v>
      </c>
      <c r="Q782" s="8" t="s">
        <v>14</v>
      </c>
      <c r="R782" s="8" t="s">
        <v>14</v>
      </c>
      <c r="S782" s="8" t="s">
        <v>14</v>
      </c>
      <c r="T782" s="8" t="s">
        <v>14</v>
      </c>
    </row>
    <row r="783">
      <c r="A783" s="8" t="s">
        <v>14</v>
      </c>
      <c r="B783" s="8" t="s">
        <v>14</v>
      </c>
      <c r="C783" s="8" t="s">
        <v>14</v>
      </c>
      <c r="D783" s="8" t="s">
        <v>14</v>
      </c>
      <c r="E783" s="8" t="s">
        <v>14</v>
      </c>
      <c r="F783" s="8" t="s">
        <v>14</v>
      </c>
      <c r="G783" s="8" t="s">
        <v>14</v>
      </c>
      <c r="H783" s="8" t="s">
        <v>14</v>
      </c>
      <c r="I783" s="8" t="s">
        <v>14</v>
      </c>
      <c r="J783" s="8" t="s">
        <v>14</v>
      </c>
      <c r="K783" s="8" t="s">
        <v>14</v>
      </c>
      <c r="L783" s="8" t="s">
        <v>14</v>
      </c>
      <c r="M783" s="8" t="s">
        <v>14</v>
      </c>
      <c r="N783" s="8" t="s">
        <v>14</v>
      </c>
      <c r="O783" s="8" t="s">
        <v>14</v>
      </c>
      <c r="P783" s="8" t="s">
        <v>14</v>
      </c>
      <c r="Q783" s="8" t="s">
        <v>14</v>
      </c>
      <c r="R783" s="8" t="s">
        <v>14</v>
      </c>
      <c r="S783" s="8" t="s">
        <v>14</v>
      </c>
      <c r="T783" s="8" t="s">
        <v>14</v>
      </c>
    </row>
    <row r="784">
      <c r="A784" s="8" t="s">
        <v>14</v>
      </c>
      <c r="B784" s="8" t="s">
        <v>14</v>
      </c>
      <c r="C784" s="8" t="s">
        <v>14</v>
      </c>
      <c r="D784" s="8" t="s">
        <v>14</v>
      </c>
      <c r="E784" s="8" t="s">
        <v>14</v>
      </c>
      <c r="F784" s="8" t="s">
        <v>14</v>
      </c>
      <c r="G784" s="8" t="s">
        <v>14</v>
      </c>
      <c r="H784" s="8" t="s">
        <v>14</v>
      </c>
      <c r="I784" s="8" t="s">
        <v>14</v>
      </c>
      <c r="J784" s="8" t="s">
        <v>14</v>
      </c>
      <c r="K784" s="8" t="s">
        <v>14</v>
      </c>
      <c r="L784" s="8" t="s">
        <v>14</v>
      </c>
      <c r="M784" s="8" t="s">
        <v>14</v>
      </c>
      <c r="N784" s="8" t="s">
        <v>14</v>
      </c>
      <c r="O784" s="8" t="s">
        <v>14</v>
      </c>
      <c r="P784" s="8" t="s">
        <v>14</v>
      </c>
      <c r="Q784" s="8" t="s">
        <v>14</v>
      </c>
      <c r="R784" s="8" t="s">
        <v>14</v>
      </c>
      <c r="S784" s="8" t="s">
        <v>14</v>
      </c>
      <c r="T784" s="8" t="s">
        <v>14</v>
      </c>
    </row>
    <row r="785">
      <c r="A785" s="8" t="s">
        <v>14</v>
      </c>
      <c r="B785" s="8" t="s">
        <v>14</v>
      </c>
      <c r="C785" s="8" t="s">
        <v>14</v>
      </c>
      <c r="D785" s="8" t="s">
        <v>14</v>
      </c>
      <c r="E785" s="8" t="s">
        <v>14</v>
      </c>
      <c r="F785" s="8" t="s">
        <v>14</v>
      </c>
      <c r="G785" s="8" t="s">
        <v>14</v>
      </c>
      <c r="H785" s="8" t="s">
        <v>14</v>
      </c>
      <c r="I785" s="8" t="s">
        <v>14</v>
      </c>
      <c r="J785" s="8" t="s">
        <v>14</v>
      </c>
      <c r="K785" s="8" t="s">
        <v>14</v>
      </c>
      <c r="L785" s="8" t="s">
        <v>14</v>
      </c>
      <c r="M785" s="8" t="s">
        <v>14</v>
      </c>
      <c r="N785" s="8" t="s">
        <v>14</v>
      </c>
      <c r="O785" s="8" t="s">
        <v>14</v>
      </c>
      <c r="P785" s="8" t="s">
        <v>14</v>
      </c>
      <c r="Q785" s="8" t="s">
        <v>14</v>
      </c>
      <c r="R785" s="8" t="s">
        <v>14</v>
      </c>
      <c r="S785" s="8" t="s">
        <v>14</v>
      </c>
      <c r="T785" s="8" t="s">
        <v>14</v>
      </c>
    </row>
    <row r="786">
      <c r="A786" s="8" t="s">
        <v>14</v>
      </c>
      <c r="B786" s="8" t="s">
        <v>14</v>
      </c>
      <c r="C786" s="8" t="s">
        <v>14</v>
      </c>
      <c r="D786" s="8" t="s">
        <v>14</v>
      </c>
      <c r="E786" s="8" t="s">
        <v>14</v>
      </c>
      <c r="F786" s="8" t="s">
        <v>14</v>
      </c>
      <c r="G786" s="8" t="s">
        <v>14</v>
      </c>
      <c r="H786" s="8" t="s">
        <v>14</v>
      </c>
      <c r="I786" s="8" t="s">
        <v>14</v>
      </c>
      <c r="J786" s="8" t="s">
        <v>14</v>
      </c>
      <c r="K786" s="8" t="s">
        <v>14</v>
      </c>
      <c r="L786" s="8" t="s">
        <v>14</v>
      </c>
      <c r="M786" s="8" t="s">
        <v>14</v>
      </c>
      <c r="N786" s="8" t="s">
        <v>14</v>
      </c>
      <c r="O786" s="8" t="s">
        <v>14</v>
      </c>
      <c r="P786" s="8" t="s">
        <v>14</v>
      </c>
      <c r="Q786" s="8" t="s">
        <v>14</v>
      </c>
      <c r="R786" s="8" t="s">
        <v>14</v>
      </c>
      <c r="S786" s="8" t="s">
        <v>14</v>
      </c>
      <c r="T786" s="8" t="s">
        <v>14</v>
      </c>
    </row>
    <row r="787">
      <c r="A787" s="8" t="s">
        <v>14</v>
      </c>
      <c r="B787" s="8" t="s">
        <v>14</v>
      </c>
      <c r="C787" s="8" t="s">
        <v>14</v>
      </c>
      <c r="D787" s="8" t="s">
        <v>14</v>
      </c>
      <c r="E787" s="8" t="s">
        <v>14</v>
      </c>
      <c r="F787" s="8" t="s">
        <v>14</v>
      </c>
      <c r="G787" s="8" t="s">
        <v>14</v>
      </c>
      <c r="H787" s="8" t="s">
        <v>14</v>
      </c>
      <c r="I787" s="8" t="s">
        <v>14</v>
      </c>
      <c r="J787" s="8" t="s">
        <v>14</v>
      </c>
      <c r="K787" s="8" t="s">
        <v>14</v>
      </c>
      <c r="L787" s="8" t="s">
        <v>14</v>
      </c>
      <c r="M787" s="8" t="s">
        <v>14</v>
      </c>
      <c r="N787" s="8" t="s">
        <v>14</v>
      </c>
      <c r="O787" s="8" t="s">
        <v>14</v>
      </c>
      <c r="P787" s="8" t="s">
        <v>14</v>
      </c>
      <c r="Q787" s="8" t="s">
        <v>14</v>
      </c>
      <c r="R787" s="8" t="s">
        <v>14</v>
      </c>
      <c r="S787" s="8" t="s">
        <v>14</v>
      </c>
      <c r="T787" s="8" t="s">
        <v>14</v>
      </c>
    </row>
    <row r="788">
      <c r="A788" s="8" t="s">
        <v>14</v>
      </c>
      <c r="B788" s="8" t="s">
        <v>14</v>
      </c>
      <c r="C788" s="8" t="s">
        <v>14</v>
      </c>
      <c r="D788" s="8" t="s">
        <v>14</v>
      </c>
      <c r="E788" s="8" t="s">
        <v>14</v>
      </c>
      <c r="F788" s="8" t="s">
        <v>14</v>
      </c>
      <c r="G788" s="8" t="s">
        <v>14</v>
      </c>
      <c r="H788" s="8" t="s">
        <v>14</v>
      </c>
      <c r="I788" s="8" t="s">
        <v>14</v>
      </c>
      <c r="J788" s="8" t="s">
        <v>14</v>
      </c>
      <c r="K788" s="8" t="s">
        <v>14</v>
      </c>
      <c r="L788" s="8" t="s">
        <v>14</v>
      </c>
      <c r="M788" s="8" t="s">
        <v>14</v>
      </c>
      <c r="N788" s="8" t="s">
        <v>14</v>
      </c>
      <c r="O788" s="8" t="s">
        <v>14</v>
      </c>
      <c r="P788" s="8" t="s">
        <v>14</v>
      </c>
      <c r="Q788" s="8" t="s">
        <v>14</v>
      </c>
      <c r="R788" s="8" t="s">
        <v>14</v>
      </c>
      <c r="S788" s="8" t="s">
        <v>14</v>
      </c>
      <c r="T788" s="8" t="s">
        <v>14</v>
      </c>
    </row>
    <row r="789">
      <c r="A789" s="8" t="s">
        <v>14</v>
      </c>
      <c r="B789" s="8" t="s">
        <v>14</v>
      </c>
      <c r="C789" s="8" t="s">
        <v>14</v>
      </c>
      <c r="D789" s="8" t="s">
        <v>14</v>
      </c>
      <c r="E789" s="8" t="s">
        <v>14</v>
      </c>
      <c r="F789" s="8" t="s">
        <v>14</v>
      </c>
      <c r="G789" s="8" t="s">
        <v>14</v>
      </c>
      <c r="H789" s="8" t="s">
        <v>14</v>
      </c>
      <c r="I789" s="8" t="s">
        <v>14</v>
      </c>
      <c r="J789" s="8" t="s">
        <v>14</v>
      </c>
      <c r="K789" s="8" t="s">
        <v>14</v>
      </c>
      <c r="L789" s="8" t="s">
        <v>14</v>
      </c>
      <c r="M789" s="8" t="s">
        <v>14</v>
      </c>
      <c r="N789" s="8" t="s">
        <v>14</v>
      </c>
      <c r="O789" s="8" t="s">
        <v>14</v>
      </c>
      <c r="P789" s="8" t="s">
        <v>14</v>
      </c>
      <c r="Q789" s="8" t="s">
        <v>14</v>
      </c>
      <c r="R789" s="8" t="s">
        <v>14</v>
      </c>
      <c r="S789" s="8" t="s">
        <v>14</v>
      </c>
      <c r="T789" s="8" t="s">
        <v>14</v>
      </c>
    </row>
    <row r="790">
      <c r="A790" s="8" t="s">
        <v>14</v>
      </c>
      <c r="B790" s="8" t="s">
        <v>14</v>
      </c>
      <c r="C790" s="8" t="s">
        <v>14</v>
      </c>
      <c r="D790" s="8" t="s">
        <v>14</v>
      </c>
      <c r="E790" s="8" t="s">
        <v>14</v>
      </c>
      <c r="F790" s="8" t="s">
        <v>14</v>
      </c>
      <c r="G790" s="8" t="s">
        <v>14</v>
      </c>
      <c r="H790" s="8" t="s">
        <v>14</v>
      </c>
      <c r="I790" s="8" t="s">
        <v>14</v>
      </c>
      <c r="J790" s="8" t="s">
        <v>14</v>
      </c>
      <c r="K790" s="8" t="s">
        <v>14</v>
      </c>
      <c r="L790" s="8" t="s">
        <v>14</v>
      </c>
      <c r="M790" s="8" t="s">
        <v>14</v>
      </c>
      <c r="N790" s="8" t="s">
        <v>14</v>
      </c>
      <c r="O790" s="8" t="s">
        <v>14</v>
      </c>
      <c r="P790" s="8" t="s">
        <v>14</v>
      </c>
      <c r="Q790" s="8" t="s">
        <v>14</v>
      </c>
      <c r="R790" s="8" t="s">
        <v>14</v>
      </c>
      <c r="S790" s="8" t="s">
        <v>14</v>
      </c>
      <c r="T790" s="8" t="s">
        <v>14</v>
      </c>
    </row>
    <row r="791">
      <c r="A791" s="8" t="s">
        <v>14</v>
      </c>
      <c r="B791" s="8" t="s">
        <v>14</v>
      </c>
      <c r="C791" s="8" t="s">
        <v>14</v>
      </c>
      <c r="D791" s="8" t="s">
        <v>14</v>
      </c>
      <c r="E791" s="8" t="s">
        <v>14</v>
      </c>
      <c r="F791" s="8" t="s">
        <v>14</v>
      </c>
      <c r="G791" s="8" t="s">
        <v>14</v>
      </c>
      <c r="H791" s="8" t="s">
        <v>14</v>
      </c>
      <c r="I791" s="8" t="s">
        <v>14</v>
      </c>
      <c r="J791" s="8" t="s">
        <v>14</v>
      </c>
      <c r="K791" s="8" t="s">
        <v>14</v>
      </c>
      <c r="L791" s="8" t="s">
        <v>14</v>
      </c>
      <c r="M791" s="8" t="s">
        <v>14</v>
      </c>
      <c r="N791" s="8" t="s">
        <v>14</v>
      </c>
      <c r="O791" s="8" t="s">
        <v>14</v>
      </c>
      <c r="P791" s="8" t="s">
        <v>14</v>
      </c>
      <c r="Q791" s="8" t="s">
        <v>14</v>
      </c>
      <c r="R791" s="8" t="s">
        <v>14</v>
      </c>
      <c r="S791" s="8" t="s">
        <v>14</v>
      </c>
      <c r="T791" s="8" t="s">
        <v>14</v>
      </c>
    </row>
    <row r="792">
      <c r="A792" s="8" t="s">
        <v>14</v>
      </c>
      <c r="B792" s="8" t="s">
        <v>14</v>
      </c>
      <c r="C792" s="8" t="s">
        <v>14</v>
      </c>
      <c r="D792" s="8" t="s">
        <v>14</v>
      </c>
      <c r="E792" s="8" t="s">
        <v>14</v>
      </c>
      <c r="F792" s="8" t="s">
        <v>14</v>
      </c>
      <c r="G792" s="8" t="s">
        <v>14</v>
      </c>
      <c r="H792" s="8" t="s">
        <v>14</v>
      </c>
      <c r="I792" s="8" t="s">
        <v>14</v>
      </c>
      <c r="J792" s="8" t="s">
        <v>14</v>
      </c>
      <c r="K792" s="8" t="s">
        <v>14</v>
      </c>
      <c r="L792" s="8" t="s">
        <v>14</v>
      </c>
      <c r="M792" s="8" t="s">
        <v>14</v>
      </c>
      <c r="N792" s="8" t="s">
        <v>14</v>
      </c>
      <c r="O792" s="8" t="s">
        <v>14</v>
      </c>
      <c r="P792" s="8" t="s">
        <v>14</v>
      </c>
      <c r="Q792" s="8" t="s">
        <v>14</v>
      </c>
      <c r="R792" s="8" t="s">
        <v>14</v>
      </c>
      <c r="S792" s="8" t="s">
        <v>14</v>
      </c>
      <c r="T792" s="8" t="s">
        <v>14</v>
      </c>
    </row>
    <row r="793">
      <c r="A793" s="8" t="s">
        <v>14</v>
      </c>
      <c r="B793" s="8" t="s">
        <v>14</v>
      </c>
      <c r="C793" s="8" t="s">
        <v>14</v>
      </c>
      <c r="D793" s="8" t="s">
        <v>14</v>
      </c>
      <c r="E793" s="8" t="s">
        <v>14</v>
      </c>
      <c r="F793" s="8" t="s">
        <v>14</v>
      </c>
      <c r="G793" s="8" t="s">
        <v>14</v>
      </c>
      <c r="H793" s="8" t="s">
        <v>14</v>
      </c>
      <c r="I793" s="8" t="s">
        <v>14</v>
      </c>
      <c r="J793" s="8" t="s">
        <v>14</v>
      </c>
      <c r="K793" s="8" t="s">
        <v>14</v>
      </c>
      <c r="L793" s="8" t="s">
        <v>14</v>
      </c>
      <c r="M793" s="8" t="s">
        <v>14</v>
      </c>
      <c r="N793" s="8" t="s">
        <v>14</v>
      </c>
      <c r="O793" s="8" t="s">
        <v>14</v>
      </c>
      <c r="P793" s="8" t="s">
        <v>14</v>
      </c>
      <c r="Q793" s="8" t="s">
        <v>14</v>
      </c>
      <c r="R793" s="8" t="s">
        <v>14</v>
      </c>
      <c r="S793" s="8" t="s">
        <v>14</v>
      </c>
      <c r="T793" s="8" t="s">
        <v>14</v>
      </c>
    </row>
    <row r="794">
      <c r="A794" s="8" t="s">
        <v>14</v>
      </c>
      <c r="B794" s="8" t="s">
        <v>14</v>
      </c>
      <c r="C794" s="8" t="s">
        <v>14</v>
      </c>
      <c r="D794" s="8" t="s">
        <v>14</v>
      </c>
      <c r="E794" s="8" t="s">
        <v>14</v>
      </c>
      <c r="F794" s="8" t="s">
        <v>14</v>
      </c>
      <c r="G794" s="8" t="s">
        <v>14</v>
      </c>
      <c r="H794" s="8" t="s">
        <v>14</v>
      </c>
      <c r="I794" s="8" t="s">
        <v>14</v>
      </c>
      <c r="J794" s="8" t="s">
        <v>14</v>
      </c>
      <c r="K794" s="8" t="s">
        <v>14</v>
      </c>
      <c r="L794" s="8" t="s">
        <v>14</v>
      </c>
      <c r="M794" s="8" t="s">
        <v>14</v>
      </c>
      <c r="N794" s="8" t="s">
        <v>14</v>
      </c>
      <c r="O794" s="8" t="s">
        <v>14</v>
      </c>
      <c r="P794" s="8" t="s">
        <v>14</v>
      </c>
      <c r="Q794" s="8" t="s">
        <v>14</v>
      </c>
      <c r="R794" s="8" t="s">
        <v>14</v>
      </c>
      <c r="S794" s="8" t="s">
        <v>14</v>
      </c>
      <c r="T794" s="8" t="s">
        <v>14</v>
      </c>
    </row>
    <row r="795">
      <c r="A795" s="8" t="s">
        <v>14</v>
      </c>
      <c r="B795" s="8" t="s">
        <v>14</v>
      </c>
      <c r="C795" s="8" t="s">
        <v>14</v>
      </c>
      <c r="D795" s="8" t="s">
        <v>14</v>
      </c>
      <c r="E795" s="8" t="s">
        <v>14</v>
      </c>
      <c r="F795" s="8" t="s">
        <v>14</v>
      </c>
      <c r="G795" s="8" t="s">
        <v>14</v>
      </c>
      <c r="H795" s="8" t="s">
        <v>14</v>
      </c>
      <c r="I795" s="8" t="s">
        <v>14</v>
      </c>
      <c r="J795" s="8" t="s">
        <v>14</v>
      </c>
      <c r="K795" s="8" t="s">
        <v>14</v>
      </c>
      <c r="L795" s="8" t="s">
        <v>14</v>
      </c>
      <c r="M795" s="8" t="s">
        <v>14</v>
      </c>
      <c r="N795" s="8" t="s">
        <v>14</v>
      </c>
      <c r="O795" s="8" t="s">
        <v>14</v>
      </c>
      <c r="P795" s="8" t="s">
        <v>14</v>
      </c>
      <c r="Q795" s="8" t="s">
        <v>14</v>
      </c>
      <c r="R795" s="8" t="s">
        <v>14</v>
      </c>
      <c r="S795" s="8" t="s">
        <v>14</v>
      </c>
      <c r="T795" s="8" t="s">
        <v>14</v>
      </c>
    </row>
    <row r="796">
      <c r="A796" s="8" t="s">
        <v>14</v>
      </c>
      <c r="B796" s="8" t="s">
        <v>14</v>
      </c>
      <c r="C796" s="8" t="s">
        <v>14</v>
      </c>
      <c r="D796" s="8" t="s">
        <v>14</v>
      </c>
      <c r="E796" s="8" t="s">
        <v>14</v>
      </c>
      <c r="F796" s="8" t="s">
        <v>14</v>
      </c>
      <c r="G796" s="8" t="s">
        <v>14</v>
      </c>
      <c r="H796" s="8" t="s">
        <v>14</v>
      </c>
      <c r="I796" s="8" t="s">
        <v>14</v>
      </c>
      <c r="J796" s="8" t="s">
        <v>14</v>
      </c>
      <c r="K796" s="8" t="s">
        <v>14</v>
      </c>
      <c r="L796" s="8" t="s">
        <v>14</v>
      </c>
      <c r="M796" s="8" t="s">
        <v>14</v>
      </c>
      <c r="N796" s="8" t="s">
        <v>14</v>
      </c>
      <c r="O796" s="8" t="s">
        <v>14</v>
      </c>
      <c r="P796" s="8" t="s">
        <v>14</v>
      </c>
      <c r="Q796" s="8" t="s">
        <v>14</v>
      </c>
      <c r="R796" s="8" t="s">
        <v>14</v>
      </c>
      <c r="S796" s="8" t="s">
        <v>14</v>
      </c>
      <c r="T796" s="8" t="s">
        <v>14</v>
      </c>
    </row>
    <row r="797">
      <c r="A797" s="8" t="s">
        <v>14</v>
      </c>
      <c r="B797" s="8" t="s">
        <v>14</v>
      </c>
      <c r="C797" s="8" t="s">
        <v>14</v>
      </c>
      <c r="D797" s="8" t="s">
        <v>14</v>
      </c>
      <c r="E797" s="8" t="s">
        <v>14</v>
      </c>
      <c r="F797" s="8" t="s">
        <v>14</v>
      </c>
      <c r="G797" s="8" t="s">
        <v>14</v>
      </c>
      <c r="H797" s="8" t="s">
        <v>14</v>
      </c>
      <c r="I797" s="8" t="s">
        <v>14</v>
      </c>
      <c r="J797" s="8" t="s">
        <v>14</v>
      </c>
      <c r="K797" s="8" t="s">
        <v>14</v>
      </c>
      <c r="L797" s="8" t="s">
        <v>14</v>
      </c>
      <c r="M797" s="8" t="s">
        <v>14</v>
      </c>
      <c r="N797" s="8" t="s">
        <v>14</v>
      </c>
      <c r="O797" s="8" t="s">
        <v>14</v>
      </c>
      <c r="P797" s="8" t="s">
        <v>14</v>
      </c>
      <c r="Q797" s="8" t="s">
        <v>14</v>
      </c>
      <c r="R797" s="8" t="s">
        <v>14</v>
      </c>
      <c r="S797" s="8" t="s">
        <v>14</v>
      </c>
      <c r="T797" s="8" t="s">
        <v>14</v>
      </c>
    </row>
    <row r="798">
      <c r="A798" s="8" t="s">
        <v>14</v>
      </c>
      <c r="B798" s="8" t="s">
        <v>14</v>
      </c>
      <c r="C798" s="8" t="s">
        <v>14</v>
      </c>
      <c r="D798" s="8" t="s">
        <v>14</v>
      </c>
      <c r="E798" s="8" t="s">
        <v>14</v>
      </c>
      <c r="F798" s="8" t="s">
        <v>14</v>
      </c>
      <c r="G798" s="8" t="s">
        <v>14</v>
      </c>
      <c r="H798" s="8" t="s">
        <v>14</v>
      </c>
      <c r="I798" s="8" t="s">
        <v>14</v>
      </c>
      <c r="J798" s="8" t="s">
        <v>14</v>
      </c>
      <c r="K798" s="8" t="s">
        <v>14</v>
      </c>
      <c r="L798" s="8" t="s">
        <v>14</v>
      </c>
      <c r="M798" s="8" t="s">
        <v>14</v>
      </c>
      <c r="N798" s="8" t="s">
        <v>14</v>
      </c>
      <c r="O798" s="8" t="s">
        <v>14</v>
      </c>
      <c r="P798" s="8" t="s">
        <v>14</v>
      </c>
      <c r="Q798" s="8" t="s">
        <v>14</v>
      </c>
      <c r="R798" s="8" t="s">
        <v>14</v>
      </c>
      <c r="S798" s="8" t="s">
        <v>14</v>
      </c>
      <c r="T798" s="8" t="s">
        <v>14</v>
      </c>
    </row>
    <row r="799">
      <c r="A799" s="8" t="s">
        <v>14</v>
      </c>
      <c r="B799" s="8" t="s">
        <v>14</v>
      </c>
      <c r="C799" s="8" t="s">
        <v>14</v>
      </c>
      <c r="D799" s="8" t="s">
        <v>14</v>
      </c>
      <c r="E799" s="8" t="s">
        <v>14</v>
      </c>
      <c r="F799" s="8" t="s">
        <v>14</v>
      </c>
      <c r="G799" s="8" t="s">
        <v>14</v>
      </c>
      <c r="H799" s="8" t="s">
        <v>14</v>
      </c>
      <c r="I799" s="8" t="s">
        <v>14</v>
      </c>
      <c r="J799" s="8" t="s">
        <v>14</v>
      </c>
      <c r="K799" s="8" t="s">
        <v>14</v>
      </c>
      <c r="L799" s="8" t="s">
        <v>14</v>
      </c>
      <c r="M799" s="8" t="s">
        <v>14</v>
      </c>
      <c r="N799" s="8" t="s">
        <v>14</v>
      </c>
      <c r="O799" s="8" t="s">
        <v>14</v>
      </c>
      <c r="P799" s="8" t="s">
        <v>14</v>
      </c>
      <c r="Q799" s="8" t="s">
        <v>14</v>
      </c>
      <c r="R799" s="8" t="s">
        <v>14</v>
      </c>
      <c r="S799" s="8" t="s">
        <v>14</v>
      </c>
      <c r="T799" s="8" t="s">
        <v>14</v>
      </c>
    </row>
    <row r="800">
      <c r="A800" s="8" t="s">
        <v>14</v>
      </c>
      <c r="B800" s="8" t="s">
        <v>14</v>
      </c>
      <c r="C800" s="8" t="s">
        <v>14</v>
      </c>
      <c r="D800" s="8" t="s">
        <v>14</v>
      </c>
      <c r="E800" s="8" t="s">
        <v>14</v>
      </c>
      <c r="F800" s="8" t="s">
        <v>14</v>
      </c>
      <c r="G800" s="8" t="s">
        <v>14</v>
      </c>
      <c r="H800" s="8" t="s">
        <v>14</v>
      </c>
      <c r="I800" s="8" t="s">
        <v>14</v>
      </c>
      <c r="J800" s="8" t="s">
        <v>14</v>
      </c>
      <c r="K800" s="8" t="s">
        <v>14</v>
      </c>
      <c r="L800" s="8" t="s">
        <v>14</v>
      </c>
      <c r="M800" s="8" t="s">
        <v>14</v>
      </c>
      <c r="N800" s="8" t="s">
        <v>14</v>
      </c>
      <c r="O800" s="8" t="s">
        <v>14</v>
      </c>
      <c r="P800" s="8" t="s">
        <v>14</v>
      </c>
      <c r="Q800" s="8" t="s">
        <v>14</v>
      </c>
      <c r="R800" s="8" t="s">
        <v>14</v>
      </c>
      <c r="S800" s="8" t="s">
        <v>14</v>
      </c>
      <c r="T800" s="8" t="s">
        <v>14</v>
      </c>
    </row>
    <row r="801">
      <c r="A801" s="8" t="s">
        <v>14</v>
      </c>
      <c r="B801" s="8" t="s">
        <v>14</v>
      </c>
      <c r="C801" s="8" t="s">
        <v>14</v>
      </c>
      <c r="D801" s="8" t="s">
        <v>14</v>
      </c>
      <c r="E801" s="8" t="s">
        <v>14</v>
      </c>
      <c r="F801" s="8" t="s">
        <v>14</v>
      </c>
      <c r="G801" s="8" t="s">
        <v>14</v>
      </c>
      <c r="H801" s="8" t="s">
        <v>14</v>
      </c>
      <c r="I801" s="8" t="s">
        <v>14</v>
      </c>
      <c r="J801" s="8" t="s">
        <v>14</v>
      </c>
      <c r="K801" s="8" t="s">
        <v>14</v>
      </c>
      <c r="L801" s="8" t="s">
        <v>14</v>
      </c>
      <c r="M801" s="8" t="s">
        <v>14</v>
      </c>
      <c r="N801" s="8" t="s">
        <v>14</v>
      </c>
      <c r="O801" s="8" t="s">
        <v>14</v>
      </c>
      <c r="P801" s="8" t="s">
        <v>14</v>
      </c>
      <c r="Q801" s="8" t="s">
        <v>14</v>
      </c>
      <c r="R801" s="8" t="s">
        <v>14</v>
      </c>
      <c r="S801" s="8" t="s">
        <v>14</v>
      </c>
      <c r="T801" s="8" t="s">
        <v>14</v>
      </c>
    </row>
    <row r="802">
      <c r="A802" s="8" t="s">
        <v>14</v>
      </c>
      <c r="B802" s="8" t="s">
        <v>14</v>
      </c>
      <c r="C802" s="8" t="s">
        <v>14</v>
      </c>
      <c r="D802" s="8" t="s">
        <v>14</v>
      </c>
      <c r="E802" s="8" t="s">
        <v>14</v>
      </c>
      <c r="F802" s="8" t="s">
        <v>14</v>
      </c>
      <c r="G802" s="8" t="s">
        <v>14</v>
      </c>
      <c r="H802" s="8" t="s">
        <v>14</v>
      </c>
      <c r="I802" s="8" t="s">
        <v>14</v>
      </c>
      <c r="J802" s="8" t="s">
        <v>14</v>
      </c>
      <c r="K802" s="8" t="s">
        <v>14</v>
      </c>
      <c r="L802" s="8" t="s">
        <v>14</v>
      </c>
      <c r="M802" s="8" t="s">
        <v>14</v>
      </c>
      <c r="N802" s="8" t="s">
        <v>14</v>
      </c>
      <c r="O802" s="8" t="s">
        <v>14</v>
      </c>
      <c r="P802" s="8" t="s">
        <v>14</v>
      </c>
      <c r="Q802" s="8" t="s">
        <v>14</v>
      </c>
      <c r="R802" s="8" t="s">
        <v>14</v>
      </c>
      <c r="S802" s="8" t="s">
        <v>14</v>
      </c>
      <c r="T802" s="8" t="s">
        <v>14</v>
      </c>
    </row>
    <row r="803">
      <c r="A803" s="8" t="s">
        <v>14</v>
      </c>
      <c r="B803" s="8" t="s">
        <v>14</v>
      </c>
      <c r="C803" s="8" t="s">
        <v>14</v>
      </c>
      <c r="D803" s="8" t="s">
        <v>14</v>
      </c>
      <c r="E803" s="8" t="s">
        <v>14</v>
      </c>
      <c r="F803" s="8" t="s">
        <v>14</v>
      </c>
      <c r="G803" s="8" t="s">
        <v>14</v>
      </c>
      <c r="H803" s="8" t="s">
        <v>14</v>
      </c>
      <c r="I803" s="8" t="s">
        <v>14</v>
      </c>
      <c r="J803" s="8" t="s">
        <v>14</v>
      </c>
      <c r="K803" s="8" t="s">
        <v>14</v>
      </c>
      <c r="L803" s="8" t="s">
        <v>14</v>
      </c>
      <c r="M803" s="8" t="s">
        <v>14</v>
      </c>
      <c r="N803" s="8" t="s">
        <v>14</v>
      </c>
      <c r="O803" s="8" t="s">
        <v>14</v>
      </c>
      <c r="P803" s="8" t="s">
        <v>14</v>
      </c>
      <c r="Q803" s="8" t="s">
        <v>14</v>
      </c>
      <c r="R803" s="8" t="s">
        <v>14</v>
      </c>
      <c r="S803" s="8" t="s">
        <v>14</v>
      </c>
      <c r="T803" s="8" t="s">
        <v>14</v>
      </c>
    </row>
    <row r="804">
      <c r="A804" s="8" t="s">
        <v>14</v>
      </c>
      <c r="B804" s="8" t="s">
        <v>14</v>
      </c>
      <c r="C804" s="8" t="s">
        <v>14</v>
      </c>
      <c r="D804" s="8" t="s">
        <v>14</v>
      </c>
      <c r="E804" s="8" t="s">
        <v>14</v>
      </c>
      <c r="F804" s="8" t="s">
        <v>14</v>
      </c>
      <c r="G804" s="8" t="s">
        <v>14</v>
      </c>
      <c r="H804" s="8" t="s">
        <v>14</v>
      </c>
      <c r="I804" s="8" t="s">
        <v>14</v>
      </c>
      <c r="J804" s="8" t="s">
        <v>14</v>
      </c>
      <c r="K804" s="8" t="s">
        <v>14</v>
      </c>
      <c r="L804" s="8" t="s">
        <v>14</v>
      </c>
      <c r="M804" s="8" t="s">
        <v>14</v>
      </c>
      <c r="N804" s="8" t="s">
        <v>14</v>
      </c>
      <c r="O804" s="8" t="s">
        <v>14</v>
      </c>
      <c r="P804" s="8" t="s">
        <v>14</v>
      </c>
      <c r="Q804" s="8" t="s">
        <v>14</v>
      </c>
      <c r="R804" s="8" t="s">
        <v>14</v>
      </c>
      <c r="S804" s="8" t="s">
        <v>14</v>
      </c>
      <c r="T804" s="8" t="s">
        <v>14</v>
      </c>
    </row>
    <row r="805">
      <c r="A805" s="8" t="s">
        <v>14</v>
      </c>
      <c r="B805" s="8" t="s">
        <v>14</v>
      </c>
      <c r="C805" s="8" t="s">
        <v>14</v>
      </c>
      <c r="D805" s="8" t="s">
        <v>14</v>
      </c>
      <c r="E805" s="8" t="s">
        <v>14</v>
      </c>
      <c r="F805" s="8" t="s">
        <v>14</v>
      </c>
      <c r="G805" s="8" t="s">
        <v>14</v>
      </c>
      <c r="H805" s="8" t="s">
        <v>14</v>
      </c>
      <c r="I805" s="8" t="s">
        <v>14</v>
      </c>
      <c r="J805" s="8" t="s">
        <v>14</v>
      </c>
      <c r="K805" s="8" t="s">
        <v>14</v>
      </c>
      <c r="L805" s="8" t="s">
        <v>14</v>
      </c>
      <c r="M805" s="8" t="s">
        <v>14</v>
      </c>
      <c r="N805" s="8" t="s">
        <v>14</v>
      </c>
      <c r="O805" s="8" t="s">
        <v>14</v>
      </c>
      <c r="P805" s="8" t="s">
        <v>14</v>
      </c>
      <c r="Q805" s="8" t="s">
        <v>14</v>
      </c>
      <c r="R805" s="8" t="s">
        <v>14</v>
      </c>
      <c r="S805" s="8" t="s">
        <v>14</v>
      </c>
      <c r="T805" s="8" t="s">
        <v>14</v>
      </c>
    </row>
    <row r="806">
      <c r="A806" s="8" t="s">
        <v>14</v>
      </c>
      <c r="B806" s="8" t="s">
        <v>14</v>
      </c>
      <c r="C806" s="8" t="s">
        <v>14</v>
      </c>
      <c r="D806" s="8" t="s">
        <v>14</v>
      </c>
      <c r="E806" s="8" t="s">
        <v>14</v>
      </c>
      <c r="F806" s="8" t="s">
        <v>14</v>
      </c>
      <c r="G806" s="8" t="s">
        <v>14</v>
      </c>
      <c r="H806" s="8" t="s">
        <v>14</v>
      </c>
      <c r="I806" s="8" t="s">
        <v>14</v>
      </c>
      <c r="J806" s="8" t="s">
        <v>14</v>
      </c>
      <c r="K806" s="8" t="s">
        <v>14</v>
      </c>
      <c r="L806" s="8" t="s">
        <v>14</v>
      </c>
      <c r="M806" s="8" t="s">
        <v>14</v>
      </c>
      <c r="N806" s="8" t="s">
        <v>14</v>
      </c>
      <c r="O806" s="8" t="s">
        <v>14</v>
      </c>
      <c r="P806" s="8" t="s">
        <v>14</v>
      </c>
      <c r="Q806" s="8" t="s">
        <v>14</v>
      </c>
      <c r="R806" s="8" t="s">
        <v>14</v>
      </c>
      <c r="S806" s="8" t="s">
        <v>14</v>
      </c>
      <c r="T806" s="8" t="s">
        <v>14</v>
      </c>
    </row>
    <row r="807">
      <c r="A807" s="8" t="s">
        <v>14</v>
      </c>
      <c r="B807" s="8" t="s">
        <v>14</v>
      </c>
      <c r="C807" s="8" t="s">
        <v>14</v>
      </c>
      <c r="D807" s="8" t="s">
        <v>14</v>
      </c>
      <c r="E807" s="8" t="s">
        <v>14</v>
      </c>
      <c r="F807" s="8" t="s">
        <v>14</v>
      </c>
      <c r="G807" s="8" t="s">
        <v>14</v>
      </c>
      <c r="H807" s="8" t="s">
        <v>14</v>
      </c>
      <c r="I807" s="8" t="s">
        <v>14</v>
      </c>
      <c r="J807" s="8" t="s">
        <v>14</v>
      </c>
      <c r="K807" s="8" t="s">
        <v>14</v>
      </c>
      <c r="L807" s="8" t="s">
        <v>14</v>
      </c>
      <c r="M807" s="8" t="s">
        <v>14</v>
      </c>
      <c r="N807" s="8" t="s">
        <v>14</v>
      </c>
      <c r="O807" s="8" t="s">
        <v>14</v>
      </c>
      <c r="P807" s="8" t="s">
        <v>14</v>
      </c>
      <c r="Q807" s="8" t="s">
        <v>14</v>
      </c>
      <c r="R807" s="8" t="s">
        <v>14</v>
      </c>
      <c r="S807" s="8" t="s">
        <v>14</v>
      </c>
      <c r="T807" s="8" t="s">
        <v>14</v>
      </c>
    </row>
    <row r="808">
      <c r="A808" s="8" t="s">
        <v>14</v>
      </c>
      <c r="B808" s="8" t="s">
        <v>14</v>
      </c>
      <c r="C808" s="8" t="s">
        <v>14</v>
      </c>
      <c r="D808" s="8" t="s">
        <v>14</v>
      </c>
      <c r="E808" s="8" t="s">
        <v>14</v>
      </c>
      <c r="F808" s="8" t="s">
        <v>14</v>
      </c>
      <c r="G808" s="8" t="s">
        <v>14</v>
      </c>
      <c r="H808" s="8" t="s">
        <v>14</v>
      </c>
      <c r="I808" s="8" t="s">
        <v>14</v>
      </c>
      <c r="J808" s="8" t="s">
        <v>14</v>
      </c>
      <c r="K808" s="8" t="s">
        <v>14</v>
      </c>
      <c r="L808" s="8" t="s">
        <v>14</v>
      </c>
      <c r="M808" s="8" t="s">
        <v>14</v>
      </c>
      <c r="N808" s="8" t="s">
        <v>14</v>
      </c>
      <c r="O808" s="8" t="s">
        <v>14</v>
      </c>
      <c r="P808" s="8" t="s">
        <v>14</v>
      </c>
      <c r="Q808" s="8" t="s">
        <v>14</v>
      </c>
      <c r="R808" s="8" t="s">
        <v>14</v>
      </c>
      <c r="S808" s="8" t="s">
        <v>14</v>
      </c>
      <c r="T808" s="8" t="s">
        <v>14</v>
      </c>
    </row>
    <row r="809">
      <c r="A809" s="8" t="s">
        <v>14</v>
      </c>
      <c r="B809" s="8" t="s">
        <v>14</v>
      </c>
      <c r="C809" s="8" t="s">
        <v>14</v>
      </c>
      <c r="D809" s="8" t="s">
        <v>14</v>
      </c>
      <c r="E809" s="8" t="s">
        <v>14</v>
      </c>
      <c r="F809" s="8" t="s">
        <v>14</v>
      </c>
      <c r="G809" s="8" t="s">
        <v>14</v>
      </c>
      <c r="H809" s="8" t="s">
        <v>14</v>
      </c>
      <c r="I809" s="8" t="s">
        <v>14</v>
      </c>
      <c r="J809" s="8" t="s">
        <v>14</v>
      </c>
      <c r="K809" s="8" t="s">
        <v>14</v>
      </c>
      <c r="L809" s="8" t="s">
        <v>14</v>
      </c>
      <c r="M809" s="8" t="s">
        <v>14</v>
      </c>
      <c r="N809" s="8" t="s">
        <v>14</v>
      </c>
      <c r="O809" s="8" t="s">
        <v>14</v>
      </c>
      <c r="P809" s="8" t="s">
        <v>14</v>
      </c>
      <c r="Q809" s="8" t="s">
        <v>14</v>
      </c>
      <c r="R809" s="8" t="s">
        <v>14</v>
      </c>
      <c r="S809" s="8" t="s">
        <v>14</v>
      </c>
      <c r="T809" s="8" t="s">
        <v>14</v>
      </c>
    </row>
    <row r="810">
      <c r="A810" s="8" t="s">
        <v>14</v>
      </c>
      <c r="B810" s="8" t="s">
        <v>14</v>
      </c>
      <c r="C810" s="8" t="s">
        <v>14</v>
      </c>
      <c r="D810" s="8" t="s">
        <v>14</v>
      </c>
      <c r="E810" s="8" t="s">
        <v>14</v>
      </c>
      <c r="F810" s="8" t="s">
        <v>14</v>
      </c>
      <c r="G810" s="8" t="s">
        <v>14</v>
      </c>
      <c r="H810" s="8" t="s">
        <v>14</v>
      </c>
      <c r="I810" s="8" t="s">
        <v>14</v>
      </c>
      <c r="J810" s="8" t="s">
        <v>14</v>
      </c>
      <c r="K810" s="8" t="s">
        <v>14</v>
      </c>
      <c r="L810" s="8" t="s">
        <v>14</v>
      </c>
      <c r="M810" s="8" t="s">
        <v>14</v>
      </c>
      <c r="N810" s="8" t="s">
        <v>14</v>
      </c>
      <c r="O810" s="8" t="s">
        <v>14</v>
      </c>
      <c r="P810" s="8" t="s">
        <v>14</v>
      </c>
      <c r="Q810" s="8" t="s">
        <v>14</v>
      </c>
      <c r="R810" s="8" t="s">
        <v>14</v>
      </c>
      <c r="S810" s="8" t="s">
        <v>14</v>
      </c>
      <c r="T810" s="8" t="s">
        <v>14</v>
      </c>
    </row>
    <row r="811">
      <c r="A811" s="8" t="s">
        <v>14</v>
      </c>
      <c r="B811" s="8" t="s">
        <v>14</v>
      </c>
      <c r="C811" s="8" t="s">
        <v>14</v>
      </c>
      <c r="D811" s="8" t="s">
        <v>14</v>
      </c>
      <c r="E811" s="8" t="s">
        <v>14</v>
      </c>
      <c r="F811" s="8" t="s">
        <v>14</v>
      </c>
      <c r="G811" s="8" t="s">
        <v>14</v>
      </c>
      <c r="H811" s="8" t="s">
        <v>14</v>
      </c>
      <c r="I811" s="8" t="s">
        <v>14</v>
      </c>
      <c r="J811" s="8" t="s">
        <v>14</v>
      </c>
      <c r="K811" s="8" t="s">
        <v>14</v>
      </c>
      <c r="L811" s="8" t="s">
        <v>14</v>
      </c>
      <c r="M811" s="8" t="s">
        <v>14</v>
      </c>
      <c r="N811" s="8" t="s">
        <v>14</v>
      </c>
      <c r="O811" s="8" t="s">
        <v>14</v>
      </c>
      <c r="P811" s="8" t="s">
        <v>14</v>
      </c>
      <c r="Q811" s="8" t="s">
        <v>14</v>
      </c>
      <c r="R811" s="8" t="s">
        <v>14</v>
      </c>
      <c r="S811" s="8" t="s">
        <v>14</v>
      </c>
      <c r="T811" s="8" t="s">
        <v>14</v>
      </c>
    </row>
    <row r="812">
      <c r="A812" s="8" t="s">
        <v>14</v>
      </c>
      <c r="B812" s="8" t="s">
        <v>14</v>
      </c>
      <c r="C812" s="8" t="s">
        <v>14</v>
      </c>
      <c r="D812" s="8" t="s">
        <v>14</v>
      </c>
      <c r="E812" s="8" t="s">
        <v>14</v>
      </c>
      <c r="F812" s="8" t="s">
        <v>14</v>
      </c>
      <c r="G812" s="8" t="s">
        <v>14</v>
      </c>
      <c r="H812" s="8" t="s">
        <v>14</v>
      </c>
      <c r="I812" s="8" t="s">
        <v>14</v>
      </c>
      <c r="J812" s="8" t="s">
        <v>14</v>
      </c>
      <c r="K812" s="8" t="s">
        <v>14</v>
      </c>
      <c r="L812" s="8" t="s">
        <v>14</v>
      </c>
      <c r="M812" s="8" t="s">
        <v>14</v>
      </c>
      <c r="N812" s="8" t="s">
        <v>14</v>
      </c>
      <c r="O812" s="8" t="s">
        <v>14</v>
      </c>
      <c r="P812" s="8" t="s">
        <v>14</v>
      </c>
      <c r="Q812" s="8" t="s">
        <v>14</v>
      </c>
      <c r="R812" s="8" t="s">
        <v>14</v>
      </c>
      <c r="S812" s="8" t="s">
        <v>14</v>
      </c>
      <c r="T812" s="8" t="s">
        <v>14</v>
      </c>
    </row>
    <row r="813">
      <c r="A813" s="8" t="s">
        <v>14</v>
      </c>
      <c r="B813" s="8" t="s">
        <v>14</v>
      </c>
      <c r="C813" s="8" t="s">
        <v>14</v>
      </c>
      <c r="D813" s="8" t="s">
        <v>14</v>
      </c>
      <c r="E813" s="8" t="s">
        <v>14</v>
      </c>
      <c r="F813" s="8" t="s">
        <v>14</v>
      </c>
      <c r="G813" s="8" t="s">
        <v>14</v>
      </c>
      <c r="H813" s="8" t="s">
        <v>14</v>
      </c>
      <c r="I813" s="8" t="s">
        <v>14</v>
      </c>
      <c r="J813" s="8" t="s">
        <v>14</v>
      </c>
      <c r="K813" s="8" t="s">
        <v>14</v>
      </c>
      <c r="L813" s="8" t="s">
        <v>14</v>
      </c>
      <c r="M813" s="8" t="s">
        <v>14</v>
      </c>
      <c r="N813" s="8" t="s">
        <v>14</v>
      </c>
      <c r="O813" s="8" t="s">
        <v>14</v>
      </c>
      <c r="P813" s="8" t="s">
        <v>14</v>
      </c>
      <c r="Q813" s="8" t="s">
        <v>14</v>
      </c>
      <c r="R813" s="8" t="s">
        <v>14</v>
      </c>
      <c r="S813" s="8" t="s">
        <v>14</v>
      </c>
      <c r="T813" s="8" t="s">
        <v>14</v>
      </c>
    </row>
    <row r="814">
      <c r="A814" s="8" t="s">
        <v>14</v>
      </c>
      <c r="B814" s="8" t="s">
        <v>14</v>
      </c>
      <c r="C814" s="8" t="s">
        <v>14</v>
      </c>
      <c r="D814" s="8" t="s">
        <v>14</v>
      </c>
      <c r="E814" s="8" t="s">
        <v>14</v>
      </c>
      <c r="F814" s="8" t="s">
        <v>14</v>
      </c>
      <c r="G814" s="8" t="s">
        <v>14</v>
      </c>
      <c r="H814" s="8" t="s">
        <v>14</v>
      </c>
      <c r="I814" s="8" t="s">
        <v>14</v>
      </c>
      <c r="J814" s="8" t="s">
        <v>14</v>
      </c>
      <c r="K814" s="8" t="s">
        <v>14</v>
      </c>
      <c r="L814" s="8" t="s">
        <v>14</v>
      </c>
      <c r="M814" s="8" t="s">
        <v>14</v>
      </c>
      <c r="N814" s="8" t="s">
        <v>14</v>
      </c>
      <c r="O814" s="8" t="s">
        <v>14</v>
      </c>
      <c r="P814" s="8" t="s">
        <v>14</v>
      </c>
      <c r="Q814" s="8" t="s">
        <v>14</v>
      </c>
      <c r="R814" s="8" t="s">
        <v>14</v>
      </c>
      <c r="S814" s="8" t="s">
        <v>14</v>
      </c>
      <c r="T814" s="8" t="s">
        <v>14</v>
      </c>
    </row>
    <row r="815">
      <c r="A815" s="8" t="s">
        <v>14</v>
      </c>
      <c r="B815" s="8" t="s">
        <v>14</v>
      </c>
      <c r="C815" s="8" t="s">
        <v>14</v>
      </c>
      <c r="D815" s="8" t="s">
        <v>14</v>
      </c>
      <c r="E815" s="8" t="s">
        <v>14</v>
      </c>
      <c r="F815" s="8" t="s">
        <v>14</v>
      </c>
      <c r="G815" s="8" t="s">
        <v>14</v>
      </c>
      <c r="H815" s="8" t="s">
        <v>14</v>
      </c>
      <c r="I815" s="8" t="s">
        <v>14</v>
      </c>
      <c r="J815" s="8" t="s">
        <v>14</v>
      </c>
      <c r="K815" s="8" t="s">
        <v>14</v>
      </c>
      <c r="L815" s="8" t="s">
        <v>14</v>
      </c>
      <c r="M815" s="8" t="s">
        <v>14</v>
      </c>
      <c r="N815" s="8" t="s">
        <v>14</v>
      </c>
      <c r="O815" s="8" t="s">
        <v>14</v>
      </c>
      <c r="P815" s="8" t="s">
        <v>14</v>
      </c>
      <c r="Q815" s="8" t="s">
        <v>14</v>
      </c>
      <c r="R815" s="8" t="s">
        <v>14</v>
      </c>
      <c r="S815" s="8" t="s">
        <v>14</v>
      </c>
      <c r="T815" s="8" t="s">
        <v>14</v>
      </c>
    </row>
    <row r="816">
      <c r="A816" s="8" t="s">
        <v>14</v>
      </c>
      <c r="B816" s="8" t="s">
        <v>14</v>
      </c>
      <c r="C816" s="8" t="s">
        <v>14</v>
      </c>
      <c r="D816" s="8" t="s">
        <v>14</v>
      </c>
      <c r="E816" s="8" t="s">
        <v>14</v>
      </c>
      <c r="F816" s="8" t="s">
        <v>14</v>
      </c>
      <c r="G816" s="8" t="s">
        <v>14</v>
      </c>
      <c r="H816" s="8" t="s">
        <v>14</v>
      </c>
      <c r="I816" s="8" t="s">
        <v>14</v>
      </c>
      <c r="J816" s="8" t="s">
        <v>14</v>
      </c>
      <c r="K816" s="8" t="s">
        <v>14</v>
      </c>
      <c r="L816" s="8" t="s">
        <v>14</v>
      </c>
      <c r="M816" s="8" t="s">
        <v>14</v>
      </c>
      <c r="N816" s="8" t="s">
        <v>14</v>
      </c>
      <c r="O816" s="8" t="s">
        <v>14</v>
      </c>
      <c r="P816" s="8" t="s">
        <v>14</v>
      </c>
      <c r="Q816" s="8" t="s">
        <v>14</v>
      </c>
      <c r="R816" s="8" t="s">
        <v>14</v>
      </c>
      <c r="S816" s="8" t="s">
        <v>14</v>
      </c>
      <c r="T816" s="8" t="s">
        <v>14</v>
      </c>
    </row>
    <row r="817">
      <c r="A817" s="8" t="s">
        <v>14</v>
      </c>
      <c r="B817" s="8" t="s">
        <v>14</v>
      </c>
      <c r="C817" s="8" t="s">
        <v>14</v>
      </c>
      <c r="D817" s="8" t="s">
        <v>14</v>
      </c>
      <c r="E817" s="8" t="s">
        <v>14</v>
      </c>
      <c r="F817" s="8" t="s">
        <v>14</v>
      </c>
      <c r="G817" s="8" t="s">
        <v>14</v>
      </c>
      <c r="H817" s="8" t="s">
        <v>14</v>
      </c>
      <c r="I817" s="8" t="s">
        <v>14</v>
      </c>
      <c r="J817" s="8" t="s">
        <v>14</v>
      </c>
      <c r="K817" s="8" t="s">
        <v>14</v>
      </c>
      <c r="L817" s="8" t="s">
        <v>14</v>
      </c>
      <c r="M817" s="8" t="s">
        <v>14</v>
      </c>
      <c r="N817" s="8" t="s">
        <v>14</v>
      </c>
      <c r="O817" s="8" t="s">
        <v>14</v>
      </c>
      <c r="P817" s="8" t="s">
        <v>14</v>
      </c>
      <c r="Q817" s="8" t="s">
        <v>14</v>
      </c>
      <c r="R817" s="8" t="s">
        <v>14</v>
      </c>
      <c r="S817" s="8" t="s">
        <v>14</v>
      </c>
      <c r="T817" s="8" t="s">
        <v>14</v>
      </c>
    </row>
    <row r="818">
      <c r="A818" s="8" t="s">
        <v>14</v>
      </c>
      <c r="B818" s="8" t="s">
        <v>14</v>
      </c>
      <c r="C818" s="8" t="s">
        <v>14</v>
      </c>
      <c r="D818" s="8" t="s">
        <v>14</v>
      </c>
      <c r="E818" s="8" t="s">
        <v>14</v>
      </c>
      <c r="F818" s="8" t="s">
        <v>14</v>
      </c>
      <c r="G818" s="8" t="s">
        <v>14</v>
      </c>
      <c r="H818" s="8" t="s">
        <v>14</v>
      </c>
      <c r="I818" s="8" t="s">
        <v>14</v>
      </c>
      <c r="J818" s="8" t="s">
        <v>14</v>
      </c>
      <c r="K818" s="8" t="s">
        <v>14</v>
      </c>
      <c r="L818" s="8" t="s">
        <v>14</v>
      </c>
      <c r="M818" s="8" t="s">
        <v>14</v>
      </c>
      <c r="N818" s="8" t="s">
        <v>14</v>
      </c>
      <c r="O818" s="8" t="s">
        <v>14</v>
      </c>
      <c r="P818" s="8" t="s">
        <v>14</v>
      </c>
      <c r="Q818" s="8" t="s">
        <v>14</v>
      </c>
      <c r="R818" s="8" t="s">
        <v>14</v>
      </c>
      <c r="S818" s="8" t="s">
        <v>14</v>
      </c>
      <c r="T818" s="8" t="s">
        <v>14</v>
      </c>
    </row>
    <row r="819">
      <c r="A819" s="8" t="s">
        <v>14</v>
      </c>
      <c r="B819" s="8" t="s">
        <v>14</v>
      </c>
      <c r="C819" s="8" t="s">
        <v>14</v>
      </c>
      <c r="D819" s="8" t="s">
        <v>14</v>
      </c>
      <c r="E819" s="8" t="s">
        <v>14</v>
      </c>
      <c r="F819" s="8" t="s">
        <v>14</v>
      </c>
      <c r="G819" s="8" t="s">
        <v>14</v>
      </c>
      <c r="H819" s="8" t="s">
        <v>14</v>
      </c>
      <c r="I819" s="8" t="s">
        <v>14</v>
      </c>
      <c r="J819" s="8" t="s">
        <v>14</v>
      </c>
      <c r="K819" s="8" t="s">
        <v>14</v>
      </c>
      <c r="L819" s="8" t="s">
        <v>14</v>
      </c>
      <c r="M819" s="8" t="s">
        <v>14</v>
      </c>
      <c r="N819" s="8" t="s">
        <v>14</v>
      </c>
      <c r="O819" s="8" t="s">
        <v>14</v>
      </c>
      <c r="P819" s="8" t="s">
        <v>14</v>
      </c>
      <c r="Q819" s="8" t="s">
        <v>14</v>
      </c>
      <c r="R819" s="8" t="s">
        <v>14</v>
      </c>
      <c r="S819" s="8" t="s">
        <v>14</v>
      </c>
      <c r="T819" s="8" t="s">
        <v>14</v>
      </c>
    </row>
    <row r="820">
      <c r="A820" s="8" t="s">
        <v>14</v>
      </c>
      <c r="B820" s="8" t="s">
        <v>14</v>
      </c>
      <c r="C820" s="8" t="s">
        <v>14</v>
      </c>
      <c r="D820" s="8" t="s">
        <v>14</v>
      </c>
      <c r="E820" s="8" t="s">
        <v>14</v>
      </c>
      <c r="F820" s="8" t="s">
        <v>14</v>
      </c>
      <c r="G820" s="8" t="s">
        <v>14</v>
      </c>
      <c r="H820" s="8" t="s">
        <v>14</v>
      </c>
      <c r="I820" s="8" t="s">
        <v>14</v>
      </c>
      <c r="J820" s="8" t="s">
        <v>14</v>
      </c>
      <c r="K820" s="8" t="s">
        <v>14</v>
      </c>
      <c r="L820" s="8" t="s">
        <v>14</v>
      </c>
      <c r="M820" s="8" t="s">
        <v>14</v>
      </c>
      <c r="N820" s="8" t="s">
        <v>14</v>
      </c>
      <c r="O820" s="8" t="s">
        <v>14</v>
      </c>
      <c r="P820" s="8" t="s">
        <v>14</v>
      </c>
      <c r="Q820" s="8" t="s">
        <v>14</v>
      </c>
      <c r="R820" s="8" t="s">
        <v>14</v>
      </c>
      <c r="S820" s="8" t="s">
        <v>14</v>
      </c>
      <c r="T820" s="8" t="s">
        <v>14</v>
      </c>
    </row>
    <row r="821">
      <c r="A821" s="8" t="s">
        <v>14</v>
      </c>
      <c r="B821" s="8" t="s">
        <v>14</v>
      </c>
      <c r="C821" s="8" t="s">
        <v>14</v>
      </c>
      <c r="D821" s="8" t="s">
        <v>14</v>
      </c>
      <c r="E821" s="8" t="s">
        <v>14</v>
      </c>
      <c r="F821" s="8" t="s">
        <v>14</v>
      </c>
      <c r="G821" s="8" t="s">
        <v>14</v>
      </c>
      <c r="H821" s="8" t="s">
        <v>14</v>
      </c>
      <c r="I821" s="8" t="s">
        <v>14</v>
      </c>
      <c r="J821" s="8" t="s">
        <v>14</v>
      </c>
      <c r="K821" s="8" t="s">
        <v>14</v>
      </c>
      <c r="L821" s="8" t="s">
        <v>14</v>
      </c>
      <c r="M821" s="8" t="s">
        <v>14</v>
      </c>
      <c r="N821" s="8" t="s">
        <v>14</v>
      </c>
      <c r="O821" s="8" t="s">
        <v>14</v>
      </c>
      <c r="P821" s="8" t="s">
        <v>14</v>
      </c>
      <c r="Q821" s="8" t="s">
        <v>14</v>
      </c>
      <c r="R821" s="8" t="s">
        <v>14</v>
      </c>
      <c r="S821" s="8" t="s">
        <v>14</v>
      </c>
      <c r="T821" s="8" t="s">
        <v>14</v>
      </c>
    </row>
    <row r="822">
      <c r="A822" s="8" t="s">
        <v>14</v>
      </c>
      <c r="B822" s="8" t="s">
        <v>14</v>
      </c>
      <c r="C822" s="8" t="s">
        <v>14</v>
      </c>
      <c r="D822" s="8" t="s">
        <v>14</v>
      </c>
      <c r="E822" s="8" t="s">
        <v>14</v>
      </c>
      <c r="F822" s="8" t="s">
        <v>14</v>
      </c>
      <c r="G822" s="8" t="s">
        <v>14</v>
      </c>
      <c r="H822" s="8" t="s">
        <v>14</v>
      </c>
      <c r="I822" s="8" t="s">
        <v>14</v>
      </c>
      <c r="J822" s="8" t="s">
        <v>14</v>
      </c>
      <c r="K822" s="8" t="s">
        <v>14</v>
      </c>
      <c r="L822" s="8" t="s">
        <v>14</v>
      </c>
      <c r="M822" s="8" t="s">
        <v>14</v>
      </c>
      <c r="N822" s="8" t="s">
        <v>14</v>
      </c>
      <c r="O822" s="8" t="s">
        <v>14</v>
      </c>
      <c r="P822" s="8" t="s">
        <v>14</v>
      </c>
      <c r="Q822" s="8" t="s">
        <v>14</v>
      </c>
      <c r="R822" s="8" t="s">
        <v>14</v>
      </c>
      <c r="S822" s="8" t="s">
        <v>14</v>
      </c>
      <c r="T822" s="8" t="s">
        <v>14</v>
      </c>
    </row>
    <row r="823">
      <c r="A823" s="8" t="s">
        <v>14</v>
      </c>
      <c r="B823" s="8" t="s">
        <v>14</v>
      </c>
      <c r="C823" s="8" t="s">
        <v>14</v>
      </c>
      <c r="D823" s="8" t="s">
        <v>14</v>
      </c>
      <c r="E823" s="8" t="s">
        <v>14</v>
      </c>
      <c r="F823" s="8" t="s">
        <v>14</v>
      </c>
      <c r="G823" s="8" t="s">
        <v>14</v>
      </c>
      <c r="H823" s="8" t="s">
        <v>14</v>
      </c>
      <c r="I823" s="8" t="s">
        <v>14</v>
      </c>
      <c r="J823" s="8" t="s">
        <v>14</v>
      </c>
      <c r="K823" s="8" t="s">
        <v>14</v>
      </c>
      <c r="L823" s="8" t="s">
        <v>14</v>
      </c>
      <c r="M823" s="8" t="s">
        <v>14</v>
      </c>
      <c r="N823" s="8" t="s">
        <v>14</v>
      </c>
      <c r="O823" s="8" t="s">
        <v>14</v>
      </c>
      <c r="P823" s="8" t="s">
        <v>14</v>
      </c>
      <c r="Q823" s="8" t="s">
        <v>14</v>
      </c>
      <c r="R823" s="8" t="s">
        <v>14</v>
      </c>
      <c r="S823" s="8" t="s">
        <v>14</v>
      </c>
      <c r="T823" s="8" t="s">
        <v>14</v>
      </c>
    </row>
    <row r="824">
      <c r="A824" s="8" t="s">
        <v>14</v>
      </c>
      <c r="B824" s="8" t="s">
        <v>14</v>
      </c>
      <c r="C824" s="8" t="s">
        <v>14</v>
      </c>
      <c r="D824" s="8" t="s">
        <v>14</v>
      </c>
      <c r="E824" s="8" t="s">
        <v>14</v>
      </c>
      <c r="F824" s="8" t="s">
        <v>14</v>
      </c>
      <c r="G824" s="8" t="s">
        <v>14</v>
      </c>
      <c r="H824" s="8" t="s">
        <v>14</v>
      </c>
      <c r="I824" s="8" t="s">
        <v>14</v>
      </c>
      <c r="J824" s="8" t="s">
        <v>14</v>
      </c>
      <c r="K824" s="8" t="s">
        <v>14</v>
      </c>
      <c r="L824" s="8" t="s">
        <v>14</v>
      </c>
      <c r="M824" s="8" t="s">
        <v>14</v>
      </c>
      <c r="N824" s="8" t="s">
        <v>14</v>
      </c>
      <c r="O824" s="8" t="s">
        <v>14</v>
      </c>
      <c r="P824" s="8" t="s">
        <v>14</v>
      </c>
      <c r="Q824" s="8" t="s">
        <v>14</v>
      </c>
      <c r="R824" s="8" t="s">
        <v>14</v>
      </c>
      <c r="S824" s="8" t="s">
        <v>14</v>
      </c>
      <c r="T824" s="8" t="s">
        <v>14</v>
      </c>
    </row>
    <row r="825">
      <c r="A825" s="8" t="s">
        <v>14</v>
      </c>
      <c r="B825" s="8" t="s">
        <v>14</v>
      </c>
      <c r="C825" s="8" t="s">
        <v>14</v>
      </c>
      <c r="D825" s="8" t="s">
        <v>14</v>
      </c>
      <c r="E825" s="8" t="s">
        <v>14</v>
      </c>
      <c r="F825" s="8" t="s">
        <v>14</v>
      </c>
      <c r="G825" s="8" t="s">
        <v>14</v>
      </c>
      <c r="H825" s="8" t="s">
        <v>14</v>
      </c>
      <c r="I825" s="8" t="s">
        <v>14</v>
      </c>
      <c r="J825" s="8" t="s">
        <v>14</v>
      </c>
      <c r="K825" s="8" t="s">
        <v>14</v>
      </c>
      <c r="L825" s="8" t="s">
        <v>14</v>
      </c>
      <c r="M825" s="8" t="s">
        <v>14</v>
      </c>
      <c r="N825" s="8" t="s">
        <v>14</v>
      </c>
      <c r="O825" s="8" t="s">
        <v>14</v>
      </c>
      <c r="P825" s="8" t="s">
        <v>14</v>
      </c>
      <c r="Q825" s="8" t="s">
        <v>14</v>
      </c>
      <c r="R825" s="8" t="s">
        <v>14</v>
      </c>
      <c r="S825" s="8" t="s">
        <v>14</v>
      </c>
      <c r="T825" s="8" t="s">
        <v>14</v>
      </c>
    </row>
    <row r="826">
      <c r="A826" s="8" t="s">
        <v>14</v>
      </c>
      <c r="B826" s="8" t="s">
        <v>14</v>
      </c>
      <c r="C826" s="8" t="s">
        <v>14</v>
      </c>
      <c r="D826" s="8" t="s">
        <v>14</v>
      </c>
      <c r="E826" s="8" t="s">
        <v>14</v>
      </c>
      <c r="F826" s="8" t="s">
        <v>14</v>
      </c>
      <c r="G826" s="8" t="s">
        <v>14</v>
      </c>
      <c r="H826" s="8" t="s">
        <v>14</v>
      </c>
      <c r="I826" s="8" t="s">
        <v>14</v>
      </c>
      <c r="J826" s="8" t="s">
        <v>14</v>
      </c>
      <c r="K826" s="8" t="s">
        <v>14</v>
      </c>
      <c r="L826" s="8" t="s">
        <v>14</v>
      </c>
      <c r="M826" s="8" t="s">
        <v>14</v>
      </c>
      <c r="N826" s="8" t="s">
        <v>14</v>
      </c>
      <c r="O826" s="8" t="s">
        <v>14</v>
      </c>
      <c r="P826" s="8" t="s">
        <v>14</v>
      </c>
      <c r="Q826" s="8" t="s">
        <v>14</v>
      </c>
      <c r="R826" s="8" t="s">
        <v>14</v>
      </c>
      <c r="S826" s="8" t="s">
        <v>14</v>
      </c>
      <c r="T826" s="8" t="s">
        <v>14</v>
      </c>
    </row>
    <row r="827">
      <c r="A827" s="8" t="s">
        <v>14</v>
      </c>
      <c r="B827" s="8" t="s">
        <v>14</v>
      </c>
      <c r="C827" s="8" t="s">
        <v>14</v>
      </c>
      <c r="D827" s="8" t="s">
        <v>14</v>
      </c>
      <c r="E827" s="8" t="s">
        <v>14</v>
      </c>
      <c r="F827" s="8" t="s">
        <v>14</v>
      </c>
      <c r="G827" s="8" t="s">
        <v>14</v>
      </c>
      <c r="H827" s="8" t="s">
        <v>14</v>
      </c>
      <c r="I827" s="8" t="s">
        <v>14</v>
      </c>
      <c r="J827" s="8" t="s">
        <v>14</v>
      </c>
      <c r="K827" s="8" t="s">
        <v>14</v>
      </c>
      <c r="L827" s="8" t="s">
        <v>14</v>
      </c>
      <c r="M827" s="8" t="s">
        <v>14</v>
      </c>
      <c r="N827" s="8" t="s">
        <v>14</v>
      </c>
      <c r="O827" s="8" t="s">
        <v>14</v>
      </c>
      <c r="P827" s="8" t="s">
        <v>14</v>
      </c>
      <c r="Q827" s="8" t="s">
        <v>14</v>
      </c>
      <c r="R827" s="8" t="s">
        <v>14</v>
      </c>
      <c r="S827" s="8" t="s">
        <v>14</v>
      </c>
      <c r="T827" s="8" t="s">
        <v>14</v>
      </c>
    </row>
    <row r="828">
      <c r="A828" s="8" t="s">
        <v>14</v>
      </c>
      <c r="B828" s="8" t="s">
        <v>14</v>
      </c>
      <c r="C828" s="8" t="s">
        <v>14</v>
      </c>
      <c r="D828" s="8" t="s">
        <v>14</v>
      </c>
      <c r="E828" s="8" t="s">
        <v>14</v>
      </c>
      <c r="F828" s="8" t="s">
        <v>14</v>
      </c>
      <c r="G828" s="8" t="s">
        <v>14</v>
      </c>
      <c r="H828" s="8" t="s">
        <v>14</v>
      </c>
      <c r="I828" s="8" t="s">
        <v>14</v>
      </c>
      <c r="J828" s="8" t="s">
        <v>14</v>
      </c>
      <c r="K828" s="8" t="s">
        <v>14</v>
      </c>
      <c r="L828" s="8" t="s">
        <v>14</v>
      </c>
      <c r="M828" s="8" t="s">
        <v>14</v>
      </c>
      <c r="N828" s="8" t="s">
        <v>14</v>
      </c>
      <c r="O828" s="8" t="s">
        <v>14</v>
      </c>
      <c r="P828" s="8" t="s">
        <v>14</v>
      </c>
      <c r="Q828" s="8" t="s">
        <v>14</v>
      </c>
      <c r="R828" s="8" t="s">
        <v>14</v>
      </c>
      <c r="S828" s="8" t="s">
        <v>14</v>
      </c>
      <c r="T828" s="8" t="s">
        <v>14</v>
      </c>
    </row>
    <row r="829">
      <c r="A829" s="8" t="s">
        <v>14</v>
      </c>
      <c r="B829" s="8" t="s">
        <v>14</v>
      </c>
      <c r="C829" s="8" t="s">
        <v>14</v>
      </c>
      <c r="D829" s="8" t="s">
        <v>14</v>
      </c>
      <c r="E829" s="8" t="s">
        <v>14</v>
      </c>
      <c r="F829" s="8" t="s">
        <v>14</v>
      </c>
      <c r="G829" s="8" t="s">
        <v>14</v>
      </c>
      <c r="H829" s="8" t="s">
        <v>14</v>
      </c>
      <c r="I829" s="8" t="s">
        <v>14</v>
      </c>
      <c r="J829" s="8" t="s">
        <v>14</v>
      </c>
      <c r="K829" s="8" t="s">
        <v>14</v>
      </c>
      <c r="L829" s="8" t="s">
        <v>14</v>
      </c>
      <c r="M829" s="8" t="s">
        <v>14</v>
      </c>
      <c r="N829" s="8" t="s">
        <v>14</v>
      </c>
      <c r="O829" s="8" t="s">
        <v>14</v>
      </c>
      <c r="P829" s="8" t="s">
        <v>14</v>
      </c>
      <c r="Q829" s="8" t="s">
        <v>14</v>
      </c>
      <c r="R829" s="8" t="s">
        <v>14</v>
      </c>
      <c r="S829" s="8" t="s">
        <v>14</v>
      </c>
      <c r="T829" s="8" t="s">
        <v>14</v>
      </c>
    </row>
    <row r="830">
      <c r="A830" s="8" t="s">
        <v>14</v>
      </c>
      <c r="B830" s="8" t="s">
        <v>14</v>
      </c>
      <c r="C830" s="8" t="s">
        <v>14</v>
      </c>
      <c r="D830" s="8" t="s">
        <v>14</v>
      </c>
      <c r="E830" s="8" t="s">
        <v>14</v>
      </c>
      <c r="F830" s="8" t="s">
        <v>14</v>
      </c>
      <c r="G830" s="8" t="s">
        <v>14</v>
      </c>
      <c r="H830" s="8" t="s">
        <v>14</v>
      </c>
      <c r="I830" s="8" t="s">
        <v>14</v>
      </c>
      <c r="J830" s="8" t="s">
        <v>14</v>
      </c>
      <c r="K830" s="8" t="s">
        <v>14</v>
      </c>
      <c r="L830" s="8" t="s">
        <v>14</v>
      </c>
      <c r="M830" s="8" t="s">
        <v>14</v>
      </c>
      <c r="N830" s="8" t="s">
        <v>14</v>
      </c>
      <c r="O830" s="8" t="s">
        <v>14</v>
      </c>
      <c r="P830" s="8" t="s">
        <v>14</v>
      </c>
      <c r="Q830" s="8" t="s">
        <v>14</v>
      </c>
      <c r="R830" s="8" t="s">
        <v>14</v>
      </c>
      <c r="S830" s="8" t="s">
        <v>14</v>
      </c>
      <c r="T830" s="8" t="s">
        <v>14</v>
      </c>
    </row>
    <row r="831">
      <c r="A831" s="8" t="s">
        <v>14</v>
      </c>
      <c r="B831" s="8" t="s">
        <v>14</v>
      </c>
      <c r="C831" s="8" t="s">
        <v>14</v>
      </c>
      <c r="D831" s="8" t="s">
        <v>14</v>
      </c>
      <c r="E831" s="8" t="s">
        <v>14</v>
      </c>
      <c r="F831" s="8" t="s">
        <v>14</v>
      </c>
      <c r="G831" s="8" t="s">
        <v>14</v>
      </c>
      <c r="H831" s="8" t="s">
        <v>14</v>
      </c>
      <c r="I831" s="8" t="s">
        <v>14</v>
      </c>
      <c r="J831" s="8" t="s">
        <v>14</v>
      </c>
      <c r="K831" s="8" t="s">
        <v>14</v>
      </c>
      <c r="L831" s="8" t="s">
        <v>14</v>
      </c>
      <c r="M831" s="8" t="s">
        <v>14</v>
      </c>
      <c r="N831" s="8" t="s">
        <v>14</v>
      </c>
      <c r="O831" s="8" t="s">
        <v>14</v>
      </c>
      <c r="P831" s="8" t="s">
        <v>14</v>
      </c>
      <c r="Q831" s="8" t="s">
        <v>14</v>
      </c>
      <c r="R831" s="8" t="s">
        <v>14</v>
      </c>
      <c r="S831" s="8" t="s">
        <v>14</v>
      </c>
      <c r="T831" s="8" t="s">
        <v>14</v>
      </c>
    </row>
    <row r="832">
      <c r="A832" s="8" t="s">
        <v>14</v>
      </c>
      <c r="B832" s="8" t="s">
        <v>14</v>
      </c>
      <c r="C832" s="8" t="s">
        <v>14</v>
      </c>
      <c r="D832" s="8" t="s">
        <v>14</v>
      </c>
      <c r="E832" s="8" t="s">
        <v>14</v>
      </c>
      <c r="F832" s="8" t="s">
        <v>14</v>
      </c>
      <c r="G832" s="8" t="s">
        <v>14</v>
      </c>
      <c r="H832" s="8" t="s">
        <v>14</v>
      </c>
      <c r="I832" s="8" t="s">
        <v>14</v>
      </c>
      <c r="J832" s="8" t="s">
        <v>14</v>
      </c>
      <c r="K832" s="8" t="s">
        <v>14</v>
      </c>
      <c r="L832" s="8" t="s">
        <v>14</v>
      </c>
      <c r="M832" s="8" t="s">
        <v>14</v>
      </c>
      <c r="N832" s="8" t="s">
        <v>14</v>
      </c>
      <c r="O832" s="8" t="s">
        <v>14</v>
      </c>
      <c r="P832" s="8" t="s">
        <v>14</v>
      </c>
      <c r="Q832" s="8" t="s">
        <v>14</v>
      </c>
      <c r="R832" s="8" t="s">
        <v>14</v>
      </c>
      <c r="S832" s="8" t="s">
        <v>14</v>
      </c>
      <c r="T832" s="8" t="s">
        <v>14</v>
      </c>
    </row>
    <row r="833">
      <c r="A833" s="8" t="s">
        <v>14</v>
      </c>
      <c r="B833" s="8" t="s">
        <v>14</v>
      </c>
      <c r="C833" s="8" t="s">
        <v>14</v>
      </c>
      <c r="D833" s="8" t="s">
        <v>14</v>
      </c>
      <c r="E833" s="8" t="s">
        <v>14</v>
      </c>
      <c r="F833" s="8" t="s">
        <v>14</v>
      </c>
      <c r="G833" s="8" t="s">
        <v>14</v>
      </c>
      <c r="H833" s="8" t="s">
        <v>14</v>
      </c>
      <c r="I833" s="8" t="s">
        <v>14</v>
      </c>
      <c r="J833" s="8" t="s">
        <v>14</v>
      </c>
      <c r="K833" s="8" t="s">
        <v>14</v>
      </c>
      <c r="L833" s="8" t="s">
        <v>14</v>
      </c>
      <c r="M833" s="8" t="s">
        <v>14</v>
      </c>
      <c r="N833" s="8" t="s">
        <v>14</v>
      </c>
      <c r="O833" s="8" t="s">
        <v>14</v>
      </c>
      <c r="P833" s="8" t="s">
        <v>14</v>
      </c>
      <c r="Q833" s="8" t="s">
        <v>14</v>
      </c>
      <c r="R833" s="8" t="s">
        <v>14</v>
      </c>
      <c r="S833" s="8" t="s">
        <v>14</v>
      </c>
      <c r="T833" s="8" t="s">
        <v>14</v>
      </c>
    </row>
    <row r="834">
      <c r="A834" s="8" t="s">
        <v>14</v>
      </c>
      <c r="B834" s="8" t="s">
        <v>14</v>
      </c>
      <c r="C834" s="8" t="s">
        <v>14</v>
      </c>
      <c r="D834" s="8" t="s">
        <v>14</v>
      </c>
      <c r="E834" s="8" t="s">
        <v>14</v>
      </c>
      <c r="F834" s="8" t="s">
        <v>14</v>
      </c>
      <c r="G834" s="8" t="s">
        <v>14</v>
      </c>
      <c r="H834" s="8" t="s">
        <v>14</v>
      </c>
      <c r="I834" s="8" t="s">
        <v>14</v>
      </c>
      <c r="J834" s="8" t="s">
        <v>14</v>
      </c>
      <c r="K834" s="8" t="s">
        <v>14</v>
      </c>
      <c r="L834" s="8" t="s">
        <v>14</v>
      </c>
      <c r="M834" s="8" t="s">
        <v>14</v>
      </c>
      <c r="N834" s="8" t="s">
        <v>14</v>
      </c>
      <c r="O834" s="8" t="s">
        <v>14</v>
      </c>
      <c r="P834" s="8" t="s">
        <v>14</v>
      </c>
      <c r="Q834" s="8" t="s">
        <v>14</v>
      </c>
      <c r="R834" s="8" t="s">
        <v>14</v>
      </c>
      <c r="S834" s="8" t="s">
        <v>14</v>
      </c>
      <c r="T834" s="8" t="s">
        <v>14</v>
      </c>
    </row>
    <row r="835">
      <c r="A835" s="8" t="s">
        <v>14</v>
      </c>
      <c r="B835" s="8" t="s">
        <v>14</v>
      </c>
      <c r="C835" s="8" t="s">
        <v>14</v>
      </c>
      <c r="D835" s="8" t="s">
        <v>14</v>
      </c>
      <c r="E835" s="8" t="s">
        <v>14</v>
      </c>
      <c r="F835" s="8" t="s">
        <v>14</v>
      </c>
      <c r="G835" s="8" t="s">
        <v>14</v>
      </c>
      <c r="H835" s="8" t="s">
        <v>14</v>
      </c>
      <c r="I835" s="8" t="s">
        <v>14</v>
      </c>
      <c r="J835" s="8" t="s">
        <v>14</v>
      </c>
      <c r="K835" s="8" t="s">
        <v>14</v>
      </c>
      <c r="L835" s="8" t="s">
        <v>14</v>
      </c>
      <c r="M835" s="8" t="s">
        <v>14</v>
      </c>
      <c r="N835" s="8" t="s">
        <v>14</v>
      </c>
      <c r="O835" s="8" t="s">
        <v>14</v>
      </c>
      <c r="P835" s="8" t="s">
        <v>14</v>
      </c>
      <c r="Q835" s="8" t="s">
        <v>14</v>
      </c>
      <c r="R835" s="8" t="s">
        <v>14</v>
      </c>
      <c r="S835" s="8" t="s">
        <v>14</v>
      </c>
      <c r="T835" s="8" t="s">
        <v>14</v>
      </c>
    </row>
    <row r="836">
      <c r="A836" s="8" t="s">
        <v>14</v>
      </c>
      <c r="B836" s="8" t="s">
        <v>14</v>
      </c>
      <c r="C836" s="8" t="s">
        <v>14</v>
      </c>
      <c r="D836" s="8" t="s">
        <v>14</v>
      </c>
      <c r="E836" s="8" t="s">
        <v>14</v>
      </c>
      <c r="F836" s="8" t="s">
        <v>14</v>
      </c>
      <c r="G836" s="8" t="s">
        <v>14</v>
      </c>
      <c r="H836" s="8" t="s">
        <v>14</v>
      </c>
      <c r="I836" s="8" t="s">
        <v>14</v>
      </c>
      <c r="J836" s="8" t="s">
        <v>14</v>
      </c>
      <c r="K836" s="8" t="s">
        <v>14</v>
      </c>
      <c r="L836" s="8" t="s">
        <v>14</v>
      </c>
      <c r="M836" s="8" t="s">
        <v>14</v>
      </c>
      <c r="N836" s="8" t="s">
        <v>14</v>
      </c>
      <c r="O836" s="8" t="s">
        <v>14</v>
      </c>
      <c r="P836" s="8" t="s">
        <v>14</v>
      </c>
      <c r="Q836" s="8" t="s">
        <v>14</v>
      </c>
      <c r="R836" s="8" t="s">
        <v>14</v>
      </c>
      <c r="S836" s="8" t="s">
        <v>14</v>
      </c>
      <c r="T836" s="8" t="s">
        <v>14</v>
      </c>
    </row>
    <row r="837">
      <c r="A837" s="8" t="s">
        <v>14</v>
      </c>
      <c r="B837" s="8" t="s">
        <v>14</v>
      </c>
      <c r="C837" s="8" t="s">
        <v>14</v>
      </c>
      <c r="D837" s="8" t="s">
        <v>14</v>
      </c>
      <c r="E837" s="8" t="s">
        <v>14</v>
      </c>
      <c r="F837" s="8" t="s">
        <v>14</v>
      </c>
      <c r="G837" s="8" t="s">
        <v>14</v>
      </c>
      <c r="H837" s="8" t="s">
        <v>14</v>
      </c>
      <c r="I837" s="8" t="s">
        <v>14</v>
      </c>
      <c r="J837" s="8" t="s">
        <v>14</v>
      </c>
      <c r="K837" s="8" t="s">
        <v>14</v>
      </c>
      <c r="L837" s="8" t="s">
        <v>14</v>
      </c>
      <c r="M837" s="8" t="s">
        <v>14</v>
      </c>
      <c r="N837" s="8" t="s">
        <v>14</v>
      </c>
      <c r="O837" s="8" t="s">
        <v>14</v>
      </c>
      <c r="P837" s="8" t="s">
        <v>14</v>
      </c>
      <c r="Q837" s="8" t="s">
        <v>14</v>
      </c>
      <c r="R837" s="8" t="s">
        <v>14</v>
      </c>
      <c r="S837" s="8" t="s">
        <v>14</v>
      </c>
      <c r="T837" s="8" t="s">
        <v>14</v>
      </c>
    </row>
    <row r="838">
      <c r="A838" s="8" t="s">
        <v>14</v>
      </c>
      <c r="B838" s="8" t="s">
        <v>14</v>
      </c>
      <c r="C838" s="8" t="s">
        <v>14</v>
      </c>
      <c r="D838" s="8" t="s">
        <v>14</v>
      </c>
      <c r="E838" s="8" t="s">
        <v>14</v>
      </c>
      <c r="F838" s="8" t="s">
        <v>14</v>
      </c>
      <c r="G838" s="8" t="s">
        <v>14</v>
      </c>
      <c r="H838" s="8" t="s">
        <v>14</v>
      </c>
      <c r="I838" s="8" t="s">
        <v>14</v>
      </c>
      <c r="J838" s="8" t="s">
        <v>14</v>
      </c>
      <c r="K838" s="8" t="s">
        <v>14</v>
      </c>
      <c r="L838" s="8" t="s">
        <v>14</v>
      </c>
      <c r="M838" s="8" t="s">
        <v>14</v>
      </c>
      <c r="N838" s="8" t="s">
        <v>14</v>
      </c>
      <c r="O838" s="8" t="s">
        <v>14</v>
      </c>
      <c r="P838" s="8" t="s">
        <v>14</v>
      </c>
      <c r="Q838" s="8" t="s">
        <v>14</v>
      </c>
      <c r="R838" s="8" t="s">
        <v>14</v>
      </c>
      <c r="S838" s="8" t="s">
        <v>14</v>
      </c>
      <c r="T838" s="8" t="s">
        <v>14</v>
      </c>
    </row>
    <row r="839">
      <c r="A839" s="8" t="s">
        <v>14</v>
      </c>
      <c r="B839" s="8" t="s">
        <v>14</v>
      </c>
      <c r="C839" s="8" t="s">
        <v>14</v>
      </c>
      <c r="D839" s="8" t="s">
        <v>14</v>
      </c>
      <c r="E839" s="8" t="s">
        <v>14</v>
      </c>
      <c r="F839" s="8" t="s">
        <v>14</v>
      </c>
      <c r="G839" s="8" t="s">
        <v>14</v>
      </c>
      <c r="H839" s="8" t="s">
        <v>14</v>
      </c>
      <c r="I839" s="8" t="s">
        <v>14</v>
      </c>
      <c r="J839" s="8" t="s">
        <v>14</v>
      </c>
      <c r="K839" s="8" t="s">
        <v>14</v>
      </c>
      <c r="L839" s="8" t="s">
        <v>14</v>
      </c>
      <c r="M839" s="8" t="s">
        <v>14</v>
      </c>
      <c r="N839" s="8" t="s">
        <v>14</v>
      </c>
      <c r="O839" s="8" t="s">
        <v>14</v>
      </c>
      <c r="P839" s="8" t="s">
        <v>14</v>
      </c>
      <c r="Q839" s="8" t="s">
        <v>14</v>
      </c>
      <c r="R839" s="8" t="s">
        <v>14</v>
      </c>
      <c r="S839" s="8" t="s">
        <v>14</v>
      </c>
      <c r="T839" s="8" t="s">
        <v>14</v>
      </c>
    </row>
    <row r="840">
      <c r="A840" s="8" t="s">
        <v>14</v>
      </c>
      <c r="B840" s="8" t="s">
        <v>14</v>
      </c>
      <c r="C840" s="8" t="s">
        <v>14</v>
      </c>
      <c r="D840" s="8" t="s">
        <v>14</v>
      </c>
      <c r="E840" s="8" t="s">
        <v>14</v>
      </c>
      <c r="F840" s="8" t="s">
        <v>14</v>
      </c>
      <c r="G840" s="8" t="s">
        <v>14</v>
      </c>
      <c r="H840" s="8" t="s">
        <v>14</v>
      </c>
      <c r="I840" s="8" t="s">
        <v>14</v>
      </c>
      <c r="J840" s="8" t="s">
        <v>14</v>
      </c>
      <c r="K840" s="8" t="s">
        <v>14</v>
      </c>
      <c r="L840" s="8" t="s">
        <v>14</v>
      </c>
      <c r="M840" s="8" t="s">
        <v>14</v>
      </c>
      <c r="N840" s="8" t="s">
        <v>14</v>
      </c>
      <c r="O840" s="8" t="s">
        <v>14</v>
      </c>
      <c r="P840" s="8" t="s">
        <v>14</v>
      </c>
      <c r="Q840" s="8" t="s">
        <v>14</v>
      </c>
      <c r="R840" s="8" t="s">
        <v>14</v>
      </c>
      <c r="S840" s="8" t="s">
        <v>14</v>
      </c>
      <c r="T840" s="8" t="s">
        <v>14</v>
      </c>
    </row>
    <row r="841">
      <c r="A841" s="8" t="s">
        <v>14</v>
      </c>
      <c r="B841" s="8" t="s">
        <v>14</v>
      </c>
      <c r="C841" s="8" t="s">
        <v>14</v>
      </c>
      <c r="D841" s="8" t="s">
        <v>14</v>
      </c>
      <c r="E841" s="8" t="s">
        <v>14</v>
      </c>
      <c r="F841" s="8" t="s">
        <v>14</v>
      </c>
      <c r="G841" s="8" t="s">
        <v>14</v>
      </c>
      <c r="H841" s="8" t="s">
        <v>14</v>
      </c>
      <c r="I841" s="8" t="s">
        <v>14</v>
      </c>
      <c r="J841" s="8" t="s">
        <v>14</v>
      </c>
      <c r="K841" s="8" t="s">
        <v>14</v>
      </c>
      <c r="L841" s="8" t="s">
        <v>14</v>
      </c>
      <c r="M841" s="8" t="s">
        <v>14</v>
      </c>
      <c r="N841" s="8" t="s">
        <v>14</v>
      </c>
      <c r="O841" s="8" t="s">
        <v>14</v>
      </c>
      <c r="P841" s="8" t="s">
        <v>14</v>
      </c>
      <c r="Q841" s="8" t="s">
        <v>14</v>
      </c>
      <c r="R841" s="8" t="s">
        <v>14</v>
      </c>
      <c r="S841" s="8" t="s">
        <v>14</v>
      </c>
      <c r="T841" s="8" t="s">
        <v>14</v>
      </c>
    </row>
    <row r="842">
      <c r="A842" s="8" t="s">
        <v>14</v>
      </c>
      <c r="B842" s="8" t="s">
        <v>14</v>
      </c>
      <c r="C842" s="8" t="s">
        <v>14</v>
      </c>
      <c r="D842" s="8" t="s">
        <v>14</v>
      </c>
      <c r="E842" s="8" t="s">
        <v>14</v>
      </c>
      <c r="F842" s="8" t="s">
        <v>14</v>
      </c>
      <c r="G842" s="8" t="s">
        <v>14</v>
      </c>
      <c r="H842" s="8" t="s">
        <v>14</v>
      </c>
      <c r="I842" s="8" t="s">
        <v>14</v>
      </c>
      <c r="J842" s="8" t="s">
        <v>14</v>
      </c>
      <c r="K842" s="8" t="s">
        <v>14</v>
      </c>
      <c r="L842" s="8" t="s">
        <v>14</v>
      </c>
      <c r="M842" s="8" t="s">
        <v>14</v>
      </c>
      <c r="N842" s="8" t="s">
        <v>14</v>
      </c>
      <c r="O842" s="8" t="s">
        <v>14</v>
      </c>
      <c r="P842" s="8" t="s">
        <v>14</v>
      </c>
      <c r="Q842" s="8" t="s">
        <v>14</v>
      </c>
      <c r="R842" s="8" t="s">
        <v>14</v>
      </c>
      <c r="S842" s="8" t="s">
        <v>14</v>
      </c>
      <c r="T842" s="8" t="s">
        <v>14</v>
      </c>
    </row>
    <row r="843">
      <c r="A843" s="8" t="s">
        <v>14</v>
      </c>
      <c r="B843" s="8" t="s">
        <v>14</v>
      </c>
      <c r="C843" s="8" t="s">
        <v>14</v>
      </c>
      <c r="D843" s="8" t="s">
        <v>14</v>
      </c>
      <c r="E843" s="8" t="s">
        <v>14</v>
      </c>
      <c r="F843" s="8" t="s">
        <v>14</v>
      </c>
      <c r="G843" s="8" t="s">
        <v>14</v>
      </c>
      <c r="H843" s="8" t="s">
        <v>14</v>
      </c>
      <c r="I843" s="8" t="s">
        <v>14</v>
      </c>
      <c r="J843" s="8" t="s">
        <v>14</v>
      </c>
      <c r="K843" s="8" t="s">
        <v>14</v>
      </c>
      <c r="L843" s="8" t="s">
        <v>14</v>
      </c>
      <c r="M843" s="8" t="s">
        <v>14</v>
      </c>
      <c r="N843" s="8" t="s">
        <v>14</v>
      </c>
      <c r="O843" s="8" t="s">
        <v>14</v>
      </c>
      <c r="P843" s="8" t="s">
        <v>14</v>
      </c>
      <c r="Q843" s="8" t="s">
        <v>14</v>
      </c>
      <c r="R843" s="8" t="s">
        <v>14</v>
      </c>
      <c r="S843" s="8" t="s">
        <v>14</v>
      </c>
      <c r="T843" s="8" t="s">
        <v>14</v>
      </c>
    </row>
    <row r="844">
      <c r="A844" s="8" t="s">
        <v>14</v>
      </c>
      <c r="B844" s="8" t="s">
        <v>14</v>
      </c>
      <c r="C844" s="8" t="s">
        <v>14</v>
      </c>
      <c r="D844" s="8" t="s">
        <v>14</v>
      </c>
      <c r="E844" s="8" t="s">
        <v>14</v>
      </c>
      <c r="F844" s="8" t="s">
        <v>14</v>
      </c>
      <c r="G844" s="8" t="s">
        <v>14</v>
      </c>
      <c r="H844" s="8" t="s">
        <v>14</v>
      </c>
      <c r="I844" s="8" t="s">
        <v>14</v>
      </c>
      <c r="J844" s="8" t="s">
        <v>14</v>
      </c>
      <c r="K844" s="8" t="s">
        <v>14</v>
      </c>
      <c r="L844" s="8" t="s">
        <v>14</v>
      </c>
      <c r="M844" s="8" t="s">
        <v>14</v>
      </c>
      <c r="N844" s="8" t="s">
        <v>14</v>
      </c>
      <c r="O844" s="8" t="s">
        <v>14</v>
      </c>
      <c r="P844" s="8" t="s">
        <v>14</v>
      </c>
      <c r="Q844" s="8" t="s">
        <v>14</v>
      </c>
      <c r="R844" s="8" t="s">
        <v>14</v>
      </c>
      <c r="S844" s="8" t="s">
        <v>14</v>
      </c>
      <c r="T844" s="8" t="s">
        <v>14</v>
      </c>
    </row>
    <row r="845">
      <c r="A845" s="8" t="s">
        <v>14</v>
      </c>
      <c r="B845" s="8" t="s">
        <v>14</v>
      </c>
      <c r="C845" s="8" t="s">
        <v>14</v>
      </c>
      <c r="D845" s="8" t="s">
        <v>14</v>
      </c>
      <c r="E845" s="8" t="s">
        <v>14</v>
      </c>
      <c r="F845" s="8" t="s">
        <v>14</v>
      </c>
      <c r="G845" s="8" t="s">
        <v>14</v>
      </c>
      <c r="H845" s="8" t="s">
        <v>14</v>
      </c>
      <c r="I845" s="8" t="s">
        <v>14</v>
      </c>
      <c r="J845" s="8" t="s">
        <v>14</v>
      </c>
      <c r="K845" s="8" t="s">
        <v>14</v>
      </c>
      <c r="L845" s="8" t="s">
        <v>14</v>
      </c>
      <c r="M845" s="8" t="s">
        <v>14</v>
      </c>
      <c r="N845" s="8" t="s">
        <v>14</v>
      </c>
      <c r="O845" s="8" t="s">
        <v>14</v>
      </c>
      <c r="P845" s="8" t="s">
        <v>14</v>
      </c>
      <c r="Q845" s="8" t="s">
        <v>14</v>
      </c>
      <c r="R845" s="8" t="s">
        <v>14</v>
      </c>
      <c r="S845" s="8" t="s">
        <v>14</v>
      </c>
      <c r="T845" s="8" t="s">
        <v>14</v>
      </c>
    </row>
    <row r="846">
      <c r="A846" s="8" t="s">
        <v>14</v>
      </c>
      <c r="B846" s="8" t="s">
        <v>14</v>
      </c>
      <c r="C846" s="8" t="s">
        <v>14</v>
      </c>
      <c r="D846" s="8" t="s">
        <v>14</v>
      </c>
      <c r="E846" s="8" t="s">
        <v>14</v>
      </c>
      <c r="F846" s="8" t="s">
        <v>14</v>
      </c>
      <c r="G846" s="8" t="s">
        <v>14</v>
      </c>
      <c r="H846" s="8" t="s">
        <v>14</v>
      </c>
      <c r="I846" s="8" t="s">
        <v>14</v>
      </c>
      <c r="J846" s="8" t="s">
        <v>14</v>
      </c>
      <c r="K846" s="8" t="s">
        <v>14</v>
      </c>
      <c r="L846" s="8" t="s">
        <v>14</v>
      </c>
      <c r="M846" s="8" t="s">
        <v>14</v>
      </c>
      <c r="N846" s="8" t="s">
        <v>14</v>
      </c>
      <c r="O846" s="8" t="s">
        <v>14</v>
      </c>
      <c r="P846" s="8" t="s">
        <v>14</v>
      </c>
      <c r="Q846" s="8" t="s">
        <v>14</v>
      </c>
      <c r="R846" s="8" t="s">
        <v>14</v>
      </c>
      <c r="S846" s="8" t="s">
        <v>14</v>
      </c>
      <c r="T846" s="8" t="s">
        <v>14</v>
      </c>
    </row>
    <row r="847">
      <c r="A847" s="8" t="s">
        <v>14</v>
      </c>
      <c r="B847" s="8" t="s">
        <v>14</v>
      </c>
      <c r="C847" s="8" t="s">
        <v>14</v>
      </c>
      <c r="D847" s="8" t="s">
        <v>14</v>
      </c>
      <c r="E847" s="8" t="s">
        <v>14</v>
      </c>
      <c r="F847" s="8" t="s">
        <v>14</v>
      </c>
      <c r="G847" s="8" t="s">
        <v>14</v>
      </c>
      <c r="H847" s="8" t="s">
        <v>14</v>
      </c>
      <c r="I847" s="8" t="s">
        <v>14</v>
      </c>
      <c r="J847" s="8" t="s">
        <v>14</v>
      </c>
      <c r="K847" s="8" t="s">
        <v>14</v>
      </c>
      <c r="L847" s="8" t="s">
        <v>14</v>
      </c>
      <c r="M847" s="8" t="s">
        <v>14</v>
      </c>
      <c r="N847" s="8" t="s">
        <v>14</v>
      </c>
      <c r="O847" s="8" t="s">
        <v>14</v>
      </c>
      <c r="P847" s="8" t="s">
        <v>14</v>
      </c>
      <c r="Q847" s="8" t="s">
        <v>14</v>
      </c>
      <c r="R847" s="8" t="s">
        <v>14</v>
      </c>
      <c r="S847" s="8" t="s">
        <v>14</v>
      </c>
      <c r="T847" s="8" t="s">
        <v>14</v>
      </c>
    </row>
    <row r="848">
      <c r="A848" s="8" t="s">
        <v>14</v>
      </c>
      <c r="B848" s="8" t="s">
        <v>14</v>
      </c>
      <c r="C848" s="8" t="s">
        <v>14</v>
      </c>
      <c r="D848" s="8" t="s">
        <v>14</v>
      </c>
      <c r="E848" s="8" t="s">
        <v>14</v>
      </c>
      <c r="F848" s="8" t="s">
        <v>14</v>
      </c>
      <c r="G848" s="8" t="s">
        <v>14</v>
      </c>
      <c r="H848" s="8" t="s">
        <v>14</v>
      </c>
      <c r="I848" s="8" t="s">
        <v>14</v>
      </c>
      <c r="J848" s="8" t="s">
        <v>14</v>
      </c>
      <c r="K848" s="8" t="s">
        <v>14</v>
      </c>
      <c r="L848" s="8" t="s">
        <v>14</v>
      </c>
      <c r="M848" s="8" t="s">
        <v>14</v>
      </c>
      <c r="N848" s="8" t="s">
        <v>14</v>
      </c>
      <c r="O848" s="8" t="s">
        <v>14</v>
      </c>
      <c r="P848" s="8" t="s">
        <v>14</v>
      </c>
      <c r="Q848" s="8" t="s">
        <v>14</v>
      </c>
      <c r="R848" s="8" t="s">
        <v>14</v>
      </c>
      <c r="S848" s="8" t="s">
        <v>14</v>
      </c>
      <c r="T848" s="8" t="s">
        <v>14</v>
      </c>
    </row>
    <row r="849">
      <c r="A849" s="8" t="s">
        <v>14</v>
      </c>
      <c r="B849" s="8" t="s">
        <v>14</v>
      </c>
      <c r="C849" s="8" t="s">
        <v>14</v>
      </c>
      <c r="D849" s="8" t="s">
        <v>14</v>
      </c>
      <c r="E849" s="8" t="s">
        <v>14</v>
      </c>
      <c r="F849" s="8" t="s">
        <v>14</v>
      </c>
      <c r="G849" s="8" t="s">
        <v>14</v>
      </c>
      <c r="H849" s="8" t="s">
        <v>14</v>
      </c>
      <c r="I849" s="8" t="s">
        <v>14</v>
      </c>
      <c r="J849" s="8" t="s">
        <v>14</v>
      </c>
      <c r="K849" s="8" t="s">
        <v>14</v>
      </c>
      <c r="L849" s="8" t="s">
        <v>14</v>
      </c>
      <c r="M849" s="8" t="s">
        <v>14</v>
      </c>
      <c r="N849" s="8" t="s">
        <v>14</v>
      </c>
      <c r="O849" s="8" t="s">
        <v>14</v>
      </c>
      <c r="P849" s="8" t="s">
        <v>14</v>
      </c>
      <c r="Q849" s="8" t="s">
        <v>14</v>
      </c>
      <c r="R849" s="8" t="s">
        <v>14</v>
      </c>
      <c r="S849" s="8" t="s">
        <v>14</v>
      </c>
      <c r="T849" s="8" t="s">
        <v>14</v>
      </c>
    </row>
    <row r="850">
      <c r="A850" s="8" t="s">
        <v>14</v>
      </c>
      <c r="B850" s="8" t="s">
        <v>14</v>
      </c>
      <c r="C850" s="8" t="s">
        <v>14</v>
      </c>
      <c r="D850" s="8" t="s">
        <v>14</v>
      </c>
      <c r="E850" s="8" t="s">
        <v>14</v>
      </c>
      <c r="F850" s="8" t="s">
        <v>14</v>
      </c>
      <c r="G850" s="8" t="s">
        <v>14</v>
      </c>
      <c r="H850" s="8" t="s">
        <v>14</v>
      </c>
      <c r="I850" s="8" t="s">
        <v>14</v>
      </c>
      <c r="J850" s="8" t="s">
        <v>14</v>
      </c>
      <c r="K850" s="8" t="s">
        <v>14</v>
      </c>
      <c r="L850" s="8" t="s">
        <v>14</v>
      </c>
      <c r="M850" s="8" t="s">
        <v>14</v>
      </c>
      <c r="N850" s="8" t="s">
        <v>14</v>
      </c>
      <c r="O850" s="8" t="s">
        <v>14</v>
      </c>
      <c r="P850" s="8" t="s">
        <v>14</v>
      </c>
      <c r="Q850" s="8" t="s">
        <v>14</v>
      </c>
      <c r="R850" s="8" t="s">
        <v>14</v>
      </c>
      <c r="S850" s="8" t="s">
        <v>14</v>
      </c>
      <c r="T850" s="8" t="s">
        <v>14</v>
      </c>
    </row>
    <row r="851">
      <c r="A851" s="8" t="s">
        <v>14</v>
      </c>
      <c r="B851" s="8" t="s">
        <v>14</v>
      </c>
      <c r="C851" s="8" t="s">
        <v>14</v>
      </c>
      <c r="D851" s="8" t="s">
        <v>14</v>
      </c>
      <c r="E851" s="8" t="s">
        <v>14</v>
      </c>
      <c r="F851" s="8" t="s">
        <v>14</v>
      </c>
      <c r="G851" s="8" t="s">
        <v>14</v>
      </c>
      <c r="H851" s="8" t="s">
        <v>14</v>
      </c>
      <c r="I851" s="8" t="s">
        <v>14</v>
      </c>
      <c r="J851" s="8" t="s">
        <v>14</v>
      </c>
      <c r="K851" s="8" t="s">
        <v>14</v>
      </c>
      <c r="L851" s="8" t="s">
        <v>14</v>
      </c>
      <c r="M851" s="8" t="s">
        <v>14</v>
      </c>
      <c r="N851" s="8" t="s">
        <v>14</v>
      </c>
      <c r="O851" s="8" t="s">
        <v>14</v>
      </c>
      <c r="P851" s="8" t="s">
        <v>14</v>
      </c>
      <c r="Q851" s="8" t="s">
        <v>14</v>
      </c>
      <c r="R851" s="8" t="s">
        <v>14</v>
      </c>
      <c r="S851" s="8" t="s">
        <v>14</v>
      </c>
      <c r="T851" s="8" t="s">
        <v>14</v>
      </c>
    </row>
    <row r="852">
      <c r="A852" s="8" t="s">
        <v>14</v>
      </c>
      <c r="B852" s="8" t="s">
        <v>14</v>
      </c>
      <c r="C852" s="8" t="s">
        <v>14</v>
      </c>
      <c r="D852" s="8" t="s">
        <v>14</v>
      </c>
      <c r="E852" s="8" t="s">
        <v>14</v>
      </c>
      <c r="F852" s="8" t="s">
        <v>14</v>
      </c>
      <c r="G852" s="8" t="s">
        <v>14</v>
      </c>
      <c r="H852" s="8" t="s">
        <v>14</v>
      </c>
      <c r="I852" s="8" t="s">
        <v>14</v>
      </c>
      <c r="J852" s="8" t="s">
        <v>14</v>
      </c>
      <c r="K852" s="8" t="s">
        <v>14</v>
      </c>
      <c r="L852" s="8" t="s">
        <v>14</v>
      </c>
      <c r="M852" s="8" t="s">
        <v>14</v>
      </c>
      <c r="N852" s="8" t="s">
        <v>14</v>
      </c>
      <c r="O852" s="8" t="s">
        <v>14</v>
      </c>
      <c r="P852" s="8" t="s">
        <v>14</v>
      </c>
      <c r="Q852" s="8" t="s">
        <v>14</v>
      </c>
      <c r="R852" s="8" t="s">
        <v>14</v>
      </c>
      <c r="S852" s="8" t="s">
        <v>14</v>
      </c>
      <c r="T852" s="8" t="s">
        <v>14</v>
      </c>
    </row>
    <row r="853">
      <c r="A853" s="8" t="s">
        <v>14</v>
      </c>
      <c r="B853" s="8" t="s">
        <v>14</v>
      </c>
      <c r="C853" s="8" t="s">
        <v>14</v>
      </c>
      <c r="D853" s="8" t="s">
        <v>14</v>
      </c>
      <c r="E853" s="8" t="s">
        <v>14</v>
      </c>
      <c r="F853" s="8" t="s">
        <v>14</v>
      </c>
      <c r="G853" s="8" t="s">
        <v>14</v>
      </c>
      <c r="H853" s="8" t="s">
        <v>14</v>
      </c>
      <c r="I853" s="8" t="s">
        <v>14</v>
      </c>
      <c r="J853" s="8" t="s">
        <v>14</v>
      </c>
      <c r="K853" s="8" t="s">
        <v>14</v>
      </c>
      <c r="L853" s="8" t="s">
        <v>14</v>
      </c>
      <c r="M853" s="8" t="s">
        <v>14</v>
      </c>
      <c r="N853" s="8" t="s">
        <v>14</v>
      </c>
      <c r="O853" s="8" t="s">
        <v>14</v>
      </c>
      <c r="P853" s="8" t="s">
        <v>14</v>
      </c>
      <c r="Q853" s="8" t="s">
        <v>14</v>
      </c>
      <c r="R853" s="8" t="s">
        <v>14</v>
      </c>
      <c r="S853" s="8" t="s">
        <v>14</v>
      </c>
      <c r="T853" s="8" t="s">
        <v>14</v>
      </c>
    </row>
    <row r="854">
      <c r="A854" s="8" t="s">
        <v>14</v>
      </c>
      <c r="B854" s="8" t="s">
        <v>14</v>
      </c>
      <c r="C854" s="8" t="s">
        <v>14</v>
      </c>
      <c r="D854" s="8" t="s">
        <v>14</v>
      </c>
      <c r="E854" s="8" t="s">
        <v>14</v>
      </c>
      <c r="F854" s="8" t="s">
        <v>14</v>
      </c>
      <c r="G854" s="8" t="s">
        <v>14</v>
      </c>
      <c r="H854" s="8" t="s">
        <v>14</v>
      </c>
      <c r="I854" s="8" t="s">
        <v>14</v>
      </c>
      <c r="J854" s="8" t="s">
        <v>14</v>
      </c>
      <c r="K854" s="8" t="s">
        <v>14</v>
      </c>
      <c r="L854" s="8" t="s">
        <v>14</v>
      </c>
      <c r="M854" s="8" t="s">
        <v>14</v>
      </c>
      <c r="N854" s="8" t="s">
        <v>14</v>
      </c>
      <c r="O854" s="8" t="s">
        <v>14</v>
      </c>
      <c r="P854" s="8" t="s">
        <v>14</v>
      </c>
      <c r="Q854" s="8" t="s">
        <v>14</v>
      </c>
      <c r="R854" s="8" t="s">
        <v>14</v>
      </c>
      <c r="S854" s="8" t="s">
        <v>14</v>
      </c>
      <c r="T854" s="8" t="s">
        <v>14</v>
      </c>
    </row>
    <row r="855">
      <c r="A855" s="8" t="s">
        <v>14</v>
      </c>
      <c r="B855" s="8" t="s">
        <v>14</v>
      </c>
      <c r="C855" s="8" t="s">
        <v>14</v>
      </c>
      <c r="D855" s="8" t="s">
        <v>14</v>
      </c>
      <c r="E855" s="8" t="s">
        <v>14</v>
      </c>
      <c r="F855" s="8" t="s">
        <v>14</v>
      </c>
      <c r="G855" s="8" t="s">
        <v>14</v>
      </c>
      <c r="H855" s="8" t="s">
        <v>14</v>
      </c>
      <c r="I855" s="8" t="s">
        <v>14</v>
      </c>
      <c r="J855" s="8" t="s">
        <v>14</v>
      </c>
      <c r="K855" s="8" t="s">
        <v>14</v>
      </c>
      <c r="L855" s="8" t="s">
        <v>14</v>
      </c>
      <c r="M855" s="8" t="s">
        <v>14</v>
      </c>
      <c r="N855" s="8" t="s">
        <v>14</v>
      </c>
      <c r="O855" s="8" t="s">
        <v>14</v>
      </c>
      <c r="P855" s="8" t="s">
        <v>14</v>
      </c>
      <c r="Q855" s="8" t="s">
        <v>14</v>
      </c>
      <c r="R855" s="8" t="s">
        <v>14</v>
      </c>
      <c r="S855" s="8" t="s">
        <v>14</v>
      </c>
      <c r="T855" s="8" t="s">
        <v>14</v>
      </c>
    </row>
    <row r="856">
      <c r="A856" s="8" t="s">
        <v>14</v>
      </c>
      <c r="B856" s="8" t="s">
        <v>14</v>
      </c>
      <c r="C856" s="8" t="s">
        <v>14</v>
      </c>
      <c r="D856" s="8" t="s">
        <v>14</v>
      </c>
      <c r="E856" s="8" t="s">
        <v>14</v>
      </c>
      <c r="F856" s="8" t="s">
        <v>14</v>
      </c>
      <c r="G856" s="8" t="s">
        <v>14</v>
      </c>
      <c r="H856" s="8" t="s">
        <v>14</v>
      </c>
      <c r="I856" s="8" t="s">
        <v>14</v>
      </c>
      <c r="J856" s="8" t="s">
        <v>14</v>
      </c>
      <c r="K856" s="8" t="s">
        <v>14</v>
      </c>
      <c r="L856" s="8" t="s">
        <v>14</v>
      </c>
      <c r="M856" s="8" t="s">
        <v>14</v>
      </c>
      <c r="N856" s="8" t="s">
        <v>14</v>
      </c>
      <c r="O856" s="8" t="s">
        <v>14</v>
      </c>
      <c r="P856" s="8" t="s">
        <v>14</v>
      </c>
      <c r="Q856" s="8" t="s">
        <v>14</v>
      </c>
      <c r="R856" s="8" t="s">
        <v>14</v>
      </c>
      <c r="S856" s="8" t="s">
        <v>14</v>
      </c>
      <c r="T856" s="8" t="s">
        <v>14</v>
      </c>
    </row>
    <row r="857">
      <c r="A857" s="8" t="s">
        <v>14</v>
      </c>
      <c r="B857" s="8" t="s">
        <v>14</v>
      </c>
      <c r="C857" s="8" t="s">
        <v>14</v>
      </c>
      <c r="D857" s="8" t="s">
        <v>14</v>
      </c>
      <c r="E857" s="8" t="s">
        <v>14</v>
      </c>
      <c r="F857" s="8" t="s">
        <v>14</v>
      </c>
      <c r="G857" s="8" t="s">
        <v>14</v>
      </c>
      <c r="H857" s="8" t="s">
        <v>14</v>
      </c>
      <c r="I857" s="8" t="s">
        <v>14</v>
      </c>
      <c r="J857" s="8" t="s">
        <v>14</v>
      </c>
      <c r="K857" s="8" t="s">
        <v>14</v>
      </c>
      <c r="L857" s="8" t="s">
        <v>14</v>
      </c>
      <c r="M857" s="8" t="s">
        <v>14</v>
      </c>
      <c r="N857" s="8" t="s">
        <v>14</v>
      </c>
      <c r="O857" s="8" t="s">
        <v>14</v>
      </c>
      <c r="P857" s="8" t="s">
        <v>14</v>
      </c>
      <c r="Q857" s="8" t="s">
        <v>14</v>
      </c>
      <c r="R857" s="8" t="s">
        <v>14</v>
      </c>
      <c r="S857" s="8" t="s">
        <v>14</v>
      </c>
      <c r="T857" s="8" t="s">
        <v>14</v>
      </c>
    </row>
    <row r="858">
      <c r="A858" s="8" t="s">
        <v>14</v>
      </c>
      <c r="B858" s="8" t="s">
        <v>14</v>
      </c>
      <c r="C858" s="8" t="s">
        <v>14</v>
      </c>
      <c r="D858" s="8" t="s">
        <v>14</v>
      </c>
      <c r="E858" s="8" t="s">
        <v>14</v>
      </c>
      <c r="F858" s="8" t="s">
        <v>14</v>
      </c>
      <c r="G858" s="8" t="s">
        <v>14</v>
      </c>
      <c r="H858" s="8" t="s">
        <v>14</v>
      </c>
      <c r="I858" s="8" t="s">
        <v>14</v>
      </c>
      <c r="J858" s="8" t="s">
        <v>14</v>
      </c>
      <c r="K858" s="8" t="s">
        <v>14</v>
      </c>
      <c r="L858" s="8" t="s">
        <v>14</v>
      </c>
      <c r="M858" s="8" t="s">
        <v>14</v>
      </c>
      <c r="N858" s="8" t="s">
        <v>14</v>
      </c>
      <c r="O858" s="8" t="s">
        <v>14</v>
      </c>
      <c r="P858" s="8" t="s">
        <v>14</v>
      </c>
      <c r="Q858" s="8" t="s">
        <v>14</v>
      </c>
      <c r="R858" s="8" t="s">
        <v>14</v>
      </c>
      <c r="S858" s="8" t="s">
        <v>14</v>
      </c>
      <c r="T858" s="8" t="s">
        <v>14</v>
      </c>
    </row>
    <row r="859">
      <c r="A859" s="8" t="s">
        <v>14</v>
      </c>
      <c r="B859" s="8" t="s">
        <v>14</v>
      </c>
      <c r="C859" s="8" t="s">
        <v>14</v>
      </c>
      <c r="D859" s="8" t="s">
        <v>14</v>
      </c>
      <c r="E859" s="8" t="s">
        <v>14</v>
      </c>
      <c r="F859" s="8" t="s">
        <v>14</v>
      </c>
      <c r="G859" s="8" t="s">
        <v>14</v>
      </c>
      <c r="H859" s="8" t="s">
        <v>14</v>
      </c>
      <c r="I859" s="8" t="s">
        <v>14</v>
      </c>
      <c r="J859" s="8" t="s">
        <v>14</v>
      </c>
      <c r="K859" s="8" t="s">
        <v>14</v>
      </c>
      <c r="L859" s="8" t="s">
        <v>14</v>
      </c>
      <c r="M859" s="8" t="s">
        <v>14</v>
      </c>
      <c r="N859" s="8" t="s">
        <v>14</v>
      </c>
      <c r="O859" s="8" t="s">
        <v>14</v>
      </c>
      <c r="P859" s="8" t="s">
        <v>14</v>
      </c>
      <c r="Q859" s="8" t="s">
        <v>14</v>
      </c>
      <c r="R859" s="8" t="s">
        <v>14</v>
      </c>
      <c r="S859" s="8" t="s">
        <v>14</v>
      </c>
      <c r="T859" s="8" t="s">
        <v>14</v>
      </c>
    </row>
    <row r="860">
      <c r="A860" s="8" t="s">
        <v>14</v>
      </c>
      <c r="B860" s="8" t="s">
        <v>14</v>
      </c>
      <c r="C860" s="8" t="s">
        <v>14</v>
      </c>
      <c r="D860" s="8" t="s">
        <v>14</v>
      </c>
      <c r="E860" s="8" t="s">
        <v>14</v>
      </c>
      <c r="F860" s="8" t="s">
        <v>14</v>
      </c>
      <c r="G860" s="8" t="s">
        <v>14</v>
      </c>
      <c r="H860" s="8" t="s">
        <v>14</v>
      </c>
      <c r="I860" s="8" t="s">
        <v>14</v>
      </c>
      <c r="J860" s="8" t="s">
        <v>14</v>
      </c>
      <c r="K860" s="8" t="s">
        <v>14</v>
      </c>
      <c r="L860" s="8" t="s">
        <v>14</v>
      </c>
      <c r="M860" s="8" t="s">
        <v>14</v>
      </c>
      <c r="N860" s="8" t="s">
        <v>14</v>
      </c>
      <c r="O860" s="8" t="s">
        <v>14</v>
      </c>
      <c r="P860" s="8" t="s">
        <v>14</v>
      </c>
      <c r="Q860" s="8" t="s">
        <v>14</v>
      </c>
      <c r="R860" s="8" t="s">
        <v>14</v>
      </c>
      <c r="S860" s="8" t="s">
        <v>14</v>
      </c>
      <c r="T860" s="8" t="s">
        <v>14</v>
      </c>
    </row>
    <row r="861">
      <c r="A861" s="8" t="s">
        <v>14</v>
      </c>
      <c r="B861" s="8" t="s">
        <v>14</v>
      </c>
      <c r="C861" s="8" t="s">
        <v>14</v>
      </c>
      <c r="D861" s="8" t="s">
        <v>14</v>
      </c>
      <c r="E861" s="8" t="s">
        <v>14</v>
      </c>
      <c r="F861" s="8" t="s">
        <v>14</v>
      </c>
      <c r="G861" s="8" t="s">
        <v>14</v>
      </c>
      <c r="H861" s="8" t="s">
        <v>14</v>
      </c>
      <c r="I861" s="8" t="s">
        <v>14</v>
      </c>
      <c r="J861" s="8" t="s">
        <v>14</v>
      </c>
      <c r="K861" s="8" t="s">
        <v>14</v>
      </c>
      <c r="L861" s="8" t="s">
        <v>14</v>
      </c>
      <c r="M861" s="8" t="s">
        <v>14</v>
      </c>
      <c r="N861" s="8" t="s">
        <v>14</v>
      </c>
      <c r="O861" s="8" t="s">
        <v>14</v>
      </c>
      <c r="P861" s="8" t="s">
        <v>14</v>
      </c>
      <c r="Q861" s="8" t="s">
        <v>14</v>
      </c>
      <c r="R861" s="8" t="s">
        <v>14</v>
      </c>
      <c r="S861" s="8" t="s">
        <v>14</v>
      </c>
      <c r="T861" s="8" t="s">
        <v>14</v>
      </c>
    </row>
    <row r="862">
      <c r="A862" s="8" t="s">
        <v>14</v>
      </c>
      <c r="B862" s="8" t="s">
        <v>14</v>
      </c>
      <c r="C862" s="8" t="s">
        <v>14</v>
      </c>
      <c r="D862" s="8" t="s">
        <v>14</v>
      </c>
      <c r="E862" s="8" t="s">
        <v>14</v>
      </c>
      <c r="F862" s="8" t="s">
        <v>14</v>
      </c>
      <c r="G862" s="8" t="s">
        <v>14</v>
      </c>
      <c r="H862" s="8" t="s">
        <v>14</v>
      </c>
      <c r="I862" s="8" t="s">
        <v>14</v>
      </c>
      <c r="J862" s="8" t="s">
        <v>14</v>
      </c>
      <c r="K862" s="8" t="s">
        <v>14</v>
      </c>
      <c r="L862" s="8" t="s">
        <v>14</v>
      </c>
      <c r="M862" s="8" t="s">
        <v>14</v>
      </c>
      <c r="N862" s="8" t="s">
        <v>14</v>
      </c>
      <c r="O862" s="8" t="s">
        <v>14</v>
      </c>
      <c r="P862" s="8" t="s">
        <v>14</v>
      </c>
      <c r="Q862" s="8" t="s">
        <v>14</v>
      </c>
      <c r="R862" s="8" t="s">
        <v>14</v>
      </c>
      <c r="S862" s="8" t="s">
        <v>14</v>
      </c>
      <c r="T862" s="8" t="s">
        <v>14</v>
      </c>
    </row>
    <row r="863">
      <c r="A863" s="8" t="s">
        <v>14</v>
      </c>
      <c r="B863" s="8" t="s">
        <v>14</v>
      </c>
      <c r="C863" s="8" t="s">
        <v>14</v>
      </c>
      <c r="D863" s="8" t="s">
        <v>14</v>
      </c>
      <c r="E863" s="8" t="s">
        <v>14</v>
      </c>
      <c r="F863" s="8" t="s">
        <v>14</v>
      </c>
      <c r="G863" s="8" t="s">
        <v>14</v>
      </c>
      <c r="H863" s="8" t="s">
        <v>14</v>
      </c>
      <c r="I863" s="8" t="s">
        <v>14</v>
      </c>
      <c r="J863" s="8" t="s">
        <v>14</v>
      </c>
      <c r="K863" s="8" t="s">
        <v>14</v>
      </c>
      <c r="L863" s="8" t="s">
        <v>14</v>
      </c>
      <c r="M863" s="8" t="s">
        <v>14</v>
      </c>
      <c r="N863" s="8" t="s">
        <v>14</v>
      </c>
      <c r="O863" s="8" t="s">
        <v>14</v>
      </c>
      <c r="P863" s="8" t="s">
        <v>14</v>
      </c>
      <c r="Q863" s="8" t="s">
        <v>14</v>
      </c>
      <c r="R863" s="8" t="s">
        <v>14</v>
      </c>
      <c r="S863" s="8" t="s">
        <v>14</v>
      </c>
      <c r="T863" s="8" t="s">
        <v>14</v>
      </c>
    </row>
    <row r="864">
      <c r="A864" s="8" t="s">
        <v>14</v>
      </c>
      <c r="B864" s="8" t="s">
        <v>14</v>
      </c>
      <c r="C864" s="8" t="s">
        <v>14</v>
      </c>
      <c r="D864" s="8" t="s">
        <v>14</v>
      </c>
      <c r="E864" s="8" t="s">
        <v>14</v>
      </c>
      <c r="F864" s="8" t="s">
        <v>14</v>
      </c>
      <c r="G864" s="8" t="s">
        <v>14</v>
      </c>
      <c r="H864" s="8" t="s">
        <v>14</v>
      </c>
      <c r="I864" s="8" t="s">
        <v>14</v>
      </c>
      <c r="J864" s="8" t="s">
        <v>14</v>
      </c>
      <c r="K864" s="8" t="s">
        <v>14</v>
      </c>
      <c r="L864" s="8" t="s">
        <v>14</v>
      </c>
      <c r="M864" s="8" t="s">
        <v>14</v>
      </c>
      <c r="N864" s="8" t="s">
        <v>14</v>
      </c>
      <c r="O864" s="8" t="s">
        <v>14</v>
      </c>
      <c r="P864" s="8" t="s">
        <v>14</v>
      </c>
      <c r="Q864" s="8" t="s">
        <v>14</v>
      </c>
      <c r="R864" s="8" t="s">
        <v>14</v>
      </c>
      <c r="S864" s="8" t="s">
        <v>14</v>
      </c>
      <c r="T864" s="8" t="s">
        <v>14</v>
      </c>
    </row>
    <row r="865">
      <c r="A865" s="8" t="s">
        <v>14</v>
      </c>
      <c r="B865" s="8" t="s">
        <v>14</v>
      </c>
      <c r="C865" s="8" t="s">
        <v>14</v>
      </c>
      <c r="D865" s="8" t="s">
        <v>14</v>
      </c>
      <c r="E865" s="8" t="s">
        <v>14</v>
      </c>
      <c r="F865" s="8" t="s">
        <v>14</v>
      </c>
      <c r="G865" s="8" t="s">
        <v>14</v>
      </c>
      <c r="H865" s="8" t="s">
        <v>14</v>
      </c>
      <c r="I865" s="8" t="s">
        <v>14</v>
      </c>
      <c r="J865" s="8" t="s">
        <v>14</v>
      </c>
      <c r="K865" s="8" t="s">
        <v>14</v>
      </c>
      <c r="L865" s="8" t="s">
        <v>14</v>
      </c>
      <c r="M865" s="8" t="s">
        <v>14</v>
      </c>
      <c r="N865" s="8" t="s">
        <v>14</v>
      </c>
      <c r="O865" s="8" t="s">
        <v>14</v>
      </c>
      <c r="P865" s="8" t="s">
        <v>14</v>
      </c>
      <c r="Q865" s="8" t="s">
        <v>14</v>
      </c>
      <c r="R865" s="8" t="s">
        <v>14</v>
      </c>
      <c r="S865" s="8" t="s">
        <v>14</v>
      </c>
      <c r="T865" s="8" t="s">
        <v>14</v>
      </c>
    </row>
    <row r="866">
      <c r="A866" s="8" t="s">
        <v>14</v>
      </c>
      <c r="B866" s="8" t="s">
        <v>14</v>
      </c>
      <c r="C866" s="8" t="s">
        <v>14</v>
      </c>
      <c r="D866" s="8" t="s">
        <v>14</v>
      </c>
      <c r="E866" s="8" t="s">
        <v>14</v>
      </c>
      <c r="F866" s="8" t="s">
        <v>14</v>
      </c>
      <c r="G866" s="8" t="s">
        <v>14</v>
      </c>
      <c r="H866" s="8" t="s">
        <v>14</v>
      </c>
      <c r="I866" s="8" t="s">
        <v>14</v>
      </c>
      <c r="J866" s="8" t="s">
        <v>14</v>
      </c>
      <c r="K866" s="8" t="s">
        <v>14</v>
      </c>
      <c r="L866" s="8" t="s">
        <v>14</v>
      </c>
      <c r="M866" s="8" t="s">
        <v>14</v>
      </c>
      <c r="N866" s="8" t="s">
        <v>14</v>
      </c>
      <c r="O866" s="8" t="s">
        <v>14</v>
      </c>
      <c r="P866" s="8" t="s">
        <v>14</v>
      </c>
      <c r="Q866" s="8" t="s">
        <v>14</v>
      </c>
      <c r="R866" s="8" t="s">
        <v>14</v>
      </c>
      <c r="S866" s="8" t="s">
        <v>14</v>
      </c>
      <c r="T866" s="8" t="s">
        <v>14</v>
      </c>
    </row>
    <row r="867">
      <c r="A867" s="8" t="s">
        <v>14</v>
      </c>
      <c r="B867" s="8" t="s">
        <v>14</v>
      </c>
      <c r="C867" s="8" t="s">
        <v>14</v>
      </c>
      <c r="D867" s="8" t="s">
        <v>14</v>
      </c>
      <c r="E867" s="8" t="s">
        <v>14</v>
      </c>
      <c r="F867" s="8" t="s">
        <v>14</v>
      </c>
      <c r="G867" s="8" t="s">
        <v>14</v>
      </c>
      <c r="H867" s="8" t="s">
        <v>14</v>
      </c>
      <c r="I867" s="8" t="s">
        <v>14</v>
      </c>
      <c r="J867" s="8" t="s">
        <v>14</v>
      </c>
      <c r="K867" s="8" t="s">
        <v>14</v>
      </c>
      <c r="L867" s="8" t="s">
        <v>14</v>
      </c>
      <c r="M867" s="8" t="s">
        <v>14</v>
      </c>
      <c r="N867" s="8" t="s">
        <v>14</v>
      </c>
      <c r="O867" s="8" t="s">
        <v>14</v>
      </c>
      <c r="P867" s="8" t="s">
        <v>14</v>
      </c>
      <c r="Q867" s="8" t="s">
        <v>14</v>
      </c>
      <c r="R867" s="8" t="s">
        <v>14</v>
      </c>
      <c r="S867" s="8" t="s">
        <v>14</v>
      </c>
      <c r="T867" s="8" t="s">
        <v>14</v>
      </c>
    </row>
    <row r="868">
      <c r="A868" s="8" t="s">
        <v>14</v>
      </c>
      <c r="B868" s="8" t="s">
        <v>14</v>
      </c>
      <c r="C868" s="8" t="s">
        <v>14</v>
      </c>
      <c r="D868" s="8" t="s">
        <v>14</v>
      </c>
      <c r="E868" s="8" t="s">
        <v>14</v>
      </c>
      <c r="F868" s="8" t="s">
        <v>14</v>
      </c>
      <c r="G868" s="8" t="s">
        <v>14</v>
      </c>
      <c r="H868" s="8" t="s">
        <v>14</v>
      </c>
      <c r="I868" s="8" t="s">
        <v>14</v>
      </c>
      <c r="J868" s="8" t="s">
        <v>14</v>
      </c>
      <c r="K868" s="8" t="s">
        <v>14</v>
      </c>
      <c r="L868" s="8" t="s">
        <v>14</v>
      </c>
      <c r="M868" s="8" t="s">
        <v>14</v>
      </c>
      <c r="N868" s="8" t="s">
        <v>14</v>
      </c>
      <c r="O868" s="8" t="s">
        <v>14</v>
      </c>
      <c r="P868" s="8" t="s">
        <v>14</v>
      </c>
      <c r="Q868" s="8" t="s">
        <v>14</v>
      </c>
      <c r="R868" s="8" t="s">
        <v>14</v>
      </c>
      <c r="S868" s="8" t="s">
        <v>14</v>
      </c>
      <c r="T868" s="8" t="s">
        <v>14</v>
      </c>
    </row>
    <row r="869">
      <c r="A869" s="8" t="s">
        <v>14</v>
      </c>
      <c r="B869" s="8" t="s">
        <v>14</v>
      </c>
      <c r="C869" s="8" t="s">
        <v>14</v>
      </c>
      <c r="D869" s="8" t="s">
        <v>14</v>
      </c>
      <c r="E869" s="8" t="s">
        <v>14</v>
      </c>
      <c r="F869" s="8" t="s">
        <v>14</v>
      </c>
      <c r="G869" s="8" t="s">
        <v>14</v>
      </c>
      <c r="H869" s="8" t="s">
        <v>14</v>
      </c>
      <c r="I869" s="8" t="s">
        <v>14</v>
      </c>
      <c r="J869" s="8" t="s">
        <v>14</v>
      </c>
      <c r="K869" s="8" t="s">
        <v>14</v>
      </c>
      <c r="L869" s="8" t="s">
        <v>14</v>
      </c>
      <c r="M869" s="8" t="s">
        <v>14</v>
      </c>
      <c r="N869" s="8" t="s">
        <v>14</v>
      </c>
      <c r="O869" s="8" t="s">
        <v>14</v>
      </c>
      <c r="P869" s="8" t="s">
        <v>14</v>
      </c>
      <c r="Q869" s="8" t="s">
        <v>14</v>
      </c>
      <c r="R869" s="8" t="s">
        <v>14</v>
      </c>
      <c r="S869" s="8" t="s">
        <v>14</v>
      </c>
      <c r="T869" s="8" t="s">
        <v>14</v>
      </c>
    </row>
    <row r="870">
      <c r="A870" s="8" t="s">
        <v>14</v>
      </c>
      <c r="B870" s="8" t="s">
        <v>14</v>
      </c>
      <c r="C870" s="8" t="s">
        <v>14</v>
      </c>
      <c r="D870" s="8" t="s">
        <v>14</v>
      </c>
      <c r="E870" s="8" t="s">
        <v>14</v>
      </c>
      <c r="F870" s="8" t="s">
        <v>14</v>
      </c>
      <c r="G870" s="8" t="s">
        <v>14</v>
      </c>
      <c r="H870" s="8" t="s">
        <v>14</v>
      </c>
      <c r="I870" s="8" t="s">
        <v>14</v>
      </c>
      <c r="J870" s="8" t="s">
        <v>14</v>
      </c>
      <c r="K870" s="8" t="s">
        <v>14</v>
      </c>
      <c r="L870" s="8" t="s">
        <v>14</v>
      </c>
      <c r="M870" s="8" t="s">
        <v>14</v>
      </c>
      <c r="N870" s="8" t="s">
        <v>14</v>
      </c>
      <c r="O870" s="8" t="s">
        <v>14</v>
      </c>
      <c r="P870" s="8" t="s">
        <v>14</v>
      </c>
      <c r="Q870" s="8" t="s">
        <v>14</v>
      </c>
      <c r="R870" s="8" t="s">
        <v>14</v>
      </c>
      <c r="S870" s="8" t="s">
        <v>14</v>
      </c>
      <c r="T870" s="8" t="s">
        <v>14</v>
      </c>
    </row>
    <row r="871">
      <c r="A871" s="8" t="s">
        <v>14</v>
      </c>
      <c r="B871" s="8" t="s">
        <v>14</v>
      </c>
      <c r="C871" s="8" t="s">
        <v>14</v>
      </c>
      <c r="D871" s="8" t="s">
        <v>14</v>
      </c>
      <c r="E871" s="8" t="s">
        <v>14</v>
      </c>
      <c r="F871" s="8" t="s">
        <v>14</v>
      </c>
      <c r="G871" s="8" t="s">
        <v>14</v>
      </c>
      <c r="H871" s="8" t="s">
        <v>14</v>
      </c>
      <c r="I871" s="8" t="s">
        <v>14</v>
      </c>
      <c r="J871" s="8" t="s">
        <v>14</v>
      </c>
      <c r="K871" s="8" t="s">
        <v>14</v>
      </c>
      <c r="L871" s="8" t="s">
        <v>14</v>
      </c>
      <c r="M871" s="8" t="s">
        <v>14</v>
      </c>
      <c r="N871" s="8" t="s">
        <v>14</v>
      </c>
      <c r="O871" s="8" t="s">
        <v>14</v>
      </c>
      <c r="P871" s="8" t="s">
        <v>14</v>
      </c>
      <c r="Q871" s="8" t="s">
        <v>14</v>
      </c>
      <c r="R871" s="8" t="s">
        <v>14</v>
      </c>
      <c r="S871" s="8" t="s">
        <v>14</v>
      </c>
      <c r="T871" s="8" t="s">
        <v>14</v>
      </c>
    </row>
    <row r="872">
      <c r="A872" s="8" t="s">
        <v>14</v>
      </c>
      <c r="B872" s="8" t="s">
        <v>14</v>
      </c>
      <c r="C872" s="8" t="s">
        <v>14</v>
      </c>
      <c r="D872" s="8" t="s">
        <v>14</v>
      </c>
      <c r="E872" s="8" t="s">
        <v>14</v>
      </c>
      <c r="F872" s="8" t="s">
        <v>14</v>
      </c>
      <c r="G872" s="8" t="s">
        <v>14</v>
      </c>
      <c r="H872" s="8" t="s">
        <v>14</v>
      </c>
      <c r="I872" s="8" t="s">
        <v>14</v>
      </c>
      <c r="J872" s="8" t="s">
        <v>14</v>
      </c>
      <c r="K872" s="8" t="s">
        <v>14</v>
      </c>
      <c r="L872" s="8" t="s">
        <v>14</v>
      </c>
      <c r="M872" s="8" t="s">
        <v>14</v>
      </c>
      <c r="N872" s="8" t="s">
        <v>14</v>
      </c>
      <c r="O872" s="8" t="s">
        <v>14</v>
      </c>
      <c r="P872" s="8" t="s">
        <v>14</v>
      </c>
      <c r="Q872" s="8" t="s">
        <v>14</v>
      </c>
      <c r="R872" s="8" t="s">
        <v>14</v>
      </c>
      <c r="S872" s="8" t="s">
        <v>14</v>
      </c>
      <c r="T872" s="8" t="s">
        <v>14</v>
      </c>
    </row>
    <row r="873">
      <c r="A873" s="8" t="s">
        <v>14</v>
      </c>
      <c r="B873" s="8" t="s">
        <v>14</v>
      </c>
      <c r="C873" s="8" t="s">
        <v>14</v>
      </c>
      <c r="D873" s="8" t="s">
        <v>14</v>
      </c>
      <c r="E873" s="8" t="s">
        <v>14</v>
      </c>
      <c r="F873" s="8" t="s">
        <v>14</v>
      </c>
      <c r="G873" s="8" t="s">
        <v>14</v>
      </c>
      <c r="H873" s="8" t="s">
        <v>14</v>
      </c>
      <c r="I873" s="8" t="s">
        <v>14</v>
      </c>
      <c r="J873" s="8" t="s">
        <v>14</v>
      </c>
      <c r="K873" s="8" t="s">
        <v>14</v>
      </c>
      <c r="L873" s="8" t="s">
        <v>14</v>
      </c>
      <c r="M873" s="8" t="s">
        <v>14</v>
      </c>
      <c r="N873" s="8" t="s">
        <v>14</v>
      </c>
      <c r="O873" s="8" t="s">
        <v>14</v>
      </c>
      <c r="P873" s="8" t="s">
        <v>14</v>
      </c>
      <c r="Q873" s="8" t="s">
        <v>14</v>
      </c>
      <c r="R873" s="8" t="s">
        <v>14</v>
      </c>
      <c r="S873" s="8" t="s">
        <v>14</v>
      </c>
      <c r="T873" s="8" t="s">
        <v>14</v>
      </c>
    </row>
    <row r="874">
      <c r="A874" s="8" t="s">
        <v>14</v>
      </c>
      <c r="B874" s="8" t="s">
        <v>14</v>
      </c>
      <c r="C874" s="8" t="s">
        <v>14</v>
      </c>
      <c r="D874" s="8" t="s">
        <v>14</v>
      </c>
      <c r="E874" s="8" t="s">
        <v>14</v>
      </c>
      <c r="F874" s="8" t="s">
        <v>14</v>
      </c>
      <c r="G874" s="8" t="s">
        <v>14</v>
      </c>
      <c r="H874" s="8" t="s">
        <v>14</v>
      </c>
      <c r="I874" s="8" t="s">
        <v>14</v>
      </c>
      <c r="J874" s="8" t="s">
        <v>14</v>
      </c>
      <c r="K874" s="8" t="s">
        <v>14</v>
      </c>
      <c r="L874" s="8" t="s">
        <v>14</v>
      </c>
      <c r="M874" s="8" t="s">
        <v>14</v>
      </c>
      <c r="N874" s="8" t="s">
        <v>14</v>
      </c>
      <c r="O874" s="8" t="s">
        <v>14</v>
      </c>
      <c r="P874" s="8" t="s">
        <v>14</v>
      </c>
      <c r="Q874" s="8" t="s">
        <v>14</v>
      </c>
      <c r="R874" s="8" t="s">
        <v>14</v>
      </c>
      <c r="S874" s="8" t="s">
        <v>14</v>
      </c>
      <c r="T874" s="8" t="s">
        <v>14</v>
      </c>
    </row>
    <row r="875">
      <c r="A875" s="8" t="s">
        <v>14</v>
      </c>
      <c r="B875" s="8" t="s">
        <v>14</v>
      </c>
      <c r="C875" s="8" t="s">
        <v>14</v>
      </c>
      <c r="D875" s="8" t="s">
        <v>14</v>
      </c>
      <c r="E875" s="8" t="s">
        <v>14</v>
      </c>
      <c r="F875" s="8" t="s">
        <v>14</v>
      </c>
      <c r="G875" s="8" t="s">
        <v>14</v>
      </c>
      <c r="H875" s="8" t="s">
        <v>14</v>
      </c>
      <c r="I875" s="8" t="s">
        <v>14</v>
      </c>
      <c r="J875" s="8" t="s">
        <v>14</v>
      </c>
      <c r="K875" s="8" t="s">
        <v>14</v>
      </c>
      <c r="L875" s="8" t="s">
        <v>14</v>
      </c>
      <c r="M875" s="8" t="s">
        <v>14</v>
      </c>
      <c r="N875" s="8" t="s">
        <v>14</v>
      </c>
      <c r="O875" s="8" t="s">
        <v>14</v>
      </c>
      <c r="P875" s="8" t="s">
        <v>14</v>
      </c>
      <c r="Q875" s="8" t="s">
        <v>14</v>
      </c>
      <c r="R875" s="8" t="s">
        <v>14</v>
      </c>
      <c r="S875" s="8" t="s">
        <v>14</v>
      </c>
      <c r="T875" s="8" t="s">
        <v>14</v>
      </c>
    </row>
    <row r="876">
      <c r="A876" s="8" t="s">
        <v>14</v>
      </c>
      <c r="B876" s="8" t="s">
        <v>14</v>
      </c>
      <c r="C876" s="8" t="s">
        <v>14</v>
      </c>
      <c r="D876" s="8" t="s">
        <v>14</v>
      </c>
      <c r="E876" s="8" t="s">
        <v>14</v>
      </c>
      <c r="F876" s="8" t="s">
        <v>14</v>
      </c>
      <c r="G876" s="8" t="s">
        <v>14</v>
      </c>
      <c r="H876" s="8" t="s">
        <v>14</v>
      </c>
      <c r="I876" s="8" t="s">
        <v>14</v>
      </c>
      <c r="J876" s="8" t="s">
        <v>14</v>
      </c>
      <c r="K876" s="8" t="s">
        <v>14</v>
      </c>
      <c r="L876" s="8" t="s">
        <v>14</v>
      </c>
      <c r="M876" s="8" t="s">
        <v>14</v>
      </c>
      <c r="N876" s="8" t="s">
        <v>14</v>
      </c>
      <c r="O876" s="8" t="s">
        <v>14</v>
      </c>
      <c r="P876" s="8" t="s">
        <v>14</v>
      </c>
      <c r="Q876" s="8" t="s">
        <v>14</v>
      </c>
      <c r="R876" s="8" t="s">
        <v>14</v>
      </c>
      <c r="S876" s="8" t="s">
        <v>14</v>
      </c>
      <c r="T876" s="8" t="s">
        <v>14</v>
      </c>
    </row>
    <row r="877">
      <c r="A877" s="8" t="s">
        <v>14</v>
      </c>
      <c r="B877" s="8" t="s">
        <v>14</v>
      </c>
      <c r="C877" s="8" t="s">
        <v>14</v>
      </c>
      <c r="D877" s="8" t="s">
        <v>14</v>
      </c>
      <c r="E877" s="8" t="s">
        <v>14</v>
      </c>
      <c r="F877" s="8" t="s">
        <v>14</v>
      </c>
      <c r="G877" s="8" t="s">
        <v>14</v>
      </c>
      <c r="H877" s="8" t="s">
        <v>14</v>
      </c>
      <c r="I877" s="8" t="s">
        <v>14</v>
      </c>
      <c r="J877" s="8" t="s">
        <v>14</v>
      </c>
      <c r="K877" s="8" t="s">
        <v>14</v>
      </c>
      <c r="L877" s="8" t="s">
        <v>14</v>
      </c>
      <c r="M877" s="8" t="s">
        <v>14</v>
      </c>
      <c r="N877" s="8" t="s">
        <v>14</v>
      </c>
      <c r="O877" s="8" t="s">
        <v>14</v>
      </c>
      <c r="P877" s="8" t="s">
        <v>14</v>
      </c>
      <c r="Q877" s="8" t="s">
        <v>14</v>
      </c>
      <c r="R877" s="8" t="s">
        <v>14</v>
      </c>
      <c r="S877" s="8" t="s">
        <v>14</v>
      </c>
      <c r="T877" s="8" t="s">
        <v>14</v>
      </c>
    </row>
    <row r="878">
      <c r="A878" s="8" t="s">
        <v>14</v>
      </c>
      <c r="B878" s="8" t="s">
        <v>14</v>
      </c>
      <c r="C878" s="8" t="s">
        <v>14</v>
      </c>
      <c r="D878" s="8" t="s">
        <v>14</v>
      </c>
      <c r="E878" s="8" t="s">
        <v>14</v>
      </c>
      <c r="F878" s="8" t="s">
        <v>14</v>
      </c>
      <c r="G878" s="8" t="s">
        <v>14</v>
      </c>
      <c r="H878" s="8" t="s">
        <v>14</v>
      </c>
      <c r="I878" s="8" t="s">
        <v>14</v>
      </c>
      <c r="J878" s="8" t="s">
        <v>14</v>
      </c>
      <c r="K878" s="8" t="s">
        <v>14</v>
      </c>
      <c r="L878" s="8" t="s">
        <v>14</v>
      </c>
      <c r="M878" s="8" t="s">
        <v>14</v>
      </c>
      <c r="N878" s="8" t="s">
        <v>14</v>
      </c>
      <c r="O878" s="8" t="s">
        <v>14</v>
      </c>
      <c r="P878" s="8" t="s">
        <v>14</v>
      </c>
      <c r="Q878" s="8" t="s">
        <v>14</v>
      </c>
      <c r="R878" s="8" t="s">
        <v>14</v>
      </c>
      <c r="S878" s="8" t="s">
        <v>14</v>
      </c>
      <c r="T878" s="8" t="s">
        <v>14</v>
      </c>
    </row>
    <row r="879">
      <c r="A879" s="8" t="s">
        <v>14</v>
      </c>
      <c r="B879" s="8" t="s">
        <v>14</v>
      </c>
      <c r="C879" s="8" t="s">
        <v>14</v>
      </c>
      <c r="D879" s="8" t="s">
        <v>14</v>
      </c>
      <c r="E879" s="8" t="s">
        <v>14</v>
      </c>
      <c r="F879" s="8" t="s">
        <v>14</v>
      </c>
      <c r="G879" s="8" t="s">
        <v>14</v>
      </c>
      <c r="H879" s="8" t="s">
        <v>14</v>
      </c>
      <c r="I879" s="8" t="s">
        <v>14</v>
      </c>
      <c r="J879" s="8" t="s">
        <v>14</v>
      </c>
      <c r="K879" s="8" t="s">
        <v>14</v>
      </c>
      <c r="L879" s="8" t="s">
        <v>14</v>
      </c>
      <c r="M879" s="8" t="s">
        <v>14</v>
      </c>
      <c r="N879" s="8" t="s">
        <v>14</v>
      </c>
      <c r="O879" s="8" t="s">
        <v>14</v>
      </c>
      <c r="P879" s="8" t="s">
        <v>14</v>
      </c>
      <c r="Q879" s="8" t="s">
        <v>14</v>
      </c>
      <c r="R879" s="8" t="s">
        <v>14</v>
      </c>
      <c r="S879" s="8" t="s">
        <v>14</v>
      </c>
      <c r="T879" s="8" t="s">
        <v>14</v>
      </c>
    </row>
    <row r="880">
      <c r="A880" s="8" t="s">
        <v>14</v>
      </c>
      <c r="B880" s="8" t="s">
        <v>14</v>
      </c>
      <c r="C880" s="8" t="s">
        <v>14</v>
      </c>
      <c r="D880" s="8" t="s">
        <v>14</v>
      </c>
      <c r="E880" s="8" t="s">
        <v>14</v>
      </c>
      <c r="F880" s="8" t="s">
        <v>14</v>
      </c>
      <c r="G880" s="8" t="s">
        <v>14</v>
      </c>
      <c r="H880" s="8" t="s">
        <v>14</v>
      </c>
      <c r="I880" s="8" t="s">
        <v>14</v>
      </c>
      <c r="J880" s="8" t="s">
        <v>14</v>
      </c>
      <c r="K880" s="8" t="s">
        <v>14</v>
      </c>
      <c r="L880" s="8" t="s">
        <v>14</v>
      </c>
      <c r="M880" s="8" t="s">
        <v>14</v>
      </c>
      <c r="N880" s="8" t="s">
        <v>14</v>
      </c>
      <c r="O880" s="8" t="s">
        <v>14</v>
      </c>
      <c r="P880" s="8" t="s">
        <v>14</v>
      </c>
      <c r="Q880" s="8" t="s">
        <v>14</v>
      </c>
      <c r="R880" s="8" t="s">
        <v>14</v>
      </c>
      <c r="S880" s="8" t="s">
        <v>14</v>
      </c>
      <c r="T880" s="8" t="s">
        <v>14</v>
      </c>
    </row>
    <row r="881">
      <c r="A881" s="8" t="s">
        <v>14</v>
      </c>
      <c r="B881" s="8" t="s">
        <v>14</v>
      </c>
      <c r="C881" s="8" t="s">
        <v>14</v>
      </c>
      <c r="D881" s="8" t="s">
        <v>14</v>
      </c>
      <c r="E881" s="8" t="s">
        <v>14</v>
      </c>
      <c r="F881" s="8" t="s">
        <v>14</v>
      </c>
      <c r="G881" s="8" t="s">
        <v>14</v>
      </c>
      <c r="H881" s="8" t="s">
        <v>14</v>
      </c>
      <c r="I881" s="8" t="s">
        <v>14</v>
      </c>
      <c r="J881" s="8" t="s">
        <v>14</v>
      </c>
      <c r="K881" s="8" t="s">
        <v>14</v>
      </c>
      <c r="L881" s="8" t="s">
        <v>14</v>
      </c>
      <c r="M881" s="8" t="s">
        <v>14</v>
      </c>
      <c r="N881" s="8" t="s">
        <v>14</v>
      </c>
      <c r="O881" s="8" t="s">
        <v>14</v>
      </c>
      <c r="P881" s="8" t="s">
        <v>14</v>
      </c>
      <c r="Q881" s="8" t="s">
        <v>14</v>
      </c>
      <c r="R881" s="8" t="s">
        <v>14</v>
      </c>
      <c r="S881" s="8" t="s">
        <v>14</v>
      </c>
      <c r="T881" s="8" t="s">
        <v>14</v>
      </c>
    </row>
    <row r="882">
      <c r="A882" s="8" t="s">
        <v>14</v>
      </c>
      <c r="B882" s="8" t="s">
        <v>14</v>
      </c>
      <c r="C882" s="8" t="s">
        <v>14</v>
      </c>
      <c r="D882" s="8" t="s">
        <v>14</v>
      </c>
      <c r="E882" s="8" t="s">
        <v>14</v>
      </c>
      <c r="F882" s="8" t="s">
        <v>14</v>
      </c>
      <c r="G882" s="8" t="s">
        <v>14</v>
      </c>
      <c r="H882" s="8" t="s">
        <v>14</v>
      </c>
      <c r="I882" s="8" t="s">
        <v>14</v>
      </c>
      <c r="J882" s="8" t="s">
        <v>14</v>
      </c>
      <c r="K882" s="8" t="s">
        <v>14</v>
      </c>
      <c r="L882" s="8" t="s">
        <v>14</v>
      </c>
      <c r="M882" s="8" t="s">
        <v>14</v>
      </c>
      <c r="N882" s="8" t="s">
        <v>14</v>
      </c>
      <c r="O882" s="8" t="s">
        <v>14</v>
      </c>
      <c r="P882" s="8" t="s">
        <v>14</v>
      </c>
      <c r="Q882" s="8" t="s">
        <v>14</v>
      </c>
      <c r="R882" s="8" t="s">
        <v>14</v>
      </c>
      <c r="S882" s="8" t="s">
        <v>14</v>
      </c>
      <c r="T882" s="8" t="s">
        <v>14</v>
      </c>
    </row>
    <row r="883">
      <c r="A883" s="8" t="s">
        <v>14</v>
      </c>
      <c r="B883" s="8" t="s">
        <v>14</v>
      </c>
      <c r="C883" s="8" t="s">
        <v>14</v>
      </c>
      <c r="D883" s="8" t="s">
        <v>14</v>
      </c>
      <c r="E883" s="8" t="s">
        <v>14</v>
      </c>
      <c r="F883" s="8" t="s">
        <v>14</v>
      </c>
      <c r="G883" s="8" t="s">
        <v>14</v>
      </c>
      <c r="H883" s="8" t="s">
        <v>14</v>
      </c>
      <c r="I883" s="8" t="s">
        <v>14</v>
      </c>
      <c r="J883" s="8" t="s">
        <v>14</v>
      </c>
      <c r="K883" s="8" t="s">
        <v>14</v>
      </c>
      <c r="L883" s="8" t="s">
        <v>14</v>
      </c>
      <c r="M883" s="8" t="s">
        <v>14</v>
      </c>
      <c r="N883" s="8" t="s">
        <v>14</v>
      </c>
      <c r="O883" s="8" t="s">
        <v>14</v>
      </c>
      <c r="P883" s="8" t="s">
        <v>14</v>
      </c>
      <c r="Q883" s="8" t="s">
        <v>14</v>
      </c>
      <c r="R883" s="8" t="s">
        <v>14</v>
      </c>
      <c r="S883" s="8" t="s">
        <v>14</v>
      </c>
      <c r="T883" s="8" t="s">
        <v>14</v>
      </c>
    </row>
    <row r="884">
      <c r="A884" s="8" t="s">
        <v>14</v>
      </c>
      <c r="B884" s="8" t="s">
        <v>14</v>
      </c>
      <c r="C884" s="8" t="s">
        <v>14</v>
      </c>
      <c r="D884" s="8" t="s">
        <v>14</v>
      </c>
      <c r="E884" s="8" t="s">
        <v>14</v>
      </c>
      <c r="F884" s="8" t="s">
        <v>14</v>
      </c>
      <c r="G884" s="8" t="s">
        <v>14</v>
      </c>
      <c r="H884" s="8" t="s">
        <v>14</v>
      </c>
      <c r="I884" s="8" t="s">
        <v>14</v>
      </c>
      <c r="J884" s="8" t="s">
        <v>14</v>
      </c>
      <c r="K884" s="8" t="s">
        <v>14</v>
      </c>
      <c r="L884" s="8" t="s">
        <v>14</v>
      </c>
      <c r="M884" s="8" t="s">
        <v>14</v>
      </c>
      <c r="N884" s="8" t="s">
        <v>14</v>
      </c>
      <c r="O884" s="8" t="s">
        <v>14</v>
      </c>
      <c r="P884" s="8" t="s">
        <v>14</v>
      </c>
      <c r="Q884" s="8" t="s">
        <v>14</v>
      </c>
      <c r="R884" s="8" t="s">
        <v>14</v>
      </c>
      <c r="S884" s="8" t="s">
        <v>14</v>
      </c>
      <c r="T884" s="8" t="s">
        <v>14</v>
      </c>
    </row>
    <row r="885">
      <c r="A885" s="8" t="s">
        <v>14</v>
      </c>
      <c r="B885" s="8" t="s">
        <v>14</v>
      </c>
      <c r="C885" s="8" t="s">
        <v>14</v>
      </c>
      <c r="D885" s="8" t="s">
        <v>14</v>
      </c>
      <c r="E885" s="8" t="s">
        <v>14</v>
      </c>
      <c r="F885" s="8" t="s">
        <v>14</v>
      </c>
      <c r="G885" s="8" t="s">
        <v>14</v>
      </c>
      <c r="H885" s="8" t="s">
        <v>14</v>
      </c>
      <c r="I885" s="8" t="s">
        <v>14</v>
      </c>
      <c r="J885" s="8" t="s">
        <v>14</v>
      </c>
      <c r="K885" s="8" t="s">
        <v>14</v>
      </c>
      <c r="L885" s="8" t="s">
        <v>14</v>
      </c>
      <c r="M885" s="8" t="s">
        <v>14</v>
      </c>
      <c r="N885" s="8" t="s">
        <v>14</v>
      </c>
      <c r="O885" s="8" t="s">
        <v>14</v>
      </c>
      <c r="P885" s="8" t="s">
        <v>14</v>
      </c>
      <c r="Q885" s="8" t="s">
        <v>14</v>
      </c>
      <c r="R885" s="8" t="s">
        <v>14</v>
      </c>
      <c r="S885" s="8" t="s">
        <v>14</v>
      </c>
      <c r="T885" s="8" t="s">
        <v>14</v>
      </c>
    </row>
    <row r="886">
      <c r="A886" s="8" t="s">
        <v>14</v>
      </c>
      <c r="B886" s="8" t="s">
        <v>14</v>
      </c>
      <c r="C886" s="8" t="s">
        <v>14</v>
      </c>
      <c r="D886" s="8" t="s">
        <v>14</v>
      </c>
      <c r="E886" s="8" t="s">
        <v>14</v>
      </c>
      <c r="F886" s="8" t="s">
        <v>14</v>
      </c>
      <c r="G886" s="8" t="s">
        <v>14</v>
      </c>
      <c r="H886" s="8" t="s">
        <v>14</v>
      </c>
      <c r="I886" s="8" t="s">
        <v>14</v>
      </c>
      <c r="J886" s="8" t="s">
        <v>14</v>
      </c>
      <c r="K886" s="8" t="s">
        <v>14</v>
      </c>
      <c r="L886" s="8" t="s">
        <v>14</v>
      </c>
      <c r="M886" s="8" t="s">
        <v>14</v>
      </c>
      <c r="N886" s="8" t="s">
        <v>14</v>
      </c>
      <c r="O886" s="8" t="s">
        <v>14</v>
      </c>
      <c r="P886" s="8" t="s">
        <v>14</v>
      </c>
      <c r="Q886" s="8" t="s">
        <v>14</v>
      </c>
      <c r="R886" s="8" t="s">
        <v>14</v>
      </c>
      <c r="S886" s="8" t="s">
        <v>14</v>
      </c>
      <c r="T886" s="8" t="s">
        <v>14</v>
      </c>
    </row>
    <row r="887">
      <c r="A887" s="8" t="s">
        <v>14</v>
      </c>
      <c r="B887" s="8" t="s">
        <v>14</v>
      </c>
      <c r="C887" s="8" t="s">
        <v>14</v>
      </c>
      <c r="D887" s="8" t="s">
        <v>14</v>
      </c>
      <c r="E887" s="8" t="s">
        <v>14</v>
      </c>
      <c r="F887" s="8" t="s">
        <v>14</v>
      </c>
      <c r="G887" s="8" t="s">
        <v>14</v>
      </c>
      <c r="H887" s="8" t="s">
        <v>14</v>
      </c>
      <c r="I887" s="8" t="s">
        <v>14</v>
      </c>
      <c r="J887" s="8" t="s">
        <v>14</v>
      </c>
      <c r="K887" s="8" t="s">
        <v>14</v>
      </c>
      <c r="L887" s="8" t="s">
        <v>14</v>
      </c>
      <c r="M887" s="8" t="s">
        <v>14</v>
      </c>
      <c r="N887" s="8" t="s">
        <v>14</v>
      </c>
      <c r="O887" s="8" t="s">
        <v>14</v>
      </c>
      <c r="P887" s="8" t="s">
        <v>14</v>
      </c>
      <c r="Q887" s="8" t="s">
        <v>14</v>
      </c>
      <c r="R887" s="8" t="s">
        <v>14</v>
      </c>
      <c r="S887" s="8" t="s">
        <v>14</v>
      </c>
      <c r="T887" s="8" t="s">
        <v>14</v>
      </c>
    </row>
    <row r="888">
      <c r="A888" s="8" t="s">
        <v>14</v>
      </c>
      <c r="B888" s="8" t="s">
        <v>14</v>
      </c>
      <c r="C888" s="8" t="s">
        <v>14</v>
      </c>
      <c r="D888" s="8" t="s">
        <v>14</v>
      </c>
      <c r="E888" s="8" t="s">
        <v>14</v>
      </c>
      <c r="F888" s="8" t="s">
        <v>14</v>
      </c>
      <c r="G888" s="8" t="s">
        <v>14</v>
      </c>
      <c r="H888" s="8" t="s">
        <v>14</v>
      </c>
      <c r="I888" s="8" t="s">
        <v>14</v>
      </c>
      <c r="J888" s="8" t="s">
        <v>14</v>
      </c>
      <c r="K888" s="8" t="s">
        <v>14</v>
      </c>
      <c r="L888" s="8" t="s">
        <v>14</v>
      </c>
      <c r="M888" s="8" t="s">
        <v>14</v>
      </c>
      <c r="N888" s="8" t="s">
        <v>14</v>
      </c>
      <c r="O888" s="8" t="s">
        <v>14</v>
      </c>
      <c r="P888" s="8" t="s">
        <v>14</v>
      </c>
      <c r="Q888" s="8" t="s">
        <v>14</v>
      </c>
      <c r="R888" s="8" t="s">
        <v>14</v>
      </c>
      <c r="S888" s="8" t="s">
        <v>14</v>
      </c>
      <c r="T888" s="8" t="s">
        <v>14</v>
      </c>
    </row>
    <row r="889">
      <c r="A889" s="8" t="s">
        <v>14</v>
      </c>
      <c r="B889" s="8" t="s">
        <v>14</v>
      </c>
      <c r="C889" s="8" t="s">
        <v>14</v>
      </c>
      <c r="D889" s="8" t="s">
        <v>14</v>
      </c>
      <c r="E889" s="8" t="s">
        <v>14</v>
      </c>
      <c r="F889" s="8" t="s">
        <v>14</v>
      </c>
      <c r="G889" s="8" t="s">
        <v>14</v>
      </c>
      <c r="H889" s="8" t="s">
        <v>14</v>
      </c>
      <c r="I889" s="8" t="s">
        <v>14</v>
      </c>
      <c r="J889" s="8" t="s">
        <v>14</v>
      </c>
      <c r="K889" s="8" t="s">
        <v>14</v>
      </c>
      <c r="L889" s="8" t="s">
        <v>14</v>
      </c>
      <c r="M889" s="8" t="s">
        <v>14</v>
      </c>
      <c r="N889" s="8" t="s">
        <v>14</v>
      </c>
      <c r="O889" s="8" t="s">
        <v>14</v>
      </c>
      <c r="P889" s="8" t="s">
        <v>14</v>
      </c>
      <c r="Q889" s="8" t="s">
        <v>14</v>
      </c>
      <c r="R889" s="8" t="s">
        <v>14</v>
      </c>
      <c r="S889" s="8" t="s">
        <v>14</v>
      </c>
      <c r="T889" s="8" t="s">
        <v>14</v>
      </c>
    </row>
    <row r="890">
      <c r="A890" s="8" t="s">
        <v>14</v>
      </c>
      <c r="B890" s="8" t="s">
        <v>14</v>
      </c>
      <c r="C890" s="8" t="s">
        <v>14</v>
      </c>
      <c r="D890" s="8" t="s">
        <v>14</v>
      </c>
      <c r="E890" s="8" t="s">
        <v>14</v>
      </c>
      <c r="F890" s="8" t="s">
        <v>14</v>
      </c>
      <c r="G890" s="8" t="s">
        <v>14</v>
      </c>
      <c r="H890" s="8" t="s">
        <v>14</v>
      </c>
      <c r="I890" s="8" t="s">
        <v>14</v>
      </c>
      <c r="J890" s="8" t="s">
        <v>14</v>
      </c>
      <c r="K890" s="8" t="s">
        <v>14</v>
      </c>
      <c r="L890" s="8" t="s">
        <v>14</v>
      </c>
      <c r="M890" s="8" t="s">
        <v>14</v>
      </c>
      <c r="N890" s="8" t="s">
        <v>14</v>
      </c>
      <c r="O890" s="8" t="s">
        <v>14</v>
      </c>
      <c r="P890" s="8" t="s">
        <v>14</v>
      </c>
      <c r="Q890" s="8" t="s">
        <v>14</v>
      </c>
      <c r="R890" s="8" t="s">
        <v>14</v>
      </c>
      <c r="S890" s="8" t="s">
        <v>14</v>
      </c>
      <c r="T890" s="8" t="s">
        <v>14</v>
      </c>
    </row>
    <row r="891">
      <c r="A891" s="8" t="s">
        <v>14</v>
      </c>
      <c r="B891" s="8" t="s">
        <v>14</v>
      </c>
      <c r="C891" s="8" t="s">
        <v>14</v>
      </c>
      <c r="D891" s="8" t="s">
        <v>14</v>
      </c>
      <c r="E891" s="8" t="s">
        <v>14</v>
      </c>
      <c r="F891" s="8" t="s">
        <v>14</v>
      </c>
      <c r="G891" s="8" t="s">
        <v>14</v>
      </c>
      <c r="H891" s="8" t="s">
        <v>14</v>
      </c>
      <c r="I891" s="8" t="s">
        <v>14</v>
      </c>
      <c r="J891" s="8" t="s">
        <v>14</v>
      </c>
      <c r="K891" s="8" t="s">
        <v>14</v>
      </c>
      <c r="L891" s="8" t="s">
        <v>14</v>
      </c>
      <c r="M891" s="8" t="s">
        <v>14</v>
      </c>
      <c r="N891" s="8" t="s">
        <v>14</v>
      </c>
      <c r="O891" s="8" t="s">
        <v>14</v>
      </c>
      <c r="P891" s="8" t="s">
        <v>14</v>
      </c>
      <c r="Q891" s="8" t="s">
        <v>14</v>
      </c>
      <c r="R891" s="8" t="s">
        <v>14</v>
      </c>
      <c r="S891" s="8" t="s">
        <v>14</v>
      </c>
      <c r="T891" s="8" t="s">
        <v>14</v>
      </c>
    </row>
    <row r="892">
      <c r="A892" s="8" t="s">
        <v>14</v>
      </c>
      <c r="B892" s="8" t="s">
        <v>14</v>
      </c>
      <c r="C892" s="8" t="s">
        <v>14</v>
      </c>
      <c r="D892" s="8" t="s">
        <v>14</v>
      </c>
      <c r="E892" s="8" t="s">
        <v>14</v>
      </c>
      <c r="F892" s="8" t="s">
        <v>14</v>
      </c>
      <c r="G892" s="8" t="s">
        <v>14</v>
      </c>
      <c r="H892" s="8" t="s">
        <v>14</v>
      </c>
      <c r="I892" s="8" t="s">
        <v>14</v>
      </c>
      <c r="J892" s="8" t="s">
        <v>14</v>
      </c>
      <c r="K892" s="8" t="s">
        <v>14</v>
      </c>
      <c r="L892" s="8" t="s">
        <v>14</v>
      </c>
      <c r="M892" s="8" t="s">
        <v>14</v>
      </c>
      <c r="N892" s="8" t="s">
        <v>14</v>
      </c>
      <c r="O892" s="8" t="s">
        <v>14</v>
      </c>
      <c r="P892" s="8" t="s">
        <v>14</v>
      </c>
      <c r="Q892" s="8" t="s">
        <v>14</v>
      </c>
      <c r="R892" s="8" t="s">
        <v>14</v>
      </c>
      <c r="S892" s="8" t="s">
        <v>14</v>
      </c>
      <c r="T892" s="8" t="s">
        <v>14</v>
      </c>
    </row>
    <row r="893">
      <c r="A893" s="8" t="s">
        <v>14</v>
      </c>
      <c r="B893" s="8" t="s">
        <v>14</v>
      </c>
      <c r="C893" s="8" t="s">
        <v>14</v>
      </c>
      <c r="D893" s="8" t="s">
        <v>14</v>
      </c>
      <c r="E893" s="8" t="s">
        <v>14</v>
      </c>
      <c r="F893" s="8" t="s">
        <v>14</v>
      </c>
      <c r="G893" s="8" t="s">
        <v>14</v>
      </c>
      <c r="H893" s="8" t="s">
        <v>14</v>
      </c>
      <c r="I893" s="8" t="s">
        <v>14</v>
      </c>
      <c r="J893" s="8" t="s">
        <v>14</v>
      </c>
      <c r="K893" s="8" t="s">
        <v>14</v>
      </c>
      <c r="L893" s="8" t="s">
        <v>14</v>
      </c>
      <c r="M893" s="8" t="s">
        <v>14</v>
      </c>
      <c r="N893" s="8" t="s">
        <v>14</v>
      </c>
      <c r="O893" s="8" t="s">
        <v>14</v>
      </c>
      <c r="P893" s="8" t="s">
        <v>14</v>
      </c>
      <c r="Q893" s="8" t="s">
        <v>14</v>
      </c>
      <c r="R893" s="8" t="s">
        <v>14</v>
      </c>
      <c r="S893" s="8" t="s">
        <v>14</v>
      </c>
      <c r="T893" s="8" t="s">
        <v>14</v>
      </c>
    </row>
    <row r="894">
      <c r="A894" s="8" t="s">
        <v>14</v>
      </c>
      <c r="B894" s="8" t="s">
        <v>14</v>
      </c>
      <c r="C894" s="8" t="s">
        <v>14</v>
      </c>
      <c r="D894" s="8" t="s">
        <v>14</v>
      </c>
      <c r="E894" s="8" t="s">
        <v>14</v>
      </c>
      <c r="F894" s="8" t="s">
        <v>14</v>
      </c>
      <c r="G894" s="8" t="s">
        <v>14</v>
      </c>
      <c r="H894" s="8" t="s">
        <v>14</v>
      </c>
      <c r="I894" s="8" t="s">
        <v>14</v>
      </c>
      <c r="J894" s="8" t="s">
        <v>14</v>
      </c>
      <c r="K894" s="8" t="s">
        <v>14</v>
      </c>
      <c r="L894" s="8" t="s">
        <v>14</v>
      </c>
      <c r="M894" s="8" t="s">
        <v>14</v>
      </c>
      <c r="N894" s="8" t="s">
        <v>14</v>
      </c>
      <c r="O894" s="8" t="s">
        <v>14</v>
      </c>
      <c r="P894" s="8" t="s">
        <v>14</v>
      </c>
      <c r="Q894" s="8" t="s">
        <v>14</v>
      </c>
      <c r="R894" s="8" t="s">
        <v>14</v>
      </c>
      <c r="S894" s="8" t="s">
        <v>14</v>
      </c>
      <c r="T894" s="8" t="s">
        <v>14</v>
      </c>
    </row>
    <row r="895">
      <c r="A895" s="8" t="s">
        <v>14</v>
      </c>
      <c r="B895" s="8" t="s">
        <v>14</v>
      </c>
      <c r="C895" s="8" t="s">
        <v>14</v>
      </c>
      <c r="D895" s="8" t="s">
        <v>14</v>
      </c>
      <c r="E895" s="8" t="s">
        <v>14</v>
      </c>
      <c r="F895" s="8" t="s">
        <v>14</v>
      </c>
      <c r="G895" s="8" t="s">
        <v>14</v>
      </c>
      <c r="H895" s="8" t="s">
        <v>14</v>
      </c>
      <c r="I895" s="8" t="s">
        <v>14</v>
      </c>
      <c r="J895" s="8" t="s">
        <v>14</v>
      </c>
      <c r="K895" s="8" t="s">
        <v>14</v>
      </c>
      <c r="L895" s="8" t="s">
        <v>14</v>
      </c>
      <c r="M895" s="8" t="s">
        <v>14</v>
      </c>
      <c r="N895" s="8" t="s">
        <v>14</v>
      </c>
      <c r="O895" s="8" t="s">
        <v>14</v>
      </c>
      <c r="P895" s="8" t="s">
        <v>14</v>
      </c>
      <c r="Q895" s="8" t="s">
        <v>14</v>
      </c>
      <c r="R895" s="8" t="s">
        <v>14</v>
      </c>
      <c r="S895" s="8" t="s">
        <v>14</v>
      </c>
      <c r="T895" s="8" t="s">
        <v>14</v>
      </c>
    </row>
    <row r="896">
      <c r="A896" s="8" t="s">
        <v>14</v>
      </c>
      <c r="B896" s="8" t="s">
        <v>14</v>
      </c>
      <c r="C896" s="8" t="s">
        <v>14</v>
      </c>
      <c r="D896" s="8" t="s">
        <v>14</v>
      </c>
      <c r="E896" s="8" t="s">
        <v>14</v>
      </c>
      <c r="F896" s="8" t="s">
        <v>14</v>
      </c>
      <c r="G896" s="8" t="s">
        <v>14</v>
      </c>
      <c r="H896" s="8" t="s">
        <v>14</v>
      </c>
      <c r="I896" s="8" t="s">
        <v>14</v>
      </c>
      <c r="J896" s="8" t="s">
        <v>14</v>
      </c>
      <c r="K896" s="8" t="s">
        <v>14</v>
      </c>
      <c r="L896" s="8" t="s">
        <v>14</v>
      </c>
      <c r="M896" s="8" t="s">
        <v>14</v>
      </c>
      <c r="N896" s="8" t="s">
        <v>14</v>
      </c>
      <c r="O896" s="8" t="s">
        <v>14</v>
      </c>
      <c r="P896" s="8" t="s">
        <v>14</v>
      </c>
      <c r="Q896" s="8" t="s">
        <v>14</v>
      </c>
      <c r="R896" s="8" t="s">
        <v>14</v>
      </c>
      <c r="S896" s="8" t="s">
        <v>14</v>
      </c>
      <c r="T896" s="8" t="s">
        <v>14</v>
      </c>
    </row>
    <row r="897">
      <c r="A897" s="8" t="s">
        <v>14</v>
      </c>
      <c r="B897" s="8" t="s">
        <v>14</v>
      </c>
      <c r="C897" s="8" t="s">
        <v>14</v>
      </c>
      <c r="D897" s="8" t="s">
        <v>14</v>
      </c>
      <c r="E897" s="8" t="s">
        <v>14</v>
      </c>
      <c r="F897" s="8" t="s">
        <v>14</v>
      </c>
      <c r="G897" s="8" t="s">
        <v>14</v>
      </c>
      <c r="H897" s="8" t="s">
        <v>14</v>
      </c>
      <c r="I897" s="8" t="s">
        <v>14</v>
      </c>
      <c r="J897" s="8" t="s">
        <v>14</v>
      </c>
      <c r="K897" s="8" t="s">
        <v>14</v>
      </c>
      <c r="L897" s="8" t="s">
        <v>14</v>
      </c>
      <c r="M897" s="8" t="s">
        <v>14</v>
      </c>
      <c r="N897" s="8" t="s">
        <v>14</v>
      </c>
      <c r="O897" s="8" t="s">
        <v>14</v>
      </c>
      <c r="P897" s="8" t="s">
        <v>14</v>
      </c>
      <c r="Q897" s="8" t="s">
        <v>14</v>
      </c>
      <c r="R897" s="8" t="s">
        <v>14</v>
      </c>
      <c r="S897" s="8" t="s">
        <v>14</v>
      </c>
      <c r="T897" s="8" t="s">
        <v>14</v>
      </c>
    </row>
    <row r="898">
      <c r="A898" s="8" t="s">
        <v>14</v>
      </c>
      <c r="B898" s="8" t="s">
        <v>14</v>
      </c>
      <c r="C898" s="8" t="s">
        <v>14</v>
      </c>
      <c r="D898" s="8" t="s">
        <v>14</v>
      </c>
      <c r="E898" s="8" t="s">
        <v>14</v>
      </c>
      <c r="F898" s="8" t="s">
        <v>14</v>
      </c>
      <c r="G898" s="8" t="s">
        <v>14</v>
      </c>
      <c r="H898" s="8" t="s">
        <v>14</v>
      </c>
      <c r="I898" s="8" t="s">
        <v>14</v>
      </c>
      <c r="J898" s="8" t="s">
        <v>14</v>
      </c>
      <c r="K898" s="8" t="s">
        <v>14</v>
      </c>
      <c r="L898" s="8" t="s">
        <v>14</v>
      </c>
      <c r="M898" s="8" t="s">
        <v>14</v>
      </c>
      <c r="N898" s="8" t="s">
        <v>14</v>
      </c>
      <c r="O898" s="8" t="s">
        <v>14</v>
      </c>
      <c r="P898" s="8" t="s">
        <v>14</v>
      </c>
      <c r="Q898" s="8" t="s">
        <v>14</v>
      </c>
      <c r="R898" s="8" t="s">
        <v>14</v>
      </c>
      <c r="S898" s="8" t="s">
        <v>14</v>
      </c>
      <c r="T898" s="8" t="s">
        <v>14</v>
      </c>
    </row>
    <row r="899">
      <c r="A899" s="8" t="s">
        <v>14</v>
      </c>
      <c r="B899" s="8" t="s">
        <v>14</v>
      </c>
      <c r="C899" s="8" t="s">
        <v>14</v>
      </c>
      <c r="D899" s="8" t="s">
        <v>14</v>
      </c>
      <c r="E899" s="8" t="s">
        <v>14</v>
      </c>
      <c r="F899" s="8" t="s">
        <v>14</v>
      </c>
      <c r="G899" s="8" t="s">
        <v>14</v>
      </c>
      <c r="H899" s="8" t="s">
        <v>14</v>
      </c>
      <c r="I899" s="8" t="s">
        <v>14</v>
      </c>
      <c r="J899" s="8" t="s">
        <v>14</v>
      </c>
      <c r="K899" s="8" t="s">
        <v>14</v>
      </c>
      <c r="L899" s="8" t="s">
        <v>14</v>
      </c>
      <c r="M899" s="8" t="s">
        <v>14</v>
      </c>
      <c r="N899" s="8" t="s">
        <v>14</v>
      </c>
      <c r="O899" s="8" t="s">
        <v>14</v>
      </c>
      <c r="P899" s="8" t="s">
        <v>14</v>
      </c>
      <c r="Q899" s="8" t="s">
        <v>14</v>
      </c>
      <c r="R899" s="8" t="s">
        <v>14</v>
      </c>
      <c r="S899" s="8" t="s">
        <v>14</v>
      </c>
      <c r="T899" s="8" t="s">
        <v>14</v>
      </c>
    </row>
    <row r="900">
      <c r="A900" s="8" t="s">
        <v>14</v>
      </c>
      <c r="B900" s="8" t="s">
        <v>14</v>
      </c>
      <c r="C900" s="8" t="s">
        <v>14</v>
      </c>
      <c r="D900" s="8" t="s">
        <v>14</v>
      </c>
      <c r="E900" s="8" t="s">
        <v>14</v>
      </c>
      <c r="F900" s="8" t="s">
        <v>14</v>
      </c>
      <c r="G900" s="8" t="s">
        <v>14</v>
      </c>
      <c r="H900" s="8" t="s">
        <v>14</v>
      </c>
      <c r="I900" s="8" t="s">
        <v>14</v>
      </c>
      <c r="J900" s="8" t="s">
        <v>14</v>
      </c>
      <c r="K900" s="8" t="s">
        <v>14</v>
      </c>
      <c r="L900" s="8" t="s">
        <v>14</v>
      </c>
      <c r="M900" s="8" t="s">
        <v>14</v>
      </c>
      <c r="N900" s="8" t="s">
        <v>14</v>
      </c>
      <c r="O900" s="8" t="s">
        <v>14</v>
      </c>
      <c r="P900" s="8" t="s">
        <v>14</v>
      </c>
      <c r="Q900" s="8" t="s">
        <v>14</v>
      </c>
      <c r="R900" s="8" t="s">
        <v>14</v>
      </c>
      <c r="S900" s="8" t="s">
        <v>14</v>
      </c>
      <c r="T900" s="8" t="s">
        <v>14</v>
      </c>
    </row>
    <row r="901">
      <c r="A901" s="8" t="s">
        <v>14</v>
      </c>
      <c r="B901" s="8" t="s">
        <v>14</v>
      </c>
      <c r="C901" s="8" t="s">
        <v>14</v>
      </c>
      <c r="D901" s="8" t="s">
        <v>14</v>
      </c>
      <c r="E901" s="8" t="s">
        <v>14</v>
      </c>
      <c r="F901" s="8" t="s">
        <v>14</v>
      </c>
      <c r="G901" s="8" t="s">
        <v>14</v>
      </c>
      <c r="H901" s="8" t="s">
        <v>14</v>
      </c>
      <c r="I901" s="8" t="s">
        <v>14</v>
      </c>
      <c r="J901" s="8" t="s">
        <v>14</v>
      </c>
      <c r="K901" s="8" t="s">
        <v>14</v>
      </c>
      <c r="L901" s="8" t="s">
        <v>14</v>
      </c>
      <c r="M901" s="8" t="s">
        <v>14</v>
      </c>
      <c r="N901" s="8" t="s">
        <v>14</v>
      </c>
      <c r="O901" s="8" t="s">
        <v>14</v>
      </c>
      <c r="P901" s="8" t="s">
        <v>14</v>
      </c>
      <c r="Q901" s="8" t="s">
        <v>14</v>
      </c>
      <c r="R901" s="8" t="s">
        <v>14</v>
      </c>
      <c r="S901" s="8" t="s">
        <v>14</v>
      </c>
      <c r="T901" s="8" t="s">
        <v>14</v>
      </c>
    </row>
    <row r="902">
      <c r="A902" s="8" t="s">
        <v>14</v>
      </c>
      <c r="B902" s="8" t="s">
        <v>14</v>
      </c>
      <c r="C902" s="8" t="s">
        <v>14</v>
      </c>
      <c r="D902" s="8" t="s">
        <v>14</v>
      </c>
      <c r="E902" s="8" t="s">
        <v>14</v>
      </c>
      <c r="F902" s="8" t="s">
        <v>14</v>
      </c>
      <c r="G902" s="8" t="s">
        <v>14</v>
      </c>
      <c r="H902" s="8" t="s">
        <v>14</v>
      </c>
      <c r="I902" s="8" t="s">
        <v>14</v>
      </c>
      <c r="J902" s="8" t="s">
        <v>14</v>
      </c>
      <c r="K902" s="8" t="s">
        <v>14</v>
      </c>
      <c r="L902" s="8" t="s">
        <v>14</v>
      </c>
      <c r="M902" s="8" t="s">
        <v>14</v>
      </c>
      <c r="N902" s="8" t="s">
        <v>14</v>
      </c>
      <c r="O902" s="8" t="s">
        <v>14</v>
      </c>
      <c r="P902" s="8" t="s">
        <v>14</v>
      </c>
      <c r="Q902" s="8" t="s">
        <v>14</v>
      </c>
      <c r="R902" s="8" t="s">
        <v>14</v>
      </c>
      <c r="S902" s="8" t="s">
        <v>14</v>
      </c>
      <c r="T902" s="8" t="s">
        <v>14</v>
      </c>
    </row>
    <row r="903">
      <c r="A903" s="8" t="s">
        <v>14</v>
      </c>
      <c r="B903" s="8" t="s">
        <v>14</v>
      </c>
      <c r="C903" s="8" t="s">
        <v>14</v>
      </c>
      <c r="D903" s="8" t="s">
        <v>14</v>
      </c>
      <c r="E903" s="8" t="s">
        <v>14</v>
      </c>
      <c r="F903" s="8" t="s">
        <v>14</v>
      </c>
      <c r="G903" s="8" t="s">
        <v>14</v>
      </c>
      <c r="H903" s="8" t="s">
        <v>14</v>
      </c>
      <c r="I903" s="8" t="s">
        <v>14</v>
      </c>
      <c r="J903" s="8" t="s">
        <v>14</v>
      </c>
      <c r="K903" s="8" t="s">
        <v>14</v>
      </c>
      <c r="L903" s="8" t="s">
        <v>14</v>
      </c>
      <c r="M903" s="8" t="s">
        <v>14</v>
      </c>
      <c r="N903" s="8" t="s">
        <v>14</v>
      </c>
      <c r="O903" s="8" t="s">
        <v>14</v>
      </c>
      <c r="P903" s="8" t="s">
        <v>14</v>
      </c>
      <c r="Q903" s="8" t="s">
        <v>14</v>
      </c>
      <c r="R903" s="8" t="s">
        <v>14</v>
      </c>
      <c r="S903" s="8" t="s">
        <v>14</v>
      </c>
      <c r="T903" s="8" t="s">
        <v>14</v>
      </c>
    </row>
    <row r="904">
      <c r="A904" s="8" t="s">
        <v>14</v>
      </c>
      <c r="B904" s="8" t="s">
        <v>14</v>
      </c>
      <c r="C904" s="8" t="s">
        <v>14</v>
      </c>
      <c r="D904" s="8" t="s">
        <v>14</v>
      </c>
      <c r="E904" s="8" t="s">
        <v>14</v>
      </c>
      <c r="F904" s="8" t="s">
        <v>14</v>
      </c>
      <c r="G904" s="8" t="s">
        <v>14</v>
      </c>
      <c r="H904" s="8" t="s">
        <v>14</v>
      </c>
      <c r="I904" s="8" t="s">
        <v>14</v>
      </c>
      <c r="J904" s="8" t="s">
        <v>14</v>
      </c>
      <c r="K904" s="8" t="s">
        <v>14</v>
      </c>
      <c r="L904" s="8" t="s">
        <v>14</v>
      </c>
      <c r="M904" s="8" t="s">
        <v>14</v>
      </c>
      <c r="N904" s="8" t="s">
        <v>14</v>
      </c>
      <c r="O904" s="8" t="s">
        <v>14</v>
      </c>
      <c r="P904" s="8" t="s">
        <v>14</v>
      </c>
      <c r="Q904" s="8" t="s">
        <v>14</v>
      </c>
      <c r="R904" s="8" t="s">
        <v>14</v>
      </c>
      <c r="S904" s="8" t="s">
        <v>14</v>
      </c>
      <c r="T904" s="8" t="s">
        <v>14</v>
      </c>
    </row>
    <row r="905">
      <c r="A905" s="8" t="s">
        <v>14</v>
      </c>
      <c r="B905" s="8" t="s">
        <v>14</v>
      </c>
      <c r="C905" s="8" t="s">
        <v>14</v>
      </c>
      <c r="D905" s="8" t="s">
        <v>14</v>
      </c>
      <c r="E905" s="8" t="s">
        <v>14</v>
      </c>
      <c r="F905" s="8" t="s">
        <v>14</v>
      </c>
      <c r="G905" s="8" t="s">
        <v>14</v>
      </c>
      <c r="H905" s="8" t="s">
        <v>14</v>
      </c>
      <c r="I905" s="8" t="s">
        <v>14</v>
      </c>
      <c r="J905" s="8" t="s">
        <v>14</v>
      </c>
      <c r="K905" s="8" t="s">
        <v>14</v>
      </c>
      <c r="L905" s="8" t="s">
        <v>14</v>
      </c>
      <c r="M905" s="8" t="s">
        <v>14</v>
      </c>
      <c r="N905" s="8" t="s">
        <v>14</v>
      </c>
      <c r="O905" s="8" t="s">
        <v>14</v>
      </c>
      <c r="P905" s="8" t="s">
        <v>14</v>
      </c>
      <c r="Q905" s="8" t="s">
        <v>14</v>
      </c>
      <c r="R905" s="8" t="s">
        <v>14</v>
      </c>
      <c r="S905" s="8" t="s">
        <v>14</v>
      </c>
      <c r="T905" s="8" t="s">
        <v>14</v>
      </c>
    </row>
    <row r="906">
      <c r="A906" s="8" t="s">
        <v>14</v>
      </c>
      <c r="B906" s="8" t="s">
        <v>14</v>
      </c>
      <c r="C906" s="8" t="s">
        <v>14</v>
      </c>
      <c r="D906" s="8" t="s">
        <v>14</v>
      </c>
      <c r="E906" s="8" t="s">
        <v>14</v>
      </c>
      <c r="F906" s="8" t="s">
        <v>14</v>
      </c>
      <c r="G906" s="8" t="s">
        <v>14</v>
      </c>
      <c r="H906" s="8" t="s">
        <v>14</v>
      </c>
      <c r="I906" s="8" t="s">
        <v>14</v>
      </c>
      <c r="J906" s="8" t="s">
        <v>14</v>
      </c>
      <c r="K906" s="8" t="s">
        <v>14</v>
      </c>
      <c r="L906" s="8" t="s">
        <v>14</v>
      </c>
      <c r="M906" s="8" t="s">
        <v>14</v>
      </c>
      <c r="N906" s="8" t="s">
        <v>14</v>
      </c>
      <c r="O906" s="8" t="s">
        <v>14</v>
      </c>
      <c r="P906" s="8" t="s">
        <v>14</v>
      </c>
      <c r="Q906" s="8" t="s">
        <v>14</v>
      </c>
      <c r="R906" s="8" t="s">
        <v>14</v>
      </c>
      <c r="S906" s="8" t="s">
        <v>14</v>
      </c>
      <c r="T906" s="8" t="s">
        <v>14</v>
      </c>
    </row>
    <row r="907">
      <c r="A907" s="8" t="s">
        <v>14</v>
      </c>
      <c r="B907" s="8" t="s">
        <v>14</v>
      </c>
      <c r="C907" s="8" t="s">
        <v>14</v>
      </c>
      <c r="D907" s="8" t="s">
        <v>14</v>
      </c>
      <c r="E907" s="8" t="s">
        <v>14</v>
      </c>
      <c r="F907" s="8" t="s">
        <v>14</v>
      </c>
      <c r="G907" s="8" t="s">
        <v>14</v>
      </c>
      <c r="H907" s="8" t="s">
        <v>14</v>
      </c>
      <c r="I907" s="8" t="s">
        <v>14</v>
      </c>
      <c r="J907" s="8" t="s">
        <v>14</v>
      </c>
      <c r="K907" s="8" t="s">
        <v>14</v>
      </c>
      <c r="L907" s="8" t="s">
        <v>14</v>
      </c>
      <c r="M907" s="8" t="s">
        <v>14</v>
      </c>
      <c r="N907" s="8" t="s">
        <v>14</v>
      </c>
      <c r="O907" s="8" t="s">
        <v>14</v>
      </c>
      <c r="P907" s="8" t="s">
        <v>14</v>
      </c>
      <c r="Q907" s="8" t="s">
        <v>14</v>
      </c>
      <c r="R907" s="8" t="s">
        <v>14</v>
      </c>
      <c r="S907" s="8" t="s">
        <v>14</v>
      </c>
      <c r="T907" s="8" t="s">
        <v>14</v>
      </c>
    </row>
    <row r="908">
      <c r="A908" s="8" t="s">
        <v>14</v>
      </c>
      <c r="B908" s="8" t="s">
        <v>14</v>
      </c>
      <c r="C908" s="8" t="s">
        <v>14</v>
      </c>
      <c r="D908" s="8" t="s">
        <v>14</v>
      </c>
      <c r="E908" s="8" t="s">
        <v>14</v>
      </c>
      <c r="F908" s="8" t="s">
        <v>14</v>
      </c>
      <c r="G908" s="8" t="s">
        <v>14</v>
      </c>
      <c r="H908" s="8" t="s">
        <v>14</v>
      </c>
      <c r="I908" s="8" t="s">
        <v>14</v>
      </c>
      <c r="J908" s="8" t="s">
        <v>14</v>
      </c>
      <c r="K908" s="8" t="s">
        <v>14</v>
      </c>
      <c r="L908" s="8" t="s">
        <v>14</v>
      </c>
      <c r="M908" s="8" t="s">
        <v>14</v>
      </c>
      <c r="N908" s="8" t="s">
        <v>14</v>
      </c>
      <c r="O908" s="8" t="s">
        <v>14</v>
      </c>
      <c r="P908" s="8" t="s">
        <v>14</v>
      </c>
      <c r="Q908" s="8" t="s">
        <v>14</v>
      </c>
      <c r="R908" s="8" t="s">
        <v>14</v>
      </c>
      <c r="S908" s="8" t="s">
        <v>14</v>
      </c>
      <c r="T908" s="8" t="s">
        <v>14</v>
      </c>
    </row>
    <row r="909">
      <c r="A909" s="8" t="s">
        <v>14</v>
      </c>
      <c r="B909" s="8" t="s">
        <v>14</v>
      </c>
      <c r="C909" s="8" t="s">
        <v>14</v>
      </c>
      <c r="D909" s="8" t="s">
        <v>14</v>
      </c>
      <c r="E909" s="8" t="s">
        <v>14</v>
      </c>
      <c r="F909" s="8" t="s">
        <v>14</v>
      </c>
      <c r="G909" s="8" t="s">
        <v>14</v>
      </c>
      <c r="H909" s="8" t="s">
        <v>14</v>
      </c>
      <c r="I909" s="8" t="s">
        <v>14</v>
      </c>
      <c r="J909" s="8" t="s">
        <v>14</v>
      </c>
      <c r="K909" s="8" t="s">
        <v>14</v>
      </c>
      <c r="L909" s="8" t="s">
        <v>14</v>
      </c>
      <c r="M909" s="8" t="s">
        <v>14</v>
      </c>
      <c r="N909" s="8" t="s">
        <v>14</v>
      </c>
      <c r="O909" s="8" t="s">
        <v>14</v>
      </c>
      <c r="P909" s="8" t="s">
        <v>14</v>
      </c>
      <c r="Q909" s="8" t="s">
        <v>14</v>
      </c>
      <c r="R909" s="8" t="s">
        <v>14</v>
      </c>
      <c r="S909" s="8" t="s">
        <v>14</v>
      </c>
      <c r="T909" s="8" t="s">
        <v>14</v>
      </c>
    </row>
    <row r="910">
      <c r="A910" s="8" t="s">
        <v>14</v>
      </c>
      <c r="B910" s="8" t="s">
        <v>14</v>
      </c>
      <c r="C910" s="8" t="s">
        <v>14</v>
      </c>
      <c r="D910" s="8" t="s">
        <v>14</v>
      </c>
      <c r="E910" s="8" t="s">
        <v>14</v>
      </c>
      <c r="F910" s="8" t="s">
        <v>14</v>
      </c>
      <c r="G910" s="8" t="s">
        <v>14</v>
      </c>
      <c r="H910" s="8" t="s">
        <v>14</v>
      </c>
      <c r="I910" s="8" t="s">
        <v>14</v>
      </c>
      <c r="J910" s="8" t="s">
        <v>14</v>
      </c>
      <c r="K910" s="8" t="s">
        <v>14</v>
      </c>
      <c r="L910" s="8" t="s">
        <v>14</v>
      </c>
      <c r="M910" s="8" t="s">
        <v>14</v>
      </c>
      <c r="N910" s="8" t="s">
        <v>14</v>
      </c>
      <c r="O910" s="8" t="s">
        <v>14</v>
      </c>
      <c r="P910" s="8" t="s">
        <v>14</v>
      </c>
      <c r="Q910" s="8" t="s">
        <v>14</v>
      </c>
      <c r="R910" s="8" t="s">
        <v>14</v>
      </c>
      <c r="S910" s="8" t="s">
        <v>14</v>
      </c>
      <c r="T910" s="8" t="s">
        <v>14</v>
      </c>
    </row>
    <row r="911">
      <c r="A911" s="8" t="s">
        <v>14</v>
      </c>
      <c r="B911" s="8" t="s">
        <v>14</v>
      </c>
      <c r="C911" s="8" t="s">
        <v>14</v>
      </c>
      <c r="D911" s="8" t="s">
        <v>14</v>
      </c>
      <c r="E911" s="8" t="s">
        <v>14</v>
      </c>
      <c r="F911" s="8" t="s">
        <v>14</v>
      </c>
      <c r="G911" s="8" t="s">
        <v>14</v>
      </c>
      <c r="H911" s="8" t="s">
        <v>14</v>
      </c>
      <c r="I911" s="8" t="s">
        <v>14</v>
      </c>
      <c r="J911" s="8" t="s">
        <v>14</v>
      </c>
      <c r="K911" s="8" t="s">
        <v>14</v>
      </c>
      <c r="L911" s="8" t="s">
        <v>14</v>
      </c>
      <c r="M911" s="8" t="s">
        <v>14</v>
      </c>
      <c r="N911" s="8" t="s">
        <v>14</v>
      </c>
      <c r="O911" s="8" t="s">
        <v>14</v>
      </c>
      <c r="P911" s="8" t="s">
        <v>14</v>
      </c>
      <c r="Q911" s="8" t="s">
        <v>14</v>
      </c>
      <c r="R911" s="8" t="s">
        <v>14</v>
      </c>
      <c r="S911" s="8" t="s">
        <v>14</v>
      </c>
      <c r="T911" s="8" t="s">
        <v>14</v>
      </c>
    </row>
    <row r="912">
      <c r="A912" s="8" t="s">
        <v>14</v>
      </c>
      <c r="B912" s="8" t="s">
        <v>14</v>
      </c>
      <c r="C912" s="8" t="s">
        <v>14</v>
      </c>
      <c r="D912" s="8" t="s">
        <v>14</v>
      </c>
      <c r="E912" s="8" t="s">
        <v>14</v>
      </c>
      <c r="F912" s="8" t="s">
        <v>14</v>
      </c>
      <c r="G912" s="8" t="s">
        <v>14</v>
      </c>
      <c r="H912" s="8" t="s">
        <v>14</v>
      </c>
      <c r="I912" s="8" t="s">
        <v>14</v>
      </c>
      <c r="J912" s="8" t="s">
        <v>14</v>
      </c>
      <c r="K912" s="8" t="s">
        <v>14</v>
      </c>
      <c r="L912" s="8" t="s">
        <v>14</v>
      </c>
      <c r="M912" s="8" t="s">
        <v>14</v>
      </c>
      <c r="N912" s="8" t="s">
        <v>14</v>
      </c>
      <c r="O912" s="8" t="s">
        <v>14</v>
      </c>
      <c r="P912" s="8" t="s">
        <v>14</v>
      </c>
      <c r="Q912" s="8" t="s">
        <v>14</v>
      </c>
      <c r="R912" s="8" t="s">
        <v>14</v>
      </c>
      <c r="S912" s="8" t="s">
        <v>14</v>
      </c>
      <c r="T912" s="8" t="s">
        <v>14</v>
      </c>
    </row>
    <row r="913">
      <c r="A913" s="8" t="s">
        <v>14</v>
      </c>
      <c r="B913" s="8" t="s">
        <v>14</v>
      </c>
      <c r="C913" s="8" t="s">
        <v>14</v>
      </c>
      <c r="D913" s="8" t="s">
        <v>14</v>
      </c>
      <c r="E913" s="8" t="s">
        <v>14</v>
      </c>
      <c r="F913" s="8" t="s">
        <v>14</v>
      </c>
      <c r="G913" s="8" t="s">
        <v>14</v>
      </c>
      <c r="H913" s="8" t="s">
        <v>14</v>
      </c>
      <c r="I913" s="8" t="s">
        <v>14</v>
      </c>
      <c r="J913" s="8" t="s">
        <v>14</v>
      </c>
      <c r="K913" s="8" t="s">
        <v>14</v>
      </c>
      <c r="L913" s="8" t="s">
        <v>14</v>
      </c>
      <c r="M913" s="8" t="s">
        <v>14</v>
      </c>
      <c r="N913" s="8" t="s">
        <v>14</v>
      </c>
      <c r="O913" s="8" t="s">
        <v>14</v>
      </c>
      <c r="P913" s="8" t="s">
        <v>14</v>
      </c>
      <c r="Q913" s="8" t="s">
        <v>14</v>
      </c>
      <c r="R913" s="8" t="s">
        <v>14</v>
      </c>
      <c r="S913" s="8" t="s">
        <v>14</v>
      </c>
      <c r="T913" s="8" t="s">
        <v>14</v>
      </c>
    </row>
    <row r="914">
      <c r="A914" s="8" t="s">
        <v>14</v>
      </c>
      <c r="B914" s="8" t="s">
        <v>14</v>
      </c>
      <c r="C914" s="8" t="s">
        <v>14</v>
      </c>
      <c r="D914" s="8" t="s">
        <v>14</v>
      </c>
      <c r="E914" s="8" t="s">
        <v>14</v>
      </c>
      <c r="F914" s="8" t="s">
        <v>14</v>
      </c>
      <c r="G914" s="8" t="s">
        <v>14</v>
      </c>
      <c r="H914" s="8" t="s">
        <v>14</v>
      </c>
      <c r="I914" s="8" t="s">
        <v>14</v>
      </c>
      <c r="J914" s="8" t="s">
        <v>14</v>
      </c>
      <c r="K914" s="8" t="s">
        <v>14</v>
      </c>
      <c r="L914" s="8" t="s">
        <v>14</v>
      </c>
      <c r="M914" s="8" t="s">
        <v>14</v>
      </c>
      <c r="N914" s="8" t="s">
        <v>14</v>
      </c>
      <c r="O914" s="8" t="s">
        <v>14</v>
      </c>
      <c r="P914" s="8" t="s">
        <v>14</v>
      </c>
      <c r="Q914" s="8" t="s">
        <v>14</v>
      </c>
      <c r="R914" s="8" t="s">
        <v>14</v>
      </c>
      <c r="S914" s="8" t="s">
        <v>14</v>
      </c>
      <c r="T914" s="8" t="s">
        <v>14</v>
      </c>
    </row>
    <row r="915">
      <c r="A915" s="8" t="s">
        <v>14</v>
      </c>
      <c r="B915" s="8" t="s">
        <v>14</v>
      </c>
      <c r="C915" s="8" t="s">
        <v>14</v>
      </c>
      <c r="D915" s="8" t="s">
        <v>14</v>
      </c>
      <c r="E915" s="8" t="s">
        <v>14</v>
      </c>
      <c r="F915" s="8" t="s">
        <v>14</v>
      </c>
      <c r="G915" s="8" t="s">
        <v>14</v>
      </c>
      <c r="H915" s="8" t="s">
        <v>14</v>
      </c>
      <c r="I915" s="8" t="s">
        <v>14</v>
      </c>
      <c r="J915" s="8" t="s">
        <v>14</v>
      </c>
      <c r="K915" s="8" t="s">
        <v>14</v>
      </c>
      <c r="L915" s="8" t="s">
        <v>14</v>
      </c>
      <c r="M915" s="8" t="s">
        <v>14</v>
      </c>
      <c r="N915" s="8" t="s">
        <v>14</v>
      </c>
      <c r="O915" s="8" t="s">
        <v>14</v>
      </c>
      <c r="P915" s="8" t="s">
        <v>14</v>
      </c>
      <c r="Q915" s="8" t="s">
        <v>14</v>
      </c>
      <c r="R915" s="8" t="s">
        <v>14</v>
      </c>
      <c r="S915" s="8" t="s">
        <v>14</v>
      </c>
      <c r="T915" s="8" t="s">
        <v>14</v>
      </c>
    </row>
    <row r="916">
      <c r="A916" s="8" t="s">
        <v>14</v>
      </c>
      <c r="B916" s="8" t="s">
        <v>14</v>
      </c>
      <c r="C916" s="8" t="s">
        <v>14</v>
      </c>
      <c r="D916" s="8" t="s">
        <v>14</v>
      </c>
      <c r="E916" s="8" t="s">
        <v>14</v>
      </c>
      <c r="F916" s="8" t="s">
        <v>14</v>
      </c>
      <c r="G916" s="8" t="s">
        <v>14</v>
      </c>
      <c r="H916" s="8" t="s">
        <v>14</v>
      </c>
      <c r="I916" s="8" t="s">
        <v>14</v>
      </c>
      <c r="J916" s="8" t="s">
        <v>14</v>
      </c>
      <c r="K916" s="8" t="s">
        <v>14</v>
      </c>
      <c r="L916" s="8" t="s">
        <v>14</v>
      </c>
      <c r="M916" s="8" t="s">
        <v>14</v>
      </c>
      <c r="N916" s="8" t="s">
        <v>14</v>
      </c>
      <c r="O916" s="8" t="s">
        <v>14</v>
      </c>
      <c r="P916" s="8" t="s">
        <v>14</v>
      </c>
      <c r="Q916" s="8" t="s">
        <v>14</v>
      </c>
      <c r="R916" s="8" t="s">
        <v>14</v>
      </c>
      <c r="S916" s="8" t="s">
        <v>14</v>
      </c>
      <c r="T916" s="8" t="s">
        <v>14</v>
      </c>
    </row>
    <row r="917">
      <c r="A917" s="8" t="s">
        <v>14</v>
      </c>
      <c r="B917" s="8" t="s">
        <v>14</v>
      </c>
      <c r="C917" s="8" t="s">
        <v>14</v>
      </c>
      <c r="D917" s="8" t="s">
        <v>14</v>
      </c>
      <c r="E917" s="8" t="s">
        <v>14</v>
      </c>
      <c r="F917" s="8" t="s">
        <v>14</v>
      </c>
      <c r="G917" s="8" t="s">
        <v>14</v>
      </c>
      <c r="H917" s="8" t="s">
        <v>14</v>
      </c>
      <c r="I917" s="8" t="s">
        <v>14</v>
      </c>
      <c r="J917" s="8" t="s">
        <v>14</v>
      </c>
      <c r="K917" s="8" t="s">
        <v>14</v>
      </c>
      <c r="L917" s="8" t="s">
        <v>14</v>
      </c>
      <c r="M917" s="8" t="s">
        <v>14</v>
      </c>
      <c r="N917" s="8" t="s">
        <v>14</v>
      </c>
      <c r="O917" s="8" t="s">
        <v>14</v>
      </c>
      <c r="P917" s="8" t="s">
        <v>14</v>
      </c>
      <c r="Q917" s="8" t="s">
        <v>14</v>
      </c>
      <c r="R917" s="8" t="s">
        <v>14</v>
      </c>
      <c r="S917" s="8" t="s">
        <v>14</v>
      </c>
      <c r="T917" s="8" t="s">
        <v>14</v>
      </c>
    </row>
    <row r="918">
      <c r="A918" s="8" t="s">
        <v>14</v>
      </c>
      <c r="B918" s="8" t="s">
        <v>14</v>
      </c>
      <c r="C918" s="8" t="s">
        <v>14</v>
      </c>
      <c r="D918" s="8" t="s">
        <v>14</v>
      </c>
      <c r="E918" s="8" t="s">
        <v>14</v>
      </c>
      <c r="F918" s="8" t="s">
        <v>14</v>
      </c>
      <c r="G918" s="8" t="s">
        <v>14</v>
      </c>
      <c r="H918" s="8" t="s">
        <v>14</v>
      </c>
      <c r="I918" s="8" t="s">
        <v>14</v>
      </c>
      <c r="J918" s="8" t="s">
        <v>14</v>
      </c>
      <c r="K918" s="8" t="s">
        <v>14</v>
      </c>
      <c r="L918" s="8" t="s">
        <v>14</v>
      </c>
      <c r="M918" s="8" t="s">
        <v>14</v>
      </c>
      <c r="N918" s="8" t="s">
        <v>14</v>
      </c>
      <c r="O918" s="8" t="s">
        <v>14</v>
      </c>
      <c r="P918" s="8" t="s">
        <v>14</v>
      </c>
      <c r="Q918" s="8" t="s">
        <v>14</v>
      </c>
      <c r="R918" s="8" t="s">
        <v>14</v>
      </c>
      <c r="S918" s="8" t="s">
        <v>14</v>
      </c>
      <c r="T918" s="8" t="s">
        <v>14</v>
      </c>
    </row>
    <row r="919">
      <c r="A919" s="8" t="s">
        <v>14</v>
      </c>
      <c r="B919" s="8" t="s">
        <v>14</v>
      </c>
      <c r="C919" s="8" t="s">
        <v>14</v>
      </c>
      <c r="D919" s="8" t="s">
        <v>14</v>
      </c>
      <c r="E919" s="8" t="s">
        <v>14</v>
      </c>
      <c r="F919" s="8" t="s">
        <v>14</v>
      </c>
      <c r="G919" s="8" t="s">
        <v>14</v>
      </c>
      <c r="H919" s="8" t="s">
        <v>14</v>
      </c>
      <c r="I919" s="8" t="s">
        <v>14</v>
      </c>
      <c r="J919" s="8" t="s">
        <v>14</v>
      </c>
      <c r="K919" s="8" t="s">
        <v>14</v>
      </c>
      <c r="L919" s="8" t="s">
        <v>14</v>
      </c>
      <c r="M919" s="8" t="s">
        <v>14</v>
      </c>
      <c r="N919" s="8" t="s">
        <v>14</v>
      </c>
      <c r="O919" s="8" t="s">
        <v>14</v>
      </c>
      <c r="P919" s="8" t="s">
        <v>14</v>
      </c>
      <c r="Q919" s="8" t="s">
        <v>14</v>
      </c>
      <c r="R919" s="8" t="s">
        <v>14</v>
      </c>
      <c r="S919" s="8" t="s">
        <v>14</v>
      </c>
      <c r="T919" s="8" t="s">
        <v>14</v>
      </c>
    </row>
    <row r="920">
      <c r="A920" s="8" t="s">
        <v>14</v>
      </c>
      <c r="B920" s="8" t="s">
        <v>14</v>
      </c>
      <c r="C920" s="8" t="s">
        <v>14</v>
      </c>
      <c r="D920" s="8" t="s">
        <v>14</v>
      </c>
      <c r="E920" s="8" t="s">
        <v>14</v>
      </c>
      <c r="F920" s="8" t="s">
        <v>14</v>
      </c>
      <c r="G920" s="8" t="s">
        <v>14</v>
      </c>
      <c r="H920" s="8" t="s">
        <v>14</v>
      </c>
      <c r="I920" s="8" t="s">
        <v>14</v>
      </c>
      <c r="J920" s="8" t="s">
        <v>14</v>
      </c>
      <c r="K920" s="8" t="s">
        <v>14</v>
      </c>
      <c r="L920" s="8" t="s">
        <v>14</v>
      </c>
      <c r="M920" s="8" t="s">
        <v>14</v>
      </c>
      <c r="N920" s="8" t="s">
        <v>14</v>
      </c>
      <c r="O920" s="8" t="s">
        <v>14</v>
      </c>
      <c r="P920" s="8" t="s">
        <v>14</v>
      </c>
      <c r="Q920" s="8" t="s">
        <v>14</v>
      </c>
      <c r="R920" s="8" t="s">
        <v>14</v>
      </c>
      <c r="S920" s="8" t="s">
        <v>14</v>
      </c>
      <c r="T920" s="8" t="s">
        <v>14</v>
      </c>
    </row>
    <row r="921">
      <c r="A921" s="8" t="s">
        <v>14</v>
      </c>
      <c r="B921" s="8" t="s">
        <v>14</v>
      </c>
      <c r="C921" s="8" t="s">
        <v>14</v>
      </c>
      <c r="D921" s="8" t="s">
        <v>14</v>
      </c>
      <c r="E921" s="8" t="s">
        <v>14</v>
      </c>
      <c r="F921" s="8" t="s">
        <v>14</v>
      </c>
      <c r="G921" s="8" t="s">
        <v>14</v>
      </c>
      <c r="H921" s="8" t="s">
        <v>14</v>
      </c>
      <c r="I921" s="8" t="s">
        <v>14</v>
      </c>
      <c r="J921" s="8" t="s">
        <v>14</v>
      </c>
      <c r="K921" s="8" t="s">
        <v>14</v>
      </c>
      <c r="L921" s="8" t="s">
        <v>14</v>
      </c>
      <c r="M921" s="8" t="s">
        <v>14</v>
      </c>
      <c r="N921" s="8" t="s">
        <v>14</v>
      </c>
      <c r="O921" s="8" t="s">
        <v>14</v>
      </c>
      <c r="P921" s="8" t="s">
        <v>14</v>
      </c>
      <c r="Q921" s="8" t="s">
        <v>14</v>
      </c>
      <c r="R921" s="8" t="s">
        <v>14</v>
      </c>
      <c r="S921" s="8" t="s">
        <v>14</v>
      </c>
      <c r="T921" s="8" t="s">
        <v>14</v>
      </c>
    </row>
    <row r="922">
      <c r="A922" s="8" t="s">
        <v>14</v>
      </c>
      <c r="B922" s="8" t="s">
        <v>14</v>
      </c>
      <c r="C922" s="8" t="s">
        <v>14</v>
      </c>
      <c r="D922" s="8" t="s">
        <v>14</v>
      </c>
      <c r="E922" s="8" t="s">
        <v>14</v>
      </c>
      <c r="F922" s="8" t="s">
        <v>14</v>
      </c>
      <c r="G922" s="8" t="s">
        <v>14</v>
      </c>
      <c r="H922" s="8" t="s">
        <v>14</v>
      </c>
      <c r="I922" s="8" t="s">
        <v>14</v>
      </c>
      <c r="J922" s="8" t="s">
        <v>14</v>
      </c>
      <c r="K922" s="8" t="s">
        <v>14</v>
      </c>
      <c r="L922" s="8" t="s">
        <v>14</v>
      </c>
      <c r="M922" s="8" t="s">
        <v>14</v>
      </c>
      <c r="N922" s="8" t="s">
        <v>14</v>
      </c>
      <c r="O922" s="8" t="s">
        <v>14</v>
      </c>
      <c r="P922" s="8" t="s">
        <v>14</v>
      </c>
      <c r="Q922" s="8" t="s">
        <v>14</v>
      </c>
      <c r="R922" s="8" t="s">
        <v>14</v>
      </c>
      <c r="S922" s="8" t="s">
        <v>14</v>
      </c>
      <c r="T922" s="8" t="s">
        <v>14</v>
      </c>
    </row>
    <row r="923">
      <c r="A923" s="8" t="s">
        <v>14</v>
      </c>
      <c r="B923" s="8" t="s">
        <v>14</v>
      </c>
      <c r="C923" s="8" t="s">
        <v>14</v>
      </c>
      <c r="D923" s="8" t="s">
        <v>14</v>
      </c>
      <c r="E923" s="8" t="s">
        <v>14</v>
      </c>
      <c r="F923" s="8" t="s">
        <v>14</v>
      </c>
      <c r="G923" s="8" t="s">
        <v>14</v>
      </c>
      <c r="H923" s="8" t="s">
        <v>14</v>
      </c>
      <c r="I923" s="8" t="s">
        <v>14</v>
      </c>
      <c r="J923" s="8" t="s">
        <v>14</v>
      </c>
      <c r="K923" s="8" t="s">
        <v>14</v>
      </c>
      <c r="L923" s="8" t="s">
        <v>14</v>
      </c>
      <c r="M923" s="8" t="s">
        <v>14</v>
      </c>
      <c r="N923" s="8" t="s">
        <v>14</v>
      </c>
      <c r="O923" s="8" t="s">
        <v>14</v>
      </c>
      <c r="P923" s="8" t="s">
        <v>14</v>
      </c>
      <c r="Q923" s="8" t="s">
        <v>14</v>
      </c>
      <c r="R923" s="8" t="s">
        <v>14</v>
      </c>
      <c r="S923" s="8" t="s">
        <v>14</v>
      </c>
      <c r="T923" s="8" t="s">
        <v>14</v>
      </c>
    </row>
    <row r="924">
      <c r="A924" s="8" t="s">
        <v>14</v>
      </c>
      <c r="B924" s="8" t="s">
        <v>14</v>
      </c>
      <c r="C924" s="8" t="s">
        <v>14</v>
      </c>
      <c r="D924" s="8" t="s">
        <v>14</v>
      </c>
      <c r="E924" s="8" t="s">
        <v>14</v>
      </c>
      <c r="F924" s="8" t="s">
        <v>14</v>
      </c>
      <c r="G924" s="8" t="s">
        <v>14</v>
      </c>
      <c r="H924" s="8" t="s">
        <v>14</v>
      </c>
      <c r="I924" s="8" t="s">
        <v>14</v>
      </c>
      <c r="J924" s="8" t="s">
        <v>14</v>
      </c>
      <c r="K924" s="8" t="s">
        <v>14</v>
      </c>
      <c r="L924" s="8" t="s">
        <v>14</v>
      </c>
      <c r="M924" s="8" t="s">
        <v>14</v>
      </c>
      <c r="N924" s="8" t="s">
        <v>14</v>
      </c>
      <c r="O924" s="8" t="s">
        <v>14</v>
      </c>
      <c r="P924" s="8" t="s">
        <v>14</v>
      </c>
      <c r="Q924" s="8" t="s">
        <v>14</v>
      </c>
      <c r="R924" s="8" t="s">
        <v>14</v>
      </c>
      <c r="S924" s="8" t="s">
        <v>14</v>
      </c>
      <c r="T924" s="8" t="s">
        <v>14</v>
      </c>
    </row>
    <row r="925">
      <c r="A925" s="8" t="s">
        <v>14</v>
      </c>
      <c r="B925" s="8" t="s">
        <v>14</v>
      </c>
      <c r="C925" s="8" t="s">
        <v>14</v>
      </c>
      <c r="D925" s="8" t="s">
        <v>14</v>
      </c>
      <c r="E925" s="8" t="s">
        <v>14</v>
      </c>
      <c r="F925" s="8" t="s">
        <v>14</v>
      </c>
      <c r="G925" s="8" t="s">
        <v>14</v>
      </c>
      <c r="H925" s="8" t="s">
        <v>14</v>
      </c>
      <c r="I925" s="8" t="s">
        <v>14</v>
      </c>
      <c r="J925" s="8" t="s">
        <v>14</v>
      </c>
      <c r="K925" s="8" t="s">
        <v>14</v>
      </c>
      <c r="L925" s="8" t="s">
        <v>14</v>
      </c>
      <c r="M925" s="8" t="s">
        <v>14</v>
      </c>
      <c r="N925" s="8" t="s">
        <v>14</v>
      </c>
      <c r="O925" s="8" t="s">
        <v>14</v>
      </c>
      <c r="P925" s="8" t="s">
        <v>14</v>
      </c>
      <c r="Q925" s="8" t="s">
        <v>14</v>
      </c>
      <c r="R925" s="8" t="s">
        <v>14</v>
      </c>
      <c r="S925" s="8" t="s">
        <v>14</v>
      </c>
      <c r="T925" s="8" t="s">
        <v>14</v>
      </c>
    </row>
    <row r="926">
      <c r="A926" s="8" t="s">
        <v>14</v>
      </c>
      <c r="B926" s="8" t="s">
        <v>14</v>
      </c>
      <c r="C926" s="8" t="s">
        <v>14</v>
      </c>
      <c r="D926" s="8" t="s">
        <v>14</v>
      </c>
      <c r="E926" s="8" t="s">
        <v>14</v>
      </c>
      <c r="F926" s="8" t="s">
        <v>14</v>
      </c>
      <c r="G926" s="8" t="s">
        <v>14</v>
      </c>
      <c r="H926" s="8" t="s">
        <v>14</v>
      </c>
      <c r="I926" s="8" t="s">
        <v>14</v>
      </c>
      <c r="J926" s="8" t="s">
        <v>14</v>
      </c>
      <c r="K926" s="8" t="s">
        <v>14</v>
      </c>
      <c r="L926" s="8" t="s">
        <v>14</v>
      </c>
      <c r="M926" s="8" t="s">
        <v>14</v>
      </c>
      <c r="N926" s="8" t="s">
        <v>14</v>
      </c>
      <c r="O926" s="8" t="s">
        <v>14</v>
      </c>
      <c r="P926" s="8" t="s">
        <v>14</v>
      </c>
      <c r="Q926" s="8" t="s">
        <v>14</v>
      </c>
      <c r="R926" s="8" t="s">
        <v>14</v>
      </c>
      <c r="S926" s="8" t="s">
        <v>14</v>
      </c>
      <c r="T926" s="8" t="s">
        <v>14</v>
      </c>
    </row>
    <row r="927">
      <c r="A927" s="8" t="s">
        <v>14</v>
      </c>
      <c r="B927" s="8" t="s">
        <v>14</v>
      </c>
      <c r="C927" s="8" t="s">
        <v>14</v>
      </c>
      <c r="D927" s="8" t="s">
        <v>14</v>
      </c>
      <c r="E927" s="8" t="s">
        <v>14</v>
      </c>
      <c r="F927" s="8" t="s">
        <v>14</v>
      </c>
      <c r="G927" s="8" t="s">
        <v>14</v>
      </c>
      <c r="H927" s="8" t="s">
        <v>14</v>
      </c>
      <c r="I927" s="8" t="s">
        <v>14</v>
      </c>
      <c r="J927" s="8" t="s">
        <v>14</v>
      </c>
      <c r="K927" s="8" t="s">
        <v>14</v>
      </c>
      <c r="L927" s="8" t="s">
        <v>14</v>
      </c>
      <c r="M927" s="8" t="s">
        <v>14</v>
      </c>
      <c r="N927" s="8" t="s">
        <v>14</v>
      </c>
      <c r="O927" s="8" t="s">
        <v>14</v>
      </c>
      <c r="P927" s="8" t="s">
        <v>14</v>
      </c>
      <c r="Q927" s="8" t="s">
        <v>14</v>
      </c>
      <c r="R927" s="8" t="s">
        <v>14</v>
      </c>
      <c r="S927" s="8" t="s">
        <v>14</v>
      </c>
      <c r="T927" s="8" t="s">
        <v>14</v>
      </c>
    </row>
    <row r="928">
      <c r="A928" s="8" t="s">
        <v>14</v>
      </c>
      <c r="B928" s="8" t="s">
        <v>14</v>
      </c>
      <c r="C928" s="8" t="s">
        <v>14</v>
      </c>
      <c r="D928" s="8" t="s">
        <v>14</v>
      </c>
      <c r="E928" s="8" t="s">
        <v>14</v>
      </c>
      <c r="F928" s="8" t="s">
        <v>14</v>
      </c>
      <c r="G928" s="8" t="s">
        <v>14</v>
      </c>
      <c r="H928" s="8" t="s">
        <v>14</v>
      </c>
      <c r="I928" s="8" t="s">
        <v>14</v>
      </c>
      <c r="J928" s="8" t="s">
        <v>14</v>
      </c>
      <c r="K928" s="8" t="s">
        <v>14</v>
      </c>
      <c r="L928" s="8" t="s">
        <v>14</v>
      </c>
      <c r="M928" s="8" t="s">
        <v>14</v>
      </c>
      <c r="N928" s="8" t="s">
        <v>14</v>
      </c>
      <c r="O928" s="8" t="s">
        <v>14</v>
      </c>
      <c r="P928" s="8" t="s">
        <v>14</v>
      </c>
      <c r="Q928" s="8" t="s">
        <v>14</v>
      </c>
      <c r="R928" s="8" t="s">
        <v>14</v>
      </c>
      <c r="S928" s="8" t="s">
        <v>14</v>
      </c>
      <c r="T928" s="8" t="s">
        <v>14</v>
      </c>
    </row>
    <row r="929">
      <c r="A929" s="8" t="s">
        <v>14</v>
      </c>
      <c r="B929" s="8" t="s">
        <v>14</v>
      </c>
      <c r="C929" s="8" t="s">
        <v>14</v>
      </c>
      <c r="D929" s="8" t="s">
        <v>14</v>
      </c>
      <c r="E929" s="8" t="s">
        <v>14</v>
      </c>
      <c r="F929" s="8" t="s">
        <v>14</v>
      </c>
      <c r="G929" s="8" t="s">
        <v>14</v>
      </c>
      <c r="H929" s="8" t="s">
        <v>14</v>
      </c>
      <c r="I929" s="8" t="s">
        <v>14</v>
      </c>
      <c r="J929" s="8" t="s">
        <v>14</v>
      </c>
      <c r="K929" s="8" t="s">
        <v>14</v>
      </c>
      <c r="L929" s="8" t="s">
        <v>14</v>
      </c>
      <c r="M929" s="8" t="s">
        <v>14</v>
      </c>
      <c r="N929" s="8" t="s">
        <v>14</v>
      </c>
      <c r="O929" s="8" t="s">
        <v>14</v>
      </c>
      <c r="P929" s="8" t="s">
        <v>14</v>
      </c>
      <c r="Q929" s="8" t="s">
        <v>14</v>
      </c>
      <c r="R929" s="8" t="s">
        <v>14</v>
      </c>
      <c r="S929" s="8" t="s">
        <v>14</v>
      </c>
      <c r="T929" s="8" t="s">
        <v>14</v>
      </c>
    </row>
    <row r="930">
      <c r="A930" s="8" t="s">
        <v>14</v>
      </c>
      <c r="B930" s="8" t="s">
        <v>14</v>
      </c>
      <c r="C930" s="8" t="s">
        <v>14</v>
      </c>
      <c r="D930" s="8" t="s">
        <v>14</v>
      </c>
      <c r="E930" s="8" t="s">
        <v>14</v>
      </c>
      <c r="F930" s="8" t="s">
        <v>14</v>
      </c>
      <c r="G930" s="8" t="s">
        <v>14</v>
      </c>
      <c r="H930" s="8" t="s">
        <v>14</v>
      </c>
      <c r="I930" s="8" t="s">
        <v>14</v>
      </c>
      <c r="J930" s="8" t="s">
        <v>14</v>
      </c>
      <c r="K930" s="8" t="s">
        <v>14</v>
      </c>
      <c r="L930" s="8" t="s">
        <v>14</v>
      </c>
      <c r="M930" s="8" t="s">
        <v>14</v>
      </c>
      <c r="N930" s="8" t="s">
        <v>14</v>
      </c>
      <c r="O930" s="8" t="s">
        <v>14</v>
      </c>
      <c r="P930" s="8" t="s">
        <v>14</v>
      </c>
      <c r="Q930" s="8" t="s">
        <v>14</v>
      </c>
      <c r="R930" s="8" t="s">
        <v>14</v>
      </c>
      <c r="S930" s="8" t="s">
        <v>14</v>
      </c>
      <c r="T930" s="8" t="s">
        <v>14</v>
      </c>
    </row>
    <row r="931">
      <c r="A931" s="8" t="s">
        <v>14</v>
      </c>
      <c r="B931" s="8" t="s">
        <v>14</v>
      </c>
      <c r="C931" s="8" t="s">
        <v>14</v>
      </c>
      <c r="D931" s="8" t="s">
        <v>14</v>
      </c>
      <c r="E931" s="8" t="s">
        <v>14</v>
      </c>
      <c r="F931" s="8" t="s">
        <v>14</v>
      </c>
      <c r="G931" s="8" t="s">
        <v>14</v>
      </c>
      <c r="H931" s="8" t="s">
        <v>14</v>
      </c>
      <c r="I931" s="8" t="s">
        <v>14</v>
      </c>
      <c r="J931" s="8" t="s">
        <v>14</v>
      </c>
      <c r="K931" s="8" t="s">
        <v>14</v>
      </c>
      <c r="L931" s="8" t="s">
        <v>14</v>
      </c>
      <c r="M931" s="8" t="s">
        <v>14</v>
      </c>
      <c r="N931" s="8" t="s">
        <v>14</v>
      </c>
      <c r="O931" s="8" t="s">
        <v>14</v>
      </c>
      <c r="P931" s="8" t="s">
        <v>14</v>
      </c>
      <c r="Q931" s="8" t="s">
        <v>14</v>
      </c>
      <c r="R931" s="8" t="s">
        <v>14</v>
      </c>
      <c r="S931" s="8" t="s">
        <v>14</v>
      </c>
      <c r="T931" s="8" t="s">
        <v>14</v>
      </c>
    </row>
    <row r="932">
      <c r="A932" s="8" t="s">
        <v>14</v>
      </c>
      <c r="B932" s="8" t="s">
        <v>14</v>
      </c>
      <c r="C932" s="8" t="s">
        <v>14</v>
      </c>
      <c r="D932" s="8" t="s">
        <v>14</v>
      </c>
      <c r="E932" s="8" t="s">
        <v>14</v>
      </c>
      <c r="F932" s="8" t="s">
        <v>14</v>
      </c>
      <c r="G932" s="8" t="s">
        <v>14</v>
      </c>
      <c r="H932" s="8" t="s">
        <v>14</v>
      </c>
      <c r="I932" s="8" t="s">
        <v>14</v>
      </c>
      <c r="J932" s="8" t="s">
        <v>14</v>
      </c>
      <c r="K932" s="8" t="s">
        <v>14</v>
      </c>
      <c r="L932" s="8" t="s">
        <v>14</v>
      </c>
      <c r="M932" s="8" t="s">
        <v>14</v>
      </c>
      <c r="N932" s="8" t="s">
        <v>14</v>
      </c>
      <c r="O932" s="8" t="s">
        <v>14</v>
      </c>
      <c r="P932" s="8" t="s">
        <v>14</v>
      </c>
      <c r="Q932" s="8" t="s">
        <v>14</v>
      </c>
      <c r="R932" s="8" t="s">
        <v>14</v>
      </c>
      <c r="S932" s="8" t="s">
        <v>14</v>
      </c>
      <c r="T932" s="8" t="s">
        <v>14</v>
      </c>
    </row>
    <row r="933">
      <c r="A933" s="8" t="s">
        <v>14</v>
      </c>
      <c r="B933" s="8" t="s">
        <v>14</v>
      </c>
      <c r="C933" s="8" t="s">
        <v>14</v>
      </c>
      <c r="D933" s="8" t="s">
        <v>14</v>
      </c>
      <c r="E933" s="8" t="s">
        <v>14</v>
      </c>
      <c r="F933" s="8" t="s">
        <v>14</v>
      </c>
      <c r="G933" s="8" t="s">
        <v>14</v>
      </c>
      <c r="H933" s="8" t="s">
        <v>14</v>
      </c>
      <c r="I933" s="8" t="s">
        <v>14</v>
      </c>
      <c r="J933" s="8" t="s">
        <v>14</v>
      </c>
      <c r="K933" s="8" t="s">
        <v>14</v>
      </c>
      <c r="L933" s="8" t="s">
        <v>14</v>
      </c>
      <c r="M933" s="8" t="s">
        <v>14</v>
      </c>
      <c r="N933" s="8" t="s">
        <v>14</v>
      </c>
      <c r="O933" s="8" t="s">
        <v>14</v>
      </c>
      <c r="P933" s="8" t="s">
        <v>14</v>
      </c>
      <c r="Q933" s="8" t="s">
        <v>14</v>
      </c>
      <c r="R933" s="8" t="s">
        <v>14</v>
      </c>
      <c r="S933" s="8" t="s">
        <v>14</v>
      </c>
      <c r="T933" s="8" t="s">
        <v>14</v>
      </c>
    </row>
    <row r="934">
      <c r="A934" s="8" t="s">
        <v>14</v>
      </c>
      <c r="B934" s="8" t="s">
        <v>14</v>
      </c>
      <c r="C934" s="8" t="s">
        <v>14</v>
      </c>
      <c r="D934" s="8" t="s">
        <v>14</v>
      </c>
      <c r="E934" s="8" t="s">
        <v>14</v>
      </c>
      <c r="F934" s="8" t="s">
        <v>14</v>
      </c>
      <c r="G934" s="8" t="s">
        <v>14</v>
      </c>
      <c r="H934" s="8" t="s">
        <v>14</v>
      </c>
      <c r="I934" s="8" t="s">
        <v>14</v>
      </c>
      <c r="J934" s="8" t="s">
        <v>14</v>
      </c>
      <c r="K934" s="8" t="s">
        <v>14</v>
      </c>
      <c r="L934" s="8" t="s">
        <v>14</v>
      </c>
      <c r="M934" s="8" t="s">
        <v>14</v>
      </c>
      <c r="N934" s="8" t="s">
        <v>14</v>
      </c>
      <c r="O934" s="8" t="s">
        <v>14</v>
      </c>
      <c r="P934" s="8" t="s">
        <v>14</v>
      </c>
      <c r="Q934" s="8" t="s">
        <v>14</v>
      </c>
      <c r="R934" s="8" t="s">
        <v>14</v>
      </c>
      <c r="S934" s="8" t="s">
        <v>14</v>
      </c>
      <c r="T934" s="8" t="s">
        <v>14</v>
      </c>
    </row>
    <row r="935">
      <c r="A935" s="8" t="s">
        <v>14</v>
      </c>
      <c r="B935" s="8" t="s">
        <v>14</v>
      </c>
      <c r="C935" s="8" t="s">
        <v>14</v>
      </c>
      <c r="D935" s="8" t="s">
        <v>14</v>
      </c>
      <c r="E935" s="8" t="s">
        <v>14</v>
      </c>
      <c r="F935" s="8" t="s">
        <v>14</v>
      </c>
      <c r="G935" s="8" t="s">
        <v>14</v>
      </c>
      <c r="H935" s="8" t="s">
        <v>14</v>
      </c>
      <c r="I935" s="8" t="s">
        <v>14</v>
      </c>
      <c r="J935" s="8" t="s">
        <v>14</v>
      </c>
      <c r="K935" s="8" t="s">
        <v>14</v>
      </c>
      <c r="L935" s="8" t="s">
        <v>14</v>
      </c>
      <c r="M935" s="8" t="s">
        <v>14</v>
      </c>
      <c r="N935" s="8" t="s">
        <v>14</v>
      </c>
      <c r="O935" s="8" t="s">
        <v>14</v>
      </c>
      <c r="P935" s="8" t="s">
        <v>14</v>
      </c>
      <c r="Q935" s="8" t="s">
        <v>14</v>
      </c>
      <c r="R935" s="8" t="s">
        <v>14</v>
      </c>
      <c r="S935" s="8" t="s">
        <v>14</v>
      </c>
      <c r="T935" s="8" t="s">
        <v>14</v>
      </c>
    </row>
    <row r="936">
      <c r="A936" s="8" t="s">
        <v>14</v>
      </c>
      <c r="B936" s="8" t="s">
        <v>14</v>
      </c>
      <c r="C936" s="8" t="s">
        <v>14</v>
      </c>
      <c r="D936" s="8" t="s">
        <v>14</v>
      </c>
      <c r="E936" s="8" t="s">
        <v>14</v>
      </c>
      <c r="F936" s="8" t="s">
        <v>14</v>
      </c>
      <c r="G936" s="8" t="s">
        <v>14</v>
      </c>
      <c r="H936" s="8" t="s">
        <v>14</v>
      </c>
      <c r="I936" s="8" t="s">
        <v>14</v>
      </c>
      <c r="J936" s="8" t="s">
        <v>14</v>
      </c>
      <c r="K936" s="8" t="s">
        <v>14</v>
      </c>
      <c r="L936" s="8" t="s">
        <v>14</v>
      </c>
      <c r="M936" s="8" t="s">
        <v>14</v>
      </c>
      <c r="N936" s="8" t="s">
        <v>14</v>
      </c>
      <c r="O936" s="8" t="s">
        <v>14</v>
      </c>
      <c r="P936" s="8" t="s">
        <v>14</v>
      </c>
      <c r="Q936" s="8" t="s">
        <v>14</v>
      </c>
      <c r="R936" s="8" t="s">
        <v>14</v>
      </c>
      <c r="S936" s="8" t="s">
        <v>14</v>
      </c>
      <c r="T936" s="8" t="s">
        <v>14</v>
      </c>
    </row>
    <row r="937">
      <c r="A937" s="8" t="s">
        <v>14</v>
      </c>
      <c r="B937" s="8" t="s">
        <v>14</v>
      </c>
      <c r="C937" s="8" t="s">
        <v>14</v>
      </c>
      <c r="D937" s="8" t="s">
        <v>14</v>
      </c>
      <c r="E937" s="8" t="s">
        <v>14</v>
      </c>
      <c r="F937" s="8" t="s">
        <v>14</v>
      </c>
      <c r="G937" s="8" t="s">
        <v>14</v>
      </c>
      <c r="H937" s="8" t="s">
        <v>14</v>
      </c>
      <c r="I937" s="8" t="s">
        <v>14</v>
      </c>
      <c r="J937" s="8" t="s">
        <v>14</v>
      </c>
      <c r="K937" s="8" t="s">
        <v>14</v>
      </c>
      <c r="L937" s="8" t="s">
        <v>14</v>
      </c>
      <c r="M937" s="8" t="s">
        <v>14</v>
      </c>
      <c r="N937" s="8" t="s">
        <v>14</v>
      </c>
      <c r="O937" s="8" t="s">
        <v>14</v>
      </c>
      <c r="P937" s="8" t="s">
        <v>14</v>
      </c>
      <c r="Q937" s="8" t="s">
        <v>14</v>
      </c>
      <c r="R937" s="8" t="s">
        <v>14</v>
      </c>
      <c r="S937" s="8" t="s">
        <v>14</v>
      </c>
      <c r="T937" s="8" t="s">
        <v>14</v>
      </c>
    </row>
    <row r="938">
      <c r="A938" s="8" t="s">
        <v>14</v>
      </c>
      <c r="B938" s="8" t="s">
        <v>14</v>
      </c>
      <c r="C938" s="8" t="s">
        <v>14</v>
      </c>
      <c r="D938" s="8" t="s">
        <v>14</v>
      </c>
      <c r="E938" s="8" t="s">
        <v>14</v>
      </c>
      <c r="F938" s="8" t="s">
        <v>14</v>
      </c>
      <c r="G938" s="8" t="s">
        <v>14</v>
      </c>
      <c r="H938" s="8" t="s">
        <v>14</v>
      </c>
      <c r="I938" s="8" t="s">
        <v>14</v>
      </c>
      <c r="J938" s="8" t="s">
        <v>14</v>
      </c>
      <c r="K938" s="8" t="s">
        <v>14</v>
      </c>
      <c r="L938" s="8" t="s">
        <v>14</v>
      </c>
      <c r="M938" s="8" t="s">
        <v>14</v>
      </c>
      <c r="N938" s="8" t="s">
        <v>14</v>
      </c>
      <c r="O938" s="8" t="s">
        <v>14</v>
      </c>
      <c r="P938" s="8" t="s">
        <v>14</v>
      </c>
      <c r="Q938" s="8" t="s">
        <v>14</v>
      </c>
      <c r="R938" s="8" t="s">
        <v>14</v>
      </c>
      <c r="S938" s="8" t="s">
        <v>14</v>
      </c>
      <c r="T938" s="8" t="s">
        <v>14</v>
      </c>
    </row>
    <row r="939">
      <c r="A939" s="8" t="s">
        <v>14</v>
      </c>
      <c r="B939" s="8" t="s">
        <v>14</v>
      </c>
      <c r="C939" s="8" t="s">
        <v>14</v>
      </c>
      <c r="D939" s="8" t="s">
        <v>14</v>
      </c>
      <c r="E939" s="8" t="s">
        <v>14</v>
      </c>
      <c r="F939" s="8" t="s">
        <v>14</v>
      </c>
      <c r="G939" s="8" t="s">
        <v>14</v>
      </c>
      <c r="H939" s="8" t="s">
        <v>14</v>
      </c>
      <c r="I939" s="8" t="s">
        <v>14</v>
      </c>
      <c r="J939" s="8" t="s">
        <v>14</v>
      </c>
      <c r="K939" s="8" t="s">
        <v>14</v>
      </c>
      <c r="L939" s="8" t="s">
        <v>14</v>
      </c>
      <c r="M939" s="8" t="s">
        <v>14</v>
      </c>
      <c r="N939" s="8" t="s">
        <v>14</v>
      </c>
      <c r="O939" s="8" t="s">
        <v>14</v>
      </c>
      <c r="P939" s="8" t="s">
        <v>14</v>
      </c>
      <c r="Q939" s="8" t="s">
        <v>14</v>
      </c>
      <c r="R939" s="8" t="s">
        <v>14</v>
      </c>
      <c r="S939" s="8" t="s">
        <v>14</v>
      </c>
      <c r="T939" s="8" t="s">
        <v>14</v>
      </c>
    </row>
    <row r="940">
      <c r="A940" s="8" t="s">
        <v>14</v>
      </c>
      <c r="B940" s="8" t="s">
        <v>14</v>
      </c>
      <c r="C940" s="8" t="s">
        <v>14</v>
      </c>
      <c r="D940" s="8" t="s">
        <v>14</v>
      </c>
      <c r="E940" s="8" t="s">
        <v>14</v>
      </c>
      <c r="F940" s="8" t="s">
        <v>14</v>
      </c>
      <c r="G940" s="8" t="s">
        <v>14</v>
      </c>
      <c r="H940" s="8" t="s">
        <v>14</v>
      </c>
      <c r="I940" s="8" t="s">
        <v>14</v>
      </c>
      <c r="J940" s="8" t="s">
        <v>14</v>
      </c>
      <c r="K940" s="8" t="s">
        <v>14</v>
      </c>
      <c r="L940" s="8" t="s">
        <v>14</v>
      </c>
      <c r="M940" s="8" t="s">
        <v>14</v>
      </c>
      <c r="N940" s="8" t="s">
        <v>14</v>
      </c>
      <c r="O940" s="8" t="s">
        <v>14</v>
      </c>
      <c r="P940" s="8" t="s">
        <v>14</v>
      </c>
      <c r="Q940" s="8" t="s">
        <v>14</v>
      </c>
      <c r="R940" s="8" t="s">
        <v>14</v>
      </c>
      <c r="S940" s="8" t="s">
        <v>14</v>
      </c>
      <c r="T940" s="8" t="s">
        <v>14</v>
      </c>
    </row>
    <row r="941">
      <c r="A941" s="8" t="s">
        <v>14</v>
      </c>
      <c r="B941" s="8" t="s">
        <v>14</v>
      </c>
      <c r="C941" s="8" t="s">
        <v>14</v>
      </c>
      <c r="D941" s="8" t="s">
        <v>14</v>
      </c>
      <c r="E941" s="8" t="s">
        <v>14</v>
      </c>
      <c r="F941" s="8" t="s">
        <v>14</v>
      </c>
      <c r="G941" s="8" t="s">
        <v>14</v>
      </c>
      <c r="H941" s="8" t="s">
        <v>14</v>
      </c>
      <c r="I941" s="8" t="s">
        <v>14</v>
      </c>
      <c r="J941" s="8" t="s">
        <v>14</v>
      </c>
      <c r="K941" s="8" t="s">
        <v>14</v>
      </c>
      <c r="L941" s="8" t="s">
        <v>14</v>
      </c>
      <c r="M941" s="8" t="s">
        <v>14</v>
      </c>
      <c r="N941" s="8" t="s">
        <v>14</v>
      </c>
      <c r="O941" s="8" t="s">
        <v>14</v>
      </c>
      <c r="P941" s="8" t="s">
        <v>14</v>
      </c>
      <c r="Q941" s="8" t="s">
        <v>14</v>
      </c>
      <c r="R941" s="8" t="s">
        <v>14</v>
      </c>
      <c r="S941" s="8" t="s">
        <v>14</v>
      </c>
      <c r="T941" s="8" t="s">
        <v>14</v>
      </c>
    </row>
    <row r="942">
      <c r="A942" s="8" t="s">
        <v>14</v>
      </c>
      <c r="B942" s="8" t="s">
        <v>14</v>
      </c>
      <c r="C942" s="8" t="s">
        <v>14</v>
      </c>
      <c r="D942" s="8" t="s">
        <v>14</v>
      </c>
      <c r="E942" s="8" t="s">
        <v>14</v>
      </c>
      <c r="F942" s="8" t="s">
        <v>14</v>
      </c>
      <c r="G942" s="8" t="s">
        <v>14</v>
      </c>
      <c r="H942" s="8" t="s">
        <v>14</v>
      </c>
      <c r="I942" s="8" t="s">
        <v>14</v>
      </c>
      <c r="J942" s="8" t="s">
        <v>14</v>
      </c>
      <c r="K942" s="8" t="s">
        <v>14</v>
      </c>
      <c r="L942" s="8" t="s">
        <v>14</v>
      </c>
      <c r="M942" s="8" t="s">
        <v>14</v>
      </c>
      <c r="N942" s="8" t="s">
        <v>14</v>
      </c>
      <c r="O942" s="8" t="s">
        <v>14</v>
      </c>
      <c r="P942" s="8" t="s">
        <v>14</v>
      </c>
      <c r="Q942" s="8" t="s">
        <v>14</v>
      </c>
      <c r="R942" s="8" t="s">
        <v>14</v>
      </c>
      <c r="S942" s="8" t="s">
        <v>14</v>
      </c>
      <c r="T942" s="8" t="s">
        <v>14</v>
      </c>
    </row>
    <row r="943">
      <c r="A943" s="8" t="s">
        <v>14</v>
      </c>
      <c r="B943" s="8" t="s">
        <v>14</v>
      </c>
      <c r="C943" s="8" t="s">
        <v>14</v>
      </c>
      <c r="D943" s="8" t="s">
        <v>14</v>
      </c>
      <c r="E943" s="8" t="s">
        <v>14</v>
      </c>
      <c r="F943" s="8" t="s">
        <v>14</v>
      </c>
      <c r="G943" s="8" t="s">
        <v>14</v>
      </c>
      <c r="H943" s="8" t="s">
        <v>14</v>
      </c>
      <c r="I943" s="8" t="s">
        <v>14</v>
      </c>
      <c r="J943" s="8" t="s">
        <v>14</v>
      </c>
      <c r="K943" s="8" t="s">
        <v>14</v>
      </c>
      <c r="L943" s="8" t="s">
        <v>14</v>
      </c>
      <c r="M943" s="8" t="s">
        <v>14</v>
      </c>
      <c r="N943" s="8" t="s">
        <v>14</v>
      </c>
      <c r="O943" s="8" t="s">
        <v>14</v>
      </c>
      <c r="P943" s="8" t="s">
        <v>14</v>
      </c>
      <c r="Q943" s="8" t="s">
        <v>14</v>
      </c>
      <c r="R943" s="8" t="s">
        <v>14</v>
      </c>
      <c r="S943" s="8" t="s">
        <v>14</v>
      </c>
      <c r="T943" s="8" t="s">
        <v>14</v>
      </c>
    </row>
    <row r="944">
      <c r="A944" s="8" t="s">
        <v>14</v>
      </c>
      <c r="B944" s="8" t="s">
        <v>14</v>
      </c>
      <c r="C944" s="8" t="s">
        <v>14</v>
      </c>
      <c r="D944" s="8" t="s">
        <v>14</v>
      </c>
      <c r="E944" s="8" t="s">
        <v>14</v>
      </c>
      <c r="F944" s="8" t="s">
        <v>14</v>
      </c>
      <c r="G944" s="8" t="s">
        <v>14</v>
      </c>
      <c r="H944" s="8" t="s">
        <v>14</v>
      </c>
      <c r="I944" s="8" t="s">
        <v>14</v>
      </c>
      <c r="J944" s="8" t="s">
        <v>14</v>
      </c>
      <c r="K944" s="8" t="s">
        <v>14</v>
      </c>
      <c r="L944" s="8" t="s">
        <v>14</v>
      </c>
      <c r="M944" s="8" t="s">
        <v>14</v>
      </c>
      <c r="N944" s="8" t="s">
        <v>14</v>
      </c>
      <c r="O944" s="8" t="s">
        <v>14</v>
      </c>
      <c r="P944" s="8" t="s">
        <v>14</v>
      </c>
      <c r="Q944" s="8" t="s">
        <v>14</v>
      </c>
      <c r="R944" s="8" t="s">
        <v>14</v>
      </c>
      <c r="S944" s="8" t="s">
        <v>14</v>
      </c>
      <c r="T944" s="8" t="s">
        <v>14</v>
      </c>
    </row>
    <row r="945">
      <c r="A945" s="8" t="s">
        <v>14</v>
      </c>
      <c r="B945" s="8" t="s">
        <v>14</v>
      </c>
      <c r="C945" s="8" t="s">
        <v>14</v>
      </c>
      <c r="D945" s="8" t="s">
        <v>14</v>
      </c>
      <c r="E945" s="8" t="s">
        <v>14</v>
      </c>
      <c r="F945" s="8" t="s">
        <v>14</v>
      </c>
      <c r="G945" s="8" t="s">
        <v>14</v>
      </c>
      <c r="H945" s="8" t="s">
        <v>14</v>
      </c>
      <c r="I945" s="8" t="s">
        <v>14</v>
      </c>
      <c r="J945" s="8" t="s">
        <v>14</v>
      </c>
      <c r="K945" s="8" t="s">
        <v>14</v>
      </c>
      <c r="L945" s="8" t="s">
        <v>14</v>
      </c>
      <c r="M945" s="8" t="s">
        <v>14</v>
      </c>
      <c r="N945" s="8" t="s">
        <v>14</v>
      </c>
      <c r="O945" s="8" t="s">
        <v>14</v>
      </c>
      <c r="P945" s="8" t="s">
        <v>14</v>
      </c>
      <c r="Q945" s="8" t="s">
        <v>14</v>
      </c>
      <c r="R945" s="8" t="s">
        <v>14</v>
      </c>
      <c r="S945" s="8" t="s">
        <v>14</v>
      </c>
      <c r="T945" s="8" t="s">
        <v>14</v>
      </c>
    </row>
    <row r="946">
      <c r="A946" s="8" t="s">
        <v>14</v>
      </c>
      <c r="B946" s="8" t="s">
        <v>14</v>
      </c>
      <c r="C946" s="8" t="s">
        <v>14</v>
      </c>
      <c r="D946" s="8" t="s">
        <v>14</v>
      </c>
      <c r="E946" s="8" t="s">
        <v>14</v>
      </c>
      <c r="F946" s="8" t="s">
        <v>14</v>
      </c>
      <c r="G946" s="8" t="s">
        <v>14</v>
      </c>
      <c r="H946" s="8" t="s">
        <v>14</v>
      </c>
      <c r="I946" s="8" t="s">
        <v>14</v>
      </c>
      <c r="J946" s="8" t="s">
        <v>14</v>
      </c>
      <c r="K946" s="8" t="s">
        <v>14</v>
      </c>
      <c r="L946" s="8" t="s">
        <v>14</v>
      </c>
      <c r="M946" s="8" t="s">
        <v>14</v>
      </c>
      <c r="N946" s="8" t="s">
        <v>14</v>
      </c>
      <c r="O946" s="8" t="s">
        <v>14</v>
      </c>
      <c r="P946" s="8" t="s">
        <v>14</v>
      </c>
      <c r="Q946" s="8" t="s">
        <v>14</v>
      </c>
      <c r="R946" s="8" t="s">
        <v>14</v>
      </c>
      <c r="S946" s="8" t="s">
        <v>14</v>
      </c>
      <c r="T946" s="8" t="s">
        <v>14</v>
      </c>
    </row>
    <row r="947">
      <c r="A947" s="8" t="s">
        <v>14</v>
      </c>
      <c r="B947" s="8" t="s">
        <v>14</v>
      </c>
      <c r="C947" s="8" t="s">
        <v>14</v>
      </c>
      <c r="D947" s="8" t="s">
        <v>14</v>
      </c>
      <c r="E947" s="8" t="s">
        <v>14</v>
      </c>
      <c r="F947" s="8" t="s">
        <v>14</v>
      </c>
      <c r="G947" s="8" t="s">
        <v>14</v>
      </c>
      <c r="H947" s="8" t="s">
        <v>14</v>
      </c>
      <c r="I947" s="8" t="s">
        <v>14</v>
      </c>
      <c r="J947" s="8" t="s">
        <v>14</v>
      </c>
      <c r="K947" s="8" t="s">
        <v>14</v>
      </c>
      <c r="L947" s="8" t="s">
        <v>14</v>
      </c>
      <c r="M947" s="8" t="s">
        <v>14</v>
      </c>
      <c r="N947" s="8" t="s">
        <v>14</v>
      </c>
      <c r="O947" s="8" t="s">
        <v>14</v>
      </c>
      <c r="P947" s="8" t="s">
        <v>14</v>
      </c>
      <c r="Q947" s="8" t="s">
        <v>14</v>
      </c>
      <c r="R947" s="8" t="s">
        <v>14</v>
      </c>
      <c r="S947" s="8" t="s">
        <v>14</v>
      </c>
      <c r="T947" s="8" t="s">
        <v>14</v>
      </c>
    </row>
    <row r="948">
      <c r="A948" s="8" t="s">
        <v>14</v>
      </c>
      <c r="B948" s="8" t="s">
        <v>14</v>
      </c>
      <c r="C948" s="8" t="s">
        <v>14</v>
      </c>
      <c r="D948" s="8" t="s">
        <v>14</v>
      </c>
      <c r="E948" s="8" t="s">
        <v>14</v>
      </c>
      <c r="F948" s="8" t="s">
        <v>14</v>
      </c>
      <c r="G948" s="8" t="s">
        <v>14</v>
      </c>
      <c r="H948" s="8" t="s">
        <v>14</v>
      </c>
      <c r="I948" s="8" t="s">
        <v>14</v>
      </c>
      <c r="J948" s="8" t="s">
        <v>14</v>
      </c>
      <c r="K948" s="8" t="s">
        <v>14</v>
      </c>
      <c r="L948" s="8" t="s">
        <v>14</v>
      </c>
      <c r="M948" s="8" t="s">
        <v>14</v>
      </c>
      <c r="N948" s="8" t="s">
        <v>14</v>
      </c>
      <c r="O948" s="8" t="s">
        <v>14</v>
      </c>
      <c r="P948" s="8" t="s">
        <v>14</v>
      </c>
      <c r="Q948" s="8" t="s">
        <v>14</v>
      </c>
      <c r="R948" s="8" t="s">
        <v>14</v>
      </c>
      <c r="S948" s="8" t="s">
        <v>14</v>
      </c>
      <c r="T948" s="8" t="s">
        <v>14</v>
      </c>
    </row>
    <row r="949">
      <c r="A949" s="8" t="s">
        <v>14</v>
      </c>
      <c r="B949" s="8" t="s">
        <v>14</v>
      </c>
      <c r="C949" s="8" t="s">
        <v>14</v>
      </c>
      <c r="D949" s="8" t="s">
        <v>14</v>
      </c>
      <c r="E949" s="8" t="s">
        <v>14</v>
      </c>
      <c r="F949" s="8" t="s">
        <v>14</v>
      </c>
      <c r="G949" s="8" t="s">
        <v>14</v>
      </c>
      <c r="H949" s="8" t="s">
        <v>14</v>
      </c>
      <c r="I949" s="8" t="s">
        <v>14</v>
      </c>
      <c r="J949" s="8" t="s">
        <v>14</v>
      </c>
      <c r="K949" s="8" t="s">
        <v>14</v>
      </c>
      <c r="L949" s="8" t="s">
        <v>14</v>
      </c>
      <c r="M949" s="8" t="s">
        <v>14</v>
      </c>
      <c r="N949" s="8" t="s">
        <v>14</v>
      </c>
      <c r="O949" s="8" t="s">
        <v>14</v>
      </c>
      <c r="P949" s="8" t="s">
        <v>14</v>
      </c>
      <c r="Q949" s="8" t="s">
        <v>14</v>
      </c>
      <c r="R949" s="8" t="s">
        <v>14</v>
      </c>
      <c r="S949" s="8" t="s">
        <v>14</v>
      </c>
      <c r="T949" s="8" t="s">
        <v>14</v>
      </c>
    </row>
    <row r="950">
      <c r="A950" s="8" t="s">
        <v>14</v>
      </c>
      <c r="B950" s="8" t="s">
        <v>14</v>
      </c>
      <c r="C950" s="8" t="s">
        <v>14</v>
      </c>
      <c r="D950" s="8" t="s">
        <v>14</v>
      </c>
      <c r="E950" s="8" t="s">
        <v>14</v>
      </c>
      <c r="F950" s="8" t="s">
        <v>14</v>
      </c>
      <c r="G950" s="8" t="s">
        <v>14</v>
      </c>
      <c r="H950" s="8" t="s">
        <v>14</v>
      </c>
      <c r="I950" s="8" t="s">
        <v>14</v>
      </c>
      <c r="J950" s="8" t="s">
        <v>14</v>
      </c>
      <c r="K950" s="8" t="s">
        <v>14</v>
      </c>
      <c r="L950" s="8" t="s">
        <v>14</v>
      </c>
      <c r="M950" s="8" t="s">
        <v>14</v>
      </c>
      <c r="N950" s="8" t="s">
        <v>14</v>
      </c>
      <c r="O950" s="8" t="s">
        <v>14</v>
      </c>
      <c r="P950" s="8" t="s">
        <v>14</v>
      </c>
      <c r="Q950" s="8" t="s">
        <v>14</v>
      </c>
      <c r="R950" s="8" t="s">
        <v>14</v>
      </c>
      <c r="S950" s="8" t="s">
        <v>14</v>
      </c>
      <c r="T950" s="8" t="s">
        <v>14</v>
      </c>
    </row>
    <row r="951">
      <c r="A951" s="8" t="s">
        <v>14</v>
      </c>
      <c r="B951" s="8" t="s">
        <v>14</v>
      </c>
      <c r="C951" s="8" t="s">
        <v>14</v>
      </c>
      <c r="D951" s="8" t="s">
        <v>14</v>
      </c>
      <c r="E951" s="8" t="s">
        <v>14</v>
      </c>
      <c r="F951" s="8" t="s">
        <v>14</v>
      </c>
      <c r="G951" s="8" t="s">
        <v>14</v>
      </c>
      <c r="H951" s="8" t="s">
        <v>14</v>
      </c>
      <c r="I951" s="8" t="s">
        <v>14</v>
      </c>
      <c r="J951" s="8" t="s">
        <v>14</v>
      </c>
      <c r="K951" s="8" t="s">
        <v>14</v>
      </c>
      <c r="L951" s="8" t="s">
        <v>14</v>
      </c>
      <c r="M951" s="8" t="s">
        <v>14</v>
      </c>
      <c r="N951" s="8" t="s">
        <v>14</v>
      </c>
      <c r="O951" s="8" t="s">
        <v>14</v>
      </c>
      <c r="P951" s="8" t="s">
        <v>14</v>
      </c>
      <c r="Q951" s="8" t="s">
        <v>14</v>
      </c>
      <c r="R951" s="8" t="s">
        <v>14</v>
      </c>
      <c r="S951" s="8" t="s">
        <v>14</v>
      </c>
      <c r="T951" s="8" t="s">
        <v>14</v>
      </c>
    </row>
    <row r="952">
      <c r="A952" s="8" t="s">
        <v>14</v>
      </c>
      <c r="B952" s="8" t="s">
        <v>14</v>
      </c>
      <c r="C952" s="8" t="s">
        <v>14</v>
      </c>
      <c r="D952" s="8" t="s">
        <v>14</v>
      </c>
      <c r="E952" s="8" t="s">
        <v>14</v>
      </c>
      <c r="F952" s="8" t="s">
        <v>14</v>
      </c>
      <c r="G952" s="8" t="s">
        <v>14</v>
      </c>
      <c r="H952" s="8" t="s">
        <v>14</v>
      </c>
      <c r="I952" s="8" t="s">
        <v>14</v>
      </c>
      <c r="J952" s="8" t="s">
        <v>14</v>
      </c>
      <c r="K952" s="8" t="s">
        <v>14</v>
      </c>
      <c r="L952" s="8" t="s">
        <v>14</v>
      </c>
      <c r="M952" s="8" t="s">
        <v>14</v>
      </c>
      <c r="N952" s="8" t="s">
        <v>14</v>
      </c>
      <c r="O952" s="8" t="s">
        <v>14</v>
      </c>
      <c r="P952" s="8" t="s">
        <v>14</v>
      </c>
      <c r="Q952" s="8" t="s">
        <v>14</v>
      </c>
      <c r="R952" s="8" t="s">
        <v>14</v>
      </c>
      <c r="S952" s="8" t="s">
        <v>14</v>
      </c>
      <c r="T952" s="8" t="s">
        <v>14</v>
      </c>
    </row>
    <row r="953">
      <c r="A953" s="8" t="s">
        <v>14</v>
      </c>
      <c r="B953" s="8" t="s">
        <v>14</v>
      </c>
      <c r="C953" s="8" t="s">
        <v>14</v>
      </c>
      <c r="D953" s="8" t="s">
        <v>14</v>
      </c>
      <c r="E953" s="8" t="s">
        <v>14</v>
      </c>
      <c r="F953" s="8" t="s">
        <v>14</v>
      </c>
      <c r="G953" s="8" t="s">
        <v>14</v>
      </c>
      <c r="H953" s="8" t="s">
        <v>14</v>
      </c>
      <c r="I953" s="8" t="s">
        <v>14</v>
      </c>
      <c r="J953" s="8" t="s">
        <v>14</v>
      </c>
      <c r="K953" s="8" t="s">
        <v>14</v>
      </c>
      <c r="L953" s="8" t="s">
        <v>14</v>
      </c>
      <c r="M953" s="8" t="s">
        <v>14</v>
      </c>
      <c r="N953" s="8" t="s">
        <v>14</v>
      </c>
      <c r="O953" s="8" t="s">
        <v>14</v>
      </c>
      <c r="P953" s="8" t="s">
        <v>14</v>
      </c>
      <c r="Q953" s="8" t="s">
        <v>14</v>
      </c>
      <c r="R953" s="8" t="s">
        <v>14</v>
      </c>
      <c r="S953" s="8" t="s">
        <v>14</v>
      </c>
      <c r="T953" s="8" t="s">
        <v>14</v>
      </c>
    </row>
    <row r="954">
      <c r="A954" s="8" t="s">
        <v>14</v>
      </c>
      <c r="B954" s="8" t="s">
        <v>14</v>
      </c>
      <c r="C954" s="8" t="s">
        <v>14</v>
      </c>
      <c r="D954" s="8" t="s">
        <v>14</v>
      </c>
      <c r="E954" s="8" t="s">
        <v>14</v>
      </c>
      <c r="F954" s="8" t="s">
        <v>14</v>
      </c>
      <c r="G954" s="8" t="s">
        <v>14</v>
      </c>
      <c r="H954" s="8" t="s">
        <v>14</v>
      </c>
      <c r="I954" s="8" t="s">
        <v>14</v>
      </c>
      <c r="J954" s="8" t="s">
        <v>14</v>
      </c>
      <c r="K954" s="8" t="s">
        <v>14</v>
      </c>
      <c r="L954" s="8" t="s">
        <v>14</v>
      </c>
      <c r="M954" s="8" t="s">
        <v>14</v>
      </c>
      <c r="N954" s="8" t="s">
        <v>14</v>
      </c>
      <c r="O954" s="8" t="s">
        <v>14</v>
      </c>
      <c r="P954" s="8" t="s">
        <v>14</v>
      </c>
      <c r="Q954" s="8" t="s">
        <v>14</v>
      </c>
      <c r="R954" s="8" t="s">
        <v>14</v>
      </c>
      <c r="S954" s="8" t="s">
        <v>14</v>
      </c>
      <c r="T954" s="8" t="s">
        <v>14</v>
      </c>
    </row>
    <row r="955">
      <c r="A955" s="8" t="s">
        <v>14</v>
      </c>
      <c r="B955" s="8" t="s">
        <v>14</v>
      </c>
      <c r="C955" s="8" t="s">
        <v>14</v>
      </c>
      <c r="D955" s="8" t="s">
        <v>14</v>
      </c>
      <c r="E955" s="8" t="s">
        <v>14</v>
      </c>
      <c r="F955" s="8" t="s">
        <v>14</v>
      </c>
      <c r="G955" s="8" t="s">
        <v>14</v>
      </c>
      <c r="H955" s="8" t="s">
        <v>14</v>
      </c>
      <c r="I955" s="8" t="s">
        <v>14</v>
      </c>
      <c r="J955" s="8" t="s">
        <v>14</v>
      </c>
      <c r="K955" s="8" t="s">
        <v>14</v>
      </c>
      <c r="L955" s="8" t="s">
        <v>14</v>
      </c>
      <c r="M955" s="8" t="s">
        <v>14</v>
      </c>
      <c r="N955" s="8" t="s">
        <v>14</v>
      </c>
      <c r="O955" s="8" t="s">
        <v>14</v>
      </c>
      <c r="P955" s="8" t="s">
        <v>14</v>
      </c>
      <c r="Q955" s="8" t="s">
        <v>14</v>
      </c>
      <c r="R955" s="8" t="s">
        <v>14</v>
      </c>
      <c r="S955" s="8" t="s">
        <v>14</v>
      </c>
      <c r="T955" s="8" t="s">
        <v>14</v>
      </c>
    </row>
    <row r="956">
      <c r="A956" s="8" t="s">
        <v>14</v>
      </c>
      <c r="B956" s="8" t="s">
        <v>14</v>
      </c>
      <c r="C956" s="8" t="s">
        <v>14</v>
      </c>
      <c r="D956" s="8" t="s">
        <v>14</v>
      </c>
      <c r="E956" s="8" t="s">
        <v>14</v>
      </c>
      <c r="F956" s="8" t="s">
        <v>14</v>
      </c>
      <c r="G956" s="8" t="s">
        <v>14</v>
      </c>
      <c r="H956" s="8" t="s">
        <v>14</v>
      </c>
      <c r="I956" s="8" t="s">
        <v>14</v>
      </c>
      <c r="J956" s="8" t="s">
        <v>14</v>
      </c>
      <c r="K956" s="8" t="s">
        <v>14</v>
      </c>
      <c r="L956" s="8" t="s">
        <v>14</v>
      </c>
      <c r="M956" s="8" t="s">
        <v>14</v>
      </c>
      <c r="N956" s="8" t="s">
        <v>14</v>
      </c>
      <c r="O956" s="8" t="s">
        <v>14</v>
      </c>
      <c r="P956" s="8" t="s">
        <v>14</v>
      </c>
      <c r="Q956" s="8" t="s">
        <v>14</v>
      </c>
      <c r="R956" s="8" t="s">
        <v>14</v>
      </c>
      <c r="S956" s="8" t="s">
        <v>14</v>
      </c>
      <c r="T956" s="8" t="s">
        <v>14</v>
      </c>
    </row>
    <row r="957">
      <c r="A957" s="8" t="s">
        <v>14</v>
      </c>
      <c r="B957" s="8" t="s">
        <v>14</v>
      </c>
      <c r="C957" s="8" t="s">
        <v>14</v>
      </c>
      <c r="D957" s="8" t="s">
        <v>14</v>
      </c>
      <c r="E957" s="8" t="s">
        <v>14</v>
      </c>
      <c r="F957" s="8" t="s">
        <v>14</v>
      </c>
      <c r="G957" s="8" t="s">
        <v>14</v>
      </c>
      <c r="H957" s="8" t="s">
        <v>14</v>
      </c>
      <c r="I957" s="8" t="s">
        <v>14</v>
      </c>
      <c r="J957" s="8" t="s">
        <v>14</v>
      </c>
      <c r="K957" s="8" t="s">
        <v>14</v>
      </c>
      <c r="L957" s="8" t="s">
        <v>14</v>
      </c>
      <c r="M957" s="8" t="s">
        <v>14</v>
      </c>
      <c r="N957" s="8" t="s">
        <v>14</v>
      </c>
      <c r="O957" s="8" t="s">
        <v>14</v>
      </c>
      <c r="P957" s="8" t="s">
        <v>14</v>
      </c>
      <c r="Q957" s="8" t="s">
        <v>14</v>
      </c>
      <c r="R957" s="8" t="s">
        <v>14</v>
      </c>
      <c r="S957" s="8" t="s">
        <v>14</v>
      </c>
      <c r="T957" s="8" t="s">
        <v>14</v>
      </c>
    </row>
    <row r="958">
      <c r="A958" s="8" t="s">
        <v>14</v>
      </c>
      <c r="B958" s="8" t="s">
        <v>14</v>
      </c>
      <c r="C958" s="8" t="s">
        <v>14</v>
      </c>
      <c r="D958" s="8" t="s">
        <v>14</v>
      </c>
      <c r="E958" s="8" t="s">
        <v>14</v>
      </c>
      <c r="F958" s="8" t="s">
        <v>14</v>
      </c>
      <c r="G958" s="8" t="s">
        <v>14</v>
      </c>
      <c r="H958" s="8" t="s">
        <v>14</v>
      </c>
      <c r="I958" s="8" t="s">
        <v>14</v>
      </c>
      <c r="J958" s="8" t="s">
        <v>14</v>
      </c>
      <c r="K958" s="8" t="s">
        <v>14</v>
      </c>
      <c r="L958" s="8" t="s">
        <v>14</v>
      </c>
      <c r="M958" s="8" t="s">
        <v>14</v>
      </c>
      <c r="N958" s="8" t="s">
        <v>14</v>
      </c>
      <c r="O958" s="8" t="s">
        <v>14</v>
      </c>
      <c r="P958" s="8" t="s">
        <v>14</v>
      </c>
      <c r="Q958" s="8" t="s">
        <v>14</v>
      </c>
      <c r="R958" s="8" t="s">
        <v>14</v>
      </c>
      <c r="S958" s="8" t="s">
        <v>14</v>
      </c>
      <c r="T958" s="8" t="s">
        <v>14</v>
      </c>
    </row>
    <row r="959">
      <c r="A959" s="8" t="s">
        <v>14</v>
      </c>
      <c r="B959" s="8" t="s">
        <v>14</v>
      </c>
      <c r="C959" s="8" t="s">
        <v>14</v>
      </c>
      <c r="D959" s="8" t="s">
        <v>14</v>
      </c>
      <c r="E959" s="8" t="s">
        <v>14</v>
      </c>
      <c r="F959" s="8" t="s">
        <v>14</v>
      </c>
      <c r="G959" s="8" t="s">
        <v>14</v>
      </c>
      <c r="H959" s="8" t="s">
        <v>14</v>
      </c>
      <c r="I959" s="8" t="s">
        <v>14</v>
      </c>
      <c r="J959" s="8" t="s">
        <v>14</v>
      </c>
      <c r="K959" s="8" t="s">
        <v>14</v>
      </c>
      <c r="L959" s="8" t="s">
        <v>14</v>
      </c>
      <c r="M959" s="8" t="s">
        <v>14</v>
      </c>
      <c r="N959" s="8" t="s">
        <v>14</v>
      </c>
      <c r="O959" s="8" t="s">
        <v>14</v>
      </c>
      <c r="P959" s="8" t="s">
        <v>14</v>
      </c>
      <c r="Q959" s="8" t="s">
        <v>14</v>
      </c>
      <c r="R959" s="8" t="s">
        <v>14</v>
      </c>
      <c r="S959" s="8" t="s">
        <v>14</v>
      </c>
      <c r="T959" s="8" t="s">
        <v>14</v>
      </c>
    </row>
    <row r="960">
      <c r="A960" s="8" t="s">
        <v>14</v>
      </c>
      <c r="B960" s="8" t="s">
        <v>14</v>
      </c>
      <c r="C960" s="8" t="s">
        <v>14</v>
      </c>
      <c r="D960" s="8" t="s">
        <v>14</v>
      </c>
      <c r="E960" s="8" t="s">
        <v>14</v>
      </c>
      <c r="F960" s="8" t="s">
        <v>14</v>
      </c>
      <c r="G960" s="8" t="s">
        <v>14</v>
      </c>
      <c r="H960" s="8" t="s">
        <v>14</v>
      </c>
      <c r="I960" s="8" t="s">
        <v>14</v>
      </c>
      <c r="J960" s="8" t="s">
        <v>14</v>
      </c>
      <c r="K960" s="8" t="s">
        <v>14</v>
      </c>
      <c r="L960" s="8" t="s">
        <v>14</v>
      </c>
      <c r="M960" s="8" t="s">
        <v>14</v>
      </c>
      <c r="N960" s="8" t="s">
        <v>14</v>
      </c>
      <c r="O960" s="8" t="s">
        <v>14</v>
      </c>
      <c r="P960" s="8" t="s">
        <v>14</v>
      </c>
      <c r="Q960" s="8" t="s">
        <v>14</v>
      </c>
      <c r="R960" s="8" t="s">
        <v>14</v>
      </c>
      <c r="S960" s="8" t="s">
        <v>14</v>
      </c>
      <c r="T960" s="8" t="s">
        <v>14</v>
      </c>
    </row>
    <row r="961">
      <c r="A961" s="8" t="s">
        <v>14</v>
      </c>
      <c r="B961" s="8" t="s">
        <v>14</v>
      </c>
      <c r="C961" s="8" t="s">
        <v>14</v>
      </c>
      <c r="D961" s="8" t="s">
        <v>14</v>
      </c>
      <c r="E961" s="8" t="s">
        <v>14</v>
      </c>
      <c r="F961" s="8" t="s">
        <v>14</v>
      </c>
      <c r="G961" s="8" t="s">
        <v>14</v>
      </c>
      <c r="H961" s="8" t="s">
        <v>14</v>
      </c>
      <c r="I961" s="8" t="s">
        <v>14</v>
      </c>
      <c r="J961" s="8" t="s">
        <v>14</v>
      </c>
      <c r="K961" s="8" t="s">
        <v>14</v>
      </c>
      <c r="L961" s="8" t="s">
        <v>14</v>
      </c>
      <c r="M961" s="8" t="s">
        <v>14</v>
      </c>
      <c r="N961" s="8" t="s">
        <v>14</v>
      </c>
      <c r="O961" s="8" t="s">
        <v>14</v>
      </c>
      <c r="P961" s="8" t="s">
        <v>14</v>
      </c>
      <c r="Q961" s="8" t="s">
        <v>14</v>
      </c>
      <c r="R961" s="8" t="s">
        <v>14</v>
      </c>
      <c r="S961" s="8" t="s">
        <v>14</v>
      </c>
      <c r="T961" s="8" t="s">
        <v>14</v>
      </c>
    </row>
    <row r="962">
      <c r="A962" s="8" t="s">
        <v>14</v>
      </c>
      <c r="B962" s="8" t="s">
        <v>14</v>
      </c>
      <c r="C962" s="8" t="s">
        <v>14</v>
      </c>
      <c r="D962" s="8" t="s">
        <v>14</v>
      </c>
      <c r="E962" s="8" t="s">
        <v>14</v>
      </c>
      <c r="F962" s="8" t="s">
        <v>14</v>
      </c>
      <c r="G962" s="8" t="s">
        <v>14</v>
      </c>
      <c r="H962" s="8" t="s">
        <v>14</v>
      </c>
      <c r="I962" s="8" t="s">
        <v>14</v>
      </c>
      <c r="J962" s="8" t="s">
        <v>14</v>
      </c>
      <c r="K962" s="8" t="s">
        <v>14</v>
      </c>
      <c r="L962" s="8" t="s">
        <v>14</v>
      </c>
      <c r="M962" s="8" t="s">
        <v>14</v>
      </c>
      <c r="N962" s="8" t="s">
        <v>14</v>
      </c>
      <c r="O962" s="8" t="s">
        <v>14</v>
      </c>
      <c r="P962" s="8" t="s">
        <v>14</v>
      </c>
      <c r="Q962" s="8" t="s">
        <v>14</v>
      </c>
      <c r="R962" s="8" t="s">
        <v>14</v>
      </c>
      <c r="S962" s="8" t="s">
        <v>14</v>
      </c>
      <c r="T962" s="8" t="s">
        <v>14</v>
      </c>
    </row>
    <row r="963">
      <c r="A963" s="8" t="s">
        <v>14</v>
      </c>
      <c r="B963" s="8" t="s">
        <v>14</v>
      </c>
      <c r="C963" s="8" t="s">
        <v>14</v>
      </c>
      <c r="D963" s="8" t="s">
        <v>14</v>
      </c>
      <c r="E963" s="8" t="s">
        <v>14</v>
      </c>
      <c r="F963" s="8" t="s">
        <v>14</v>
      </c>
      <c r="G963" s="8" t="s">
        <v>14</v>
      </c>
      <c r="H963" s="8" t="s">
        <v>14</v>
      </c>
      <c r="I963" s="8" t="s">
        <v>14</v>
      </c>
      <c r="J963" s="8" t="s">
        <v>14</v>
      </c>
      <c r="K963" s="8" t="s">
        <v>14</v>
      </c>
      <c r="L963" s="8" t="s">
        <v>14</v>
      </c>
      <c r="M963" s="8" t="s">
        <v>14</v>
      </c>
      <c r="N963" s="8" t="s">
        <v>14</v>
      </c>
      <c r="O963" s="8" t="s">
        <v>14</v>
      </c>
      <c r="P963" s="8" t="s">
        <v>14</v>
      </c>
      <c r="Q963" s="8" t="s">
        <v>14</v>
      </c>
      <c r="R963" s="8" t="s">
        <v>14</v>
      </c>
      <c r="S963" s="8" t="s">
        <v>14</v>
      </c>
      <c r="T963" s="8" t="s">
        <v>14</v>
      </c>
    </row>
    <row r="964">
      <c r="A964" s="8" t="s">
        <v>14</v>
      </c>
      <c r="B964" s="8" t="s">
        <v>14</v>
      </c>
      <c r="C964" s="8" t="s">
        <v>14</v>
      </c>
      <c r="D964" s="8" t="s">
        <v>14</v>
      </c>
      <c r="E964" s="8" t="s">
        <v>14</v>
      </c>
      <c r="F964" s="8" t="s">
        <v>14</v>
      </c>
      <c r="G964" s="8" t="s">
        <v>14</v>
      </c>
      <c r="H964" s="8" t="s">
        <v>14</v>
      </c>
      <c r="I964" s="8" t="s">
        <v>14</v>
      </c>
      <c r="J964" s="8" t="s">
        <v>14</v>
      </c>
      <c r="K964" s="8" t="s">
        <v>14</v>
      </c>
      <c r="L964" s="8" t="s">
        <v>14</v>
      </c>
      <c r="M964" s="8" t="s">
        <v>14</v>
      </c>
      <c r="N964" s="8" t="s">
        <v>14</v>
      </c>
      <c r="O964" s="8" t="s">
        <v>14</v>
      </c>
      <c r="P964" s="8" t="s">
        <v>14</v>
      </c>
      <c r="Q964" s="8" t="s">
        <v>14</v>
      </c>
      <c r="R964" s="8" t="s">
        <v>14</v>
      </c>
      <c r="S964" s="8" t="s">
        <v>14</v>
      </c>
      <c r="T964" s="8" t="s">
        <v>14</v>
      </c>
    </row>
    <row r="965">
      <c r="A965" s="8" t="s">
        <v>14</v>
      </c>
      <c r="B965" s="8" t="s">
        <v>14</v>
      </c>
      <c r="C965" s="8" t="s">
        <v>14</v>
      </c>
      <c r="D965" s="8" t="s">
        <v>14</v>
      </c>
      <c r="E965" s="8" t="s">
        <v>14</v>
      </c>
      <c r="F965" s="8" t="s">
        <v>14</v>
      </c>
      <c r="G965" s="8" t="s">
        <v>14</v>
      </c>
      <c r="H965" s="8" t="s">
        <v>14</v>
      </c>
      <c r="I965" s="8" t="s">
        <v>14</v>
      </c>
      <c r="J965" s="8" t="s">
        <v>14</v>
      </c>
      <c r="K965" s="8" t="s">
        <v>14</v>
      </c>
      <c r="L965" s="8" t="s">
        <v>14</v>
      </c>
      <c r="M965" s="8" t="s">
        <v>14</v>
      </c>
      <c r="N965" s="8" t="s">
        <v>14</v>
      </c>
      <c r="O965" s="8" t="s">
        <v>14</v>
      </c>
      <c r="P965" s="8" t="s">
        <v>14</v>
      </c>
      <c r="Q965" s="8" t="s">
        <v>14</v>
      </c>
      <c r="R965" s="8" t="s">
        <v>14</v>
      </c>
      <c r="S965" s="8" t="s">
        <v>14</v>
      </c>
      <c r="T965" s="8" t="s">
        <v>14</v>
      </c>
    </row>
    <row r="966">
      <c r="A966" s="8" t="s">
        <v>14</v>
      </c>
      <c r="B966" s="8" t="s">
        <v>14</v>
      </c>
      <c r="C966" s="8" t="s">
        <v>14</v>
      </c>
      <c r="D966" s="8" t="s">
        <v>14</v>
      </c>
      <c r="E966" s="8" t="s">
        <v>14</v>
      </c>
      <c r="F966" s="8" t="s">
        <v>14</v>
      </c>
      <c r="G966" s="8" t="s">
        <v>14</v>
      </c>
      <c r="H966" s="8" t="s">
        <v>14</v>
      </c>
      <c r="I966" s="8" t="s">
        <v>14</v>
      </c>
      <c r="J966" s="8" t="s">
        <v>14</v>
      </c>
      <c r="K966" s="8" t="s">
        <v>14</v>
      </c>
      <c r="L966" s="8" t="s">
        <v>14</v>
      </c>
      <c r="M966" s="8" t="s">
        <v>14</v>
      </c>
      <c r="N966" s="8" t="s">
        <v>14</v>
      </c>
      <c r="O966" s="8" t="s">
        <v>14</v>
      </c>
      <c r="P966" s="8" t="s">
        <v>14</v>
      </c>
      <c r="Q966" s="8" t="s">
        <v>14</v>
      </c>
      <c r="R966" s="8" t="s">
        <v>14</v>
      </c>
      <c r="S966" s="8" t="s">
        <v>14</v>
      </c>
      <c r="T966" s="8" t="s">
        <v>14</v>
      </c>
    </row>
    <row r="967">
      <c r="A967" s="8" t="s">
        <v>14</v>
      </c>
      <c r="B967" s="8" t="s">
        <v>14</v>
      </c>
      <c r="C967" s="8" t="s">
        <v>14</v>
      </c>
      <c r="D967" s="8" t="s">
        <v>14</v>
      </c>
      <c r="E967" s="8" t="s">
        <v>14</v>
      </c>
      <c r="F967" s="8" t="s">
        <v>14</v>
      </c>
      <c r="G967" s="8" t="s">
        <v>14</v>
      </c>
      <c r="H967" s="8" t="s">
        <v>14</v>
      </c>
      <c r="I967" s="8" t="s">
        <v>14</v>
      </c>
      <c r="J967" s="8" t="s">
        <v>14</v>
      </c>
      <c r="K967" s="8" t="s">
        <v>14</v>
      </c>
      <c r="L967" s="8" t="s">
        <v>14</v>
      </c>
      <c r="M967" s="8" t="s">
        <v>14</v>
      </c>
      <c r="N967" s="8" t="s">
        <v>14</v>
      </c>
      <c r="O967" s="8" t="s">
        <v>14</v>
      </c>
      <c r="P967" s="8" t="s">
        <v>14</v>
      </c>
      <c r="Q967" s="8" t="s">
        <v>14</v>
      </c>
      <c r="R967" s="8" t="s">
        <v>14</v>
      </c>
      <c r="S967" s="8" t="s">
        <v>14</v>
      </c>
      <c r="T967" s="8" t="s">
        <v>14</v>
      </c>
    </row>
    <row r="968">
      <c r="A968" s="8" t="s">
        <v>14</v>
      </c>
      <c r="B968" s="8" t="s">
        <v>14</v>
      </c>
      <c r="C968" s="8" t="s">
        <v>14</v>
      </c>
      <c r="D968" s="8" t="s">
        <v>14</v>
      </c>
      <c r="E968" s="8" t="s">
        <v>14</v>
      </c>
      <c r="F968" s="8" t="s">
        <v>14</v>
      </c>
      <c r="G968" s="8" t="s">
        <v>14</v>
      </c>
      <c r="H968" s="8" t="s">
        <v>14</v>
      </c>
      <c r="I968" s="8" t="s">
        <v>14</v>
      </c>
      <c r="J968" s="8" t="s">
        <v>14</v>
      </c>
      <c r="K968" s="8" t="s">
        <v>14</v>
      </c>
      <c r="L968" s="8" t="s">
        <v>14</v>
      </c>
      <c r="M968" s="8" t="s">
        <v>14</v>
      </c>
      <c r="N968" s="8" t="s">
        <v>14</v>
      </c>
      <c r="O968" s="8" t="s">
        <v>14</v>
      </c>
      <c r="P968" s="8" t="s">
        <v>14</v>
      </c>
      <c r="Q968" s="8" t="s">
        <v>14</v>
      </c>
      <c r="R968" s="8" t="s">
        <v>14</v>
      </c>
      <c r="S968" s="8" t="s">
        <v>14</v>
      </c>
      <c r="T968" s="8" t="s">
        <v>14</v>
      </c>
    </row>
    <row r="969">
      <c r="A969" s="8" t="s">
        <v>14</v>
      </c>
      <c r="B969" s="8" t="s">
        <v>14</v>
      </c>
      <c r="C969" s="8" t="s">
        <v>14</v>
      </c>
      <c r="D969" s="8" t="s">
        <v>14</v>
      </c>
      <c r="E969" s="8" t="s">
        <v>14</v>
      </c>
      <c r="F969" s="8" t="s">
        <v>14</v>
      </c>
      <c r="G969" s="8" t="s">
        <v>14</v>
      </c>
      <c r="H969" s="8" t="s">
        <v>14</v>
      </c>
      <c r="I969" s="8" t="s">
        <v>14</v>
      </c>
      <c r="J969" s="8" t="s">
        <v>14</v>
      </c>
      <c r="K969" s="8" t="s">
        <v>14</v>
      </c>
      <c r="L969" s="8" t="s">
        <v>14</v>
      </c>
      <c r="M969" s="8" t="s">
        <v>14</v>
      </c>
      <c r="N969" s="8" t="s">
        <v>14</v>
      </c>
      <c r="O969" s="8" t="s">
        <v>14</v>
      </c>
      <c r="P969" s="8" t="s">
        <v>14</v>
      </c>
      <c r="Q969" s="8" t="s">
        <v>14</v>
      </c>
      <c r="R969" s="8" t="s">
        <v>14</v>
      </c>
      <c r="S969" s="8" t="s">
        <v>14</v>
      </c>
      <c r="T969" s="8" t="s">
        <v>14</v>
      </c>
    </row>
    <row r="970">
      <c r="A970" s="8" t="s">
        <v>14</v>
      </c>
      <c r="B970" s="8" t="s">
        <v>14</v>
      </c>
      <c r="C970" s="8" t="s">
        <v>14</v>
      </c>
      <c r="D970" s="8" t="s">
        <v>14</v>
      </c>
      <c r="E970" s="8" t="s">
        <v>14</v>
      </c>
      <c r="F970" s="8" t="s">
        <v>14</v>
      </c>
      <c r="G970" s="8" t="s">
        <v>14</v>
      </c>
      <c r="H970" s="8" t="s">
        <v>14</v>
      </c>
      <c r="I970" s="8" t="s">
        <v>14</v>
      </c>
      <c r="J970" s="8" t="s">
        <v>14</v>
      </c>
      <c r="K970" s="8" t="s">
        <v>14</v>
      </c>
      <c r="L970" s="8" t="s">
        <v>14</v>
      </c>
      <c r="M970" s="8" t="s">
        <v>14</v>
      </c>
      <c r="N970" s="8" t="s">
        <v>14</v>
      </c>
      <c r="O970" s="8" t="s">
        <v>14</v>
      </c>
      <c r="P970" s="8" t="s">
        <v>14</v>
      </c>
      <c r="Q970" s="8" t="s">
        <v>14</v>
      </c>
      <c r="R970" s="8" t="s">
        <v>14</v>
      </c>
      <c r="S970" s="8" t="s">
        <v>14</v>
      </c>
      <c r="T970" s="8" t="s">
        <v>14</v>
      </c>
    </row>
    <row r="971">
      <c r="A971" s="8" t="s">
        <v>14</v>
      </c>
      <c r="B971" s="8" t="s">
        <v>14</v>
      </c>
      <c r="C971" s="8" t="s">
        <v>14</v>
      </c>
      <c r="D971" s="8" t="s">
        <v>14</v>
      </c>
      <c r="E971" s="8" t="s">
        <v>14</v>
      </c>
      <c r="F971" s="8" t="s">
        <v>14</v>
      </c>
      <c r="G971" s="8" t="s">
        <v>14</v>
      </c>
      <c r="H971" s="8" t="s">
        <v>14</v>
      </c>
      <c r="I971" s="8" t="s">
        <v>14</v>
      </c>
      <c r="J971" s="8" t="s">
        <v>14</v>
      </c>
      <c r="K971" s="8" t="s">
        <v>14</v>
      </c>
      <c r="L971" s="8" t="s">
        <v>14</v>
      </c>
      <c r="M971" s="8" t="s">
        <v>14</v>
      </c>
      <c r="N971" s="8" t="s">
        <v>14</v>
      </c>
      <c r="O971" s="8" t="s">
        <v>14</v>
      </c>
      <c r="P971" s="8" t="s">
        <v>14</v>
      </c>
      <c r="Q971" s="8" t="s">
        <v>14</v>
      </c>
      <c r="R971" s="8" t="s">
        <v>14</v>
      </c>
      <c r="S971" s="8" t="s">
        <v>14</v>
      </c>
      <c r="T971" s="8" t="s">
        <v>14</v>
      </c>
    </row>
    <row r="972">
      <c r="A972" s="8" t="s">
        <v>14</v>
      </c>
      <c r="B972" s="8" t="s">
        <v>14</v>
      </c>
      <c r="C972" s="8" t="s">
        <v>14</v>
      </c>
      <c r="D972" s="8" t="s">
        <v>14</v>
      </c>
      <c r="E972" s="8" t="s">
        <v>14</v>
      </c>
      <c r="F972" s="8" t="s">
        <v>14</v>
      </c>
      <c r="G972" s="8" t="s">
        <v>14</v>
      </c>
      <c r="H972" s="8" t="s">
        <v>14</v>
      </c>
      <c r="I972" s="8" t="s">
        <v>14</v>
      </c>
      <c r="J972" s="8" t="s">
        <v>14</v>
      </c>
      <c r="K972" s="8" t="s">
        <v>14</v>
      </c>
      <c r="L972" s="8" t="s">
        <v>14</v>
      </c>
      <c r="M972" s="8" t="s">
        <v>14</v>
      </c>
      <c r="N972" s="8" t="s">
        <v>14</v>
      </c>
      <c r="O972" s="8" t="s">
        <v>14</v>
      </c>
      <c r="P972" s="8" t="s">
        <v>14</v>
      </c>
      <c r="Q972" s="8" t="s">
        <v>14</v>
      </c>
      <c r="R972" s="8" t="s">
        <v>14</v>
      </c>
      <c r="S972" s="8" t="s">
        <v>14</v>
      </c>
      <c r="T972" s="8" t="s">
        <v>14</v>
      </c>
    </row>
    <row r="973">
      <c r="A973" s="8" t="s">
        <v>14</v>
      </c>
      <c r="B973" s="8" t="s">
        <v>14</v>
      </c>
      <c r="C973" s="8" t="s">
        <v>14</v>
      </c>
      <c r="D973" s="8" t="s">
        <v>14</v>
      </c>
      <c r="E973" s="8" t="s">
        <v>14</v>
      </c>
      <c r="F973" s="8" t="s">
        <v>14</v>
      </c>
      <c r="G973" s="8" t="s">
        <v>14</v>
      </c>
      <c r="H973" s="8" t="s">
        <v>14</v>
      </c>
      <c r="I973" s="8" t="s">
        <v>14</v>
      </c>
      <c r="J973" s="8" t="s">
        <v>14</v>
      </c>
      <c r="K973" s="8" t="s">
        <v>14</v>
      </c>
      <c r="L973" s="8" t="s">
        <v>14</v>
      </c>
      <c r="M973" s="8" t="s">
        <v>14</v>
      </c>
      <c r="N973" s="8" t="s">
        <v>14</v>
      </c>
      <c r="O973" s="8" t="s">
        <v>14</v>
      </c>
      <c r="P973" s="8" t="s">
        <v>14</v>
      </c>
      <c r="Q973" s="8" t="s">
        <v>14</v>
      </c>
      <c r="R973" s="8" t="s">
        <v>14</v>
      </c>
      <c r="S973" s="8" t="s">
        <v>14</v>
      </c>
      <c r="T973" s="8" t="s">
        <v>14</v>
      </c>
    </row>
    <row r="974">
      <c r="A974" s="8" t="s">
        <v>14</v>
      </c>
      <c r="B974" s="8" t="s">
        <v>14</v>
      </c>
      <c r="C974" s="8" t="s">
        <v>14</v>
      </c>
      <c r="D974" s="8" t="s">
        <v>14</v>
      </c>
      <c r="E974" s="8" t="s">
        <v>14</v>
      </c>
      <c r="F974" s="8" t="s">
        <v>14</v>
      </c>
      <c r="G974" s="8" t="s">
        <v>14</v>
      </c>
      <c r="H974" s="8" t="s">
        <v>14</v>
      </c>
      <c r="I974" s="8" t="s">
        <v>14</v>
      </c>
      <c r="J974" s="8" t="s">
        <v>14</v>
      </c>
      <c r="K974" s="8" t="s">
        <v>14</v>
      </c>
      <c r="L974" s="8" t="s">
        <v>14</v>
      </c>
      <c r="M974" s="8" t="s">
        <v>14</v>
      </c>
      <c r="N974" s="8" t="s">
        <v>14</v>
      </c>
      <c r="O974" s="8" t="s">
        <v>14</v>
      </c>
      <c r="P974" s="8" t="s">
        <v>14</v>
      </c>
      <c r="Q974" s="8" t="s">
        <v>14</v>
      </c>
      <c r="R974" s="8" t="s">
        <v>14</v>
      </c>
      <c r="S974" s="8" t="s">
        <v>14</v>
      </c>
      <c r="T974" s="8" t="s">
        <v>14</v>
      </c>
    </row>
    <row r="975">
      <c r="A975" s="8" t="s">
        <v>14</v>
      </c>
      <c r="B975" s="8" t="s">
        <v>14</v>
      </c>
      <c r="C975" s="8" t="s">
        <v>14</v>
      </c>
      <c r="D975" s="8" t="s">
        <v>14</v>
      </c>
      <c r="E975" s="8" t="s">
        <v>14</v>
      </c>
      <c r="F975" s="8" t="s">
        <v>14</v>
      </c>
      <c r="G975" s="8" t="s">
        <v>14</v>
      </c>
      <c r="H975" s="8" t="s">
        <v>14</v>
      </c>
      <c r="I975" s="8" t="s">
        <v>14</v>
      </c>
      <c r="J975" s="8" t="s">
        <v>14</v>
      </c>
      <c r="K975" s="8" t="s">
        <v>14</v>
      </c>
      <c r="L975" s="8" t="s">
        <v>14</v>
      </c>
      <c r="M975" s="8" t="s">
        <v>14</v>
      </c>
      <c r="N975" s="8" t="s">
        <v>14</v>
      </c>
      <c r="O975" s="8" t="s">
        <v>14</v>
      </c>
      <c r="P975" s="8" t="s">
        <v>14</v>
      </c>
      <c r="Q975" s="8" t="s">
        <v>14</v>
      </c>
      <c r="R975" s="8" t="s">
        <v>14</v>
      </c>
      <c r="S975" s="8" t="s">
        <v>14</v>
      </c>
      <c r="T975" s="8" t="s">
        <v>14</v>
      </c>
    </row>
    <row r="976">
      <c r="A976" s="8" t="s">
        <v>14</v>
      </c>
      <c r="B976" s="8" t="s">
        <v>14</v>
      </c>
      <c r="C976" s="8" t="s">
        <v>14</v>
      </c>
      <c r="D976" s="8" t="s">
        <v>14</v>
      </c>
      <c r="E976" s="8" t="s">
        <v>14</v>
      </c>
      <c r="F976" s="8" t="s">
        <v>14</v>
      </c>
      <c r="G976" s="8" t="s">
        <v>14</v>
      </c>
      <c r="H976" s="8" t="s">
        <v>14</v>
      </c>
      <c r="I976" s="8" t="s">
        <v>14</v>
      </c>
      <c r="J976" s="8" t="s">
        <v>14</v>
      </c>
      <c r="K976" s="8" t="s">
        <v>14</v>
      </c>
      <c r="L976" s="8" t="s">
        <v>14</v>
      </c>
      <c r="M976" s="8" t="s">
        <v>14</v>
      </c>
      <c r="N976" s="8" t="s">
        <v>14</v>
      </c>
      <c r="O976" s="8" t="s">
        <v>14</v>
      </c>
      <c r="P976" s="8" t="s">
        <v>14</v>
      </c>
      <c r="Q976" s="8" t="s">
        <v>14</v>
      </c>
      <c r="R976" s="8" t="s">
        <v>14</v>
      </c>
      <c r="S976" s="8" t="s">
        <v>14</v>
      </c>
      <c r="T976" s="8" t="s">
        <v>14</v>
      </c>
    </row>
    <row r="977">
      <c r="A977" s="8" t="s">
        <v>14</v>
      </c>
      <c r="B977" s="8" t="s">
        <v>14</v>
      </c>
      <c r="C977" s="8" t="s">
        <v>14</v>
      </c>
      <c r="D977" s="8" t="s">
        <v>14</v>
      </c>
      <c r="E977" s="8" t="s">
        <v>14</v>
      </c>
      <c r="F977" s="8" t="s">
        <v>14</v>
      </c>
      <c r="G977" s="8" t="s">
        <v>14</v>
      </c>
      <c r="H977" s="8" t="s">
        <v>14</v>
      </c>
      <c r="I977" s="8" t="s">
        <v>14</v>
      </c>
      <c r="J977" s="8" t="s">
        <v>14</v>
      </c>
      <c r="K977" s="8" t="s">
        <v>14</v>
      </c>
      <c r="L977" s="8" t="s">
        <v>14</v>
      </c>
      <c r="M977" s="8" t="s">
        <v>14</v>
      </c>
      <c r="N977" s="8" t="s">
        <v>14</v>
      </c>
      <c r="O977" s="8" t="s">
        <v>14</v>
      </c>
      <c r="P977" s="8" t="s">
        <v>14</v>
      </c>
      <c r="Q977" s="8" t="s">
        <v>14</v>
      </c>
      <c r="R977" s="8" t="s">
        <v>14</v>
      </c>
      <c r="S977" s="8" t="s">
        <v>14</v>
      </c>
      <c r="T977" s="8" t="s">
        <v>14</v>
      </c>
    </row>
    <row r="978">
      <c r="A978" s="8" t="s">
        <v>14</v>
      </c>
      <c r="B978" s="8" t="s">
        <v>14</v>
      </c>
      <c r="C978" s="8" t="s">
        <v>14</v>
      </c>
      <c r="D978" s="8" t="s">
        <v>14</v>
      </c>
      <c r="E978" s="8" t="s">
        <v>14</v>
      </c>
      <c r="F978" s="8" t="s">
        <v>14</v>
      </c>
      <c r="G978" s="8" t="s">
        <v>14</v>
      </c>
      <c r="H978" s="8" t="s">
        <v>14</v>
      </c>
      <c r="I978" s="8" t="s">
        <v>14</v>
      </c>
      <c r="J978" s="8" t="s">
        <v>14</v>
      </c>
      <c r="K978" s="8" t="s">
        <v>14</v>
      </c>
      <c r="L978" s="8" t="s">
        <v>14</v>
      </c>
      <c r="M978" s="8" t="s">
        <v>14</v>
      </c>
      <c r="N978" s="8" t="s">
        <v>14</v>
      </c>
      <c r="O978" s="8" t="s">
        <v>14</v>
      </c>
      <c r="P978" s="8" t="s">
        <v>14</v>
      </c>
      <c r="Q978" s="8" t="s">
        <v>14</v>
      </c>
      <c r="R978" s="8" t="s">
        <v>14</v>
      </c>
      <c r="S978" s="8" t="s">
        <v>14</v>
      </c>
      <c r="T978" s="8" t="s">
        <v>14</v>
      </c>
    </row>
    <row r="979">
      <c r="A979" s="8" t="s">
        <v>14</v>
      </c>
      <c r="B979" s="8" t="s">
        <v>14</v>
      </c>
      <c r="C979" s="8" t="s">
        <v>14</v>
      </c>
      <c r="D979" s="8" t="s">
        <v>14</v>
      </c>
      <c r="E979" s="8" t="s">
        <v>14</v>
      </c>
      <c r="F979" s="8" t="s">
        <v>14</v>
      </c>
      <c r="G979" s="8" t="s">
        <v>14</v>
      </c>
      <c r="H979" s="8" t="s">
        <v>14</v>
      </c>
      <c r="I979" s="8" t="s">
        <v>14</v>
      </c>
      <c r="J979" s="8" t="s">
        <v>14</v>
      </c>
      <c r="K979" s="8" t="s">
        <v>14</v>
      </c>
      <c r="L979" s="8" t="s">
        <v>14</v>
      </c>
      <c r="M979" s="8" t="s">
        <v>14</v>
      </c>
      <c r="N979" s="8" t="s">
        <v>14</v>
      </c>
      <c r="O979" s="8" t="s">
        <v>14</v>
      </c>
      <c r="P979" s="8" t="s">
        <v>14</v>
      </c>
      <c r="Q979" s="8" t="s">
        <v>14</v>
      </c>
      <c r="R979" s="8" t="s">
        <v>14</v>
      </c>
      <c r="S979" s="8" t="s">
        <v>14</v>
      </c>
      <c r="T979" s="8" t="s">
        <v>14</v>
      </c>
    </row>
    <row r="980">
      <c r="A980" s="8" t="s">
        <v>14</v>
      </c>
      <c r="B980" s="8" t="s">
        <v>14</v>
      </c>
      <c r="C980" s="8" t="s">
        <v>14</v>
      </c>
      <c r="D980" s="8" t="s">
        <v>14</v>
      </c>
      <c r="E980" s="8" t="s">
        <v>14</v>
      </c>
      <c r="F980" s="8" t="s">
        <v>14</v>
      </c>
      <c r="G980" s="8" t="s">
        <v>14</v>
      </c>
      <c r="H980" s="8" t="s">
        <v>14</v>
      </c>
      <c r="I980" s="8" t="s">
        <v>14</v>
      </c>
      <c r="J980" s="8" t="s">
        <v>14</v>
      </c>
      <c r="K980" s="8" t="s">
        <v>14</v>
      </c>
      <c r="L980" s="8" t="s">
        <v>14</v>
      </c>
      <c r="M980" s="8" t="s">
        <v>14</v>
      </c>
      <c r="N980" s="8" t="s">
        <v>14</v>
      </c>
      <c r="O980" s="8" t="s">
        <v>14</v>
      </c>
      <c r="P980" s="8" t="s">
        <v>14</v>
      </c>
      <c r="Q980" s="8" t="s">
        <v>14</v>
      </c>
      <c r="R980" s="8" t="s">
        <v>14</v>
      </c>
      <c r="S980" s="8" t="s">
        <v>14</v>
      </c>
      <c r="T980" s="8" t="s">
        <v>14</v>
      </c>
    </row>
    <row r="981">
      <c r="A981" s="8" t="s">
        <v>14</v>
      </c>
      <c r="B981" s="8" t="s">
        <v>14</v>
      </c>
      <c r="C981" s="8" t="s">
        <v>14</v>
      </c>
      <c r="D981" s="8" t="s">
        <v>14</v>
      </c>
      <c r="E981" s="8" t="s">
        <v>14</v>
      </c>
      <c r="F981" s="8" t="s">
        <v>14</v>
      </c>
      <c r="G981" s="8" t="s">
        <v>14</v>
      </c>
      <c r="H981" s="8" t="s">
        <v>14</v>
      </c>
      <c r="I981" s="8" t="s">
        <v>14</v>
      </c>
      <c r="J981" s="8" t="s">
        <v>14</v>
      </c>
      <c r="K981" s="8" t="s">
        <v>14</v>
      </c>
      <c r="L981" s="8" t="s">
        <v>14</v>
      </c>
      <c r="M981" s="8" t="s">
        <v>14</v>
      </c>
      <c r="N981" s="8" t="s">
        <v>14</v>
      </c>
      <c r="O981" s="8" t="s">
        <v>14</v>
      </c>
      <c r="P981" s="8" t="s">
        <v>14</v>
      </c>
      <c r="Q981" s="8" t="s">
        <v>14</v>
      </c>
      <c r="R981" s="8" t="s">
        <v>14</v>
      </c>
      <c r="S981" s="8" t="s">
        <v>14</v>
      </c>
      <c r="T981" s="8" t="s">
        <v>14</v>
      </c>
    </row>
    <row r="982">
      <c r="A982" s="8" t="s">
        <v>14</v>
      </c>
      <c r="B982" s="8" t="s">
        <v>14</v>
      </c>
      <c r="C982" s="8" t="s">
        <v>14</v>
      </c>
      <c r="D982" s="8" t="s">
        <v>14</v>
      </c>
      <c r="E982" s="8" t="s">
        <v>14</v>
      </c>
      <c r="F982" s="8" t="s">
        <v>14</v>
      </c>
      <c r="G982" s="8" t="s">
        <v>14</v>
      </c>
      <c r="H982" s="8" t="s">
        <v>14</v>
      </c>
      <c r="I982" s="8" t="s">
        <v>14</v>
      </c>
      <c r="J982" s="8" t="s">
        <v>14</v>
      </c>
      <c r="K982" s="8" t="s">
        <v>14</v>
      </c>
      <c r="L982" s="8" t="s">
        <v>14</v>
      </c>
      <c r="M982" s="8" t="s">
        <v>14</v>
      </c>
      <c r="N982" s="8" t="s">
        <v>14</v>
      </c>
      <c r="O982" s="8" t="s">
        <v>14</v>
      </c>
      <c r="P982" s="8" t="s">
        <v>14</v>
      </c>
      <c r="Q982" s="8" t="s">
        <v>14</v>
      </c>
      <c r="R982" s="8" t="s">
        <v>14</v>
      </c>
      <c r="S982" s="8" t="s">
        <v>14</v>
      </c>
      <c r="T982" s="8" t="s">
        <v>14</v>
      </c>
    </row>
    <row r="983">
      <c r="A983" s="8" t="s">
        <v>14</v>
      </c>
      <c r="B983" s="8" t="s">
        <v>14</v>
      </c>
      <c r="C983" s="8" t="s">
        <v>14</v>
      </c>
      <c r="D983" s="8" t="s">
        <v>14</v>
      </c>
      <c r="E983" s="8" t="s">
        <v>14</v>
      </c>
      <c r="F983" s="8" t="s">
        <v>14</v>
      </c>
      <c r="G983" s="8" t="s">
        <v>14</v>
      </c>
      <c r="H983" s="8" t="s">
        <v>14</v>
      </c>
      <c r="I983" s="8" t="s">
        <v>14</v>
      </c>
      <c r="J983" s="8" t="s">
        <v>14</v>
      </c>
      <c r="K983" s="8" t="s">
        <v>14</v>
      </c>
      <c r="L983" s="8" t="s">
        <v>14</v>
      </c>
      <c r="M983" s="8" t="s">
        <v>14</v>
      </c>
      <c r="N983" s="8" t="s">
        <v>14</v>
      </c>
      <c r="O983" s="8" t="s">
        <v>14</v>
      </c>
      <c r="P983" s="8" t="s">
        <v>14</v>
      </c>
      <c r="Q983" s="8" t="s">
        <v>14</v>
      </c>
      <c r="R983" s="8" t="s">
        <v>14</v>
      </c>
      <c r="S983" s="8" t="s">
        <v>14</v>
      </c>
      <c r="T983" s="8" t="s">
        <v>14</v>
      </c>
    </row>
    <row r="984">
      <c r="A984" s="8" t="s">
        <v>14</v>
      </c>
      <c r="B984" s="8" t="s">
        <v>14</v>
      </c>
      <c r="C984" s="8" t="s">
        <v>14</v>
      </c>
      <c r="D984" s="8" t="s">
        <v>14</v>
      </c>
      <c r="E984" s="8" t="s">
        <v>14</v>
      </c>
      <c r="F984" s="8" t="s">
        <v>14</v>
      </c>
      <c r="G984" s="8" t="s">
        <v>14</v>
      </c>
      <c r="H984" s="8" t="s">
        <v>14</v>
      </c>
      <c r="I984" s="8" t="s">
        <v>14</v>
      </c>
      <c r="J984" s="8" t="s">
        <v>14</v>
      </c>
      <c r="K984" s="8" t="s">
        <v>14</v>
      </c>
      <c r="L984" s="8" t="s">
        <v>14</v>
      </c>
      <c r="M984" s="8" t="s">
        <v>14</v>
      </c>
      <c r="N984" s="8" t="s">
        <v>14</v>
      </c>
      <c r="O984" s="8" t="s">
        <v>14</v>
      </c>
      <c r="P984" s="8" t="s">
        <v>14</v>
      </c>
      <c r="Q984" s="8" t="s">
        <v>14</v>
      </c>
      <c r="R984" s="8" t="s">
        <v>14</v>
      </c>
      <c r="S984" s="8" t="s">
        <v>14</v>
      </c>
      <c r="T984" s="8" t="s">
        <v>14</v>
      </c>
    </row>
    <row r="985">
      <c r="A985" s="8" t="s">
        <v>14</v>
      </c>
      <c r="B985" s="8" t="s">
        <v>14</v>
      </c>
      <c r="C985" s="8" t="s">
        <v>14</v>
      </c>
      <c r="D985" s="8" t="s">
        <v>14</v>
      </c>
      <c r="E985" s="8" t="s">
        <v>14</v>
      </c>
      <c r="F985" s="8" t="s">
        <v>14</v>
      </c>
      <c r="G985" s="8" t="s">
        <v>14</v>
      </c>
      <c r="H985" s="8" t="s">
        <v>14</v>
      </c>
      <c r="I985" s="8" t="s">
        <v>14</v>
      </c>
      <c r="J985" s="8" t="s">
        <v>14</v>
      </c>
      <c r="K985" s="8" t="s">
        <v>14</v>
      </c>
      <c r="L985" s="8" t="s">
        <v>14</v>
      </c>
      <c r="M985" s="8" t="s">
        <v>14</v>
      </c>
      <c r="N985" s="8" t="s">
        <v>14</v>
      </c>
      <c r="O985" s="8" t="s">
        <v>14</v>
      </c>
      <c r="P985" s="8" t="s">
        <v>14</v>
      </c>
      <c r="Q985" s="8" t="s">
        <v>14</v>
      </c>
      <c r="R985" s="8" t="s">
        <v>14</v>
      </c>
      <c r="S985" s="8" t="s">
        <v>14</v>
      </c>
      <c r="T985" s="8" t="s">
        <v>14</v>
      </c>
    </row>
    <row r="986">
      <c r="A986" s="8" t="s">
        <v>14</v>
      </c>
      <c r="B986" s="8" t="s">
        <v>14</v>
      </c>
      <c r="C986" s="8" t="s">
        <v>14</v>
      </c>
      <c r="D986" s="8" t="s">
        <v>14</v>
      </c>
      <c r="E986" s="8" t="s">
        <v>14</v>
      </c>
      <c r="F986" s="8" t="s">
        <v>14</v>
      </c>
      <c r="G986" s="8" t="s">
        <v>14</v>
      </c>
      <c r="H986" s="8" t="s">
        <v>14</v>
      </c>
      <c r="I986" s="8" t="s">
        <v>14</v>
      </c>
      <c r="J986" s="8" t="s">
        <v>14</v>
      </c>
      <c r="K986" s="8" t="s">
        <v>14</v>
      </c>
      <c r="L986" s="8" t="s">
        <v>14</v>
      </c>
      <c r="M986" s="8" t="s">
        <v>14</v>
      </c>
      <c r="N986" s="8" t="s">
        <v>14</v>
      </c>
      <c r="O986" s="8" t="s">
        <v>14</v>
      </c>
      <c r="P986" s="8" t="s">
        <v>14</v>
      </c>
      <c r="Q986" s="8" t="s">
        <v>14</v>
      </c>
      <c r="R986" s="8" t="s">
        <v>14</v>
      </c>
      <c r="S986" s="8" t="s">
        <v>14</v>
      </c>
      <c r="T986" s="8" t="s">
        <v>14</v>
      </c>
    </row>
    <row r="987">
      <c r="A987" s="8" t="s">
        <v>14</v>
      </c>
      <c r="B987" s="8" t="s">
        <v>14</v>
      </c>
      <c r="C987" s="8" t="s">
        <v>14</v>
      </c>
      <c r="D987" s="8" t="s">
        <v>14</v>
      </c>
      <c r="E987" s="8" t="s">
        <v>14</v>
      </c>
      <c r="F987" s="8" t="s">
        <v>14</v>
      </c>
      <c r="G987" s="8" t="s">
        <v>14</v>
      </c>
      <c r="H987" s="8" t="s">
        <v>14</v>
      </c>
      <c r="I987" s="8" t="s">
        <v>14</v>
      </c>
      <c r="J987" s="8" t="s">
        <v>14</v>
      </c>
      <c r="K987" s="8" t="s">
        <v>14</v>
      </c>
      <c r="L987" s="8" t="s">
        <v>14</v>
      </c>
      <c r="M987" s="8" t="s">
        <v>14</v>
      </c>
      <c r="N987" s="8" t="s">
        <v>14</v>
      </c>
      <c r="O987" s="8" t="s">
        <v>14</v>
      </c>
      <c r="P987" s="8" t="s">
        <v>14</v>
      </c>
      <c r="Q987" s="8" t="s">
        <v>14</v>
      </c>
      <c r="R987" s="8" t="s">
        <v>14</v>
      </c>
      <c r="S987" s="8" t="s">
        <v>14</v>
      </c>
      <c r="T987" s="8" t="s">
        <v>14</v>
      </c>
    </row>
    <row r="988">
      <c r="A988" s="8" t="s">
        <v>14</v>
      </c>
      <c r="B988" s="8" t="s">
        <v>14</v>
      </c>
      <c r="C988" s="8" t="s">
        <v>14</v>
      </c>
      <c r="D988" s="8" t="s">
        <v>14</v>
      </c>
      <c r="E988" s="8" t="s">
        <v>14</v>
      </c>
      <c r="F988" s="8" t="s">
        <v>14</v>
      </c>
      <c r="G988" s="8" t="s">
        <v>14</v>
      </c>
      <c r="H988" s="8" t="s">
        <v>14</v>
      </c>
      <c r="I988" s="8" t="s">
        <v>14</v>
      </c>
      <c r="J988" s="8" t="s">
        <v>14</v>
      </c>
      <c r="K988" s="8" t="s">
        <v>14</v>
      </c>
      <c r="L988" s="8" t="s">
        <v>14</v>
      </c>
      <c r="M988" s="8" t="s">
        <v>14</v>
      </c>
      <c r="N988" s="8" t="s">
        <v>14</v>
      </c>
      <c r="O988" s="8" t="s">
        <v>14</v>
      </c>
      <c r="P988" s="8" t="s">
        <v>14</v>
      </c>
      <c r="Q988" s="8" t="s">
        <v>14</v>
      </c>
      <c r="R988" s="8" t="s">
        <v>14</v>
      </c>
      <c r="S988" s="8" t="s">
        <v>14</v>
      </c>
      <c r="T988" s="8" t="s">
        <v>14</v>
      </c>
    </row>
    <row r="989">
      <c r="A989" s="8" t="s">
        <v>14</v>
      </c>
      <c r="B989" s="8" t="s">
        <v>14</v>
      </c>
      <c r="C989" s="8" t="s">
        <v>14</v>
      </c>
      <c r="D989" s="8" t="s">
        <v>14</v>
      </c>
      <c r="E989" s="8" t="s">
        <v>14</v>
      </c>
      <c r="F989" s="8" t="s">
        <v>14</v>
      </c>
      <c r="G989" s="8" t="s">
        <v>14</v>
      </c>
      <c r="H989" s="8" t="s">
        <v>14</v>
      </c>
      <c r="I989" s="8" t="s">
        <v>14</v>
      </c>
      <c r="J989" s="8" t="s">
        <v>14</v>
      </c>
      <c r="K989" s="8" t="s">
        <v>14</v>
      </c>
      <c r="L989" s="8" t="s">
        <v>14</v>
      </c>
      <c r="M989" s="8" t="s">
        <v>14</v>
      </c>
      <c r="N989" s="8" t="s">
        <v>14</v>
      </c>
      <c r="O989" s="8" t="s">
        <v>14</v>
      </c>
      <c r="P989" s="8" t="s">
        <v>14</v>
      </c>
      <c r="Q989" s="8" t="s">
        <v>14</v>
      </c>
      <c r="R989" s="8" t="s">
        <v>14</v>
      </c>
      <c r="S989" s="8" t="s">
        <v>14</v>
      </c>
      <c r="T989" s="8" t="s">
        <v>14</v>
      </c>
    </row>
    <row r="990">
      <c r="A990" s="8" t="s">
        <v>14</v>
      </c>
      <c r="B990" s="8" t="s">
        <v>14</v>
      </c>
      <c r="C990" s="8" t="s">
        <v>14</v>
      </c>
      <c r="D990" s="8" t="s">
        <v>14</v>
      </c>
      <c r="E990" s="8" t="s">
        <v>14</v>
      </c>
      <c r="F990" s="8" t="s">
        <v>14</v>
      </c>
      <c r="G990" s="8" t="s">
        <v>14</v>
      </c>
      <c r="H990" s="8" t="s">
        <v>14</v>
      </c>
      <c r="I990" s="8" t="s">
        <v>14</v>
      </c>
      <c r="J990" s="8" t="s">
        <v>14</v>
      </c>
      <c r="K990" s="8" t="s">
        <v>14</v>
      </c>
      <c r="L990" s="8" t="s">
        <v>14</v>
      </c>
      <c r="M990" s="8" t="s">
        <v>14</v>
      </c>
      <c r="N990" s="8" t="s">
        <v>14</v>
      </c>
      <c r="O990" s="8" t="s">
        <v>14</v>
      </c>
      <c r="P990" s="8" t="s">
        <v>14</v>
      </c>
      <c r="Q990" s="8" t="s">
        <v>14</v>
      </c>
      <c r="R990" s="8" t="s">
        <v>14</v>
      </c>
      <c r="S990" s="8" t="s">
        <v>14</v>
      </c>
      <c r="T990" s="8" t="s">
        <v>14</v>
      </c>
    </row>
    <row r="991">
      <c r="A991" s="8" t="s">
        <v>14</v>
      </c>
      <c r="B991" s="8" t="s">
        <v>14</v>
      </c>
      <c r="C991" s="8" t="s">
        <v>14</v>
      </c>
      <c r="D991" s="8" t="s">
        <v>14</v>
      </c>
      <c r="E991" s="8" t="s">
        <v>14</v>
      </c>
      <c r="F991" s="8" t="s">
        <v>14</v>
      </c>
      <c r="G991" s="8" t="s">
        <v>14</v>
      </c>
      <c r="H991" s="8" t="s">
        <v>14</v>
      </c>
      <c r="I991" s="8" t="s">
        <v>14</v>
      </c>
      <c r="J991" s="8" t="s">
        <v>14</v>
      </c>
      <c r="K991" s="8" t="s">
        <v>14</v>
      </c>
      <c r="L991" s="8" t="s">
        <v>14</v>
      </c>
      <c r="M991" s="8" t="s">
        <v>14</v>
      </c>
      <c r="N991" s="8" t="s">
        <v>14</v>
      </c>
      <c r="O991" s="8" t="s">
        <v>14</v>
      </c>
      <c r="P991" s="8" t="s">
        <v>14</v>
      </c>
      <c r="Q991" s="8" t="s">
        <v>14</v>
      </c>
      <c r="R991" s="8" t="s">
        <v>14</v>
      </c>
      <c r="S991" s="8" t="s">
        <v>14</v>
      </c>
      <c r="T991" s="8" t="s">
        <v>14</v>
      </c>
    </row>
    <row r="992">
      <c r="A992" s="8" t="s">
        <v>14</v>
      </c>
      <c r="B992" s="8" t="s">
        <v>14</v>
      </c>
      <c r="C992" s="8" t="s">
        <v>14</v>
      </c>
      <c r="D992" s="8" t="s">
        <v>14</v>
      </c>
      <c r="E992" s="8" t="s">
        <v>14</v>
      </c>
      <c r="F992" s="8" t="s">
        <v>14</v>
      </c>
      <c r="G992" s="8" t="s">
        <v>14</v>
      </c>
      <c r="H992" s="8" t="s">
        <v>14</v>
      </c>
      <c r="I992" s="8" t="s">
        <v>14</v>
      </c>
      <c r="J992" s="8" t="s">
        <v>14</v>
      </c>
      <c r="K992" s="8" t="s">
        <v>14</v>
      </c>
      <c r="L992" s="8" t="s">
        <v>14</v>
      </c>
      <c r="M992" s="8" t="s">
        <v>14</v>
      </c>
      <c r="N992" s="8" t="s">
        <v>14</v>
      </c>
      <c r="O992" s="8" t="s">
        <v>14</v>
      </c>
      <c r="P992" s="8" t="s">
        <v>14</v>
      </c>
      <c r="Q992" s="8" t="s">
        <v>14</v>
      </c>
      <c r="R992" s="8" t="s">
        <v>14</v>
      </c>
      <c r="S992" s="8" t="s">
        <v>14</v>
      </c>
      <c r="T992" s="8" t="s">
        <v>14</v>
      </c>
    </row>
    <row r="993">
      <c r="A993" s="8" t="s">
        <v>14</v>
      </c>
      <c r="B993" s="8" t="s">
        <v>14</v>
      </c>
      <c r="C993" s="8" t="s">
        <v>14</v>
      </c>
      <c r="D993" s="8" t="s">
        <v>14</v>
      </c>
      <c r="E993" s="8" t="s">
        <v>14</v>
      </c>
      <c r="F993" s="8" t="s">
        <v>14</v>
      </c>
      <c r="G993" s="8" t="s">
        <v>14</v>
      </c>
      <c r="H993" s="8" t="s">
        <v>14</v>
      </c>
      <c r="I993" s="8" t="s">
        <v>14</v>
      </c>
      <c r="J993" s="8" t="s">
        <v>14</v>
      </c>
      <c r="K993" s="8" t="s">
        <v>14</v>
      </c>
      <c r="L993" s="8" t="s">
        <v>14</v>
      </c>
      <c r="M993" s="8" t="s">
        <v>14</v>
      </c>
      <c r="N993" s="8" t="s">
        <v>14</v>
      </c>
      <c r="O993" s="8" t="s">
        <v>14</v>
      </c>
      <c r="P993" s="8" t="s">
        <v>14</v>
      </c>
      <c r="Q993" s="8" t="s">
        <v>14</v>
      </c>
      <c r="R993" s="8" t="s">
        <v>14</v>
      </c>
      <c r="S993" s="8" t="s">
        <v>14</v>
      </c>
      <c r="T993" s="8" t="s">
        <v>14</v>
      </c>
    </row>
    <row r="994">
      <c r="A994" s="8" t="s">
        <v>14</v>
      </c>
      <c r="B994" s="8" t="s">
        <v>14</v>
      </c>
      <c r="C994" s="8" t="s">
        <v>14</v>
      </c>
      <c r="D994" s="8" t="s">
        <v>14</v>
      </c>
      <c r="E994" s="8" t="s">
        <v>14</v>
      </c>
      <c r="F994" s="8" t="s">
        <v>14</v>
      </c>
      <c r="G994" s="8" t="s">
        <v>14</v>
      </c>
      <c r="H994" s="8" t="s">
        <v>14</v>
      </c>
      <c r="I994" s="8" t="s">
        <v>14</v>
      </c>
      <c r="J994" s="8" t="s">
        <v>14</v>
      </c>
      <c r="K994" s="8" t="s">
        <v>14</v>
      </c>
      <c r="L994" s="8" t="s">
        <v>14</v>
      </c>
      <c r="M994" s="8" t="s">
        <v>14</v>
      </c>
      <c r="N994" s="8" t="s">
        <v>14</v>
      </c>
      <c r="O994" s="8" t="s">
        <v>14</v>
      </c>
      <c r="P994" s="8" t="s">
        <v>14</v>
      </c>
      <c r="Q994" s="8" t="s">
        <v>14</v>
      </c>
      <c r="R994" s="8" t="s">
        <v>14</v>
      </c>
      <c r="S994" s="8" t="s">
        <v>14</v>
      </c>
      <c r="T994" s="8" t="s">
        <v>14</v>
      </c>
    </row>
    <row r="995">
      <c r="A995" s="8" t="s">
        <v>14</v>
      </c>
      <c r="B995" s="8" t="s">
        <v>14</v>
      </c>
      <c r="C995" s="8" t="s">
        <v>14</v>
      </c>
      <c r="D995" s="8" t="s">
        <v>14</v>
      </c>
      <c r="E995" s="8" t="s">
        <v>14</v>
      </c>
      <c r="F995" s="8" t="s">
        <v>14</v>
      </c>
      <c r="G995" s="8" t="s">
        <v>14</v>
      </c>
      <c r="H995" s="8" t="s">
        <v>14</v>
      </c>
      <c r="I995" s="8" t="s">
        <v>14</v>
      </c>
      <c r="J995" s="8" t="s">
        <v>14</v>
      </c>
      <c r="K995" s="8" t="s">
        <v>14</v>
      </c>
      <c r="L995" s="8" t="s">
        <v>14</v>
      </c>
      <c r="M995" s="8" t="s">
        <v>14</v>
      </c>
      <c r="N995" s="8" t="s">
        <v>14</v>
      </c>
      <c r="O995" s="8" t="s">
        <v>14</v>
      </c>
      <c r="P995" s="8" t="s">
        <v>14</v>
      </c>
      <c r="Q995" s="8" t="s">
        <v>14</v>
      </c>
      <c r="R995" s="8" t="s">
        <v>14</v>
      </c>
      <c r="S995" s="8" t="s">
        <v>14</v>
      </c>
      <c r="T995" s="8" t="s">
        <v>14</v>
      </c>
    </row>
    <row r="996">
      <c r="A996" s="8" t="s">
        <v>14</v>
      </c>
      <c r="B996" s="8" t="s">
        <v>14</v>
      </c>
      <c r="C996" s="8" t="s">
        <v>14</v>
      </c>
      <c r="D996" s="8" t="s">
        <v>14</v>
      </c>
      <c r="E996" s="8" t="s">
        <v>14</v>
      </c>
      <c r="F996" s="8" t="s">
        <v>14</v>
      </c>
      <c r="G996" s="8" t="s">
        <v>14</v>
      </c>
      <c r="H996" s="8" t="s">
        <v>14</v>
      </c>
      <c r="I996" s="8" t="s">
        <v>14</v>
      </c>
      <c r="J996" s="8" t="s">
        <v>14</v>
      </c>
      <c r="K996" s="8" t="s">
        <v>14</v>
      </c>
      <c r="L996" s="8" t="s">
        <v>14</v>
      </c>
      <c r="M996" s="8" t="s">
        <v>14</v>
      </c>
      <c r="N996" s="8" t="s">
        <v>14</v>
      </c>
      <c r="O996" s="8" t="s">
        <v>14</v>
      </c>
      <c r="P996" s="8" t="s">
        <v>14</v>
      </c>
      <c r="Q996" s="8" t="s">
        <v>14</v>
      </c>
      <c r="R996" s="8" t="s">
        <v>14</v>
      </c>
      <c r="S996" s="8" t="s">
        <v>14</v>
      </c>
      <c r="T996" s="8" t="s">
        <v>14</v>
      </c>
    </row>
    <row r="997">
      <c r="A997" s="8" t="s">
        <v>14</v>
      </c>
      <c r="B997" s="8" t="s">
        <v>14</v>
      </c>
      <c r="C997" s="8" t="s">
        <v>14</v>
      </c>
      <c r="D997" s="8" t="s">
        <v>14</v>
      </c>
      <c r="E997" s="8" t="s">
        <v>14</v>
      </c>
      <c r="F997" s="8" t="s">
        <v>14</v>
      </c>
      <c r="G997" s="8" t="s">
        <v>14</v>
      </c>
      <c r="H997" s="8" t="s">
        <v>14</v>
      </c>
      <c r="I997" s="8" t="s">
        <v>14</v>
      </c>
      <c r="J997" s="8" t="s">
        <v>14</v>
      </c>
      <c r="K997" s="8" t="s">
        <v>14</v>
      </c>
      <c r="L997" s="8" t="s">
        <v>14</v>
      </c>
      <c r="M997" s="8" t="s">
        <v>14</v>
      </c>
      <c r="N997" s="8" t="s">
        <v>14</v>
      </c>
      <c r="O997" s="8" t="s">
        <v>14</v>
      </c>
      <c r="P997" s="8" t="s">
        <v>14</v>
      </c>
      <c r="Q997" s="8" t="s">
        <v>14</v>
      </c>
      <c r="R997" s="8" t="s">
        <v>14</v>
      </c>
      <c r="S997" s="8" t="s">
        <v>14</v>
      </c>
      <c r="T997" s="8" t="s">
        <v>14</v>
      </c>
    </row>
    <row r="998">
      <c r="A998" s="8" t="s">
        <v>14</v>
      </c>
      <c r="B998" s="8" t="s">
        <v>14</v>
      </c>
      <c r="C998" s="8" t="s">
        <v>14</v>
      </c>
      <c r="D998" s="8" t="s">
        <v>14</v>
      </c>
      <c r="E998" s="8" t="s">
        <v>14</v>
      </c>
      <c r="F998" s="8" t="s">
        <v>14</v>
      </c>
      <c r="G998" s="8" t="s">
        <v>14</v>
      </c>
      <c r="H998" s="8" t="s">
        <v>14</v>
      </c>
      <c r="I998" s="8" t="s">
        <v>14</v>
      </c>
      <c r="J998" s="8" t="s">
        <v>14</v>
      </c>
      <c r="K998" s="8" t="s">
        <v>14</v>
      </c>
      <c r="L998" s="8" t="s">
        <v>14</v>
      </c>
      <c r="M998" s="8" t="s">
        <v>14</v>
      </c>
      <c r="N998" s="8" t="s">
        <v>14</v>
      </c>
      <c r="O998" s="8" t="s">
        <v>14</v>
      </c>
      <c r="P998" s="8" t="s">
        <v>14</v>
      </c>
      <c r="Q998" s="8" t="s">
        <v>14</v>
      </c>
      <c r="R998" s="8" t="s">
        <v>14</v>
      </c>
      <c r="S998" s="8" t="s">
        <v>14</v>
      </c>
      <c r="T998" s="8" t="s">
        <v>14</v>
      </c>
    </row>
    <row r="999">
      <c r="A999" s="8" t="s">
        <v>14</v>
      </c>
      <c r="B999" s="8" t="s">
        <v>14</v>
      </c>
      <c r="C999" s="8" t="s">
        <v>14</v>
      </c>
      <c r="D999" s="8" t="s">
        <v>14</v>
      </c>
      <c r="E999" s="8" t="s">
        <v>14</v>
      </c>
      <c r="F999" s="8" t="s">
        <v>14</v>
      </c>
      <c r="G999" s="8" t="s">
        <v>14</v>
      </c>
      <c r="H999" s="8" t="s">
        <v>14</v>
      </c>
      <c r="I999" s="8" t="s">
        <v>14</v>
      </c>
      <c r="J999" s="8" t="s">
        <v>14</v>
      </c>
      <c r="K999" s="8" t="s">
        <v>14</v>
      </c>
      <c r="L999" s="8" t="s">
        <v>14</v>
      </c>
      <c r="M999" s="8" t="s">
        <v>14</v>
      </c>
      <c r="N999" s="8" t="s">
        <v>14</v>
      </c>
      <c r="O999" s="8" t="s">
        <v>14</v>
      </c>
      <c r="P999" s="8" t="s">
        <v>14</v>
      </c>
      <c r="Q999" s="8" t="s">
        <v>14</v>
      </c>
      <c r="R999" s="8" t="s">
        <v>14</v>
      </c>
      <c r="S999" s="8" t="s">
        <v>14</v>
      </c>
      <c r="T999" s="8" t="s">
        <v>14</v>
      </c>
    </row>
    <row r="1000">
      <c r="A1000" s="8" t="s">
        <v>14</v>
      </c>
      <c r="B1000" s="8" t="s">
        <v>14</v>
      </c>
      <c r="C1000" s="8" t="s">
        <v>14</v>
      </c>
      <c r="D1000" s="8" t="s">
        <v>14</v>
      </c>
      <c r="E1000" s="8" t="s">
        <v>14</v>
      </c>
      <c r="F1000" s="8" t="s">
        <v>14</v>
      </c>
      <c r="G1000" s="8" t="s">
        <v>14</v>
      </c>
      <c r="H1000" s="8" t="s">
        <v>14</v>
      </c>
      <c r="I1000" s="8" t="s">
        <v>14</v>
      </c>
      <c r="J1000" s="8" t="s">
        <v>14</v>
      </c>
      <c r="K1000" s="8" t="s">
        <v>14</v>
      </c>
      <c r="L1000" s="8" t="s">
        <v>14</v>
      </c>
      <c r="M1000" s="8" t="s">
        <v>14</v>
      </c>
      <c r="N1000" s="8" t="s">
        <v>14</v>
      </c>
      <c r="O1000" s="8" t="s">
        <v>14</v>
      </c>
      <c r="P1000" s="8" t="s">
        <v>14</v>
      </c>
      <c r="Q1000" s="8" t="s">
        <v>14</v>
      </c>
      <c r="R1000" s="8" t="s">
        <v>14</v>
      </c>
      <c r="S1000" s="8" t="s">
        <v>14</v>
      </c>
      <c r="T1000" s="8" t="s">
        <v>14</v>
      </c>
    </row>
    <row r="1001">
      <c r="A1001" s="8" t="s">
        <v>14</v>
      </c>
      <c r="B1001" s="8" t="s">
        <v>14</v>
      </c>
      <c r="C1001" s="8" t="s">
        <v>14</v>
      </c>
      <c r="D1001" s="8" t="s">
        <v>14</v>
      </c>
      <c r="E1001" s="8" t="s">
        <v>14</v>
      </c>
      <c r="F1001" s="8" t="s">
        <v>14</v>
      </c>
      <c r="G1001" s="8" t="s">
        <v>14</v>
      </c>
      <c r="H1001" s="8" t="s">
        <v>14</v>
      </c>
      <c r="I1001" s="8" t="s">
        <v>14</v>
      </c>
      <c r="J1001" s="8" t="s">
        <v>14</v>
      </c>
      <c r="K1001" s="8" t="s">
        <v>14</v>
      </c>
      <c r="L1001" s="8" t="s">
        <v>14</v>
      </c>
      <c r="M1001" s="8" t="s">
        <v>14</v>
      </c>
      <c r="N1001" s="8" t="s">
        <v>14</v>
      </c>
      <c r="O1001" s="8" t="s">
        <v>14</v>
      </c>
      <c r="P1001" s="8" t="s">
        <v>14</v>
      </c>
      <c r="Q1001" s="8" t="s">
        <v>14</v>
      </c>
      <c r="R1001" s="8" t="s">
        <v>14</v>
      </c>
      <c r="S1001" s="8" t="s">
        <v>14</v>
      </c>
      <c r="T1001" s="8" t="s">
        <v>14</v>
      </c>
    </row>
    <row r="1002">
      <c r="A1002" s="8" t="s">
        <v>14</v>
      </c>
      <c r="B1002" s="8" t="s">
        <v>14</v>
      </c>
      <c r="C1002" s="8" t="s">
        <v>14</v>
      </c>
      <c r="D1002" s="8" t="s">
        <v>14</v>
      </c>
      <c r="E1002" s="8" t="s">
        <v>14</v>
      </c>
      <c r="F1002" s="8" t="s">
        <v>14</v>
      </c>
      <c r="G1002" s="8" t="s">
        <v>14</v>
      </c>
      <c r="H1002" s="8" t="s">
        <v>14</v>
      </c>
      <c r="I1002" s="8" t="s">
        <v>14</v>
      </c>
      <c r="J1002" s="8" t="s">
        <v>14</v>
      </c>
      <c r="K1002" s="8" t="s">
        <v>14</v>
      </c>
      <c r="L1002" s="8" t="s">
        <v>14</v>
      </c>
      <c r="M1002" s="8" t="s">
        <v>14</v>
      </c>
      <c r="N1002" s="8" t="s">
        <v>14</v>
      </c>
      <c r="O1002" s="8" t="s">
        <v>14</v>
      </c>
      <c r="P1002" s="8" t="s">
        <v>14</v>
      </c>
      <c r="Q1002" s="8" t="s">
        <v>14</v>
      </c>
      <c r="R1002" s="8" t="s">
        <v>14</v>
      </c>
      <c r="S1002" s="8" t="s">
        <v>14</v>
      </c>
      <c r="T1002" s="8" t="s">
        <v>14</v>
      </c>
    </row>
    <row r="1003">
      <c r="A1003" s="8" t="s">
        <v>14</v>
      </c>
      <c r="B1003" s="8" t="s">
        <v>383</v>
      </c>
      <c r="C1003" s="8" t="s">
        <v>14</v>
      </c>
      <c r="D1003" s="8" t="s">
        <v>14</v>
      </c>
      <c r="E1003" s="8" t="s">
        <v>14</v>
      </c>
      <c r="F1003" s="8" t="s">
        <v>14</v>
      </c>
      <c r="G1003" s="8" t="s">
        <v>14</v>
      </c>
      <c r="H1003" s="8" t="s">
        <v>14</v>
      </c>
      <c r="I1003" s="8" t="s">
        <v>14</v>
      </c>
      <c r="J1003" s="8" t="s">
        <v>14</v>
      </c>
      <c r="K1003" s="8" t="s">
        <v>14</v>
      </c>
      <c r="L1003" s="8" t="s">
        <v>14</v>
      </c>
      <c r="M1003" s="8" t="s">
        <v>14</v>
      </c>
      <c r="N1003" s="8" t="s">
        <v>14</v>
      </c>
      <c r="O1003" s="8" t="s">
        <v>14</v>
      </c>
      <c r="P1003" s="8" t="s">
        <v>14</v>
      </c>
      <c r="Q1003" s="8" t="s">
        <v>14</v>
      </c>
      <c r="R1003" s="8" t="s">
        <v>14</v>
      </c>
      <c r="S1003" s="8" t="s">
        <v>14</v>
      </c>
      <c r="T1003" s="8" t="s">
        <v>14</v>
      </c>
      <c r="U1003" s="8" t="s">
        <v>2976</v>
      </c>
      <c r="V1003" s="8" t="s">
        <v>14</v>
      </c>
      <c r="W1003" s="48" t="s">
        <v>3000</v>
      </c>
    </row>
    <row r="1004">
      <c r="A1004" s="8" t="s">
        <v>14</v>
      </c>
      <c r="B1004" s="8" t="s">
        <v>385</v>
      </c>
      <c r="C1004" s="8" t="s">
        <v>14</v>
      </c>
      <c r="D1004" s="8" t="s">
        <v>14</v>
      </c>
      <c r="E1004" s="8" t="s">
        <v>14</v>
      </c>
      <c r="F1004" s="8" t="s">
        <v>14</v>
      </c>
      <c r="G1004" s="8" t="s">
        <v>14</v>
      </c>
      <c r="H1004" s="8" t="s">
        <v>14</v>
      </c>
      <c r="I1004" s="8" t="s">
        <v>14</v>
      </c>
      <c r="J1004" s="8" t="s">
        <v>14</v>
      </c>
      <c r="K1004" s="8" t="s">
        <v>14</v>
      </c>
      <c r="L1004" s="8" t="s">
        <v>14</v>
      </c>
      <c r="M1004" s="8" t="s">
        <v>14</v>
      </c>
      <c r="N1004" s="8" t="s">
        <v>14</v>
      </c>
      <c r="O1004" s="8" t="s">
        <v>14</v>
      </c>
      <c r="P1004" s="8" t="s">
        <v>14</v>
      </c>
      <c r="Q1004" s="8" t="s">
        <v>14</v>
      </c>
      <c r="R1004" s="8" t="s">
        <v>14</v>
      </c>
      <c r="S1004" s="8" t="s">
        <v>14</v>
      </c>
      <c r="T1004" s="8" t="s">
        <v>14</v>
      </c>
      <c r="U1004" s="8" t="s">
        <v>2976</v>
      </c>
      <c r="W1004" s="48" t="s">
        <v>3001</v>
      </c>
    </row>
    <row r="1005">
      <c r="A1005" s="8" t="s">
        <v>14</v>
      </c>
      <c r="B1005" s="8" t="s">
        <v>387</v>
      </c>
      <c r="C1005" s="8" t="s">
        <v>14</v>
      </c>
      <c r="D1005" s="8" t="s">
        <v>14</v>
      </c>
      <c r="E1005" s="8" t="s">
        <v>14</v>
      </c>
      <c r="F1005" s="8" t="s">
        <v>14</v>
      </c>
      <c r="G1005" s="8" t="s">
        <v>14</v>
      </c>
      <c r="H1005" s="8" t="s">
        <v>14</v>
      </c>
      <c r="I1005" s="8" t="s">
        <v>14</v>
      </c>
      <c r="J1005" s="8" t="s">
        <v>14</v>
      </c>
      <c r="K1005" s="8" t="s">
        <v>14</v>
      </c>
      <c r="L1005" s="8" t="s">
        <v>14</v>
      </c>
      <c r="M1005" s="8" t="s">
        <v>14</v>
      </c>
      <c r="N1005" s="8" t="s">
        <v>14</v>
      </c>
      <c r="O1005" s="8" t="s">
        <v>14</v>
      </c>
      <c r="P1005" s="8" t="s">
        <v>14</v>
      </c>
      <c r="Q1005" s="8" t="s">
        <v>14</v>
      </c>
      <c r="R1005" s="8" t="s">
        <v>14</v>
      </c>
      <c r="S1005" s="8" t="s">
        <v>14</v>
      </c>
      <c r="T1005" s="8" t="s">
        <v>14</v>
      </c>
      <c r="U1005" s="8" t="s">
        <v>2976</v>
      </c>
      <c r="W1005" s="48" t="s">
        <v>3002</v>
      </c>
    </row>
  </sheetData>
  <hyperlinks>
    <hyperlink r:id="rId1" ref="F3"/>
    <hyperlink r:id="rId2" ref="O3"/>
    <hyperlink r:id="rId3" ref="F4"/>
    <hyperlink r:id="rId4" ref="O4"/>
    <hyperlink r:id="rId5" ref="F5"/>
    <hyperlink r:id="rId6" ref="O5"/>
    <hyperlink r:id="rId7" ref="F6"/>
    <hyperlink r:id="rId8" ref="O6"/>
    <hyperlink r:id="rId9" ref="F7"/>
    <hyperlink r:id="rId10" ref="O7"/>
    <hyperlink r:id="rId11" ref="F8"/>
    <hyperlink r:id="rId12" ref="O8"/>
    <hyperlink r:id="rId13" ref="P8"/>
    <hyperlink r:id="rId14" ref="F9"/>
    <hyperlink r:id="rId15" ref="O9"/>
    <hyperlink r:id="rId16" ref="F10"/>
    <hyperlink r:id="rId17" ref="O10"/>
    <hyperlink r:id="rId18" ref="P10"/>
    <hyperlink r:id="rId19" ref="F12"/>
    <hyperlink r:id="rId20" ref="O12"/>
    <hyperlink r:id="rId21" ref="F13"/>
    <hyperlink r:id="rId22" ref="O13"/>
    <hyperlink r:id="rId23" ref="F14"/>
    <hyperlink r:id="rId24" ref="O14"/>
    <hyperlink r:id="rId25" ref="F16"/>
    <hyperlink r:id="rId26" ref="O16"/>
    <hyperlink r:id="rId27" ref="F17"/>
    <hyperlink r:id="rId28" ref="O17"/>
    <hyperlink r:id="rId29" ref="F18"/>
    <hyperlink r:id="rId30" ref="O18"/>
    <hyperlink r:id="rId31" ref="F20"/>
    <hyperlink r:id="rId32" ref="O20"/>
    <hyperlink r:id="rId33" ref="P20"/>
    <hyperlink r:id="rId34" ref="F21"/>
    <hyperlink r:id="rId35" ref="O21"/>
    <hyperlink r:id="rId36" ref="F22"/>
    <hyperlink r:id="rId37" ref="O22"/>
    <hyperlink r:id="rId38" ref="F23"/>
    <hyperlink r:id="rId39" ref="O23"/>
    <hyperlink r:id="rId40" ref="F24"/>
    <hyperlink r:id="rId41" ref="O24"/>
  </hyperlinks>
  <drawing r:id="rId42"/>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sheetData>
    <row r="1">
      <c r="A1" s="21" t="s">
        <v>11</v>
      </c>
      <c r="B1" s="21" t="s">
        <v>157</v>
      </c>
      <c r="C1" s="22" t="s">
        <v>158</v>
      </c>
      <c r="D1" s="1" t="s">
        <v>159</v>
      </c>
      <c r="E1" s="1" t="s">
        <v>160</v>
      </c>
      <c r="F1" s="1" t="s">
        <v>161</v>
      </c>
      <c r="G1" s="1" t="s">
        <v>162</v>
      </c>
      <c r="H1" s="1" t="s">
        <v>163</v>
      </c>
      <c r="I1" s="1" t="s">
        <v>164</v>
      </c>
      <c r="J1" s="1" t="s">
        <v>165</v>
      </c>
      <c r="K1" s="1" t="s">
        <v>166</v>
      </c>
      <c r="L1" s="23" t="s">
        <v>167</v>
      </c>
      <c r="M1" s="1" t="s">
        <v>168</v>
      </c>
      <c r="N1" s="4" t="s">
        <v>169</v>
      </c>
      <c r="O1" s="4" t="s">
        <v>170</v>
      </c>
      <c r="P1" s="4" t="s">
        <v>171</v>
      </c>
      <c r="Q1" s="4" t="s">
        <v>172</v>
      </c>
      <c r="R1" s="4" t="s">
        <v>173</v>
      </c>
      <c r="S1" s="4" t="s">
        <v>174</v>
      </c>
      <c r="T1" s="4" t="s">
        <v>175</v>
      </c>
      <c r="U1" s="4" t="s">
        <v>176</v>
      </c>
    </row>
    <row r="2">
      <c r="A2" s="25" t="s">
        <v>3003</v>
      </c>
      <c r="B2" s="25" t="s">
        <v>3004</v>
      </c>
      <c r="C2" s="243">
        <v>13.8</v>
      </c>
      <c r="E2" s="8">
        <v>6.9</v>
      </c>
      <c r="G2" s="1" t="s">
        <v>3005</v>
      </c>
      <c r="H2" s="1" t="s">
        <v>231</v>
      </c>
      <c r="I2" s="1" t="s">
        <v>3006</v>
      </c>
      <c r="J2" s="8" t="s">
        <v>3003</v>
      </c>
      <c r="K2" s="1" t="s">
        <v>3007</v>
      </c>
      <c r="L2" s="33">
        <v>102.0</v>
      </c>
      <c r="M2" s="28">
        <v>2539909.0</v>
      </c>
    </row>
    <row r="3">
      <c r="A3" s="25" t="s">
        <v>3008</v>
      </c>
      <c r="B3" s="25" t="s">
        <v>3009</v>
      </c>
      <c r="C3" s="243">
        <v>24.5</v>
      </c>
      <c r="E3" s="8">
        <v>12.3</v>
      </c>
      <c r="F3" s="8" t="s">
        <v>3010</v>
      </c>
      <c r="G3" s="1" t="s">
        <v>3005</v>
      </c>
      <c r="H3" s="1" t="s">
        <v>3011</v>
      </c>
      <c r="I3" s="1" t="s">
        <v>3011</v>
      </c>
      <c r="J3" s="8" t="s">
        <v>3008</v>
      </c>
      <c r="K3" s="1" t="s">
        <v>3007</v>
      </c>
      <c r="L3" s="33">
        <v>116.0</v>
      </c>
      <c r="M3" s="28">
        <v>2363854.0</v>
      </c>
    </row>
    <row r="4">
      <c r="A4" s="25" t="s">
        <v>3012</v>
      </c>
      <c r="B4" s="25" t="s">
        <v>3013</v>
      </c>
      <c r="C4" s="244" t="s">
        <v>3014</v>
      </c>
      <c r="E4" s="8" t="s">
        <v>3014</v>
      </c>
      <c r="F4" s="18" t="s">
        <v>3015</v>
      </c>
      <c r="G4" s="1" t="s">
        <v>3005</v>
      </c>
      <c r="H4" s="1" t="s">
        <v>3016</v>
      </c>
      <c r="I4" s="1" t="s">
        <v>3017</v>
      </c>
      <c r="J4" s="8" t="s">
        <v>3012</v>
      </c>
      <c r="K4" s="1" t="s">
        <v>3007</v>
      </c>
      <c r="L4" s="33">
        <v>112.0</v>
      </c>
      <c r="M4" s="28">
        <v>2368399.0</v>
      </c>
    </row>
    <row r="5">
      <c r="A5" s="25" t="s">
        <v>3018</v>
      </c>
      <c r="B5" s="25" t="s">
        <v>3019</v>
      </c>
      <c r="C5" s="1">
        <v>24.7</v>
      </c>
      <c r="E5" s="8">
        <v>12.4</v>
      </c>
      <c r="F5" s="18" t="s">
        <v>3020</v>
      </c>
      <c r="G5" s="1" t="s">
        <v>232</v>
      </c>
      <c r="H5" s="1" t="s">
        <v>3006</v>
      </c>
      <c r="I5" s="1" t="s">
        <v>3017</v>
      </c>
      <c r="J5" s="8" t="s">
        <v>3018</v>
      </c>
      <c r="K5" s="1" t="s">
        <v>3007</v>
      </c>
      <c r="L5" s="33">
        <v>104.0</v>
      </c>
      <c r="M5" s="28">
        <v>2370120.0</v>
      </c>
    </row>
    <row r="6">
      <c r="A6" s="4" t="s">
        <v>3021</v>
      </c>
      <c r="B6" s="4" t="s">
        <v>3022</v>
      </c>
      <c r="C6" s="4">
        <v>10.6</v>
      </c>
      <c r="E6" s="8">
        <v>5.3</v>
      </c>
      <c r="F6" s="4" t="s">
        <v>3023</v>
      </c>
      <c r="G6" s="4" t="s">
        <v>3005</v>
      </c>
      <c r="H6" s="4" t="s">
        <v>3024</v>
      </c>
      <c r="I6" s="4" t="s">
        <v>3005</v>
      </c>
      <c r="J6" s="8" t="s">
        <v>3021</v>
      </c>
      <c r="K6" s="1" t="s">
        <v>3007</v>
      </c>
      <c r="L6" s="8">
        <v>117.0</v>
      </c>
      <c r="M6" s="4">
        <v>2368392.0</v>
      </c>
    </row>
    <row r="7">
      <c r="A7" s="4" t="s">
        <v>3025</v>
      </c>
      <c r="B7" s="4" t="s">
        <v>2138</v>
      </c>
      <c r="C7" s="4">
        <v>22.1</v>
      </c>
      <c r="E7" s="8">
        <v>11.1</v>
      </c>
      <c r="F7" s="4" t="s">
        <v>3026</v>
      </c>
      <c r="G7" s="4" t="s">
        <v>233</v>
      </c>
      <c r="H7" s="4" t="s">
        <v>3027</v>
      </c>
      <c r="I7" s="4" t="s">
        <v>219</v>
      </c>
      <c r="J7" s="8" t="s">
        <v>3025</v>
      </c>
      <c r="K7" s="1" t="s">
        <v>3007</v>
      </c>
      <c r="L7" s="8">
        <v>114.0</v>
      </c>
      <c r="M7" s="4">
        <v>2377755.0</v>
      </c>
      <c r="N7" s="8" t="s">
        <v>191</v>
      </c>
      <c r="O7" s="8" t="s">
        <v>192</v>
      </c>
      <c r="S7" s="4" t="s">
        <v>3028</v>
      </c>
    </row>
    <row r="8">
      <c r="A8" s="25" t="s">
        <v>3029</v>
      </c>
      <c r="B8" s="25" t="s">
        <v>3030</v>
      </c>
      <c r="C8" s="25" t="str">
        <f>if(len(B8)=0,"",vlookup(B8,'GG Handicap Import'!$A$2:$E$199,5,false))</f>
        <v>#N/A</v>
      </c>
      <c r="E8" s="8">
        <v>7.8</v>
      </c>
      <c r="F8" s="18" t="s">
        <v>3031</v>
      </c>
      <c r="G8" s="1" t="s">
        <v>3005</v>
      </c>
      <c r="H8" s="1" t="s">
        <v>3028</v>
      </c>
      <c r="I8" s="1" t="s">
        <v>3024</v>
      </c>
      <c r="J8" s="8" t="s">
        <v>3029</v>
      </c>
      <c r="K8" s="1" t="s">
        <v>190</v>
      </c>
      <c r="L8" s="33">
        <v>106.0</v>
      </c>
      <c r="M8" s="28">
        <v>2540916.0</v>
      </c>
      <c r="N8" s="8" t="s">
        <v>191</v>
      </c>
      <c r="O8" s="19" t="s">
        <v>192</v>
      </c>
      <c r="S8" s="1" t="s">
        <v>3016</v>
      </c>
      <c r="T8" s="34" t="s">
        <v>262</v>
      </c>
      <c r="U8" s="1" t="s">
        <v>3032</v>
      </c>
      <c r="V8" s="37" t="s">
        <v>3033</v>
      </c>
      <c r="W8" s="37" t="s">
        <v>3034</v>
      </c>
      <c r="X8" s="31" t="s">
        <v>196</v>
      </c>
      <c r="Y8" s="1">
        <v>4826102.0</v>
      </c>
      <c r="Z8" s="8" t="s">
        <v>3035</v>
      </c>
      <c r="AA8" s="8" t="s">
        <v>3036</v>
      </c>
      <c r="AB8" s="1" t="s">
        <v>190</v>
      </c>
    </row>
    <row r="9">
      <c r="A9" s="25" t="s">
        <v>3025</v>
      </c>
      <c r="B9" s="25" t="s">
        <v>2138</v>
      </c>
      <c r="C9" s="25" t="str">
        <f>if(len(B9)=0,"",vlookup(B9,'GG Handicap Import'!$A$2:$E$199,5,false))</f>
        <v>#N/A</v>
      </c>
      <c r="E9" s="8">
        <v>11.0</v>
      </c>
      <c r="F9" s="47"/>
      <c r="J9" s="8" t="s">
        <v>3025</v>
      </c>
      <c r="K9" s="1"/>
      <c r="L9" s="27"/>
      <c r="M9" s="45"/>
      <c r="N9" s="8" t="s">
        <v>191</v>
      </c>
      <c r="O9" s="19" t="s">
        <v>192</v>
      </c>
      <c r="V9" s="35"/>
      <c r="W9" s="36" t="s">
        <v>372</v>
      </c>
      <c r="X9" s="31" t="s">
        <v>196</v>
      </c>
      <c r="Y9" s="1"/>
      <c r="Z9" s="8" t="s">
        <v>196</v>
      </c>
      <c r="AA9" s="8" t="s">
        <v>373</v>
      </c>
      <c r="AB9" s="1"/>
      <c r="AC9" s="32" t="s">
        <v>3037</v>
      </c>
    </row>
    <row r="10">
      <c r="A10" s="25" t="s">
        <v>3038</v>
      </c>
      <c r="B10" s="25" t="s">
        <v>2166</v>
      </c>
      <c r="C10" s="25" t="str">
        <f>if(len(B10)=0,"",vlookup(B10,'GG Handicap Import'!$A$2:$E$199,5,false))</f>
        <v>#N/A</v>
      </c>
      <c r="E10" s="8" t="s">
        <v>14</v>
      </c>
      <c r="F10" s="38" t="s">
        <v>3039</v>
      </c>
      <c r="J10" s="8" t="s">
        <v>3038</v>
      </c>
      <c r="K10" s="1" t="s">
        <v>190</v>
      </c>
      <c r="L10" s="27">
        <v>123.0</v>
      </c>
      <c r="M10" s="45">
        <v>1.0366105E7</v>
      </c>
      <c r="N10" s="8" t="s">
        <v>191</v>
      </c>
      <c r="O10" s="19" t="s">
        <v>192</v>
      </c>
      <c r="V10" s="35" t="s">
        <v>3040</v>
      </c>
      <c r="W10" s="36" t="s">
        <v>3041</v>
      </c>
      <c r="X10" s="31" t="s">
        <v>196</v>
      </c>
      <c r="Y10" s="1">
        <v>466142.0</v>
      </c>
      <c r="Z10" s="8" t="s">
        <v>3042</v>
      </c>
      <c r="AA10" s="8" t="s">
        <v>3043</v>
      </c>
      <c r="AB10" s="1" t="s">
        <v>190</v>
      </c>
      <c r="AC10" s="32" t="s">
        <v>3044</v>
      </c>
    </row>
    <row r="11">
      <c r="A11" s="25" t="s">
        <v>3045</v>
      </c>
      <c r="B11" s="25" t="s">
        <v>3046</v>
      </c>
      <c r="C11" s="25" t="str">
        <f>if(len(B11)=0,"",vlookup(B11,'GG Handicap Import'!$A$2:$E$199,5,false))</f>
        <v>#N/A</v>
      </c>
      <c r="E11" s="8">
        <v>16.2</v>
      </c>
      <c r="F11" s="38" t="s">
        <v>3047</v>
      </c>
      <c r="J11" s="8" t="s">
        <v>3045</v>
      </c>
      <c r="K11" s="1"/>
      <c r="L11" s="27"/>
      <c r="M11" s="45"/>
      <c r="N11" s="8" t="s">
        <v>191</v>
      </c>
      <c r="O11" s="19" t="s">
        <v>192</v>
      </c>
      <c r="Q11" s="1" t="s">
        <v>3048</v>
      </c>
      <c r="R11" s="1" t="s">
        <v>3049</v>
      </c>
      <c r="V11" s="35"/>
      <c r="W11" s="36" t="s">
        <v>372</v>
      </c>
      <c r="X11" s="31" t="s">
        <v>196</v>
      </c>
      <c r="Y11" s="1"/>
      <c r="Z11" s="8" t="s">
        <v>196</v>
      </c>
      <c r="AA11" s="8" t="s">
        <v>373</v>
      </c>
      <c r="AB11" s="1"/>
      <c r="AC11" s="32" t="s">
        <v>3050</v>
      </c>
    </row>
    <row r="12">
      <c r="A12" s="25" t="s">
        <v>476</v>
      </c>
      <c r="B12" s="25" t="s">
        <v>2126</v>
      </c>
      <c r="C12" s="25" t="str">
        <f>if(len(B12)=0,"",vlookup(B12,'GG Handicap Import'!$A$2:$E$199,5,false))</f>
        <v>#N/A</v>
      </c>
      <c r="D12" s="8">
        <v>9.126630141E9</v>
      </c>
      <c r="E12" s="8" t="e">
        <v>#N/A</v>
      </c>
      <c r="F12" s="26" t="s">
        <v>3051</v>
      </c>
      <c r="J12" s="8" t="s">
        <v>476</v>
      </c>
      <c r="K12" s="1" t="s">
        <v>190</v>
      </c>
      <c r="L12" s="27">
        <v>120.0</v>
      </c>
      <c r="M12" s="28">
        <v>1.0267277E7</v>
      </c>
      <c r="N12" s="8" t="s">
        <v>191</v>
      </c>
      <c r="O12" s="19" t="s">
        <v>192</v>
      </c>
      <c r="Q12" s="1" t="s">
        <v>3052</v>
      </c>
      <c r="R12" s="1" t="s">
        <v>3053</v>
      </c>
      <c r="V12" s="37" t="s">
        <v>3054</v>
      </c>
      <c r="W12" s="37" t="s">
        <v>3055</v>
      </c>
      <c r="X12" s="31" t="s">
        <v>196</v>
      </c>
      <c r="Y12" s="1">
        <v>2600925.0</v>
      </c>
      <c r="Z12" s="8" t="s">
        <v>3056</v>
      </c>
      <c r="AA12" s="8" t="s">
        <v>3057</v>
      </c>
      <c r="AB12" s="1" t="s">
        <v>190</v>
      </c>
      <c r="AC12" s="32" t="s">
        <v>3058</v>
      </c>
    </row>
    <row r="13">
      <c r="A13" s="25" t="s">
        <v>3059</v>
      </c>
      <c r="B13" s="25" t="s">
        <v>2129</v>
      </c>
      <c r="C13" s="25" t="str">
        <f>if(len(B13)=0,"",vlookup(B13,'GG Handicap Import'!$A$2:$E$199,5,false))</f>
        <v>#N/A</v>
      </c>
      <c r="E13" s="8" t="s">
        <v>14</v>
      </c>
      <c r="F13" s="18" t="s">
        <v>3060</v>
      </c>
      <c r="G13" s="1" t="s">
        <v>204</v>
      </c>
      <c r="H13" s="1" t="s">
        <v>203</v>
      </c>
      <c r="I13" s="1" t="s">
        <v>232</v>
      </c>
      <c r="J13" s="8" t="s">
        <v>3059</v>
      </c>
      <c r="K13" s="1" t="s">
        <v>190</v>
      </c>
      <c r="L13" s="33">
        <v>111.0</v>
      </c>
      <c r="M13" s="28">
        <v>2350148.0</v>
      </c>
      <c r="N13" s="8" t="s">
        <v>191</v>
      </c>
      <c r="O13" s="19" t="s">
        <v>192</v>
      </c>
      <c r="T13" s="1" t="s">
        <v>3053</v>
      </c>
      <c r="U13" s="1" t="s">
        <v>3061</v>
      </c>
      <c r="V13" s="35" t="s">
        <v>3062</v>
      </c>
      <c r="W13" s="36" t="s">
        <v>3063</v>
      </c>
      <c r="X13" s="31" t="s">
        <v>196</v>
      </c>
      <c r="Y13" s="1">
        <v>1.9955941E7</v>
      </c>
      <c r="Z13" s="8" t="s">
        <v>3064</v>
      </c>
      <c r="AA13" s="8" t="s">
        <v>3065</v>
      </c>
      <c r="AB13" s="1" t="s">
        <v>190</v>
      </c>
      <c r="AC13" s="32" t="s">
        <v>3066</v>
      </c>
    </row>
  </sheetData>
  <hyperlinks>
    <hyperlink r:id="rId1" ref="F4"/>
    <hyperlink r:id="rId2" ref="F5"/>
    <hyperlink r:id="rId3" ref="F8"/>
    <hyperlink r:id="rId4" ref="O8"/>
    <hyperlink r:id="rId5" ref="W8"/>
    <hyperlink r:id="rId6" ref="O9"/>
    <hyperlink r:id="rId7" ref="W9"/>
    <hyperlink r:id="rId8" ref="F10"/>
    <hyperlink r:id="rId9" ref="O10"/>
    <hyperlink r:id="rId10" ref="W10"/>
    <hyperlink r:id="rId11" ref="F11"/>
    <hyperlink r:id="rId12" ref="O11"/>
    <hyperlink r:id="rId13" ref="W11"/>
    <hyperlink r:id="rId14" ref="F12"/>
    <hyperlink r:id="rId15" ref="O12"/>
    <hyperlink r:id="rId16" ref="W12"/>
    <hyperlink r:id="rId17" ref="F13"/>
    <hyperlink r:id="rId18" ref="O13"/>
    <hyperlink r:id="rId19" ref="W13"/>
  </hyperlinks>
  <drawing r:id="rId20"/>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2" max="2" width="15.11"/>
    <col customWidth="1" min="3" max="3" width="13.22"/>
    <col customWidth="1" min="4" max="4" width="34.22"/>
    <col customWidth="1" min="5" max="5" width="23.78"/>
  </cols>
  <sheetData>
    <row r="1">
      <c r="A1" s="1" t="s">
        <v>3067</v>
      </c>
      <c r="B1" s="1" t="s">
        <v>1577</v>
      </c>
      <c r="C1" s="1" t="s">
        <v>1746</v>
      </c>
      <c r="D1" s="11" t="s">
        <v>71</v>
      </c>
      <c r="E1" s="1" t="s">
        <v>166</v>
      </c>
      <c r="F1" s="1" t="s">
        <v>161</v>
      </c>
      <c r="G1" s="1" t="s">
        <v>3068</v>
      </c>
      <c r="H1" s="1" t="s">
        <v>3069</v>
      </c>
      <c r="I1" s="1" t="s">
        <v>0</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2" max="2" width="15.11"/>
    <col customWidth="1" min="3" max="3" width="13.22"/>
    <col customWidth="1" min="4" max="4" width="34.22"/>
    <col customWidth="1" min="5" max="5" width="23.78"/>
  </cols>
  <sheetData>
    <row r="1">
      <c r="A1" s="1" t="s">
        <v>3067</v>
      </c>
      <c r="B1" s="1" t="s">
        <v>1577</v>
      </c>
      <c r="C1" s="1" t="s">
        <v>1746</v>
      </c>
      <c r="D1" s="11" t="s">
        <v>71</v>
      </c>
      <c r="E1" s="1" t="s">
        <v>166</v>
      </c>
      <c r="F1" s="1" t="s">
        <v>161</v>
      </c>
      <c r="G1" s="1" t="s">
        <v>3068</v>
      </c>
      <c r="H1" s="1" t="s">
        <v>3069</v>
      </c>
      <c r="I1" s="1" t="s">
        <v>0</v>
      </c>
    </row>
    <row r="2">
      <c r="B2" s="245"/>
      <c r="D2" s="17"/>
      <c r="E2" s="1"/>
    </row>
    <row r="3">
      <c r="A3" s="8" t="s">
        <v>16</v>
      </c>
      <c r="B3" s="245">
        <v>43728.370078148146</v>
      </c>
      <c r="C3" s="8" t="s">
        <v>3070</v>
      </c>
      <c r="D3" s="17" t="s">
        <v>3071</v>
      </c>
      <c r="E3" s="1" t="s">
        <v>3072</v>
      </c>
      <c r="I3" s="8" t="s">
        <v>3073</v>
      </c>
    </row>
    <row r="4">
      <c r="A4" s="8" t="s">
        <v>28</v>
      </c>
      <c r="B4" s="246">
        <v>43728.370775462965</v>
      </c>
      <c r="C4" s="8" t="s">
        <v>3070</v>
      </c>
      <c r="D4" s="17" t="s">
        <v>3074</v>
      </c>
      <c r="E4" s="1" t="s">
        <v>3075</v>
      </c>
      <c r="I4" s="8" t="s">
        <v>3076</v>
      </c>
    </row>
    <row r="5">
      <c r="A5" s="8" t="s">
        <v>16</v>
      </c>
      <c r="B5" s="245">
        <v>43728.38066178241</v>
      </c>
      <c r="C5" s="8" t="s">
        <v>3077</v>
      </c>
      <c r="D5" s="17" t="s">
        <v>3078</v>
      </c>
      <c r="E5" s="1" t="s">
        <v>3079</v>
      </c>
      <c r="I5" s="8" t="s">
        <v>3080</v>
      </c>
    </row>
    <row r="6">
      <c r="A6" s="8" t="s">
        <v>23</v>
      </c>
      <c r="B6" s="245">
        <v>43728.3660725463</v>
      </c>
      <c r="C6" s="8" t="s">
        <v>3077</v>
      </c>
      <c r="D6" s="17" t="s">
        <v>3081</v>
      </c>
      <c r="E6" s="1" t="s">
        <v>3082</v>
      </c>
      <c r="I6" s="8" t="s">
        <v>3083</v>
      </c>
    </row>
    <row r="7">
      <c r="A7" s="8" t="s">
        <v>23</v>
      </c>
      <c r="B7" s="245">
        <v>43728.36968921297</v>
      </c>
      <c r="C7" s="8" t="s">
        <v>3070</v>
      </c>
      <c r="D7" s="17" t="s">
        <v>3084</v>
      </c>
      <c r="E7" s="1" t="s">
        <v>3072</v>
      </c>
      <c r="F7" s="19" t="s">
        <v>3085</v>
      </c>
      <c r="I7" s="8" t="s">
        <v>3086</v>
      </c>
    </row>
    <row r="8">
      <c r="A8" s="8" t="s">
        <v>23</v>
      </c>
      <c r="B8" s="245">
        <v>43728.37049446759</v>
      </c>
      <c r="C8" s="8" t="s">
        <v>3077</v>
      </c>
      <c r="D8" s="17" t="s">
        <v>3087</v>
      </c>
      <c r="E8" s="1" t="s">
        <v>3088</v>
      </c>
      <c r="F8" s="19" t="s">
        <v>3089</v>
      </c>
      <c r="I8" s="8" t="s">
        <v>3090</v>
      </c>
    </row>
    <row r="9">
      <c r="A9" s="8" t="s">
        <v>23</v>
      </c>
      <c r="B9" s="245">
        <v>43739.937385613426</v>
      </c>
      <c r="C9" s="8" t="s">
        <v>3077</v>
      </c>
      <c r="D9" s="17" t="s">
        <v>3091</v>
      </c>
      <c r="E9" s="1" t="s">
        <v>3088</v>
      </c>
      <c r="I9" s="8" t="s">
        <v>3092</v>
      </c>
    </row>
    <row r="10">
      <c r="A10" s="8" t="s">
        <v>23</v>
      </c>
      <c r="B10" s="245">
        <v>43746.96751990741</v>
      </c>
      <c r="C10" s="8" t="s">
        <v>3070</v>
      </c>
      <c r="D10" s="17" t="s">
        <v>3093</v>
      </c>
      <c r="E10" s="1" t="s">
        <v>3072</v>
      </c>
      <c r="I10" s="8" t="s">
        <v>3094</v>
      </c>
    </row>
    <row r="11">
      <c r="A11" s="8" t="s">
        <v>23</v>
      </c>
      <c r="B11" s="245">
        <v>43746.96912148148</v>
      </c>
      <c r="C11" s="8" t="s">
        <v>3070</v>
      </c>
      <c r="D11" s="17" t="s">
        <v>3095</v>
      </c>
      <c r="E11" s="1" t="s">
        <v>3096</v>
      </c>
      <c r="I11" s="8" t="s">
        <v>3097</v>
      </c>
    </row>
    <row r="12">
      <c r="A12" s="8" t="s">
        <v>350</v>
      </c>
      <c r="B12" s="245">
        <v>43820.81461364583</v>
      </c>
      <c r="C12" s="1" t="s">
        <v>3098</v>
      </c>
      <c r="D12" s="17" t="s">
        <v>3099</v>
      </c>
      <c r="E12" s="1"/>
      <c r="I12" s="8" t="s">
        <v>3100</v>
      </c>
    </row>
    <row r="13">
      <c r="A13" s="8" t="s">
        <v>216</v>
      </c>
      <c r="B13" s="247">
        <v>43842.5</v>
      </c>
      <c r="C13" s="4" t="s">
        <v>3077</v>
      </c>
      <c r="D13" s="17" t="s">
        <v>3101</v>
      </c>
      <c r="E13" s="1" t="s">
        <v>3088</v>
      </c>
      <c r="I13" s="8" t="s">
        <v>3102</v>
      </c>
    </row>
    <row r="14">
      <c r="A14" s="8" t="s">
        <v>216</v>
      </c>
      <c r="B14" s="247">
        <v>43842.50069444445</v>
      </c>
      <c r="C14" s="4" t="s">
        <v>3070</v>
      </c>
      <c r="D14" s="17" t="s">
        <v>3103</v>
      </c>
      <c r="E14" s="1" t="s">
        <v>3104</v>
      </c>
      <c r="F14" s="8" t="s">
        <v>14</v>
      </c>
      <c r="I14" s="8" t="s">
        <v>3105</v>
      </c>
    </row>
    <row r="15">
      <c r="A15" s="8" t="s">
        <v>216</v>
      </c>
      <c r="B15" s="247">
        <v>43842.501388888886</v>
      </c>
      <c r="C15" s="4" t="s">
        <v>3077</v>
      </c>
      <c r="D15" s="17" t="s">
        <v>3106</v>
      </c>
      <c r="E15" s="1" t="s">
        <v>3088</v>
      </c>
      <c r="I15" s="8" t="s">
        <v>3107</v>
      </c>
    </row>
    <row r="16">
      <c r="A16" s="8" t="s">
        <v>216</v>
      </c>
      <c r="B16" s="247">
        <v>43842.50208333333</v>
      </c>
      <c r="C16" s="4" t="s">
        <v>3070</v>
      </c>
      <c r="D16" s="17" t="s">
        <v>3108</v>
      </c>
      <c r="E16" s="1" t="s">
        <v>3109</v>
      </c>
      <c r="F16" s="19" t="s">
        <v>3110</v>
      </c>
      <c r="I16" s="8" t="s">
        <v>3111</v>
      </c>
    </row>
    <row r="17">
      <c r="A17" s="8" t="s">
        <v>23</v>
      </c>
      <c r="B17" s="246">
        <v>43897.790831122686</v>
      </c>
      <c r="C17" s="4" t="s">
        <v>3077</v>
      </c>
      <c r="D17" s="17" t="s">
        <v>3112</v>
      </c>
      <c r="E17" s="1" t="s">
        <v>3088</v>
      </c>
      <c r="I17" s="8" t="s">
        <v>3113</v>
      </c>
    </row>
    <row r="18">
      <c r="A18" s="4" t="s">
        <v>302</v>
      </c>
      <c r="B18" s="246">
        <v>44014.83793275463</v>
      </c>
      <c r="C18" s="4" t="s">
        <v>3077</v>
      </c>
      <c r="D18" s="15" t="s">
        <v>3114</v>
      </c>
      <c r="E18" s="1" t="s">
        <v>3088</v>
      </c>
      <c r="F18" s="4"/>
      <c r="G18" s="4"/>
      <c r="H18" s="4"/>
      <c r="I18" s="4" t="s">
        <v>3115</v>
      </c>
    </row>
  </sheetData>
  <hyperlinks>
    <hyperlink r:id="rId1" ref="F7"/>
    <hyperlink r:id="rId2" ref="F8"/>
    <hyperlink r:id="rId3" ref="F16"/>
  </hyperlinks>
  <drawing r:id="rId4"/>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11.78"/>
    <col customWidth="1" min="6" max="7" width="13.33"/>
    <col customWidth="1" min="8" max="8" width="14.0"/>
  </cols>
  <sheetData>
    <row r="1">
      <c r="A1" s="1" t="s">
        <v>3116</v>
      </c>
      <c r="B1" s="1" t="s">
        <v>3117</v>
      </c>
      <c r="C1" s="1" t="s">
        <v>3116</v>
      </c>
      <c r="D1" s="1" t="s">
        <v>3118</v>
      </c>
      <c r="E1" s="1" t="s">
        <v>62</v>
      </c>
      <c r="F1" s="1" t="s">
        <v>3119</v>
      </c>
      <c r="G1" s="248" t="s">
        <v>76</v>
      </c>
      <c r="H1" s="248" t="s">
        <v>87</v>
      </c>
      <c r="I1" s="1" t="s">
        <v>3120</v>
      </c>
      <c r="J1" s="4" t="s">
        <v>3121</v>
      </c>
      <c r="K1" s="1" t="s">
        <v>2973</v>
      </c>
      <c r="L1" s="1" t="s">
        <v>1560</v>
      </c>
      <c r="M1" s="1" t="s">
        <v>1712</v>
      </c>
    </row>
    <row r="2">
      <c r="A2" s="1">
        <v>9.0</v>
      </c>
      <c r="B2" s="1" t="s">
        <v>191</v>
      </c>
      <c r="C2" s="1">
        <v>18.0</v>
      </c>
      <c r="D2" s="1" t="s">
        <v>3070</v>
      </c>
      <c r="E2" s="1" t="s">
        <v>78</v>
      </c>
      <c r="F2" s="1" t="s">
        <v>191</v>
      </c>
      <c r="G2" s="1" t="str">
        <f>Controls!B2</f>
        <v>M</v>
      </c>
      <c r="H2" s="1">
        <f>Controls!B3</f>
        <v>12</v>
      </c>
      <c r="I2" s="1" t="s">
        <v>550</v>
      </c>
      <c r="J2" s="4" t="s">
        <v>190</v>
      </c>
      <c r="K2" s="1" t="s">
        <v>2976</v>
      </c>
      <c r="L2" s="1">
        <v>1.0</v>
      </c>
      <c r="M2" s="1" t="s">
        <v>1729</v>
      </c>
    </row>
    <row r="3">
      <c r="A3" s="1">
        <v>18.0</v>
      </c>
      <c r="B3" s="1" t="s">
        <v>1761</v>
      </c>
      <c r="C3" s="1">
        <v>9.0</v>
      </c>
      <c r="D3" s="1" t="s">
        <v>3077</v>
      </c>
      <c r="E3" s="1" t="s">
        <v>88</v>
      </c>
      <c r="F3" s="1" t="s">
        <v>1761</v>
      </c>
      <c r="I3" s="1" t="s">
        <v>585</v>
      </c>
      <c r="J3" s="4" t="s">
        <v>12</v>
      </c>
      <c r="K3" s="1" t="s">
        <v>263</v>
      </c>
      <c r="L3" s="1">
        <v>2.0</v>
      </c>
      <c r="M3" s="1" t="s">
        <v>1731</v>
      </c>
    </row>
    <row r="4">
      <c r="B4" s="1" t="s">
        <v>1789</v>
      </c>
      <c r="C4" s="1">
        <v>9.0</v>
      </c>
      <c r="D4" s="1" t="s">
        <v>3098</v>
      </c>
      <c r="E4" s="1" t="s">
        <v>77</v>
      </c>
      <c r="L4" s="1">
        <v>3.0</v>
      </c>
    </row>
    <row r="5">
      <c r="B5" s="1" t="s">
        <v>1787</v>
      </c>
      <c r="C5" s="1">
        <v>9.0</v>
      </c>
      <c r="E5" s="1" t="s">
        <v>95</v>
      </c>
      <c r="L5" s="1">
        <v>4.0</v>
      </c>
    </row>
    <row r="6">
      <c r="L6" s="1">
        <v>5.0</v>
      </c>
    </row>
    <row r="7">
      <c r="L7" s="1">
        <v>6.0</v>
      </c>
    </row>
    <row r="8">
      <c r="L8" s="1">
        <v>7.0</v>
      </c>
    </row>
    <row r="9">
      <c r="L9" s="1">
        <v>8.0</v>
      </c>
    </row>
    <row r="10">
      <c r="L10" s="1">
        <v>9.0</v>
      </c>
    </row>
    <row r="11">
      <c r="L11" s="1">
        <v>10.0</v>
      </c>
    </row>
    <row r="12">
      <c r="L12" s="1">
        <v>11.0</v>
      </c>
    </row>
    <row r="13">
      <c r="L13" s="1">
        <v>12.0</v>
      </c>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24.44"/>
    <col customWidth="1" min="2" max="2" width="83.22"/>
  </cols>
  <sheetData>
    <row r="1">
      <c r="A1" s="1" t="s">
        <v>3122</v>
      </c>
      <c r="B1" s="11" t="s">
        <v>3123</v>
      </c>
    </row>
    <row r="2">
      <c r="A2" s="1" t="s">
        <v>3124</v>
      </c>
      <c r="B2" s="11" t="s">
        <v>3125</v>
      </c>
    </row>
    <row r="3" ht="105.0" customHeight="1">
      <c r="A3" s="1" t="s">
        <v>3126</v>
      </c>
      <c r="B3" s="11" t="s">
        <v>3127</v>
      </c>
    </row>
    <row r="4">
      <c r="B4" s="11"/>
    </row>
    <row r="5">
      <c r="B5" s="17"/>
    </row>
    <row r="6">
      <c r="B6" s="17"/>
    </row>
    <row r="7">
      <c r="B7" s="17"/>
    </row>
    <row r="8">
      <c r="B8" s="17"/>
    </row>
    <row r="9">
      <c r="B9" s="17"/>
    </row>
    <row r="10">
      <c r="B10" s="17"/>
    </row>
    <row r="11">
      <c r="B11" s="17"/>
    </row>
    <row r="12">
      <c r="B12" s="17"/>
    </row>
    <row r="13">
      <c r="B13" s="17"/>
    </row>
    <row r="14">
      <c r="B14" s="17"/>
    </row>
    <row r="15">
      <c r="B15" s="17"/>
    </row>
    <row r="16">
      <c r="B16" s="17"/>
    </row>
    <row r="17">
      <c r="B17" s="17"/>
    </row>
    <row r="18">
      <c r="B18" s="17"/>
    </row>
    <row r="19">
      <c r="B19" s="17"/>
    </row>
    <row r="20">
      <c r="B20" s="17"/>
    </row>
    <row r="21">
      <c r="B21" s="17"/>
    </row>
    <row r="22">
      <c r="B22" s="17"/>
    </row>
    <row r="23">
      <c r="B23" s="17"/>
    </row>
    <row r="24">
      <c r="B24" s="17"/>
    </row>
    <row r="25">
      <c r="B25" s="17"/>
    </row>
    <row r="26">
      <c r="B26" s="17"/>
    </row>
    <row r="27">
      <c r="B27" s="17"/>
    </row>
    <row r="28">
      <c r="B28" s="17"/>
    </row>
    <row r="29">
      <c r="B29" s="17"/>
    </row>
    <row r="30">
      <c r="B30" s="17"/>
    </row>
    <row r="31">
      <c r="B31" s="17"/>
    </row>
    <row r="32">
      <c r="B32" s="17"/>
    </row>
    <row r="33">
      <c r="B33" s="17"/>
    </row>
    <row r="34">
      <c r="B34" s="17"/>
    </row>
    <row r="35">
      <c r="B35" s="17"/>
    </row>
    <row r="36">
      <c r="B36" s="17"/>
    </row>
    <row r="37">
      <c r="B37" s="17"/>
    </row>
    <row r="38">
      <c r="B38" s="17"/>
    </row>
    <row r="39">
      <c r="B39" s="17"/>
    </row>
    <row r="40">
      <c r="B40" s="17"/>
    </row>
    <row r="41">
      <c r="B41" s="17"/>
    </row>
    <row r="42">
      <c r="B42" s="17"/>
    </row>
    <row r="43">
      <c r="B43" s="17"/>
    </row>
    <row r="44">
      <c r="B44" s="17"/>
    </row>
    <row r="45">
      <c r="B45" s="17"/>
    </row>
    <row r="46">
      <c r="B46" s="17"/>
    </row>
    <row r="47">
      <c r="B47" s="17"/>
    </row>
    <row r="48">
      <c r="B48" s="17"/>
    </row>
    <row r="49">
      <c r="B49" s="17"/>
    </row>
    <row r="50">
      <c r="B50" s="17"/>
    </row>
    <row r="51">
      <c r="B51" s="17"/>
    </row>
    <row r="52">
      <c r="B52" s="17"/>
    </row>
    <row r="53">
      <c r="B53" s="17"/>
    </row>
    <row r="54">
      <c r="B54" s="17"/>
    </row>
    <row r="55">
      <c r="B55" s="17"/>
    </row>
    <row r="56">
      <c r="B56" s="17"/>
    </row>
    <row r="57">
      <c r="B57" s="17"/>
    </row>
    <row r="58">
      <c r="B58" s="17"/>
    </row>
    <row r="59">
      <c r="B59" s="17"/>
    </row>
    <row r="60">
      <c r="B60" s="17"/>
    </row>
    <row r="61">
      <c r="B61" s="17"/>
    </row>
    <row r="62">
      <c r="B62" s="17"/>
    </row>
    <row r="63">
      <c r="B63" s="17"/>
    </row>
    <row r="64">
      <c r="B64" s="17"/>
    </row>
    <row r="65">
      <c r="B65" s="17"/>
    </row>
    <row r="66">
      <c r="B66" s="17"/>
    </row>
    <row r="67">
      <c r="B67" s="17"/>
    </row>
    <row r="68">
      <c r="B68" s="17"/>
    </row>
    <row r="69">
      <c r="B69" s="17"/>
    </row>
    <row r="70">
      <c r="B70" s="17"/>
    </row>
    <row r="71">
      <c r="B71" s="17"/>
    </row>
    <row r="72">
      <c r="B72" s="17"/>
    </row>
    <row r="73">
      <c r="B73" s="17"/>
    </row>
    <row r="74">
      <c r="B74" s="17"/>
    </row>
    <row r="75">
      <c r="B75" s="17"/>
    </row>
    <row r="76">
      <c r="B76" s="17"/>
    </row>
    <row r="77">
      <c r="B77" s="17"/>
    </row>
    <row r="78">
      <c r="B78" s="17"/>
    </row>
    <row r="79">
      <c r="B79" s="17"/>
    </row>
    <row r="80">
      <c r="B80" s="17"/>
    </row>
    <row r="81">
      <c r="B81" s="17"/>
    </row>
    <row r="82">
      <c r="B82" s="17"/>
    </row>
    <row r="83">
      <c r="B83" s="17"/>
    </row>
    <row r="84">
      <c r="B84" s="17"/>
    </row>
    <row r="85">
      <c r="B85" s="17"/>
    </row>
    <row r="86">
      <c r="B86" s="17"/>
    </row>
    <row r="87">
      <c r="B87" s="17"/>
    </row>
    <row r="88">
      <c r="B88" s="17"/>
    </row>
    <row r="89">
      <c r="B89" s="17"/>
    </row>
    <row r="90">
      <c r="B90" s="17"/>
    </row>
    <row r="91">
      <c r="B91" s="17"/>
    </row>
    <row r="92">
      <c r="B92" s="17"/>
    </row>
    <row r="93">
      <c r="B93" s="17"/>
    </row>
    <row r="94">
      <c r="B94" s="17"/>
    </row>
    <row r="95">
      <c r="B95" s="17"/>
    </row>
    <row r="96">
      <c r="B96" s="17"/>
    </row>
    <row r="97">
      <c r="B97" s="17"/>
    </row>
    <row r="98">
      <c r="B98" s="17"/>
    </row>
    <row r="99">
      <c r="B99" s="17"/>
    </row>
    <row r="100">
      <c r="B100" s="17"/>
    </row>
    <row r="101">
      <c r="B101" s="17"/>
    </row>
    <row r="102">
      <c r="B102" s="17"/>
    </row>
    <row r="103">
      <c r="B103" s="17"/>
    </row>
    <row r="104">
      <c r="B104" s="17"/>
    </row>
    <row r="105">
      <c r="B105" s="17"/>
    </row>
    <row r="106">
      <c r="B106" s="17"/>
    </row>
    <row r="107">
      <c r="B107" s="17"/>
    </row>
    <row r="108">
      <c r="B108" s="17"/>
    </row>
    <row r="109">
      <c r="B109" s="17"/>
    </row>
    <row r="110">
      <c r="B110" s="17"/>
    </row>
    <row r="111">
      <c r="B111" s="17"/>
    </row>
    <row r="112">
      <c r="B112" s="17"/>
    </row>
    <row r="113">
      <c r="B113" s="17"/>
    </row>
    <row r="114">
      <c r="B114" s="17"/>
    </row>
    <row r="115">
      <c r="B115" s="17"/>
    </row>
    <row r="116">
      <c r="B116" s="17"/>
    </row>
    <row r="117">
      <c r="B117" s="17"/>
    </row>
    <row r="118">
      <c r="B118" s="17"/>
    </row>
    <row r="119">
      <c r="B119" s="17"/>
    </row>
    <row r="120">
      <c r="B120" s="17"/>
    </row>
    <row r="121">
      <c r="B121" s="17"/>
    </row>
    <row r="122">
      <c r="B122" s="17"/>
    </row>
    <row r="123">
      <c r="B123" s="17"/>
    </row>
    <row r="124">
      <c r="B124" s="17"/>
    </row>
    <row r="125">
      <c r="B125" s="17"/>
    </row>
    <row r="126">
      <c r="B126" s="17"/>
    </row>
    <row r="127">
      <c r="B127" s="17"/>
    </row>
    <row r="128">
      <c r="B128" s="17"/>
    </row>
    <row r="129">
      <c r="B129" s="17"/>
    </row>
    <row r="130">
      <c r="B130" s="17"/>
    </row>
    <row r="131">
      <c r="B131" s="17"/>
    </row>
    <row r="132">
      <c r="B132" s="17"/>
    </row>
    <row r="133">
      <c r="B133" s="17"/>
    </row>
    <row r="134">
      <c r="B134" s="17"/>
    </row>
    <row r="135">
      <c r="B135" s="17"/>
    </row>
    <row r="136">
      <c r="B136" s="17"/>
    </row>
    <row r="137">
      <c r="B137" s="17"/>
    </row>
    <row r="138">
      <c r="B138" s="17"/>
    </row>
    <row r="139">
      <c r="B139" s="17"/>
    </row>
    <row r="140">
      <c r="B140" s="17"/>
    </row>
    <row r="141">
      <c r="B141" s="17"/>
    </row>
    <row r="142">
      <c r="B142" s="17"/>
    </row>
    <row r="143">
      <c r="B143" s="17"/>
    </row>
    <row r="144">
      <c r="B144" s="17"/>
    </row>
    <row r="145">
      <c r="B145" s="17"/>
    </row>
    <row r="146">
      <c r="B146" s="17"/>
    </row>
    <row r="147">
      <c r="B147" s="17"/>
    </row>
    <row r="148">
      <c r="B148" s="17"/>
    </row>
    <row r="149">
      <c r="B149" s="17"/>
    </row>
    <row r="150">
      <c r="B150" s="17"/>
    </row>
    <row r="151">
      <c r="B151" s="17"/>
    </row>
    <row r="152">
      <c r="B152" s="17"/>
    </row>
    <row r="153">
      <c r="B153" s="17"/>
    </row>
    <row r="154">
      <c r="B154" s="17"/>
    </row>
    <row r="155">
      <c r="B155" s="17"/>
    </row>
    <row r="156">
      <c r="B156" s="17"/>
    </row>
    <row r="157">
      <c r="B157" s="17"/>
    </row>
    <row r="158">
      <c r="B158" s="17"/>
    </row>
    <row r="159">
      <c r="B159" s="17"/>
    </row>
    <row r="160">
      <c r="B160" s="17"/>
    </row>
    <row r="161">
      <c r="B161" s="17"/>
    </row>
    <row r="162">
      <c r="B162" s="17"/>
    </row>
    <row r="163">
      <c r="B163" s="17"/>
    </row>
    <row r="164">
      <c r="B164" s="17"/>
    </row>
    <row r="165">
      <c r="B165" s="17"/>
    </row>
    <row r="166">
      <c r="B166" s="17"/>
    </row>
    <row r="167">
      <c r="B167" s="17"/>
    </row>
    <row r="168">
      <c r="B168" s="17"/>
    </row>
    <row r="169">
      <c r="B169" s="17"/>
    </row>
    <row r="170">
      <c r="B170" s="17"/>
    </row>
    <row r="171">
      <c r="B171" s="17"/>
    </row>
    <row r="172">
      <c r="B172" s="17"/>
    </row>
    <row r="173">
      <c r="B173" s="17"/>
    </row>
    <row r="174">
      <c r="B174" s="17"/>
    </row>
    <row r="175">
      <c r="B175" s="17"/>
    </row>
    <row r="176">
      <c r="B176" s="17"/>
    </row>
    <row r="177">
      <c r="B177" s="17"/>
    </row>
    <row r="178">
      <c r="B178" s="17"/>
    </row>
    <row r="179">
      <c r="B179" s="17"/>
    </row>
    <row r="180">
      <c r="B180" s="17"/>
    </row>
    <row r="181">
      <c r="B181" s="17"/>
    </row>
    <row r="182">
      <c r="B182" s="17"/>
    </row>
    <row r="183">
      <c r="B183" s="17"/>
    </row>
    <row r="184">
      <c r="B184" s="17"/>
    </row>
    <row r="185">
      <c r="B185" s="17"/>
    </row>
    <row r="186">
      <c r="B186" s="17"/>
    </row>
    <row r="187">
      <c r="B187" s="17"/>
    </row>
    <row r="188">
      <c r="B188" s="17"/>
    </row>
    <row r="189">
      <c r="B189" s="17"/>
    </row>
    <row r="190">
      <c r="B190" s="17"/>
    </row>
    <row r="191">
      <c r="B191" s="17"/>
    </row>
    <row r="192">
      <c r="B192" s="17"/>
    </row>
    <row r="193">
      <c r="B193" s="17"/>
    </row>
    <row r="194">
      <c r="B194" s="17"/>
    </row>
    <row r="195">
      <c r="B195" s="17"/>
    </row>
    <row r="196">
      <c r="B196" s="17"/>
    </row>
    <row r="197">
      <c r="B197" s="17"/>
    </row>
    <row r="198">
      <c r="B198" s="17"/>
    </row>
    <row r="199">
      <c r="B199" s="17"/>
    </row>
    <row r="200">
      <c r="B200" s="17"/>
    </row>
    <row r="201">
      <c r="B201" s="17"/>
    </row>
    <row r="202">
      <c r="B202" s="17"/>
    </row>
    <row r="203">
      <c r="B203" s="17"/>
    </row>
    <row r="204">
      <c r="B204" s="17"/>
    </row>
    <row r="205">
      <c r="B205" s="17"/>
    </row>
    <row r="206">
      <c r="B206" s="17"/>
    </row>
    <row r="207">
      <c r="B207" s="17"/>
    </row>
    <row r="208">
      <c r="B208" s="17"/>
    </row>
    <row r="209">
      <c r="B209" s="17"/>
    </row>
    <row r="210">
      <c r="B210" s="17"/>
    </row>
    <row r="211">
      <c r="B211" s="17"/>
    </row>
    <row r="212">
      <c r="B212" s="17"/>
    </row>
    <row r="213">
      <c r="B213" s="17"/>
    </row>
    <row r="214">
      <c r="B214" s="17"/>
    </row>
    <row r="215">
      <c r="B215" s="17"/>
    </row>
    <row r="216">
      <c r="B216" s="17"/>
    </row>
    <row r="217">
      <c r="B217" s="17"/>
    </row>
    <row r="218">
      <c r="B218" s="17"/>
    </row>
    <row r="219">
      <c r="B219" s="17"/>
    </row>
    <row r="220">
      <c r="B220" s="17"/>
    </row>
    <row r="221">
      <c r="B221" s="17"/>
    </row>
    <row r="222">
      <c r="B222" s="17"/>
    </row>
    <row r="223">
      <c r="B223" s="17"/>
    </row>
    <row r="224">
      <c r="B224" s="17"/>
    </row>
    <row r="225">
      <c r="B225" s="17"/>
    </row>
    <row r="226">
      <c r="B226" s="17"/>
    </row>
    <row r="227">
      <c r="B227" s="17"/>
    </row>
    <row r="228">
      <c r="B228" s="17"/>
    </row>
    <row r="229">
      <c r="B229" s="17"/>
    </row>
    <row r="230">
      <c r="B230" s="17"/>
    </row>
    <row r="231">
      <c r="B231" s="17"/>
    </row>
    <row r="232">
      <c r="B232" s="17"/>
    </row>
    <row r="233">
      <c r="B233" s="17"/>
    </row>
    <row r="234">
      <c r="B234" s="17"/>
    </row>
    <row r="235">
      <c r="B235" s="17"/>
    </row>
    <row r="236">
      <c r="B236" s="17"/>
    </row>
    <row r="237">
      <c r="B237" s="17"/>
    </row>
    <row r="238">
      <c r="B238" s="17"/>
    </row>
    <row r="239">
      <c r="B239" s="17"/>
    </row>
    <row r="240">
      <c r="B240" s="17"/>
    </row>
    <row r="241">
      <c r="B241" s="17"/>
    </row>
    <row r="242">
      <c r="B242" s="17"/>
    </row>
    <row r="243">
      <c r="B243" s="17"/>
    </row>
    <row r="244">
      <c r="B244" s="17"/>
    </row>
    <row r="245">
      <c r="B245" s="17"/>
    </row>
    <row r="246">
      <c r="B246" s="17"/>
    </row>
    <row r="247">
      <c r="B247" s="17"/>
    </row>
    <row r="248">
      <c r="B248" s="17"/>
    </row>
    <row r="249">
      <c r="B249" s="17"/>
    </row>
    <row r="250">
      <c r="B250" s="17"/>
    </row>
    <row r="251">
      <c r="B251" s="17"/>
    </row>
    <row r="252">
      <c r="B252" s="17"/>
    </row>
    <row r="253">
      <c r="B253" s="17"/>
    </row>
    <row r="254">
      <c r="B254" s="17"/>
    </row>
    <row r="255">
      <c r="B255" s="17"/>
    </row>
    <row r="256">
      <c r="B256" s="17"/>
    </row>
    <row r="257">
      <c r="B257" s="17"/>
    </row>
    <row r="258">
      <c r="B258" s="17"/>
    </row>
    <row r="259">
      <c r="B259" s="17"/>
    </row>
    <row r="260">
      <c r="B260" s="17"/>
    </row>
    <row r="261">
      <c r="B261" s="17"/>
    </row>
    <row r="262">
      <c r="B262" s="17"/>
    </row>
    <row r="263">
      <c r="B263" s="17"/>
    </row>
    <row r="264">
      <c r="B264" s="17"/>
    </row>
    <row r="265">
      <c r="B265" s="17"/>
    </row>
    <row r="266">
      <c r="B266" s="17"/>
    </row>
    <row r="267">
      <c r="B267" s="17"/>
    </row>
    <row r="268">
      <c r="B268" s="17"/>
    </row>
    <row r="269">
      <c r="B269" s="17"/>
    </row>
    <row r="270">
      <c r="B270" s="17"/>
    </row>
    <row r="271">
      <c r="B271" s="17"/>
    </row>
    <row r="272">
      <c r="B272" s="17"/>
    </row>
    <row r="273">
      <c r="B273" s="17"/>
    </row>
    <row r="274">
      <c r="B274" s="17"/>
    </row>
    <row r="275">
      <c r="B275" s="17"/>
    </row>
    <row r="276">
      <c r="B276" s="17"/>
    </row>
    <row r="277">
      <c r="B277" s="17"/>
    </row>
    <row r="278">
      <c r="B278" s="17"/>
    </row>
    <row r="279">
      <c r="B279" s="17"/>
    </row>
    <row r="280">
      <c r="B280" s="17"/>
    </row>
    <row r="281">
      <c r="B281" s="17"/>
    </row>
    <row r="282">
      <c r="B282" s="17"/>
    </row>
    <row r="283">
      <c r="B283" s="17"/>
    </row>
    <row r="284">
      <c r="B284" s="17"/>
    </row>
    <row r="285">
      <c r="B285" s="17"/>
    </row>
    <row r="286">
      <c r="B286" s="17"/>
    </row>
    <row r="287">
      <c r="B287" s="17"/>
    </row>
    <row r="288">
      <c r="B288" s="17"/>
    </row>
    <row r="289">
      <c r="B289" s="17"/>
    </row>
    <row r="290">
      <c r="B290" s="17"/>
    </row>
    <row r="291">
      <c r="B291" s="17"/>
    </row>
    <row r="292">
      <c r="B292" s="17"/>
    </row>
    <row r="293">
      <c r="B293" s="17"/>
    </row>
    <row r="294">
      <c r="B294" s="17"/>
    </row>
    <row r="295">
      <c r="B295" s="17"/>
    </row>
    <row r="296">
      <c r="B296" s="17"/>
    </row>
    <row r="297">
      <c r="B297" s="17"/>
    </row>
    <row r="298">
      <c r="B298" s="17"/>
    </row>
    <row r="299">
      <c r="B299" s="17"/>
    </row>
    <row r="300">
      <c r="B300" s="17"/>
    </row>
    <row r="301">
      <c r="B301" s="17"/>
    </row>
    <row r="302">
      <c r="B302" s="17"/>
    </row>
    <row r="303">
      <c r="B303" s="17"/>
    </row>
    <row r="304">
      <c r="B304" s="17"/>
    </row>
    <row r="305">
      <c r="B305" s="17"/>
    </row>
    <row r="306">
      <c r="B306" s="17"/>
    </row>
    <row r="307">
      <c r="B307" s="17"/>
    </row>
    <row r="308">
      <c r="B308" s="17"/>
    </row>
    <row r="309">
      <c r="B309" s="17"/>
    </row>
    <row r="310">
      <c r="B310" s="17"/>
    </row>
    <row r="311">
      <c r="B311" s="17"/>
    </row>
    <row r="312">
      <c r="B312" s="17"/>
    </row>
    <row r="313">
      <c r="B313" s="17"/>
    </row>
    <row r="314">
      <c r="B314" s="17"/>
    </row>
    <row r="315">
      <c r="B315" s="17"/>
    </row>
    <row r="316">
      <c r="B316" s="17"/>
    </row>
    <row r="317">
      <c r="B317" s="17"/>
    </row>
    <row r="318">
      <c r="B318" s="17"/>
    </row>
    <row r="319">
      <c r="B319" s="17"/>
    </row>
    <row r="320">
      <c r="B320" s="17"/>
    </row>
    <row r="321">
      <c r="B321" s="17"/>
    </row>
    <row r="322">
      <c r="B322" s="17"/>
    </row>
    <row r="323">
      <c r="B323" s="17"/>
    </row>
    <row r="324">
      <c r="B324" s="17"/>
    </row>
    <row r="325">
      <c r="B325" s="17"/>
    </row>
    <row r="326">
      <c r="B326" s="17"/>
    </row>
    <row r="327">
      <c r="B327" s="17"/>
    </row>
    <row r="328">
      <c r="B328" s="17"/>
    </row>
    <row r="329">
      <c r="B329" s="17"/>
    </row>
    <row r="330">
      <c r="B330" s="17"/>
    </row>
    <row r="331">
      <c r="B331" s="17"/>
    </row>
    <row r="332">
      <c r="B332" s="17"/>
    </row>
    <row r="333">
      <c r="B333" s="17"/>
    </row>
    <row r="334">
      <c r="B334" s="17"/>
    </row>
    <row r="335">
      <c r="B335" s="17"/>
    </row>
    <row r="336">
      <c r="B336" s="17"/>
    </row>
    <row r="337">
      <c r="B337" s="17"/>
    </row>
    <row r="338">
      <c r="B338" s="17"/>
    </row>
    <row r="339">
      <c r="B339" s="17"/>
    </row>
    <row r="340">
      <c r="B340" s="17"/>
    </row>
    <row r="341">
      <c r="B341" s="17"/>
    </row>
    <row r="342">
      <c r="B342" s="17"/>
    </row>
    <row r="343">
      <c r="B343" s="17"/>
    </row>
    <row r="344">
      <c r="B344" s="17"/>
    </row>
    <row r="345">
      <c r="B345" s="17"/>
    </row>
    <row r="346">
      <c r="B346" s="17"/>
    </row>
    <row r="347">
      <c r="B347" s="17"/>
    </row>
    <row r="348">
      <c r="B348" s="17"/>
    </row>
    <row r="349">
      <c r="B349" s="17"/>
    </row>
    <row r="350">
      <c r="B350" s="17"/>
    </row>
    <row r="351">
      <c r="B351" s="17"/>
    </row>
    <row r="352">
      <c r="B352" s="17"/>
    </row>
    <row r="353">
      <c r="B353" s="17"/>
    </row>
    <row r="354">
      <c r="B354" s="17"/>
    </row>
    <row r="355">
      <c r="B355" s="17"/>
    </row>
    <row r="356">
      <c r="B356" s="17"/>
    </row>
    <row r="357">
      <c r="B357" s="17"/>
    </row>
    <row r="358">
      <c r="B358" s="17"/>
    </row>
    <row r="359">
      <c r="B359" s="17"/>
    </row>
    <row r="360">
      <c r="B360" s="17"/>
    </row>
    <row r="361">
      <c r="B361" s="17"/>
    </row>
    <row r="362">
      <c r="B362" s="17"/>
    </row>
    <row r="363">
      <c r="B363" s="17"/>
    </row>
    <row r="364">
      <c r="B364" s="17"/>
    </row>
    <row r="365">
      <c r="B365" s="17"/>
    </row>
    <row r="366">
      <c r="B366" s="17"/>
    </row>
    <row r="367">
      <c r="B367" s="17"/>
    </row>
    <row r="368">
      <c r="B368" s="17"/>
    </row>
    <row r="369">
      <c r="B369" s="17"/>
    </row>
    <row r="370">
      <c r="B370" s="17"/>
    </row>
    <row r="371">
      <c r="B371" s="17"/>
    </row>
    <row r="372">
      <c r="B372" s="17"/>
    </row>
    <row r="373">
      <c r="B373" s="17"/>
    </row>
    <row r="374">
      <c r="B374" s="17"/>
    </row>
    <row r="375">
      <c r="B375" s="17"/>
    </row>
    <row r="376">
      <c r="B376" s="17"/>
    </row>
    <row r="377">
      <c r="B377" s="17"/>
    </row>
    <row r="378">
      <c r="B378" s="17"/>
    </row>
    <row r="379">
      <c r="B379" s="17"/>
    </row>
    <row r="380">
      <c r="B380" s="17"/>
    </row>
    <row r="381">
      <c r="B381" s="17"/>
    </row>
    <row r="382">
      <c r="B382" s="17"/>
    </row>
    <row r="383">
      <c r="B383" s="17"/>
    </row>
    <row r="384">
      <c r="B384" s="17"/>
    </row>
    <row r="385">
      <c r="B385" s="17"/>
    </row>
    <row r="386">
      <c r="B386" s="17"/>
    </row>
    <row r="387">
      <c r="B387" s="17"/>
    </row>
    <row r="388">
      <c r="B388" s="17"/>
    </row>
    <row r="389">
      <c r="B389" s="17"/>
    </row>
    <row r="390">
      <c r="B390" s="17"/>
    </row>
    <row r="391">
      <c r="B391" s="17"/>
    </row>
    <row r="392">
      <c r="B392" s="17"/>
    </row>
    <row r="393">
      <c r="B393" s="17"/>
    </row>
    <row r="394">
      <c r="B394" s="17"/>
    </row>
    <row r="395">
      <c r="B395" s="17"/>
    </row>
    <row r="396">
      <c r="B396" s="17"/>
    </row>
    <row r="397">
      <c r="B397" s="17"/>
    </row>
    <row r="398">
      <c r="B398" s="17"/>
    </row>
    <row r="399">
      <c r="B399" s="17"/>
    </row>
    <row r="400">
      <c r="B400" s="17"/>
    </row>
    <row r="401">
      <c r="B401" s="17"/>
    </row>
    <row r="402">
      <c r="B402" s="17"/>
    </row>
    <row r="403">
      <c r="B403" s="17"/>
    </row>
    <row r="404">
      <c r="B404" s="17"/>
    </row>
    <row r="405">
      <c r="B405" s="17"/>
    </row>
    <row r="406">
      <c r="B406" s="17"/>
    </row>
    <row r="407">
      <c r="B407" s="17"/>
    </row>
    <row r="408">
      <c r="B408" s="17"/>
    </row>
    <row r="409">
      <c r="B409" s="17"/>
    </row>
    <row r="410">
      <c r="B410" s="17"/>
    </row>
    <row r="411">
      <c r="B411" s="17"/>
    </row>
    <row r="412">
      <c r="B412" s="17"/>
    </row>
    <row r="413">
      <c r="B413" s="17"/>
    </row>
    <row r="414">
      <c r="B414" s="17"/>
    </row>
    <row r="415">
      <c r="B415" s="17"/>
    </row>
    <row r="416">
      <c r="B416" s="17"/>
    </row>
    <row r="417">
      <c r="B417" s="17"/>
    </row>
    <row r="418">
      <c r="B418" s="17"/>
    </row>
    <row r="419">
      <c r="B419" s="17"/>
    </row>
    <row r="420">
      <c r="B420" s="17"/>
    </row>
    <row r="421">
      <c r="B421" s="17"/>
    </row>
    <row r="422">
      <c r="B422" s="17"/>
    </row>
    <row r="423">
      <c r="B423" s="17"/>
    </row>
    <row r="424">
      <c r="B424" s="17"/>
    </row>
    <row r="425">
      <c r="B425" s="17"/>
    </row>
    <row r="426">
      <c r="B426" s="17"/>
    </row>
    <row r="427">
      <c r="B427" s="17"/>
    </row>
    <row r="428">
      <c r="B428" s="17"/>
    </row>
    <row r="429">
      <c r="B429" s="17"/>
    </row>
    <row r="430">
      <c r="B430" s="17"/>
    </row>
    <row r="431">
      <c r="B431" s="17"/>
    </row>
    <row r="432">
      <c r="B432" s="17"/>
    </row>
    <row r="433">
      <c r="B433" s="17"/>
    </row>
    <row r="434">
      <c r="B434" s="17"/>
    </row>
    <row r="435">
      <c r="B435" s="17"/>
    </row>
    <row r="436">
      <c r="B436" s="17"/>
    </row>
    <row r="437">
      <c r="B437" s="17"/>
    </row>
    <row r="438">
      <c r="B438" s="17"/>
    </row>
    <row r="439">
      <c r="B439" s="17"/>
    </row>
    <row r="440">
      <c r="B440" s="17"/>
    </row>
    <row r="441">
      <c r="B441" s="17"/>
    </row>
    <row r="442">
      <c r="B442" s="17"/>
    </row>
    <row r="443">
      <c r="B443" s="17"/>
    </row>
    <row r="444">
      <c r="B444" s="17"/>
    </row>
    <row r="445">
      <c r="B445" s="17"/>
    </row>
    <row r="446">
      <c r="B446" s="17"/>
    </row>
    <row r="447">
      <c r="B447" s="17"/>
    </row>
    <row r="448">
      <c r="B448" s="17"/>
    </row>
    <row r="449">
      <c r="B449" s="17"/>
    </row>
    <row r="450">
      <c r="B450" s="17"/>
    </row>
    <row r="451">
      <c r="B451" s="17"/>
    </row>
    <row r="452">
      <c r="B452" s="17"/>
    </row>
    <row r="453">
      <c r="B453" s="17"/>
    </row>
    <row r="454">
      <c r="B454" s="17"/>
    </row>
    <row r="455">
      <c r="B455" s="17"/>
    </row>
    <row r="456">
      <c r="B456" s="17"/>
    </row>
    <row r="457">
      <c r="B457" s="17"/>
    </row>
    <row r="458">
      <c r="B458" s="17"/>
    </row>
    <row r="459">
      <c r="B459" s="17"/>
    </row>
    <row r="460">
      <c r="B460" s="17"/>
    </row>
    <row r="461">
      <c r="B461" s="17"/>
    </row>
    <row r="462">
      <c r="B462" s="17"/>
    </row>
    <row r="463">
      <c r="B463" s="17"/>
    </row>
    <row r="464">
      <c r="B464" s="17"/>
    </row>
    <row r="465">
      <c r="B465" s="17"/>
    </row>
    <row r="466">
      <c r="B466" s="17"/>
    </row>
    <row r="467">
      <c r="B467" s="17"/>
    </row>
    <row r="468">
      <c r="B468" s="17"/>
    </row>
    <row r="469">
      <c r="B469" s="17"/>
    </row>
    <row r="470">
      <c r="B470" s="17"/>
    </row>
    <row r="471">
      <c r="B471" s="17"/>
    </row>
    <row r="472">
      <c r="B472" s="17"/>
    </row>
    <row r="473">
      <c r="B473" s="17"/>
    </row>
    <row r="474">
      <c r="B474" s="17"/>
    </row>
    <row r="475">
      <c r="B475" s="17"/>
    </row>
    <row r="476">
      <c r="B476" s="17"/>
    </row>
    <row r="477">
      <c r="B477" s="17"/>
    </row>
    <row r="478">
      <c r="B478" s="17"/>
    </row>
    <row r="479">
      <c r="B479" s="17"/>
    </row>
    <row r="480">
      <c r="B480" s="17"/>
    </row>
    <row r="481">
      <c r="B481" s="17"/>
    </row>
    <row r="482">
      <c r="B482" s="17"/>
    </row>
    <row r="483">
      <c r="B483" s="17"/>
    </row>
    <row r="484">
      <c r="B484" s="17"/>
    </row>
    <row r="485">
      <c r="B485" s="17"/>
    </row>
    <row r="486">
      <c r="B486" s="17"/>
    </row>
    <row r="487">
      <c r="B487" s="17"/>
    </row>
    <row r="488">
      <c r="B488" s="17"/>
    </row>
    <row r="489">
      <c r="B489" s="17"/>
    </row>
    <row r="490">
      <c r="B490" s="17"/>
    </row>
    <row r="491">
      <c r="B491" s="17"/>
    </row>
    <row r="492">
      <c r="B492" s="17"/>
    </row>
    <row r="493">
      <c r="B493" s="17"/>
    </row>
    <row r="494">
      <c r="B494" s="17"/>
    </row>
    <row r="495">
      <c r="B495" s="17"/>
    </row>
    <row r="496">
      <c r="B496" s="17"/>
    </row>
    <row r="497">
      <c r="B497" s="17"/>
    </row>
    <row r="498">
      <c r="B498" s="17"/>
    </row>
    <row r="499">
      <c r="B499" s="17"/>
    </row>
    <row r="500">
      <c r="B500" s="17"/>
    </row>
    <row r="501">
      <c r="B501" s="17"/>
    </row>
    <row r="502">
      <c r="B502" s="17"/>
    </row>
    <row r="503">
      <c r="B503" s="17"/>
    </row>
    <row r="504">
      <c r="B504" s="17"/>
    </row>
    <row r="505">
      <c r="B505" s="17"/>
    </row>
    <row r="506">
      <c r="B506" s="17"/>
    </row>
    <row r="507">
      <c r="B507" s="17"/>
    </row>
    <row r="508">
      <c r="B508" s="17"/>
    </row>
    <row r="509">
      <c r="B509" s="17"/>
    </row>
    <row r="510">
      <c r="B510" s="17"/>
    </row>
    <row r="511">
      <c r="B511" s="17"/>
    </row>
    <row r="512">
      <c r="B512" s="17"/>
    </row>
    <row r="513">
      <c r="B513" s="17"/>
    </row>
    <row r="514">
      <c r="B514" s="17"/>
    </row>
    <row r="515">
      <c r="B515" s="17"/>
    </row>
    <row r="516">
      <c r="B516" s="17"/>
    </row>
    <row r="517">
      <c r="B517" s="17"/>
    </row>
    <row r="518">
      <c r="B518" s="17"/>
    </row>
    <row r="519">
      <c r="B519" s="17"/>
    </row>
    <row r="520">
      <c r="B520" s="17"/>
    </row>
    <row r="521">
      <c r="B521" s="17"/>
    </row>
    <row r="522">
      <c r="B522" s="17"/>
    </row>
    <row r="523">
      <c r="B523" s="17"/>
    </row>
    <row r="524">
      <c r="B524" s="17"/>
    </row>
    <row r="525">
      <c r="B525" s="17"/>
    </row>
    <row r="526">
      <c r="B526" s="17"/>
    </row>
    <row r="527">
      <c r="B527" s="17"/>
    </row>
    <row r="528">
      <c r="B528" s="17"/>
    </row>
    <row r="529">
      <c r="B529" s="17"/>
    </row>
    <row r="530">
      <c r="B530" s="17"/>
    </row>
    <row r="531">
      <c r="B531" s="17"/>
    </row>
    <row r="532">
      <c r="B532" s="17"/>
    </row>
    <row r="533">
      <c r="B533" s="17"/>
    </row>
    <row r="534">
      <c r="B534" s="17"/>
    </row>
    <row r="535">
      <c r="B535" s="17"/>
    </row>
    <row r="536">
      <c r="B536" s="17"/>
    </row>
    <row r="537">
      <c r="B537" s="17"/>
    </row>
    <row r="538">
      <c r="B538" s="17"/>
    </row>
    <row r="539">
      <c r="B539" s="17"/>
    </row>
    <row r="540">
      <c r="B540" s="17"/>
    </row>
    <row r="541">
      <c r="B541" s="17"/>
    </row>
    <row r="542">
      <c r="B542" s="17"/>
    </row>
    <row r="543">
      <c r="B543" s="17"/>
    </row>
    <row r="544">
      <c r="B544" s="17"/>
    </row>
    <row r="545">
      <c r="B545" s="17"/>
    </row>
    <row r="546">
      <c r="B546" s="17"/>
    </row>
    <row r="547">
      <c r="B547" s="17"/>
    </row>
    <row r="548">
      <c r="B548" s="17"/>
    </row>
    <row r="549">
      <c r="B549" s="17"/>
    </row>
    <row r="550">
      <c r="B550" s="17"/>
    </row>
    <row r="551">
      <c r="B551" s="17"/>
    </row>
    <row r="552">
      <c r="B552" s="17"/>
    </row>
    <row r="553">
      <c r="B553" s="17"/>
    </row>
    <row r="554">
      <c r="B554" s="17"/>
    </row>
    <row r="555">
      <c r="B555" s="17"/>
    </row>
    <row r="556">
      <c r="B556" s="17"/>
    </row>
    <row r="557">
      <c r="B557" s="17"/>
    </row>
    <row r="558">
      <c r="B558" s="17"/>
    </row>
    <row r="559">
      <c r="B559" s="17"/>
    </row>
    <row r="560">
      <c r="B560" s="17"/>
    </row>
    <row r="561">
      <c r="B561" s="17"/>
    </row>
    <row r="562">
      <c r="B562" s="17"/>
    </row>
    <row r="563">
      <c r="B563" s="17"/>
    </row>
    <row r="564">
      <c r="B564" s="17"/>
    </row>
    <row r="565">
      <c r="B565" s="17"/>
    </row>
    <row r="566">
      <c r="B566" s="17"/>
    </row>
    <row r="567">
      <c r="B567" s="17"/>
    </row>
    <row r="568">
      <c r="B568" s="17"/>
    </row>
    <row r="569">
      <c r="B569" s="17"/>
    </row>
    <row r="570">
      <c r="B570" s="17"/>
    </row>
    <row r="571">
      <c r="B571" s="17"/>
    </row>
    <row r="572">
      <c r="B572" s="17"/>
    </row>
    <row r="573">
      <c r="B573" s="17"/>
    </row>
    <row r="574">
      <c r="B574" s="17"/>
    </row>
    <row r="575">
      <c r="B575" s="17"/>
    </row>
    <row r="576">
      <c r="B576" s="17"/>
    </row>
    <row r="577">
      <c r="B577" s="17"/>
    </row>
    <row r="578">
      <c r="B578" s="17"/>
    </row>
    <row r="579">
      <c r="B579" s="17"/>
    </row>
    <row r="580">
      <c r="B580" s="17"/>
    </row>
    <row r="581">
      <c r="B581" s="17"/>
    </row>
    <row r="582">
      <c r="B582" s="17"/>
    </row>
    <row r="583">
      <c r="B583" s="17"/>
    </row>
    <row r="584">
      <c r="B584" s="17"/>
    </row>
    <row r="585">
      <c r="B585" s="17"/>
    </row>
    <row r="586">
      <c r="B586" s="17"/>
    </row>
    <row r="587">
      <c r="B587" s="17"/>
    </row>
    <row r="588">
      <c r="B588" s="17"/>
    </row>
    <row r="589">
      <c r="B589" s="17"/>
    </row>
    <row r="590">
      <c r="B590" s="17"/>
    </row>
    <row r="591">
      <c r="B591" s="17"/>
    </row>
    <row r="592">
      <c r="B592" s="17"/>
    </row>
    <row r="593">
      <c r="B593" s="17"/>
    </row>
    <row r="594">
      <c r="B594" s="17"/>
    </row>
    <row r="595">
      <c r="B595" s="17"/>
    </row>
    <row r="596">
      <c r="B596" s="17"/>
    </row>
    <row r="597">
      <c r="B597" s="17"/>
    </row>
    <row r="598">
      <c r="B598" s="17"/>
    </row>
    <row r="599">
      <c r="B599" s="17"/>
    </row>
    <row r="600">
      <c r="B600" s="17"/>
    </row>
    <row r="601">
      <c r="B601" s="17"/>
    </row>
    <row r="602">
      <c r="B602" s="17"/>
    </row>
    <row r="603">
      <c r="B603" s="17"/>
    </row>
    <row r="604">
      <c r="B604" s="17"/>
    </row>
    <row r="605">
      <c r="B605" s="17"/>
    </row>
    <row r="606">
      <c r="B606" s="17"/>
    </row>
    <row r="607">
      <c r="B607" s="17"/>
    </row>
    <row r="608">
      <c r="B608" s="17"/>
    </row>
    <row r="609">
      <c r="B609" s="17"/>
    </row>
    <row r="610">
      <c r="B610" s="17"/>
    </row>
    <row r="611">
      <c r="B611" s="17"/>
    </row>
    <row r="612">
      <c r="B612" s="17"/>
    </row>
    <row r="613">
      <c r="B613" s="17"/>
    </row>
    <row r="614">
      <c r="B614" s="17"/>
    </row>
    <row r="615">
      <c r="B615" s="17"/>
    </row>
    <row r="616">
      <c r="B616" s="17"/>
    </row>
    <row r="617">
      <c r="B617" s="17"/>
    </row>
    <row r="618">
      <c r="B618" s="17"/>
    </row>
    <row r="619">
      <c r="B619" s="17"/>
    </row>
    <row r="620">
      <c r="B620" s="17"/>
    </row>
    <row r="621">
      <c r="B621" s="17"/>
    </row>
    <row r="622">
      <c r="B622" s="17"/>
    </row>
    <row r="623">
      <c r="B623" s="17"/>
    </row>
    <row r="624">
      <c r="B624" s="17"/>
    </row>
    <row r="625">
      <c r="B625" s="17"/>
    </row>
    <row r="626">
      <c r="B626" s="17"/>
    </row>
    <row r="627">
      <c r="B627" s="17"/>
    </row>
    <row r="628">
      <c r="B628" s="17"/>
    </row>
    <row r="629">
      <c r="B629" s="17"/>
    </row>
    <row r="630">
      <c r="B630" s="17"/>
    </row>
    <row r="631">
      <c r="B631" s="17"/>
    </row>
    <row r="632">
      <c r="B632" s="17"/>
    </row>
    <row r="633">
      <c r="B633" s="17"/>
    </row>
    <row r="634">
      <c r="B634" s="17"/>
    </row>
    <row r="635">
      <c r="B635" s="17"/>
    </row>
    <row r="636">
      <c r="B636" s="17"/>
    </row>
    <row r="637">
      <c r="B637" s="17"/>
    </row>
    <row r="638">
      <c r="B638" s="17"/>
    </row>
    <row r="639">
      <c r="B639" s="17"/>
    </row>
    <row r="640">
      <c r="B640" s="17"/>
    </row>
    <row r="641">
      <c r="B641" s="17"/>
    </row>
    <row r="642">
      <c r="B642" s="17"/>
    </row>
    <row r="643">
      <c r="B643" s="17"/>
    </row>
    <row r="644">
      <c r="B644" s="17"/>
    </row>
    <row r="645">
      <c r="B645" s="17"/>
    </row>
    <row r="646">
      <c r="B646" s="17"/>
    </row>
    <row r="647">
      <c r="B647" s="17"/>
    </row>
    <row r="648">
      <c r="B648" s="17"/>
    </row>
    <row r="649">
      <c r="B649" s="17"/>
    </row>
    <row r="650">
      <c r="B650" s="17"/>
    </row>
    <row r="651">
      <c r="B651" s="17"/>
    </row>
    <row r="652">
      <c r="B652" s="17"/>
    </row>
    <row r="653">
      <c r="B653" s="17"/>
    </row>
    <row r="654">
      <c r="B654" s="17"/>
    </row>
    <row r="655">
      <c r="B655" s="17"/>
    </row>
    <row r="656">
      <c r="B656" s="17"/>
    </row>
    <row r="657">
      <c r="B657" s="17"/>
    </row>
    <row r="658">
      <c r="B658" s="17"/>
    </row>
    <row r="659">
      <c r="B659" s="17"/>
    </row>
    <row r="660">
      <c r="B660" s="17"/>
    </row>
    <row r="661">
      <c r="B661" s="17"/>
    </row>
    <row r="662">
      <c r="B662" s="17"/>
    </row>
    <row r="663">
      <c r="B663" s="17"/>
    </row>
    <row r="664">
      <c r="B664" s="17"/>
    </row>
    <row r="665">
      <c r="B665" s="17"/>
    </row>
    <row r="666">
      <c r="B666" s="17"/>
    </row>
    <row r="667">
      <c r="B667" s="17"/>
    </row>
    <row r="668">
      <c r="B668" s="17"/>
    </row>
    <row r="669">
      <c r="B669" s="17"/>
    </row>
    <row r="670">
      <c r="B670" s="17"/>
    </row>
    <row r="671">
      <c r="B671" s="17"/>
    </row>
    <row r="672">
      <c r="B672" s="17"/>
    </row>
    <row r="673">
      <c r="B673" s="17"/>
    </row>
    <row r="674">
      <c r="B674" s="17"/>
    </row>
    <row r="675">
      <c r="B675" s="17"/>
    </row>
    <row r="676">
      <c r="B676" s="17"/>
    </row>
    <row r="677">
      <c r="B677" s="17"/>
    </row>
    <row r="678">
      <c r="B678" s="17"/>
    </row>
    <row r="679">
      <c r="B679" s="17"/>
    </row>
    <row r="680">
      <c r="B680" s="17"/>
    </row>
    <row r="681">
      <c r="B681" s="17"/>
    </row>
    <row r="682">
      <c r="B682" s="17"/>
    </row>
    <row r="683">
      <c r="B683" s="17"/>
    </row>
    <row r="684">
      <c r="B684" s="17"/>
    </row>
    <row r="685">
      <c r="B685" s="17"/>
    </row>
    <row r="686">
      <c r="B686" s="17"/>
    </row>
    <row r="687">
      <c r="B687" s="17"/>
    </row>
    <row r="688">
      <c r="B688" s="17"/>
    </row>
    <row r="689">
      <c r="B689" s="17"/>
    </row>
    <row r="690">
      <c r="B690" s="17"/>
    </row>
    <row r="691">
      <c r="B691" s="17"/>
    </row>
    <row r="692">
      <c r="B692" s="17"/>
    </row>
    <row r="693">
      <c r="B693" s="17"/>
    </row>
    <row r="694">
      <c r="B694" s="17"/>
    </row>
    <row r="695">
      <c r="B695" s="17"/>
    </row>
    <row r="696">
      <c r="B696" s="17"/>
    </row>
    <row r="697">
      <c r="B697" s="17"/>
    </row>
    <row r="698">
      <c r="B698" s="17"/>
    </row>
    <row r="699">
      <c r="B699" s="17"/>
    </row>
    <row r="700">
      <c r="B700" s="17"/>
    </row>
    <row r="701">
      <c r="B701" s="17"/>
    </row>
    <row r="702">
      <c r="B702" s="17"/>
    </row>
    <row r="703">
      <c r="B703" s="17"/>
    </row>
    <row r="704">
      <c r="B704" s="17"/>
    </row>
    <row r="705">
      <c r="B705" s="17"/>
    </row>
    <row r="706">
      <c r="B706" s="17"/>
    </row>
    <row r="707">
      <c r="B707" s="17"/>
    </row>
    <row r="708">
      <c r="B708" s="17"/>
    </row>
    <row r="709">
      <c r="B709" s="17"/>
    </row>
    <row r="710">
      <c r="B710" s="17"/>
    </row>
    <row r="711">
      <c r="B711" s="17"/>
    </row>
    <row r="712">
      <c r="B712" s="17"/>
    </row>
    <row r="713">
      <c r="B713" s="17"/>
    </row>
    <row r="714">
      <c r="B714" s="17"/>
    </row>
    <row r="715">
      <c r="B715" s="17"/>
    </row>
    <row r="716">
      <c r="B716" s="17"/>
    </row>
    <row r="717">
      <c r="B717" s="17"/>
    </row>
    <row r="718">
      <c r="B718" s="17"/>
    </row>
    <row r="719">
      <c r="B719" s="17"/>
    </row>
    <row r="720">
      <c r="B720" s="17"/>
    </row>
    <row r="721">
      <c r="B721" s="17"/>
    </row>
    <row r="722">
      <c r="B722" s="17"/>
    </row>
    <row r="723">
      <c r="B723" s="17"/>
    </row>
    <row r="724">
      <c r="B724" s="17"/>
    </row>
    <row r="725">
      <c r="B725" s="17"/>
    </row>
    <row r="726">
      <c r="B726" s="17"/>
    </row>
    <row r="727">
      <c r="B727" s="17"/>
    </row>
    <row r="728">
      <c r="B728" s="17"/>
    </row>
    <row r="729">
      <c r="B729" s="17"/>
    </row>
    <row r="730">
      <c r="B730" s="17"/>
    </row>
    <row r="731">
      <c r="B731" s="17"/>
    </row>
    <row r="732">
      <c r="B732" s="17"/>
    </row>
    <row r="733">
      <c r="B733" s="17"/>
    </row>
    <row r="734">
      <c r="B734" s="17"/>
    </row>
    <row r="735">
      <c r="B735" s="17"/>
    </row>
    <row r="736">
      <c r="B736" s="17"/>
    </row>
    <row r="737">
      <c r="B737" s="17"/>
    </row>
    <row r="738">
      <c r="B738" s="17"/>
    </row>
    <row r="739">
      <c r="B739" s="17"/>
    </row>
    <row r="740">
      <c r="B740" s="17"/>
    </row>
    <row r="741">
      <c r="B741" s="17"/>
    </row>
    <row r="742">
      <c r="B742" s="17"/>
    </row>
    <row r="743">
      <c r="B743" s="17"/>
    </row>
    <row r="744">
      <c r="B744" s="17"/>
    </row>
    <row r="745">
      <c r="B745" s="17"/>
    </row>
    <row r="746">
      <c r="B746" s="17"/>
    </row>
    <row r="747">
      <c r="B747" s="17"/>
    </row>
    <row r="748">
      <c r="B748" s="17"/>
    </row>
    <row r="749">
      <c r="B749" s="17"/>
    </row>
    <row r="750">
      <c r="B750" s="17"/>
    </row>
    <row r="751">
      <c r="B751" s="17"/>
    </row>
    <row r="752">
      <c r="B752" s="17"/>
    </row>
    <row r="753">
      <c r="B753" s="17"/>
    </row>
    <row r="754">
      <c r="B754" s="17"/>
    </row>
    <row r="755">
      <c r="B755" s="17"/>
    </row>
    <row r="756">
      <c r="B756" s="17"/>
    </row>
    <row r="757">
      <c r="B757" s="17"/>
    </row>
    <row r="758">
      <c r="B758" s="17"/>
    </row>
    <row r="759">
      <c r="B759" s="17"/>
    </row>
    <row r="760">
      <c r="B760" s="17"/>
    </row>
    <row r="761">
      <c r="B761" s="17"/>
    </row>
    <row r="762">
      <c r="B762" s="17"/>
    </row>
    <row r="763">
      <c r="B763" s="17"/>
    </row>
    <row r="764">
      <c r="B764" s="17"/>
    </row>
    <row r="765">
      <c r="B765" s="17"/>
    </row>
    <row r="766">
      <c r="B766" s="17"/>
    </row>
    <row r="767">
      <c r="B767" s="17"/>
    </row>
    <row r="768">
      <c r="B768" s="17"/>
    </row>
    <row r="769">
      <c r="B769" s="17"/>
    </row>
    <row r="770">
      <c r="B770" s="17"/>
    </row>
    <row r="771">
      <c r="B771" s="17"/>
    </row>
    <row r="772">
      <c r="B772" s="17"/>
    </row>
    <row r="773">
      <c r="B773" s="17"/>
    </row>
    <row r="774">
      <c r="B774" s="17"/>
    </row>
    <row r="775">
      <c r="B775" s="17"/>
    </row>
    <row r="776">
      <c r="B776" s="17"/>
    </row>
    <row r="777">
      <c r="B777" s="17"/>
    </row>
    <row r="778">
      <c r="B778" s="17"/>
    </row>
    <row r="779">
      <c r="B779" s="17"/>
    </row>
    <row r="780">
      <c r="B780" s="17"/>
    </row>
    <row r="781">
      <c r="B781" s="17"/>
    </row>
    <row r="782">
      <c r="B782" s="17"/>
    </row>
    <row r="783">
      <c r="B783" s="17"/>
    </row>
    <row r="784">
      <c r="B784" s="17"/>
    </row>
    <row r="785">
      <c r="B785" s="17"/>
    </row>
    <row r="786">
      <c r="B786" s="17"/>
    </row>
    <row r="787">
      <c r="B787" s="17"/>
    </row>
    <row r="788">
      <c r="B788" s="17"/>
    </row>
    <row r="789">
      <c r="B789" s="17"/>
    </row>
    <row r="790">
      <c r="B790" s="17"/>
    </row>
    <row r="791">
      <c r="B791" s="17"/>
    </row>
    <row r="792">
      <c r="B792" s="17"/>
    </row>
    <row r="793">
      <c r="B793" s="17"/>
    </row>
    <row r="794">
      <c r="B794" s="17"/>
    </row>
    <row r="795">
      <c r="B795" s="17"/>
    </row>
    <row r="796">
      <c r="B796" s="17"/>
    </row>
    <row r="797">
      <c r="B797" s="17"/>
    </row>
    <row r="798">
      <c r="B798" s="17"/>
    </row>
    <row r="799">
      <c r="B799" s="17"/>
    </row>
    <row r="800">
      <c r="B800" s="17"/>
    </row>
    <row r="801">
      <c r="B801" s="17"/>
    </row>
    <row r="802">
      <c r="B802" s="17"/>
    </row>
    <row r="803">
      <c r="B803" s="17"/>
    </row>
    <row r="804">
      <c r="B804" s="17"/>
    </row>
    <row r="805">
      <c r="B805" s="17"/>
    </row>
    <row r="806">
      <c r="B806" s="17"/>
    </row>
    <row r="807">
      <c r="B807" s="17"/>
    </row>
    <row r="808">
      <c r="B808" s="17"/>
    </row>
    <row r="809">
      <c r="B809" s="17"/>
    </row>
    <row r="810">
      <c r="B810" s="17"/>
    </row>
    <row r="811">
      <c r="B811" s="17"/>
    </row>
    <row r="812">
      <c r="B812" s="17"/>
    </row>
    <row r="813">
      <c r="B813" s="17"/>
    </row>
    <row r="814">
      <c r="B814" s="17"/>
    </row>
    <row r="815">
      <c r="B815" s="17"/>
    </row>
    <row r="816">
      <c r="B816" s="17"/>
    </row>
    <row r="817">
      <c r="B817" s="17"/>
    </row>
    <row r="818">
      <c r="B818" s="17"/>
    </row>
    <row r="819">
      <c r="B819" s="17"/>
    </row>
    <row r="820">
      <c r="B820" s="17"/>
    </row>
    <row r="821">
      <c r="B821" s="17"/>
    </row>
    <row r="822">
      <c r="B822" s="17"/>
    </row>
    <row r="823">
      <c r="B823" s="17"/>
    </row>
    <row r="824">
      <c r="B824" s="17"/>
    </row>
    <row r="825">
      <c r="B825" s="17"/>
    </row>
    <row r="826">
      <c r="B826" s="17"/>
    </row>
    <row r="827">
      <c r="B827" s="17"/>
    </row>
    <row r="828">
      <c r="B828" s="17"/>
    </row>
    <row r="829">
      <c r="B829" s="17"/>
    </row>
    <row r="830">
      <c r="B830" s="17"/>
    </row>
    <row r="831">
      <c r="B831" s="17"/>
    </row>
    <row r="832">
      <c r="B832" s="17"/>
    </row>
    <row r="833">
      <c r="B833" s="17"/>
    </row>
    <row r="834">
      <c r="B834" s="17"/>
    </row>
    <row r="835">
      <c r="B835" s="17"/>
    </row>
    <row r="836">
      <c r="B836" s="17"/>
    </row>
    <row r="837">
      <c r="B837" s="17"/>
    </row>
    <row r="838">
      <c r="B838" s="17"/>
    </row>
    <row r="839">
      <c r="B839" s="17"/>
    </row>
    <row r="840">
      <c r="B840" s="17"/>
    </row>
    <row r="841">
      <c r="B841" s="17"/>
    </row>
    <row r="842">
      <c r="B842" s="17"/>
    </row>
    <row r="843">
      <c r="B843" s="17"/>
    </row>
    <row r="844">
      <c r="B844" s="17"/>
    </row>
    <row r="845">
      <c r="B845" s="17"/>
    </row>
    <row r="846">
      <c r="B846" s="17"/>
    </row>
    <row r="847">
      <c r="B847" s="17"/>
    </row>
    <row r="848">
      <c r="B848" s="17"/>
    </row>
    <row r="849">
      <c r="B849" s="17"/>
    </row>
    <row r="850">
      <c r="B850" s="17"/>
    </row>
    <row r="851">
      <c r="B851" s="17"/>
    </row>
    <row r="852">
      <c r="B852" s="17"/>
    </row>
    <row r="853">
      <c r="B853" s="17"/>
    </row>
    <row r="854">
      <c r="B854" s="17"/>
    </row>
    <row r="855">
      <c r="B855" s="17"/>
    </row>
    <row r="856">
      <c r="B856" s="17"/>
    </row>
    <row r="857">
      <c r="B857" s="17"/>
    </row>
    <row r="858">
      <c r="B858" s="17"/>
    </row>
    <row r="859">
      <c r="B859" s="17"/>
    </row>
    <row r="860">
      <c r="B860" s="17"/>
    </row>
    <row r="861">
      <c r="B861" s="17"/>
    </row>
    <row r="862">
      <c r="B862" s="17"/>
    </row>
    <row r="863">
      <c r="B863" s="17"/>
    </row>
    <row r="864">
      <c r="B864" s="17"/>
    </row>
    <row r="865">
      <c r="B865" s="17"/>
    </row>
    <row r="866">
      <c r="B866" s="17"/>
    </row>
    <row r="867">
      <c r="B867" s="17"/>
    </row>
    <row r="868">
      <c r="B868" s="17"/>
    </row>
    <row r="869">
      <c r="B869" s="17"/>
    </row>
    <row r="870">
      <c r="B870" s="17"/>
    </row>
    <row r="871">
      <c r="B871" s="17"/>
    </row>
    <row r="872">
      <c r="B872" s="17"/>
    </row>
    <row r="873">
      <c r="B873" s="17"/>
    </row>
    <row r="874">
      <c r="B874" s="17"/>
    </row>
    <row r="875">
      <c r="B875" s="17"/>
    </row>
    <row r="876">
      <c r="B876" s="17"/>
    </row>
    <row r="877">
      <c r="B877" s="17"/>
    </row>
    <row r="878">
      <c r="B878" s="17"/>
    </row>
    <row r="879">
      <c r="B879" s="17"/>
    </row>
    <row r="880">
      <c r="B880" s="17"/>
    </row>
    <row r="881">
      <c r="B881" s="17"/>
    </row>
    <row r="882">
      <c r="B882" s="17"/>
    </row>
    <row r="883">
      <c r="B883" s="17"/>
    </row>
    <row r="884">
      <c r="B884" s="17"/>
    </row>
    <row r="885">
      <c r="B885" s="17"/>
    </row>
    <row r="886">
      <c r="B886" s="17"/>
    </row>
    <row r="887">
      <c r="B887" s="17"/>
    </row>
    <row r="888">
      <c r="B888" s="17"/>
    </row>
    <row r="889">
      <c r="B889" s="17"/>
    </row>
    <row r="890">
      <c r="B890" s="17"/>
    </row>
    <row r="891">
      <c r="B891" s="17"/>
    </row>
    <row r="892">
      <c r="B892" s="17"/>
    </row>
    <row r="893">
      <c r="B893" s="17"/>
    </row>
    <row r="894">
      <c r="B894" s="17"/>
    </row>
    <row r="895">
      <c r="B895" s="17"/>
    </row>
    <row r="896">
      <c r="B896" s="17"/>
    </row>
    <row r="897">
      <c r="B897" s="17"/>
    </row>
    <row r="898">
      <c r="B898" s="17"/>
    </row>
    <row r="899">
      <c r="B899" s="17"/>
    </row>
    <row r="900">
      <c r="B900" s="17"/>
    </row>
    <row r="901">
      <c r="B901" s="17"/>
    </row>
    <row r="902">
      <c r="B902" s="17"/>
    </row>
    <row r="903">
      <c r="B903" s="17"/>
    </row>
    <row r="904">
      <c r="B904" s="17"/>
    </row>
    <row r="905">
      <c r="B905" s="17"/>
    </row>
    <row r="906">
      <c r="B906" s="17"/>
    </row>
    <row r="907">
      <c r="B907" s="17"/>
    </row>
    <row r="908">
      <c r="B908" s="17"/>
    </row>
    <row r="909">
      <c r="B909" s="17"/>
    </row>
    <row r="910">
      <c r="B910" s="17"/>
    </row>
    <row r="911">
      <c r="B911" s="17"/>
    </row>
    <row r="912">
      <c r="B912" s="17"/>
    </row>
    <row r="913">
      <c r="B913" s="17"/>
    </row>
    <row r="914">
      <c r="B914" s="17"/>
    </row>
    <row r="915">
      <c r="B915" s="17"/>
    </row>
    <row r="916">
      <c r="B916" s="17"/>
    </row>
    <row r="917">
      <c r="B917" s="17"/>
    </row>
    <row r="918">
      <c r="B918" s="17"/>
    </row>
    <row r="919">
      <c r="B919" s="17"/>
    </row>
    <row r="920">
      <c r="B920" s="17"/>
    </row>
    <row r="921">
      <c r="B921" s="17"/>
    </row>
    <row r="922">
      <c r="B922" s="17"/>
    </row>
    <row r="923">
      <c r="B923" s="17"/>
    </row>
    <row r="924">
      <c r="B924" s="17"/>
    </row>
    <row r="925">
      <c r="B925" s="17"/>
    </row>
    <row r="926">
      <c r="B926" s="17"/>
    </row>
    <row r="927">
      <c r="B927" s="17"/>
    </row>
    <row r="928">
      <c r="B928" s="17"/>
    </row>
    <row r="929">
      <c r="B929" s="17"/>
    </row>
    <row r="930">
      <c r="B930" s="17"/>
    </row>
    <row r="931">
      <c r="B931" s="17"/>
    </row>
    <row r="932">
      <c r="B932" s="17"/>
    </row>
    <row r="933">
      <c r="B933" s="17"/>
    </row>
    <row r="934">
      <c r="B934" s="17"/>
    </row>
    <row r="935">
      <c r="B935" s="17"/>
    </row>
    <row r="936">
      <c r="B936" s="17"/>
    </row>
    <row r="937">
      <c r="B937" s="17"/>
    </row>
    <row r="938">
      <c r="B938" s="17"/>
    </row>
    <row r="939">
      <c r="B939" s="17"/>
    </row>
    <row r="940">
      <c r="B940" s="17"/>
    </row>
    <row r="941">
      <c r="B941" s="17"/>
    </row>
    <row r="942">
      <c r="B942" s="17"/>
    </row>
    <row r="943">
      <c r="B943" s="17"/>
    </row>
    <row r="944">
      <c r="B944" s="17"/>
    </row>
    <row r="945">
      <c r="B945" s="17"/>
    </row>
    <row r="946">
      <c r="B946" s="17"/>
    </row>
    <row r="947">
      <c r="B947" s="17"/>
    </row>
    <row r="948">
      <c r="B948" s="17"/>
    </row>
    <row r="949">
      <c r="B949" s="17"/>
    </row>
    <row r="950">
      <c r="B950" s="17"/>
    </row>
    <row r="951">
      <c r="B951" s="17"/>
    </row>
    <row r="952">
      <c r="B952" s="17"/>
    </row>
    <row r="953">
      <c r="B953" s="17"/>
    </row>
    <row r="954">
      <c r="B954" s="17"/>
    </row>
    <row r="955">
      <c r="B955" s="17"/>
    </row>
    <row r="956">
      <c r="B956" s="17"/>
    </row>
    <row r="957">
      <c r="B957" s="17"/>
    </row>
    <row r="958">
      <c r="B958" s="17"/>
    </row>
    <row r="959">
      <c r="B959" s="17"/>
    </row>
    <row r="960">
      <c r="B960" s="17"/>
    </row>
    <row r="961">
      <c r="B961" s="17"/>
    </row>
    <row r="962">
      <c r="B962" s="17"/>
    </row>
    <row r="963">
      <c r="B963" s="17"/>
    </row>
    <row r="964">
      <c r="B964" s="17"/>
    </row>
    <row r="965">
      <c r="B965" s="17"/>
    </row>
    <row r="966">
      <c r="B966" s="17"/>
    </row>
    <row r="967">
      <c r="B967" s="17"/>
    </row>
    <row r="968">
      <c r="B968" s="17"/>
    </row>
    <row r="969">
      <c r="B969" s="17"/>
    </row>
    <row r="970">
      <c r="B970" s="17"/>
    </row>
    <row r="971">
      <c r="B971" s="17"/>
    </row>
    <row r="972">
      <c r="B972" s="17"/>
    </row>
    <row r="973">
      <c r="B973" s="17"/>
    </row>
    <row r="974">
      <c r="B974" s="17"/>
    </row>
    <row r="975">
      <c r="B975" s="17"/>
    </row>
    <row r="976">
      <c r="B976" s="17"/>
    </row>
    <row r="977">
      <c r="B977" s="17"/>
    </row>
    <row r="978">
      <c r="B978" s="17"/>
    </row>
    <row r="979">
      <c r="B979" s="17"/>
    </row>
    <row r="980">
      <c r="B980" s="17"/>
    </row>
    <row r="981">
      <c r="B981" s="17"/>
    </row>
    <row r="982">
      <c r="B982" s="17"/>
    </row>
    <row r="983">
      <c r="B983" s="17"/>
    </row>
    <row r="984">
      <c r="B984" s="17"/>
    </row>
    <row r="985">
      <c r="B985" s="17"/>
    </row>
    <row r="986">
      <c r="B986" s="17"/>
    </row>
    <row r="987">
      <c r="B987" s="17"/>
    </row>
    <row r="988">
      <c r="B988" s="17"/>
    </row>
    <row r="989">
      <c r="B989" s="17"/>
    </row>
    <row r="990">
      <c r="B990" s="17"/>
    </row>
    <row r="991">
      <c r="B991" s="17"/>
    </row>
    <row r="992">
      <c r="B992" s="17"/>
    </row>
    <row r="993">
      <c r="B993" s="17"/>
    </row>
    <row r="994">
      <c r="B994" s="17"/>
    </row>
    <row r="995">
      <c r="B995" s="17"/>
    </row>
    <row r="996">
      <c r="B996" s="17"/>
    </row>
    <row r="997">
      <c r="B997" s="17"/>
    </row>
    <row r="998">
      <c r="B998" s="17"/>
    </row>
    <row r="999">
      <c r="B999" s="17"/>
    </row>
    <row r="1000">
      <c r="B1000" s="17"/>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2" max="2" width="13.0"/>
  </cols>
  <sheetData>
    <row r="1" ht="24.0" customHeight="1">
      <c r="A1" s="249" t="s">
        <v>3128</v>
      </c>
      <c r="B1" s="250" t="s">
        <v>3129</v>
      </c>
      <c r="C1" s="249" t="s">
        <v>161</v>
      </c>
    </row>
    <row r="2" ht="78.0" customHeight="1">
      <c r="A2" s="249">
        <v>-22.0</v>
      </c>
      <c r="B2" s="251">
        <f t="array" ref="B2:B22546">if(len(A2:A22546)=0,"",if(A2:A22546&lt;0,A2:A22546,if(A2:A22546=0,"E",("+" &amp; A2:A22546))))</f>
        <v>-22</v>
      </c>
      <c r="C2" s="252" t="s">
        <v>3130</v>
      </c>
    </row>
    <row r="3" ht="78.0" customHeight="1">
      <c r="A3" s="249">
        <v>-21.0</v>
      </c>
      <c r="B3" s="251">
        <v>-21.0</v>
      </c>
      <c r="C3" s="252" t="s">
        <v>3131</v>
      </c>
    </row>
    <row r="4" ht="78.0" customHeight="1">
      <c r="A4" s="249">
        <v>-20.0</v>
      </c>
      <c r="B4" s="251">
        <v>-20.0</v>
      </c>
      <c r="C4" s="252" t="s">
        <v>3132</v>
      </c>
    </row>
    <row r="5" ht="78.0" customHeight="1">
      <c r="A5" s="249">
        <v>-19.0</v>
      </c>
      <c r="B5" s="251">
        <v>-19.0</v>
      </c>
      <c r="C5" s="252" t="s">
        <v>3133</v>
      </c>
    </row>
    <row r="6" ht="78.0" customHeight="1">
      <c r="A6" s="249">
        <v>-18.0</v>
      </c>
      <c r="B6" s="251">
        <v>-18.0</v>
      </c>
      <c r="C6" s="252" t="s">
        <v>3134</v>
      </c>
      <c r="H6" s="121"/>
    </row>
    <row r="7" ht="78.0" customHeight="1">
      <c r="A7" s="249">
        <v>-17.0</v>
      </c>
      <c r="B7" s="251">
        <v>-17.0</v>
      </c>
      <c r="C7" s="252" t="s">
        <v>3135</v>
      </c>
    </row>
    <row r="8" ht="78.0" customHeight="1">
      <c r="A8" s="249">
        <v>-16.0</v>
      </c>
      <c r="B8" s="251">
        <v>-16.0</v>
      </c>
      <c r="C8" s="252" t="s">
        <v>3136</v>
      </c>
    </row>
    <row r="9" ht="78.0" customHeight="1">
      <c r="A9" s="249">
        <v>-15.0</v>
      </c>
      <c r="B9" s="251">
        <v>-15.0</v>
      </c>
      <c r="C9" s="252" t="s">
        <v>3137</v>
      </c>
    </row>
    <row r="10" ht="78.0" customHeight="1">
      <c r="A10" s="249">
        <v>-14.0</v>
      </c>
      <c r="B10" s="251">
        <v>-14.0</v>
      </c>
      <c r="C10" s="252" t="s">
        <v>3138</v>
      </c>
    </row>
    <row r="11" ht="78.0" customHeight="1">
      <c r="A11" s="249">
        <v>-13.0</v>
      </c>
      <c r="B11" s="251">
        <v>-13.0</v>
      </c>
      <c r="C11" s="252" t="s">
        <v>3139</v>
      </c>
    </row>
    <row r="12" ht="78.0" customHeight="1">
      <c r="A12" s="249">
        <v>-12.0</v>
      </c>
      <c r="B12" s="251">
        <v>-12.0</v>
      </c>
      <c r="C12" s="252" t="s">
        <v>3140</v>
      </c>
    </row>
    <row r="13" ht="78.0" customHeight="1">
      <c r="A13" s="249">
        <v>-11.0</v>
      </c>
      <c r="B13" s="251">
        <v>-11.0</v>
      </c>
      <c r="C13" s="252" t="s">
        <v>3141</v>
      </c>
    </row>
    <row r="14" ht="78.0" customHeight="1">
      <c r="A14" s="249">
        <v>-10.0</v>
      </c>
      <c r="B14" s="251">
        <v>-10.0</v>
      </c>
      <c r="C14" s="252" t="s">
        <v>3142</v>
      </c>
    </row>
    <row r="15" ht="78.0" customHeight="1">
      <c r="A15" s="249">
        <v>-9.0</v>
      </c>
      <c r="B15" s="251">
        <v>-9.0</v>
      </c>
      <c r="C15" s="252" t="s">
        <v>3143</v>
      </c>
    </row>
    <row r="16" ht="78.0" customHeight="1">
      <c r="A16" s="249">
        <v>-8.0</v>
      </c>
      <c r="B16" s="251">
        <v>-8.0</v>
      </c>
      <c r="C16" s="252" t="s">
        <v>3144</v>
      </c>
    </row>
    <row r="17" ht="78.0" customHeight="1">
      <c r="A17" s="249">
        <v>-7.0</v>
      </c>
      <c r="B17" s="251">
        <v>-7.0</v>
      </c>
      <c r="C17" s="252" t="s">
        <v>566</v>
      </c>
    </row>
    <row r="18" ht="78.0" customHeight="1">
      <c r="A18" s="249">
        <v>-6.0</v>
      </c>
      <c r="B18" s="251">
        <v>-6.0</v>
      </c>
      <c r="C18" s="252" t="s">
        <v>771</v>
      </c>
    </row>
    <row r="19" ht="78.0" customHeight="1">
      <c r="A19" s="249">
        <v>-5.0</v>
      </c>
      <c r="B19" s="251">
        <v>-5.0</v>
      </c>
      <c r="C19" s="252" t="s">
        <v>617</v>
      </c>
    </row>
    <row r="20" ht="78.0" customHeight="1">
      <c r="A20" s="249">
        <v>-4.0</v>
      </c>
      <c r="B20" s="251">
        <v>-4.0</v>
      </c>
      <c r="C20" s="252" t="s">
        <v>664</v>
      </c>
    </row>
    <row r="21" ht="78.0" customHeight="1">
      <c r="A21" s="249">
        <v>-3.0</v>
      </c>
      <c r="B21" s="251">
        <v>-3.0</v>
      </c>
      <c r="C21" s="252" t="s">
        <v>593</v>
      </c>
    </row>
    <row r="22" ht="78.0" customHeight="1">
      <c r="A22" s="249">
        <v>-2.0</v>
      </c>
      <c r="B22" s="251">
        <v>-2.0</v>
      </c>
      <c r="C22" s="252" t="s">
        <v>630</v>
      </c>
    </row>
    <row r="23" ht="78.0" customHeight="1">
      <c r="A23" s="249">
        <v>-1.0</v>
      </c>
      <c r="B23" s="251">
        <v>-1.0</v>
      </c>
      <c r="C23" s="252" t="s">
        <v>611</v>
      </c>
    </row>
    <row r="24" ht="78.0" customHeight="1">
      <c r="A24" s="249">
        <v>0.0</v>
      </c>
      <c r="B24" s="253" t="s">
        <v>778</v>
      </c>
      <c r="C24" s="252" t="s">
        <v>661</v>
      </c>
    </row>
    <row r="25" ht="78.0" customHeight="1">
      <c r="A25" s="249">
        <v>1.0</v>
      </c>
      <c r="B25" s="253" t="s">
        <v>3145</v>
      </c>
      <c r="C25" s="252" t="s">
        <v>604</v>
      </c>
    </row>
    <row r="26" ht="78.0" customHeight="1">
      <c r="A26" s="249">
        <v>2.0</v>
      </c>
      <c r="B26" s="253" t="s">
        <v>1308</v>
      </c>
      <c r="C26" s="252" t="s">
        <v>572</v>
      </c>
    </row>
    <row r="27" ht="78.0" customHeight="1">
      <c r="A27" s="249">
        <v>3.0</v>
      </c>
      <c r="B27" s="253" t="s">
        <v>1048</v>
      </c>
      <c r="C27" s="252" t="s">
        <v>707</v>
      </c>
    </row>
    <row r="28" ht="78.0" customHeight="1">
      <c r="A28" s="249">
        <v>4.0</v>
      </c>
      <c r="B28" s="253" t="s">
        <v>628</v>
      </c>
      <c r="C28" s="252" t="s">
        <v>558</v>
      </c>
    </row>
    <row r="29" ht="78.0" customHeight="1">
      <c r="A29" s="249">
        <v>5.0</v>
      </c>
      <c r="B29" s="253" t="s">
        <v>659</v>
      </c>
      <c r="C29" s="252" t="s">
        <v>699</v>
      </c>
    </row>
    <row r="30" ht="78.0" customHeight="1">
      <c r="A30" s="249">
        <v>6.0</v>
      </c>
      <c r="B30" s="253" t="s">
        <v>744</v>
      </c>
      <c r="C30" s="252" t="s">
        <v>599</v>
      </c>
    </row>
    <row r="31" ht="78.0" customHeight="1">
      <c r="A31" s="249">
        <v>7.0</v>
      </c>
      <c r="B31" s="253" t="s">
        <v>615</v>
      </c>
      <c r="C31" s="252" t="s">
        <v>648</v>
      </c>
    </row>
    <row r="32" ht="78.0" customHeight="1">
      <c r="A32" s="249">
        <v>8.0</v>
      </c>
      <c r="B32" s="253" t="s">
        <v>564</v>
      </c>
      <c r="C32" s="252" t="s">
        <v>642</v>
      </c>
    </row>
    <row r="33" ht="78.0" customHeight="1">
      <c r="A33" s="249">
        <v>9.0</v>
      </c>
      <c r="B33" s="253" t="s">
        <v>635</v>
      </c>
      <c r="C33" s="252" t="s">
        <v>549</v>
      </c>
    </row>
    <row r="34" ht="78.0" customHeight="1">
      <c r="A34" s="249">
        <v>10.0</v>
      </c>
      <c r="B34" s="253" t="s">
        <v>805</v>
      </c>
      <c r="C34" s="252" t="s">
        <v>750</v>
      </c>
    </row>
    <row r="35" ht="78.0" customHeight="1">
      <c r="A35" s="249">
        <v>11.0</v>
      </c>
      <c r="B35" s="253" t="s">
        <v>723</v>
      </c>
      <c r="C35" s="252" t="s">
        <v>800</v>
      </c>
    </row>
    <row r="36" ht="78.0" customHeight="1">
      <c r="A36" s="249">
        <v>12.0</v>
      </c>
      <c r="B36" s="253" t="s">
        <v>831</v>
      </c>
      <c r="C36" s="252" t="s">
        <v>841</v>
      </c>
    </row>
    <row r="37" ht="78.0" customHeight="1">
      <c r="A37" s="249">
        <v>13.0</v>
      </c>
      <c r="B37" s="253" t="s">
        <v>591</v>
      </c>
      <c r="C37" s="252" t="s">
        <v>811</v>
      </c>
    </row>
    <row r="38" ht="78.0" customHeight="1">
      <c r="A38" s="249">
        <v>14.0</v>
      </c>
      <c r="B38" s="253" t="s">
        <v>710</v>
      </c>
      <c r="C38" s="252" t="s">
        <v>676</v>
      </c>
    </row>
    <row r="39" ht="78.0" customHeight="1">
      <c r="A39" s="249">
        <v>15.0</v>
      </c>
      <c r="B39" s="253" t="s">
        <v>694</v>
      </c>
      <c r="C39" s="252" t="s">
        <v>985</v>
      </c>
    </row>
    <row r="40" ht="78.0" customHeight="1">
      <c r="A40" s="249">
        <v>16.0</v>
      </c>
      <c r="B40" s="253" t="s">
        <v>547</v>
      </c>
      <c r="C40" s="252" t="s">
        <v>1486</v>
      </c>
    </row>
    <row r="41" ht="78.0" customHeight="1">
      <c r="A41" s="249">
        <v>17.0</v>
      </c>
      <c r="B41" s="253" t="s">
        <v>609</v>
      </c>
      <c r="C41" s="252" t="s">
        <v>584</v>
      </c>
    </row>
    <row r="42" ht="78.0" customHeight="1">
      <c r="A42" s="249">
        <v>18.0</v>
      </c>
      <c r="B42" s="253" t="s">
        <v>623</v>
      </c>
      <c r="C42" s="252" t="s">
        <v>670</v>
      </c>
    </row>
    <row r="43" ht="78.0" customHeight="1">
      <c r="A43" s="249">
        <v>19.0</v>
      </c>
      <c r="B43" s="253" t="s">
        <v>576</v>
      </c>
      <c r="C43" s="252" t="s">
        <v>655</v>
      </c>
    </row>
    <row r="44" ht="78.0" customHeight="1">
      <c r="A44" s="249">
        <v>20.0</v>
      </c>
      <c r="B44" s="253" t="s">
        <v>556</v>
      </c>
      <c r="C44" s="252" t="s">
        <v>3146</v>
      </c>
    </row>
    <row r="45" ht="78.0" customHeight="1">
      <c r="A45" s="249">
        <v>21.0</v>
      </c>
      <c r="B45" s="253" t="s">
        <v>570</v>
      </c>
      <c r="C45" s="252" t="s">
        <v>3147</v>
      </c>
    </row>
    <row r="46" ht="78.0" customHeight="1">
      <c r="A46" s="249">
        <v>22.0</v>
      </c>
      <c r="B46" s="253" t="s">
        <v>727</v>
      </c>
      <c r="C46" s="252" t="s">
        <v>795</v>
      </c>
    </row>
    <row r="47" ht="78.0" customHeight="1">
      <c r="A47" s="249">
        <v>23.0</v>
      </c>
      <c r="B47" s="253" t="s">
        <v>740</v>
      </c>
      <c r="C47" s="252" t="s">
        <v>3148</v>
      </c>
    </row>
    <row r="48" ht="78.0" customHeight="1">
      <c r="A48" s="249">
        <v>24.0</v>
      </c>
      <c r="B48" s="253" t="s">
        <v>646</v>
      </c>
      <c r="C48" s="252" t="s">
        <v>3149</v>
      </c>
    </row>
    <row r="49" ht="78.0" customHeight="1">
      <c r="A49" s="249">
        <v>25.0</v>
      </c>
      <c r="B49" s="253" t="s">
        <v>582</v>
      </c>
      <c r="C49" s="252" t="s">
        <v>3150</v>
      </c>
    </row>
    <row r="50" ht="78.0" customHeight="1">
      <c r="A50" s="249">
        <v>26.0</v>
      </c>
      <c r="B50" s="253" t="s">
        <v>640</v>
      </c>
      <c r="C50" s="252" t="s">
        <v>958</v>
      </c>
    </row>
    <row r="51" ht="78.0" customHeight="1">
      <c r="A51" s="249">
        <v>27.0</v>
      </c>
      <c r="B51" s="253" t="s">
        <v>839</v>
      </c>
      <c r="C51" s="252" t="s">
        <v>3151</v>
      </c>
    </row>
    <row r="52" ht="78.0" customHeight="1">
      <c r="A52" s="249">
        <v>28.0</v>
      </c>
      <c r="B52" s="253" t="s">
        <v>983</v>
      </c>
      <c r="C52" s="252" t="s">
        <v>3152</v>
      </c>
    </row>
    <row r="53" ht="78.0" customHeight="1">
      <c r="A53" s="249">
        <v>29.0</v>
      </c>
      <c r="B53" s="253" t="s">
        <v>748</v>
      </c>
      <c r="C53" s="252" t="s">
        <v>3153</v>
      </c>
    </row>
    <row r="54" ht="78.0" customHeight="1">
      <c r="A54" s="249">
        <v>30.0</v>
      </c>
      <c r="B54" s="253" t="s">
        <v>793</v>
      </c>
      <c r="C54" s="252" t="s">
        <v>3154</v>
      </c>
    </row>
    <row r="55" ht="76.5" customHeight="1">
      <c r="A55" s="249">
        <v>31.0</v>
      </c>
      <c r="B55" s="253" t="s">
        <v>1450</v>
      </c>
      <c r="C55" s="252" t="s">
        <v>3155</v>
      </c>
    </row>
    <row r="56" ht="76.5" customHeight="1">
      <c r="A56" s="249">
        <v>32.0</v>
      </c>
      <c r="B56" s="253" t="s">
        <v>653</v>
      </c>
      <c r="C56" s="252" t="s">
        <v>3156</v>
      </c>
    </row>
    <row r="57" ht="76.5" customHeight="1">
      <c r="A57" s="249">
        <v>33.0</v>
      </c>
      <c r="B57" s="253" t="s">
        <v>1203</v>
      </c>
      <c r="C57" s="252" t="s">
        <v>3157</v>
      </c>
    </row>
    <row r="58" ht="76.5" customHeight="1">
      <c r="A58" s="249">
        <v>34.0</v>
      </c>
      <c r="B58" s="253" t="s">
        <v>1016</v>
      </c>
      <c r="C58" s="252" t="s">
        <v>3158</v>
      </c>
    </row>
    <row r="59" ht="76.5" customHeight="1">
      <c r="A59" s="249">
        <v>35.0</v>
      </c>
      <c r="B59" s="253" t="s">
        <v>668</v>
      </c>
      <c r="C59" s="252" t="s">
        <v>3159</v>
      </c>
    </row>
    <row r="60" ht="76.5" customHeight="1">
      <c r="A60" s="249">
        <v>36.0</v>
      </c>
      <c r="B60" s="253" t="s">
        <v>1407</v>
      </c>
      <c r="C60" s="252" t="s">
        <v>3160</v>
      </c>
    </row>
    <row r="61" ht="76.5" customHeight="1">
      <c r="A61" s="249">
        <v>37.0</v>
      </c>
      <c r="B61" s="253" t="s">
        <v>1353</v>
      </c>
      <c r="C61" s="252" t="s">
        <v>3161</v>
      </c>
    </row>
    <row r="62" ht="76.5" customHeight="1">
      <c r="A62" s="249">
        <v>38.0</v>
      </c>
      <c r="B62" s="253" t="s">
        <v>3162</v>
      </c>
      <c r="C62" s="252" t="s">
        <v>3163</v>
      </c>
    </row>
    <row r="63" ht="76.5" customHeight="1">
      <c r="A63" s="249">
        <v>39.0</v>
      </c>
      <c r="B63" s="253" t="s">
        <v>1212</v>
      </c>
      <c r="C63" s="252" t="s">
        <v>3164</v>
      </c>
    </row>
    <row r="64" ht="76.5" customHeight="1">
      <c r="A64" s="249">
        <v>40.0</v>
      </c>
      <c r="B64" s="253" t="s">
        <v>3165</v>
      </c>
      <c r="C64" s="252" t="s">
        <v>3166</v>
      </c>
    </row>
    <row r="65" ht="76.5" customHeight="1">
      <c r="A65" s="249">
        <v>41.0</v>
      </c>
      <c r="B65" s="253" t="s">
        <v>3167</v>
      </c>
      <c r="C65" s="252" t="s">
        <v>3168</v>
      </c>
    </row>
    <row r="66" ht="76.5" customHeight="1">
      <c r="A66" s="249">
        <v>42.0</v>
      </c>
      <c r="B66" s="253" t="s">
        <v>3169</v>
      </c>
      <c r="C66" s="252" t="s">
        <v>3170</v>
      </c>
    </row>
    <row r="67" ht="76.5" customHeight="1">
      <c r="A67" s="249">
        <v>43.0</v>
      </c>
      <c r="B67" s="253" t="s">
        <v>956</v>
      </c>
      <c r="C67" s="252" t="s">
        <v>3171</v>
      </c>
    </row>
    <row r="68" ht="76.5" customHeight="1">
      <c r="A68" s="249">
        <v>44.0</v>
      </c>
      <c r="B68" s="253" t="s">
        <v>3172</v>
      </c>
      <c r="C68" s="252" t="s">
        <v>3173</v>
      </c>
    </row>
    <row r="69" ht="76.5" customHeight="1">
      <c r="A69" s="249">
        <v>45.0</v>
      </c>
      <c r="B69" s="253" t="s">
        <v>3174</v>
      </c>
      <c r="C69" s="252" t="s">
        <v>3175</v>
      </c>
    </row>
    <row r="70" ht="76.5" customHeight="1">
      <c r="A70" s="249">
        <v>46.0</v>
      </c>
      <c r="B70" s="253" t="s">
        <v>3176</v>
      </c>
      <c r="C70" s="252" t="s">
        <v>3177</v>
      </c>
    </row>
    <row r="71" ht="76.5" customHeight="1">
      <c r="A71" s="249">
        <v>47.0</v>
      </c>
      <c r="B71" s="253" t="s">
        <v>3178</v>
      </c>
      <c r="C71" s="252" t="s">
        <v>3179</v>
      </c>
    </row>
    <row r="72" ht="76.5" customHeight="1">
      <c r="A72" s="249">
        <v>48.0</v>
      </c>
      <c r="B72" s="253" t="s">
        <v>3180</v>
      </c>
      <c r="C72" s="252" t="s">
        <v>3181</v>
      </c>
    </row>
    <row r="73" ht="76.5" customHeight="1">
      <c r="A73" s="249">
        <v>49.0</v>
      </c>
      <c r="B73" s="253" t="s">
        <v>3182</v>
      </c>
      <c r="C73" s="252" t="s">
        <v>3183</v>
      </c>
    </row>
    <row r="74" ht="76.5" customHeight="1">
      <c r="A74" s="249">
        <v>50.0</v>
      </c>
      <c r="B74" s="253" t="s">
        <v>3184</v>
      </c>
      <c r="C74" s="252" t="s">
        <v>3185</v>
      </c>
    </row>
    <row r="75" ht="76.5" customHeight="1">
      <c r="A75" s="249">
        <v>-23.0</v>
      </c>
      <c r="B75" s="251">
        <v>-23.0</v>
      </c>
      <c r="C75" s="254" t="s">
        <v>3186</v>
      </c>
    </row>
    <row r="76" ht="76.5" customHeight="1">
      <c r="A76" s="249">
        <v>-24.0</v>
      </c>
      <c r="B76" s="251">
        <v>-24.0</v>
      </c>
      <c r="C76" s="254" t="s">
        <v>3187</v>
      </c>
    </row>
    <row r="77" ht="76.5" customHeight="1">
      <c r="A77" s="249">
        <v>-25.0</v>
      </c>
      <c r="B77" s="251">
        <v>-25.0</v>
      </c>
      <c r="C77" s="254" t="s">
        <v>3188</v>
      </c>
    </row>
    <row r="78" ht="76.5" customHeight="1">
      <c r="A78" s="249">
        <v>-26.0</v>
      </c>
      <c r="B78" s="251">
        <v>-26.0</v>
      </c>
      <c r="C78" s="254" t="s">
        <v>3189</v>
      </c>
    </row>
    <row r="79" ht="76.5" customHeight="1">
      <c r="A79" s="249">
        <v>-27.0</v>
      </c>
      <c r="B79" s="251">
        <v>-27.0</v>
      </c>
      <c r="C79" s="254" t="s">
        <v>3190</v>
      </c>
    </row>
    <row r="80" ht="76.5" customHeight="1">
      <c r="A80" s="249">
        <v>-28.0</v>
      </c>
      <c r="B80" s="251">
        <v>-28.0</v>
      </c>
      <c r="C80" s="254" t="s">
        <v>3191</v>
      </c>
    </row>
    <row r="81" ht="76.5" customHeight="1">
      <c r="A81" s="249">
        <v>-29.0</v>
      </c>
      <c r="B81" s="251">
        <v>-29.0</v>
      </c>
      <c r="C81" s="254" t="s">
        <v>3192</v>
      </c>
    </row>
    <row r="82" ht="76.5" customHeight="1">
      <c r="A82" s="249">
        <v>-30.0</v>
      </c>
      <c r="B82" s="251">
        <v>-30.0</v>
      </c>
      <c r="C82" s="254" t="s">
        <v>3193</v>
      </c>
    </row>
    <row r="83" ht="76.5" customHeight="1">
      <c r="A83" s="249">
        <v>-31.0</v>
      </c>
      <c r="B83" s="251">
        <v>-31.0</v>
      </c>
      <c r="C83" s="254" t="s">
        <v>3194</v>
      </c>
    </row>
    <row r="84" ht="76.5" customHeight="1">
      <c r="A84" s="249">
        <v>-32.0</v>
      </c>
      <c r="B84" s="251">
        <v>-32.0</v>
      </c>
      <c r="C84" s="254" t="s">
        <v>3195</v>
      </c>
    </row>
    <row r="85" ht="76.5" customHeight="1">
      <c r="A85" s="249">
        <v>-33.0</v>
      </c>
      <c r="B85" s="251">
        <v>-33.0</v>
      </c>
      <c r="C85" s="255" t="s">
        <v>3196</v>
      </c>
    </row>
    <row r="86" ht="76.5" customHeight="1">
      <c r="A86" s="249">
        <v>-34.0</v>
      </c>
      <c r="B86" s="251">
        <v>-34.0</v>
      </c>
      <c r="C86" s="254" t="s">
        <v>3197</v>
      </c>
    </row>
    <row r="87" ht="76.5" customHeight="1">
      <c r="A87" s="249">
        <v>-35.0</v>
      </c>
      <c r="B87" s="251">
        <v>-35.0</v>
      </c>
      <c r="C87" s="254" t="s">
        <v>3198</v>
      </c>
    </row>
    <row r="88" ht="76.5" customHeight="1">
      <c r="A88" s="249">
        <v>-36.0</v>
      </c>
      <c r="B88" s="251">
        <v>-36.0</v>
      </c>
      <c r="C88" s="254" t="s">
        <v>3199</v>
      </c>
    </row>
    <row r="89" ht="76.5" customHeight="1">
      <c r="A89" s="249">
        <v>-37.0</v>
      </c>
      <c r="B89" s="251">
        <v>-37.0</v>
      </c>
      <c r="C89" s="255" t="s">
        <v>3200</v>
      </c>
    </row>
    <row r="90" ht="76.5" customHeight="1">
      <c r="A90" s="249">
        <v>-38.0</v>
      </c>
      <c r="B90" s="251">
        <v>-38.0</v>
      </c>
      <c r="C90" s="254" t="s">
        <v>3201</v>
      </c>
    </row>
    <row r="91" ht="76.5" customHeight="1">
      <c r="A91" s="249">
        <v>-39.0</v>
      </c>
      <c r="B91" s="251">
        <v>-39.0</v>
      </c>
      <c r="C91" s="254" t="s">
        <v>3202</v>
      </c>
    </row>
    <row r="92" ht="76.5" customHeight="1">
      <c r="A92" s="249">
        <v>-40.0</v>
      </c>
      <c r="B92" s="251">
        <v>-40.0</v>
      </c>
      <c r="C92" s="254" t="s">
        <v>3203</v>
      </c>
    </row>
    <row r="93" ht="76.5" customHeight="1">
      <c r="A93" s="249">
        <v>-41.0</v>
      </c>
      <c r="B93" s="251">
        <v>-41.0</v>
      </c>
      <c r="C93" s="254" t="s">
        <v>3204</v>
      </c>
    </row>
    <row r="94" ht="76.5" customHeight="1">
      <c r="A94" s="249">
        <v>-42.0</v>
      </c>
      <c r="B94" s="251">
        <v>-42.0</v>
      </c>
      <c r="C94" s="254" t="s">
        <v>3205</v>
      </c>
    </row>
    <row r="95" ht="76.5" customHeight="1">
      <c r="A95" s="249">
        <v>-43.0</v>
      </c>
      <c r="B95" s="251">
        <v>-43.0</v>
      </c>
      <c r="C95" s="254" t="s">
        <v>3206</v>
      </c>
    </row>
    <row r="96" ht="76.5" customHeight="1">
      <c r="A96" s="249">
        <v>-44.0</v>
      </c>
      <c r="B96" s="251">
        <v>-44.0</v>
      </c>
      <c r="C96" s="254" t="s">
        <v>3207</v>
      </c>
    </row>
    <row r="97" ht="76.5" customHeight="1">
      <c r="A97" s="249">
        <v>-45.0</v>
      </c>
      <c r="B97" s="251">
        <v>-45.0</v>
      </c>
      <c r="C97" s="254" t="s">
        <v>3208</v>
      </c>
    </row>
    <row r="98" ht="76.5" customHeight="1">
      <c r="A98" s="249">
        <v>-46.0</v>
      </c>
      <c r="B98" s="251">
        <v>-46.0</v>
      </c>
      <c r="C98" s="254" t="s">
        <v>3209</v>
      </c>
    </row>
    <row r="99" ht="76.5" customHeight="1">
      <c r="A99" s="249">
        <v>-47.0</v>
      </c>
      <c r="B99" s="251">
        <v>-47.0</v>
      </c>
      <c r="C99" s="254" t="s">
        <v>3210</v>
      </c>
    </row>
    <row r="100" ht="76.5" customHeight="1">
      <c r="A100" s="249">
        <v>-48.0</v>
      </c>
      <c r="B100" s="251">
        <v>-48.0</v>
      </c>
      <c r="C100" s="254" t="s">
        <v>3211</v>
      </c>
    </row>
    <row r="101" ht="76.5" customHeight="1">
      <c r="A101" s="249">
        <v>-49.0</v>
      </c>
      <c r="B101" s="251">
        <v>-49.0</v>
      </c>
      <c r="C101" s="254" t="s">
        <v>3212</v>
      </c>
    </row>
    <row r="102" ht="76.5" customHeight="1">
      <c r="A102" s="249">
        <v>-50.0</v>
      </c>
      <c r="B102" s="251">
        <v>-50.0</v>
      </c>
      <c r="C102" s="254" t="s">
        <v>3213</v>
      </c>
    </row>
    <row r="103" ht="76.5" customHeight="1">
      <c r="A103" s="249">
        <v>-51.0</v>
      </c>
      <c r="B103" s="251">
        <v>-51.0</v>
      </c>
      <c r="C103" s="256" t="s">
        <v>3214</v>
      </c>
    </row>
    <row r="104" ht="76.5" customHeight="1">
      <c r="A104" s="249">
        <v>-52.0</v>
      </c>
      <c r="B104" s="251">
        <v>-52.0</v>
      </c>
      <c r="C104" s="256" t="s">
        <v>3215</v>
      </c>
    </row>
    <row r="105" ht="76.5" customHeight="1">
      <c r="A105" s="249">
        <v>-53.0</v>
      </c>
      <c r="B105" s="251">
        <v>-53.0</v>
      </c>
      <c r="C105" s="256" t="s">
        <v>3216</v>
      </c>
    </row>
    <row r="106" ht="76.5" customHeight="1">
      <c r="A106" s="249">
        <v>-54.0</v>
      </c>
      <c r="B106" s="251">
        <v>-54.0</v>
      </c>
      <c r="C106" s="256" t="s">
        <v>3217</v>
      </c>
    </row>
    <row r="107">
      <c r="A107" s="249">
        <v>-55.0</v>
      </c>
      <c r="B107" s="251">
        <v>-55.0</v>
      </c>
      <c r="C107" s="256" t="s">
        <v>3218</v>
      </c>
    </row>
    <row r="108">
      <c r="A108" s="249">
        <v>-56.0</v>
      </c>
      <c r="B108" s="251">
        <v>-56.0</v>
      </c>
      <c r="C108" s="256" t="s">
        <v>3219</v>
      </c>
    </row>
    <row r="109">
      <c r="A109" s="249">
        <v>-57.0</v>
      </c>
      <c r="B109" s="251">
        <v>-57.0</v>
      </c>
      <c r="C109" s="256" t="s">
        <v>3220</v>
      </c>
    </row>
    <row r="110">
      <c r="A110" s="249">
        <v>-58.0</v>
      </c>
      <c r="B110" s="251">
        <v>-58.0</v>
      </c>
      <c r="C110" s="256" t="s">
        <v>3221</v>
      </c>
    </row>
    <row r="111">
      <c r="A111" s="249">
        <v>-59.0</v>
      </c>
      <c r="B111" s="251">
        <v>-59.0</v>
      </c>
      <c r="C111" s="256" t="s">
        <v>3222</v>
      </c>
    </row>
    <row r="112">
      <c r="A112" s="249">
        <v>-60.0</v>
      </c>
      <c r="B112" s="251">
        <v>-60.0</v>
      </c>
      <c r="C112" s="256" t="s">
        <v>3223</v>
      </c>
    </row>
    <row r="113">
      <c r="A113" s="249">
        <v>-61.0</v>
      </c>
      <c r="B113" s="251">
        <v>-61.0</v>
      </c>
      <c r="C113" s="256" t="s">
        <v>3224</v>
      </c>
    </row>
    <row r="114">
      <c r="A114" s="249">
        <v>-62.0</v>
      </c>
      <c r="B114" s="251">
        <v>-62.0</v>
      </c>
      <c r="C114" s="256" t="s">
        <v>3225</v>
      </c>
    </row>
    <row r="115">
      <c r="A115" s="249">
        <v>-63.0</v>
      </c>
      <c r="B115" s="251">
        <v>-63.0</v>
      </c>
      <c r="C115" s="256" t="s">
        <v>3226</v>
      </c>
    </row>
    <row r="116">
      <c r="A116" s="249">
        <v>-64.0</v>
      </c>
      <c r="B116" s="251">
        <v>-64.0</v>
      </c>
      <c r="C116" s="256" t="s">
        <v>3227</v>
      </c>
    </row>
    <row r="117">
      <c r="A117" s="249">
        <v>-65.0</v>
      </c>
      <c r="B117" s="251">
        <v>-65.0</v>
      </c>
      <c r="C117" s="256" t="s">
        <v>3228</v>
      </c>
    </row>
    <row r="118">
      <c r="A118" s="257"/>
      <c r="B118" s="258" t="s">
        <v>14</v>
      </c>
    </row>
    <row r="119">
      <c r="A119" s="257"/>
      <c r="B119" s="258" t="s">
        <v>14</v>
      </c>
    </row>
    <row r="120">
      <c r="A120" s="257"/>
      <c r="B120" s="258" t="s">
        <v>14</v>
      </c>
    </row>
    <row r="121">
      <c r="A121" s="257"/>
      <c r="B121" s="258" t="s">
        <v>14</v>
      </c>
    </row>
    <row r="122">
      <c r="A122" s="257"/>
      <c r="B122" s="258" t="s">
        <v>14</v>
      </c>
    </row>
    <row r="123">
      <c r="A123" s="257"/>
      <c r="B123" s="258" t="s">
        <v>14</v>
      </c>
    </row>
    <row r="124">
      <c r="A124" s="257"/>
      <c r="B124" s="258" t="s">
        <v>14</v>
      </c>
    </row>
    <row r="125">
      <c r="A125" s="257"/>
      <c r="B125" s="258" t="s">
        <v>14</v>
      </c>
    </row>
    <row r="126">
      <c r="A126" s="257"/>
      <c r="B126" s="258" t="s">
        <v>14</v>
      </c>
    </row>
    <row r="127">
      <c r="A127" s="257"/>
      <c r="B127" s="258" t="s">
        <v>14</v>
      </c>
    </row>
    <row r="128">
      <c r="A128" s="257"/>
      <c r="B128" s="258" t="s">
        <v>14</v>
      </c>
    </row>
    <row r="129">
      <c r="A129" s="257"/>
      <c r="B129" s="258" t="s">
        <v>14</v>
      </c>
    </row>
    <row r="130">
      <c r="A130" s="257"/>
      <c r="B130" s="258" t="s">
        <v>14</v>
      </c>
    </row>
    <row r="131">
      <c r="A131" s="257"/>
      <c r="B131" s="258" t="s">
        <v>14</v>
      </c>
    </row>
    <row r="132">
      <c r="A132" s="257"/>
      <c r="B132" s="258" t="s">
        <v>14</v>
      </c>
    </row>
    <row r="133">
      <c r="A133" s="257"/>
      <c r="B133" s="258" t="s">
        <v>14</v>
      </c>
    </row>
    <row r="134">
      <c r="A134" s="257"/>
      <c r="B134" s="258" t="s">
        <v>14</v>
      </c>
    </row>
    <row r="135">
      <c r="A135" s="257"/>
      <c r="B135" s="258" t="s">
        <v>14</v>
      </c>
    </row>
    <row r="136">
      <c r="A136" s="257"/>
      <c r="B136" s="258" t="s">
        <v>14</v>
      </c>
    </row>
    <row r="137">
      <c r="A137" s="257"/>
      <c r="B137" s="258" t="s">
        <v>14</v>
      </c>
    </row>
    <row r="138">
      <c r="A138" s="257"/>
      <c r="B138" s="258" t="s">
        <v>14</v>
      </c>
    </row>
    <row r="139">
      <c r="A139" s="257"/>
      <c r="B139" s="258" t="s">
        <v>14</v>
      </c>
    </row>
    <row r="140">
      <c r="A140" s="257"/>
      <c r="B140" s="258" t="s">
        <v>14</v>
      </c>
    </row>
    <row r="141">
      <c r="A141" s="257"/>
      <c r="B141" s="258" t="s">
        <v>14</v>
      </c>
    </row>
    <row r="142">
      <c r="A142" s="257"/>
      <c r="B142" s="258" t="s">
        <v>14</v>
      </c>
    </row>
    <row r="143">
      <c r="A143" s="257"/>
      <c r="B143" s="258" t="s">
        <v>14</v>
      </c>
    </row>
    <row r="144">
      <c r="A144" s="257"/>
      <c r="B144" s="258" t="s">
        <v>14</v>
      </c>
    </row>
    <row r="145">
      <c r="A145" s="257"/>
      <c r="B145" s="258" t="s">
        <v>14</v>
      </c>
    </row>
    <row r="146">
      <c r="A146" s="257"/>
      <c r="B146" s="258" t="s">
        <v>14</v>
      </c>
    </row>
    <row r="147">
      <c r="A147" s="257"/>
      <c r="B147" s="258" t="s">
        <v>14</v>
      </c>
    </row>
    <row r="148">
      <c r="A148" s="257"/>
      <c r="B148" s="258" t="s">
        <v>14</v>
      </c>
    </row>
    <row r="149">
      <c r="A149" s="257"/>
      <c r="B149" s="258" t="s">
        <v>14</v>
      </c>
    </row>
    <row r="150">
      <c r="A150" s="257"/>
      <c r="B150" s="258" t="s">
        <v>14</v>
      </c>
    </row>
    <row r="151">
      <c r="A151" s="257"/>
      <c r="B151" s="258" t="s">
        <v>14</v>
      </c>
    </row>
    <row r="152">
      <c r="A152" s="257"/>
      <c r="B152" s="258" t="s">
        <v>14</v>
      </c>
    </row>
    <row r="153">
      <c r="A153" s="257"/>
      <c r="B153" s="258" t="s">
        <v>14</v>
      </c>
    </row>
    <row r="154">
      <c r="A154" s="257"/>
      <c r="B154" s="258" t="s">
        <v>14</v>
      </c>
    </row>
    <row r="155">
      <c r="A155" s="257"/>
      <c r="B155" s="258" t="s">
        <v>14</v>
      </c>
    </row>
    <row r="156">
      <c r="A156" s="257"/>
      <c r="B156" s="258" t="s">
        <v>14</v>
      </c>
    </row>
    <row r="157">
      <c r="A157" s="257"/>
      <c r="B157" s="258" t="s">
        <v>14</v>
      </c>
    </row>
    <row r="158">
      <c r="A158" s="257"/>
      <c r="B158" s="258" t="s">
        <v>14</v>
      </c>
    </row>
    <row r="159">
      <c r="A159" s="257"/>
      <c r="B159" s="258" t="s">
        <v>14</v>
      </c>
    </row>
    <row r="160">
      <c r="A160" s="257"/>
      <c r="B160" s="258" t="s">
        <v>14</v>
      </c>
    </row>
    <row r="161">
      <c r="A161" s="257"/>
      <c r="B161" s="258" t="s">
        <v>14</v>
      </c>
    </row>
    <row r="162">
      <c r="A162" s="257"/>
      <c r="B162" s="258" t="s">
        <v>14</v>
      </c>
    </row>
    <row r="163">
      <c r="A163" s="257"/>
      <c r="B163" s="258" t="s">
        <v>14</v>
      </c>
    </row>
    <row r="164">
      <c r="A164" s="257"/>
      <c r="B164" s="258" t="s">
        <v>14</v>
      </c>
    </row>
    <row r="165">
      <c r="A165" s="257"/>
      <c r="B165" s="258" t="s">
        <v>14</v>
      </c>
    </row>
    <row r="166">
      <c r="A166" s="257"/>
      <c r="B166" s="258" t="s">
        <v>14</v>
      </c>
    </row>
    <row r="167">
      <c r="A167" s="257"/>
      <c r="B167" s="258" t="s">
        <v>14</v>
      </c>
    </row>
    <row r="168">
      <c r="A168" s="257"/>
      <c r="B168" s="258" t="s">
        <v>14</v>
      </c>
    </row>
    <row r="169">
      <c r="A169" s="257"/>
      <c r="B169" s="258" t="s">
        <v>14</v>
      </c>
    </row>
    <row r="170">
      <c r="A170" s="257"/>
      <c r="B170" s="258" t="s">
        <v>14</v>
      </c>
    </row>
    <row r="171">
      <c r="A171" s="257"/>
      <c r="B171" s="258" t="s">
        <v>14</v>
      </c>
    </row>
    <row r="172">
      <c r="A172" s="257"/>
      <c r="B172" s="258" t="s">
        <v>14</v>
      </c>
    </row>
    <row r="173">
      <c r="A173" s="257"/>
      <c r="B173" s="258" t="s">
        <v>14</v>
      </c>
    </row>
    <row r="174">
      <c r="A174" s="257"/>
      <c r="B174" s="258" t="s">
        <v>14</v>
      </c>
    </row>
    <row r="175">
      <c r="A175" s="257"/>
      <c r="B175" s="258" t="s">
        <v>14</v>
      </c>
    </row>
    <row r="176">
      <c r="A176" s="257"/>
      <c r="B176" s="258" t="s">
        <v>14</v>
      </c>
    </row>
    <row r="177">
      <c r="A177" s="257"/>
      <c r="B177" s="258" t="s">
        <v>14</v>
      </c>
    </row>
    <row r="178">
      <c r="A178" s="257"/>
      <c r="B178" s="258" t="s">
        <v>14</v>
      </c>
    </row>
    <row r="179">
      <c r="A179" s="257"/>
      <c r="B179" s="258" t="s">
        <v>14</v>
      </c>
    </row>
    <row r="180">
      <c r="A180" s="257"/>
      <c r="B180" s="258" t="s">
        <v>14</v>
      </c>
    </row>
    <row r="181">
      <c r="A181" s="257"/>
      <c r="B181" s="258" t="s">
        <v>14</v>
      </c>
    </row>
    <row r="182">
      <c r="A182" s="257"/>
      <c r="B182" s="258" t="s">
        <v>14</v>
      </c>
    </row>
    <row r="183">
      <c r="A183" s="257"/>
      <c r="B183" s="258" t="s">
        <v>14</v>
      </c>
    </row>
    <row r="184">
      <c r="A184" s="257"/>
      <c r="B184" s="258" t="s">
        <v>14</v>
      </c>
    </row>
    <row r="185">
      <c r="A185" s="257"/>
      <c r="B185" s="258" t="s">
        <v>14</v>
      </c>
    </row>
    <row r="186">
      <c r="A186" s="257"/>
      <c r="B186" s="258" t="s">
        <v>14</v>
      </c>
    </row>
    <row r="187">
      <c r="A187" s="257"/>
      <c r="B187" s="258" t="s">
        <v>14</v>
      </c>
    </row>
    <row r="188">
      <c r="A188" s="257"/>
      <c r="B188" s="258" t="s">
        <v>14</v>
      </c>
    </row>
    <row r="189">
      <c r="A189" s="257"/>
      <c r="B189" s="258" t="s">
        <v>14</v>
      </c>
    </row>
    <row r="190">
      <c r="A190" s="257"/>
      <c r="B190" s="258" t="s">
        <v>14</v>
      </c>
    </row>
    <row r="191">
      <c r="A191" s="257"/>
      <c r="B191" s="258" t="s">
        <v>14</v>
      </c>
    </row>
    <row r="192">
      <c r="A192" s="257"/>
      <c r="B192" s="258" t="s">
        <v>14</v>
      </c>
    </row>
    <row r="193">
      <c r="A193" s="257"/>
      <c r="B193" s="258" t="s">
        <v>14</v>
      </c>
    </row>
    <row r="194">
      <c r="A194" s="257"/>
      <c r="B194" s="258" t="s">
        <v>14</v>
      </c>
    </row>
    <row r="195">
      <c r="A195" s="257"/>
      <c r="B195" s="258" t="s">
        <v>14</v>
      </c>
    </row>
    <row r="196">
      <c r="A196" s="257"/>
      <c r="B196" s="258" t="s">
        <v>14</v>
      </c>
    </row>
    <row r="197">
      <c r="A197" s="257"/>
      <c r="B197" s="258" t="s">
        <v>14</v>
      </c>
    </row>
    <row r="198">
      <c r="A198" s="257"/>
      <c r="B198" s="258" t="s">
        <v>14</v>
      </c>
    </row>
    <row r="199">
      <c r="A199" s="257"/>
      <c r="B199" s="258" t="s">
        <v>14</v>
      </c>
    </row>
    <row r="200">
      <c r="A200" s="257"/>
      <c r="B200" s="258" t="s">
        <v>14</v>
      </c>
    </row>
    <row r="201">
      <c r="A201" s="257"/>
      <c r="B201" s="258" t="s">
        <v>14</v>
      </c>
    </row>
    <row r="202">
      <c r="A202" s="257"/>
      <c r="B202" s="258" t="s">
        <v>14</v>
      </c>
    </row>
    <row r="203">
      <c r="A203" s="257"/>
      <c r="B203" s="258" t="s">
        <v>14</v>
      </c>
    </row>
    <row r="204">
      <c r="A204" s="257"/>
      <c r="B204" s="258" t="s">
        <v>14</v>
      </c>
    </row>
    <row r="205">
      <c r="A205" s="257"/>
      <c r="B205" s="258" t="s">
        <v>14</v>
      </c>
    </row>
    <row r="206">
      <c r="A206" s="257"/>
      <c r="B206" s="258" t="s">
        <v>14</v>
      </c>
    </row>
    <row r="207">
      <c r="A207" s="257"/>
      <c r="B207" s="258" t="s">
        <v>14</v>
      </c>
    </row>
    <row r="208">
      <c r="A208" s="257"/>
      <c r="B208" s="258" t="s">
        <v>14</v>
      </c>
    </row>
    <row r="209">
      <c r="A209" s="257"/>
      <c r="B209" s="258" t="s">
        <v>14</v>
      </c>
    </row>
    <row r="210">
      <c r="A210" s="257"/>
      <c r="B210" s="258" t="s">
        <v>14</v>
      </c>
    </row>
    <row r="211">
      <c r="A211" s="257"/>
      <c r="B211" s="258" t="s">
        <v>14</v>
      </c>
    </row>
    <row r="212">
      <c r="A212" s="257"/>
      <c r="B212" s="258" t="s">
        <v>14</v>
      </c>
    </row>
    <row r="213">
      <c r="A213" s="257"/>
      <c r="B213" s="258" t="s">
        <v>14</v>
      </c>
    </row>
    <row r="214">
      <c r="A214" s="257"/>
      <c r="B214" s="258" t="s">
        <v>14</v>
      </c>
    </row>
    <row r="215">
      <c r="A215" s="257"/>
      <c r="B215" s="258" t="s">
        <v>14</v>
      </c>
    </row>
    <row r="216">
      <c r="A216" s="257"/>
      <c r="B216" s="258" t="s">
        <v>14</v>
      </c>
    </row>
    <row r="217">
      <c r="A217" s="257"/>
      <c r="B217" s="258" t="s">
        <v>14</v>
      </c>
    </row>
    <row r="218">
      <c r="A218" s="257"/>
      <c r="B218" s="258" t="s">
        <v>14</v>
      </c>
    </row>
    <row r="219">
      <c r="A219" s="257"/>
      <c r="B219" s="258" t="s">
        <v>14</v>
      </c>
    </row>
    <row r="220">
      <c r="A220" s="257"/>
      <c r="B220" s="258" t="s">
        <v>14</v>
      </c>
    </row>
    <row r="221">
      <c r="A221" s="257"/>
      <c r="B221" s="258" t="s">
        <v>14</v>
      </c>
    </row>
    <row r="222">
      <c r="A222" s="257"/>
      <c r="B222" s="258" t="s">
        <v>14</v>
      </c>
    </row>
    <row r="223">
      <c r="A223" s="257"/>
      <c r="B223" s="258" t="s">
        <v>14</v>
      </c>
    </row>
    <row r="224">
      <c r="A224" s="257"/>
      <c r="B224" s="258" t="s">
        <v>14</v>
      </c>
    </row>
    <row r="225">
      <c r="A225" s="257"/>
      <c r="B225" s="258" t="s">
        <v>14</v>
      </c>
    </row>
    <row r="226">
      <c r="A226" s="257"/>
      <c r="B226" s="258" t="s">
        <v>14</v>
      </c>
    </row>
    <row r="227">
      <c r="A227" s="257"/>
      <c r="B227" s="258" t="s">
        <v>14</v>
      </c>
    </row>
    <row r="228">
      <c r="A228" s="257"/>
      <c r="B228" s="258" t="s">
        <v>14</v>
      </c>
    </row>
    <row r="229">
      <c r="A229" s="257"/>
      <c r="B229" s="258" t="s">
        <v>14</v>
      </c>
    </row>
    <row r="230">
      <c r="A230" s="257"/>
      <c r="B230" s="258" t="s">
        <v>14</v>
      </c>
    </row>
    <row r="231">
      <c r="A231" s="257"/>
      <c r="B231" s="258" t="s">
        <v>14</v>
      </c>
    </row>
    <row r="232">
      <c r="A232" s="257"/>
      <c r="B232" s="258" t="s">
        <v>14</v>
      </c>
    </row>
    <row r="233">
      <c r="A233" s="257"/>
      <c r="B233" s="258" t="s">
        <v>14</v>
      </c>
    </row>
    <row r="234">
      <c r="A234" s="257"/>
      <c r="B234" s="258" t="s">
        <v>14</v>
      </c>
    </row>
    <row r="235">
      <c r="A235" s="257"/>
      <c r="B235" s="258" t="s">
        <v>14</v>
      </c>
    </row>
    <row r="236">
      <c r="A236" s="257"/>
      <c r="B236" s="258" t="s">
        <v>14</v>
      </c>
    </row>
    <row r="237">
      <c r="A237" s="257"/>
      <c r="B237" s="258" t="s">
        <v>14</v>
      </c>
    </row>
    <row r="238">
      <c r="A238" s="257"/>
      <c r="B238" s="258" t="s">
        <v>14</v>
      </c>
    </row>
    <row r="239">
      <c r="A239" s="257"/>
      <c r="B239" s="258" t="s">
        <v>14</v>
      </c>
    </row>
    <row r="240">
      <c r="A240" s="257"/>
      <c r="B240" s="258" t="s">
        <v>14</v>
      </c>
    </row>
    <row r="241">
      <c r="A241" s="257"/>
      <c r="B241" s="258" t="s">
        <v>14</v>
      </c>
    </row>
    <row r="242">
      <c r="A242" s="257"/>
      <c r="B242" s="258" t="s">
        <v>14</v>
      </c>
    </row>
    <row r="243">
      <c r="A243" s="257"/>
      <c r="B243" s="258" t="s">
        <v>14</v>
      </c>
    </row>
    <row r="244">
      <c r="A244" s="257"/>
      <c r="B244" s="258" t="s">
        <v>14</v>
      </c>
    </row>
    <row r="245">
      <c r="A245" s="257"/>
      <c r="B245" s="258" t="s">
        <v>14</v>
      </c>
    </row>
    <row r="246">
      <c r="A246" s="257"/>
      <c r="B246" s="258" t="s">
        <v>14</v>
      </c>
    </row>
    <row r="247">
      <c r="A247" s="257"/>
      <c r="B247" s="258" t="s">
        <v>14</v>
      </c>
    </row>
    <row r="248">
      <c r="A248" s="257"/>
      <c r="B248" s="258" t="s">
        <v>14</v>
      </c>
    </row>
    <row r="249">
      <c r="A249" s="257"/>
      <c r="B249" s="258" t="s">
        <v>14</v>
      </c>
    </row>
    <row r="250">
      <c r="A250" s="257"/>
      <c r="B250" s="258" t="s">
        <v>14</v>
      </c>
    </row>
    <row r="251">
      <c r="A251" s="257"/>
      <c r="B251" s="258" t="s">
        <v>14</v>
      </c>
    </row>
    <row r="252">
      <c r="A252" s="257"/>
      <c r="B252" s="258" t="s">
        <v>14</v>
      </c>
    </row>
    <row r="253">
      <c r="A253" s="257"/>
      <c r="B253" s="258" t="s">
        <v>14</v>
      </c>
    </row>
    <row r="254">
      <c r="A254" s="257"/>
      <c r="B254" s="258" t="s">
        <v>14</v>
      </c>
    </row>
    <row r="255">
      <c r="A255" s="257"/>
      <c r="B255" s="258" t="s">
        <v>14</v>
      </c>
    </row>
    <row r="256">
      <c r="A256" s="257"/>
      <c r="B256" s="258" t="s">
        <v>14</v>
      </c>
    </row>
    <row r="257">
      <c r="A257" s="257"/>
      <c r="B257" s="258" t="s">
        <v>14</v>
      </c>
    </row>
    <row r="258">
      <c r="A258" s="257"/>
      <c r="B258" s="258" t="s">
        <v>14</v>
      </c>
    </row>
    <row r="259">
      <c r="A259" s="257"/>
      <c r="B259" s="258" t="s">
        <v>14</v>
      </c>
    </row>
    <row r="260">
      <c r="A260" s="257"/>
      <c r="B260" s="258" t="s">
        <v>14</v>
      </c>
    </row>
    <row r="261">
      <c r="A261" s="257"/>
      <c r="B261" s="258" t="s">
        <v>14</v>
      </c>
    </row>
    <row r="262">
      <c r="A262" s="257"/>
      <c r="B262" s="258" t="s">
        <v>14</v>
      </c>
    </row>
    <row r="263">
      <c r="A263" s="257"/>
      <c r="B263" s="258" t="s">
        <v>14</v>
      </c>
    </row>
    <row r="264">
      <c r="A264" s="257"/>
      <c r="B264" s="258" t="s">
        <v>14</v>
      </c>
    </row>
    <row r="265">
      <c r="A265" s="257"/>
      <c r="B265" s="258" t="s">
        <v>14</v>
      </c>
    </row>
    <row r="266">
      <c r="A266" s="257"/>
      <c r="B266" s="258" t="s">
        <v>14</v>
      </c>
    </row>
    <row r="267">
      <c r="A267" s="257"/>
      <c r="B267" s="258" t="s">
        <v>14</v>
      </c>
    </row>
    <row r="268">
      <c r="A268" s="257"/>
      <c r="B268" s="258" t="s">
        <v>14</v>
      </c>
    </row>
    <row r="269">
      <c r="A269" s="257"/>
      <c r="B269" s="258" t="s">
        <v>14</v>
      </c>
    </row>
    <row r="270">
      <c r="A270" s="257"/>
      <c r="B270" s="258" t="s">
        <v>14</v>
      </c>
    </row>
    <row r="271">
      <c r="A271" s="257"/>
      <c r="B271" s="258" t="s">
        <v>14</v>
      </c>
    </row>
    <row r="272">
      <c r="A272" s="257"/>
      <c r="B272" s="258" t="s">
        <v>14</v>
      </c>
    </row>
    <row r="273">
      <c r="A273" s="257"/>
      <c r="B273" s="258" t="s">
        <v>14</v>
      </c>
    </row>
    <row r="274">
      <c r="A274" s="257"/>
      <c r="B274" s="258" t="s">
        <v>14</v>
      </c>
    </row>
    <row r="275">
      <c r="A275" s="257"/>
      <c r="B275" s="258" t="s">
        <v>14</v>
      </c>
    </row>
    <row r="276">
      <c r="A276" s="257"/>
      <c r="B276" s="258" t="s">
        <v>14</v>
      </c>
    </row>
    <row r="277">
      <c r="A277" s="257"/>
      <c r="B277" s="258" t="s">
        <v>14</v>
      </c>
    </row>
    <row r="278">
      <c r="A278" s="257"/>
      <c r="B278" s="258" t="s">
        <v>14</v>
      </c>
    </row>
    <row r="279">
      <c r="A279" s="257"/>
      <c r="B279" s="258" t="s">
        <v>14</v>
      </c>
    </row>
    <row r="280">
      <c r="A280" s="257"/>
      <c r="B280" s="258" t="s">
        <v>14</v>
      </c>
    </row>
    <row r="281">
      <c r="A281" s="257"/>
      <c r="B281" s="258" t="s">
        <v>14</v>
      </c>
    </row>
    <row r="282">
      <c r="A282" s="257"/>
      <c r="B282" s="258" t="s">
        <v>14</v>
      </c>
    </row>
    <row r="283">
      <c r="A283" s="257"/>
      <c r="B283" s="258" t="s">
        <v>14</v>
      </c>
    </row>
    <row r="284">
      <c r="A284" s="257"/>
      <c r="B284" s="258" t="s">
        <v>14</v>
      </c>
    </row>
    <row r="285">
      <c r="A285" s="257"/>
      <c r="B285" s="258" t="s">
        <v>14</v>
      </c>
    </row>
    <row r="286">
      <c r="A286" s="257"/>
      <c r="B286" s="258" t="s">
        <v>14</v>
      </c>
    </row>
    <row r="287">
      <c r="A287" s="257"/>
      <c r="B287" s="258" t="s">
        <v>14</v>
      </c>
    </row>
    <row r="288">
      <c r="A288" s="257"/>
      <c r="B288" s="258" t="s">
        <v>14</v>
      </c>
    </row>
    <row r="289">
      <c r="A289" s="257"/>
      <c r="B289" s="258" t="s">
        <v>14</v>
      </c>
    </row>
    <row r="290">
      <c r="A290" s="257"/>
      <c r="B290" s="258" t="s">
        <v>14</v>
      </c>
    </row>
    <row r="291">
      <c r="A291" s="257"/>
      <c r="B291" s="258" t="s">
        <v>14</v>
      </c>
    </row>
    <row r="292">
      <c r="A292" s="257"/>
      <c r="B292" s="258" t="s">
        <v>14</v>
      </c>
    </row>
    <row r="293">
      <c r="A293" s="257"/>
      <c r="B293" s="258" t="s">
        <v>14</v>
      </c>
    </row>
    <row r="294">
      <c r="A294" s="257"/>
      <c r="B294" s="258" t="s">
        <v>14</v>
      </c>
    </row>
    <row r="295">
      <c r="A295" s="257"/>
      <c r="B295" s="258" t="s">
        <v>14</v>
      </c>
    </row>
    <row r="296">
      <c r="A296" s="257"/>
      <c r="B296" s="258" t="s">
        <v>14</v>
      </c>
    </row>
    <row r="297">
      <c r="A297" s="257"/>
      <c r="B297" s="258" t="s">
        <v>14</v>
      </c>
    </row>
    <row r="298">
      <c r="A298" s="257"/>
      <c r="B298" s="258" t="s">
        <v>14</v>
      </c>
    </row>
    <row r="299">
      <c r="A299" s="257"/>
      <c r="B299" s="258" t="s">
        <v>14</v>
      </c>
    </row>
    <row r="300">
      <c r="A300" s="257"/>
      <c r="B300" s="258" t="s">
        <v>14</v>
      </c>
    </row>
    <row r="301">
      <c r="A301" s="257"/>
      <c r="B301" s="258" t="s">
        <v>14</v>
      </c>
    </row>
    <row r="302">
      <c r="A302" s="257"/>
      <c r="B302" s="258" t="s">
        <v>14</v>
      </c>
    </row>
    <row r="303">
      <c r="A303" s="257"/>
      <c r="B303" s="258" t="s">
        <v>14</v>
      </c>
    </row>
    <row r="304">
      <c r="A304" s="257"/>
      <c r="B304" s="258" t="s">
        <v>14</v>
      </c>
    </row>
    <row r="305">
      <c r="A305" s="257"/>
      <c r="B305" s="258" t="s">
        <v>14</v>
      </c>
    </row>
    <row r="306">
      <c r="A306" s="257"/>
      <c r="B306" s="258" t="s">
        <v>14</v>
      </c>
    </row>
    <row r="307">
      <c r="A307" s="257"/>
      <c r="B307" s="258" t="s">
        <v>14</v>
      </c>
    </row>
    <row r="308">
      <c r="A308" s="257"/>
      <c r="B308" s="258" t="s">
        <v>14</v>
      </c>
    </row>
    <row r="309">
      <c r="A309" s="257"/>
      <c r="B309" s="258" t="s">
        <v>14</v>
      </c>
    </row>
    <row r="310">
      <c r="A310" s="257"/>
      <c r="B310" s="258" t="s">
        <v>14</v>
      </c>
    </row>
    <row r="311">
      <c r="A311" s="257"/>
      <c r="B311" s="258" t="s">
        <v>14</v>
      </c>
    </row>
    <row r="312">
      <c r="A312" s="257"/>
      <c r="B312" s="258" t="s">
        <v>14</v>
      </c>
    </row>
    <row r="313">
      <c r="A313" s="257"/>
      <c r="B313" s="258" t="s">
        <v>14</v>
      </c>
    </row>
    <row r="314">
      <c r="A314" s="257"/>
      <c r="B314" s="258" t="s">
        <v>14</v>
      </c>
    </row>
    <row r="315">
      <c r="A315" s="257"/>
      <c r="B315" s="258" t="s">
        <v>14</v>
      </c>
    </row>
    <row r="316">
      <c r="A316" s="257"/>
      <c r="B316" s="258" t="s">
        <v>14</v>
      </c>
    </row>
    <row r="317">
      <c r="A317" s="257"/>
      <c r="B317" s="258" t="s">
        <v>14</v>
      </c>
    </row>
    <row r="318">
      <c r="A318" s="257"/>
      <c r="B318" s="258" t="s">
        <v>14</v>
      </c>
    </row>
    <row r="319">
      <c r="A319" s="257"/>
      <c r="B319" s="258" t="s">
        <v>14</v>
      </c>
    </row>
    <row r="320">
      <c r="A320" s="257"/>
      <c r="B320" s="258" t="s">
        <v>14</v>
      </c>
    </row>
    <row r="321">
      <c r="A321" s="257"/>
      <c r="B321" s="258" t="s">
        <v>14</v>
      </c>
    </row>
    <row r="322">
      <c r="A322" s="257"/>
      <c r="B322" s="258" t="s">
        <v>14</v>
      </c>
    </row>
    <row r="323">
      <c r="A323" s="257"/>
      <c r="B323" s="258" t="s">
        <v>14</v>
      </c>
    </row>
    <row r="324">
      <c r="A324" s="257"/>
      <c r="B324" s="258" t="s">
        <v>14</v>
      </c>
    </row>
    <row r="325">
      <c r="A325" s="257"/>
      <c r="B325" s="258" t="s">
        <v>14</v>
      </c>
    </row>
    <row r="326">
      <c r="A326" s="257"/>
      <c r="B326" s="258" t="s">
        <v>14</v>
      </c>
    </row>
    <row r="327">
      <c r="A327" s="257"/>
      <c r="B327" s="258" t="s">
        <v>14</v>
      </c>
    </row>
    <row r="328">
      <c r="A328" s="257"/>
      <c r="B328" s="258" t="s">
        <v>14</v>
      </c>
    </row>
    <row r="329">
      <c r="A329" s="257"/>
      <c r="B329" s="258" t="s">
        <v>14</v>
      </c>
    </row>
    <row r="330">
      <c r="A330" s="257"/>
      <c r="B330" s="258" t="s">
        <v>14</v>
      </c>
    </row>
    <row r="331">
      <c r="A331" s="257"/>
      <c r="B331" s="258" t="s">
        <v>14</v>
      </c>
    </row>
    <row r="332">
      <c r="A332" s="257"/>
      <c r="B332" s="258" t="s">
        <v>14</v>
      </c>
    </row>
    <row r="333">
      <c r="A333" s="257"/>
      <c r="B333" s="258" t="s">
        <v>14</v>
      </c>
    </row>
    <row r="334">
      <c r="A334" s="257"/>
      <c r="B334" s="258" t="s">
        <v>14</v>
      </c>
    </row>
    <row r="335">
      <c r="A335" s="257"/>
      <c r="B335" s="258" t="s">
        <v>14</v>
      </c>
    </row>
    <row r="336">
      <c r="A336" s="257"/>
      <c r="B336" s="258" t="s">
        <v>14</v>
      </c>
    </row>
    <row r="337">
      <c r="A337" s="257"/>
      <c r="B337" s="258" t="s">
        <v>14</v>
      </c>
    </row>
    <row r="338">
      <c r="A338" s="257"/>
      <c r="B338" s="258" t="s">
        <v>14</v>
      </c>
    </row>
    <row r="339">
      <c r="A339" s="257"/>
      <c r="B339" s="258" t="s">
        <v>14</v>
      </c>
    </row>
    <row r="340">
      <c r="A340" s="257"/>
      <c r="B340" s="258" t="s">
        <v>14</v>
      </c>
    </row>
    <row r="341">
      <c r="A341" s="257"/>
      <c r="B341" s="258" t="s">
        <v>14</v>
      </c>
    </row>
    <row r="342">
      <c r="A342" s="257"/>
      <c r="B342" s="258" t="s">
        <v>14</v>
      </c>
    </row>
    <row r="343">
      <c r="A343" s="257"/>
      <c r="B343" s="258" t="s">
        <v>14</v>
      </c>
    </row>
    <row r="344">
      <c r="A344" s="257"/>
      <c r="B344" s="258" t="s">
        <v>14</v>
      </c>
    </row>
    <row r="345">
      <c r="A345" s="257"/>
      <c r="B345" s="258" t="s">
        <v>14</v>
      </c>
    </row>
    <row r="346">
      <c r="A346" s="257"/>
      <c r="B346" s="258" t="s">
        <v>14</v>
      </c>
    </row>
    <row r="347">
      <c r="A347" s="257"/>
      <c r="B347" s="258" t="s">
        <v>14</v>
      </c>
    </row>
    <row r="348">
      <c r="A348" s="257"/>
      <c r="B348" s="258" t="s">
        <v>14</v>
      </c>
    </row>
    <row r="349">
      <c r="A349" s="257"/>
      <c r="B349" s="258" t="s">
        <v>14</v>
      </c>
    </row>
    <row r="350">
      <c r="A350" s="257"/>
      <c r="B350" s="258" t="s">
        <v>14</v>
      </c>
    </row>
    <row r="351">
      <c r="A351" s="257"/>
      <c r="B351" s="258" t="s">
        <v>14</v>
      </c>
    </row>
    <row r="352">
      <c r="A352" s="257"/>
      <c r="B352" s="258" t="s">
        <v>14</v>
      </c>
    </row>
    <row r="353">
      <c r="A353" s="257"/>
      <c r="B353" s="258" t="s">
        <v>14</v>
      </c>
    </row>
    <row r="354">
      <c r="A354" s="257"/>
      <c r="B354" s="258" t="s">
        <v>14</v>
      </c>
    </row>
    <row r="355">
      <c r="A355" s="257"/>
      <c r="B355" s="258" t="s">
        <v>14</v>
      </c>
    </row>
    <row r="356">
      <c r="A356" s="257"/>
      <c r="B356" s="258" t="s">
        <v>14</v>
      </c>
    </row>
    <row r="357">
      <c r="A357" s="257"/>
      <c r="B357" s="258" t="s">
        <v>14</v>
      </c>
    </row>
    <row r="358">
      <c r="A358" s="257"/>
      <c r="B358" s="258" t="s">
        <v>14</v>
      </c>
    </row>
    <row r="359">
      <c r="A359" s="257"/>
      <c r="B359" s="258" t="s">
        <v>14</v>
      </c>
    </row>
    <row r="360">
      <c r="A360" s="257"/>
      <c r="B360" s="258" t="s">
        <v>14</v>
      </c>
    </row>
    <row r="361">
      <c r="A361" s="257"/>
      <c r="B361" s="258" t="s">
        <v>14</v>
      </c>
    </row>
    <row r="362">
      <c r="A362" s="257"/>
      <c r="B362" s="258" t="s">
        <v>14</v>
      </c>
    </row>
    <row r="363">
      <c r="A363" s="257"/>
      <c r="B363" s="258" t="s">
        <v>14</v>
      </c>
    </row>
    <row r="364">
      <c r="A364" s="257"/>
      <c r="B364" s="258" t="s">
        <v>14</v>
      </c>
    </row>
    <row r="365">
      <c r="A365" s="257"/>
      <c r="B365" s="258" t="s">
        <v>14</v>
      </c>
    </row>
    <row r="366">
      <c r="A366" s="257"/>
      <c r="B366" s="258" t="s">
        <v>14</v>
      </c>
    </row>
    <row r="367">
      <c r="A367" s="257"/>
      <c r="B367" s="258" t="s">
        <v>14</v>
      </c>
    </row>
    <row r="368">
      <c r="A368" s="257"/>
      <c r="B368" s="258" t="s">
        <v>14</v>
      </c>
    </row>
    <row r="369">
      <c r="A369" s="257"/>
      <c r="B369" s="258" t="s">
        <v>14</v>
      </c>
    </row>
    <row r="370">
      <c r="A370" s="257"/>
      <c r="B370" s="258" t="s">
        <v>14</v>
      </c>
    </row>
    <row r="371">
      <c r="A371" s="257"/>
      <c r="B371" s="258" t="s">
        <v>14</v>
      </c>
    </row>
    <row r="372">
      <c r="A372" s="257"/>
      <c r="B372" s="258" t="s">
        <v>14</v>
      </c>
    </row>
    <row r="373">
      <c r="A373" s="257"/>
      <c r="B373" s="258" t="s">
        <v>14</v>
      </c>
    </row>
    <row r="374">
      <c r="A374" s="257"/>
      <c r="B374" s="258" t="s">
        <v>14</v>
      </c>
    </row>
    <row r="375">
      <c r="A375" s="257"/>
      <c r="B375" s="258" t="s">
        <v>14</v>
      </c>
    </row>
    <row r="376">
      <c r="A376" s="257"/>
      <c r="B376" s="258" t="s">
        <v>14</v>
      </c>
    </row>
    <row r="377">
      <c r="A377" s="257"/>
      <c r="B377" s="258" t="s">
        <v>14</v>
      </c>
    </row>
    <row r="378">
      <c r="A378" s="257"/>
      <c r="B378" s="258" t="s">
        <v>14</v>
      </c>
    </row>
    <row r="379">
      <c r="A379" s="257"/>
      <c r="B379" s="258" t="s">
        <v>14</v>
      </c>
    </row>
    <row r="380">
      <c r="A380" s="257"/>
      <c r="B380" s="258" t="s">
        <v>14</v>
      </c>
    </row>
    <row r="381">
      <c r="A381" s="257"/>
      <c r="B381" s="258" t="s">
        <v>14</v>
      </c>
    </row>
    <row r="382">
      <c r="A382" s="257"/>
      <c r="B382" s="258" t="s">
        <v>14</v>
      </c>
    </row>
    <row r="383">
      <c r="A383" s="257"/>
      <c r="B383" s="258" t="s">
        <v>14</v>
      </c>
    </row>
    <row r="384">
      <c r="A384" s="257"/>
      <c r="B384" s="258" t="s">
        <v>14</v>
      </c>
    </row>
    <row r="385">
      <c r="A385" s="257"/>
      <c r="B385" s="258" t="s">
        <v>14</v>
      </c>
    </row>
    <row r="386">
      <c r="A386" s="257"/>
      <c r="B386" s="258" t="s">
        <v>14</v>
      </c>
    </row>
    <row r="387">
      <c r="A387" s="257"/>
      <c r="B387" s="258" t="s">
        <v>14</v>
      </c>
    </row>
    <row r="388">
      <c r="A388" s="257"/>
      <c r="B388" s="258" t="s">
        <v>14</v>
      </c>
    </row>
    <row r="389">
      <c r="A389" s="257"/>
      <c r="B389" s="258" t="s">
        <v>14</v>
      </c>
    </row>
    <row r="390">
      <c r="A390" s="257"/>
      <c r="B390" s="258" t="s">
        <v>14</v>
      </c>
    </row>
    <row r="391">
      <c r="A391" s="257"/>
      <c r="B391" s="258" t="s">
        <v>14</v>
      </c>
    </row>
    <row r="392">
      <c r="A392" s="257"/>
      <c r="B392" s="258" t="s">
        <v>14</v>
      </c>
    </row>
    <row r="393">
      <c r="A393" s="257"/>
      <c r="B393" s="258" t="s">
        <v>14</v>
      </c>
    </row>
    <row r="394">
      <c r="A394" s="257"/>
      <c r="B394" s="258" t="s">
        <v>14</v>
      </c>
    </row>
    <row r="395">
      <c r="A395" s="257"/>
      <c r="B395" s="258" t="s">
        <v>14</v>
      </c>
    </row>
    <row r="396">
      <c r="A396" s="257"/>
      <c r="B396" s="258" t="s">
        <v>14</v>
      </c>
    </row>
    <row r="397">
      <c r="A397" s="257"/>
      <c r="B397" s="258" t="s">
        <v>14</v>
      </c>
    </row>
    <row r="398">
      <c r="A398" s="257"/>
      <c r="B398" s="258" t="s">
        <v>14</v>
      </c>
    </row>
    <row r="399">
      <c r="A399" s="257"/>
      <c r="B399" s="258" t="s">
        <v>14</v>
      </c>
    </row>
    <row r="400">
      <c r="A400" s="257"/>
      <c r="B400" s="258" t="s">
        <v>14</v>
      </c>
    </row>
    <row r="401">
      <c r="A401" s="257"/>
      <c r="B401" s="258" t="s">
        <v>14</v>
      </c>
    </row>
    <row r="402">
      <c r="A402" s="257"/>
      <c r="B402" s="258" t="s">
        <v>14</v>
      </c>
    </row>
    <row r="403">
      <c r="A403" s="257"/>
      <c r="B403" s="258" t="s">
        <v>14</v>
      </c>
    </row>
    <row r="404">
      <c r="A404" s="257"/>
      <c r="B404" s="258" t="s">
        <v>14</v>
      </c>
    </row>
    <row r="405">
      <c r="A405" s="257"/>
      <c r="B405" s="258" t="s">
        <v>14</v>
      </c>
    </row>
    <row r="406">
      <c r="A406" s="257"/>
      <c r="B406" s="258" t="s">
        <v>14</v>
      </c>
    </row>
    <row r="407">
      <c r="A407" s="257"/>
      <c r="B407" s="258" t="s">
        <v>14</v>
      </c>
    </row>
    <row r="408">
      <c r="A408" s="257"/>
      <c r="B408" s="258" t="s">
        <v>14</v>
      </c>
    </row>
    <row r="409">
      <c r="A409" s="257"/>
      <c r="B409" s="258" t="s">
        <v>14</v>
      </c>
    </row>
    <row r="410">
      <c r="A410" s="257"/>
      <c r="B410" s="258" t="s">
        <v>14</v>
      </c>
    </row>
    <row r="411">
      <c r="A411" s="257"/>
      <c r="B411" s="258" t="s">
        <v>14</v>
      </c>
    </row>
    <row r="412">
      <c r="A412" s="257"/>
      <c r="B412" s="258" t="s">
        <v>14</v>
      </c>
    </row>
    <row r="413">
      <c r="A413" s="257"/>
      <c r="B413" s="258" t="s">
        <v>14</v>
      </c>
    </row>
    <row r="414">
      <c r="A414" s="257"/>
      <c r="B414" s="258" t="s">
        <v>14</v>
      </c>
    </row>
    <row r="415">
      <c r="A415" s="257"/>
      <c r="B415" s="258" t="s">
        <v>14</v>
      </c>
    </row>
    <row r="416">
      <c r="A416" s="257"/>
      <c r="B416" s="258" t="s">
        <v>14</v>
      </c>
    </row>
    <row r="417">
      <c r="A417" s="257"/>
      <c r="B417" s="258" t="s">
        <v>14</v>
      </c>
    </row>
    <row r="418">
      <c r="A418" s="257"/>
      <c r="B418" s="258" t="s">
        <v>14</v>
      </c>
    </row>
    <row r="419">
      <c r="A419" s="257"/>
      <c r="B419" s="258" t="s">
        <v>14</v>
      </c>
    </row>
    <row r="420">
      <c r="A420" s="257"/>
      <c r="B420" s="258" t="s">
        <v>14</v>
      </c>
    </row>
    <row r="421">
      <c r="A421" s="257"/>
      <c r="B421" s="258" t="s">
        <v>14</v>
      </c>
    </row>
    <row r="422">
      <c r="A422" s="257"/>
      <c r="B422" s="258" t="s">
        <v>14</v>
      </c>
    </row>
    <row r="423">
      <c r="A423" s="257"/>
      <c r="B423" s="258" t="s">
        <v>14</v>
      </c>
    </row>
    <row r="424">
      <c r="A424" s="257"/>
      <c r="B424" s="258" t="s">
        <v>14</v>
      </c>
    </row>
    <row r="425">
      <c r="A425" s="257"/>
      <c r="B425" s="258" t="s">
        <v>14</v>
      </c>
    </row>
    <row r="426">
      <c r="A426" s="257"/>
      <c r="B426" s="258" t="s">
        <v>14</v>
      </c>
    </row>
    <row r="427">
      <c r="A427" s="257"/>
      <c r="B427" s="258" t="s">
        <v>14</v>
      </c>
    </row>
    <row r="428">
      <c r="A428" s="257"/>
      <c r="B428" s="258" t="s">
        <v>14</v>
      </c>
    </row>
    <row r="429">
      <c r="A429" s="257"/>
      <c r="B429" s="258" t="s">
        <v>14</v>
      </c>
    </row>
    <row r="430">
      <c r="A430" s="257"/>
      <c r="B430" s="258" t="s">
        <v>14</v>
      </c>
    </row>
    <row r="431">
      <c r="A431" s="257"/>
      <c r="B431" s="258" t="s">
        <v>14</v>
      </c>
    </row>
    <row r="432">
      <c r="A432" s="257"/>
      <c r="B432" s="258" t="s">
        <v>14</v>
      </c>
    </row>
    <row r="433">
      <c r="A433" s="257"/>
      <c r="B433" s="258" t="s">
        <v>14</v>
      </c>
    </row>
    <row r="434">
      <c r="A434" s="257"/>
      <c r="B434" s="258" t="s">
        <v>14</v>
      </c>
    </row>
    <row r="435">
      <c r="A435" s="257"/>
      <c r="B435" s="258" t="s">
        <v>14</v>
      </c>
    </row>
    <row r="436">
      <c r="A436" s="257"/>
      <c r="B436" s="258" t="s">
        <v>14</v>
      </c>
    </row>
    <row r="437">
      <c r="A437" s="257"/>
      <c r="B437" s="258" t="s">
        <v>14</v>
      </c>
    </row>
    <row r="438">
      <c r="A438" s="257"/>
      <c r="B438" s="258" t="s">
        <v>14</v>
      </c>
    </row>
    <row r="439">
      <c r="A439" s="257"/>
      <c r="B439" s="258" t="s">
        <v>14</v>
      </c>
    </row>
    <row r="440">
      <c r="A440" s="257"/>
      <c r="B440" s="258" t="s">
        <v>14</v>
      </c>
    </row>
    <row r="441">
      <c r="A441" s="257"/>
      <c r="B441" s="258" t="s">
        <v>14</v>
      </c>
    </row>
    <row r="442">
      <c r="A442" s="257"/>
      <c r="B442" s="258" t="s">
        <v>14</v>
      </c>
    </row>
    <row r="443">
      <c r="A443" s="257"/>
      <c r="B443" s="258" t="s">
        <v>14</v>
      </c>
    </row>
    <row r="444">
      <c r="A444" s="257"/>
      <c r="B444" s="258" t="s">
        <v>14</v>
      </c>
    </row>
    <row r="445">
      <c r="A445" s="257"/>
      <c r="B445" s="258" t="s">
        <v>14</v>
      </c>
    </row>
    <row r="446">
      <c r="A446" s="257"/>
      <c r="B446" s="258" t="s">
        <v>14</v>
      </c>
    </row>
    <row r="447">
      <c r="A447" s="257"/>
      <c r="B447" s="258" t="s">
        <v>14</v>
      </c>
    </row>
    <row r="448">
      <c r="A448" s="257"/>
      <c r="B448" s="258" t="s">
        <v>14</v>
      </c>
    </row>
    <row r="449">
      <c r="A449" s="257"/>
      <c r="B449" s="258" t="s">
        <v>14</v>
      </c>
    </row>
    <row r="450">
      <c r="A450" s="257"/>
      <c r="B450" s="258" t="s">
        <v>14</v>
      </c>
    </row>
    <row r="451">
      <c r="A451" s="257"/>
      <c r="B451" s="258" t="s">
        <v>14</v>
      </c>
    </row>
    <row r="452">
      <c r="A452" s="257"/>
      <c r="B452" s="258" t="s">
        <v>14</v>
      </c>
    </row>
    <row r="453">
      <c r="A453" s="257"/>
      <c r="B453" s="258" t="s">
        <v>14</v>
      </c>
    </row>
    <row r="454">
      <c r="A454" s="257"/>
      <c r="B454" s="258" t="s">
        <v>14</v>
      </c>
    </row>
    <row r="455">
      <c r="A455" s="257"/>
      <c r="B455" s="258" t="s">
        <v>14</v>
      </c>
    </row>
    <row r="456">
      <c r="A456" s="257"/>
      <c r="B456" s="258" t="s">
        <v>14</v>
      </c>
    </row>
    <row r="457">
      <c r="A457" s="257"/>
      <c r="B457" s="258" t="s">
        <v>14</v>
      </c>
    </row>
    <row r="458">
      <c r="A458" s="257"/>
      <c r="B458" s="258" t="s">
        <v>14</v>
      </c>
    </row>
    <row r="459">
      <c r="A459" s="257"/>
      <c r="B459" s="258" t="s">
        <v>14</v>
      </c>
    </row>
    <row r="460">
      <c r="A460" s="257"/>
      <c r="B460" s="258" t="s">
        <v>14</v>
      </c>
    </row>
    <row r="461">
      <c r="A461" s="257"/>
      <c r="B461" s="258" t="s">
        <v>14</v>
      </c>
    </row>
    <row r="462">
      <c r="A462" s="257"/>
      <c r="B462" s="258" t="s">
        <v>14</v>
      </c>
    </row>
    <row r="463">
      <c r="A463" s="257"/>
      <c r="B463" s="258" t="s">
        <v>14</v>
      </c>
    </row>
    <row r="464">
      <c r="A464" s="257"/>
      <c r="B464" s="258" t="s">
        <v>14</v>
      </c>
    </row>
    <row r="465">
      <c r="A465" s="257"/>
      <c r="B465" s="258" t="s">
        <v>14</v>
      </c>
    </row>
    <row r="466">
      <c r="A466" s="257"/>
      <c r="B466" s="258" t="s">
        <v>14</v>
      </c>
    </row>
    <row r="467">
      <c r="A467" s="257"/>
      <c r="B467" s="258" t="s">
        <v>14</v>
      </c>
    </row>
    <row r="468">
      <c r="A468" s="257"/>
      <c r="B468" s="258" t="s">
        <v>14</v>
      </c>
    </row>
    <row r="469">
      <c r="A469" s="257"/>
      <c r="B469" s="258" t="s">
        <v>14</v>
      </c>
    </row>
    <row r="470">
      <c r="A470" s="257"/>
      <c r="B470" s="258" t="s">
        <v>14</v>
      </c>
    </row>
    <row r="471">
      <c r="A471" s="257"/>
      <c r="B471" s="258" t="s">
        <v>14</v>
      </c>
    </row>
    <row r="472">
      <c r="A472" s="257"/>
      <c r="B472" s="258" t="s">
        <v>14</v>
      </c>
    </row>
    <row r="473">
      <c r="A473" s="257"/>
      <c r="B473" s="258" t="s">
        <v>14</v>
      </c>
    </row>
    <row r="474">
      <c r="A474" s="257"/>
      <c r="B474" s="258" t="s">
        <v>14</v>
      </c>
    </row>
    <row r="475">
      <c r="A475" s="257"/>
      <c r="B475" s="258" t="s">
        <v>14</v>
      </c>
    </row>
    <row r="476">
      <c r="A476" s="257"/>
      <c r="B476" s="258" t="s">
        <v>14</v>
      </c>
    </row>
    <row r="477">
      <c r="A477" s="257"/>
      <c r="B477" s="258" t="s">
        <v>14</v>
      </c>
    </row>
    <row r="478">
      <c r="A478" s="257"/>
      <c r="B478" s="258" t="s">
        <v>14</v>
      </c>
    </row>
    <row r="479">
      <c r="A479" s="257"/>
      <c r="B479" s="258" t="s">
        <v>14</v>
      </c>
    </row>
    <row r="480">
      <c r="A480" s="257"/>
      <c r="B480" s="258" t="s">
        <v>14</v>
      </c>
    </row>
    <row r="481">
      <c r="A481" s="257"/>
      <c r="B481" s="258" t="s">
        <v>14</v>
      </c>
    </row>
    <row r="482">
      <c r="A482" s="257"/>
      <c r="B482" s="258" t="s">
        <v>14</v>
      </c>
    </row>
    <row r="483">
      <c r="A483" s="257"/>
      <c r="B483" s="258" t="s">
        <v>14</v>
      </c>
    </row>
    <row r="484">
      <c r="A484" s="257"/>
      <c r="B484" s="258" t="s">
        <v>14</v>
      </c>
    </row>
    <row r="485">
      <c r="A485" s="257"/>
      <c r="B485" s="258" t="s">
        <v>14</v>
      </c>
    </row>
    <row r="486">
      <c r="A486" s="257"/>
      <c r="B486" s="258" t="s">
        <v>14</v>
      </c>
    </row>
    <row r="487">
      <c r="A487" s="257"/>
      <c r="B487" s="258" t="s">
        <v>14</v>
      </c>
    </row>
    <row r="488">
      <c r="A488" s="257"/>
      <c r="B488" s="258" t="s">
        <v>14</v>
      </c>
    </row>
    <row r="489">
      <c r="A489" s="257"/>
      <c r="B489" s="258" t="s">
        <v>14</v>
      </c>
    </row>
    <row r="490">
      <c r="A490" s="257"/>
      <c r="B490" s="258" t="s">
        <v>14</v>
      </c>
    </row>
    <row r="491">
      <c r="A491" s="257"/>
      <c r="B491" s="258" t="s">
        <v>14</v>
      </c>
    </row>
    <row r="492">
      <c r="A492" s="257"/>
      <c r="B492" s="258" t="s">
        <v>14</v>
      </c>
    </row>
    <row r="493">
      <c r="A493" s="257"/>
      <c r="B493" s="258" t="s">
        <v>14</v>
      </c>
    </row>
    <row r="494">
      <c r="A494" s="257"/>
      <c r="B494" s="258" t="s">
        <v>14</v>
      </c>
    </row>
    <row r="495">
      <c r="A495" s="257"/>
      <c r="B495" s="258" t="s">
        <v>14</v>
      </c>
    </row>
    <row r="496">
      <c r="A496" s="257"/>
      <c r="B496" s="258" t="s">
        <v>14</v>
      </c>
    </row>
    <row r="497">
      <c r="A497" s="257"/>
      <c r="B497" s="258" t="s">
        <v>14</v>
      </c>
    </row>
    <row r="498">
      <c r="A498" s="257"/>
      <c r="B498" s="258" t="s">
        <v>14</v>
      </c>
    </row>
    <row r="499">
      <c r="A499" s="257"/>
      <c r="B499" s="258" t="s">
        <v>14</v>
      </c>
    </row>
    <row r="500">
      <c r="A500" s="257"/>
      <c r="B500" s="258" t="s">
        <v>14</v>
      </c>
    </row>
    <row r="501">
      <c r="A501" s="257"/>
      <c r="B501" s="258" t="s">
        <v>14</v>
      </c>
    </row>
    <row r="502">
      <c r="A502" s="257"/>
      <c r="B502" s="258" t="s">
        <v>14</v>
      </c>
    </row>
    <row r="503">
      <c r="A503" s="257"/>
      <c r="B503" s="258" t="s">
        <v>14</v>
      </c>
    </row>
    <row r="504">
      <c r="A504" s="257"/>
      <c r="B504" s="258" t="s">
        <v>14</v>
      </c>
    </row>
    <row r="505">
      <c r="A505" s="257"/>
      <c r="B505" s="258" t="s">
        <v>14</v>
      </c>
    </row>
    <row r="506">
      <c r="A506" s="257"/>
      <c r="B506" s="258" t="s">
        <v>14</v>
      </c>
    </row>
    <row r="507">
      <c r="A507" s="257"/>
      <c r="B507" s="258" t="s">
        <v>14</v>
      </c>
    </row>
    <row r="508">
      <c r="A508" s="257"/>
      <c r="B508" s="258" t="s">
        <v>14</v>
      </c>
    </row>
    <row r="509">
      <c r="A509" s="257"/>
      <c r="B509" s="258" t="s">
        <v>14</v>
      </c>
    </row>
    <row r="510">
      <c r="A510" s="257"/>
      <c r="B510" s="258" t="s">
        <v>14</v>
      </c>
    </row>
    <row r="511">
      <c r="A511" s="257"/>
      <c r="B511" s="258" t="s">
        <v>14</v>
      </c>
    </row>
    <row r="512">
      <c r="A512" s="257"/>
      <c r="B512" s="258" t="s">
        <v>14</v>
      </c>
    </row>
    <row r="513">
      <c r="A513" s="257"/>
      <c r="B513" s="258" t="s">
        <v>14</v>
      </c>
    </row>
    <row r="514">
      <c r="A514" s="257"/>
      <c r="B514" s="258" t="s">
        <v>14</v>
      </c>
    </row>
    <row r="515">
      <c r="A515" s="257"/>
      <c r="B515" s="258" t="s">
        <v>14</v>
      </c>
    </row>
    <row r="516">
      <c r="A516" s="257"/>
      <c r="B516" s="258" t="s">
        <v>14</v>
      </c>
    </row>
    <row r="517">
      <c r="A517" s="257"/>
      <c r="B517" s="258" t="s">
        <v>14</v>
      </c>
    </row>
    <row r="518">
      <c r="A518" s="257"/>
      <c r="B518" s="258" t="s">
        <v>14</v>
      </c>
    </row>
    <row r="519">
      <c r="A519" s="257"/>
      <c r="B519" s="258" t="s">
        <v>14</v>
      </c>
    </row>
    <row r="520">
      <c r="A520" s="257"/>
      <c r="B520" s="258" t="s">
        <v>14</v>
      </c>
    </row>
    <row r="521">
      <c r="A521" s="257"/>
      <c r="B521" s="258" t="s">
        <v>14</v>
      </c>
    </row>
    <row r="522">
      <c r="A522" s="257"/>
      <c r="B522" s="258" t="s">
        <v>14</v>
      </c>
    </row>
    <row r="523">
      <c r="A523" s="257"/>
      <c r="B523" s="258" t="s">
        <v>14</v>
      </c>
    </row>
    <row r="524">
      <c r="A524" s="257"/>
      <c r="B524" s="258" t="s">
        <v>14</v>
      </c>
    </row>
    <row r="525">
      <c r="A525" s="257"/>
      <c r="B525" s="258" t="s">
        <v>14</v>
      </c>
    </row>
    <row r="526">
      <c r="A526" s="257"/>
      <c r="B526" s="258" t="s">
        <v>14</v>
      </c>
    </row>
    <row r="527">
      <c r="A527" s="257"/>
      <c r="B527" s="258" t="s">
        <v>14</v>
      </c>
    </row>
    <row r="528">
      <c r="A528" s="257"/>
      <c r="B528" s="258" t="s">
        <v>14</v>
      </c>
    </row>
    <row r="529">
      <c r="A529" s="257"/>
      <c r="B529" s="258" t="s">
        <v>14</v>
      </c>
    </row>
    <row r="530">
      <c r="A530" s="257"/>
      <c r="B530" s="258" t="s">
        <v>14</v>
      </c>
    </row>
    <row r="531">
      <c r="A531" s="257"/>
      <c r="B531" s="258" t="s">
        <v>14</v>
      </c>
    </row>
    <row r="532">
      <c r="A532" s="257"/>
      <c r="B532" s="258" t="s">
        <v>14</v>
      </c>
    </row>
    <row r="533">
      <c r="A533" s="257"/>
      <c r="B533" s="258" t="s">
        <v>14</v>
      </c>
    </row>
    <row r="534">
      <c r="A534" s="257"/>
      <c r="B534" s="258" t="s">
        <v>14</v>
      </c>
    </row>
    <row r="535">
      <c r="A535" s="257"/>
      <c r="B535" s="258" t="s">
        <v>14</v>
      </c>
    </row>
    <row r="536">
      <c r="A536" s="257"/>
      <c r="B536" s="258" t="s">
        <v>14</v>
      </c>
    </row>
    <row r="537">
      <c r="A537" s="257"/>
      <c r="B537" s="258" t="s">
        <v>14</v>
      </c>
    </row>
    <row r="538">
      <c r="A538" s="257"/>
      <c r="B538" s="258" t="s">
        <v>14</v>
      </c>
    </row>
    <row r="539">
      <c r="A539" s="257"/>
      <c r="B539" s="258" t="s">
        <v>14</v>
      </c>
    </row>
    <row r="540">
      <c r="A540" s="257"/>
      <c r="B540" s="258" t="s">
        <v>14</v>
      </c>
    </row>
    <row r="541">
      <c r="A541" s="257"/>
      <c r="B541" s="258" t="s">
        <v>14</v>
      </c>
    </row>
    <row r="542">
      <c r="A542" s="257"/>
      <c r="B542" s="258" t="s">
        <v>14</v>
      </c>
    </row>
    <row r="543">
      <c r="A543" s="257"/>
      <c r="B543" s="258" t="s">
        <v>14</v>
      </c>
    </row>
    <row r="544">
      <c r="A544" s="257"/>
      <c r="B544" s="258" t="s">
        <v>14</v>
      </c>
    </row>
    <row r="545">
      <c r="A545" s="257"/>
      <c r="B545" s="258" t="s">
        <v>14</v>
      </c>
    </row>
    <row r="546">
      <c r="A546" s="257"/>
      <c r="B546" s="258" t="s">
        <v>14</v>
      </c>
    </row>
    <row r="547">
      <c r="A547" s="257"/>
      <c r="B547" s="258" t="s">
        <v>14</v>
      </c>
    </row>
    <row r="548">
      <c r="A548" s="257"/>
      <c r="B548" s="258" t="s">
        <v>14</v>
      </c>
    </row>
    <row r="549">
      <c r="A549" s="257"/>
      <c r="B549" s="258" t="s">
        <v>14</v>
      </c>
    </row>
    <row r="550">
      <c r="A550" s="257"/>
      <c r="B550" s="258" t="s">
        <v>14</v>
      </c>
    </row>
    <row r="551">
      <c r="A551" s="257"/>
      <c r="B551" s="258" t="s">
        <v>14</v>
      </c>
    </row>
    <row r="552">
      <c r="A552" s="257"/>
      <c r="B552" s="258" t="s">
        <v>14</v>
      </c>
    </row>
    <row r="553">
      <c r="A553" s="257"/>
      <c r="B553" s="258" t="s">
        <v>14</v>
      </c>
    </row>
    <row r="554">
      <c r="A554" s="257"/>
      <c r="B554" s="258" t="s">
        <v>14</v>
      </c>
    </row>
    <row r="555">
      <c r="A555" s="257"/>
      <c r="B555" s="258" t="s">
        <v>14</v>
      </c>
    </row>
    <row r="556">
      <c r="A556" s="257"/>
      <c r="B556" s="258" t="s">
        <v>14</v>
      </c>
    </row>
    <row r="557">
      <c r="A557" s="257"/>
      <c r="B557" s="258" t="s">
        <v>14</v>
      </c>
    </row>
    <row r="558">
      <c r="A558" s="257"/>
      <c r="B558" s="258" t="s">
        <v>14</v>
      </c>
    </row>
    <row r="559">
      <c r="A559" s="257"/>
      <c r="B559" s="258" t="s">
        <v>14</v>
      </c>
    </row>
    <row r="560">
      <c r="A560" s="257"/>
      <c r="B560" s="258" t="s">
        <v>14</v>
      </c>
    </row>
    <row r="561">
      <c r="A561" s="257"/>
      <c r="B561" s="258" t="s">
        <v>14</v>
      </c>
    </row>
    <row r="562">
      <c r="A562" s="257"/>
      <c r="B562" s="258" t="s">
        <v>14</v>
      </c>
    </row>
    <row r="563">
      <c r="A563" s="257"/>
      <c r="B563" s="258" t="s">
        <v>14</v>
      </c>
    </row>
    <row r="564">
      <c r="A564" s="257"/>
      <c r="B564" s="258" t="s">
        <v>14</v>
      </c>
    </row>
    <row r="565">
      <c r="A565" s="257"/>
      <c r="B565" s="258" t="s">
        <v>14</v>
      </c>
    </row>
    <row r="566">
      <c r="A566" s="257"/>
      <c r="B566" s="258" t="s">
        <v>14</v>
      </c>
    </row>
    <row r="567">
      <c r="A567" s="257"/>
      <c r="B567" s="258" t="s">
        <v>14</v>
      </c>
    </row>
    <row r="568">
      <c r="A568" s="257"/>
      <c r="B568" s="258" t="s">
        <v>14</v>
      </c>
    </row>
    <row r="569">
      <c r="A569" s="257"/>
      <c r="B569" s="258" t="s">
        <v>14</v>
      </c>
    </row>
    <row r="570">
      <c r="A570" s="257"/>
      <c r="B570" s="258" t="s">
        <v>14</v>
      </c>
    </row>
    <row r="571">
      <c r="A571" s="257"/>
      <c r="B571" s="258" t="s">
        <v>14</v>
      </c>
    </row>
    <row r="572">
      <c r="A572" s="257"/>
      <c r="B572" s="258" t="s">
        <v>14</v>
      </c>
    </row>
    <row r="573">
      <c r="A573" s="257"/>
      <c r="B573" s="258" t="s">
        <v>14</v>
      </c>
    </row>
    <row r="574">
      <c r="A574" s="257"/>
      <c r="B574" s="258" t="s">
        <v>14</v>
      </c>
    </row>
    <row r="575">
      <c r="A575" s="257"/>
      <c r="B575" s="258" t="s">
        <v>14</v>
      </c>
    </row>
    <row r="576">
      <c r="A576" s="257"/>
      <c r="B576" s="258" t="s">
        <v>14</v>
      </c>
    </row>
    <row r="577">
      <c r="A577" s="257"/>
      <c r="B577" s="258" t="s">
        <v>14</v>
      </c>
    </row>
    <row r="578">
      <c r="A578" s="257"/>
      <c r="B578" s="258" t="s">
        <v>14</v>
      </c>
    </row>
    <row r="579">
      <c r="A579" s="257"/>
      <c r="B579" s="258" t="s">
        <v>14</v>
      </c>
    </row>
    <row r="580">
      <c r="A580" s="257"/>
      <c r="B580" s="258" t="s">
        <v>14</v>
      </c>
    </row>
    <row r="581">
      <c r="A581" s="257"/>
      <c r="B581" s="258" t="s">
        <v>14</v>
      </c>
    </row>
    <row r="582">
      <c r="A582" s="257"/>
      <c r="B582" s="258" t="s">
        <v>14</v>
      </c>
    </row>
    <row r="583">
      <c r="A583" s="257"/>
      <c r="B583" s="258" t="s">
        <v>14</v>
      </c>
    </row>
    <row r="584">
      <c r="A584" s="257"/>
      <c r="B584" s="258" t="s">
        <v>14</v>
      </c>
    </row>
    <row r="585">
      <c r="A585" s="257"/>
      <c r="B585" s="258" t="s">
        <v>14</v>
      </c>
    </row>
    <row r="586">
      <c r="A586" s="257"/>
      <c r="B586" s="258" t="s">
        <v>14</v>
      </c>
    </row>
    <row r="587">
      <c r="A587" s="257"/>
      <c r="B587" s="258" t="s">
        <v>14</v>
      </c>
    </row>
    <row r="588">
      <c r="A588" s="257"/>
      <c r="B588" s="258" t="s">
        <v>14</v>
      </c>
    </row>
    <row r="589">
      <c r="A589" s="257"/>
      <c r="B589" s="258" t="s">
        <v>14</v>
      </c>
    </row>
    <row r="590">
      <c r="A590" s="257"/>
      <c r="B590" s="258" t="s">
        <v>14</v>
      </c>
    </row>
    <row r="591">
      <c r="A591" s="257"/>
      <c r="B591" s="258" t="s">
        <v>14</v>
      </c>
    </row>
    <row r="592">
      <c r="A592" s="257"/>
      <c r="B592" s="258" t="s">
        <v>14</v>
      </c>
    </row>
    <row r="593">
      <c r="A593" s="257"/>
      <c r="B593" s="258" t="s">
        <v>14</v>
      </c>
    </row>
    <row r="594">
      <c r="A594" s="257"/>
      <c r="B594" s="258" t="s">
        <v>14</v>
      </c>
    </row>
    <row r="595">
      <c r="A595" s="257"/>
      <c r="B595" s="258" t="s">
        <v>14</v>
      </c>
    </row>
    <row r="596">
      <c r="A596" s="257"/>
      <c r="B596" s="258" t="s">
        <v>14</v>
      </c>
    </row>
    <row r="597">
      <c r="A597" s="257"/>
      <c r="B597" s="258" t="s">
        <v>14</v>
      </c>
    </row>
    <row r="598">
      <c r="A598" s="257"/>
      <c r="B598" s="258" t="s">
        <v>14</v>
      </c>
    </row>
    <row r="599">
      <c r="A599" s="257"/>
      <c r="B599" s="258" t="s">
        <v>14</v>
      </c>
    </row>
    <row r="600">
      <c r="A600" s="257"/>
      <c r="B600" s="258" t="s">
        <v>14</v>
      </c>
    </row>
    <row r="601">
      <c r="A601" s="257"/>
      <c r="B601" s="258" t="s">
        <v>14</v>
      </c>
    </row>
    <row r="602">
      <c r="A602" s="257"/>
      <c r="B602" s="258" t="s">
        <v>14</v>
      </c>
    </row>
    <row r="603">
      <c r="A603" s="257"/>
      <c r="B603" s="258" t="s">
        <v>14</v>
      </c>
    </row>
    <row r="604">
      <c r="A604" s="257"/>
      <c r="B604" s="258" t="s">
        <v>14</v>
      </c>
    </row>
    <row r="605">
      <c r="A605" s="257"/>
      <c r="B605" s="258" t="s">
        <v>14</v>
      </c>
    </row>
    <row r="606">
      <c r="A606" s="257"/>
      <c r="B606" s="258" t="s">
        <v>14</v>
      </c>
    </row>
    <row r="607">
      <c r="A607" s="257"/>
      <c r="B607" s="258" t="s">
        <v>14</v>
      </c>
    </row>
    <row r="608">
      <c r="A608" s="257"/>
      <c r="B608" s="258" t="s">
        <v>14</v>
      </c>
    </row>
    <row r="609">
      <c r="A609" s="257"/>
      <c r="B609" s="258" t="s">
        <v>14</v>
      </c>
    </row>
    <row r="610">
      <c r="A610" s="257"/>
      <c r="B610" s="258" t="s">
        <v>14</v>
      </c>
    </row>
    <row r="611">
      <c r="A611" s="257"/>
      <c r="B611" s="258" t="s">
        <v>14</v>
      </c>
    </row>
    <row r="612">
      <c r="A612" s="257"/>
      <c r="B612" s="258" t="s">
        <v>14</v>
      </c>
    </row>
    <row r="613">
      <c r="A613" s="257"/>
      <c r="B613" s="258" t="s">
        <v>14</v>
      </c>
    </row>
    <row r="614">
      <c r="A614" s="257"/>
      <c r="B614" s="258" t="s">
        <v>14</v>
      </c>
    </row>
    <row r="615">
      <c r="A615" s="257"/>
      <c r="B615" s="258" t="s">
        <v>14</v>
      </c>
    </row>
    <row r="616">
      <c r="A616" s="257"/>
      <c r="B616" s="258" t="s">
        <v>14</v>
      </c>
    </row>
    <row r="617">
      <c r="A617" s="257"/>
      <c r="B617" s="258" t="s">
        <v>14</v>
      </c>
    </row>
    <row r="618">
      <c r="A618" s="257"/>
      <c r="B618" s="258" t="s">
        <v>14</v>
      </c>
    </row>
    <row r="619">
      <c r="A619" s="257"/>
      <c r="B619" s="258" t="s">
        <v>14</v>
      </c>
    </row>
    <row r="620">
      <c r="A620" s="257"/>
      <c r="B620" s="258" t="s">
        <v>14</v>
      </c>
    </row>
    <row r="621">
      <c r="A621" s="257"/>
      <c r="B621" s="258" t="s">
        <v>14</v>
      </c>
    </row>
    <row r="622">
      <c r="A622" s="257"/>
      <c r="B622" s="258" t="s">
        <v>14</v>
      </c>
    </row>
    <row r="623">
      <c r="A623" s="257"/>
      <c r="B623" s="258" t="s">
        <v>14</v>
      </c>
    </row>
    <row r="624">
      <c r="A624" s="257"/>
      <c r="B624" s="258" t="s">
        <v>14</v>
      </c>
    </row>
    <row r="625">
      <c r="A625" s="257"/>
      <c r="B625" s="258" t="s">
        <v>14</v>
      </c>
    </row>
    <row r="626">
      <c r="A626" s="257"/>
      <c r="B626" s="258" t="s">
        <v>14</v>
      </c>
    </row>
    <row r="627">
      <c r="A627" s="257"/>
      <c r="B627" s="258" t="s">
        <v>14</v>
      </c>
    </row>
    <row r="628">
      <c r="A628" s="257"/>
      <c r="B628" s="258" t="s">
        <v>14</v>
      </c>
    </row>
    <row r="629">
      <c r="A629" s="257"/>
      <c r="B629" s="258" t="s">
        <v>14</v>
      </c>
    </row>
    <row r="630">
      <c r="A630" s="257"/>
      <c r="B630" s="258" t="s">
        <v>14</v>
      </c>
    </row>
    <row r="631">
      <c r="A631" s="257"/>
      <c r="B631" s="258" t="s">
        <v>14</v>
      </c>
    </row>
    <row r="632">
      <c r="A632" s="257"/>
      <c r="B632" s="258" t="s">
        <v>14</v>
      </c>
    </row>
    <row r="633">
      <c r="A633" s="257"/>
      <c r="B633" s="258" t="s">
        <v>14</v>
      </c>
    </row>
    <row r="634">
      <c r="A634" s="257"/>
      <c r="B634" s="258" t="s">
        <v>14</v>
      </c>
    </row>
    <row r="635">
      <c r="A635" s="257"/>
      <c r="B635" s="258" t="s">
        <v>14</v>
      </c>
    </row>
    <row r="636">
      <c r="A636" s="257"/>
      <c r="B636" s="258" t="s">
        <v>14</v>
      </c>
    </row>
    <row r="637">
      <c r="A637" s="257"/>
      <c r="B637" s="258" t="s">
        <v>14</v>
      </c>
    </row>
    <row r="638">
      <c r="A638" s="257"/>
      <c r="B638" s="258" t="s">
        <v>14</v>
      </c>
    </row>
    <row r="639">
      <c r="A639" s="257"/>
      <c r="B639" s="258" t="s">
        <v>14</v>
      </c>
    </row>
    <row r="640">
      <c r="A640" s="257"/>
      <c r="B640" s="258" t="s">
        <v>14</v>
      </c>
    </row>
    <row r="641">
      <c r="A641" s="257"/>
      <c r="B641" s="258" t="s">
        <v>14</v>
      </c>
    </row>
    <row r="642">
      <c r="A642" s="257"/>
      <c r="B642" s="258" t="s">
        <v>14</v>
      </c>
    </row>
    <row r="643">
      <c r="A643" s="257"/>
      <c r="B643" s="258" t="s">
        <v>14</v>
      </c>
    </row>
    <row r="644">
      <c r="A644" s="257"/>
      <c r="B644" s="258" t="s">
        <v>14</v>
      </c>
    </row>
    <row r="645">
      <c r="A645" s="257"/>
      <c r="B645" s="258" t="s">
        <v>14</v>
      </c>
    </row>
    <row r="646">
      <c r="A646" s="257"/>
      <c r="B646" s="258" t="s">
        <v>14</v>
      </c>
    </row>
    <row r="647">
      <c r="A647" s="257"/>
      <c r="B647" s="258" t="s">
        <v>14</v>
      </c>
    </row>
    <row r="648">
      <c r="A648" s="257"/>
      <c r="B648" s="258" t="s">
        <v>14</v>
      </c>
    </row>
    <row r="649">
      <c r="A649" s="257"/>
      <c r="B649" s="258" t="s">
        <v>14</v>
      </c>
    </row>
    <row r="650">
      <c r="A650" s="257"/>
      <c r="B650" s="258" t="s">
        <v>14</v>
      </c>
    </row>
    <row r="651">
      <c r="A651" s="257"/>
      <c r="B651" s="258" t="s">
        <v>14</v>
      </c>
    </row>
    <row r="652">
      <c r="A652" s="257"/>
      <c r="B652" s="258" t="s">
        <v>14</v>
      </c>
    </row>
    <row r="653">
      <c r="A653" s="257"/>
      <c r="B653" s="258" t="s">
        <v>14</v>
      </c>
    </row>
    <row r="654">
      <c r="A654" s="257"/>
      <c r="B654" s="258" t="s">
        <v>14</v>
      </c>
    </row>
    <row r="655">
      <c r="A655" s="257"/>
      <c r="B655" s="258" t="s">
        <v>14</v>
      </c>
    </row>
    <row r="656">
      <c r="A656" s="257"/>
      <c r="B656" s="258" t="s">
        <v>14</v>
      </c>
    </row>
    <row r="657">
      <c r="A657" s="257"/>
      <c r="B657" s="258" t="s">
        <v>14</v>
      </c>
    </row>
    <row r="658">
      <c r="A658" s="257"/>
      <c r="B658" s="258" t="s">
        <v>14</v>
      </c>
    </row>
    <row r="659">
      <c r="A659" s="257"/>
      <c r="B659" s="258" t="s">
        <v>14</v>
      </c>
    </row>
    <row r="660">
      <c r="A660" s="257"/>
      <c r="B660" s="258" t="s">
        <v>14</v>
      </c>
    </row>
    <row r="661">
      <c r="A661" s="257"/>
      <c r="B661" s="258" t="s">
        <v>14</v>
      </c>
    </row>
    <row r="662">
      <c r="A662" s="257"/>
      <c r="B662" s="258" t="s">
        <v>14</v>
      </c>
    </row>
    <row r="663">
      <c r="A663" s="257"/>
      <c r="B663" s="258" t="s">
        <v>14</v>
      </c>
    </row>
    <row r="664">
      <c r="A664" s="257"/>
      <c r="B664" s="258" t="s">
        <v>14</v>
      </c>
    </row>
    <row r="665">
      <c r="A665" s="257"/>
      <c r="B665" s="258" t="s">
        <v>14</v>
      </c>
    </row>
    <row r="666">
      <c r="A666" s="257"/>
      <c r="B666" s="258" t="s">
        <v>14</v>
      </c>
    </row>
    <row r="667">
      <c r="A667" s="257"/>
      <c r="B667" s="258" t="s">
        <v>14</v>
      </c>
    </row>
    <row r="668">
      <c r="A668" s="257"/>
      <c r="B668" s="258" t="s">
        <v>14</v>
      </c>
    </row>
    <row r="669">
      <c r="A669" s="257"/>
      <c r="B669" s="258" t="s">
        <v>14</v>
      </c>
    </row>
    <row r="670">
      <c r="A670" s="257"/>
      <c r="B670" s="258" t="s">
        <v>14</v>
      </c>
    </row>
    <row r="671">
      <c r="A671" s="257"/>
      <c r="B671" s="258" t="s">
        <v>14</v>
      </c>
    </row>
    <row r="672">
      <c r="A672" s="257"/>
      <c r="B672" s="258" t="s">
        <v>14</v>
      </c>
    </row>
    <row r="673">
      <c r="A673" s="257"/>
      <c r="B673" s="258" t="s">
        <v>14</v>
      </c>
    </row>
    <row r="674">
      <c r="A674" s="257"/>
      <c r="B674" s="258" t="s">
        <v>14</v>
      </c>
    </row>
    <row r="675">
      <c r="A675" s="257"/>
      <c r="B675" s="258" t="s">
        <v>14</v>
      </c>
    </row>
    <row r="676">
      <c r="A676" s="257"/>
      <c r="B676" s="258" t="s">
        <v>14</v>
      </c>
    </row>
    <row r="677">
      <c r="A677" s="257"/>
      <c r="B677" s="258" t="s">
        <v>14</v>
      </c>
    </row>
    <row r="678">
      <c r="A678" s="257"/>
      <c r="B678" s="258" t="s">
        <v>14</v>
      </c>
    </row>
    <row r="679">
      <c r="A679" s="257"/>
      <c r="B679" s="258" t="s">
        <v>14</v>
      </c>
    </row>
    <row r="680">
      <c r="A680" s="257"/>
      <c r="B680" s="258" t="s">
        <v>14</v>
      </c>
    </row>
    <row r="681">
      <c r="A681" s="257"/>
      <c r="B681" s="258" t="s">
        <v>14</v>
      </c>
    </row>
    <row r="682">
      <c r="A682" s="257"/>
      <c r="B682" s="258" t="s">
        <v>14</v>
      </c>
    </row>
    <row r="683">
      <c r="A683" s="257"/>
      <c r="B683" s="258" t="s">
        <v>14</v>
      </c>
    </row>
    <row r="684">
      <c r="A684" s="257"/>
      <c r="B684" s="258" t="s">
        <v>14</v>
      </c>
    </row>
    <row r="685">
      <c r="A685" s="257"/>
      <c r="B685" s="258" t="s">
        <v>14</v>
      </c>
    </row>
    <row r="686">
      <c r="A686" s="257"/>
      <c r="B686" s="258" t="s">
        <v>14</v>
      </c>
    </row>
    <row r="687">
      <c r="A687" s="257"/>
      <c r="B687" s="258" t="s">
        <v>14</v>
      </c>
    </row>
    <row r="688">
      <c r="A688" s="257"/>
      <c r="B688" s="258" t="s">
        <v>14</v>
      </c>
    </row>
    <row r="689">
      <c r="A689" s="257"/>
      <c r="B689" s="258" t="s">
        <v>14</v>
      </c>
    </row>
    <row r="690">
      <c r="A690" s="257"/>
      <c r="B690" s="258" t="s">
        <v>14</v>
      </c>
    </row>
    <row r="691">
      <c r="A691" s="257"/>
      <c r="B691" s="258" t="s">
        <v>14</v>
      </c>
    </row>
    <row r="692">
      <c r="A692" s="257"/>
      <c r="B692" s="258" t="s">
        <v>14</v>
      </c>
    </row>
    <row r="693">
      <c r="A693" s="257"/>
      <c r="B693" s="258" t="s">
        <v>14</v>
      </c>
    </row>
    <row r="694">
      <c r="A694" s="257"/>
      <c r="B694" s="258" t="s">
        <v>14</v>
      </c>
    </row>
    <row r="695">
      <c r="A695" s="257"/>
      <c r="B695" s="258" t="s">
        <v>14</v>
      </c>
    </row>
    <row r="696">
      <c r="A696" s="257"/>
      <c r="B696" s="258" t="s">
        <v>14</v>
      </c>
    </row>
    <row r="697">
      <c r="A697" s="257"/>
      <c r="B697" s="258" t="s">
        <v>14</v>
      </c>
    </row>
    <row r="698">
      <c r="A698" s="257"/>
      <c r="B698" s="258" t="s">
        <v>14</v>
      </c>
    </row>
    <row r="699">
      <c r="A699" s="257"/>
      <c r="B699" s="258" t="s">
        <v>14</v>
      </c>
    </row>
    <row r="700">
      <c r="A700" s="257"/>
      <c r="B700" s="258" t="s">
        <v>14</v>
      </c>
    </row>
    <row r="701">
      <c r="A701" s="257"/>
      <c r="B701" s="258" t="s">
        <v>14</v>
      </c>
    </row>
    <row r="702">
      <c r="A702" s="257"/>
      <c r="B702" s="258" t="s">
        <v>14</v>
      </c>
    </row>
    <row r="703">
      <c r="A703" s="257"/>
      <c r="B703" s="258" t="s">
        <v>14</v>
      </c>
    </row>
    <row r="704">
      <c r="A704" s="257"/>
      <c r="B704" s="258" t="s">
        <v>14</v>
      </c>
    </row>
    <row r="705">
      <c r="A705" s="257"/>
      <c r="B705" s="258" t="s">
        <v>14</v>
      </c>
    </row>
    <row r="706">
      <c r="A706" s="257"/>
      <c r="B706" s="258" t="s">
        <v>14</v>
      </c>
    </row>
    <row r="707">
      <c r="A707" s="257"/>
      <c r="B707" s="258" t="s">
        <v>14</v>
      </c>
    </row>
    <row r="708">
      <c r="A708" s="257"/>
      <c r="B708" s="258" t="s">
        <v>14</v>
      </c>
    </row>
    <row r="709">
      <c r="A709" s="257"/>
      <c r="B709" s="258" t="s">
        <v>14</v>
      </c>
    </row>
    <row r="710">
      <c r="A710" s="257"/>
      <c r="B710" s="258" t="s">
        <v>14</v>
      </c>
    </row>
    <row r="711">
      <c r="A711" s="257"/>
      <c r="B711" s="258" t="s">
        <v>14</v>
      </c>
    </row>
    <row r="712">
      <c r="A712" s="257"/>
      <c r="B712" s="258" t="s">
        <v>14</v>
      </c>
    </row>
    <row r="713">
      <c r="A713" s="257"/>
      <c r="B713" s="258" t="s">
        <v>14</v>
      </c>
    </row>
    <row r="714">
      <c r="A714" s="257"/>
      <c r="B714" s="258" t="s">
        <v>14</v>
      </c>
    </row>
    <row r="715">
      <c r="A715" s="257"/>
      <c r="B715" s="258" t="s">
        <v>14</v>
      </c>
    </row>
    <row r="716">
      <c r="A716" s="257"/>
      <c r="B716" s="258" t="s">
        <v>14</v>
      </c>
    </row>
    <row r="717">
      <c r="A717" s="257"/>
      <c r="B717" s="258" t="s">
        <v>14</v>
      </c>
    </row>
    <row r="718">
      <c r="A718" s="257"/>
      <c r="B718" s="258" t="s">
        <v>14</v>
      </c>
    </row>
    <row r="719">
      <c r="A719" s="257"/>
      <c r="B719" s="258" t="s">
        <v>14</v>
      </c>
    </row>
    <row r="720">
      <c r="A720" s="257"/>
      <c r="B720" s="258" t="s">
        <v>14</v>
      </c>
    </row>
    <row r="721">
      <c r="A721" s="257"/>
      <c r="B721" s="258" t="s">
        <v>14</v>
      </c>
    </row>
    <row r="722">
      <c r="A722" s="257"/>
      <c r="B722" s="258" t="s">
        <v>14</v>
      </c>
    </row>
    <row r="723">
      <c r="A723" s="257"/>
      <c r="B723" s="258" t="s">
        <v>14</v>
      </c>
    </row>
    <row r="724">
      <c r="A724" s="257"/>
      <c r="B724" s="258" t="s">
        <v>14</v>
      </c>
    </row>
    <row r="725">
      <c r="A725" s="257"/>
      <c r="B725" s="258" t="s">
        <v>14</v>
      </c>
    </row>
    <row r="726">
      <c r="A726" s="257"/>
      <c r="B726" s="258" t="s">
        <v>14</v>
      </c>
    </row>
    <row r="727">
      <c r="A727" s="257"/>
      <c r="B727" s="258" t="s">
        <v>14</v>
      </c>
    </row>
    <row r="728">
      <c r="A728" s="257"/>
      <c r="B728" s="258" t="s">
        <v>14</v>
      </c>
    </row>
    <row r="729">
      <c r="A729" s="257"/>
      <c r="B729" s="258" t="s">
        <v>14</v>
      </c>
    </row>
    <row r="730">
      <c r="A730" s="257"/>
      <c r="B730" s="258" t="s">
        <v>14</v>
      </c>
    </row>
    <row r="731">
      <c r="A731" s="257"/>
      <c r="B731" s="258" t="s">
        <v>14</v>
      </c>
    </row>
    <row r="732">
      <c r="A732" s="257"/>
      <c r="B732" s="258" t="s">
        <v>14</v>
      </c>
    </row>
    <row r="733">
      <c r="A733" s="257"/>
      <c r="B733" s="258" t="s">
        <v>14</v>
      </c>
    </row>
    <row r="734">
      <c r="A734" s="257"/>
      <c r="B734" s="258" t="s">
        <v>14</v>
      </c>
    </row>
    <row r="735">
      <c r="A735" s="257"/>
      <c r="B735" s="258" t="s">
        <v>14</v>
      </c>
    </row>
    <row r="736">
      <c r="A736" s="257"/>
      <c r="B736" s="258" t="s">
        <v>14</v>
      </c>
    </row>
    <row r="737">
      <c r="A737" s="257"/>
      <c r="B737" s="258" t="s">
        <v>14</v>
      </c>
    </row>
    <row r="738">
      <c r="A738" s="257"/>
      <c r="B738" s="258" t="s">
        <v>14</v>
      </c>
    </row>
    <row r="739">
      <c r="A739" s="257"/>
      <c r="B739" s="258" t="s">
        <v>14</v>
      </c>
    </row>
    <row r="740">
      <c r="A740" s="257"/>
      <c r="B740" s="258" t="s">
        <v>14</v>
      </c>
    </row>
    <row r="741">
      <c r="A741" s="257"/>
      <c r="B741" s="258" t="s">
        <v>14</v>
      </c>
    </row>
    <row r="742">
      <c r="A742" s="257"/>
      <c r="B742" s="258" t="s">
        <v>14</v>
      </c>
    </row>
    <row r="743">
      <c r="A743" s="257"/>
      <c r="B743" s="258" t="s">
        <v>14</v>
      </c>
    </row>
    <row r="744">
      <c r="A744" s="257"/>
      <c r="B744" s="258" t="s">
        <v>14</v>
      </c>
    </row>
    <row r="745">
      <c r="A745" s="257"/>
      <c r="B745" s="258" t="s">
        <v>14</v>
      </c>
    </row>
    <row r="746">
      <c r="A746" s="257"/>
      <c r="B746" s="258" t="s">
        <v>14</v>
      </c>
    </row>
    <row r="747">
      <c r="A747" s="257"/>
      <c r="B747" s="258" t="s">
        <v>14</v>
      </c>
    </row>
    <row r="748">
      <c r="A748" s="257"/>
      <c r="B748" s="258" t="s">
        <v>14</v>
      </c>
    </row>
    <row r="749">
      <c r="A749" s="257"/>
      <c r="B749" s="258" t="s">
        <v>14</v>
      </c>
    </row>
    <row r="750">
      <c r="A750" s="257"/>
      <c r="B750" s="258" t="s">
        <v>14</v>
      </c>
    </row>
    <row r="751">
      <c r="A751" s="257"/>
      <c r="B751" s="258" t="s">
        <v>14</v>
      </c>
    </row>
    <row r="752">
      <c r="A752" s="257"/>
      <c r="B752" s="258" t="s">
        <v>14</v>
      </c>
    </row>
    <row r="753">
      <c r="A753" s="257"/>
      <c r="B753" s="258" t="s">
        <v>14</v>
      </c>
    </row>
    <row r="754">
      <c r="A754" s="257"/>
      <c r="B754" s="258" t="s">
        <v>14</v>
      </c>
    </row>
    <row r="755">
      <c r="A755" s="257"/>
      <c r="B755" s="258" t="s">
        <v>14</v>
      </c>
    </row>
    <row r="756">
      <c r="A756" s="257"/>
      <c r="B756" s="258" t="s">
        <v>14</v>
      </c>
    </row>
    <row r="757">
      <c r="A757" s="257"/>
      <c r="B757" s="258" t="s">
        <v>14</v>
      </c>
    </row>
    <row r="758">
      <c r="A758" s="257"/>
      <c r="B758" s="258" t="s">
        <v>14</v>
      </c>
    </row>
    <row r="759">
      <c r="A759" s="257"/>
      <c r="B759" s="258" t="s">
        <v>14</v>
      </c>
    </row>
    <row r="760">
      <c r="A760" s="257"/>
      <c r="B760" s="258" t="s">
        <v>14</v>
      </c>
    </row>
    <row r="761">
      <c r="A761" s="257"/>
      <c r="B761" s="258" t="s">
        <v>14</v>
      </c>
    </row>
    <row r="762">
      <c r="A762" s="257"/>
      <c r="B762" s="258" t="s">
        <v>14</v>
      </c>
    </row>
    <row r="763">
      <c r="A763" s="257"/>
      <c r="B763" s="258" t="s">
        <v>14</v>
      </c>
    </row>
    <row r="764">
      <c r="A764" s="257"/>
      <c r="B764" s="258" t="s">
        <v>14</v>
      </c>
    </row>
    <row r="765">
      <c r="A765" s="257"/>
      <c r="B765" s="258" t="s">
        <v>14</v>
      </c>
    </row>
    <row r="766">
      <c r="A766" s="257"/>
      <c r="B766" s="258" t="s">
        <v>14</v>
      </c>
    </row>
    <row r="767">
      <c r="A767" s="257"/>
      <c r="B767" s="258" t="s">
        <v>14</v>
      </c>
    </row>
    <row r="768">
      <c r="A768" s="257"/>
      <c r="B768" s="258" t="s">
        <v>14</v>
      </c>
    </row>
    <row r="769">
      <c r="A769" s="257"/>
      <c r="B769" s="258" t="s">
        <v>14</v>
      </c>
    </row>
    <row r="770">
      <c r="A770" s="257"/>
      <c r="B770" s="258" t="s">
        <v>14</v>
      </c>
    </row>
    <row r="771">
      <c r="A771" s="257"/>
      <c r="B771" s="258" t="s">
        <v>14</v>
      </c>
    </row>
    <row r="772">
      <c r="A772" s="257"/>
      <c r="B772" s="258" t="s">
        <v>14</v>
      </c>
    </row>
    <row r="773">
      <c r="A773" s="257"/>
      <c r="B773" s="258" t="s">
        <v>14</v>
      </c>
    </row>
    <row r="774">
      <c r="A774" s="257"/>
      <c r="B774" s="258" t="s">
        <v>14</v>
      </c>
    </row>
    <row r="775">
      <c r="A775" s="257"/>
      <c r="B775" s="258" t="s">
        <v>14</v>
      </c>
    </row>
    <row r="776">
      <c r="A776" s="257"/>
      <c r="B776" s="258" t="s">
        <v>14</v>
      </c>
    </row>
    <row r="777">
      <c r="A777" s="257"/>
      <c r="B777" s="258" t="s">
        <v>14</v>
      </c>
    </row>
    <row r="778">
      <c r="A778" s="257"/>
      <c r="B778" s="258" t="s">
        <v>14</v>
      </c>
    </row>
    <row r="779">
      <c r="A779" s="257"/>
      <c r="B779" s="258" t="s">
        <v>14</v>
      </c>
    </row>
    <row r="780">
      <c r="A780" s="257"/>
      <c r="B780" s="258" t="s">
        <v>14</v>
      </c>
    </row>
    <row r="781">
      <c r="A781" s="257"/>
      <c r="B781" s="258" t="s">
        <v>14</v>
      </c>
    </row>
    <row r="782">
      <c r="A782" s="257"/>
      <c r="B782" s="258" t="s">
        <v>14</v>
      </c>
    </row>
    <row r="783">
      <c r="A783" s="257"/>
      <c r="B783" s="258" t="s">
        <v>14</v>
      </c>
    </row>
    <row r="784">
      <c r="A784" s="257"/>
      <c r="B784" s="258" t="s">
        <v>14</v>
      </c>
    </row>
    <row r="785">
      <c r="A785" s="257"/>
      <c r="B785" s="258" t="s">
        <v>14</v>
      </c>
    </row>
    <row r="786">
      <c r="A786" s="257"/>
      <c r="B786" s="258" t="s">
        <v>14</v>
      </c>
    </row>
    <row r="787">
      <c r="A787" s="257"/>
      <c r="B787" s="258" t="s">
        <v>14</v>
      </c>
    </row>
    <row r="788">
      <c r="A788" s="257"/>
      <c r="B788" s="258" t="s">
        <v>14</v>
      </c>
    </row>
    <row r="789">
      <c r="A789" s="257"/>
      <c r="B789" s="258" t="s">
        <v>14</v>
      </c>
    </row>
    <row r="790">
      <c r="A790" s="257"/>
      <c r="B790" s="258" t="s">
        <v>14</v>
      </c>
    </row>
    <row r="791">
      <c r="A791" s="257"/>
      <c r="B791" s="258" t="s">
        <v>14</v>
      </c>
    </row>
    <row r="792">
      <c r="A792" s="257"/>
      <c r="B792" s="258" t="s">
        <v>14</v>
      </c>
    </row>
    <row r="793">
      <c r="A793" s="257"/>
      <c r="B793" s="258" t="s">
        <v>14</v>
      </c>
    </row>
    <row r="794">
      <c r="A794" s="257"/>
      <c r="B794" s="258" t="s">
        <v>14</v>
      </c>
    </row>
    <row r="795">
      <c r="A795" s="257"/>
      <c r="B795" s="258" t="s">
        <v>14</v>
      </c>
    </row>
    <row r="796">
      <c r="A796" s="257"/>
      <c r="B796" s="258" t="s">
        <v>14</v>
      </c>
    </row>
    <row r="797">
      <c r="A797" s="257"/>
      <c r="B797" s="258" t="s">
        <v>14</v>
      </c>
    </row>
    <row r="798">
      <c r="A798" s="257"/>
      <c r="B798" s="258" t="s">
        <v>14</v>
      </c>
    </row>
    <row r="799">
      <c r="A799" s="257"/>
      <c r="B799" s="258" t="s">
        <v>14</v>
      </c>
    </row>
    <row r="800">
      <c r="A800" s="257"/>
      <c r="B800" s="258" t="s">
        <v>14</v>
      </c>
    </row>
    <row r="801">
      <c r="A801" s="257"/>
      <c r="B801" s="258" t="s">
        <v>14</v>
      </c>
    </row>
    <row r="802">
      <c r="A802" s="257"/>
      <c r="B802" s="258" t="s">
        <v>14</v>
      </c>
    </row>
    <row r="803">
      <c r="A803" s="257"/>
      <c r="B803" s="258" t="s">
        <v>14</v>
      </c>
    </row>
    <row r="804">
      <c r="A804" s="257"/>
      <c r="B804" s="258" t="s">
        <v>14</v>
      </c>
    </row>
    <row r="805">
      <c r="A805" s="257"/>
      <c r="B805" s="258" t="s">
        <v>14</v>
      </c>
    </row>
    <row r="806">
      <c r="A806" s="257"/>
      <c r="B806" s="258" t="s">
        <v>14</v>
      </c>
    </row>
    <row r="807">
      <c r="A807" s="257"/>
      <c r="B807" s="258" t="s">
        <v>14</v>
      </c>
    </row>
    <row r="808">
      <c r="A808" s="257"/>
      <c r="B808" s="258" t="s">
        <v>14</v>
      </c>
    </row>
    <row r="809">
      <c r="A809" s="257"/>
      <c r="B809" s="258" t="s">
        <v>14</v>
      </c>
    </row>
    <row r="810">
      <c r="A810" s="257"/>
      <c r="B810" s="258" t="s">
        <v>14</v>
      </c>
    </row>
    <row r="811">
      <c r="A811" s="257"/>
      <c r="B811" s="258" t="s">
        <v>14</v>
      </c>
    </row>
    <row r="812">
      <c r="A812" s="257"/>
      <c r="B812" s="258" t="s">
        <v>14</v>
      </c>
    </row>
    <row r="813">
      <c r="A813" s="257"/>
      <c r="B813" s="258" t="s">
        <v>14</v>
      </c>
    </row>
    <row r="814">
      <c r="A814" s="257"/>
      <c r="B814" s="258" t="s">
        <v>14</v>
      </c>
    </row>
    <row r="815">
      <c r="A815" s="257"/>
      <c r="B815" s="258" t="s">
        <v>14</v>
      </c>
    </row>
    <row r="816">
      <c r="A816" s="257"/>
      <c r="B816" s="258" t="s">
        <v>14</v>
      </c>
    </row>
    <row r="817">
      <c r="A817" s="257"/>
      <c r="B817" s="258" t="s">
        <v>14</v>
      </c>
    </row>
    <row r="818">
      <c r="A818" s="257"/>
      <c r="B818" s="258" t="s">
        <v>14</v>
      </c>
    </row>
    <row r="819">
      <c r="A819" s="257"/>
      <c r="B819" s="258" t="s">
        <v>14</v>
      </c>
    </row>
    <row r="820">
      <c r="A820" s="257"/>
      <c r="B820" s="258" t="s">
        <v>14</v>
      </c>
    </row>
    <row r="821">
      <c r="A821" s="257"/>
      <c r="B821" s="258" t="s">
        <v>14</v>
      </c>
    </row>
    <row r="822">
      <c r="A822" s="257"/>
      <c r="B822" s="258" t="s">
        <v>14</v>
      </c>
    </row>
    <row r="823">
      <c r="A823" s="257"/>
      <c r="B823" s="258" t="s">
        <v>14</v>
      </c>
    </row>
    <row r="824">
      <c r="A824" s="257"/>
      <c r="B824" s="258" t="s">
        <v>14</v>
      </c>
    </row>
    <row r="825">
      <c r="A825" s="257"/>
      <c r="B825" s="258" t="s">
        <v>14</v>
      </c>
    </row>
    <row r="826">
      <c r="A826" s="257"/>
      <c r="B826" s="258" t="s">
        <v>14</v>
      </c>
    </row>
    <row r="827">
      <c r="A827" s="257"/>
      <c r="B827" s="258" t="s">
        <v>14</v>
      </c>
    </row>
    <row r="828">
      <c r="A828" s="257"/>
      <c r="B828" s="258" t="s">
        <v>14</v>
      </c>
    </row>
    <row r="829">
      <c r="A829" s="257"/>
      <c r="B829" s="258" t="s">
        <v>14</v>
      </c>
    </row>
    <row r="830">
      <c r="A830" s="257"/>
      <c r="B830" s="258" t="s">
        <v>14</v>
      </c>
    </row>
    <row r="831">
      <c r="A831" s="257"/>
      <c r="B831" s="258" t="s">
        <v>14</v>
      </c>
    </row>
    <row r="832">
      <c r="A832" s="257"/>
      <c r="B832" s="258" t="s">
        <v>14</v>
      </c>
    </row>
    <row r="833">
      <c r="A833" s="257"/>
      <c r="B833" s="258" t="s">
        <v>14</v>
      </c>
    </row>
    <row r="834">
      <c r="A834" s="257"/>
      <c r="B834" s="258" t="s">
        <v>14</v>
      </c>
    </row>
    <row r="835">
      <c r="A835" s="257"/>
      <c r="B835" s="258" t="s">
        <v>14</v>
      </c>
    </row>
    <row r="836">
      <c r="A836" s="257"/>
      <c r="B836" s="258" t="s">
        <v>14</v>
      </c>
    </row>
    <row r="837">
      <c r="A837" s="257"/>
      <c r="B837" s="258" t="s">
        <v>14</v>
      </c>
    </row>
    <row r="838">
      <c r="A838" s="257"/>
      <c r="B838" s="258" t="s">
        <v>14</v>
      </c>
    </row>
    <row r="839">
      <c r="A839" s="257"/>
      <c r="B839" s="258" t="s">
        <v>14</v>
      </c>
    </row>
    <row r="840">
      <c r="A840" s="257"/>
      <c r="B840" s="258" t="s">
        <v>14</v>
      </c>
    </row>
    <row r="841">
      <c r="A841" s="257"/>
      <c r="B841" s="258" t="s">
        <v>14</v>
      </c>
    </row>
    <row r="842">
      <c r="A842" s="257"/>
      <c r="B842" s="258" t="s">
        <v>14</v>
      </c>
    </row>
    <row r="843">
      <c r="A843" s="257"/>
      <c r="B843" s="258" t="s">
        <v>14</v>
      </c>
    </row>
    <row r="844">
      <c r="A844" s="257"/>
      <c r="B844" s="258" t="s">
        <v>14</v>
      </c>
    </row>
    <row r="845">
      <c r="A845" s="257"/>
      <c r="B845" s="258" t="s">
        <v>14</v>
      </c>
    </row>
    <row r="846">
      <c r="A846" s="257"/>
      <c r="B846" s="258" t="s">
        <v>14</v>
      </c>
    </row>
    <row r="847">
      <c r="A847" s="257"/>
      <c r="B847" s="258" t="s">
        <v>14</v>
      </c>
    </row>
    <row r="848">
      <c r="A848" s="257"/>
      <c r="B848" s="258" t="s">
        <v>14</v>
      </c>
    </row>
    <row r="849">
      <c r="A849" s="257"/>
      <c r="B849" s="258" t="s">
        <v>14</v>
      </c>
    </row>
    <row r="850">
      <c r="A850" s="257"/>
      <c r="B850" s="258" t="s">
        <v>14</v>
      </c>
    </row>
    <row r="851">
      <c r="A851" s="257"/>
      <c r="B851" s="258" t="s">
        <v>14</v>
      </c>
    </row>
    <row r="852">
      <c r="A852" s="257"/>
      <c r="B852" s="258" t="s">
        <v>14</v>
      </c>
    </row>
    <row r="853">
      <c r="A853" s="257"/>
      <c r="B853" s="258" t="s">
        <v>14</v>
      </c>
    </row>
    <row r="854">
      <c r="A854" s="257"/>
      <c r="B854" s="258" t="s">
        <v>14</v>
      </c>
    </row>
    <row r="855">
      <c r="A855" s="257"/>
      <c r="B855" s="258" t="s">
        <v>14</v>
      </c>
    </row>
    <row r="856">
      <c r="A856" s="257"/>
      <c r="B856" s="258" t="s">
        <v>14</v>
      </c>
    </row>
    <row r="857">
      <c r="A857" s="257"/>
      <c r="B857" s="258" t="s">
        <v>14</v>
      </c>
    </row>
    <row r="858">
      <c r="A858" s="257"/>
      <c r="B858" s="258" t="s">
        <v>14</v>
      </c>
    </row>
    <row r="859">
      <c r="A859" s="257"/>
      <c r="B859" s="258" t="s">
        <v>14</v>
      </c>
    </row>
    <row r="860">
      <c r="A860" s="257"/>
      <c r="B860" s="258" t="s">
        <v>14</v>
      </c>
    </row>
    <row r="861">
      <c r="A861" s="257"/>
      <c r="B861" s="258" t="s">
        <v>14</v>
      </c>
    </row>
    <row r="862">
      <c r="A862" s="257"/>
      <c r="B862" s="258" t="s">
        <v>14</v>
      </c>
    </row>
    <row r="863">
      <c r="A863" s="257"/>
      <c r="B863" s="258" t="s">
        <v>14</v>
      </c>
    </row>
    <row r="864">
      <c r="A864" s="257"/>
      <c r="B864" s="258" t="s">
        <v>14</v>
      </c>
    </row>
    <row r="865">
      <c r="A865" s="257"/>
      <c r="B865" s="258" t="s">
        <v>14</v>
      </c>
    </row>
    <row r="866">
      <c r="A866" s="257"/>
      <c r="B866" s="258" t="s">
        <v>14</v>
      </c>
    </row>
    <row r="867">
      <c r="A867" s="257"/>
      <c r="B867" s="258" t="s">
        <v>14</v>
      </c>
    </row>
    <row r="868">
      <c r="A868" s="257"/>
      <c r="B868" s="258" t="s">
        <v>14</v>
      </c>
    </row>
    <row r="869">
      <c r="A869" s="257"/>
      <c r="B869" s="258" t="s">
        <v>14</v>
      </c>
    </row>
    <row r="870">
      <c r="A870" s="257"/>
      <c r="B870" s="258" t="s">
        <v>14</v>
      </c>
    </row>
    <row r="871">
      <c r="A871" s="257"/>
      <c r="B871" s="258" t="s">
        <v>14</v>
      </c>
    </row>
    <row r="872">
      <c r="A872" s="257"/>
      <c r="B872" s="258" t="s">
        <v>14</v>
      </c>
    </row>
    <row r="873">
      <c r="A873" s="257"/>
      <c r="B873" s="258" t="s">
        <v>14</v>
      </c>
    </row>
    <row r="874">
      <c r="A874" s="257"/>
      <c r="B874" s="258" t="s">
        <v>14</v>
      </c>
    </row>
    <row r="875">
      <c r="A875" s="257"/>
      <c r="B875" s="258" t="s">
        <v>14</v>
      </c>
    </row>
    <row r="876">
      <c r="A876" s="257"/>
      <c r="B876" s="258" t="s">
        <v>14</v>
      </c>
    </row>
    <row r="877">
      <c r="A877" s="257"/>
      <c r="B877" s="258" t="s">
        <v>14</v>
      </c>
    </row>
    <row r="878">
      <c r="A878" s="257"/>
      <c r="B878" s="258" t="s">
        <v>14</v>
      </c>
    </row>
    <row r="879">
      <c r="A879" s="257"/>
      <c r="B879" s="258" t="s">
        <v>14</v>
      </c>
    </row>
    <row r="880">
      <c r="A880" s="257"/>
      <c r="B880" s="258" t="s">
        <v>14</v>
      </c>
    </row>
    <row r="881">
      <c r="A881" s="257"/>
      <c r="B881" s="258" t="s">
        <v>14</v>
      </c>
    </row>
    <row r="882">
      <c r="A882" s="257"/>
      <c r="B882" s="258" t="s">
        <v>14</v>
      </c>
    </row>
    <row r="883">
      <c r="A883" s="257"/>
      <c r="B883" s="258" t="s">
        <v>14</v>
      </c>
    </row>
    <row r="884">
      <c r="A884" s="257"/>
      <c r="B884" s="258" t="s">
        <v>14</v>
      </c>
    </row>
    <row r="885">
      <c r="A885" s="257"/>
      <c r="B885" s="258" t="s">
        <v>14</v>
      </c>
    </row>
    <row r="886">
      <c r="A886" s="257"/>
      <c r="B886" s="258" t="s">
        <v>14</v>
      </c>
    </row>
    <row r="887">
      <c r="A887" s="257"/>
      <c r="B887" s="258" t="s">
        <v>14</v>
      </c>
    </row>
    <row r="888">
      <c r="A888" s="257"/>
      <c r="B888" s="258" t="s">
        <v>14</v>
      </c>
    </row>
    <row r="889">
      <c r="A889" s="257"/>
      <c r="B889" s="258" t="s">
        <v>14</v>
      </c>
    </row>
    <row r="890">
      <c r="A890" s="257"/>
      <c r="B890" s="258" t="s">
        <v>14</v>
      </c>
    </row>
    <row r="891">
      <c r="A891" s="257"/>
      <c r="B891" s="258" t="s">
        <v>14</v>
      </c>
    </row>
    <row r="892">
      <c r="A892" s="257"/>
      <c r="B892" s="258" t="s">
        <v>14</v>
      </c>
    </row>
    <row r="893">
      <c r="A893" s="257"/>
      <c r="B893" s="258" t="s">
        <v>14</v>
      </c>
    </row>
    <row r="894">
      <c r="A894" s="257"/>
      <c r="B894" s="258" t="s">
        <v>14</v>
      </c>
    </row>
    <row r="895">
      <c r="A895" s="257"/>
      <c r="B895" s="258" t="s">
        <v>14</v>
      </c>
    </row>
    <row r="896">
      <c r="A896" s="257"/>
      <c r="B896" s="258" t="s">
        <v>14</v>
      </c>
    </row>
    <row r="897">
      <c r="A897" s="257"/>
      <c r="B897" s="258" t="s">
        <v>14</v>
      </c>
    </row>
    <row r="898">
      <c r="A898" s="257"/>
      <c r="B898" s="258" t="s">
        <v>14</v>
      </c>
    </row>
    <row r="899">
      <c r="A899" s="257"/>
      <c r="B899" s="258" t="s">
        <v>14</v>
      </c>
    </row>
    <row r="900">
      <c r="A900" s="257"/>
      <c r="B900" s="258" t="s">
        <v>14</v>
      </c>
    </row>
    <row r="901">
      <c r="A901" s="257"/>
      <c r="B901" s="258" t="s">
        <v>14</v>
      </c>
    </row>
    <row r="902">
      <c r="A902" s="257"/>
      <c r="B902" s="258" t="s">
        <v>14</v>
      </c>
    </row>
    <row r="903">
      <c r="A903" s="257"/>
      <c r="B903" s="258" t="s">
        <v>14</v>
      </c>
    </row>
    <row r="904">
      <c r="A904" s="257"/>
      <c r="B904" s="258" t="s">
        <v>14</v>
      </c>
    </row>
    <row r="905">
      <c r="A905" s="257"/>
      <c r="B905" s="258" t="s">
        <v>14</v>
      </c>
    </row>
    <row r="906">
      <c r="A906" s="257"/>
      <c r="B906" s="258" t="s">
        <v>14</v>
      </c>
    </row>
    <row r="907">
      <c r="A907" s="257"/>
      <c r="B907" s="258" t="s">
        <v>14</v>
      </c>
    </row>
    <row r="908">
      <c r="A908" s="257"/>
      <c r="B908" s="258" t="s">
        <v>14</v>
      </c>
    </row>
    <row r="909">
      <c r="A909" s="257"/>
      <c r="B909" s="258" t="s">
        <v>14</v>
      </c>
    </row>
    <row r="910">
      <c r="A910" s="257"/>
      <c r="B910" s="258" t="s">
        <v>14</v>
      </c>
    </row>
    <row r="911">
      <c r="A911" s="257"/>
      <c r="B911" s="258" t="s">
        <v>14</v>
      </c>
    </row>
    <row r="912">
      <c r="A912" s="257"/>
      <c r="B912" s="258" t="s">
        <v>14</v>
      </c>
    </row>
    <row r="913">
      <c r="A913" s="257"/>
      <c r="B913" s="258" t="s">
        <v>14</v>
      </c>
    </row>
    <row r="914">
      <c r="A914" s="257"/>
      <c r="B914" s="258" t="s">
        <v>14</v>
      </c>
    </row>
    <row r="915">
      <c r="A915" s="257"/>
      <c r="B915" s="258" t="s">
        <v>14</v>
      </c>
    </row>
    <row r="916">
      <c r="A916" s="257"/>
      <c r="B916" s="258" t="s">
        <v>14</v>
      </c>
    </row>
    <row r="917">
      <c r="A917" s="257"/>
      <c r="B917" s="258" t="s">
        <v>14</v>
      </c>
    </row>
    <row r="918">
      <c r="A918" s="257"/>
      <c r="B918" s="258" t="s">
        <v>14</v>
      </c>
    </row>
    <row r="919">
      <c r="A919" s="257"/>
      <c r="B919" s="258" t="s">
        <v>14</v>
      </c>
    </row>
    <row r="920">
      <c r="A920" s="257"/>
      <c r="B920" s="258" t="s">
        <v>14</v>
      </c>
    </row>
    <row r="921">
      <c r="A921" s="257"/>
      <c r="B921" s="258" t="s">
        <v>14</v>
      </c>
    </row>
    <row r="922">
      <c r="A922" s="257"/>
      <c r="B922" s="258" t="s">
        <v>14</v>
      </c>
    </row>
    <row r="923">
      <c r="A923" s="257"/>
      <c r="B923" s="258" t="s">
        <v>14</v>
      </c>
    </row>
    <row r="924">
      <c r="A924" s="257"/>
      <c r="B924" s="258" t="s">
        <v>14</v>
      </c>
    </row>
    <row r="925">
      <c r="A925" s="257"/>
      <c r="B925" s="258" t="s">
        <v>14</v>
      </c>
    </row>
    <row r="926">
      <c r="A926" s="257"/>
      <c r="B926" s="258" t="s">
        <v>14</v>
      </c>
    </row>
    <row r="927">
      <c r="A927" s="257"/>
      <c r="B927" s="258" t="s">
        <v>14</v>
      </c>
    </row>
    <row r="928">
      <c r="A928" s="257"/>
      <c r="B928" s="258" t="s">
        <v>14</v>
      </c>
    </row>
    <row r="929">
      <c r="A929" s="257"/>
      <c r="B929" s="258" t="s">
        <v>14</v>
      </c>
    </row>
    <row r="930">
      <c r="A930" s="257"/>
      <c r="B930" s="258" t="s">
        <v>14</v>
      </c>
    </row>
    <row r="931">
      <c r="A931" s="257"/>
      <c r="B931" s="258" t="s">
        <v>14</v>
      </c>
    </row>
    <row r="932">
      <c r="A932" s="257"/>
      <c r="B932" s="258" t="s">
        <v>14</v>
      </c>
    </row>
    <row r="933">
      <c r="A933" s="257"/>
      <c r="B933" s="258" t="s">
        <v>14</v>
      </c>
    </row>
    <row r="934">
      <c r="A934" s="257"/>
      <c r="B934" s="258" t="s">
        <v>14</v>
      </c>
    </row>
    <row r="935">
      <c r="A935" s="257"/>
      <c r="B935" s="258" t="s">
        <v>14</v>
      </c>
    </row>
    <row r="936">
      <c r="A936" s="257"/>
      <c r="B936" s="258" t="s">
        <v>14</v>
      </c>
    </row>
    <row r="937">
      <c r="A937" s="257"/>
      <c r="B937" s="258" t="s">
        <v>14</v>
      </c>
    </row>
    <row r="938">
      <c r="A938" s="257"/>
      <c r="B938" s="258" t="s">
        <v>14</v>
      </c>
    </row>
    <row r="939">
      <c r="A939" s="257"/>
      <c r="B939" s="258" t="s">
        <v>14</v>
      </c>
    </row>
    <row r="940">
      <c r="A940" s="257"/>
      <c r="B940" s="258" t="s">
        <v>14</v>
      </c>
    </row>
    <row r="941">
      <c r="A941" s="257"/>
      <c r="B941" s="258" t="s">
        <v>14</v>
      </c>
    </row>
    <row r="942">
      <c r="A942" s="257"/>
      <c r="B942" s="258" t="s">
        <v>14</v>
      </c>
    </row>
    <row r="943">
      <c r="A943" s="257"/>
      <c r="B943" s="258" t="s">
        <v>14</v>
      </c>
    </row>
    <row r="944">
      <c r="A944" s="257"/>
      <c r="B944" s="258" t="s">
        <v>14</v>
      </c>
    </row>
    <row r="945">
      <c r="A945" s="257"/>
      <c r="B945" s="258" t="s">
        <v>14</v>
      </c>
    </row>
    <row r="946">
      <c r="A946" s="257"/>
      <c r="B946" s="258" t="s">
        <v>14</v>
      </c>
    </row>
    <row r="947">
      <c r="A947" s="257"/>
      <c r="B947" s="258" t="s">
        <v>14</v>
      </c>
    </row>
    <row r="948">
      <c r="A948" s="257"/>
      <c r="B948" s="258" t="s">
        <v>14</v>
      </c>
    </row>
    <row r="949">
      <c r="A949" s="257"/>
      <c r="B949" s="258" t="s">
        <v>14</v>
      </c>
    </row>
    <row r="950">
      <c r="A950" s="257"/>
      <c r="B950" s="258" t="s">
        <v>14</v>
      </c>
    </row>
    <row r="951">
      <c r="A951" s="257"/>
      <c r="B951" s="258" t="s">
        <v>14</v>
      </c>
    </row>
    <row r="952">
      <c r="A952" s="257"/>
      <c r="B952" s="258" t="s">
        <v>14</v>
      </c>
    </row>
    <row r="953">
      <c r="A953" s="257"/>
      <c r="B953" s="258" t="s">
        <v>14</v>
      </c>
    </row>
    <row r="954">
      <c r="A954" s="257"/>
      <c r="B954" s="258" t="s">
        <v>14</v>
      </c>
    </row>
    <row r="955">
      <c r="A955" s="257"/>
      <c r="B955" s="258" t="s">
        <v>14</v>
      </c>
    </row>
    <row r="956">
      <c r="A956" s="257"/>
      <c r="B956" s="258" t="s">
        <v>14</v>
      </c>
    </row>
    <row r="957">
      <c r="A957" s="257"/>
      <c r="B957" s="258" t="s">
        <v>14</v>
      </c>
    </row>
    <row r="958">
      <c r="A958" s="257"/>
      <c r="B958" s="258" t="s">
        <v>14</v>
      </c>
    </row>
    <row r="959">
      <c r="A959" s="257"/>
      <c r="B959" s="258" t="s">
        <v>14</v>
      </c>
    </row>
    <row r="960">
      <c r="A960" s="257"/>
      <c r="B960" s="258" t="s">
        <v>14</v>
      </c>
    </row>
    <row r="961">
      <c r="A961" s="257"/>
      <c r="B961" s="258" t="s">
        <v>14</v>
      </c>
    </row>
    <row r="962">
      <c r="A962" s="257"/>
      <c r="B962" s="258" t="s">
        <v>14</v>
      </c>
    </row>
    <row r="963">
      <c r="A963" s="257"/>
      <c r="B963" s="258" t="s">
        <v>14</v>
      </c>
    </row>
    <row r="964">
      <c r="A964" s="257"/>
      <c r="B964" s="258" t="s">
        <v>14</v>
      </c>
    </row>
    <row r="965">
      <c r="A965" s="257"/>
      <c r="B965" s="258" t="s">
        <v>14</v>
      </c>
    </row>
    <row r="966">
      <c r="A966" s="257"/>
      <c r="B966" s="258" t="s">
        <v>14</v>
      </c>
    </row>
    <row r="967">
      <c r="A967" s="257"/>
      <c r="B967" s="258" t="s">
        <v>14</v>
      </c>
    </row>
    <row r="968">
      <c r="A968" s="257"/>
      <c r="B968" s="258" t="s">
        <v>14</v>
      </c>
    </row>
    <row r="969">
      <c r="A969" s="257"/>
      <c r="B969" s="258" t="s">
        <v>14</v>
      </c>
    </row>
    <row r="970">
      <c r="A970" s="257"/>
      <c r="B970" s="258" t="s">
        <v>14</v>
      </c>
    </row>
    <row r="971">
      <c r="A971" s="257"/>
      <c r="B971" s="258" t="s">
        <v>14</v>
      </c>
    </row>
    <row r="972">
      <c r="A972" s="257"/>
      <c r="B972" s="258" t="s">
        <v>14</v>
      </c>
    </row>
    <row r="973">
      <c r="A973" s="257"/>
      <c r="B973" s="258" t="s">
        <v>14</v>
      </c>
    </row>
    <row r="974">
      <c r="A974" s="257"/>
      <c r="B974" s="258" t="s">
        <v>14</v>
      </c>
    </row>
    <row r="975">
      <c r="A975" s="257"/>
      <c r="B975" s="258" t="s">
        <v>14</v>
      </c>
    </row>
    <row r="976">
      <c r="A976" s="257"/>
      <c r="B976" s="258" t="s">
        <v>14</v>
      </c>
    </row>
    <row r="977">
      <c r="A977" s="257"/>
      <c r="B977" s="258" t="s">
        <v>14</v>
      </c>
    </row>
    <row r="978">
      <c r="A978" s="257"/>
      <c r="B978" s="258" t="s">
        <v>14</v>
      </c>
    </row>
    <row r="979">
      <c r="A979" s="257"/>
      <c r="B979" s="258" t="s">
        <v>14</v>
      </c>
    </row>
    <row r="980">
      <c r="A980" s="257"/>
      <c r="B980" s="258" t="s">
        <v>14</v>
      </c>
    </row>
    <row r="981">
      <c r="A981" s="257"/>
      <c r="B981" s="258" t="s">
        <v>14</v>
      </c>
    </row>
    <row r="982">
      <c r="A982" s="257"/>
      <c r="B982" s="258" t="s">
        <v>14</v>
      </c>
    </row>
    <row r="983">
      <c r="A983" s="257"/>
      <c r="B983" s="258" t="s">
        <v>14</v>
      </c>
    </row>
    <row r="984">
      <c r="A984" s="257"/>
      <c r="B984" s="258" t="s">
        <v>14</v>
      </c>
    </row>
    <row r="985">
      <c r="A985" s="257"/>
      <c r="B985" s="258" t="s">
        <v>14</v>
      </c>
    </row>
    <row r="986">
      <c r="A986" s="257"/>
      <c r="B986" s="258" t="s">
        <v>14</v>
      </c>
    </row>
    <row r="987">
      <c r="A987" s="257"/>
      <c r="B987" s="258" t="s">
        <v>14</v>
      </c>
    </row>
    <row r="988">
      <c r="A988" s="257"/>
      <c r="B988" s="258" t="s">
        <v>14</v>
      </c>
    </row>
    <row r="989">
      <c r="A989" s="257"/>
      <c r="B989" s="258" t="s">
        <v>14</v>
      </c>
    </row>
    <row r="990">
      <c r="A990" s="257"/>
      <c r="B990" s="258" t="s">
        <v>14</v>
      </c>
    </row>
    <row r="991">
      <c r="A991" s="257"/>
      <c r="B991" s="258" t="s">
        <v>14</v>
      </c>
    </row>
    <row r="992">
      <c r="A992" s="257"/>
      <c r="B992" s="258" t="s">
        <v>14</v>
      </c>
    </row>
    <row r="993">
      <c r="A993" s="257"/>
      <c r="B993" s="258" t="s">
        <v>14</v>
      </c>
    </row>
    <row r="994">
      <c r="A994" s="257"/>
      <c r="B994" s="258" t="s">
        <v>14</v>
      </c>
    </row>
    <row r="995">
      <c r="A995" s="257"/>
      <c r="B995" s="258" t="s">
        <v>14</v>
      </c>
    </row>
    <row r="996">
      <c r="A996" s="257"/>
      <c r="B996" s="258" t="s">
        <v>14</v>
      </c>
    </row>
    <row r="997">
      <c r="A997" s="257"/>
      <c r="B997" s="258" t="s">
        <v>14</v>
      </c>
    </row>
    <row r="998">
      <c r="A998" s="257"/>
      <c r="B998" s="258" t="s">
        <v>14</v>
      </c>
    </row>
    <row r="999">
      <c r="A999" s="257"/>
      <c r="B999" s="258" t="s">
        <v>14</v>
      </c>
    </row>
    <row r="1000">
      <c r="A1000" s="257"/>
      <c r="B1000" s="258" t="s">
        <v>14</v>
      </c>
    </row>
    <row r="1001">
      <c r="A1001" s="257"/>
      <c r="B1001" s="258" t="s">
        <v>14</v>
      </c>
    </row>
    <row r="1002">
      <c r="A1002" s="257"/>
      <c r="B1002" s="258" t="s">
        <v>14</v>
      </c>
    </row>
    <row r="1003">
      <c r="A1003" s="257"/>
      <c r="B1003" s="258" t="s">
        <v>14</v>
      </c>
    </row>
    <row r="1004">
      <c r="A1004" s="257"/>
      <c r="B1004" s="258" t="s">
        <v>14</v>
      </c>
    </row>
    <row r="1005">
      <c r="A1005" s="257"/>
      <c r="B1005" s="258" t="s">
        <v>14</v>
      </c>
    </row>
    <row r="1006">
      <c r="A1006" s="257"/>
      <c r="B1006" s="258" t="s">
        <v>14</v>
      </c>
    </row>
    <row r="1007">
      <c r="A1007" s="257"/>
      <c r="B1007" s="258" t="s">
        <v>14</v>
      </c>
    </row>
    <row r="1008">
      <c r="A1008" s="257"/>
      <c r="B1008" s="258" t="s">
        <v>14</v>
      </c>
    </row>
    <row r="1009">
      <c r="A1009" s="257"/>
      <c r="B1009" s="258" t="s">
        <v>14</v>
      </c>
    </row>
    <row r="1010">
      <c r="A1010" s="257"/>
      <c r="B1010" s="258" t="s">
        <v>14</v>
      </c>
    </row>
    <row r="1011">
      <c r="A1011" s="257"/>
      <c r="B1011" s="258" t="s">
        <v>14</v>
      </c>
    </row>
    <row r="1012">
      <c r="A1012" s="257"/>
      <c r="B1012" s="258" t="s">
        <v>14</v>
      </c>
    </row>
    <row r="1013">
      <c r="A1013" s="257"/>
      <c r="B1013" s="258" t="s">
        <v>14</v>
      </c>
    </row>
    <row r="1014">
      <c r="A1014" s="257"/>
      <c r="B1014" s="258" t="s">
        <v>14</v>
      </c>
    </row>
    <row r="1015">
      <c r="A1015" s="257"/>
      <c r="B1015" s="258" t="s">
        <v>14</v>
      </c>
    </row>
    <row r="1016">
      <c r="A1016" s="257"/>
      <c r="B1016" s="258" t="s">
        <v>14</v>
      </c>
    </row>
    <row r="1017">
      <c r="A1017" s="257"/>
      <c r="B1017" s="258" t="s">
        <v>14</v>
      </c>
    </row>
    <row r="1018">
      <c r="A1018" s="257"/>
      <c r="B1018" s="258" t="s">
        <v>14</v>
      </c>
    </row>
    <row r="1019">
      <c r="A1019" s="257"/>
      <c r="B1019" s="258" t="s">
        <v>14</v>
      </c>
    </row>
    <row r="1020">
      <c r="A1020" s="257"/>
      <c r="B1020" s="258" t="s">
        <v>14</v>
      </c>
    </row>
    <row r="1021">
      <c r="A1021" s="257"/>
      <c r="B1021" s="258" t="s">
        <v>14</v>
      </c>
    </row>
    <row r="1022">
      <c r="A1022" s="257"/>
      <c r="B1022" s="258" t="s">
        <v>14</v>
      </c>
    </row>
    <row r="1023">
      <c r="A1023" s="257"/>
      <c r="B1023" s="258" t="s">
        <v>14</v>
      </c>
    </row>
    <row r="1024">
      <c r="A1024" s="257"/>
      <c r="B1024" s="258" t="s">
        <v>14</v>
      </c>
    </row>
    <row r="1025">
      <c r="A1025" s="257"/>
      <c r="B1025" s="258" t="s">
        <v>14</v>
      </c>
    </row>
    <row r="1026">
      <c r="A1026" s="257"/>
      <c r="B1026" s="258" t="s">
        <v>14</v>
      </c>
    </row>
    <row r="1027">
      <c r="A1027" s="257"/>
      <c r="B1027" s="258" t="s">
        <v>14</v>
      </c>
    </row>
    <row r="1028">
      <c r="A1028" s="257"/>
      <c r="B1028" s="258" t="s">
        <v>14</v>
      </c>
    </row>
    <row r="1029">
      <c r="A1029" s="257"/>
      <c r="B1029" s="258" t="s">
        <v>14</v>
      </c>
    </row>
    <row r="1030">
      <c r="A1030" s="257"/>
      <c r="B1030" s="258" t="s">
        <v>14</v>
      </c>
    </row>
    <row r="1031">
      <c r="A1031" s="257"/>
      <c r="B1031" s="258" t="s">
        <v>14</v>
      </c>
    </row>
    <row r="1032">
      <c r="A1032" s="257"/>
      <c r="B1032" s="258" t="s">
        <v>14</v>
      </c>
    </row>
    <row r="1033">
      <c r="A1033" s="257"/>
      <c r="B1033" s="258" t="s">
        <v>14</v>
      </c>
    </row>
    <row r="1034">
      <c r="A1034" s="257"/>
      <c r="B1034" s="258" t="s">
        <v>14</v>
      </c>
    </row>
    <row r="1035">
      <c r="A1035" s="257"/>
      <c r="B1035" s="258" t="s">
        <v>14</v>
      </c>
    </row>
    <row r="1036">
      <c r="A1036" s="257"/>
      <c r="B1036" s="258" t="s">
        <v>14</v>
      </c>
    </row>
    <row r="1037">
      <c r="A1037" s="257"/>
      <c r="B1037" s="258" t="s">
        <v>14</v>
      </c>
    </row>
    <row r="1038">
      <c r="A1038" s="257"/>
      <c r="B1038" s="258" t="s">
        <v>14</v>
      </c>
    </row>
    <row r="1039">
      <c r="A1039" s="257"/>
      <c r="B1039" s="258" t="s">
        <v>14</v>
      </c>
    </row>
    <row r="1040">
      <c r="A1040" s="257"/>
      <c r="B1040" s="258" t="s">
        <v>14</v>
      </c>
    </row>
    <row r="1041">
      <c r="A1041" s="257"/>
      <c r="B1041" s="258" t="s">
        <v>14</v>
      </c>
    </row>
    <row r="1042">
      <c r="A1042" s="257"/>
      <c r="B1042" s="258" t="s">
        <v>14</v>
      </c>
    </row>
    <row r="1043">
      <c r="A1043" s="257"/>
      <c r="B1043" s="258" t="s">
        <v>14</v>
      </c>
    </row>
    <row r="1044">
      <c r="A1044" s="257"/>
      <c r="B1044" s="258" t="s">
        <v>14</v>
      </c>
    </row>
    <row r="1045">
      <c r="A1045" s="257"/>
      <c r="B1045" s="258" t="s">
        <v>14</v>
      </c>
    </row>
    <row r="1046">
      <c r="A1046" s="257"/>
      <c r="B1046" s="258" t="s">
        <v>14</v>
      </c>
    </row>
    <row r="1047">
      <c r="A1047" s="257"/>
      <c r="B1047" s="258" t="s">
        <v>14</v>
      </c>
    </row>
    <row r="1048">
      <c r="A1048" s="257"/>
      <c r="B1048" s="258" t="s">
        <v>14</v>
      </c>
    </row>
    <row r="1049">
      <c r="A1049" s="257"/>
      <c r="B1049" s="258" t="s">
        <v>14</v>
      </c>
    </row>
    <row r="1050">
      <c r="A1050" s="257"/>
      <c r="B1050" s="258" t="s">
        <v>14</v>
      </c>
    </row>
    <row r="1051">
      <c r="A1051" s="257"/>
      <c r="B1051" s="258" t="s">
        <v>14</v>
      </c>
    </row>
    <row r="1052">
      <c r="A1052" s="257"/>
      <c r="B1052" s="258" t="s">
        <v>14</v>
      </c>
    </row>
    <row r="1053">
      <c r="A1053" s="257"/>
      <c r="B1053" s="258" t="s">
        <v>14</v>
      </c>
    </row>
    <row r="1054">
      <c r="A1054" s="257"/>
      <c r="B1054" s="258" t="s">
        <v>14</v>
      </c>
    </row>
    <row r="1055">
      <c r="A1055" s="257"/>
      <c r="B1055" s="258" t="s">
        <v>14</v>
      </c>
    </row>
    <row r="1056">
      <c r="A1056" s="257"/>
      <c r="B1056" s="258" t="s">
        <v>14</v>
      </c>
    </row>
    <row r="1057">
      <c r="A1057" s="257"/>
      <c r="B1057" s="258" t="s">
        <v>14</v>
      </c>
    </row>
    <row r="1058">
      <c r="A1058" s="257"/>
      <c r="B1058" s="258" t="s">
        <v>14</v>
      </c>
    </row>
    <row r="1059">
      <c r="A1059" s="257"/>
      <c r="B1059" s="258" t="s">
        <v>14</v>
      </c>
    </row>
    <row r="1060">
      <c r="A1060" s="257"/>
      <c r="B1060" s="258" t="s">
        <v>14</v>
      </c>
    </row>
    <row r="1061">
      <c r="A1061" s="257"/>
      <c r="B1061" s="258" t="s">
        <v>14</v>
      </c>
    </row>
    <row r="1062">
      <c r="A1062" s="257"/>
      <c r="B1062" s="258" t="s">
        <v>14</v>
      </c>
    </row>
    <row r="1063">
      <c r="A1063" s="257"/>
      <c r="B1063" s="258" t="s">
        <v>14</v>
      </c>
    </row>
    <row r="1064">
      <c r="A1064" s="257"/>
      <c r="B1064" s="258" t="s">
        <v>14</v>
      </c>
    </row>
    <row r="1065">
      <c r="A1065" s="257"/>
      <c r="B1065" s="258" t="s">
        <v>14</v>
      </c>
    </row>
    <row r="1066">
      <c r="A1066" s="257"/>
      <c r="B1066" s="258" t="s">
        <v>14</v>
      </c>
    </row>
    <row r="1067">
      <c r="A1067" s="257"/>
      <c r="B1067" s="258" t="s">
        <v>14</v>
      </c>
    </row>
    <row r="1068">
      <c r="A1068" s="257"/>
      <c r="B1068" s="258" t="s">
        <v>14</v>
      </c>
    </row>
    <row r="1069">
      <c r="A1069" s="257"/>
      <c r="B1069" s="258" t="s">
        <v>14</v>
      </c>
    </row>
    <row r="1070">
      <c r="A1070" s="257"/>
      <c r="B1070" s="258" t="s">
        <v>14</v>
      </c>
    </row>
    <row r="1071">
      <c r="A1071" s="257"/>
      <c r="B1071" s="258" t="s">
        <v>14</v>
      </c>
    </row>
    <row r="1072">
      <c r="A1072" s="257"/>
      <c r="B1072" s="258" t="s">
        <v>14</v>
      </c>
    </row>
    <row r="1073">
      <c r="A1073" s="257"/>
      <c r="B1073" s="258" t="s">
        <v>14</v>
      </c>
    </row>
    <row r="1074">
      <c r="A1074" s="257"/>
      <c r="B1074" s="258" t="s">
        <v>14</v>
      </c>
    </row>
    <row r="1075">
      <c r="A1075" s="257"/>
      <c r="B1075" s="258" t="s">
        <v>14</v>
      </c>
    </row>
    <row r="1076">
      <c r="A1076" s="257"/>
      <c r="B1076" s="258" t="s">
        <v>14</v>
      </c>
    </row>
    <row r="1077">
      <c r="A1077" s="257"/>
      <c r="B1077" s="258" t="s">
        <v>14</v>
      </c>
    </row>
    <row r="1078">
      <c r="A1078" s="257"/>
      <c r="B1078" s="258" t="s">
        <v>14</v>
      </c>
    </row>
    <row r="1079">
      <c r="A1079" s="257"/>
      <c r="B1079" s="258" t="s">
        <v>14</v>
      </c>
    </row>
    <row r="1080">
      <c r="A1080" s="257"/>
      <c r="B1080" s="258" t="s">
        <v>14</v>
      </c>
    </row>
    <row r="1081">
      <c r="A1081" s="257"/>
      <c r="B1081" s="258" t="s">
        <v>14</v>
      </c>
    </row>
    <row r="1082">
      <c r="A1082" s="257"/>
      <c r="B1082" s="258" t="s">
        <v>14</v>
      </c>
    </row>
    <row r="1083">
      <c r="A1083" s="257"/>
      <c r="B1083" s="258" t="s">
        <v>14</v>
      </c>
    </row>
    <row r="1084">
      <c r="A1084" s="257"/>
      <c r="B1084" s="258" t="s">
        <v>14</v>
      </c>
    </row>
    <row r="1085">
      <c r="A1085" s="257"/>
      <c r="B1085" s="258" t="s">
        <v>14</v>
      </c>
    </row>
    <row r="1086">
      <c r="A1086" s="257"/>
      <c r="B1086" s="258" t="s">
        <v>14</v>
      </c>
    </row>
    <row r="1087">
      <c r="A1087" s="257"/>
      <c r="B1087" s="258" t="s">
        <v>14</v>
      </c>
    </row>
    <row r="1088">
      <c r="A1088" s="257"/>
      <c r="B1088" s="258" t="s">
        <v>14</v>
      </c>
    </row>
    <row r="1089">
      <c r="A1089" s="257"/>
      <c r="B1089" s="258" t="s">
        <v>14</v>
      </c>
    </row>
    <row r="1090">
      <c r="A1090" s="257"/>
      <c r="B1090" s="258" t="s">
        <v>14</v>
      </c>
    </row>
    <row r="1091">
      <c r="A1091" s="257"/>
      <c r="B1091" s="258" t="s">
        <v>14</v>
      </c>
    </row>
    <row r="1092">
      <c r="A1092" s="257"/>
      <c r="B1092" s="258" t="s">
        <v>14</v>
      </c>
    </row>
    <row r="1093">
      <c r="A1093" s="257"/>
      <c r="B1093" s="258" t="s">
        <v>14</v>
      </c>
    </row>
    <row r="1094">
      <c r="A1094" s="257"/>
      <c r="B1094" s="258" t="s">
        <v>14</v>
      </c>
    </row>
    <row r="1095">
      <c r="A1095" s="257"/>
      <c r="B1095" s="258" t="s">
        <v>14</v>
      </c>
    </row>
    <row r="1096">
      <c r="A1096" s="257"/>
      <c r="B1096" s="258" t="s">
        <v>14</v>
      </c>
    </row>
    <row r="1097">
      <c r="A1097" s="257"/>
      <c r="B1097" s="258" t="s">
        <v>14</v>
      </c>
    </row>
    <row r="1098">
      <c r="A1098" s="257"/>
      <c r="B1098" s="258" t="s">
        <v>14</v>
      </c>
    </row>
    <row r="1099">
      <c r="A1099" s="257"/>
      <c r="B1099" s="258" t="s">
        <v>14</v>
      </c>
    </row>
    <row r="1100">
      <c r="A1100" s="257"/>
      <c r="B1100" s="258" t="s">
        <v>14</v>
      </c>
    </row>
    <row r="1101">
      <c r="A1101" s="257"/>
      <c r="B1101" s="258" t="s">
        <v>14</v>
      </c>
    </row>
    <row r="1102">
      <c r="A1102" s="257"/>
      <c r="B1102" s="258" t="s">
        <v>14</v>
      </c>
    </row>
    <row r="1103">
      <c r="A1103" s="257"/>
      <c r="B1103" s="258" t="s">
        <v>14</v>
      </c>
    </row>
    <row r="1104">
      <c r="A1104" s="257"/>
      <c r="B1104" s="258" t="s">
        <v>14</v>
      </c>
    </row>
    <row r="1105">
      <c r="A1105" s="257"/>
      <c r="B1105" s="258" t="s">
        <v>14</v>
      </c>
    </row>
    <row r="1106">
      <c r="A1106" s="257"/>
      <c r="B1106" s="258" t="s">
        <v>14</v>
      </c>
    </row>
    <row r="1107">
      <c r="A1107" s="257"/>
      <c r="B1107" s="258" t="s">
        <v>14</v>
      </c>
    </row>
    <row r="1108">
      <c r="A1108" s="257"/>
      <c r="B1108" s="258" t="s">
        <v>14</v>
      </c>
    </row>
    <row r="1109">
      <c r="A1109" s="257"/>
      <c r="B1109" s="258" t="s">
        <v>14</v>
      </c>
    </row>
    <row r="1110">
      <c r="A1110" s="257"/>
      <c r="B1110" s="258" t="s">
        <v>14</v>
      </c>
    </row>
    <row r="1111">
      <c r="A1111" s="257"/>
      <c r="B1111" s="258" t="s">
        <v>14</v>
      </c>
    </row>
    <row r="1112">
      <c r="A1112" s="257"/>
      <c r="B1112" s="258" t="s">
        <v>14</v>
      </c>
    </row>
    <row r="1113">
      <c r="A1113" s="257"/>
      <c r="B1113" s="258" t="s">
        <v>14</v>
      </c>
    </row>
    <row r="1114">
      <c r="A1114" s="257"/>
      <c r="B1114" s="258" t="s">
        <v>14</v>
      </c>
    </row>
    <row r="1115">
      <c r="A1115" s="257"/>
      <c r="B1115" s="258" t="s">
        <v>14</v>
      </c>
    </row>
    <row r="1116">
      <c r="A1116" s="257"/>
      <c r="B1116" s="258" t="s">
        <v>14</v>
      </c>
    </row>
    <row r="1117">
      <c r="A1117" s="257"/>
      <c r="B1117" s="258" t="s">
        <v>14</v>
      </c>
    </row>
    <row r="1118">
      <c r="A1118" s="257"/>
      <c r="B1118" s="258" t="s">
        <v>14</v>
      </c>
    </row>
    <row r="1119">
      <c r="A1119" s="257"/>
      <c r="B1119" s="258" t="s">
        <v>14</v>
      </c>
    </row>
    <row r="1120">
      <c r="A1120" s="257"/>
      <c r="B1120" s="258" t="s">
        <v>14</v>
      </c>
    </row>
    <row r="1121">
      <c r="A1121" s="257"/>
      <c r="B1121" s="258" t="s">
        <v>14</v>
      </c>
    </row>
    <row r="1122">
      <c r="A1122" s="257"/>
      <c r="B1122" s="258" t="s">
        <v>14</v>
      </c>
    </row>
    <row r="1123">
      <c r="A1123" s="257"/>
      <c r="B1123" s="258" t="s">
        <v>14</v>
      </c>
    </row>
    <row r="1124">
      <c r="A1124" s="257"/>
      <c r="B1124" s="258" t="s">
        <v>14</v>
      </c>
    </row>
    <row r="1125">
      <c r="A1125" s="257"/>
      <c r="B1125" s="258" t="s">
        <v>14</v>
      </c>
    </row>
    <row r="1126">
      <c r="A1126" s="257"/>
      <c r="B1126" s="258" t="s">
        <v>14</v>
      </c>
    </row>
    <row r="1127">
      <c r="A1127" s="257"/>
      <c r="B1127" s="258" t="s">
        <v>14</v>
      </c>
    </row>
    <row r="1128">
      <c r="A1128" s="257"/>
      <c r="B1128" s="258" t="s">
        <v>14</v>
      </c>
    </row>
    <row r="1129">
      <c r="A1129" s="257"/>
      <c r="B1129" s="258" t="s">
        <v>14</v>
      </c>
    </row>
    <row r="1130">
      <c r="A1130" s="257"/>
      <c r="B1130" s="258" t="s">
        <v>14</v>
      </c>
    </row>
    <row r="1131">
      <c r="A1131" s="257"/>
      <c r="B1131" s="258" t="s">
        <v>14</v>
      </c>
    </row>
    <row r="1132">
      <c r="A1132" s="257"/>
      <c r="B1132" s="258" t="s">
        <v>14</v>
      </c>
    </row>
    <row r="1133">
      <c r="A1133" s="257"/>
      <c r="B1133" s="258" t="s">
        <v>14</v>
      </c>
    </row>
    <row r="1134">
      <c r="A1134" s="257"/>
      <c r="B1134" s="258" t="s">
        <v>14</v>
      </c>
    </row>
    <row r="1135">
      <c r="A1135" s="257"/>
      <c r="B1135" s="258" t="s">
        <v>14</v>
      </c>
    </row>
    <row r="1136">
      <c r="A1136" s="257"/>
      <c r="B1136" s="258" t="s">
        <v>14</v>
      </c>
    </row>
    <row r="1137">
      <c r="A1137" s="257"/>
      <c r="B1137" s="258" t="s">
        <v>14</v>
      </c>
    </row>
    <row r="1138">
      <c r="A1138" s="257"/>
      <c r="B1138" s="258" t="s">
        <v>14</v>
      </c>
    </row>
    <row r="1139">
      <c r="A1139" s="257"/>
      <c r="B1139" s="258" t="s">
        <v>14</v>
      </c>
    </row>
    <row r="1140">
      <c r="A1140" s="257"/>
      <c r="B1140" s="258" t="s">
        <v>14</v>
      </c>
    </row>
    <row r="1141">
      <c r="A1141" s="257"/>
      <c r="B1141" s="258" t="s">
        <v>14</v>
      </c>
    </row>
    <row r="1142">
      <c r="A1142" s="257"/>
      <c r="B1142" s="258" t="s">
        <v>14</v>
      </c>
    </row>
    <row r="1143">
      <c r="A1143" s="257"/>
      <c r="B1143" s="258" t="s">
        <v>14</v>
      </c>
    </row>
    <row r="1144">
      <c r="A1144" s="257"/>
      <c r="B1144" s="258" t="s">
        <v>14</v>
      </c>
    </row>
    <row r="1145">
      <c r="A1145" s="257"/>
      <c r="B1145" s="258" t="s">
        <v>14</v>
      </c>
    </row>
    <row r="1146">
      <c r="A1146" s="257"/>
      <c r="B1146" s="258" t="s">
        <v>14</v>
      </c>
    </row>
    <row r="1147">
      <c r="A1147" s="257"/>
      <c r="B1147" s="258" t="s">
        <v>14</v>
      </c>
    </row>
    <row r="1148">
      <c r="A1148" s="257"/>
      <c r="B1148" s="258" t="s">
        <v>14</v>
      </c>
    </row>
    <row r="1149">
      <c r="A1149" s="257"/>
      <c r="B1149" s="258" t="s">
        <v>14</v>
      </c>
    </row>
    <row r="1150">
      <c r="A1150" s="257"/>
      <c r="B1150" s="258" t="s">
        <v>14</v>
      </c>
    </row>
    <row r="1151">
      <c r="A1151" s="257"/>
      <c r="B1151" s="258" t="s">
        <v>14</v>
      </c>
    </row>
    <row r="1152">
      <c r="A1152" s="257"/>
      <c r="B1152" s="258" t="s">
        <v>14</v>
      </c>
    </row>
    <row r="1153">
      <c r="A1153" s="257"/>
      <c r="B1153" s="258" t="s">
        <v>14</v>
      </c>
    </row>
    <row r="1154">
      <c r="A1154" s="257"/>
      <c r="B1154" s="258" t="s">
        <v>14</v>
      </c>
    </row>
    <row r="1155">
      <c r="A1155" s="257"/>
      <c r="B1155" s="258" t="s">
        <v>14</v>
      </c>
    </row>
    <row r="1156">
      <c r="A1156" s="257"/>
      <c r="B1156" s="258" t="s">
        <v>14</v>
      </c>
    </row>
    <row r="1157">
      <c r="A1157" s="257"/>
      <c r="B1157" s="258" t="s">
        <v>14</v>
      </c>
    </row>
    <row r="1158">
      <c r="A1158" s="257"/>
      <c r="B1158" s="258" t="s">
        <v>14</v>
      </c>
    </row>
    <row r="1159">
      <c r="A1159" s="257"/>
      <c r="B1159" s="258" t="s">
        <v>14</v>
      </c>
    </row>
    <row r="1160">
      <c r="A1160" s="257"/>
      <c r="B1160" s="258" t="s">
        <v>14</v>
      </c>
    </row>
    <row r="1161">
      <c r="A1161" s="257"/>
      <c r="B1161" s="258" t="s">
        <v>14</v>
      </c>
    </row>
    <row r="1162">
      <c r="A1162" s="257"/>
      <c r="B1162" s="258" t="s">
        <v>14</v>
      </c>
    </row>
    <row r="1163">
      <c r="A1163" s="257"/>
      <c r="B1163" s="258" t="s">
        <v>14</v>
      </c>
    </row>
    <row r="1164">
      <c r="A1164" s="257"/>
      <c r="B1164" s="258" t="s">
        <v>14</v>
      </c>
    </row>
    <row r="1165">
      <c r="A1165" s="257"/>
      <c r="B1165" s="258" t="s">
        <v>14</v>
      </c>
    </row>
    <row r="1166">
      <c r="A1166" s="257"/>
      <c r="B1166" s="258" t="s">
        <v>14</v>
      </c>
    </row>
    <row r="1167">
      <c r="A1167" s="257"/>
      <c r="B1167" s="258" t="s">
        <v>14</v>
      </c>
    </row>
    <row r="1168">
      <c r="A1168" s="257"/>
      <c r="B1168" s="258" t="s">
        <v>14</v>
      </c>
    </row>
    <row r="1169">
      <c r="A1169" s="257"/>
      <c r="B1169" s="258" t="s">
        <v>14</v>
      </c>
    </row>
    <row r="1170">
      <c r="A1170" s="257"/>
      <c r="B1170" s="258" t="s">
        <v>14</v>
      </c>
    </row>
    <row r="1171">
      <c r="A1171" s="257"/>
      <c r="B1171" s="258" t="s">
        <v>14</v>
      </c>
    </row>
    <row r="1172">
      <c r="A1172" s="257"/>
      <c r="B1172" s="258" t="s">
        <v>14</v>
      </c>
    </row>
    <row r="1173">
      <c r="A1173" s="257"/>
      <c r="B1173" s="258" t="s">
        <v>14</v>
      </c>
    </row>
    <row r="1174">
      <c r="A1174" s="257"/>
      <c r="B1174" s="258" t="s">
        <v>14</v>
      </c>
    </row>
    <row r="1175">
      <c r="A1175" s="257"/>
      <c r="B1175" s="258" t="s">
        <v>14</v>
      </c>
    </row>
    <row r="1176">
      <c r="A1176" s="257"/>
      <c r="B1176" s="258" t="s">
        <v>14</v>
      </c>
    </row>
    <row r="1177">
      <c r="A1177" s="257"/>
      <c r="B1177" s="258" t="s">
        <v>14</v>
      </c>
    </row>
    <row r="1178">
      <c r="A1178" s="257"/>
      <c r="B1178" s="258" t="s">
        <v>14</v>
      </c>
    </row>
    <row r="1179">
      <c r="A1179" s="257"/>
      <c r="B1179" s="258" t="s">
        <v>14</v>
      </c>
    </row>
    <row r="1180">
      <c r="A1180" s="257"/>
      <c r="B1180" s="258" t="s">
        <v>14</v>
      </c>
    </row>
    <row r="1181">
      <c r="A1181" s="257"/>
      <c r="B1181" s="258" t="s">
        <v>14</v>
      </c>
    </row>
    <row r="1182">
      <c r="A1182" s="257"/>
      <c r="B1182" s="258" t="s">
        <v>14</v>
      </c>
    </row>
    <row r="1183">
      <c r="A1183" s="257"/>
      <c r="B1183" s="258" t="s">
        <v>14</v>
      </c>
    </row>
    <row r="1184">
      <c r="A1184" s="257"/>
      <c r="B1184" s="258" t="s">
        <v>14</v>
      </c>
    </row>
    <row r="1185">
      <c r="A1185" s="257"/>
      <c r="B1185" s="258" t="s">
        <v>14</v>
      </c>
    </row>
    <row r="1186">
      <c r="A1186" s="257"/>
      <c r="B1186" s="258" t="s">
        <v>14</v>
      </c>
    </row>
    <row r="1187">
      <c r="A1187" s="257"/>
      <c r="B1187" s="258" t="s">
        <v>14</v>
      </c>
    </row>
    <row r="1188">
      <c r="A1188" s="257"/>
      <c r="B1188" s="258" t="s">
        <v>14</v>
      </c>
    </row>
    <row r="1189">
      <c r="A1189" s="257"/>
      <c r="B1189" s="258" t="s">
        <v>14</v>
      </c>
    </row>
    <row r="1190">
      <c r="A1190" s="257"/>
      <c r="B1190" s="258" t="s">
        <v>14</v>
      </c>
    </row>
    <row r="1191">
      <c r="A1191" s="257"/>
      <c r="B1191" s="258" t="s">
        <v>14</v>
      </c>
    </row>
    <row r="1192">
      <c r="A1192" s="257"/>
      <c r="B1192" s="258" t="s">
        <v>14</v>
      </c>
    </row>
    <row r="1193">
      <c r="A1193" s="257"/>
      <c r="B1193" s="258" t="s">
        <v>14</v>
      </c>
    </row>
    <row r="1194">
      <c r="A1194" s="257"/>
      <c r="B1194" s="258" t="s">
        <v>14</v>
      </c>
    </row>
    <row r="1195">
      <c r="A1195" s="257"/>
      <c r="B1195" s="258" t="s">
        <v>14</v>
      </c>
    </row>
    <row r="1196">
      <c r="A1196" s="257"/>
      <c r="B1196" s="258" t="s">
        <v>14</v>
      </c>
    </row>
    <row r="1197">
      <c r="A1197" s="257"/>
      <c r="B1197" s="258" t="s">
        <v>14</v>
      </c>
    </row>
    <row r="1198">
      <c r="A1198" s="257"/>
      <c r="B1198" s="258" t="s">
        <v>14</v>
      </c>
    </row>
    <row r="1199">
      <c r="A1199" s="257"/>
      <c r="B1199" s="258" t="s">
        <v>14</v>
      </c>
    </row>
    <row r="1200">
      <c r="A1200" s="257"/>
      <c r="B1200" s="258" t="s">
        <v>14</v>
      </c>
    </row>
    <row r="1201">
      <c r="A1201" s="257"/>
      <c r="B1201" s="258" t="s">
        <v>14</v>
      </c>
    </row>
    <row r="1202">
      <c r="A1202" s="257"/>
      <c r="B1202" s="258" t="s">
        <v>14</v>
      </c>
    </row>
    <row r="1203">
      <c r="A1203" s="257"/>
      <c r="B1203" s="258" t="s">
        <v>14</v>
      </c>
    </row>
    <row r="1204">
      <c r="A1204" s="257"/>
      <c r="B1204" s="258" t="s">
        <v>14</v>
      </c>
    </row>
    <row r="1205">
      <c r="A1205" s="257"/>
      <c r="B1205" s="258" t="s">
        <v>14</v>
      </c>
    </row>
    <row r="1206">
      <c r="A1206" s="257"/>
      <c r="B1206" s="258" t="s">
        <v>14</v>
      </c>
    </row>
    <row r="1207">
      <c r="A1207" s="257"/>
      <c r="B1207" s="258" t="s">
        <v>14</v>
      </c>
    </row>
    <row r="1208">
      <c r="A1208" s="257"/>
      <c r="B1208" s="258" t="s">
        <v>14</v>
      </c>
    </row>
    <row r="1209">
      <c r="A1209" s="257"/>
      <c r="B1209" s="258" t="s">
        <v>14</v>
      </c>
    </row>
    <row r="1210">
      <c r="A1210" s="257"/>
      <c r="B1210" s="258" t="s">
        <v>14</v>
      </c>
    </row>
    <row r="1211">
      <c r="A1211" s="257"/>
      <c r="B1211" s="258" t="s">
        <v>14</v>
      </c>
    </row>
    <row r="1212">
      <c r="A1212" s="257"/>
      <c r="B1212" s="258" t="s">
        <v>14</v>
      </c>
    </row>
    <row r="1213">
      <c r="A1213" s="257"/>
      <c r="B1213" s="258" t="s">
        <v>14</v>
      </c>
    </row>
    <row r="1214">
      <c r="A1214" s="257"/>
      <c r="B1214" s="258" t="s">
        <v>14</v>
      </c>
    </row>
    <row r="1215">
      <c r="A1215" s="257"/>
      <c r="B1215" s="258" t="s">
        <v>14</v>
      </c>
    </row>
    <row r="1216">
      <c r="A1216" s="257"/>
      <c r="B1216" s="258" t="s">
        <v>14</v>
      </c>
    </row>
    <row r="1217">
      <c r="A1217" s="257"/>
      <c r="B1217" s="258" t="s">
        <v>14</v>
      </c>
    </row>
    <row r="1218">
      <c r="A1218" s="257"/>
      <c r="B1218" s="258" t="s">
        <v>14</v>
      </c>
    </row>
    <row r="1219">
      <c r="A1219" s="257"/>
      <c r="B1219" s="258" t="s">
        <v>14</v>
      </c>
    </row>
    <row r="1220">
      <c r="A1220" s="257"/>
      <c r="B1220" s="258" t="s">
        <v>14</v>
      </c>
    </row>
    <row r="1221">
      <c r="A1221" s="257"/>
      <c r="B1221" s="258" t="s">
        <v>14</v>
      </c>
    </row>
    <row r="1222">
      <c r="A1222" s="257"/>
      <c r="B1222" s="258" t="s">
        <v>14</v>
      </c>
    </row>
    <row r="1223">
      <c r="A1223" s="257"/>
      <c r="B1223" s="258" t="s">
        <v>14</v>
      </c>
    </row>
    <row r="1224">
      <c r="A1224" s="257"/>
      <c r="B1224" s="258" t="s">
        <v>14</v>
      </c>
    </row>
    <row r="1225">
      <c r="A1225" s="257"/>
      <c r="B1225" s="258" t="s">
        <v>14</v>
      </c>
    </row>
    <row r="1226">
      <c r="A1226" s="257"/>
      <c r="B1226" s="258" t="s">
        <v>14</v>
      </c>
    </row>
    <row r="1227">
      <c r="A1227" s="257"/>
      <c r="B1227" s="258" t="s">
        <v>14</v>
      </c>
    </row>
    <row r="1228">
      <c r="A1228" s="257"/>
      <c r="B1228" s="258" t="s">
        <v>14</v>
      </c>
    </row>
    <row r="1229">
      <c r="A1229" s="257"/>
      <c r="B1229" s="258" t="s">
        <v>14</v>
      </c>
    </row>
    <row r="1230">
      <c r="A1230" s="257"/>
      <c r="B1230" s="258" t="s">
        <v>14</v>
      </c>
    </row>
    <row r="1231">
      <c r="A1231" s="257"/>
      <c r="B1231" s="258" t="s">
        <v>14</v>
      </c>
    </row>
    <row r="1232">
      <c r="A1232" s="257"/>
      <c r="B1232" s="258" t="s">
        <v>14</v>
      </c>
    </row>
    <row r="1233">
      <c r="A1233" s="257"/>
      <c r="B1233" s="258" t="s">
        <v>14</v>
      </c>
    </row>
    <row r="1234">
      <c r="A1234" s="257"/>
      <c r="B1234" s="258" t="s">
        <v>14</v>
      </c>
    </row>
    <row r="1235">
      <c r="A1235" s="257"/>
      <c r="B1235" s="258" t="s">
        <v>14</v>
      </c>
    </row>
    <row r="1236">
      <c r="A1236" s="257"/>
      <c r="B1236" s="258" t="s">
        <v>14</v>
      </c>
    </row>
    <row r="1237">
      <c r="A1237" s="257"/>
      <c r="B1237" s="258" t="s">
        <v>14</v>
      </c>
    </row>
    <row r="1238">
      <c r="A1238" s="257"/>
      <c r="B1238" s="258" t="s">
        <v>14</v>
      </c>
    </row>
    <row r="1239">
      <c r="A1239" s="257"/>
      <c r="B1239" s="258" t="s">
        <v>14</v>
      </c>
    </row>
    <row r="1240">
      <c r="A1240" s="257"/>
      <c r="B1240" s="258" t="s">
        <v>14</v>
      </c>
    </row>
    <row r="1241">
      <c r="A1241" s="257"/>
      <c r="B1241" s="258" t="s">
        <v>14</v>
      </c>
    </row>
    <row r="1242">
      <c r="A1242" s="257"/>
      <c r="B1242" s="258" t="s">
        <v>14</v>
      </c>
    </row>
    <row r="1243">
      <c r="A1243" s="257"/>
      <c r="B1243" s="258" t="s">
        <v>14</v>
      </c>
    </row>
    <row r="1244">
      <c r="A1244" s="257"/>
      <c r="B1244" s="258" t="s">
        <v>14</v>
      </c>
    </row>
    <row r="1245">
      <c r="A1245" s="257"/>
      <c r="B1245" s="258" t="s">
        <v>14</v>
      </c>
    </row>
    <row r="1246">
      <c r="A1246" s="257"/>
      <c r="B1246" s="258" t="s">
        <v>14</v>
      </c>
    </row>
    <row r="1247">
      <c r="A1247" s="257"/>
      <c r="B1247" s="258" t="s">
        <v>14</v>
      </c>
    </row>
    <row r="1248">
      <c r="A1248" s="257"/>
      <c r="B1248" s="258" t="s">
        <v>14</v>
      </c>
    </row>
    <row r="1249">
      <c r="A1249" s="257"/>
      <c r="B1249" s="258" t="s">
        <v>14</v>
      </c>
    </row>
    <row r="1250">
      <c r="A1250" s="257"/>
      <c r="B1250" s="258" t="s">
        <v>14</v>
      </c>
    </row>
    <row r="1251">
      <c r="A1251" s="257"/>
      <c r="B1251" s="258" t="s">
        <v>14</v>
      </c>
    </row>
    <row r="1252">
      <c r="A1252" s="257"/>
      <c r="B1252" s="258" t="s">
        <v>14</v>
      </c>
    </row>
    <row r="1253">
      <c r="A1253" s="257"/>
      <c r="B1253" s="258" t="s">
        <v>14</v>
      </c>
    </row>
    <row r="1254">
      <c r="A1254" s="257"/>
      <c r="B1254" s="258" t="s">
        <v>14</v>
      </c>
    </row>
    <row r="1255">
      <c r="A1255" s="257"/>
      <c r="B1255" s="258" t="s">
        <v>14</v>
      </c>
    </row>
    <row r="1256">
      <c r="A1256" s="257"/>
      <c r="B1256" s="258" t="s">
        <v>14</v>
      </c>
    </row>
    <row r="1257">
      <c r="A1257" s="257"/>
      <c r="B1257" s="258" t="s">
        <v>14</v>
      </c>
    </row>
    <row r="1258">
      <c r="A1258" s="257"/>
      <c r="B1258" s="258" t="s">
        <v>14</v>
      </c>
    </row>
    <row r="1259">
      <c r="A1259" s="257"/>
      <c r="B1259" s="258" t="s">
        <v>14</v>
      </c>
    </row>
    <row r="1260">
      <c r="A1260" s="257"/>
      <c r="B1260" s="258" t="s">
        <v>14</v>
      </c>
    </row>
    <row r="1261">
      <c r="A1261" s="257"/>
      <c r="B1261" s="258" t="s">
        <v>14</v>
      </c>
    </row>
    <row r="1262">
      <c r="A1262" s="257"/>
      <c r="B1262" s="258" t="s">
        <v>14</v>
      </c>
    </row>
    <row r="1263">
      <c r="A1263" s="257"/>
      <c r="B1263" s="258" t="s">
        <v>14</v>
      </c>
    </row>
    <row r="1264">
      <c r="A1264" s="257"/>
      <c r="B1264" s="258" t="s">
        <v>14</v>
      </c>
    </row>
    <row r="1265">
      <c r="A1265" s="257"/>
      <c r="B1265" s="258" t="s">
        <v>14</v>
      </c>
    </row>
    <row r="1266">
      <c r="A1266" s="257"/>
      <c r="B1266" s="258" t="s">
        <v>14</v>
      </c>
    </row>
    <row r="1267">
      <c r="A1267" s="257"/>
      <c r="B1267" s="258" t="s">
        <v>14</v>
      </c>
    </row>
    <row r="1268">
      <c r="A1268" s="257"/>
      <c r="B1268" s="258" t="s">
        <v>14</v>
      </c>
    </row>
    <row r="1269">
      <c r="A1269" s="257"/>
      <c r="B1269" s="258" t="s">
        <v>14</v>
      </c>
    </row>
    <row r="1270">
      <c r="A1270" s="257"/>
      <c r="B1270" s="258" t="s">
        <v>14</v>
      </c>
    </row>
    <row r="1271">
      <c r="A1271" s="257"/>
      <c r="B1271" s="258" t="s">
        <v>14</v>
      </c>
    </row>
    <row r="1272">
      <c r="A1272" s="257"/>
      <c r="B1272" s="258" t="s">
        <v>14</v>
      </c>
    </row>
    <row r="1273">
      <c r="A1273" s="257"/>
      <c r="B1273" s="258" t="s">
        <v>14</v>
      </c>
    </row>
    <row r="1274">
      <c r="A1274" s="257"/>
      <c r="B1274" s="258" t="s">
        <v>14</v>
      </c>
    </row>
    <row r="1275">
      <c r="A1275" s="257"/>
      <c r="B1275" s="258" t="s">
        <v>14</v>
      </c>
    </row>
    <row r="1276">
      <c r="A1276" s="257"/>
      <c r="B1276" s="258" t="s">
        <v>14</v>
      </c>
    </row>
    <row r="1277">
      <c r="A1277" s="257"/>
      <c r="B1277" s="258" t="s">
        <v>14</v>
      </c>
    </row>
    <row r="1278">
      <c r="A1278" s="257"/>
      <c r="B1278" s="258" t="s">
        <v>14</v>
      </c>
    </row>
    <row r="1279">
      <c r="A1279" s="257"/>
      <c r="B1279" s="258" t="s">
        <v>14</v>
      </c>
    </row>
    <row r="1280">
      <c r="A1280" s="257"/>
      <c r="B1280" s="258" t="s">
        <v>14</v>
      </c>
    </row>
    <row r="1281">
      <c r="A1281" s="257"/>
      <c r="B1281" s="258" t="s">
        <v>14</v>
      </c>
    </row>
    <row r="1282">
      <c r="A1282" s="257"/>
      <c r="B1282" s="258" t="s">
        <v>14</v>
      </c>
    </row>
    <row r="1283">
      <c r="A1283" s="257"/>
      <c r="B1283" s="258" t="s">
        <v>14</v>
      </c>
    </row>
    <row r="1284">
      <c r="A1284" s="257"/>
      <c r="B1284" s="258" t="s">
        <v>14</v>
      </c>
    </row>
    <row r="1285">
      <c r="A1285" s="257"/>
      <c r="B1285" s="258" t="s">
        <v>14</v>
      </c>
    </row>
    <row r="1286">
      <c r="A1286" s="257"/>
      <c r="B1286" s="258" t="s">
        <v>14</v>
      </c>
    </row>
    <row r="1287">
      <c r="A1287" s="257"/>
      <c r="B1287" s="258" t="s">
        <v>14</v>
      </c>
    </row>
    <row r="1288">
      <c r="A1288" s="257"/>
      <c r="B1288" s="258" t="s">
        <v>14</v>
      </c>
    </row>
    <row r="1289">
      <c r="A1289" s="257"/>
      <c r="B1289" s="258" t="s">
        <v>14</v>
      </c>
    </row>
    <row r="1290">
      <c r="A1290" s="257"/>
      <c r="B1290" s="258" t="s">
        <v>14</v>
      </c>
    </row>
    <row r="1291">
      <c r="A1291" s="257"/>
      <c r="B1291" s="258" t="s">
        <v>14</v>
      </c>
    </row>
    <row r="1292">
      <c r="A1292" s="257"/>
      <c r="B1292" s="258" t="s">
        <v>14</v>
      </c>
    </row>
    <row r="1293">
      <c r="A1293" s="257"/>
      <c r="B1293" s="258" t="s">
        <v>14</v>
      </c>
    </row>
    <row r="1294">
      <c r="A1294" s="257"/>
      <c r="B1294" s="258" t="s">
        <v>14</v>
      </c>
    </row>
    <row r="1295">
      <c r="A1295" s="257"/>
      <c r="B1295" s="258" t="s">
        <v>14</v>
      </c>
    </row>
    <row r="1296">
      <c r="A1296" s="257"/>
      <c r="B1296" s="258" t="s">
        <v>14</v>
      </c>
    </row>
    <row r="1297">
      <c r="A1297" s="257"/>
      <c r="B1297" s="258" t="s">
        <v>14</v>
      </c>
    </row>
    <row r="1298">
      <c r="A1298" s="257"/>
      <c r="B1298" s="258" t="s">
        <v>14</v>
      </c>
    </row>
    <row r="1299">
      <c r="A1299" s="257"/>
      <c r="B1299" s="258" t="s">
        <v>14</v>
      </c>
    </row>
    <row r="1300">
      <c r="A1300" s="257"/>
      <c r="B1300" s="258" t="s">
        <v>14</v>
      </c>
    </row>
    <row r="1301">
      <c r="A1301" s="257"/>
      <c r="B1301" s="258" t="s">
        <v>14</v>
      </c>
    </row>
    <row r="1302">
      <c r="A1302" s="257"/>
      <c r="B1302" s="258" t="s">
        <v>14</v>
      </c>
    </row>
    <row r="1303">
      <c r="A1303" s="257"/>
      <c r="B1303" s="258" t="s">
        <v>14</v>
      </c>
    </row>
    <row r="1304">
      <c r="A1304" s="257"/>
      <c r="B1304" s="258" t="s">
        <v>14</v>
      </c>
    </row>
    <row r="1305">
      <c r="A1305" s="257"/>
      <c r="B1305" s="258" t="s">
        <v>14</v>
      </c>
    </row>
    <row r="1306">
      <c r="A1306" s="257"/>
      <c r="B1306" s="258" t="s">
        <v>14</v>
      </c>
    </row>
    <row r="1307">
      <c r="A1307" s="257"/>
      <c r="B1307" s="258" t="s">
        <v>14</v>
      </c>
    </row>
    <row r="1308">
      <c r="A1308" s="257"/>
      <c r="B1308" s="258" t="s">
        <v>14</v>
      </c>
    </row>
    <row r="1309">
      <c r="A1309" s="257"/>
      <c r="B1309" s="258" t="s">
        <v>14</v>
      </c>
    </row>
    <row r="1310">
      <c r="A1310" s="257"/>
      <c r="B1310" s="258" t="s">
        <v>14</v>
      </c>
    </row>
    <row r="1311">
      <c r="A1311" s="257"/>
      <c r="B1311" s="258" t="s">
        <v>14</v>
      </c>
    </row>
    <row r="1312">
      <c r="A1312" s="257"/>
      <c r="B1312" s="258" t="s">
        <v>14</v>
      </c>
    </row>
    <row r="1313">
      <c r="A1313" s="257"/>
      <c r="B1313" s="258" t="s">
        <v>14</v>
      </c>
    </row>
    <row r="1314">
      <c r="A1314" s="257"/>
      <c r="B1314" s="258" t="s">
        <v>14</v>
      </c>
    </row>
    <row r="1315">
      <c r="A1315" s="257"/>
      <c r="B1315" s="258" t="s">
        <v>14</v>
      </c>
    </row>
    <row r="1316">
      <c r="A1316" s="257"/>
      <c r="B1316" s="258" t="s">
        <v>14</v>
      </c>
    </row>
    <row r="1317">
      <c r="A1317" s="257"/>
      <c r="B1317" s="258" t="s">
        <v>14</v>
      </c>
    </row>
    <row r="1318">
      <c r="A1318" s="257"/>
      <c r="B1318" s="258" t="s">
        <v>14</v>
      </c>
    </row>
    <row r="1319">
      <c r="A1319" s="257"/>
      <c r="B1319" s="258" t="s">
        <v>14</v>
      </c>
    </row>
    <row r="1320">
      <c r="A1320" s="257"/>
      <c r="B1320" s="258" t="s">
        <v>14</v>
      </c>
    </row>
    <row r="1321">
      <c r="A1321" s="257"/>
      <c r="B1321" s="258" t="s">
        <v>14</v>
      </c>
    </row>
    <row r="1322">
      <c r="A1322" s="257"/>
      <c r="B1322" s="258" t="s">
        <v>14</v>
      </c>
    </row>
    <row r="1323">
      <c r="A1323" s="257"/>
      <c r="B1323" s="258" t="s">
        <v>14</v>
      </c>
    </row>
    <row r="1324">
      <c r="A1324" s="257"/>
      <c r="B1324" s="258" t="s">
        <v>14</v>
      </c>
    </row>
    <row r="1325">
      <c r="A1325" s="257"/>
      <c r="B1325" s="258" t="s">
        <v>14</v>
      </c>
    </row>
    <row r="1326">
      <c r="A1326" s="257"/>
      <c r="B1326" s="258" t="s">
        <v>14</v>
      </c>
    </row>
    <row r="1327">
      <c r="A1327" s="257"/>
      <c r="B1327" s="258" t="s">
        <v>14</v>
      </c>
    </row>
    <row r="1328">
      <c r="A1328" s="257"/>
      <c r="B1328" s="258" t="s">
        <v>14</v>
      </c>
    </row>
    <row r="1329">
      <c r="A1329" s="257"/>
      <c r="B1329" s="258" t="s">
        <v>14</v>
      </c>
    </row>
    <row r="1330">
      <c r="A1330" s="257"/>
      <c r="B1330" s="258" t="s">
        <v>14</v>
      </c>
    </row>
    <row r="1331">
      <c r="A1331" s="257"/>
      <c r="B1331" s="258" t="s">
        <v>14</v>
      </c>
    </row>
    <row r="1332">
      <c r="A1332" s="257"/>
      <c r="B1332" s="258" t="s">
        <v>14</v>
      </c>
    </row>
    <row r="1333">
      <c r="A1333" s="257"/>
      <c r="B1333" s="258" t="s">
        <v>14</v>
      </c>
    </row>
    <row r="1334">
      <c r="A1334" s="257"/>
      <c r="B1334" s="258" t="s">
        <v>14</v>
      </c>
    </row>
    <row r="1335">
      <c r="A1335" s="257"/>
      <c r="B1335" s="258" t="s">
        <v>14</v>
      </c>
    </row>
    <row r="1336">
      <c r="A1336" s="257"/>
      <c r="B1336" s="258" t="s">
        <v>14</v>
      </c>
    </row>
    <row r="1337">
      <c r="A1337" s="257"/>
      <c r="B1337" s="258" t="s">
        <v>14</v>
      </c>
    </row>
    <row r="1338">
      <c r="A1338" s="257"/>
      <c r="B1338" s="258" t="s">
        <v>14</v>
      </c>
    </row>
    <row r="1339">
      <c r="A1339" s="257"/>
      <c r="B1339" s="258" t="s">
        <v>14</v>
      </c>
    </row>
    <row r="1340">
      <c r="A1340" s="257"/>
      <c r="B1340" s="258" t="s">
        <v>14</v>
      </c>
    </row>
    <row r="1341">
      <c r="A1341" s="257"/>
      <c r="B1341" s="258" t="s">
        <v>14</v>
      </c>
    </row>
    <row r="1342">
      <c r="A1342" s="257"/>
      <c r="B1342" s="258" t="s">
        <v>14</v>
      </c>
    </row>
    <row r="1343">
      <c r="A1343" s="257"/>
      <c r="B1343" s="258" t="s">
        <v>14</v>
      </c>
    </row>
    <row r="1344">
      <c r="A1344" s="257"/>
      <c r="B1344" s="258" t="s">
        <v>14</v>
      </c>
    </row>
    <row r="1345">
      <c r="A1345" s="257"/>
      <c r="B1345" s="258" t="s">
        <v>14</v>
      </c>
    </row>
    <row r="1346">
      <c r="A1346" s="257"/>
      <c r="B1346" s="258" t="s">
        <v>14</v>
      </c>
    </row>
    <row r="1347">
      <c r="A1347" s="257"/>
      <c r="B1347" s="258" t="s">
        <v>14</v>
      </c>
    </row>
    <row r="1348">
      <c r="A1348" s="257"/>
      <c r="B1348" s="258" t="s">
        <v>14</v>
      </c>
    </row>
    <row r="1349">
      <c r="A1349" s="257"/>
      <c r="B1349" s="258" t="s">
        <v>14</v>
      </c>
    </row>
    <row r="1350">
      <c r="A1350" s="257"/>
      <c r="B1350" s="258" t="s">
        <v>14</v>
      </c>
    </row>
    <row r="1351">
      <c r="A1351" s="257"/>
      <c r="B1351" s="258" t="s">
        <v>14</v>
      </c>
    </row>
    <row r="1352">
      <c r="A1352" s="257"/>
      <c r="B1352" s="258" t="s">
        <v>14</v>
      </c>
    </row>
    <row r="1353">
      <c r="A1353" s="257"/>
      <c r="B1353" s="258" t="s">
        <v>14</v>
      </c>
    </row>
    <row r="1354">
      <c r="A1354" s="257"/>
      <c r="B1354" s="258" t="s">
        <v>14</v>
      </c>
    </row>
    <row r="1355">
      <c r="A1355" s="257"/>
      <c r="B1355" s="258" t="s">
        <v>14</v>
      </c>
    </row>
    <row r="1356">
      <c r="A1356" s="257"/>
      <c r="B1356" s="258" t="s">
        <v>14</v>
      </c>
    </row>
    <row r="1357">
      <c r="A1357" s="257"/>
      <c r="B1357" s="258" t="s">
        <v>14</v>
      </c>
    </row>
    <row r="1358">
      <c r="A1358" s="257"/>
      <c r="B1358" s="258" t="s">
        <v>14</v>
      </c>
    </row>
    <row r="1359">
      <c r="A1359" s="257"/>
      <c r="B1359" s="258" t="s">
        <v>14</v>
      </c>
    </row>
    <row r="1360">
      <c r="A1360" s="257"/>
      <c r="B1360" s="258" t="s">
        <v>14</v>
      </c>
    </row>
    <row r="1361">
      <c r="A1361" s="257"/>
      <c r="B1361" s="258" t="s">
        <v>14</v>
      </c>
    </row>
    <row r="1362">
      <c r="A1362" s="257"/>
      <c r="B1362" s="258" t="s">
        <v>14</v>
      </c>
    </row>
    <row r="1363">
      <c r="A1363" s="257"/>
      <c r="B1363" s="258" t="s">
        <v>14</v>
      </c>
    </row>
    <row r="1364">
      <c r="A1364" s="257"/>
      <c r="B1364" s="258" t="s">
        <v>14</v>
      </c>
    </row>
    <row r="1365">
      <c r="A1365" s="257"/>
      <c r="B1365" s="258" t="s">
        <v>14</v>
      </c>
    </row>
    <row r="1366">
      <c r="A1366" s="257"/>
      <c r="B1366" s="258" t="s">
        <v>14</v>
      </c>
    </row>
    <row r="1367">
      <c r="A1367" s="257"/>
      <c r="B1367" s="258" t="s">
        <v>14</v>
      </c>
    </row>
    <row r="1368">
      <c r="A1368" s="257"/>
      <c r="B1368" s="258" t="s">
        <v>14</v>
      </c>
    </row>
    <row r="1369">
      <c r="A1369" s="257"/>
      <c r="B1369" s="258" t="s">
        <v>14</v>
      </c>
    </row>
    <row r="1370">
      <c r="A1370" s="257"/>
      <c r="B1370" s="258" t="s">
        <v>14</v>
      </c>
    </row>
    <row r="1371">
      <c r="A1371" s="257"/>
      <c r="B1371" s="258" t="s">
        <v>14</v>
      </c>
    </row>
    <row r="1372">
      <c r="A1372" s="257"/>
      <c r="B1372" s="258" t="s">
        <v>14</v>
      </c>
    </row>
    <row r="1373">
      <c r="A1373" s="257"/>
      <c r="B1373" s="258" t="s">
        <v>14</v>
      </c>
    </row>
    <row r="1374">
      <c r="A1374" s="257"/>
      <c r="B1374" s="258" t="s">
        <v>14</v>
      </c>
    </row>
    <row r="1375">
      <c r="A1375" s="257"/>
      <c r="B1375" s="258" t="s">
        <v>14</v>
      </c>
    </row>
    <row r="1376">
      <c r="A1376" s="257"/>
      <c r="B1376" s="258" t="s">
        <v>14</v>
      </c>
    </row>
    <row r="1377">
      <c r="A1377" s="257"/>
      <c r="B1377" s="258" t="s">
        <v>14</v>
      </c>
    </row>
    <row r="1378">
      <c r="A1378" s="257"/>
      <c r="B1378" s="258" t="s">
        <v>14</v>
      </c>
    </row>
    <row r="1379">
      <c r="A1379" s="257"/>
      <c r="B1379" s="258" t="s">
        <v>14</v>
      </c>
    </row>
    <row r="1380">
      <c r="A1380" s="257"/>
      <c r="B1380" s="258" t="s">
        <v>14</v>
      </c>
    </row>
    <row r="1381">
      <c r="A1381" s="257"/>
      <c r="B1381" s="258" t="s">
        <v>14</v>
      </c>
    </row>
    <row r="1382">
      <c r="A1382" s="257"/>
      <c r="B1382" s="258" t="s">
        <v>14</v>
      </c>
    </row>
    <row r="1383">
      <c r="A1383" s="257"/>
      <c r="B1383" s="258" t="s">
        <v>14</v>
      </c>
    </row>
    <row r="1384">
      <c r="A1384" s="257"/>
      <c r="B1384" s="258" t="s">
        <v>14</v>
      </c>
    </row>
    <row r="1385">
      <c r="A1385" s="257"/>
      <c r="B1385" s="258" t="s">
        <v>14</v>
      </c>
    </row>
    <row r="1386">
      <c r="A1386" s="257"/>
      <c r="B1386" s="258" t="s">
        <v>14</v>
      </c>
    </row>
    <row r="1387">
      <c r="A1387" s="257"/>
      <c r="B1387" s="258" t="s">
        <v>14</v>
      </c>
    </row>
    <row r="1388">
      <c r="A1388" s="257"/>
      <c r="B1388" s="258" t="s">
        <v>14</v>
      </c>
    </row>
    <row r="1389">
      <c r="A1389" s="257"/>
      <c r="B1389" s="258" t="s">
        <v>14</v>
      </c>
    </row>
    <row r="1390">
      <c r="A1390" s="257"/>
      <c r="B1390" s="258" t="s">
        <v>14</v>
      </c>
    </row>
    <row r="1391">
      <c r="A1391" s="257"/>
      <c r="B1391" s="258" t="s">
        <v>14</v>
      </c>
    </row>
    <row r="1392">
      <c r="A1392" s="257"/>
      <c r="B1392" s="258" t="s">
        <v>14</v>
      </c>
    </row>
    <row r="1393">
      <c r="A1393" s="257"/>
      <c r="B1393" s="258" t="s">
        <v>14</v>
      </c>
    </row>
    <row r="1394">
      <c r="A1394" s="257"/>
      <c r="B1394" s="258" t="s">
        <v>14</v>
      </c>
    </row>
    <row r="1395">
      <c r="A1395" s="257"/>
      <c r="B1395" s="258" t="s">
        <v>14</v>
      </c>
    </row>
    <row r="1396">
      <c r="A1396" s="257"/>
      <c r="B1396" s="258" t="s">
        <v>14</v>
      </c>
    </row>
    <row r="1397">
      <c r="A1397" s="257"/>
      <c r="B1397" s="258" t="s">
        <v>14</v>
      </c>
    </row>
    <row r="1398">
      <c r="A1398" s="257"/>
      <c r="B1398" s="258" t="s">
        <v>14</v>
      </c>
    </row>
    <row r="1399">
      <c r="A1399" s="257"/>
      <c r="B1399" s="258" t="s">
        <v>14</v>
      </c>
    </row>
    <row r="1400">
      <c r="A1400" s="257"/>
      <c r="B1400" s="258" t="s">
        <v>14</v>
      </c>
    </row>
    <row r="1401">
      <c r="A1401" s="257"/>
      <c r="B1401" s="258" t="s">
        <v>14</v>
      </c>
    </row>
    <row r="1402">
      <c r="A1402" s="257"/>
      <c r="B1402" s="258" t="s">
        <v>14</v>
      </c>
    </row>
    <row r="1403">
      <c r="A1403" s="257"/>
      <c r="B1403" s="258" t="s">
        <v>14</v>
      </c>
    </row>
    <row r="1404">
      <c r="A1404" s="257"/>
      <c r="B1404" s="258" t="s">
        <v>14</v>
      </c>
    </row>
    <row r="1405">
      <c r="A1405" s="257"/>
      <c r="B1405" s="258" t="s">
        <v>14</v>
      </c>
    </row>
    <row r="1406">
      <c r="A1406" s="257"/>
      <c r="B1406" s="258" t="s">
        <v>14</v>
      </c>
    </row>
    <row r="1407">
      <c r="A1407" s="257"/>
      <c r="B1407" s="258" t="s">
        <v>14</v>
      </c>
    </row>
    <row r="1408">
      <c r="A1408" s="257"/>
      <c r="B1408" s="258" t="s">
        <v>14</v>
      </c>
    </row>
    <row r="1409">
      <c r="A1409" s="257"/>
      <c r="B1409" s="258" t="s">
        <v>14</v>
      </c>
    </row>
    <row r="1410">
      <c r="A1410" s="257"/>
      <c r="B1410" s="258" t="s">
        <v>14</v>
      </c>
    </row>
    <row r="1411">
      <c r="A1411" s="257"/>
      <c r="B1411" s="258" t="s">
        <v>14</v>
      </c>
    </row>
    <row r="1412">
      <c r="A1412" s="257"/>
      <c r="B1412" s="258" t="s">
        <v>14</v>
      </c>
    </row>
    <row r="1413">
      <c r="A1413" s="257"/>
      <c r="B1413" s="258" t="s">
        <v>14</v>
      </c>
    </row>
    <row r="1414">
      <c r="A1414" s="257"/>
      <c r="B1414" s="258" t="s">
        <v>14</v>
      </c>
    </row>
    <row r="1415">
      <c r="A1415" s="257"/>
      <c r="B1415" s="258" t="s">
        <v>14</v>
      </c>
    </row>
    <row r="1416">
      <c r="A1416" s="257"/>
      <c r="B1416" s="258" t="s">
        <v>14</v>
      </c>
    </row>
    <row r="1417">
      <c r="A1417" s="257"/>
      <c r="B1417" s="258" t="s">
        <v>14</v>
      </c>
    </row>
    <row r="1418">
      <c r="A1418" s="257"/>
      <c r="B1418" s="258" t="s">
        <v>14</v>
      </c>
    </row>
    <row r="1419">
      <c r="A1419" s="257"/>
      <c r="B1419" s="258" t="s">
        <v>14</v>
      </c>
    </row>
    <row r="1420">
      <c r="A1420" s="257"/>
      <c r="B1420" s="258" t="s">
        <v>14</v>
      </c>
    </row>
    <row r="1421">
      <c r="A1421" s="257"/>
      <c r="B1421" s="258" t="s">
        <v>14</v>
      </c>
    </row>
    <row r="1422">
      <c r="A1422" s="257"/>
      <c r="B1422" s="258" t="s">
        <v>14</v>
      </c>
    </row>
    <row r="1423">
      <c r="A1423" s="257"/>
      <c r="B1423" s="258" t="s">
        <v>14</v>
      </c>
    </row>
    <row r="1424">
      <c r="A1424" s="257"/>
      <c r="B1424" s="258" t="s">
        <v>14</v>
      </c>
    </row>
    <row r="1425">
      <c r="A1425" s="257"/>
      <c r="B1425" s="258" t="s">
        <v>14</v>
      </c>
    </row>
    <row r="1426">
      <c r="A1426" s="257"/>
      <c r="B1426" s="258" t="s">
        <v>14</v>
      </c>
    </row>
    <row r="1427">
      <c r="A1427" s="257"/>
      <c r="B1427" s="258" t="s">
        <v>14</v>
      </c>
    </row>
    <row r="1428">
      <c r="A1428" s="257"/>
      <c r="B1428" s="258" t="s">
        <v>14</v>
      </c>
    </row>
    <row r="1429">
      <c r="A1429" s="257"/>
      <c r="B1429" s="258" t="s">
        <v>14</v>
      </c>
    </row>
    <row r="1430">
      <c r="A1430" s="257"/>
      <c r="B1430" s="258" t="s">
        <v>14</v>
      </c>
    </row>
    <row r="1431">
      <c r="A1431" s="257"/>
      <c r="B1431" s="258" t="s">
        <v>14</v>
      </c>
    </row>
    <row r="1432">
      <c r="A1432" s="257"/>
      <c r="B1432" s="258" t="s">
        <v>14</v>
      </c>
    </row>
    <row r="1433">
      <c r="A1433" s="257"/>
      <c r="B1433" s="258" t="s">
        <v>14</v>
      </c>
    </row>
    <row r="1434">
      <c r="A1434" s="257"/>
      <c r="B1434" s="258" t="s">
        <v>14</v>
      </c>
    </row>
    <row r="1435">
      <c r="A1435" s="257"/>
      <c r="B1435" s="258" t="s">
        <v>14</v>
      </c>
    </row>
    <row r="1436">
      <c r="A1436" s="257"/>
      <c r="B1436" s="258" t="s">
        <v>14</v>
      </c>
    </row>
    <row r="1437">
      <c r="A1437" s="257"/>
      <c r="B1437" s="258" t="s">
        <v>14</v>
      </c>
    </row>
    <row r="1438">
      <c r="A1438" s="257"/>
      <c r="B1438" s="258" t="s">
        <v>14</v>
      </c>
    </row>
    <row r="1439">
      <c r="A1439" s="257"/>
      <c r="B1439" s="258" t="s">
        <v>14</v>
      </c>
    </row>
    <row r="1440">
      <c r="A1440" s="257"/>
      <c r="B1440" s="258" t="s">
        <v>14</v>
      </c>
    </row>
    <row r="1441">
      <c r="A1441" s="257"/>
      <c r="B1441" s="258" t="s">
        <v>14</v>
      </c>
    </row>
    <row r="1442">
      <c r="A1442" s="257"/>
      <c r="B1442" s="258" t="s">
        <v>14</v>
      </c>
    </row>
    <row r="1443">
      <c r="A1443" s="257"/>
      <c r="B1443" s="258" t="s">
        <v>14</v>
      </c>
    </row>
    <row r="1444">
      <c r="A1444" s="257"/>
      <c r="B1444" s="258" t="s">
        <v>14</v>
      </c>
    </row>
    <row r="1445">
      <c r="A1445" s="257"/>
      <c r="B1445" s="258" t="s">
        <v>14</v>
      </c>
    </row>
    <row r="1446">
      <c r="A1446" s="257"/>
      <c r="B1446" s="258" t="s">
        <v>14</v>
      </c>
    </row>
    <row r="1447">
      <c r="A1447" s="257"/>
      <c r="B1447" s="258" t="s">
        <v>14</v>
      </c>
    </row>
    <row r="1448">
      <c r="A1448" s="257"/>
      <c r="B1448" s="258" t="s">
        <v>14</v>
      </c>
    </row>
    <row r="1449">
      <c r="A1449" s="257"/>
      <c r="B1449" s="258" t="s">
        <v>14</v>
      </c>
    </row>
    <row r="1450">
      <c r="A1450" s="257"/>
      <c r="B1450" s="258" t="s">
        <v>14</v>
      </c>
    </row>
    <row r="1451">
      <c r="A1451" s="257"/>
      <c r="B1451" s="258" t="s">
        <v>14</v>
      </c>
    </row>
    <row r="1452">
      <c r="A1452" s="257"/>
      <c r="B1452" s="258" t="s">
        <v>14</v>
      </c>
    </row>
    <row r="1453">
      <c r="A1453" s="257"/>
      <c r="B1453" s="258" t="s">
        <v>14</v>
      </c>
    </row>
    <row r="1454">
      <c r="A1454" s="257"/>
      <c r="B1454" s="258" t="s">
        <v>14</v>
      </c>
    </row>
    <row r="1455">
      <c r="A1455" s="257"/>
      <c r="B1455" s="258" t="s">
        <v>14</v>
      </c>
    </row>
    <row r="1456">
      <c r="A1456" s="257"/>
      <c r="B1456" s="258" t="s">
        <v>14</v>
      </c>
    </row>
    <row r="1457">
      <c r="A1457" s="257"/>
      <c r="B1457" s="258" t="s">
        <v>14</v>
      </c>
    </row>
    <row r="1458">
      <c r="A1458" s="257"/>
      <c r="B1458" s="258" t="s">
        <v>14</v>
      </c>
    </row>
    <row r="1459">
      <c r="A1459" s="257"/>
      <c r="B1459" s="258" t="s">
        <v>14</v>
      </c>
    </row>
    <row r="1460">
      <c r="A1460" s="257"/>
      <c r="B1460" s="258" t="s">
        <v>14</v>
      </c>
    </row>
    <row r="1461">
      <c r="A1461" s="257"/>
      <c r="B1461" s="258" t="s">
        <v>14</v>
      </c>
    </row>
    <row r="1462">
      <c r="A1462" s="257"/>
      <c r="B1462" s="258" t="s">
        <v>14</v>
      </c>
    </row>
    <row r="1463">
      <c r="A1463" s="257"/>
      <c r="B1463" s="258" t="s">
        <v>14</v>
      </c>
    </row>
    <row r="1464">
      <c r="A1464" s="257"/>
      <c r="B1464" s="258" t="s">
        <v>14</v>
      </c>
    </row>
    <row r="1465">
      <c r="A1465" s="257"/>
      <c r="B1465" s="258" t="s">
        <v>14</v>
      </c>
    </row>
    <row r="1466">
      <c r="A1466" s="257"/>
      <c r="B1466" s="258" t="s">
        <v>14</v>
      </c>
    </row>
    <row r="1467">
      <c r="A1467" s="257"/>
      <c r="B1467" s="258" t="s">
        <v>14</v>
      </c>
    </row>
    <row r="1468">
      <c r="A1468" s="257"/>
      <c r="B1468" s="258" t="s">
        <v>14</v>
      </c>
    </row>
    <row r="1469">
      <c r="A1469" s="257"/>
      <c r="B1469" s="258" t="s">
        <v>14</v>
      </c>
    </row>
    <row r="1470">
      <c r="A1470" s="257"/>
      <c r="B1470" s="258" t="s">
        <v>14</v>
      </c>
    </row>
    <row r="1471">
      <c r="A1471" s="257"/>
      <c r="B1471" s="258" t="s">
        <v>14</v>
      </c>
    </row>
    <row r="1472">
      <c r="A1472" s="257"/>
      <c r="B1472" s="258" t="s">
        <v>14</v>
      </c>
    </row>
    <row r="1473">
      <c r="A1473" s="257"/>
      <c r="B1473" s="258" t="s">
        <v>14</v>
      </c>
    </row>
    <row r="1474">
      <c r="A1474" s="257"/>
      <c r="B1474" s="258" t="s">
        <v>14</v>
      </c>
    </row>
    <row r="1475">
      <c r="A1475" s="257"/>
      <c r="B1475" s="258" t="s">
        <v>14</v>
      </c>
    </row>
    <row r="1476">
      <c r="A1476" s="257"/>
      <c r="B1476" s="258" t="s">
        <v>14</v>
      </c>
    </row>
    <row r="1477">
      <c r="A1477" s="257"/>
      <c r="B1477" s="258" t="s">
        <v>14</v>
      </c>
    </row>
    <row r="1478">
      <c r="A1478" s="257"/>
      <c r="B1478" s="258" t="s">
        <v>14</v>
      </c>
    </row>
    <row r="1479">
      <c r="A1479" s="257"/>
      <c r="B1479" s="258" t="s">
        <v>14</v>
      </c>
    </row>
    <row r="1480">
      <c r="A1480" s="257"/>
      <c r="B1480" s="258" t="s">
        <v>14</v>
      </c>
    </row>
    <row r="1481">
      <c r="A1481" s="257"/>
      <c r="B1481" s="258" t="s">
        <v>14</v>
      </c>
    </row>
    <row r="1482">
      <c r="A1482" s="257"/>
      <c r="B1482" s="258" t="s">
        <v>14</v>
      </c>
    </row>
    <row r="1483">
      <c r="A1483" s="257"/>
      <c r="B1483" s="258" t="s">
        <v>14</v>
      </c>
    </row>
    <row r="1484">
      <c r="A1484" s="257"/>
      <c r="B1484" s="258" t="s">
        <v>14</v>
      </c>
    </row>
    <row r="1485">
      <c r="A1485" s="257"/>
      <c r="B1485" s="258" t="s">
        <v>14</v>
      </c>
    </row>
    <row r="1486">
      <c r="A1486" s="257"/>
      <c r="B1486" s="258" t="s">
        <v>14</v>
      </c>
    </row>
    <row r="1487">
      <c r="A1487" s="257"/>
      <c r="B1487" s="258" t="s">
        <v>14</v>
      </c>
    </row>
    <row r="1488">
      <c r="A1488" s="257"/>
      <c r="B1488" s="258" t="s">
        <v>14</v>
      </c>
    </row>
    <row r="1489">
      <c r="A1489" s="257"/>
      <c r="B1489" s="258" t="s">
        <v>14</v>
      </c>
    </row>
    <row r="1490">
      <c r="A1490" s="257"/>
      <c r="B1490" s="258" t="s">
        <v>14</v>
      </c>
    </row>
    <row r="1491">
      <c r="A1491" s="257"/>
      <c r="B1491" s="258" t="s">
        <v>14</v>
      </c>
    </row>
    <row r="1492">
      <c r="A1492" s="257"/>
      <c r="B1492" s="258" t="s">
        <v>14</v>
      </c>
    </row>
    <row r="1493">
      <c r="A1493" s="257"/>
      <c r="B1493" s="258" t="s">
        <v>14</v>
      </c>
    </row>
    <row r="1494">
      <c r="A1494" s="257"/>
      <c r="B1494" s="258" t="s">
        <v>14</v>
      </c>
    </row>
    <row r="1495">
      <c r="A1495" s="257"/>
      <c r="B1495" s="258" t="s">
        <v>14</v>
      </c>
    </row>
    <row r="1496">
      <c r="A1496" s="257"/>
      <c r="B1496" s="258" t="s">
        <v>14</v>
      </c>
    </row>
    <row r="1497">
      <c r="A1497" s="257"/>
      <c r="B1497" s="258" t="s">
        <v>14</v>
      </c>
    </row>
    <row r="1498">
      <c r="A1498" s="257"/>
      <c r="B1498" s="258" t="s">
        <v>14</v>
      </c>
    </row>
    <row r="1499">
      <c r="A1499" s="257"/>
      <c r="B1499" s="258" t="s">
        <v>14</v>
      </c>
    </row>
    <row r="1500">
      <c r="A1500" s="257"/>
      <c r="B1500" s="258" t="s">
        <v>14</v>
      </c>
    </row>
    <row r="1501">
      <c r="A1501" s="257"/>
      <c r="B1501" s="258" t="s">
        <v>14</v>
      </c>
    </row>
    <row r="1502">
      <c r="A1502" s="257"/>
      <c r="B1502" s="258" t="s">
        <v>14</v>
      </c>
    </row>
    <row r="1503">
      <c r="A1503" s="257"/>
      <c r="B1503" s="258" t="s">
        <v>14</v>
      </c>
    </row>
    <row r="1504">
      <c r="A1504" s="257"/>
      <c r="B1504" s="258" t="s">
        <v>14</v>
      </c>
    </row>
    <row r="1505">
      <c r="A1505" s="257"/>
      <c r="B1505" s="258" t="s">
        <v>14</v>
      </c>
    </row>
    <row r="1506">
      <c r="A1506" s="257"/>
      <c r="B1506" s="258" t="s">
        <v>14</v>
      </c>
    </row>
    <row r="1507">
      <c r="A1507" s="257"/>
      <c r="B1507" s="258" t="s">
        <v>14</v>
      </c>
    </row>
    <row r="1508">
      <c r="A1508" s="257"/>
      <c r="B1508" s="258" t="s">
        <v>14</v>
      </c>
    </row>
    <row r="1509">
      <c r="A1509" s="257"/>
      <c r="B1509" s="258" t="s">
        <v>14</v>
      </c>
    </row>
    <row r="1510">
      <c r="A1510" s="257"/>
      <c r="B1510" s="258" t="s">
        <v>14</v>
      </c>
    </row>
    <row r="1511">
      <c r="A1511" s="257"/>
      <c r="B1511" s="258" t="s">
        <v>14</v>
      </c>
    </row>
    <row r="1512">
      <c r="A1512" s="257"/>
      <c r="B1512" s="258" t="s">
        <v>14</v>
      </c>
    </row>
    <row r="1513">
      <c r="A1513" s="257"/>
      <c r="B1513" s="258" t="s">
        <v>14</v>
      </c>
    </row>
    <row r="1514">
      <c r="A1514" s="257"/>
      <c r="B1514" s="258" t="s">
        <v>14</v>
      </c>
    </row>
    <row r="1515">
      <c r="A1515" s="257"/>
      <c r="B1515" s="258" t="s">
        <v>14</v>
      </c>
    </row>
    <row r="1516">
      <c r="A1516" s="257"/>
      <c r="B1516" s="258" t="s">
        <v>14</v>
      </c>
    </row>
    <row r="1517">
      <c r="A1517" s="257"/>
      <c r="B1517" s="258" t="s">
        <v>14</v>
      </c>
    </row>
    <row r="1518">
      <c r="A1518" s="257"/>
      <c r="B1518" s="258" t="s">
        <v>14</v>
      </c>
    </row>
    <row r="1519">
      <c r="A1519" s="257"/>
      <c r="B1519" s="258" t="s">
        <v>14</v>
      </c>
    </row>
    <row r="1520">
      <c r="A1520" s="257"/>
      <c r="B1520" s="258" t="s">
        <v>14</v>
      </c>
    </row>
    <row r="1521">
      <c r="A1521" s="257"/>
      <c r="B1521" s="258" t="s">
        <v>14</v>
      </c>
    </row>
    <row r="1522">
      <c r="A1522" s="257"/>
      <c r="B1522" s="258" t="s">
        <v>14</v>
      </c>
    </row>
    <row r="1523">
      <c r="A1523" s="257"/>
      <c r="B1523" s="258" t="s">
        <v>14</v>
      </c>
    </row>
    <row r="1524">
      <c r="A1524" s="257"/>
      <c r="B1524" s="258" t="s">
        <v>14</v>
      </c>
    </row>
    <row r="1525">
      <c r="A1525" s="257"/>
      <c r="B1525" s="258" t="s">
        <v>14</v>
      </c>
    </row>
    <row r="1526">
      <c r="A1526" s="257"/>
      <c r="B1526" s="258" t="s">
        <v>14</v>
      </c>
    </row>
    <row r="1527">
      <c r="A1527" s="257"/>
      <c r="B1527" s="258" t="s">
        <v>14</v>
      </c>
    </row>
    <row r="1528">
      <c r="A1528" s="257"/>
      <c r="B1528" s="258" t="s">
        <v>14</v>
      </c>
    </row>
    <row r="1529">
      <c r="A1529" s="257"/>
      <c r="B1529" s="258" t="s">
        <v>14</v>
      </c>
    </row>
    <row r="1530">
      <c r="A1530" s="257"/>
      <c r="B1530" s="258" t="s">
        <v>14</v>
      </c>
    </row>
    <row r="1531">
      <c r="A1531" s="257"/>
      <c r="B1531" s="258" t="s">
        <v>14</v>
      </c>
    </row>
    <row r="1532">
      <c r="A1532" s="257"/>
      <c r="B1532" s="258" t="s">
        <v>14</v>
      </c>
    </row>
    <row r="1533">
      <c r="A1533" s="257"/>
      <c r="B1533" s="258" t="s">
        <v>14</v>
      </c>
    </row>
    <row r="1534">
      <c r="A1534" s="257"/>
      <c r="B1534" s="258" t="s">
        <v>14</v>
      </c>
    </row>
    <row r="1535">
      <c r="A1535" s="257"/>
      <c r="B1535" s="258" t="s">
        <v>14</v>
      </c>
    </row>
    <row r="1536">
      <c r="A1536" s="257"/>
      <c r="B1536" s="258" t="s">
        <v>14</v>
      </c>
    </row>
    <row r="1537">
      <c r="A1537" s="257"/>
      <c r="B1537" s="258" t="s">
        <v>14</v>
      </c>
    </row>
    <row r="1538">
      <c r="A1538" s="257"/>
      <c r="B1538" s="258" t="s">
        <v>14</v>
      </c>
    </row>
    <row r="1539">
      <c r="A1539" s="257"/>
      <c r="B1539" s="258" t="s">
        <v>14</v>
      </c>
    </row>
    <row r="1540">
      <c r="A1540" s="257"/>
      <c r="B1540" s="258" t="s">
        <v>14</v>
      </c>
    </row>
    <row r="1541">
      <c r="A1541" s="257"/>
      <c r="B1541" s="258" t="s">
        <v>14</v>
      </c>
    </row>
    <row r="1542">
      <c r="A1542" s="257"/>
      <c r="B1542" s="258" t="s">
        <v>14</v>
      </c>
    </row>
    <row r="1543">
      <c r="A1543" s="257"/>
      <c r="B1543" s="258" t="s">
        <v>14</v>
      </c>
    </row>
    <row r="1544">
      <c r="A1544" s="257"/>
      <c r="B1544" s="258" t="s">
        <v>14</v>
      </c>
    </row>
    <row r="1545">
      <c r="A1545" s="257"/>
      <c r="B1545" s="258" t="s">
        <v>14</v>
      </c>
    </row>
    <row r="1546">
      <c r="A1546" s="257"/>
      <c r="B1546" s="258" t="s">
        <v>14</v>
      </c>
    </row>
    <row r="1547">
      <c r="A1547" s="257"/>
      <c r="B1547" s="258" t="s">
        <v>14</v>
      </c>
    </row>
    <row r="1548">
      <c r="A1548" s="257"/>
      <c r="B1548" s="258" t="s">
        <v>14</v>
      </c>
    </row>
    <row r="1549">
      <c r="A1549" s="257"/>
      <c r="B1549" s="258" t="s">
        <v>14</v>
      </c>
    </row>
    <row r="1550">
      <c r="A1550" s="257"/>
      <c r="B1550" s="258" t="s">
        <v>14</v>
      </c>
    </row>
    <row r="1551">
      <c r="A1551" s="257"/>
      <c r="B1551" s="258" t="s">
        <v>14</v>
      </c>
    </row>
    <row r="1552">
      <c r="A1552" s="257"/>
      <c r="B1552" s="258" t="s">
        <v>14</v>
      </c>
    </row>
    <row r="1553">
      <c r="A1553" s="257"/>
      <c r="B1553" s="258" t="s">
        <v>14</v>
      </c>
    </row>
    <row r="1554">
      <c r="A1554" s="257"/>
      <c r="B1554" s="258" t="s">
        <v>14</v>
      </c>
    </row>
    <row r="1555">
      <c r="A1555" s="257"/>
      <c r="B1555" s="258" t="s">
        <v>14</v>
      </c>
    </row>
    <row r="1556">
      <c r="A1556" s="257"/>
      <c r="B1556" s="258" t="s">
        <v>14</v>
      </c>
    </row>
    <row r="1557">
      <c r="A1557" s="257"/>
      <c r="B1557" s="258" t="s">
        <v>14</v>
      </c>
    </row>
    <row r="1558">
      <c r="A1558" s="257"/>
      <c r="B1558" s="258" t="s">
        <v>14</v>
      </c>
    </row>
    <row r="1559">
      <c r="A1559" s="257"/>
      <c r="B1559" s="258" t="s">
        <v>14</v>
      </c>
    </row>
    <row r="1560">
      <c r="A1560" s="257"/>
      <c r="B1560" s="258" t="s">
        <v>14</v>
      </c>
    </row>
    <row r="1561">
      <c r="A1561" s="257"/>
      <c r="B1561" s="258" t="s">
        <v>14</v>
      </c>
    </row>
    <row r="1562">
      <c r="A1562" s="257"/>
      <c r="B1562" s="258" t="s">
        <v>14</v>
      </c>
    </row>
    <row r="1563">
      <c r="A1563" s="257"/>
      <c r="B1563" s="258" t="s">
        <v>14</v>
      </c>
    </row>
    <row r="1564">
      <c r="A1564" s="257"/>
      <c r="B1564" s="258" t="s">
        <v>14</v>
      </c>
    </row>
    <row r="1565">
      <c r="A1565" s="257"/>
      <c r="B1565" s="258" t="s">
        <v>14</v>
      </c>
    </row>
    <row r="1566">
      <c r="A1566" s="257"/>
      <c r="B1566" s="258" t="s">
        <v>14</v>
      </c>
    </row>
    <row r="1567">
      <c r="A1567" s="257"/>
      <c r="B1567" s="258" t="s">
        <v>14</v>
      </c>
    </row>
    <row r="1568">
      <c r="A1568" s="257"/>
      <c r="B1568" s="258" t="s">
        <v>14</v>
      </c>
    </row>
    <row r="1569">
      <c r="A1569" s="257"/>
      <c r="B1569" s="258" t="s">
        <v>14</v>
      </c>
    </row>
    <row r="1570">
      <c r="A1570" s="257"/>
      <c r="B1570" s="258" t="s">
        <v>14</v>
      </c>
    </row>
    <row r="1571">
      <c r="A1571" s="257"/>
      <c r="B1571" s="258" t="s">
        <v>14</v>
      </c>
    </row>
    <row r="1572">
      <c r="A1572" s="257"/>
      <c r="B1572" s="258" t="s">
        <v>14</v>
      </c>
    </row>
    <row r="1573">
      <c r="A1573" s="257"/>
      <c r="B1573" s="258" t="s">
        <v>14</v>
      </c>
    </row>
    <row r="1574">
      <c r="A1574" s="257"/>
      <c r="B1574" s="258" t="s">
        <v>14</v>
      </c>
    </row>
    <row r="1575">
      <c r="A1575" s="257"/>
      <c r="B1575" s="258" t="s">
        <v>14</v>
      </c>
    </row>
    <row r="1576">
      <c r="A1576" s="257"/>
      <c r="B1576" s="258" t="s">
        <v>14</v>
      </c>
    </row>
    <row r="1577">
      <c r="A1577" s="257"/>
      <c r="B1577" s="258" t="s">
        <v>14</v>
      </c>
    </row>
    <row r="1578">
      <c r="A1578" s="257"/>
      <c r="B1578" s="258" t="s">
        <v>14</v>
      </c>
    </row>
    <row r="1579">
      <c r="A1579" s="257"/>
      <c r="B1579" s="258" t="s">
        <v>14</v>
      </c>
    </row>
    <row r="1580">
      <c r="A1580" s="257"/>
      <c r="B1580" s="258" t="s">
        <v>14</v>
      </c>
    </row>
    <row r="1581">
      <c r="A1581" s="257"/>
      <c r="B1581" s="258" t="s">
        <v>14</v>
      </c>
    </row>
    <row r="1582">
      <c r="A1582" s="257"/>
      <c r="B1582" s="258" t="s">
        <v>14</v>
      </c>
    </row>
    <row r="1583">
      <c r="A1583" s="257"/>
      <c r="B1583" s="258" t="s">
        <v>14</v>
      </c>
    </row>
    <row r="1584">
      <c r="A1584" s="257"/>
      <c r="B1584" s="258" t="s">
        <v>14</v>
      </c>
    </row>
    <row r="1585">
      <c r="A1585" s="257"/>
      <c r="B1585" s="258" t="s">
        <v>14</v>
      </c>
    </row>
    <row r="1586">
      <c r="A1586" s="257"/>
      <c r="B1586" s="258" t="s">
        <v>14</v>
      </c>
    </row>
    <row r="1587">
      <c r="A1587" s="257"/>
      <c r="B1587" s="258" t="s">
        <v>14</v>
      </c>
    </row>
    <row r="1588">
      <c r="A1588" s="257"/>
      <c r="B1588" s="258" t="s">
        <v>14</v>
      </c>
    </row>
    <row r="1589">
      <c r="A1589" s="257"/>
      <c r="B1589" s="258" t="s">
        <v>14</v>
      </c>
    </row>
    <row r="1590">
      <c r="A1590" s="257"/>
      <c r="B1590" s="258" t="s">
        <v>14</v>
      </c>
    </row>
    <row r="1591">
      <c r="A1591" s="257"/>
      <c r="B1591" s="258" t="s">
        <v>14</v>
      </c>
    </row>
    <row r="1592">
      <c r="A1592" s="257"/>
      <c r="B1592" s="258" t="s">
        <v>14</v>
      </c>
    </row>
    <row r="1593">
      <c r="A1593" s="257"/>
      <c r="B1593" s="258" t="s">
        <v>14</v>
      </c>
    </row>
    <row r="1594">
      <c r="A1594" s="257"/>
      <c r="B1594" s="258" t="s">
        <v>14</v>
      </c>
    </row>
    <row r="1595">
      <c r="A1595" s="257"/>
      <c r="B1595" s="258" t="s">
        <v>14</v>
      </c>
    </row>
    <row r="1596">
      <c r="A1596" s="257"/>
      <c r="B1596" s="258" t="s">
        <v>14</v>
      </c>
    </row>
    <row r="1597">
      <c r="A1597" s="257"/>
      <c r="B1597" s="258" t="s">
        <v>14</v>
      </c>
    </row>
    <row r="1598">
      <c r="A1598" s="257"/>
      <c r="B1598" s="258" t="s">
        <v>14</v>
      </c>
    </row>
    <row r="1599">
      <c r="A1599" s="257"/>
      <c r="B1599" s="258" t="s">
        <v>14</v>
      </c>
    </row>
    <row r="1600">
      <c r="A1600" s="257"/>
      <c r="B1600" s="258" t="s">
        <v>14</v>
      </c>
    </row>
    <row r="1601">
      <c r="A1601" s="257"/>
      <c r="B1601" s="258" t="s">
        <v>14</v>
      </c>
    </row>
    <row r="1602">
      <c r="A1602" s="257"/>
      <c r="B1602" s="258" t="s">
        <v>14</v>
      </c>
    </row>
    <row r="1603">
      <c r="A1603" s="257"/>
      <c r="B1603" s="258" t="s">
        <v>14</v>
      </c>
    </row>
    <row r="1604">
      <c r="A1604" s="257"/>
      <c r="B1604" s="258" t="s">
        <v>14</v>
      </c>
    </row>
    <row r="1605">
      <c r="A1605" s="257"/>
      <c r="B1605" s="258" t="s">
        <v>14</v>
      </c>
    </row>
    <row r="1606">
      <c r="A1606" s="257"/>
      <c r="B1606" s="258" t="s">
        <v>14</v>
      </c>
    </row>
    <row r="1607">
      <c r="A1607" s="257"/>
      <c r="B1607" s="258" t="s">
        <v>14</v>
      </c>
    </row>
    <row r="1608">
      <c r="A1608" s="257"/>
      <c r="B1608" s="258" t="s">
        <v>14</v>
      </c>
    </row>
    <row r="1609">
      <c r="A1609" s="257"/>
      <c r="B1609" s="258" t="s">
        <v>14</v>
      </c>
    </row>
    <row r="1610">
      <c r="A1610" s="257"/>
      <c r="B1610" s="258" t="s">
        <v>14</v>
      </c>
    </row>
    <row r="1611">
      <c r="A1611" s="257"/>
      <c r="B1611" s="258" t="s">
        <v>14</v>
      </c>
    </row>
    <row r="1612">
      <c r="A1612" s="257"/>
      <c r="B1612" s="258" t="s">
        <v>14</v>
      </c>
    </row>
    <row r="1613">
      <c r="A1613" s="257"/>
      <c r="B1613" s="258" t="s">
        <v>14</v>
      </c>
    </row>
    <row r="1614">
      <c r="A1614" s="257"/>
      <c r="B1614" s="258" t="s">
        <v>14</v>
      </c>
    </row>
    <row r="1615">
      <c r="A1615" s="257"/>
      <c r="B1615" s="258" t="s">
        <v>14</v>
      </c>
    </row>
    <row r="1616">
      <c r="A1616" s="257"/>
      <c r="B1616" s="258" t="s">
        <v>14</v>
      </c>
    </row>
    <row r="1617">
      <c r="A1617" s="257"/>
      <c r="B1617" s="258" t="s">
        <v>14</v>
      </c>
    </row>
    <row r="1618">
      <c r="A1618" s="257"/>
      <c r="B1618" s="258" t="s">
        <v>14</v>
      </c>
    </row>
    <row r="1619">
      <c r="A1619" s="257"/>
      <c r="B1619" s="258" t="s">
        <v>14</v>
      </c>
    </row>
    <row r="1620">
      <c r="A1620" s="257"/>
      <c r="B1620" s="258" t="s">
        <v>14</v>
      </c>
    </row>
    <row r="1621">
      <c r="A1621" s="257"/>
      <c r="B1621" s="258" t="s">
        <v>14</v>
      </c>
    </row>
    <row r="1622">
      <c r="A1622" s="257"/>
      <c r="B1622" s="258" t="s">
        <v>14</v>
      </c>
    </row>
    <row r="1623">
      <c r="A1623" s="257"/>
      <c r="B1623" s="258" t="s">
        <v>14</v>
      </c>
    </row>
    <row r="1624">
      <c r="A1624" s="257"/>
      <c r="B1624" s="258" t="s">
        <v>14</v>
      </c>
    </row>
    <row r="1625">
      <c r="A1625" s="257"/>
      <c r="B1625" s="258" t="s">
        <v>14</v>
      </c>
    </row>
    <row r="1626">
      <c r="A1626" s="257"/>
      <c r="B1626" s="258" t="s">
        <v>14</v>
      </c>
    </row>
    <row r="1627">
      <c r="A1627" s="257"/>
      <c r="B1627" s="258" t="s">
        <v>14</v>
      </c>
    </row>
    <row r="1628">
      <c r="A1628" s="257"/>
      <c r="B1628" s="258" t="s">
        <v>14</v>
      </c>
    </row>
    <row r="1629">
      <c r="A1629" s="257"/>
      <c r="B1629" s="258" t="s">
        <v>14</v>
      </c>
    </row>
    <row r="1630">
      <c r="A1630" s="257"/>
      <c r="B1630" s="258" t="s">
        <v>14</v>
      </c>
    </row>
    <row r="1631">
      <c r="A1631" s="257"/>
      <c r="B1631" s="258" t="s">
        <v>14</v>
      </c>
    </row>
    <row r="1632">
      <c r="A1632" s="257"/>
      <c r="B1632" s="258" t="s">
        <v>14</v>
      </c>
    </row>
    <row r="1633">
      <c r="A1633" s="257"/>
      <c r="B1633" s="258" t="s">
        <v>14</v>
      </c>
    </row>
    <row r="1634">
      <c r="A1634" s="257"/>
      <c r="B1634" s="258" t="s">
        <v>14</v>
      </c>
    </row>
    <row r="1635">
      <c r="A1635" s="257"/>
      <c r="B1635" s="258" t="s">
        <v>14</v>
      </c>
    </row>
    <row r="1636">
      <c r="A1636" s="257"/>
      <c r="B1636" s="258" t="s">
        <v>14</v>
      </c>
    </row>
    <row r="1637">
      <c r="A1637" s="257"/>
      <c r="B1637" s="258" t="s">
        <v>14</v>
      </c>
    </row>
    <row r="1638">
      <c r="A1638" s="257"/>
      <c r="B1638" s="258" t="s">
        <v>14</v>
      </c>
    </row>
    <row r="1639">
      <c r="A1639" s="257"/>
      <c r="B1639" s="258" t="s">
        <v>14</v>
      </c>
    </row>
    <row r="1640">
      <c r="A1640" s="257"/>
      <c r="B1640" s="258" t="s">
        <v>14</v>
      </c>
    </row>
    <row r="1641">
      <c r="A1641" s="257"/>
      <c r="B1641" s="258" t="s">
        <v>14</v>
      </c>
    </row>
    <row r="1642">
      <c r="A1642" s="257"/>
      <c r="B1642" s="258" t="s">
        <v>14</v>
      </c>
    </row>
    <row r="1643">
      <c r="A1643" s="257"/>
      <c r="B1643" s="258" t="s">
        <v>14</v>
      </c>
    </row>
    <row r="1644">
      <c r="A1644" s="257"/>
      <c r="B1644" s="258" t="s">
        <v>14</v>
      </c>
    </row>
    <row r="1645">
      <c r="A1645" s="257"/>
      <c r="B1645" s="258" t="s">
        <v>14</v>
      </c>
    </row>
    <row r="1646">
      <c r="A1646" s="257"/>
      <c r="B1646" s="258" t="s">
        <v>14</v>
      </c>
    </row>
    <row r="1647">
      <c r="A1647" s="257"/>
      <c r="B1647" s="258" t="s">
        <v>14</v>
      </c>
    </row>
    <row r="1648">
      <c r="A1648" s="257"/>
      <c r="B1648" s="258" t="s">
        <v>14</v>
      </c>
    </row>
    <row r="1649">
      <c r="A1649" s="257"/>
      <c r="B1649" s="258" t="s">
        <v>14</v>
      </c>
    </row>
    <row r="1650">
      <c r="A1650" s="257"/>
      <c r="B1650" s="258" t="s">
        <v>14</v>
      </c>
    </row>
    <row r="1651">
      <c r="A1651" s="257"/>
      <c r="B1651" s="258" t="s">
        <v>14</v>
      </c>
    </row>
    <row r="1652">
      <c r="A1652" s="257"/>
      <c r="B1652" s="258" t="s">
        <v>14</v>
      </c>
    </row>
    <row r="1653">
      <c r="A1653" s="257"/>
      <c r="B1653" s="258" t="s">
        <v>14</v>
      </c>
    </row>
    <row r="1654">
      <c r="A1654" s="257"/>
      <c r="B1654" s="258" t="s">
        <v>14</v>
      </c>
    </row>
    <row r="1655">
      <c r="A1655" s="257"/>
      <c r="B1655" s="258" t="s">
        <v>14</v>
      </c>
    </row>
    <row r="1656">
      <c r="A1656" s="257"/>
      <c r="B1656" s="258" t="s">
        <v>14</v>
      </c>
    </row>
    <row r="1657">
      <c r="A1657" s="257"/>
      <c r="B1657" s="258" t="s">
        <v>14</v>
      </c>
    </row>
    <row r="1658">
      <c r="A1658" s="257"/>
      <c r="B1658" s="258" t="s">
        <v>14</v>
      </c>
    </row>
    <row r="1659">
      <c r="A1659" s="257"/>
      <c r="B1659" s="258" t="s">
        <v>14</v>
      </c>
    </row>
    <row r="1660">
      <c r="A1660" s="257"/>
      <c r="B1660" s="258" t="s">
        <v>14</v>
      </c>
    </row>
    <row r="1661">
      <c r="A1661" s="257"/>
      <c r="B1661" s="258" t="s">
        <v>14</v>
      </c>
    </row>
    <row r="1662">
      <c r="A1662" s="257"/>
      <c r="B1662" s="258" t="s">
        <v>14</v>
      </c>
    </row>
    <row r="1663">
      <c r="A1663" s="257"/>
      <c r="B1663" s="258" t="s">
        <v>14</v>
      </c>
    </row>
    <row r="1664">
      <c r="A1664" s="257"/>
      <c r="B1664" s="258" t="s">
        <v>14</v>
      </c>
    </row>
    <row r="1665">
      <c r="A1665" s="257"/>
      <c r="B1665" s="258" t="s">
        <v>14</v>
      </c>
    </row>
    <row r="1666">
      <c r="A1666" s="257"/>
      <c r="B1666" s="258" t="s">
        <v>14</v>
      </c>
    </row>
    <row r="1667">
      <c r="A1667" s="257"/>
      <c r="B1667" s="258" t="s">
        <v>14</v>
      </c>
    </row>
    <row r="1668">
      <c r="A1668" s="257"/>
      <c r="B1668" s="258" t="s">
        <v>14</v>
      </c>
    </row>
    <row r="1669">
      <c r="A1669" s="257"/>
      <c r="B1669" s="258" t="s">
        <v>14</v>
      </c>
    </row>
    <row r="1670">
      <c r="A1670" s="257"/>
      <c r="B1670" s="258" t="s">
        <v>14</v>
      </c>
    </row>
    <row r="1671">
      <c r="A1671" s="257"/>
      <c r="B1671" s="258" t="s">
        <v>14</v>
      </c>
    </row>
    <row r="1672">
      <c r="A1672" s="257"/>
      <c r="B1672" s="258" t="s">
        <v>14</v>
      </c>
    </row>
    <row r="1673">
      <c r="A1673" s="257"/>
      <c r="B1673" s="258" t="s">
        <v>14</v>
      </c>
    </row>
    <row r="1674">
      <c r="A1674" s="257"/>
      <c r="B1674" s="258" t="s">
        <v>14</v>
      </c>
    </row>
    <row r="1675">
      <c r="A1675" s="257"/>
      <c r="B1675" s="258" t="s">
        <v>14</v>
      </c>
    </row>
    <row r="1676">
      <c r="A1676" s="257"/>
      <c r="B1676" s="258" t="s">
        <v>14</v>
      </c>
    </row>
    <row r="1677">
      <c r="A1677" s="257"/>
      <c r="B1677" s="258" t="s">
        <v>14</v>
      </c>
    </row>
    <row r="1678">
      <c r="A1678" s="257"/>
      <c r="B1678" s="258" t="s">
        <v>14</v>
      </c>
    </row>
    <row r="1679">
      <c r="A1679" s="257"/>
      <c r="B1679" s="258" t="s">
        <v>14</v>
      </c>
    </row>
    <row r="1680">
      <c r="A1680" s="257"/>
      <c r="B1680" s="258" t="s">
        <v>14</v>
      </c>
    </row>
    <row r="1681">
      <c r="A1681" s="257"/>
      <c r="B1681" s="258" t="s">
        <v>14</v>
      </c>
    </row>
    <row r="1682">
      <c r="A1682" s="257"/>
      <c r="B1682" s="258" t="s">
        <v>14</v>
      </c>
    </row>
    <row r="1683">
      <c r="A1683" s="257"/>
      <c r="B1683" s="258" t="s">
        <v>14</v>
      </c>
    </row>
    <row r="1684">
      <c r="A1684" s="257"/>
      <c r="B1684" s="258" t="s">
        <v>14</v>
      </c>
    </row>
    <row r="1685">
      <c r="A1685" s="257"/>
      <c r="B1685" s="258" t="s">
        <v>14</v>
      </c>
    </row>
    <row r="1686">
      <c r="A1686" s="257"/>
      <c r="B1686" s="258" t="s">
        <v>14</v>
      </c>
    </row>
    <row r="1687">
      <c r="A1687" s="257"/>
      <c r="B1687" s="258" t="s">
        <v>14</v>
      </c>
    </row>
    <row r="1688">
      <c r="A1688" s="257"/>
      <c r="B1688" s="258" t="s">
        <v>14</v>
      </c>
    </row>
    <row r="1689">
      <c r="A1689" s="257"/>
      <c r="B1689" s="258" t="s">
        <v>14</v>
      </c>
    </row>
    <row r="1690">
      <c r="A1690" s="257"/>
      <c r="B1690" s="258" t="s">
        <v>14</v>
      </c>
    </row>
    <row r="1691">
      <c r="A1691" s="257"/>
      <c r="B1691" s="258" t="s">
        <v>14</v>
      </c>
    </row>
    <row r="1692">
      <c r="A1692" s="257"/>
      <c r="B1692" s="258" t="s">
        <v>14</v>
      </c>
    </row>
    <row r="1693">
      <c r="A1693" s="257"/>
      <c r="B1693" s="258" t="s">
        <v>14</v>
      </c>
    </row>
    <row r="1694">
      <c r="A1694" s="257"/>
      <c r="B1694" s="258" t="s">
        <v>14</v>
      </c>
    </row>
    <row r="1695">
      <c r="A1695" s="257"/>
      <c r="B1695" s="258" t="s">
        <v>14</v>
      </c>
    </row>
    <row r="1696">
      <c r="A1696" s="257"/>
      <c r="B1696" s="258" t="s">
        <v>14</v>
      </c>
    </row>
    <row r="1697">
      <c r="A1697" s="257"/>
      <c r="B1697" s="258" t="s">
        <v>14</v>
      </c>
    </row>
    <row r="1698">
      <c r="A1698" s="257"/>
      <c r="B1698" s="258" t="s">
        <v>14</v>
      </c>
    </row>
    <row r="1699">
      <c r="A1699" s="257"/>
      <c r="B1699" s="258" t="s">
        <v>14</v>
      </c>
    </row>
    <row r="1700">
      <c r="A1700" s="257"/>
      <c r="B1700" s="258" t="s">
        <v>14</v>
      </c>
    </row>
    <row r="1701">
      <c r="A1701" s="257"/>
      <c r="B1701" s="258" t="s">
        <v>14</v>
      </c>
    </row>
    <row r="1702">
      <c r="A1702" s="257"/>
      <c r="B1702" s="258" t="s">
        <v>14</v>
      </c>
    </row>
    <row r="1703">
      <c r="A1703" s="257"/>
      <c r="B1703" s="258" t="s">
        <v>14</v>
      </c>
    </row>
    <row r="1704">
      <c r="A1704" s="257"/>
      <c r="B1704" s="258" t="s">
        <v>14</v>
      </c>
    </row>
    <row r="1705">
      <c r="A1705" s="257"/>
      <c r="B1705" s="258" t="s">
        <v>14</v>
      </c>
    </row>
    <row r="1706">
      <c r="A1706" s="257"/>
      <c r="B1706" s="258" t="s">
        <v>14</v>
      </c>
    </row>
    <row r="1707">
      <c r="A1707" s="257"/>
      <c r="B1707" s="258" t="s">
        <v>14</v>
      </c>
    </row>
    <row r="1708">
      <c r="A1708" s="257"/>
      <c r="B1708" s="258" t="s">
        <v>14</v>
      </c>
    </row>
    <row r="1709">
      <c r="A1709" s="257"/>
      <c r="B1709" s="258" t="s">
        <v>14</v>
      </c>
    </row>
    <row r="1710">
      <c r="A1710" s="257"/>
      <c r="B1710" s="258" t="s">
        <v>14</v>
      </c>
    </row>
    <row r="1711">
      <c r="A1711" s="257"/>
      <c r="B1711" s="258" t="s">
        <v>14</v>
      </c>
    </row>
    <row r="1712">
      <c r="A1712" s="257"/>
      <c r="B1712" s="258" t="s">
        <v>14</v>
      </c>
    </row>
    <row r="1713">
      <c r="A1713" s="257"/>
      <c r="B1713" s="258" t="s">
        <v>14</v>
      </c>
    </row>
    <row r="1714">
      <c r="A1714" s="257"/>
      <c r="B1714" s="258" t="s">
        <v>14</v>
      </c>
    </row>
    <row r="1715">
      <c r="A1715" s="257"/>
      <c r="B1715" s="258" t="s">
        <v>14</v>
      </c>
    </row>
    <row r="1716">
      <c r="A1716" s="257"/>
      <c r="B1716" s="258" t="s">
        <v>14</v>
      </c>
    </row>
    <row r="1717">
      <c r="A1717" s="257"/>
      <c r="B1717" s="258" t="s">
        <v>14</v>
      </c>
    </row>
    <row r="1718">
      <c r="A1718" s="257"/>
      <c r="B1718" s="258" t="s">
        <v>14</v>
      </c>
    </row>
    <row r="1719">
      <c r="A1719" s="257"/>
      <c r="B1719" s="258" t="s">
        <v>14</v>
      </c>
    </row>
    <row r="1720">
      <c r="A1720" s="257"/>
      <c r="B1720" s="258" t="s">
        <v>14</v>
      </c>
    </row>
    <row r="1721">
      <c r="A1721" s="257"/>
      <c r="B1721" s="258" t="s">
        <v>14</v>
      </c>
    </row>
    <row r="1722">
      <c r="A1722" s="257"/>
      <c r="B1722" s="258" t="s">
        <v>14</v>
      </c>
    </row>
    <row r="1723">
      <c r="A1723" s="257"/>
      <c r="B1723" s="258" t="s">
        <v>14</v>
      </c>
    </row>
    <row r="1724">
      <c r="A1724" s="257"/>
      <c r="B1724" s="258" t="s">
        <v>14</v>
      </c>
    </row>
    <row r="1725">
      <c r="A1725" s="257"/>
      <c r="B1725" s="258" t="s">
        <v>14</v>
      </c>
    </row>
    <row r="1726">
      <c r="A1726" s="257"/>
      <c r="B1726" s="258" t="s">
        <v>14</v>
      </c>
    </row>
    <row r="1727">
      <c r="A1727" s="257"/>
      <c r="B1727" s="258" t="s">
        <v>14</v>
      </c>
    </row>
    <row r="1728">
      <c r="A1728" s="257"/>
      <c r="B1728" s="258" t="s">
        <v>14</v>
      </c>
    </row>
    <row r="1729">
      <c r="A1729" s="257"/>
      <c r="B1729" s="258" t="s">
        <v>14</v>
      </c>
    </row>
    <row r="1730">
      <c r="A1730" s="257"/>
      <c r="B1730" s="258" t="s">
        <v>14</v>
      </c>
    </row>
    <row r="1731">
      <c r="A1731" s="257"/>
      <c r="B1731" s="258" t="s">
        <v>14</v>
      </c>
    </row>
    <row r="1732">
      <c r="A1732" s="257"/>
      <c r="B1732" s="258" t="s">
        <v>14</v>
      </c>
    </row>
    <row r="1733">
      <c r="A1733" s="257"/>
      <c r="B1733" s="258" t="s">
        <v>14</v>
      </c>
    </row>
    <row r="1734">
      <c r="A1734" s="257"/>
      <c r="B1734" s="258" t="s">
        <v>14</v>
      </c>
    </row>
    <row r="1735">
      <c r="A1735" s="257"/>
      <c r="B1735" s="258" t="s">
        <v>14</v>
      </c>
    </row>
    <row r="1736">
      <c r="A1736" s="257"/>
      <c r="B1736" s="258" t="s">
        <v>14</v>
      </c>
    </row>
    <row r="1737">
      <c r="A1737" s="257"/>
      <c r="B1737" s="258" t="s">
        <v>14</v>
      </c>
    </row>
    <row r="1738">
      <c r="A1738" s="257"/>
      <c r="B1738" s="258" t="s">
        <v>14</v>
      </c>
    </row>
    <row r="1739">
      <c r="A1739" s="257"/>
      <c r="B1739" s="258" t="s">
        <v>14</v>
      </c>
    </row>
    <row r="1740">
      <c r="A1740" s="257"/>
      <c r="B1740" s="258" t="s">
        <v>14</v>
      </c>
    </row>
    <row r="1741">
      <c r="A1741" s="257"/>
      <c r="B1741" s="258" t="s">
        <v>14</v>
      </c>
    </row>
    <row r="1742">
      <c r="A1742" s="257"/>
      <c r="B1742" s="258" t="s">
        <v>14</v>
      </c>
    </row>
    <row r="1743">
      <c r="A1743" s="257"/>
      <c r="B1743" s="258" t="s">
        <v>14</v>
      </c>
    </row>
    <row r="1744">
      <c r="A1744" s="257"/>
      <c r="B1744" s="258" t="s">
        <v>14</v>
      </c>
    </row>
    <row r="1745">
      <c r="A1745" s="257"/>
      <c r="B1745" s="258" t="s">
        <v>14</v>
      </c>
    </row>
    <row r="1746">
      <c r="A1746" s="257"/>
      <c r="B1746" s="258" t="s">
        <v>14</v>
      </c>
    </row>
    <row r="1747">
      <c r="A1747" s="257"/>
      <c r="B1747" s="258" t="s">
        <v>14</v>
      </c>
    </row>
    <row r="1748">
      <c r="A1748" s="257"/>
      <c r="B1748" s="258" t="s">
        <v>14</v>
      </c>
    </row>
    <row r="1749">
      <c r="A1749" s="257"/>
      <c r="B1749" s="258" t="s">
        <v>14</v>
      </c>
    </row>
    <row r="1750">
      <c r="A1750" s="257"/>
      <c r="B1750" s="258" t="s">
        <v>14</v>
      </c>
    </row>
    <row r="1751">
      <c r="A1751" s="257"/>
      <c r="B1751" s="258" t="s">
        <v>14</v>
      </c>
    </row>
    <row r="1752">
      <c r="A1752" s="257"/>
      <c r="B1752" s="258" t="s">
        <v>14</v>
      </c>
    </row>
    <row r="1753">
      <c r="A1753" s="257"/>
      <c r="B1753" s="258" t="s">
        <v>14</v>
      </c>
    </row>
    <row r="1754">
      <c r="A1754" s="257"/>
      <c r="B1754" s="258" t="s">
        <v>14</v>
      </c>
    </row>
    <row r="1755">
      <c r="A1755" s="257"/>
      <c r="B1755" s="258" t="s">
        <v>14</v>
      </c>
    </row>
    <row r="1756">
      <c r="A1756" s="257"/>
      <c r="B1756" s="258" t="s">
        <v>14</v>
      </c>
    </row>
    <row r="1757">
      <c r="A1757" s="257"/>
      <c r="B1757" s="258" t="s">
        <v>14</v>
      </c>
    </row>
    <row r="1758">
      <c r="A1758" s="257"/>
      <c r="B1758" s="258" t="s">
        <v>14</v>
      </c>
    </row>
    <row r="1759">
      <c r="A1759" s="257"/>
      <c r="B1759" s="258" t="s">
        <v>14</v>
      </c>
    </row>
    <row r="1760">
      <c r="A1760" s="257"/>
      <c r="B1760" s="258" t="s">
        <v>14</v>
      </c>
    </row>
    <row r="1761">
      <c r="A1761" s="257"/>
      <c r="B1761" s="258" t="s">
        <v>14</v>
      </c>
    </row>
    <row r="1762">
      <c r="A1762" s="257"/>
      <c r="B1762" s="258" t="s">
        <v>14</v>
      </c>
    </row>
    <row r="1763">
      <c r="A1763" s="257"/>
      <c r="B1763" s="258" t="s">
        <v>14</v>
      </c>
    </row>
    <row r="1764">
      <c r="A1764" s="257"/>
      <c r="B1764" s="258" t="s">
        <v>14</v>
      </c>
    </row>
    <row r="1765">
      <c r="A1765" s="257"/>
      <c r="B1765" s="258" t="s">
        <v>14</v>
      </c>
    </row>
    <row r="1766">
      <c r="A1766" s="257"/>
      <c r="B1766" s="258" t="s">
        <v>14</v>
      </c>
    </row>
    <row r="1767">
      <c r="A1767" s="257"/>
      <c r="B1767" s="258" t="s">
        <v>14</v>
      </c>
    </row>
    <row r="1768">
      <c r="A1768" s="257"/>
      <c r="B1768" s="258" t="s">
        <v>14</v>
      </c>
    </row>
    <row r="1769">
      <c r="A1769" s="257"/>
      <c r="B1769" s="258" t="s">
        <v>14</v>
      </c>
    </row>
    <row r="1770">
      <c r="A1770" s="257"/>
      <c r="B1770" s="258" t="s">
        <v>14</v>
      </c>
    </row>
    <row r="1771">
      <c r="A1771" s="257"/>
      <c r="B1771" s="258" t="s">
        <v>14</v>
      </c>
    </row>
    <row r="1772">
      <c r="A1772" s="257"/>
      <c r="B1772" s="258" t="s">
        <v>14</v>
      </c>
    </row>
    <row r="1773">
      <c r="A1773" s="257"/>
      <c r="B1773" s="258" t="s">
        <v>14</v>
      </c>
    </row>
    <row r="1774">
      <c r="A1774" s="257"/>
      <c r="B1774" s="258" t="s">
        <v>14</v>
      </c>
    </row>
    <row r="1775">
      <c r="A1775" s="257"/>
      <c r="B1775" s="258" t="s">
        <v>14</v>
      </c>
    </row>
    <row r="1776">
      <c r="A1776" s="257"/>
      <c r="B1776" s="258" t="s">
        <v>14</v>
      </c>
    </row>
    <row r="1777">
      <c r="A1777" s="257"/>
      <c r="B1777" s="258" t="s">
        <v>14</v>
      </c>
    </row>
    <row r="1778">
      <c r="A1778" s="257"/>
      <c r="B1778" s="258" t="s">
        <v>14</v>
      </c>
    </row>
    <row r="1779">
      <c r="A1779" s="257"/>
      <c r="B1779" s="258" t="s">
        <v>14</v>
      </c>
    </row>
    <row r="1780">
      <c r="A1780" s="257"/>
      <c r="B1780" s="258" t="s">
        <v>14</v>
      </c>
    </row>
    <row r="1781">
      <c r="A1781" s="257"/>
      <c r="B1781" s="258" t="s">
        <v>14</v>
      </c>
    </row>
    <row r="1782">
      <c r="A1782" s="257"/>
      <c r="B1782" s="258" t="s">
        <v>14</v>
      </c>
    </row>
    <row r="1783">
      <c r="A1783" s="257"/>
      <c r="B1783" s="258" t="s">
        <v>14</v>
      </c>
    </row>
    <row r="1784">
      <c r="A1784" s="257"/>
      <c r="B1784" s="258" t="s">
        <v>14</v>
      </c>
    </row>
    <row r="1785">
      <c r="A1785" s="257"/>
      <c r="B1785" s="258" t="s">
        <v>14</v>
      </c>
    </row>
    <row r="1786">
      <c r="A1786" s="257"/>
      <c r="B1786" s="258" t="s">
        <v>14</v>
      </c>
    </row>
    <row r="1787">
      <c r="A1787" s="257"/>
      <c r="B1787" s="258" t="s">
        <v>14</v>
      </c>
    </row>
    <row r="1788">
      <c r="A1788" s="257"/>
      <c r="B1788" s="258" t="s">
        <v>14</v>
      </c>
    </row>
    <row r="1789">
      <c r="A1789" s="257"/>
      <c r="B1789" s="258" t="s">
        <v>14</v>
      </c>
    </row>
    <row r="1790">
      <c r="A1790" s="257"/>
      <c r="B1790" s="258" t="s">
        <v>14</v>
      </c>
    </row>
    <row r="1791">
      <c r="A1791" s="257"/>
      <c r="B1791" s="258" t="s">
        <v>14</v>
      </c>
    </row>
    <row r="1792">
      <c r="A1792" s="257"/>
      <c r="B1792" s="258" t="s">
        <v>14</v>
      </c>
    </row>
    <row r="1793">
      <c r="A1793" s="257"/>
      <c r="B1793" s="258" t="s">
        <v>14</v>
      </c>
    </row>
    <row r="1794">
      <c r="A1794" s="257"/>
      <c r="B1794" s="258" t="s">
        <v>14</v>
      </c>
    </row>
    <row r="1795">
      <c r="A1795" s="257"/>
      <c r="B1795" s="258" t="s">
        <v>14</v>
      </c>
    </row>
    <row r="1796">
      <c r="A1796" s="257"/>
      <c r="B1796" s="258" t="s">
        <v>14</v>
      </c>
    </row>
    <row r="1797">
      <c r="A1797" s="257"/>
      <c r="B1797" s="258" t="s">
        <v>14</v>
      </c>
    </row>
    <row r="1798">
      <c r="A1798" s="257"/>
      <c r="B1798" s="258" t="s">
        <v>14</v>
      </c>
    </row>
    <row r="1799">
      <c r="A1799" s="257"/>
      <c r="B1799" s="258" t="s">
        <v>14</v>
      </c>
    </row>
    <row r="1800">
      <c r="A1800" s="257"/>
      <c r="B1800" s="258" t="s">
        <v>14</v>
      </c>
    </row>
    <row r="1801">
      <c r="A1801" s="257"/>
      <c r="B1801" s="258" t="s">
        <v>14</v>
      </c>
    </row>
    <row r="1802">
      <c r="A1802" s="257"/>
      <c r="B1802" s="258" t="s">
        <v>14</v>
      </c>
    </row>
    <row r="1803">
      <c r="A1803" s="257"/>
      <c r="B1803" s="258" t="s">
        <v>14</v>
      </c>
    </row>
    <row r="1804">
      <c r="A1804" s="257"/>
      <c r="B1804" s="258" t="s">
        <v>14</v>
      </c>
    </row>
    <row r="1805">
      <c r="A1805" s="257"/>
      <c r="B1805" s="258" t="s">
        <v>14</v>
      </c>
    </row>
    <row r="1806">
      <c r="A1806" s="257"/>
      <c r="B1806" s="258" t="s">
        <v>14</v>
      </c>
    </row>
    <row r="1807">
      <c r="A1807" s="257"/>
      <c r="B1807" s="258" t="s">
        <v>14</v>
      </c>
    </row>
    <row r="1808">
      <c r="A1808" s="257"/>
      <c r="B1808" s="258" t="s">
        <v>14</v>
      </c>
    </row>
    <row r="1809">
      <c r="A1809" s="257"/>
      <c r="B1809" s="258" t="s">
        <v>14</v>
      </c>
    </row>
    <row r="1810">
      <c r="A1810" s="257"/>
      <c r="B1810" s="258" t="s">
        <v>14</v>
      </c>
    </row>
    <row r="1811">
      <c r="A1811" s="257"/>
      <c r="B1811" s="258" t="s">
        <v>14</v>
      </c>
    </row>
    <row r="1812">
      <c r="A1812" s="257"/>
      <c r="B1812" s="258" t="s">
        <v>14</v>
      </c>
    </row>
    <row r="1813">
      <c r="A1813" s="257"/>
      <c r="B1813" s="258" t="s">
        <v>14</v>
      </c>
    </row>
    <row r="1814">
      <c r="A1814" s="257"/>
      <c r="B1814" s="258" t="s">
        <v>14</v>
      </c>
    </row>
    <row r="1815">
      <c r="A1815" s="257"/>
      <c r="B1815" s="258" t="s">
        <v>14</v>
      </c>
    </row>
    <row r="1816">
      <c r="A1816" s="257"/>
      <c r="B1816" s="258" t="s">
        <v>14</v>
      </c>
    </row>
    <row r="1817">
      <c r="A1817" s="257"/>
      <c r="B1817" s="258" t="s">
        <v>14</v>
      </c>
    </row>
    <row r="1818">
      <c r="A1818" s="257"/>
      <c r="B1818" s="258" t="s">
        <v>14</v>
      </c>
    </row>
    <row r="1819">
      <c r="A1819" s="257"/>
      <c r="B1819" s="258" t="s">
        <v>14</v>
      </c>
    </row>
    <row r="1820">
      <c r="A1820" s="257"/>
      <c r="B1820" s="258" t="s">
        <v>14</v>
      </c>
    </row>
    <row r="1821">
      <c r="A1821" s="257"/>
      <c r="B1821" s="258" t="s">
        <v>14</v>
      </c>
    </row>
    <row r="1822">
      <c r="A1822" s="257"/>
      <c r="B1822" s="258" t="s">
        <v>14</v>
      </c>
    </row>
    <row r="1823">
      <c r="A1823" s="257"/>
      <c r="B1823" s="258" t="s">
        <v>14</v>
      </c>
    </row>
    <row r="1824">
      <c r="A1824" s="257"/>
      <c r="B1824" s="258" t="s">
        <v>14</v>
      </c>
    </row>
    <row r="1825">
      <c r="A1825" s="257"/>
      <c r="B1825" s="258" t="s">
        <v>14</v>
      </c>
    </row>
    <row r="1826">
      <c r="A1826" s="257"/>
      <c r="B1826" s="258" t="s">
        <v>14</v>
      </c>
    </row>
    <row r="1827">
      <c r="A1827" s="257"/>
      <c r="B1827" s="258" t="s">
        <v>14</v>
      </c>
    </row>
    <row r="1828">
      <c r="A1828" s="257"/>
      <c r="B1828" s="258" t="s">
        <v>14</v>
      </c>
    </row>
    <row r="1829">
      <c r="A1829" s="257"/>
      <c r="B1829" s="258" t="s">
        <v>14</v>
      </c>
    </row>
    <row r="1830">
      <c r="A1830" s="257"/>
      <c r="B1830" s="258" t="s">
        <v>14</v>
      </c>
    </row>
    <row r="1831">
      <c r="A1831" s="257"/>
      <c r="B1831" s="258" t="s">
        <v>14</v>
      </c>
    </row>
    <row r="1832">
      <c r="A1832" s="257"/>
      <c r="B1832" s="258" t="s">
        <v>14</v>
      </c>
    </row>
    <row r="1833">
      <c r="A1833" s="257"/>
      <c r="B1833" s="258" t="s">
        <v>14</v>
      </c>
    </row>
    <row r="1834">
      <c r="A1834" s="257"/>
      <c r="B1834" s="258" t="s">
        <v>14</v>
      </c>
    </row>
    <row r="1835">
      <c r="A1835" s="257"/>
      <c r="B1835" s="258" t="s">
        <v>14</v>
      </c>
    </row>
    <row r="1836">
      <c r="A1836" s="257"/>
      <c r="B1836" s="258" t="s">
        <v>14</v>
      </c>
    </row>
    <row r="1837">
      <c r="A1837" s="257"/>
      <c r="B1837" s="258" t="s">
        <v>14</v>
      </c>
    </row>
    <row r="1838">
      <c r="A1838" s="257"/>
      <c r="B1838" s="258" t="s">
        <v>14</v>
      </c>
    </row>
    <row r="1839">
      <c r="A1839" s="257"/>
      <c r="B1839" s="258" t="s">
        <v>14</v>
      </c>
    </row>
    <row r="1840">
      <c r="A1840" s="257"/>
      <c r="B1840" s="258" t="s">
        <v>14</v>
      </c>
    </row>
    <row r="1841">
      <c r="A1841" s="257"/>
      <c r="B1841" s="258" t="s">
        <v>14</v>
      </c>
    </row>
    <row r="1842">
      <c r="A1842" s="257"/>
      <c r="B1842" s="258" t="s">
        <v>14</v>
      </c>
    </row>
    <row r="1843">
      <c r="A1843" s="257"/>
      <c r="B1843" s="258" t="s">
        <v>14</v>
      </c>
    </row>
    <row r="1844">
      <c r="A1844" s="257"/>
      <c r="B1844" s="258" t="s">
        <v>14</v>
      </c>
    </row>
    <row r="1845">
      <c r="A1845" s="257"/>
      <c r="B1845" s="258" t="s">
        <v>14</v>
      </c>
    </row>
    <row r="1846">
      <c r="A1846" s="257"/>
      <c r="B1846" s="258" t="s">
        <v>14</v>
      </c>
    </row>
    <row r="1847">
      <c r="A1847" s="257"/>
      <c r="B1847" s="258" t="s">
        <v>14</v>
      </c>
    </row>
    <row r="1848">
      <c r="A1848" s="257"/>
      <c r="B1848" s="258" t="s">
        <v>14</v>
      </c>
    </row>
    <row r="1849">
      <c r="A1849" s="257"/>
      <c r="B1849" s="258" t="s">
        <v>14</v>
      </c>
    </row>
    <row r="1850">
      <c r="A1850" s="257"/>
      <c r="B1850" s="258" t="s">
        <v>14</v>
      </c>
    </row>
    <row r="1851">
      <c r="A1851" s="257"/>
      <c r="B1851" s="258" t="s">
        <v>14</v>
      </c>
    </row>
    <row r="1852">
      <c r="A1852" s="257"/>
      <c r="B1852" s="258" t="s">
        <v>14</v>
      </c>
    </row>
    <row r="1853">
      <c r="A1853" s="257"/>
      <c r="B1853" s="258" t="s">
        <v>14</v>
      </c>
    </row>
    <row r="1854">
      <c r="A1854" s="257"/>
      <c r="B1854" s="258" t="s">
        <v>14</v>
      </c>
    </row>
    <row r="1855">
      <c r="A1855" s="257"/>
      <c r="B1855" s="258" t="s">
        <v>14</v>
      </c>
    </row>
    <row r="1856">
      <c r="A1856" s="257"/>
      <c r="B1856" s="258" t="s">
        <v>14</v>
      </c>
    </row>
    <row r="1857">
      <c r="A1857" s="257"/>
      <c r="B1857" s="258" t="s">
        <v>14</v>
      </c>
    </row>
    <row r="1858">
      <c r="A1858" s="257"/>
      <c r="B1858" s="258" t="s">
        <v>14</v>
      </c>
    </row>
    <row r="1859">
      <c r="A1859" s="257"/>
      <c r="B1859" s="258" t="s">
        <v>14</v>
      </c>
    </row>
    <row r="1860">
      <c r="A1860" s="257"/>
      <c r="B1860" s="258" t="s">
        <v>14</v>
      </c>
    </row>
    <row r="1861">
      <c r="A1861" s="257"/>
      <c r="B1861" s="258" t="s">
        <v>14</v>
      </c>
    </row>
    <row r="1862">
      <c r="A1862" s="257"/>
      <c r="B1862" s="258" t="s">
        <v>14</v>
      </c>
    </row>
    <row r="1863">
      <c r="A1863" s="257"/>
      <c r="B1863" s="258" t="s">
        <v>14</v>
      </c>
    </row>
    <row r="1864">
      <c r="A1864" s="257"/>
      <c r="B1864" s="258" t="s">
        <v>14</v>
      </c>
    </row>
    <row r="1865">
      <c r="A1865" s="257"/>
      <c r="B1865" s="258" t="s">
        <v>14</v>
      </c>
    </row>
    <row r="1866">
      <c r="A1866" s="257"/>
      <c r="B1866" s="258" t="s">
        <v>14</v>
      </c>
    </row>
    <row r="1867">
      <c r="A1867" s="257"/>
      <c r="B1867" s="258" t="s">
        <v>14</v>
      </c>
    </row>
    <row r="1868">
      <c r="A1868" s="257"/>
      <c r="B1868" s="258" t="s">
        <v>14</v>
      </c>
    </row>
    <row r="1869">
      <c r="A1869" s="257"/>
      <c r="B1869" s="258" t="s">
        <v>14</v>
      </c>
    </row>
    <row r="1870">
      <c r="A1870" s="257"/>
      <c r="B1870" s="258" t="s">
        <v>14</v>
      </c>
    </row>
    <row r="1871">
      <c r="A1871" s="257"/>
      <c r="B1871" s="258" t="s">
        <v>14</v>
      </c>
    </row>
    <row r="1872">
      <c r="A1872" s="257"/>
      <c r="B1872" s="258" t="s">
        <v>14</v>
      </c>
    </row>
    <row r="1873">
      <c r="A1873" s="257"/>
      <c r="B1873" s="258" t="s">
        <v>14</v>
      </c>
    </row>
    <row r="1874">
      <c r="A1874" s="257"/>
      <c r="B1874" s="258" t="s">
        <v>14</v>
      </c>
    </row>
    <row r="1875">
      <c r="A1875" s="257"/>
      <c r="B1875" s="258" t="s">
        <v>14</v>
      </c>
    </row>
    <row r="1876">
      <c r="A1876" s="257"/>
      <c r="B1876" s="258" t="s">
        <v>14</v>
      </c>
    </row>
    <row r="1877">
      <c r="A1877" s="257"/>
      <c r="B1877" s="258" t="s">
        <v>14</v>
      </c>
    </row>
    <row r="1878">
      <c r="A1878" s="257"/>
      <c r="B1878" s="258" t="s">
        <v>14</v>
      </c>
    </row>
    <row r="1879">
      <c r="A1879" s="257"/>
      <c r="B1879" s="258" t="s">
        <v>14</v>
      </c>
    </row>
    <row r="1880">
      <c r="A1880" s="257"/>
      <c r="B1880" s="258" t="s">
        <v>14</v>
      </c>
    </row>
    <row r="1881">
      <c r="A1881" s="257"/>
      <c r="B1881" s="258" t="s">
        <v>14</v>
      </c>
    </row>
    <row r="1882">
      <c r="A1882" s="257"/>
      <c r="B1882" s="258" t="s">
        <v>14</v>
      </c>
    </row>
    <row r="1883">
      <c r="A1883" s="257"/>
      <c r="B1883" s="258" t="s">
        <v>14</v>
      </c>
    </row>
    <row r="1884">
      <c r="A1884" s="257"/>
      <c r="B1884" s="258" t="s">
        <v>14</v>
      </c>
    </row>
    <row r="1885">
      <c r="A1885" s="257"/>
      <c r="B1885" s="258" t="s">
        <v>14</v>
      </c>
    </row>
    <row r="1886">
      <c r="A1886" s="257"/>
      <c r="B1886" s="258" t="s">
        <v>14</v>
      </c>
    </row>
    <row r="1887">
      <c r="A1887" s="257"/>
      <c r="B1887" s="258" t="s">
        <v>14</v>
      </c>
    </row>
    <row r="1888">
      <c r="A1888" s="257"/>
      <c r="B1888" s="258" t="s">
        <v>14</v>
      </c>
    </row>
    <row r="1889">
      <c r="A1889" s="257"/>
      <c r="B1889" s="258" t="s">
        <v>14</v>
      </c>
    </row>
    <row r="1890">
      <c r="A1890" s="257"/>
      <c r="B1890" s="258" t="s">
        <v>14</v>
      </c>
    </row>
    <row r="1891">
      <c r="A1891" s="257"/>
      <c r="B1891" s="258" t="s">
        <v>14</v>
      </c>
    </row>
    <row r="1892">
      <c r="A1892" s="257"/>
      <c r="B1892" s="258" t="s">
        <v>14</v>
      </c>
    </row>
    <row r="1893">
      <c r="A1893" s="257"/>
      <c r="B1893" s="258" t="s">
        <v>14</v>
      </c>
    </row>
    <row r="1894">
      <c r="A1894" s="257"/>
      <c r="B1894" s="258" t="s">
        <v>14</v>
      </c>
    </row>
    <row r="1895">
      <c r="A1895" s="257"/>
      <c r="B1895" s="258" t="s">
        <v>14</v>
      </c>
    </row>
    <row r="1896">
      <c r="A1896" s="257"/>
      <c r="B1896" s="258" t="s">
        <v>14</v>
      </c>
    </row>
    <row r="1897">
      <c r="A1897" s="257"/>
      <c r="B1897" s="258" t="s">
        <v>14</v>
      </c>
    </row>
    <row r="1898">
      <c r="A1898" s="257"/>
      <c r="B1898" s="258" t="s">
        <v>14</v>
      </c>
    </row>
    <row r="1899">
      <c r="A1899" s="257"/>
      <c r="B1899" s="258" t="s">
        <v>14</v>
      </c>
    </row>
    <row r="1900">
      <c r="A1900" s="257"/>
      <c r="B1900" s="258" t="s">
        <v>14</v>
      </c>
    </row>
    <row r="1901">
      <c r="A1901" s="257"/>
      <c r="B1901" s="258" t="s">
        <v>14</v>
      </c>
    </row>
    <row r="1902">
      <c r="A1902" s="257"/>
      <c r="B1902" s="258" t="s">
        <v>14</v>
      </c>
    </row>
    <row r="1903">
      <c r="A1903" s="257"/>
      <c r="B1903" s="258" t="s">
        <v>14</v>
      </c>
    </row>
    <row r="1904">
      <c r="A1904" s="257"/>
      <c r="B1904" s="258" t="s">
        <v>14</v>
      </c>
    </row>
    <row r="1905">
      <c r="A1905" s="257"/>
      <c r="B1905" s="258" t="s">
        <v>14</v>
      </c>
    </row>
    <row r="1906">
      <c r="A1906" s="257"/>
      <c r="B1906" s="258" t="s">
        <v>14</v>
      </c>
    </row>
    <row r="1907">
      <c r="A1907" s="257"/>
      <c r="B1907" s="258" t="s">
        <v>14</v>
      </c>
    </row>
    <row r="1908">
      <c r="A1908" s="257"/>
      <c r="B1908" s="258" t="s">
        <v>14</v>
      </c>
    </row>
    <row r="1909">
      <c r="A1909" s="257"/>
      <c r="B1909" s="258" t="s">
        <v>14</v>
      </c>
    </row>
    <row r="1910">
      <c r="A1910" s="257"/>
      <c r="B1910" s="258" t="s">
        <v>14</v>
      </c>
    </row>
    <row r="1911">
      <c r="A1911" s="257"/>
      <c r="B1911" s="258" t="s">
        <v>14</v>
      </c>
    </row>
    <row r="1912">
      <c r="A1912" s="257"/>
      <c r="B1912" s="258" t="s">
        <v>14</v>
      </c>
    </row>
    <row r="1913">
      <c r="A1913" s="257"/>
      <c r="B1913" s="258" t="s">
        <v>14</v>
      </c>
    </row>
    <row r="1914">
      <c r="A1914" s="257"/>
      <c r="B1914" s="258" t="s">
        <v>14</v>
      </c>
    </row>
    <row r="1915">
      <c r="A1915" s="257"/>
      <c r="B1915" s="258" t="s">
        <v>14</v>
      </c>
    </row>
    <row r="1916">
      <c r="A1916" s="257"/>
      <c r="B1916" s="258" t="s">
        <v>14</v>
      </c>
    </row>
    <row r="1917">
      <c r="A1917" s="257"/>
      <c r="B1917" s="258" t="s">
        <v>14</v>
      </c>
    </row>
    <row r="1918">
      <c r="A1918" s="257"/>
      <c r="B1918" s="258" t="s">
        <v>14</v>
      </c>
    </row>
    <row r="1919">
      <c r="A1919" s="257"/>
      <c r="B1919" s="258" t="s">
        <v>14</v>
      </c>
    </row>
    <row r="1920">
      <c r="A1920" s="257"/>
      <c r="B1920" s="258" t="s">
        <v>14</v>
      </c>
    </row>
    <row r="1921">
      <c r="A1921" s="257"/>
      <c r="B1921" s="258" t="s">
        <v>14</v>
      </c>
    </row>
    <row r="1922">
      <c r="A1922" s="257"/>
      <c r="B1922" s="258" t="s">
        <v>14</v>
      </c>
    </row>
    <row r="1923">
      <c r="A1923" s="257"/>
      <c r="B1923" s="258" t="s">
        <v>14</v>
      </c>
    </row>
    <row r="1924">
      <c r="A1924" s="257"/>
      <c r="B1924" s="258" t="s">
        <v>14</v>
      </c>
    </row>
    <row r="1925">
      <c r="A1925" s="257"/>
      <c r="B1925" s="258" t="s">
        <v>14</v>
      </c>
    </row>
    <row r="1926">
      <c r="A1926" s="257"/>
      <c r="B1926" s="258" t="s">
        <v>14</v>
      </c>
    </row>
    <row r="1927">
      <c r="A1927" s="257"/>
      <c r="B1927" s="258" t="s">
        <v>14</v>
      </c>
    </row>
    <row r="1928">
      <c r="A1928" s="257"/>
      <c r="B1928" s="258" t="s">
        <v>14</v>
      </c>
    </row>
    <row r="1929">
      <c r="A1929" s="257"/>
      <c r="B1929" s="258" t="s">
        <v>14</v>
      </c>
    </row>
    <row r="1930">
      <c r="A1930" s="257"/>
      <c r="B1930" s="258" t="s">
        <v>14</v>
      </c>
    </row>
    <row r="1931">
      <c r="A1931" s="257"/>
      <c r="B1931" s="258" t="s">
        <v>14</v>
      </c>
    </row>
    <row r="1932">
      <c r="A1932" s="257"/>
      <c r="B1932" s="258" t="s">
        <v>14</v>
      </c>
    </row>
    <row r="1933">
      <c r="A1933" s="257"/>
      <c r="B1933" s="258" t="s">
        <v>14</v>
      </c>
    </row>
    <row r="1934">
      <c r="A1934" s="257"/>
      <c r="B1934" s="258" t="s">
        <v>14</v>
      </c>
    </row>
    <row r="1935">
      <c r="A1935" s="257"/>
      <c r="B1935" s="258" t="s">
        <v>14</v>
      </c>
    </row>
    <row r="1936">
      <c r="A1936" s="257"/>
      <c r="B1936" s="258" t="s">
        <v>14</v>
      </c>
    </row>
    <row r="1937">
      <c r="A1937" s="257"/>
      <c r="B1937" s="258" t="s">
        <v>14</v>
      </c>
    </row>
    <row r="1938">
      <c r="A1938" s="257"/>
      <c r="B1938" s="258" t="s">
        <v>14</v>
      </c>
    </row>
    <row r="1939">
      <c r="A1939" s="257"/>
      <c r="B1939" s="258" t="s">
        <v>14</v>
      </c>
    </row>
    <row r="1940">
      <c r="A1940" s="257"/>
      <c r="B1940" s="258" t="s">
        <v>14</v>
      </c>
    </row>
    <row r="1941">
      <c r="A1941" s="257"/>
      <c r="B1941" s="258" t="s">
        <v>14</v>
      </c>
    </row>
    <row r="1942">
      <c r="A1942" s="257"/>
      <c r="B1942" s="258" t="s">
        <v>14</v>
      </c>
    </row>
    <row r="1943">
      <c r="A1943" s="257"/>
      <c r="B1943" s="258" t="s">
        <v>14</v>
      </c>
    </row>
    <row r="1944">
      <c r="A1944" s="257"/>
      <c r="B1944" s="258" t="s">
        <v>14</v>
      </c>
    </row>
    <row r="1945">
      <c r="A1945" s="257"/>
      <c r="B1945" s="258" t="s">
        <v>14</v>
      </c>
    </row>
    <row r="1946">
      <c r="A1946" s="257"/>
      <c r="B1946" s="258" t="s">
        <v>14</v>
      </c>
    </row>
    <row r="1947">
      <c r="A1947" s="257"/>
      <c r="B1947" s="258" t="s">
        <v>14</v>
      </c>
    </row>
    <row r="1948">
      <c r="A1948" s="257"/>
      <c r="B1948" s="258" t="s">
        <v>14</v>
      </c>
    </row>
    <row r="1949">
      <c r="A1949" s="257"/>
      <c r="B1949" s="258" t="s">
        <v>14</v>
      </c>
    </row>
    <row r="1950">
      <c r="A1950" s="257"/>
      <c r="B1950" s="258" t="s">
        <v>14</v>
      </c>
    </row>
    <row r="1951">
      <c r="A1951" s="257"/>
      <c r="B1951" s="258" t="s">
        <v>14</v>
      </c>
    </row>
    <row r="1952">
      <c r="A1952" s="257"/>
      <c r="B1952" s="258" t="s">
        <v>14</v>
      </c>
    </row>
    <row r="1953">
      <c r="A1953" s="257"/>
      <c r="B1953" s="258" t="s">
        <v>14</v>
      </c>
    </row>
    <row r="1954">
      <c r="A1954" s="257"/>
      <c r="B1954" s="258" t="s">
        <v>14</v>
      </c>
    </row>
    <row r="1955">
      <c r="A1955" s="257"/>
      <c r="B1955" s="258" t="s">
        <v>14</v>
      </c>
    </row>
    <row r="1956">
      <c r="A1956" s="257"/>
      <c r="B1956" s="258" t="s">
        <v>14</v>
      </c>
    </row>
    <row r="1957">
      <c r="A1957" s="257"/>
      <c r="B1957" s="258" t="s">
        <v>14</v>
      </c>
    </row>
    <row r="1958">
      <c r="A1958" s="257"/>
      <c r="B1958" s="258" t="s">
        <v>14</v>
      </c>
    </row>
    <row r="1959">
      <c r="A1959" s="257"/>
      <c r="B1959" s="258" t="s">
        <v>14</v>
      </c>
    </row>
    <row r="1960">
      <c r="A1960" s="257"/>
      <c r="B1960" s="258" t="s">
        <v>14</v>
      </c>
    </row>
    <row r="1961">
      <c r="A1961" s="257"/>
      <c r="B1961" s="258" t="s">
        <v>14</v>
      </c>
    </row>
    <row r="1962">
      <c r="A1962" s="257"/>
      <c r="B1962" s="258" t="s">
        <v>14</v>
      </c>
    </row>
    <row r="1963">
      <c r="A1963" s="257"/>
      <c r="B1963" s="258" t="s">
        <v>14</v>
      </c>
    </row>
    <row r="1964">
      <c r="A1964" s="257"/>
      <c r="B1964" s="258" t="s">
        <v>14</v>
      </c>
    </row>
    <row r="1965">
      <c r="A1965" s="257"/>
      <c r="B1965" s="258" t="s">
        <v>14</v>
      </c>
    </row>
    <row r="1966">
      <c r="A1966" s="257"/>
      <c r="B1966" s="258" t="s">
        <v>14</v>
      </c>
    </row>
    <row r="1967">
      <c r="A1967" s="257"/>
      <c r="B1967" s="258" t="s">
        <v>14</v>
      </c>
    </row>
    <row r="1968">
      <c r="A1968" s="257"/>
      <c r="B1968" s="258" t="s">
        <v>14</v>
      </c>
    </row>
    <row r="1969">
      <c r="A1969" s="257"/>
      <c r="B1969" s="258" t="s">
        <v>14</v>
      </c>
    </row>
    <row r="1970">
      <c r="A1970" s="257"/>
      <c r="B1970" s="258" t="s">
        <v>14</v>
      </c>
    </row>
    <row r="1971">
      <c r="A1971" s="257"/>
      <c r="B1971" s="258" t="s">
        <v>14</v>
      </c>
    </row>
    <row r="1972">
      <c r="A1972" s="257"/>
      <c r="B1972" s="258" t="s">
        <v>14</v>
      </c>
    </row>
    <row r="1973">
      <c r="A1973" s="257"/>
      <c r="B1973" s="258" t="s">
        <v>14</v>
      </c>
    </row>
    <row r="1974">
      <c r="A1974" s="257"/>
      <c r="B1974" s="258" t="s">
        <v>14</v>
      </c>
    </row>
    <row r="1975">
      <c r="A1975" s="257"/>
      <c r="B1975" s="258" t="s">
        <v>14</v>
      </c>
    </row>
    <row r="1976">
      <c r="A1976" s="257"/>
      <c r="B1976" s="258" t="s">
        <v>14</v>
      </c>
    </row>
    <row r="1977">
      <c r="A1977" s="257"/>
      <c r="B1977" s="258" t="s">
        <v>14</v>
      </c>
    </row>
    <row r="1978">
      <c r="A1978" s="257"/>
      <c r="B1978" s="258" t="s">
        <v>14</v>
      </c>
    </row>
    <row r="1979">
      <c r="A1979" s="257"/>
      <c r="B1979" s="258" t="s">
        <v>14</v>
      </c>
    </row>
    <row r="1980">
      <c r="A1980" s="257"/>
      <c r="B1980" s="258" t="s">
        <v>14</v>
      </c>
    </row>
    <row r="1981">
      <c r="A1981" s="257"/>
      <c r="B1981" s="258" t="s">
        <v>14</v>
      </c>
    </row>
    <row r="1982">
      <c r="A1982" s="257"/>
      <c r="B1982" s="258" t="s">
        <v>14</v>
      </c>
    </row>
    <row r="1983">
      <c r="A1983" s="257"/>
      <c r="B1983" s="258" t="s">
        <v>14</v>
      </c>
    </row>
    <row r="1984">
      <c r="A1984" s="257"/>
      <c r="B1984" s="258" t="s">
        <v>14</v>
      </c>
    </row>
    <row r="1985">
      <c r="A1985" s="257"/>
      <c r="B1985" s="258" t="s">
        <v>14</v>
      </c>
    </row>
    <row r="1986">
      <c r="A1986" s="257"/>
      <c r="B1986" s="258" t="s">
        <v>14</v>
      </c>
    </row>
    <row r="1987">
      <c r="A1987" s="257"/>
      <c r="B1987" s="258" t="s">
        <v>14</v>
      </c>
    </row>
    <row r="1988">
      <c r="A1988" s="257"/>
      <c r="B1988" s="258" t="s">
        <v>14</v>
      </c>
    </row>
    <row r="1989">
      <c r="A1989" s="257"/>
      <c r="B1989" s="258" t="s">
        <v>14</v>
      </c>
    </row>
    <row r="1990">
      <c r="A1990" s="257"/>
      <c r="B1990" s="258" t="s">
        <v>14</v>
      </c>
    </row>
    <row r="1991">
      <c r="A1991" s="257"/>
      <c r="B1991" s="258" t="s">
        <v>14</v>
      </c>
    </row>
    <row r="1992">
      <c r="A1992" s="257"/>
      <c r="B1992" s="258" t="s">
        <v>14</v>
      </c>
    </row>
    <row r="1993">
      <c r="A1993" s="257"/>
      <c r="B1993" s="258" t="s">
        <v>14</v>
      </c>
    </row>
    <row r="1994">
      <c r="A1994" s="257"/>
      <c r="B1994" s="258" t="s">
        <v>14</v>
      </c>
    </row>
    <row r="1995">
      <c r="A1995" s="257"/>
      <c r="B1995" s="258" t="s">
        <v>14</v>
      </c>
    </row>
    <row r="1996">
      <c r="A1996" s="257"/>
      <c r="B1996" s="258" t="s">
        <v>14</v>
      </c>
    </row>
    <row r="1997">
      <c r="A1997" s="257"/>
      <c r="B1997" s="258" t="s">
        <v>14</v>
      </c>
    </row>
    <row r="1998">
      <c r="A1998" s="257"/>
      <c r="B1998" s="258" t="s">
        <v>14</v>
      </c>
    </row>
    <row r="1999">
      <c r="A1999" s="257"/>
      <c r="B1999" s="258" t="s">
        <v>14</v>
      </c>
    </row>
    <row r="2000">
      <c r="A2000" s="257"/>
      <c r="B2000" s="258" t="s">
        <v>14</v>
      </c>
    </row>
    <row r="2001">
      <c r="A2001" s="257"/>
      <c r="B2001" s="258" t="s">
        <v>14</v>
      </c>
    </row>
    <row r="2002">
      <c r="A2002" s="257"/>
      <c r="B2002" s="258" t="s">
        <v>14</v>
      </c>
    </row>
    <row r="2003">
      <c r="A2003" s="257"/>
      <c r="B2003" s="258" t="s">
        <v>14</v>
      </c>
    </row>
    <row r="2004">
      <c r="A2004" s="257"/>
      <c r="B2004" s="258" t="s">
        <v>14</v>
      </c>
    </row>
    <row r="2005">
      <c r="A2005" s="257"/>
      <c r="B2005" s="258" t="s">
        <v>14</v>
      </c>
    </row>
    <row r="2006">
      <c r="A2006" s="257"/>
      <c r="B2006" s="258" t="s">
        <v>14</v>
      </c>
    </row>
    <row r="2007">
      <c r="A2007" s="257"/>
      <c r="B2007" s="258" t="s">
        <v>14</v>
      </c>
    </row>
    <row r="2008">
      <c r="A2008" s="257"/>
      <c r="B2008" s="258" t="s">
        <v>14</v>
      </c>
    </row>
    <row r="2009">
      <c r="A2009" s="257"/>
      <c r="B2009" s="258" t="s">
        <v>14</v>
      </c>
    </row>
    <row r="2010">
      <c r="A2010" s="257"/>
      <c r="B2010" s="258" t="s">
        <v>14</v>
      </c>
    </row>
    <row r="2011">
      <c r="A2011" s="257"/>
      <c r="B2011" s="258" t="s">
        <v>14</v>
      </c>
    </row>
    <row r="2012">
      <c r="A2012" s="257"/>
      <c r="B2012" s="258" t="s">
        <v>14</v>
      </c>
    </row>
    <row r="2013">
      <c r="A2013" s="257"/>
      <c r="B2013" s="258" t="s">
        <v>14</v>
      </c>
    </row>
    <row r="2014">
      <c r="A2014" s="257"/>
      <c r="B2014" s="258" t="s">
        <v>14</v>
      </c>
    </row>
    <row r="2015">
      <c r="A2015" s="257"/>
      <c r="B2015" s="258" t="s">
        <v>14</v>
      </c>
    </row>
    <row r="2016">
      <c r="A2016" s="257"/>
      <c r="B2016" s="258" t="s">
        <v>14</v>
      </c>
    </row>
    <row r="2017">
      <c r="A2017" s="257"/>
      <c r="B2017" s="258" t="s">
        <v>14</v>
      </c>
    </row>
    <row r="2018">
      <c r="A2018" s="257"/>
      <c r="B2018" s="258" t="s">
        <v>14</v>
      </c>
    </row>
    <row r="2019">
      <c r="A2019" s="257"/>
      <c r="B2019" s="258" t="s">
        <v>14</v>
      </c>
    </row>
    <row r="2020">
      <c r="A2020" s="257"/>
      <c r="B2020" s="258" t="s">
        <v>14</v>
      </c>
    </row>
    <row r="2021">
      <c r="A2021" s="257"/>
      <c r="B2021" s="258" t="s">
        <v>14</v>
      </c>
    </row>
    <row r="2022">
      <c r="A2022" s="257"/>
      <c r="B2022" s="258" t="s">
        <v>14</v>
      </c>
    </row>
    <row r="2023">
      <c r="A2023" s="257"/>
      <c r="B2023" s="258" t="s">
        <v>14</v>
      </c>
    </row>
    <row r="2024">
      <c r="A2024" s="257"/>
      <c r="B2024" s="258" t="s">
        <v>14</v>
      </c>
    </row>
    <row r="2025">
      <c r="A2025" s="257"/>
      <c r="B2025" s="258" t="s">
        <v>14</v>
      </c>
    </row>
    <row r="2026">
      <c r="A2026" s="257"/>
      <c r="B2026" s="258" t="s">
        <v>14</v>
      </c>
    </row>
    <row r="2027">
      <c r="A2027" s="257"/>
      <c r="B2027" s="258" t="s">
        <v>14</v>
      </c>
    </row>
    <row r="2028">
      <c r="A2028" s="257"/>
      <c r="B2028" s="258" t="s">
        <v>14</v>
      </c>
    </row>
    <row r="2029">
      <c r="A2029" s="257"/>
      <c r="B2029" s="258" t="s">
        <v>14</v>
      </c>
    </row>
    <row r="2030">
      <c r="A2030" s="257"/>
      <c r="B2030" s="258" t="s">
        <v>14</v>
      </c>
    </row>
    <row r="2031">
      <c r="A2031" s="257"/>
      <c r="B2031" s="258" t="s">
        <v>14</v>
      </c>
    </row>
    <row r="2032">
      <c r="A2032" s="257"/>
      <c r="B2032" s="258" t="s">
        <v>14</v>
      </c>
    </row>
    <row r="2033">
      <c r="A2033" s="257"/>
      <c r="B2033" s="258" t="s">
        <v>14</v>
      </c>
    </row>
    <row r="2034">
      <c r="A2034" s="257"/>
      <c r="B2034" s="258" t="s">
        <v>14</v>
      </c>
    </row>
    <row r="2035">
      <c r="A2035" s="257"/>
      <c r="B2035" s="258" t="s">
        <v>14</v>
      </c>
    </row>
    <row r="2036">
      <c r="A2036" s="257"/>
      <c r="B2036" s="258" t="s">
        <v>14</v>
      </c>
    </row>
    <row r="2037">
      <c r="A2037" s="257"/>
      <c r="B2037" s="258" t="s">
        <v>14</v>
      </c>
    </row>
    <row r="2038">
      <c r="A2038" s="257"/>
      <c r="B2038" s="258" t="s">
        <v>14</v>
      </c>
    </row>
    <row r="2039">
      <c r="A2039" s="257"/>
      <c r="B2039" s="258" t="s">
        <v>14</v>
      </c>
    </row>
    <row r="2040">
      <c r="A2040" s="257"/>
      <c r="B2040" s="258" t="s">
        <v>14</v>
      </c>
    </row>
    <row r="2041">
      <c r="A2041" s="257"/>
      <c r="B2041" s="258" t="s">
        <v>14</v>
      </c>
    </row>
    <row r="2042">
      <c r="A2042" s="257"/>
      <c r="B2042" s="258" t="s">
        <v>14</v>
      </c>
    </row>
    <row r="2043">
      <c r="A2043" s="257"/>
      <c r="B2043" s="258" t="s">
        <v>14</v>
      </c>
    </row>
    <row r="2044">
      <c r="A2044" s="257"/>
      <c r="B2044" s="258" t="s">
        <v>14</v>
      </c>
    </row>
    <row r="2045">
      <c r="A2045" s="257"/>
      <c r="B2045" s="258" t="s">
        <v>14</v>
      </c>
    </row>
    <row r="2046">
      <c r="A2046" s="257"/>
      <c r="B2046" s="258" t="s">
        <v>14</v>
      </c>
    </row>
    <row r="2047">
      <c r="A2047" s="257"/>
      <c r="B2047" s="258" t="s">
        <v>14</v>
      </c>
    </row>
    <row r="2048">
      <c r="A2048" s="257"/>
      <c r="B2048" s="258" t="s">
        <v>14</v>
      </c>
    </row>
    <row r="2049">
      <c r="A2049" s="257"/>
      <c r="B2049" s="258" t="s">
        <v>14</v>
      </c>
    </row>
    <row r="2050">
      <c r="A2050" s="257"/>
      <c r="B2050" s="258" t="s">
        <v>14</v>
      </c>
    </row>
    <row r="2051">
      <c r="A2051" s="257"/>
      <c r="B2051" s="258" t="s">
        <v>14</v>
      </c>
    </row>
    <row r="2052">
      <c r="A2052" s="257"/>
      <c r="B2052" s="258" t="s">
        <v>14</v>
      </c>
    </row>
    <row r="2053">
      <c r="A2053" s="257"/>
      <c r="B2053" s="258" t="s">
        <v>14</v>
      </c>
    </row>
    <row r="2054">
      <c r="A2054" s="257"/>
      <c r="B2054" s="258" t="s">
        <v>14</v>
      </c>
    </row>
    <row r="2055">
      <c r="A2055" s="257"/>
      <c r="B2055" s="258" t="s">
        <v>14</v>
      </c>
    </row>
    <row r="2056">
      <c r="A2056" s="257"/>
      <c r="B2056" s="258" t="s">
        <v>14</v>
      </c>
    </row>
    <row r="2057">
      <c r="A2057" s="257"/>
      <c r="B2057" s="258" t="s">
        <v>14</v>
      </c>
    </row>
    <row r="2058">
      <c r="A2058" s="257"/>
      <c r="B2058" s="258" t="s">
        <v>14</v>
      </c>
    </row>
    <row r="2059">
      <c r="A2059" s="257"/>
      <c r="B2059" s="258" t="s">
        <v>14</v>
      </c>
    </row>
    <row r="2060">
      <c r="A2060" s="257"/>
      <c r="B2060" s="258" t="s">
        <v>14</v>
      </c>
    </row>
    <row r="2061">
      <c r="A2061" s="257"/>
      <c r="B2061" s="258" t="s">
        <v>14</v>
      </c>
    </row>
    <row r="2062">
      <c r="A2062" s="257"/>
      <c r="B2062" s="258" t="s">
        <v>14</v>
      </c>
    </row>
    <row r="2063">
      <c r="A2063" s="257"/>
      <c r="B2063" s="258" t="s">
        <v>14</v>
      </c>
    </row>
    <row r="2064">
      <c r="A2064" s="257"/>
      <c r="B2064" s="258" t="s">
        <v>14</v>
      </c>
    </row>
    <row r="2065">
      <c r="A2065" s="257"/>
      <c r="B2065" s="258" t="s">
        <v>14</v>
      </c>
    </row>
    <row r="2066">
      <c r="A2066" s="257"/>
      <c r="B2066" s="258" t="s">
        <v>14</v>
      </c>
    </row>
    <row r="2067">
      <c r="A2067" s="257"/>
      <c r="B2067" s="258" t="s">
        <v>14</v>
      </c>
    </row>
    <row r="2068">
      <c r="A2068" s="257"/>
      <c r="B2068" s="258" t="s">
        <v>14</v>
      </c>
    </row>
    <row r="2069">
      <c r="A2069" s="257"/>
      <c r="B2069" s="258" t="s">
        <v>14</v>
      </c>
    </row>
    <row r="2070">
      <c r="A2070" s="257"/>
      <c r="B2070" s="258" t="s">
        <v>14</v>
      </c>
    </row>
    <row r="2071">
      <c r="A2071" s="257"/>
      <c r="B2071" s="258" t="s">
        <v>14</v>
      </c>
    </row>
    <row r="2072">
      <c r="A2072" s="257"/>
      <c r="B2072" s="258" t="s">
        <v>14</v>
      </c>
    </row>
    <row r="2073">
      <c r="A2073" s="257"/>
      <c r="B2073" s="258" t="s">
        <v>14</v>
      </c>
    </row>
    <row r="2074">
      <c r="A2074" s="257"/>
      <c r="B2074" s="258" t="s">
        <v>14</v>
      </c>
    </row>
    <row r="2075">
      <c r="A2075" s="257"/>
      <c r="B2075" s="258" t="s">
        <v>14</v>
      </c>
    </row>
    <row r="2076">
      <c r="A2076" s="257"/>
      <c r="B2076" s="258" t="s">
        <v>14</v>
      </c>
    </row>
    <row r="2077">
      <c r="A2077" s="257"/>
      <c r="B2077" s="258" t="s">
        <v>14</v>
      </c>
    </row>
    <row r="2078">
      <c r="A2078" s="257"/>
      <c r="B2078" s="258" t="s">
        <v>14</v>
      </c>
    </row>
    <row r="2079">
      <c r="A2079" s="257"/>
      <c r="B2079" s="258" t="s">
        <v>14</v>
      </c>
    </row>
    <row r="2080">
      <c r="A2080" s="257"/>
      <c r="B2080" s="258" t="s">
        <v>14</v>
      </c>
    </row>
    <row r="2081">
      <c r="A2081" s="257"/>
      <c r="B2081" s="258" t="s">
        <v>14</v>
      </c>
    </row>
    <row r="2082">
      <c r="A2082" s="257"/>
      <c r="B2082" s="258" t="s">
        <v>14</v>
      </c>
    </row>
    <row r="2083">
      <c r="A2083" s="257"/>
      <c r="B2083" s="258" t="s">
        <v>14</v>
      </c>
    </row>
    <row r="2084">
      <c r="A2084" s="257"/>
      <c r="B2084" s="258" t="s">
        <v>14</v>
      </c>
    </row>
    <row r="2085">
      <c r="A2085" s="257"/>
      <c r="B2085" s="258" t="s">
        <v>14</v>
      </c>
    </row>
    <row r="2086">
      <c r="A2086" s="257"/>
      <c r="B2086" s="258" t="s">
        <v>14</v>
      </c>
    </row>
    <row r="2087">
      <c r="A2087" s="257"/>
      <c r="B2087" s="258" t="s">
        <v>14</v>
      </c>
    </row>
    <row r="2088">
      <c r="A2088" s="257"/>
      <c r="B2088" s="258" t="s">
        <v>14</v>
      </c>
    </row>
    <row r="2089">
      <c r="A2089" s="257"/>
      <c r="B2089" s="258" t="s">
        <v>14</v>
      </c>
    </row>
    <row r="2090">
      <c r="A2090" s="257"/>
      <c r="B2090" s="258" t="s">
        <v>14</v>
      </c>
    </row>
    <row r="2091">
      <c r="A2091" s="257"/>
      <c r="B2091" s="258" t="s">
        <v>14</v>
      </c>
    </row>
    <row r="2092">
      <c r="A2092" s="257"/>
      <c r="B2092" s="258" t="s">
        <v>14</v>
      </c>
    </row>
    <row r="2093">
      <c r="A2093" s="257"/>
      <c r="B2093" s="258" t="s">
        <v>14</v>
      </c>
    </row>
    <row r="2094">
      <c r="A2094" s="257"/>
      <c r="B2094" s="258" t="s">
        <v>14</v>
      </c>
    </row>
    <row r="2095">
      <c r="A2095" s="257"/>
      <c r="B2095" s="258" t="s">
        <v>14</v>
      </c>
    </row>
    <row r="2096">
      <c r="A2096" s="257"/>
      <c r="B2096" s="258" t="s">
        <v>14</v>
      </c>
    </row>
    <row r="2097">
      <c r="A2097" s="257"/>
      <c r="B2097" s="258" t="s">
        <v>14</v>
      </c>
    </row>
    <row r="2098">
      <c r="A2098" s="257"/>
      <c r="B2098" s="258" t="s">
        <v>14</v>
      </c>
    </row>
    <row r="2099">
      <c r="A2099" s="257"/>
      <c r="B2099" s="258" t="s">
        <v>14</v>
      </c>
    </row>
    <row r="2100">
      <c r="A2100" s="257"/>
      <c r="B2100" s="258" t="s">
        <v>14</v>
      </c>
    </row>
    <row r="2101">
      <c r="A2101" s="257"/>
      <c r="B2101" s="258" t="s">
        <v>14</v>
      </c>
    </row>
    <row r="2102">
      <c r="A2102" s="257"/>
      <c r="B2102" s="258" t="s">
        <v>14</v>
      </c>
    </row>
    <row r="2103">
      <c r="A2103" s="257"/>
      <c r="B2103" s="258" t="s">
        <v>14</v>
      </c>
    </row>
    <row r="2104">
      <c r="A2104" s="257"/>
      <c r="B2104" s="258" t="s">
        <v>14</v>
      </c>
    </row>
    <row r="2105">
      <c r="A2105" s="257"/>
      <c r="B2105" s="258" t="s">
        <v>14</v>
      </c>
    </row>
    <row r="2106">
      <c r="A2106" s="257"/>
      <c r="B2106" s="258" t="s">
        <v>14</v>
      </c>
    </row>
    <row r="2107">
      <c r="A2107" s="257"/>
      <c r="B2107" s="258" t="s">
        <v>14</v>
      </c>
    </row>
    <row r="2108">
      <c r="A2108" s="257"/>
      <c r="B2108" s="258" t="s">
        <v>14</v>
      </c>
    </row>
    <row r="2109">
      <c r="A2109" s="257"/>
      <c r="B2109" s="258" t="s">
        <v>14</v>
      </c>
    </row>
    <row r="2110">
      <c r="A2110" s="257"/>
      <c r="B2110" s="258" t="s">
        <v>14</v>
      </c>
    </row>
    <row r="2111">
      <c r="A2111" s="257"/>
      <c r="B2111" s="258" t="s">
        <v>14</v>
      </c>
    </row>
    <row r="2112">
      <c r="A2112" s="257"/>
      <c r="B2112" s="258" t="s">
        <v>14</v>
      </c>
    </row>
    <row r="2113">
      <c r="A2113" s="257"/>
      <c r="B2113" s="258" t="s">
        <v>14</v>
      </c>
    </row>
    <row r="2114">
      <c r="A2114" s="257"/>
      <c r="B2114" s="258" t="s">
        <v>14</v>
      </c>
    </row>
    <row r="2115">
      <c r="A2115" s="257"/>
      <c r="B2115" s="258" t="s">
        <v>14</v>
      </c>
    </row>
    <row r="2116">
      <c r="A2116" s="257"/>
      <c r="B2116" s="258" t="s">
        <v>14</v>
      </c>
    </row>
    <row r="2117">
      <c r="A2117" s="257"/>
      <c r="B2117" s="258" t="s">
        <v>14</v>
      </c>
    </row>
    <row r="2118">
      <c r="A2118" s="257"/>
      <c r="B2118" s="258" t="s">
        <v>14</v>
      </c>
    </row>
    <row r="2119">
      <c r="A2119" s="257"/>
      <c r="B2119" s="258" t="s">
        <v>14</v>
      </c>
    </row>
    <row r="2120">
      <c r="A2120" s="257"/>
      <c r="B2120" s="258" t="s">
        <v>14</v>
      </c>
    </row>
    <row r="2121">
      <c r="A2121" s="257"/>
      <c r="B2121" s="258" t="s">
        <v>14</v>
      </c>
    </row>
    <row r="2122">
      <c r="A2122" s="257"/>
      <c r="B2122" s="258" t="s">
        <v>14</v>
      </c>
    </row>
    <row r="2123">
      <c r="A2123" s="257"/>
      <c r="B2123" s="258" t="s">
        <v>14</v>
      </c>
    </row>
    <row r="2124">
      <c r="A2124" s="257"/>
      <c r="B2124" s="258" t="s">
        <v>14</v>
      </c>
    </row>
    <row r="2125">
      <c r="A2125" s="257"/>
      <c r="B2125" s="258" t="s">
        <v>14</v>
      </c>
    </row>
    <row r="2126">
      <c r="A2126" s="257"/>
      <c r="B2126" s="258" t="s">
        <v>14</v>
      </c>
    </row>
    <row r="2127">
      <c r="A2127" s="257"/>
      <c r="B2127" s="258" t="s">
        <v>14</v>
      </c>
    </row>
    <row r="2128">
      <c r="A2128" s="257"/>
      <c r="B2128" s="258" t="s">
        <v>14</v>
      </c>
    </row>
    <row r="2129">
      <c r="A2129" s="257"/>
      <c r="B2129" s="258" t="s">
        <v>14</v>
      </c>
    </row>
    <row r="2130">
      <c r="A2130" s="257"/>
      <c r="B2130" s="258" t="s">
        <v>14</v>
      </c>
    </row>
    <row r="2131">
      <c r="A2131" s="257"/>
      <c r="B2131" s="258" t="s">
        <v>14</v>
      </c>
    </row>
    <row r="2132">
      <c r="A2132" s="257"/>
      <c r="B2132" s="258" t="s">
        <v>14</v>
      </c>
    </row>
    <row r="2133">
      <c r="A2133" s="257"/>
      <c r="B2133" s="258" t="s">
        <v>14</v>
      </c>
    </row>
    <row r="2134">
      <c r="A2134" s="257"/>
      <c r="B2134" s="258" t="s">
        <v>14</v>
      </c>
    </row>
    <row r="2135">
      <c r="A2135" s="257"/>
      <c r="B2135" s="258" t="s">
        <v>14</v>
      </c>
    </row>
    <row r="2136">
      <c r="A2136" s="257"/>
      <c r="B2136" s="258" t="s">
        <v>14</v>
      </c>
    </row>
    <row r="2137">
      <c r="A2137" s="257"/>
      <c r="B2137" s="258" t="s">
        <v>14</v>
      </c>
    </row>
    <row r="2138">
      <c r="A2138" s="257"/>
      <c r="B2138" s="258" t="s">
        <v>14</v>
      </c>
    </row>
    <row r="2139">
      <c r="A2139" s="257"/>
      <c r="B2139" s="258" t="s">
        <v>14</v>
      </c>
    </row>
    <row r="2140">
      <c r="A2140" s="257"/>
      <c r="B2140" s="258" t="s">
        <v>14</v>
      </c>
    </row>
    <row r="2141">
      <c r="A2141" s="257"/>
      <c r="B2141" s="258" t="s">
        <v>14</v>
      </c>
    </row>
    <row r="2142">
      <c r="A2142" s="257"/>
      <c r="B2142" s="258" t="s">
        <v>14</v>
      </c>
    </row>
    <row r="2143">
      <c r="A2143" s="257"/>
      <c r="B2143" s="258" t="s">
        <v>14</v>
      </c>
    </row>
    <row r="2144">
      <c r="A2144" s="257"/>
      <c r="B2144" s="258" t="s">
        <v>14</v>
      </c>
    </row>
    <row r="2145">
      <c r="A2145" s="257"/>
      <c r="B2145" s="258" t="s">
        <v>14</v>
      </c>
    </row>
    <row r="2146">
      <c r="A2146" s="257"/>
      <c r="B2146" s="258" t="s">
        <v>14</v>
      </c>
    </row>
    <row r="2147">
      <c r="A2147" s="257"/>
      <c r="B2147" s="258" t="s">
        <v>14</v>
      </c>
    </row>
    <row r="2148">
      <c r="A2148" s="257"/>
      <c r="B2148" s="258" t="s">
        <v>14</v>
      </c>
    </row>
    <row r="2149">
      <c r="A2149" s="257"/>
      <c r="B2149" s="258" t="s">
        <v>14</v>
      </c>
    </row>
    <row r="2150">
      <c r="A2150" s="257"/>
      <c r="B2150" s="258" t="s">
        <v>14</v>
      </c>
    </row>
    <row r="2151">
      <c r="A2151" s="257"/>
      <c r="B2151" s="258" t="s">
        <v>14</v>
      </c>
    </row>
    <row r="2152">
      <c r="A2152" s="257"/>
      <c r="B2152" s="258" t="s">
        <v>14</v>
      </c>
    </row>
    <row r="2153">
      <c r="A2153" s="257"/>
      <c r="B2153" s="258" t="s">
        <v>14</v>
      </c>
    </row>
    <row r="2154">
      <c r="A2154" s="257"/>
      <c r="B2154" s="258" t="s">
        <v>14</v>
      </c>
    </row>
    <row r="2155">
      <c r="A2155" s="257"/>
      <c r="B2155" s="258" t="s">
        <v>14</v>
      </c>
    </row>
    <row r="2156">
      <c r="A2156" s="257"/>
      <c r="B2156" s="258" t="s">
        <v>14</v>
      </c>
    </row>
    <row r="2157">
      <c r="A2157" s="257"/>
      <c r="B2157" s="258" t="s">
        <v>14</v>
      </c>
    </row>
    <row r="2158">
      <c r="A2158" s="257"/>
      <c r="B2158" s="258" t="s">
        <v>14</v>
      </c>
    </row>
    <row r="2159">
      <c r="A2159" s="257"/>
      <c r="B2159" s="258" t="s">
        <v>14</v>
      </c>
    </row>
    <row r="2160">
      <c r="A2160" s="257"/>
      <c r="B2160" s="258" t="s">
        <v>14</v>
      </c>
    </row>
    <row r="2161">
      <c r="A2161" s="257"/>
      <c r="B2161" s="258" t="s">
        <v>14</v>
      </c>
    </row>
    <row r="2162">
      <c r="A2162" s="257"/>
      <c r="B2162" s="258" t="s">
        <v>14</v>
      </c>
    </row>
    <row r="2163">
      <c r="A2163" s="257"/>
      <c r="B2163" s="258" t="s">
        <v>14</v>
      </c>
    </row>
    <row r="2164">
      <c r="A2164" s="257"/>
      <c r="B2164" s="258" t="s">
        <v>14</v>
      </c>
    </row>
    <row r="2165">
      <c r="A2165" s="257"/>
      <c r="B2165" s="258" t="s">
        <v>14</v>
      </c>
    </row>
    <row r="2166">
      <c r="A2166" s="257"/>
      <c r="B2166" s="258" t="s">
        <v>14</v>
      </c>
    </row>
    <row r="2167">
      <c r="A2167" s="257"/>
      <c r="B2167" s="258" t="s">
        <v>14</v>
      </c>
    </row>
    <row r="2168">
      <c r="A2168" s="257"/>
      <c r="B2168" s="258" t="s">
        <v>14</v>
      </c>
    </row>
    <row r="2169">
      <c r="A2169" s="257"/>
      <c r="B2169" s="258" t="s">
        <v>14</v>
      </c>
    </row>
    <row r="2170">
      <c r="A2170" s="257"/>
      <c r="B2170" s="258" t="s">
        <v>14</v>
      </c>
    </row>
    <row r="2171">
      <c r="A2171" s="257"/>
      <c r="B2171" s="258" t="s">
        <v>14</v>
      </c>
    </row>
    <row r="2172">
      <c r="A2172" s="257"/>
      <c r="B2172" s="258" t="s">
        <v>14</v>
      </c>
    </row>
    <row r="2173">
      <c r="A2173" s="257"/>
      <c r="B2173" s="258" t="s">
        <v>14</v>
      </c>
    </row>
    <row r="2174">
      <c r="A2174" s="257"/>
      <c r="B2174" s="258" t="s">
        <v>14</v>
      </c>
    </row>
    <row r="2175">
      <c r="A2175" s="257"/>
      <c r="B2175" s="258" t="s">
        <v>14</v>
      </c>
    </row>
    <row r="2176">
      <c r="A2176" s="257"/>
      <c r="B2176" s="258" t="s">
        <v>14</v>
      </c>
    </row>
    <row r="2177">
      <c r="A2177" s="257"/>
      <c r="B2177" s="258" t="s">
        <v>14</v>
      </c>
    </row>
    <row r="2178">
      <c r="A2178" s="257"/>
      <c r="B2178" s="258" t="s">
        <v>14</v>
      </c>
    </row>
    <row r="2179">
      <c r="A2179" s="257"/>
      <c r="B2179" s="258" t="s">
        <v>14</v>
      </c>
    </row>
    <row r="2180">
      <c r="A2180" s="257"/>
      <c r="B2180" s="258" t="s">
        <v>14</v>
      </c>
    </row>
    <row r="2181">
      <c r="A2181" s="257"/>
      <c r="B2181" s="258" t="s">
        <v>14</v>
      </c>
    </row>
    <row r="2182">
      <c r="A2182" s="257"/>
      <c r="B2182" s="258" t="s">
        <v>14</v>
      </c>
    </row>
    <row r="2183">
      <c r="A2183" s="257"/>
      <c r="B2183" s="258" t="s">
        <v>14</v>
      </c>
    </row>
    <row r="2184">
      <c r="A2184" s="257"/>
      <c r="B2184" s="258" t="s">
        <v>14</v>
      </c>
    </row>
    <row r="2185">
      <c r="A2185" s="257"/>
      <c r="B2185" s="258" t="s">
        <v>14</v>
      </c>
    </row>
    <row r="2186">
      <c r="A2186" s="257"/>
      <c r="B2186" s="258" t="s">
        <v>14</v>
      </c>
    </row>
    <row r="2187">
      <c r="A2187" s="257"/>
      <c r="B2187" s="258" t="s">
        <v>14</v>
      </c>
    </row>
    <row r="2188">
      <c r="A2188" s="257"/>
      <c r="B2188" s="258" t="s">
        <v>14</v>
      </c>
    </row>
    <row r="2189">
      <c r="A2189" s="257"/>
      <c r="B2189" s="258" t="s">
        <v>14</v>
      </c>
    </row>
    <row r="2190">
      <c r="A2190" s="257"/>
      <c r="B2190" s="258" t="s">
        <v>14</v>
      </c>
    </row>
    <row r="2191">
      <c r="A2191" s="257"/>
      <c r="B2191" s="258" t="s">
        <v>14</v>
      </c>
    </row>
    <row r="2192">
      <c r="A2192" s="257"/>
      <c r="B2192" s="258" t="s">
        <v>14</v>
      </c>
    </row>
    <row r="2193">
      <c r="A2193" s="257"/>
      <c r="B2193" s="258" t="s">
        <v>14</v>
      </c>
    </row>
    <row r="2194">
      <c r="A2194" s="257"/>
      <c r="B2194" s="258" t="s">
        <v>14</v>
      </c>
    </row>
    <row r="2195">
      <c r="A2195" s="257"/>
      <c r="B2195" s="258" t="s">
        <v>14</v>
      </c>
    </row>
    <row r="2196">
      <c r="A2196" s="257"/>
      <c r="B2196" s="258" t="s">
        <v>14</v>
      </c>
    </row>
    <row r="2197">
      <c r="A2197" s="257"/>
      <c r="B2197" s="258" t="s">
        <v>14</v>
      </c>
    </row>
    <row r="2198">
      <c r="A2198" s="257"/>
      <c r="B2198" s="258" t="s">
        <v>14</v>
      </c>
    </row>
    <row r="2199">
      <c r="A2199" s="257"/>
      <c r="B2199" s="258" t="s">
        <v>14</v>
      </c>
    </row>
    <row r="2200">
      <c r="A2200" s="257"/>
      <c r="B2200" s="258" t="s">
        <v>14</v>
      </c>
    </row>
    <row r="2201">
      <c r="A2201" s="257"/>
      <c r="B2201" s="258" t="s">
        <v>14</v>
      </c>
    </row>
    <row r="2202">
      <c r="A2202" s="257"/>
      <c r="B2202" s="258" t="s">
        <v>14</v>
      </c>
    </row>
    <row r="2203">
      <c r="A2203" s="257"/>
      <c r="B2203" s="258" t="s">
        <v>14</v>
      </c>
    </row>
    <row r="2204">
      <c r="A2204" s="257"/>
      <c r="B2204" s="258" t="s">
        <v>14</v>
      </c>
    </row>
    <row r="2205">
      <c r="A2205" s="257"/>
      <c r="B2205" s="258" t="s">
        <v>14</v>
      </c>
    </row>
    <row r="2206">
      <c r="A2206" s="257"/>
      <c r="B2206" s="258" t="s">
        <v>14</v>
      </c>
    </row>
    <row r="2207">
      <c r="A2207" s="257"/>
      <c r="B2207" s="258" t="s">
        <v>14</v>
      </c>
    </row>
    <row r="2208">
      <c r="A2208" s="257"/>
      <c r="B2208" s="258" t="s">
        <v>14</v>
      </c>
    </row>
    <row r="2209">
      <c r="A2209" s="257"/>
      <c r="B2209" s="258" t="s">
        <v>14</v>
      </c>
    </row>
    <row r="2210">
      <c r="A2210" s="257"/>
      <c r="B2210" s="258" t="s">
        <v>14</v>
      </c>
    </row>
    <row r="2211">
      <c r="A2211" s="257"/>
      <c r="B2211" s="258" t="s">
        <v>14</v>
      </c>
    </row>
    <row r="2212">
      <c r="A2212" s="257"/>
      <c r="B2212" s="258" t="s">
        <v>14</v>
      </c>
    </row>
    <row r="2213">
      <c r="A2213" s="257"/>
      <c r="B2213" s="258" t="s">
        <v>14</v>
      </c>
    </row>
    <row r="2214">
      <c r="A2214" s="257"/>
      <c r="B2214" s="258" t="s">
        <v>14</v>
      </c>
    </row>
    <row r="2215">
      <c r="A2215" s="257"/>
      <c r="B2215" s="258" t="s">
        <v>14</v>
      </c>
    </row>
    <row r="2216">
      <c r="A2216" s="257"/>
      <c r="B2216" s="258" t="s">
        <v>14</v>
      </c>
    </row>
    <row r="2217">
      <c r="A2217" s="257"/>
      <c r="B2217" s="258" t="s">
        <v>14</v>
      </c>
    </row>
    <row r="2218">
      <c r="A2218" s="257"/>
      <c r="B2218" s="258" t="s">
        <v>14</v>
      </c>
    </row>
    <row r="2219">
      <c r="A2219" s="257"/>
      <c r="B2219" s="258" t="s">
        <v>14</v>
      </c>
    </row>
    <row r="2220">
      <c r="A2220" s="257"/>
      <c r="B2220" s="258" t="s">
        <v>14</v>
      </c>
    </row>
    <row r="2221">
      <c r="A2221" s="257"/>
      <c r="B2221" s="258" t="s">
        <v>14</v>
      </c>
    </row>
    <row r="2222">
      <c r="A2222" s="257"/>
      <c r="B2222" s="258" t="s">
        <v>14</v>
      </c>
    </row>
    <row r="2223">
      <c r="A2223" s="257"/>
      <c r="B2223" s="258" t="s">
        <v>14</v>
      </c>
    </row>
    <row r="2224">
      <c r="A2224" s="257"/>
      <c r="B2224" s="258" t="s">
        <v>14</v>
      </c>
    </row>
    <row r="2225">
      <c r="A2225" s="257"/>
      <c r="B2225" s="258" t="s">
        <v>14</v>
      </c>
    </row>
    <row r="2226">
      <c r="A2226" s="257"/>
      <c r="B2226" s="258" t="s">
        <v>14</v>
      </c>
    </row>
    <row r="2227">
      <c r="A2227" s="257"/>
      <c r="B2227" s="258" t="s">
        <v>14</v>
      </c>
    </row>
    <row r="2228">
      <c r="A2228" s="257"/>
      <c r="B2228" s="258" t="s">
        <v>14</v>
      </c>
    </row>
    <row r="2229">
      <c r="A2229" s="257"/>
      <c r="B2229" s="258" t="s">
        <v>14</v>
      </c>
    </row>
    <row r="2230">
      <c r="A2230" s="257"/>
      <c r="B2230" s="258" t="s">
        <v>14</v>
      </c>
    </row>
    <row r="2231">
      <c r="A2231" s="257"/>
      <c r="B2231" s="258" t="s">
        <v>14</v>
      </c>
    </row>
    <row r="2232">
      <c r="A2232" s="257"/>
      <c r="B2232" s="258" t="s">
        <v>14</v>
      </c>
    </row>
    <row r="2233">
      <c r="A2233" s="257"/>
      <c r="B2233" s="258" t="s">
        <v>14</v>
      </c>
    </row>
    <row r="2234">
      <c r="A2234" s="257"/>
      <c r="B2234" s="258" t="s">
        <v>14</v>
      </c>
    </row>
    <row r="2235">
      <c r="A2235" s="257"/>
      <c r="B2235" s="258" t="s">
        <v>14</v>
      </c>
    </row>
    <row r="2236">
      <c r="A2236" s="257"/>
      <c r="B2236" s="258" t="s">
        <v>14</v>
      </c>
    </row>
    <row r="2237">
      <c r="A2237" s="257"/>
      <c r="B2237" s="258" t="s">
        <v>14</v>
      </c>
    </row>
    <row r="2238">
      <c r="A2238" s="257"/>
      <c r="B2238" s="258" t="s">
        <v>14</v>
      </c>
    </row>
    <row r="2239">
      <c r="A2239" s="257"/>
      <c r="B2239" s="258" t="s">
        <v>14</v>
      </c>
    </row>
    <row r="2240">
      <c r="A2240" s="257"/>
      <c r="B2240" s="258" t="s">
        <v>14</v>
      </c>
    </row>
    <row r="2241">
      <c r="A2241" s="257"/>
      <c r="B2241" s="258" t="s">
        <v>14</v>
      </c>
    </row>
    <row r="2242">
      <c r="A2242" s="257"/>
      <c r="B2242" s="258" t="s">
        <v>14</v>
      </c>
    </row>
    <row r="2243">
      <c r="A2243" s="257"/>
      <c r="B2243" s="258" t="s">
        <v>14</v>
      </c>
    </row>
    <row r="2244">
      <c r="A2244" s="257"/>
      <c r="B2244" s="258" t="s">
        <v>14</v>
      </c>
    </row>
    <row r="2245">
      <c r="A2245" s="257"/>
      <c r="B2245" s="258" t="s">
        <v>14</v>
      </c>
    </row>
    <row r="2246">
      <c r="A2246" s="257"/>
      <c r="B2246" s="258" t="s">
        <v>14</v>
      </c>
    </row>
    <row r="2247">
      <c r="A2247" s="257"/>
      <c r="B2247" s="258" t="s">
        <v>14</v>
      </c>
    </row>
    <row r="2248">
      <c r="A2248" s="257"/>
      <c r="B2248" s="258" t="s">
        <v>14</v>
      </c>
    </row>
    <row r="2249">
      <c r="A2249" s="257"/>
      <c r="B2249" s="258" t="s">
        <v>14</v>
      </c>
    </row>
    <row r="2250">
      <c r="A2250" s="257"/>
      <c r="B2250" s="258" t="s">
        <v>14</v>
      </c>
    </row>
    <row r="2251">
      <c r="A2251" s="257"/>
      <c r="B2251" s="258" t="s">
        <v>14</v>
      </c>
    </row>
    <row r="2252">
      <c r="A2252" s="257"/>
      <c r="B2252" s="258" t="s">
        <v>14</v>
      </c>
    </row>
    <row r="2253">
      <c r="A2253" s="257"/>
      <c r="B2253" s="258" t="s">
        <v>14</v>
      </c>
    </row>
    <row r="2254">
      <c r="A2254" s="257"/>
      <c r="B2254" s="258" t="s">
        <v>14</v>
      </c>
    </row>
    <row r="2255">
      <c r="A2255" s="257"/>
      <c r="B2255" s="258" t="s">
        <v>14</v>
      </c>
    </row>
    <row r="2256">
      <c r="A2256" s="257"/>
      <c r="B2256" s="258" t="s">
        <v>14</v>
      </c>
    </row>
    <row r="2257">
      <c r="A2257" s="257"/>
      <c r="B2257" s="258" t="s">
        <v>14</v>
      </c>
    </row>
    <row r="2258">
      <c r="A2258" s="257"/>
      <c r="B2258" s="258" t="s">
        <v>14</v>
      </c>
    </row>
    <row r="2259">
      <c r="A2259" s="257"/>
      <c r="B2259" s="258" t="s">
        <v>14</v>
      </c>
    </row>
    <row r="2260">
      <c r="A2260" s="257"/>
      <c r="B2260" s="258" t="s">
        <v>14</v>
      </c>
    </row>
    <row r="2261">
      <c r="A2261" s="257"/>
      <c r="B2261" s="258" t="s">
        <v>14</v>
      </c>
    </row>
    <row r="2262">
      <c r="A2262" s="257"/>
      <c r="B2262" s="258" t="s">
        <v>14</v>
      </c>
    </row>
    <row r="2263">
      <c r="A2263" s="257"/>
      <c r="B2263" s="258" t="s">
        <v>14</v>
      </c>
    </row>
    <row r="2264">
      <c r="A2264" s="257"/>
      <c r="B2264" s="258" t="s">
        <v>14</v>
      </c>
    </row>
    <row r="2265">
      <c r="A2265" s="257"/>
      <c r="B2265" s="258" t="s">
        <v>14</v>
      </c>
    </row>
    <row r="2266">
      <c r="A2266" s="257"/>
      <c r="B2266" s="258" t="s">
        <v>14</v>
      </c>
    </row>
    <row r="2267">
      <c r="A2267" s="257"/>
      <c r="B2267" s="258" t="s">
        <v>14</v>
      </c>
    </row>
    <row r="2268">
      <c r="A2268" s="257"/>
      <c r="B2268" s="258" t="s">
        <v>14</v>
      </c>
    </row>
    <row r="2269">
      <c r="A2269" s="257"/>
      <c r="B2269" s="258" t="s">
        <v>14</v>
      </c>
    </row>
    <row r="2270">
      <c r="A2270" s="257"/>
      <c r="B2270" s="258" t="s">
        <v>14</v>
      </c>
    </row>
    <row r="2271">
      <c r="A2271" s="257"/>
      <c r="B2271" s="258" t="s">
        <v>14</v>
      </c>
    </row>
    <row r="2272">
      <c r="A2272" s="257"/>
      <c r="B2272" s="258" t="s">
        <v>14</v>
      </c>
    </row>
    <row r="2273">
      <c r="A2273" s="257"/>
      <c r="B2273" s="258" t="s">
        <v>14</v>
      </c>
    </row>
    <row r="2274">
      <c r="A2274" s="257"/>
      <c r="B2274" s="258" t="s">
        <v>14</v>
      </c>
    </row>
    <row r="2275">
      <c r="A2275" s="257"/>
      <c r="B2275" s="258" t="s">
        <v>14</v>
      </c>
    </row>
    <row r="2276">
      <c r="A2276" s="257"/>
      <c r="B2276" s="258" t="s">
        <v>14</v>
      </c>
    </row>
    <row r="2277">
      <c r="A2277" s="257"/>
      <c r="B2277" s="258" t="s">
        <v>14</v>
      </c>
    </row>
    <row r="2278">
      <c r="A2278" s="257"/>
      <c r="B2278" s="258" t="s">
        <v>14</v>
      </c>
    </row>
    <row r="2279">
      <c r="A2279" s="257"/>
      <c r="B2279" s="258" t="s">
        <v>14</v>
      </c>
    </row>
    <row r="2280">
      <c r="A2280" s="257"/>
      <c r="B2280" s="258" t="s">
        <v>14</v>
      </c>
    </row>
    <row r="2281">
      <c r="A2281" s="257"/>
      <c r="B2281" s="258" t="s">
        <v>14</v>
      </c>
    </row>
    <row r="2282">
      <c r="A2282" s="257"/>
      <c r="B2282" s="258" t="s">
        <v>14</v>
      </c>
    </row>
    <row r="2283">
      <c r="A2283" s="257"/>
      <c r="B2283" s="258" t="s">
        <v>14</v>
      </c>
    </row>
    <row r="2284">
      <c r="A2284" s="257"/>
      <c r="B2284" s="258" t="s">
        <v>14</v>
      </c>
    </row>
    <row r="2285">
      <c r="A2285" s="257"/>
      <c r="B2285" s="258" t="s">
        <v>14</v>
      </c>
    </row>
    <row r="2286">
      <c r="A2286" s="257"/>
      <c r="B2286" s="258" t="s">
        <v>14</v>
      </c>
    </row>
    <row r="2287">
      <c r="A2287" s="257"/>
      <c r="B2287" s="258" t="s">
        <v>14</v>
      </c>
    </row>
    <row r="2288">
      <c r="A2288" s="257"/>
      <c r="B2288" s="258" t="s">
        <v>14</v>
      </c>
    </row>
    <row r="2289">
      <c r="A2289" s="257"/>
      <c r="B2289" s="258" t="s">
        <v>14</v>
      </c>
    </row>
    <row r="2290">
      <c r="A2290" s="257"/>
      <c r="B2290" s="258" t="s">
        <v>14</v>
      </c>
    </row>
    <row r="2291">
      <c r="A2291" s="257"/>
      <c r="B2291" s="258" t="s">
        <v>14</v>
      </c>
    </row>
    <row r="2292">
      <c r="A2292" s="257"/>
      <c r="B2292" s="258" t="s">
        <v>14</v>
      </c>
    </row>
    <row r="2293">
      <c r="A2293" s="257"/>
      <c r="B2293" s="258" t="s">
        <v>14</v>
      </c>
    </row>
    <row r="2294">
      <c r="A2294" s="257"/>
      <c r="B2294" s="258" t="s">
        <v>14</v>
      </c>
    </row>
    <row r="2295">
      <c r="A2295" s="257"/>
      <c r="B2295" s="258" t="s">
        <v>14</v>
      </c>
    </row>
    <row r="2296">
      <c r="A2296" s="257"/>
      <c r="B2296" s="258" t="s">
        <v>14</v>
      </c>
    </row>
    <row r="2297">
      <c r="A2297" s="257"/>
      <c r="B2297" s="258" t="s">
        <v>14</v>
      </c>
    </row>
    <row r="2298">
      <c r="A2298" s="257"/>
      <c r="B2298" s="258" t="s">
        <v>14</v>
      </c>
    </row>
    <row r="2299">
      <c r="A2299" s="257"/>
      <c r="B2299" s="258" t="s">
        <v>14</v>
      </c>
    </row>
    <row r="2300">
      <c r="A2300" s="257"/>
      <c r="B2300" s="258" t="s">
        <v>14</v>
      </c>
    </row>
    <row r="2301">
      <c r="A2301" s="257"/>
      <c r="B2301" s="258" t="s">
        <v>14</v>
      </c>
    </row>
    <row r="2302">
      <c r="A2302" s="257"/>
      <c r="B2302" s="258" t="s">
        <v>14</v>
      </c>
    </row>
    <row r="2303">
      <c r="A2303" s="257"/>
      <c r="B2303" s="258" t="s">
        <v>14</v>
      </c>
    </row>
    <row r="2304">
      <c r="A2304" s="257"/>
      <c r="B2304" s="258" t="s">
        <v>14</v>
      </c>
    </row>
    <row r="2305">
      <c r="A2305" s="257"/>
      <c r="B2305" s="258" t="s">
        <v>14</v>
      </c>
    </row>
    <row r="2306">
      <c r="A2306" s="257"/>
      <c r="B2306" s="258" t="s">
        <v>14</v>
      </c>
    </row>
    <row r="2307">
      <c r="A2307" s="257"/>
      <c r="B2307" s="258" t="s">
        <v>14</v>
      </c>
    </row>
    <row r="2308">
      <c r="A2308" s="257"/>
      <c r="B2308" s="258" t="s">
        <v>14</v>
      </c>
    </row>
    <row r="2309">
      <c r="A2309" s="257"/>
      <c r="B2309" s="258" t="s">
        <v>14</v>
      </c>
    </row>
    <row r="2310">
      <c r="A2310" s="257"/>
      <c r="B2310" s="258" t="s">
        <v>14</v>
      </c>
    </row>
    <row r="2311">
      <c r="A2311" s="257"/>
      <c r="B2311" s="258" t="s">
        <v>14</v>
      </c>
    </row>
    <row r="2312">
      <c r="A2312" s="257"/>
      <c r="B2312" s="258" t="s">
        <v>14</v>
      </c>
    </row>
    <row r="2313">
      <c r="A2313" s="257"/>
      <c r="B2313" s="258" t="s">
        <v>14</v>
      </c>
    </row>
    <row r="2314">
      <c r="A2314" s="257"/>
      <c r="B2314" s="258" t="s">
        <v>14</v>
      </c>
    </row>
    <row r="2315">
      <c r="A2315" s="257"/>
      <c r="B2315" s="258" t="s">
        <v>14</v>
      </c>
    </row>
    <row r="2316">
      <c r="A2316" s="257"/>
      <c r="B2316" s="258" t="s">
        <v>14</v>
      </c>
    </row>
    <row r="2317">
      <c r="A2317" s="257"/>
      <c r="B2317" s="258" t="s">
        <v>14</v>
      </c>
    </row>
    <row r="2318">
      <c r="A2318" s="257"/>
      <c r="B2318" s="258" t="s">
        <v>14</v>
      </c>
    </row>
    <row r="2319">
      <c r="A2319" s="257"/>
      <c r="B2319" s="258" t="s">
        <v>14</v>
      </c>
    </row>
    <row r="2320">
      <c r="A2320" s="257"/>
      <c r="B2320" s="258" t="s">
        <v>14</v>
      </c>
    </row>
    <row r="2321">
      <c r="A2321" s="257"/>
      <c r="B2321" s="258" t="s">
        <v>14</v>
      </c>
    </row>
    <row r="2322">
      <c r="A2322" s="257"/>
      <c r="B2322" s="258" t="s">
        <v>14</v>
      </c>
    </row>
    <row r="2323">
      <c r="A2323" s="257"/>
      <c r="B2323" s="258" t="s">
        <v>14</v>
      </c>
    </row>
    <row r="2324">
      <c r="A2324" s="257"/>
      <c r="B2324" s="258" t="s">
        <v>14</v>
      </c>
    </row>
    <row r="2325">
      <c r="A2325" s="257"/>
      <c r="B2325" s="258" t="s">
        <v>14</v>
      </c>
    </row>
    <row r="2326">
      <c r="A2326" s="257"/>
      <c r="B2326" s="258" t="s">
        <v>14</v>
      </c>
    </row>
    <row r="2327">
      <c r="A2327" s="257"/>
      <c r="B2327" s="258" t="s">
        <v>14</v>
      </c>
    </row>
    <row r="2328">
      <c r="A2328" s="257"/>
      <c r="B2328" s="258" t="s">
        <v>14</v>
      </c>
    </row>
    <row r="2329">
      <c r="A2329" s="257"/>
      <c r="B2329" s="258" t="s">
        <v>14</v>
      </c>
    </row>
    <row r="2330">
      <c r="A2330" s="257"/>
      <c r="B2330" s="258" t="s">
        <v>14</v>
      </c>
    </row>
    <row r="2331">
      <c r="A2331" s="257"/>
      <c r="B2331" s="258" t="s">
        <v>14</v>
      </c>
    </row>
    <row r="2332">
      <c r="A2332" s="257"/>
      <c r="B2332" s="258" t="s">
        <v>14</v>
      </c>
    </row>
    <row r="2333">
      <c r="A2333" s="257"/>
      <c r="B2333" s="258" t="s">
        <v>14</v>
      </c>
    </row>
    <row r="2334">
      <c r="A2334" s="257"/>
      <c r="B2334" s="258" t="s">
        <v>14</v>
      </c>
    </row>
    <row r="2335">
      <c r="A2335" s="257"/>
      <c r="B2335" s="258" t="s">
        <v>14</v>
      </c>
    </row>
    <row r="2336">
      <c r="A2336" s="257"/>
      <c r="B2336" s="258" t="s">
        <v>14</v>
      </c>
    </row>
    <row r="2337">
      <c r="A2337" s="257"/>
      <c r="B2337" s="258" t="s">
        <v>14</v>
      </c>
    </row>
    <row r="2338">
      <c r="A2338" s="257"/>
      <c r="B2338" s="258" t="s">
        <v>14</v>
      </c>
    </row>
    <row r="2339">
      <c r="A2339" s="257"/>
      <c r="B2339" s="258" t="s">
        <v>14</v>
      </c>
    </row>
    <row r="2340">
      <c r="A2340" s="257"/>
      <c r="B2340" s="258" t="s">
        <v>14</v>
      </c>
    </row>
    <row r="2341">
      <c r="A2341" s="257"/>
      <c r="B2341" s="258" t="s">
        <v>14</v>
      </c>
    </row>
    <row r="2342">
      <c r="A2342" s="257"/>
      <c r="B2342" s="258" t="s">
        <v>14</v>
      </c>
    </row>
    <row r="2343">
      <c r="A2343" s="257"/>
      <c r="B2343" s="258" t="s">
        <v>14</v>
      </c>
    </row>
    <row r="2344">
      <c r="A2344" s="257"/>
      <c r="B2344" s="258" t="s">
        <v>14</v>
      </c>
    </row>
    <row r="2345">
      <c r="A2345" s="257"/>
      <c r="B2345" s="258" t="s">
        <v>14</v>
      </c>
    </row>
    <row r="2346">
      <c r="A2346" s="257"/>
      <c r="B2346" s="258" t="s">
        <v>14</v>
      </c>
    </row>
    <row r="2347">
      <c r="A2347" s="257"/>
      <c r="B2347" s="258" t="s">
        <v>14</v>
      </c>
    </row>
    <row r="2348">
      <c r="A2348" s="257"/>
      <c r="B2348" s="258" t="s">
        <v>14</v>
      </c>
    </row>
    <row r="2349">
      <c r="A2349" s="257"/>
      <c r="B2349" s="258" t="s">
        <v>14</v>
      </c>
    </row>
    <row r="2350">
      <c r="A2350" s="257"/>
      <c r="B2350" s="258" t="s">
        <v>14</v>
      </c>
    </row>
    <row r="2351">
      <c r="A2351" s="257"/>
      <c r="B2351" s="258" t="s">
        <v>14</v>
      </c>
    </row>
    <row r="2352">
      <c r="A2352" s="257"/>
      <c r="B2352" s="258" t="s">
        <v>14</v>
      </c>
    </row>
    <row r="2353">
      <c r="A2353" s="257"/>
      <c r="B2353" s="258" t="s">
        <v>14</v>
      </c>
    </row>
    <row r="2354">
      <c r="A2354" s="257"/>
      <c r="B2354" s="258" t="s">
        <v>14</v>
      </c>
    </row>
    <row r="2355">
      <c r="A2355" s="257"/>
      <c r="B2355" s="258" t="s">
        <v>14</v>
      </c>
    </row>
    <row r="2356">
      <c r="A2356" s="257"/>
      <c r="B2356" s="258" t="s">
        <v>14</v>
      </c>
    </row>
    <row r="2357">
      <c r="A2357" s="257"/>
      <c r="B2357" s="258" t="s">
        <v>14</v>
      </c>
    </row>
    <row r="2358">
      <c r="A2358" s="257"/>
      <c r="B2358" s="258" t="s">
        <v>14</v>
      </c>
    </row>
    <row r="2359">
      <c r="A2359" s="257"/>
      <c r="B2359" s="258" t="s">
        <v>14</v>
      </c>
    </row>
    <row r="2360">
      <c r="A2360" s="257"/>
      <c r="B2360" s="258" t="s">
        <v>14</v>
      </c>
    </row>
    <row r="2361">
      <c r="A2361" s="257"/>
      <c r="B2361" s="258" t="s">
        <v>14</v>
      </c>
    </row>
    <row r="2362">
      <c r="A2362" s="257"/>
      <c r="B2362" s="258" t="s">
        <v>14</v>
      </c>
    </row>
    <row r="2363">
      <c r="A2363" s="257"/>
      <c r="B2363" s="258" t="s">
        <v>14</v>
      </c>
    </row>
    <row r="2364">
      <c r="A2364" s="257"/>
      <c r="B2364" s="258" t="s">
        <v>14</v>
      </c>
    </row>
    <row r="2365">
      <c r="A2365" s="257"/>
      <c r="B2365" s="258" t="s">
        <v>14</v>
      </c>
    </row>
    <row r="2366">
      <c r="A2366" s="257"/>
      <c r="B2366" s="258" t="s">
        <v>14</v>
      </c>
    </row>
    <row r="2367">
      <c r="A2367" s="257"/>
      <c r="B2367" s="258" t="s">
        <v>14</v>
      </c>
    </row>
    <row r="2368">
      <c r="A2368" s="257"/>
      <c r="B2368" s="258" t="s">
        <v>14</v>
      </c>
    </row>
    <row r="2369">
      <c r="A2369" s="257"/>
      <c r="B2369" s="258" t="s">
        <v>14</v>
      </c>
    </row>
    <row r="2370">
      <c r="A2370" s="257"/>
      <c r="B2370" s="258" t="s">
        <v>14</v>
      </c>
    </row>
    <row r="2371">
      <c r="A2371" s="257"/>
      <c r="B2371" s="258" t="s">
        <v>14</v>
      </c>
    </row>
    <row r="2372">
      <c r="A2372" s="257"/>
      <c r="B2372" s="258" t="s">
        <v>14</v>
      </c>
    </row>
    <row r="2373">
      <c r="A2373" s="257"/>
      <c r="B2373" s="258" t="s">
        <v>14</v>
      </c>
    </row>
    <row r="2374">
      <c r="A2374" s="257"/>
      <c r="B2374" s="258" t="s">
        <v>14</v>
      </c>
    </row>
    <row r="2375">
      <c r="A2375" s="257"/>
      <c r="B2375" s="258" t="s">
        <v>14</v>
      </c>
    </row>
    <row r="2376">
      <c r="A2376" s="257"/>
      <c r="B2376" s="258" t="s">
        <v>14</v>
      </c>
    </row>
    <row r="2377">
      <c r="A2377" s="257"/>
      <c r="B2377" s="258" t="s">
        <v>14</v>
      </c>
    </row>
    <row r="2378">
      <c r="A2378" s="257"/>
      <c r="B2378" s="258" t="s">
        <v>14</v>
      </c>
    </row>
    <row r="2379">
      <c r="A2379" s="257"/>
      <c r="B2379" s="258" t="s">
        <v>14</v>
      </c>
    </row>
    <row r="2380">
      <c r="A2380" s="257"/>
      <c r="B2380" s="258" t="s">
        <v>14</v>
      </c>
    </row>
    <row r="2381">
      <c r="A2381" s="257"/>
      <c r="B2381" s="258" t="s">
        <v>14</v>
      </c>
    </row>
    <row r="2382">
      <c r="A2382" s="257"/>
      <c r="B2382" s="258" t="s">
        <v>14</v>
      </c>
    </row>
    <row r="2383">
      <c r="A2383" s="257"/>
      <c r="B2383" s="258" t="s">
        <v>14</v>
      </c>
    </row>
    <row r="2384">
      <c r="A2384" s="257"/>
      <c r="B2384" s="258" t="s">
        <v>14</v>
      </c>
    </row>
    <row r="2385">
      <c r="A2385" s="257"/>
      <c r="B2385" s="258" t="s">
        <v>14</v>
      </c>
    </row>
    <row r="2386">
      <c r="A2386" s="257"/>
      <c r="B2386" s="258" t="s">
        <v>14</v>
      </c>
    </row>
    <row r="2387">
      <c r="A2387" s="257"/>
      <c r="B2387" s="258" t="s">
        <v>14</v>
      </c>
    </row>
    <row r="2388">
      <c r="A2388" s="257"/>
      <c r="B2388" s="258" t="s">
        <v>14</v>
      </c>
    </row>
    <row r="2389">
      <c r="A2389" s="257"/>
      <c r="B2389" s="258" t="s">
        <v>14</v>
      </c>
    </row>
    <row r="2390">
      <c r="A2390" s="257"/>
      <c r="B2390" s="258" t="s">
        <v>14</v>
      </c>
    </row>
    <row r="2391">
      <c r="A2391" s="257"/>
      <c r="B2391" s="258" t="s">
        <v>14</v>
      </c>
    </row>
    <row r="2392">
      <c r="A2392" s="257"/>
      <c r="B2392" s="258" t="s">
        <v>14</v>
      </c>
    </row>
    <row r="2393">
      <c r="A2393" s="257"/>
      <c r="B2393" s="258" t="s">
        <v>14</v>
      </c>
    </row>
    <row r="2394">
      <c r="A2394" s="257"/>
      <c r="B2394" s="258" t="s">
        <v>14</v>
      </c>
    </row>
    <row r="2395">
      <c r="A2395" s="257"/>
      <c r="B2395" s="258" t="s">
        <v>14</v>
      </c>
    </row>
    <row r="2396">
      <c r="A2396" s="257"/>
      <c r="B2396" s="258" t="s">
        <v>14</v>
      </c>
    </row>
    <row r="2397">
      <c r="A2397" s="257"/>
      <c r="B2397" s="258" t="s">
        <v>14</v>
      </c>
    </row>
    <row r="2398">
      <c r="A2398" s="257"/>
      <c r="B2398" s="258" t="s">
        <v>14</v>
      </c>
    </row>
    <row r="2399">
      <c r="A2399" s="257"/>
      <c r="B2399" s="258" t="s">
        <v>14</v>
      </c>
    </row>
    <row r="2400">
      <c r="A2400" s="257"/>
      <c r="B2400" s="258" t="s">
        <v>14</v>
      </c>
    </row>
    <row r="2401">
      <c r="A2401" s="257"/>
      <c r="B2401" s="258" t="s">
        <v>14</v>
      </c>
    </row>
    <row r="2402">
      <c r="A2402" s="257"/>
      <c r="B2402" s="258" t="s">
        <v>14</v>
      </c>
    </row>
    <row r="2403">
      <c r="A2403" s="257"/>
      <c r="B2403" s="258" t="s">
        <v>14</v>
      </c>
    </row>
    <row r="2404">
      <c r="A2404" s="257"/>
      <c r="B2404" s="258" t="s">
        <v>14</v>
      </c>
    </row>
    <row r="2405">
      <c r="A2405" s="257"/>
      <c r="B2405" s="258" t="s">
        <v>14</v>
      </c>
    </row>
    <row r="2406">
      <c r="A2406" s="257"/>
      <c r="B2406" s="258" t="s">
        <v>14</v>
      </c>
    </row>
    <row r="2407">
      <c r="A2407" s="257"/>
      <c r="B2407" s="258" t="s">
        <v>14</v>
      </c>
    </row>
    <row r="2408">
      <c r="A2408" s="257"/>
      <c r="B2408" s="258" t="s">
        <v>14</v>
      </c>
    </row>
    <row r="2409">
      <c r="A2409" s="257"/>
      <c r="B2409" s="258" t="s">
        <v>14</v>
      </c>
    </row>
    <row r="2410">
      <c r="A2410" s="257"/>
      <c r="B2410" s="258" t="s">
        <v>14</v>
      </c>
    </row>
    <row r="2411">
      <c r="A2411" s="257"/>
      <c r="B2411" s="258" t="s">
        <v>14</v>
      </c>
    </row>
    <row r="2412">
      <c r="A2412" s="257"/>
      <c r="B2412" s="258" t="s">
        <v>14</v>
      </c>
    </row>
    <row r="2413">
      <c r="A2413" s="257"/>
      <c r="B2413" s="258" t="s">
        <v>14</v>
      </c>
    </row>
    <row r="2414">
      <c r="A2414" s="257"/>
      <c r="B2414" s="258" t="s">
        <v>14</v>
      </c>
    </row>
    <row r="2415">
      <c r="A2415" s="257"/>
      <c r="B2415" s="258" t="s">
        <v>14</v>
      </c>
    </row>
    <row r="2416">
      <c r="A2416" s="257"/>
      <c r="B2416" s="258" t="s">
        <v>14</v>
      </c>
    </row>
    <row r="2417">
      <c r="A2417" s="257"/>
      <c r="B2417" s="258" t="s">
        <v>14</v>
      </c>
    </row>
    <row r="2418">
      <c r="A2418" s="257"/>
      <c r="B2418" s="258" t="s">
        <v>14</v>
      </c>
    </row>
    <row r="2419">
      <c r="A2419" s="257"/>
      <c r="B2419" s="258" t="s">
        <v>14</v>
      </c>
    </row>
    <row r="2420">
      <c r="A2420" s="257"/>
      <c r="B2420" s="258" t="s">
        <v>14</v>
      </c>
    </row>
    <row r="2421">
      <c r="A2421" s="257"/>
      <c r="B2421" s="258" t="s">
        <v>14</v>
      </c>
    </row>
    <row r="2422">
      <c r="A2422" s="257"/>
      <c r="B2422" s="258" t="s">
        <v>14</v>
      </c>
    </row>
    <row r="2423">
      <c r="A2423" s="257"/>
      <c r="B2423" s="258" t="s">
        <v>14</v>
      </c>
    </row>
    <row r="2424">
      <c r="A2424" s="257"/>
      <c r="B2424" s="258" t="s">
        <v>14</v>
      </c>
    </row>
    <row r="2425">
      <c r="A2425" s="257"/>
      <c r="B2425" s="258" t="s">
        <v>14</v>
      </c>
    </row>
    <row r="2426">
      <c r="A2426" s="257"/>
      <c r="B2426" s="258" t="s">
        <v>14</v>
      </c>
    </row>
    <row r="2427">
      <c r="A2427" s="257"/>
      <c r="B2427" s="258" t="s">
        <v>14</v>
      </c>
    </row>
    <row r="2428">
      <c r="A2428" s="257"/>
      <c r="B2428" s="258" t="s">
        <v>14</v>
      </c>
    </row>
    <row r="2429">
      <c r="A2429" s="257"/>
      <c r="B2429" s="258" t="s">
        <v>14</v>
      </c>
    </row>
    <row r="2430">
      <c r="A2430" s="257"/>
      <c r="B2430" s="258" t="s">
        <v>14</v>
      </c>
    </row>
    <row r="2431">
      <c r="A2431" s="257"/>
      <c r="B2431" s="258" t="s">
        <v>14</v>
      </c>
    </row>
    <row r="2432">
      <c r="A2432" s="257"/>
      <c r="B2432" s="258" t="s">
        <v>14</v>
      </c>
    </row>
    <row r="2433">
      <c r="A2433" s="257"/>
      <c r="B2433" s="258" t="s">
        <v>14</v>
      </c>
    </row>
    <row r="2434">
      <c r="A2434" s="257"/>
      <c r="B2434" s="258" t="s">
        <v>14</v>
      </c>
    </row>
    <row r="2435">
      <c r="A2435" s="257"/>
      <c r="B2435" s="258" t="s">
        <v>14</v>
      </c>
    </row>
    <row r="2436">
      <c r="A2436" s="257"/>
      <c r="B2436" s="258" t="s">
        <v>14</v>
      </c>
    </row>
    <row r="2437">
      <c r="A2437" s="257"/>
      <c r="B2437" s="258" t="s">
        <v>14</v>
      </c>
    </row>
    <row r="2438">
      <c r="A2438" s="257"/>
      <c r="B2438" s="258" t="s">
        <v>14</v>
      </c>
    </row>
    <row r="2439">
      <c r="A2439" s="257"/>
      <c r="B2439" s="258" t="s">
        <v>14</v>
      </c>
    </row>
    <row r="2440">
      <c r="A2440" s="257"/>
      <c r="B2440" s="258" t="s">
        <v>14</v>
      </c>
    </row>
    <row r="2441">
      <c r="A2441" s="257"/>
      <c r="B2441" s="258" t="s">
        <v>14</v>
      </c>
    </row>
    <row r="2442">
      <c r="A2442" s="257"/>
      <c r="B2442" s="258" t="s">
        <v>14</v>
      </c>
    </row>
    <row r="2443">
      <c r="A2443" s="257"/>
      <c r="B2443" s="258" t="s">
        <v>14</v>
      </c>
    </row>
    <row r="2444">
      <c r="A2444" s="257"/>
      <c r="B2444" s="258" t="s">
        <v>14</v>
      </c>
    </row>
    <row r="2445">
      <c r="A2445" s="257"/>
      <c r="B2445" s="258" t="s">
        <v>14</v>
      </c>
    </row>
    <row r="2446">
      <c r="A2446" s="257"/>
      <c r="B2446" s="258" t="s">
        <v>14</v>
      </c>
    </row>
    <row r="2447">
      <c r="A2447" s="257"/>
      <c r="B2447" s="258" t="s">
        <v>14</v>
      </c>
    </row>
    <row r="2448">
      <c r="A2448" s="257"/>
      <c r="B2448" s="258" t="s">
        <v>14</v>
      </c>
    </row>
    <row r="2449">
      <c r="A2449" s="257"/>
      <c r="B2449" s="258" t="s">
        <v>14</v>
      </c>
    </row>
    <row r="2450">
      <c r="A2450" s="257"/>
      <c r="B2450" s="258" t="s">
        <v>14</v>
      </c>
    </row>
    <row r="2451">
      <c r="A2451" s="257"/>
      <c r="B2451" s="258" t="s">
        <v>14</v>
      </c>
    </row>
    <row r="2452">
      <c r="A2452" s="257"/>
      <c r="B2452" s="258" t="s">
        <v>14</v>
      </c>
    </row>
    <row r="2453">
      <c r="A2453" s="257"/>
      <c r="B2453" s="258" t="s">
        <v>14</v>
      </c>
    </row>
    <row r="2454">
      <c r="A2454" s="257"/>
      <c r="B2454" s="258" t="s">
        <v>14</v>
      </c>
    </row>
    <row r="2455">
      <c r="A2455" s="257"/>
      <c r="B2455" s="258" t="s">
        <v>14</v>
      </c>
    </row>
    <row r="2456">
      <c r="A2456" s="257"/>
      <c r="B2456" s="258" t="s">
        <v>14</v>
      </c>
    </row>
    <row r="2457">
      <c r="A2457" s="257"/>
      <c r="B2457" s="258" t="s">
        <v>14</v>
      </c>
    </row>
    <row r="2458">
      <c r="A2458" s="257"/>
      <c r="B2458" s="258" t="s">
        <v>14</v>
      </c>
    </row>
    <row r="2459">
      <c r="A2459" s="257"/>
      <c r="B2459" s="258" t="s">
        <v>14</v>
      </c>
    </row>
    <row r="2460">
      <c r="A2460" s="257"/>
      <c r="B2460" s="258" t="s">
        <v>14</v>
      </c>
    </row>
    <row r="2461">
      <c r="A2461" s="257"/>
      <c r="B2461" s="258" t="s">
        <v>14</v>
      </c>
    </row>
    <row r="2462">
      <c r="A2462" s="257"/>
      <c r="B2462" s="258" t="s">
        <v>14</v>
      </c>
    </row>
    <row r="2463">
      <c r="A2463" s="257"/>
      <c r="B2463" s="258" t="s">
        <v>14</v>
      </c>
    </row>
    <row r="2464">
      <c r="A2464" s="257"/>
      <c r="B2464" s="258" t="s">
        <v>14</v>
      </c>
    </row>
    <row r="2465">
      <c r="A2465" s="257"/>
      <c r="B2465" s="258" t="s">
        <v>14</v>
      </c>
    </row>
    <row r="2466">
      <c r="A2466" s="257"/>
      <c r="B2466" s="258" t="s">
        <v>14</v>
      </c>
    </row>
    <row r="2467">
      <c r="A2467" s="257"/>
      <c r="B2467" s="258" t="s">
        <v>14</v>
      </c>
    </row>
    <row r="2468">
      <c r="A2468" s="257"/>
      <c r="B2468" s="258" t="s">
        <v>14</v>
      </c>
    </row>
    <row r="2469">
      <c r="A2469" s="257"/>
      <c r="B2469" s="258" t="s">
        <v>14</v>
      </c>
    </row>
    <row r="2470">
      <c r="A2470" s="257"/>
      <c r="B2470" s="258" t="s">
        <v>14</v>
      </c>
    </row>
    <row r="2471">
      <c r="A2471" s="257"/>
      <c r="B2471" s="258" t="s">
        <v>14</v>
      </c>
    </row>
    <row r="2472">
      <c r="A2472" s="257"/>
      <c r="B2472" s="258" t="s">
        <v>14</v>
      </c>
    </row>
    <row r="2473">
      <c r="A2473" s="257"/>
      <c r="B2473" s="258" t="s">
        <v>14</v>
      </c>
    </row>
    <row r="2474">
      <c r="A2474" s="257"/>
      <c r="B2474" s="258" t="s">
        <v>14</v>
      </c>
    </row>
    <row r="2475">
      <c r="A2475" s="257"/>
      <c r="B2475" s="258" t="s">
        <v>14</v>
      </c>
    </row>
    <row r="2476">
      <c r="A2476" s="257"/>
      <c r="B2476" s="258" t="s">
        <v>14</v>
      </c>
    </row>
    <row r="2477">
      <c r="A2477" s="257"/>
      <c r="B2477" s="258" t="s">
        <v>14</v>
      </c>
    </row>
    <row r="2478">
      <c r="A2478" s="257"/>
      <c r="B2478" s="258" t="s">
        <v>14</v>
      </c>
    </row>
    <row r="2479">
      <c r="A2479" s="257"/>
      <c r="B2479" s="258" t="s">
        <v>14</v>
      </c>
    </row>
    <row r="2480">
      <c r="A2480" s="257"/>
      <c r="B2480" s="258" t="s">
        <v>14</v>
      </c>
    </row>
    <row r="2481">
      <c r="A2481" s="257"/>
      <c r="B2481" s="258" t="s">
        <v>14</v>
      </c>
    </row>
    <row r="2482">
      <c r="A2482" s="257"/>
      <c r="B2482" s="258" t="s">
        <v>14</v>
      </c>
    </row>
    <row r="2483">
      <c r="A2483" s="257"/>
      <c r="B2483" s="258" t="s">
        <v>14</v>
      </c>
    </row>
    <row r="2484">
      <c r="A2484" s="257"/>
      <c r="B2484" s="258" t="s">
        <v>14</v>
      </c>
    </row>
    <row r="2485">
      <c r="A2485" s="257"/>
      <c r="B2485" s="258" t="s">
        <v>14</v>
      </c>
    </row>
    <row r="2486">
      <c r="A2486" s="257"/>
      <c r="B2486" s="258" t="s">
        <v>14</v>
      </c>
    </row>
    <row r="2487">
      <c r="A2487" s="257"/>
      <c r="B2487" s="258" t="s">
        <v>14</v>
      </c>
    </row>
    <row r="2488">
      <c r="A2488" s="257"/>
      <c r="B2488" s="258" t="s">
        <v>14</v>
      </c>
    </row>
    <row r="2489">
      <c r="A2489" s="257"/>
      <c r="B2489" s="258" t="s">
        <v>14</v>
      </c>
    </row>
    <row r="2490">
      <c r="A2490" s="257"/>
      <c r="B2490" s="258" t="s">
        <v>14</v>
      </c>
    </row>
    <row r="2491">
      <c r="A2491" s="257"/>
      <c r="B2491" s="258" t="s">
        <v>14</v>
      </c>
    </row>
    <row r="2492">
      <c r="A2492" s="257"/>
      <c r="B2492" s="258" t="s">
        <v>14</v>
      </c>
    </row>
    <row r="2493">
      <c r="A2493" s="257"/>
      <c r="B2493" s="258" t="s">
        <v>14</v>
      </c>
    </row>
    <row r="2494">
      <c r="A2494" s="257"/>
      <c r="B2494" s="258" t="s">
        <v>14</v>
      </c>
    </row>
    <row r="2495">
      <c r="A2495" s="257"/>
      <c r="B2495" s="258" t="s">
        <v>14</v>
      </c>
    </row>
    <row r="2496">
      <c r="A2496" s="257"/>
      <c r="B2496" s="258" t="s">
        <v>14</v>
      </c>
    </row>
    <row r="2497">
      <c r="A2497" s="257"/>
      <c r="B2497" s="258" t="s">
        <v>14</v>
      </c>
    </row>
    <row r="2498">
      <c r="A2498" s="257"/>
      <c r="B2498" s="258" t="s">
        <v>14</v>
      </c>
    </row>
    <row r="2499">
      <c r="A2499" s="257"/>
      <c r="B2499" s="258" t="s">
        <v>14</v>
      </c>
    </row>
    <row r="2500">
      <c r="A2500" s="257"/>
      <c r="B2500" s="258" t="s">
        <v>14</v>
      </c>
    </row>
    <row r="2501">
      <c r="A2501" s="257"/>
      <c r="B2501" s="258" t="s">
        <v>14</v>
      </c>
    </row>
    <row r="2502">
      <c r="A2502" s="257"/>
      <c r="B2502" s="258" t="s">
        <v>14</v>
      </c>
    </row>
    <row r="2503">
      <c r="A2503" s="257"/>
      <c r="B2503" s="258" t="s">
        <v>14</v>
      </c>
    </row>
    <row r="2504">
      <c r="A2504" s="257"/>
      <c r="B2504" s="258" t="s">
        <v>14</v>
      </c>
    </row>
    <row r="2505">
      <c r="A2505" s="257"/>
      <c r="B2505" s="258" t="s">
        <v>14</v>
      </c>
    </row>
    <row r="2506">
      <c r="A2506" s="257"/>
      <c r="B2506" s="258" t="s">
        <v>14</v>
      </c>
    </row>
    <row r="2507">
      <c r="A2507" s="257"/>
      <c r="B2507" s="258" t="s">
        <v>14</v>
      </c>
    </row>
    <row r="2508">
      <c r="A2508" s="257"/>
      <c r="B2508" s="258" t="s">
        <v>14</v>
      </c>
    </row>
    <row r="2509">
      <c r="A2509" s="257"/>
      <c r="B2509" s="258" t="s">
        <v>14</v>
      </c>
    </row>
    <row r="2510">
      <c r="A2510" s="257"/>
      <c r="B2510" s="258" t="s">
        <v>14</v>
      </c>
    </row>
    <row r="2511">
      <c r="A2511" s="257"/>
      <c r="B2511" s="258" t="s">
        <v>14</v>
      </c>
    </row>
    <row r="2512">
      <c r="A2512" s="257"/>
      <c r="B2512" s="258" t="s">
        <v>14</v>
      </c>
    </row>
    <row r="2513">
      <c r="A2513" s="257"/>
      <c r="B2513" s="258" t="s">
        <v>14</v>
      </c>
    </row>
    <row r="2514">
      <c r="A2514" s="257"/>
      <c r="B2514" s="258" t="s">
        <v>14</v>
      </c>
    </row>
    <row r="2515">
      <c r="A2515" s="257"/>
      <c r="B2515" s="258" t="s">
        <v>14</v>
      </c>
    </row>
    <row r="2516">
      <c r="A2516" s="257"/>
      <c r="B2516" s="258" t="s">
        <v>14</v>
      </c>
    </row>
    <row r="2517">
      <c r="A2517" s="257"/>
      <c r="B2517" s="258" t="s">
        <v>14</v>
      </c>
    </row>
    <row r="2518">
      <c r="A2518" s="257"/>
      <c r="B2518" s="258" t="s">
        <v>14</v>
      </c>
    </row>
    <row r="2519">
      <c r="A2519" s="257"/>
      <c r="B2519" s="258" t="s">
        <v>14</v>
      </c>
    </row>
    <row r="2520">
      <c r="A2520" s="257"/>
      <c r="B2520" s="258" t="s">
        <v>14</v>
      </c>
    </row>
    <row r="2521">
      <c r="A2521" s="257"/>
      <c r="B2521" s="258" t="s">
        <v>14</v>
      </c>
    </row>
    <row r="2522">
      <c r="A2522" s="257"/>
      <c r="B2522" s="258" t="s">
        <v>14</v>
      </c>
    </row>
    <row r="2523">
      <c r="A2523" s="257"/>
      <c r="B2523" s="258" t="s">
        <v>14</v>
      </c>
    </row>
    <row r="2524">
      <c r="A2524" s="257"/>
      <c r="B2524" s="258" t="s">
        <v>14</v>
      </c>
    </row>
    <row r="2525">
      <c r="A2525" s="257"/>
      <c r="B2525" s="258" t="s">
        <v>14</v>
      </c>
    </row>
    <row r="2526">
      <c r="A2526" s="257"/>
      <c r="B2526" s="258" t="s">
        <v>14</v>
      </c>
    </row>
    <row r="2527">
      <c r="A2527" s="257"/>
      <c r="B2527" s="258" t="s">
        <v>14</v>
      </c>
    </row>
    <row r="2528">
      <c r="A2528" s="257"/>
      <c r="B2528" s="258" t="s">
        <v>14</v>
      </c>
    </row>
    <row r="2529">
      <c r="A2529" s="257"/>
      <c r="B2529" s="258" t="s">
        <v>14</v>
      </c>
    </row>
    <row r="2530">
      <c r="A2530" s="257"/>
      <c r="B2530" s="258" t="s">
        <v>14</v>
      </c>
    </row>
    <row r="2531">
      <c r="A2531" s="257"/>
      <c r="B2531" s="258" t="s">
        <v>14</v>
      </c>
    </row>
    <row r="2532">
      <c r="A2532" s="257"/>
      <c r="B2532" s="258" t="s">
        <v>14</v>
      </c>
    </row>
    <row r="2533">
      <c r="A2533" s="257"/>
      <c r="B2533" s="258" t="s">
        <v>14</v>
      </c>
    </row>
    <row r="2534">
      <c r="A2534" s="257"/>
      <c r="B2534" s="258" t="s">
        <v>14</v>
      </c>
    </row>
    <row r="2535">
      <c r="A2535" s="257"/>
      <c r="B2535" s="258" t="s">
        <v>14</v>
      </c>
    </row>
    <row r="2536">
      <c r="A2536" s="257"/>
      <c r="B2536" s="258" t="s">
        <v>14</v>
      </c>
    </row>
    <row r="2537">
      <c r="A2537" s="257"/>
      <c r="B2537" s="258" t="s">
        <v>14</v>
      </c>
    </row>
    <row r="2538">
      <c r="A2538" s="257"/>
      <c r="B2538" s="258" t="s">
        <v>14</v>
      </c>
    </row>
    <row r="2539">
      <c r="A2539" s="257"/>
      <c r="B2539" s="258" t="s">
        <v>14</v>
      </c>
    </row>
    <row r="2540">
      <c r="A2540" s="257"/>
      <c r="B2540" s="258" t="s">
        <v>14</v>
      </c>
    </row>
    <row r="2541">
      <c r="A2541" s="257"/>
      <c r="B2541" s="258" t="s">
        <v>14</v>
      </c>
    </row>
    <row r="2542">
      <c r="A2542" s="257"/>
      <c r="B2542" s="258" t="s">
        <v>14</v>
      </c>
    </row>
    <row r="2543">
      <c r="A2543" s="257"/>
      <c r="B2543" s="258" t="s">
        <v>14</v>
      </c>
    </row>
    <row r="2544">
      <c r="A2544" s="257"/>
      <c r="B2544" s="258" t="s">
        <v>14</v>
      </c>
    </row>
    <row r="2545">
      <c r="A2545" s="257"/>
      <c r="B2545" s="258" t="s">
        <v>14</v>
      </c>
    </row>
    <row r="2546">
      <c r="A2546" s="257"/>
      <c r="B2546" s="258" t="s">
        <v>14</v>
      </c>
    </row>
    <row r="2547">
      <c r="A2547" s="257"/>
      <c r="B2547" s="258" t="s">
        <v>14</v>
      </c>
    </row>
    <row r="2548">
      <c r="A2548" s="257"/>
      <c r="B2548" s="258" t="s">
        <v>14</v>
      </c>
    </row>
    <row r="2549">
      <c r="A2549" s="257"/>
      <c r="B2549" s="258" t="s">
        <v>14</v>
      </c>
    </row>
    <row r="2550">
      <c r="A2550" s="257"/>
      <c r="B2550" s="258" t="s">
        <v>14</v>
      </c>
    </row>
    <row r="2551">
      <c r="A2551" s="257"/>
      <c r="B2551" s="258" t="s">
        <v>14</v>
      </c>
    </row>
    <row r="2552">
      <c r="A2552" s="257"/>
      <c r="B2552" s="258" t="s">
        <v>14</v>
      </c>
    </row>
    <row r="2553">
      <c r="A2553" s="257"/>
      <c r="B2553" s="258" t="s">
        <v>14</v>
      </c>
    </row>
    <row r="2554">
      <c r="A2554" s="257"/>
      <c r="B2554" s="258" t="s">
        <v>14</v>
      </c>
    </row>
    <row r="2555">
      <c r="A2555" s="257"/>
      <c r="B2555" s="258" t="s">
        <v>14</v>
      </c>
    </row>
    <row r="2556">
      <c r="A2556" s="257"/>
      <c r="B2556" s="258" t="s">
        <v>14</v>
      </c>
    </row>
    <row r="2557">
      <c r="A2557" s="257"/>
      <c r="B2557" s="258" t="s">
        <v>14</v>
      </c>
    </row>
    <row r="2558">
      <c r="A2558" s="257"/>
      <c r="B2558" s="258" t="s">
        <v>14</v>
      </c>
    </row>
    <row r="2559">
      <c r="A2559" s="257"/>
      <c r="B2559" s="258" t="s">
        <v>14</v>
      </c>
    </row>
    <row r="2560">
      <c r="A2560" s="257"/>
      <c r="B2560" s="258" t="s">
        <v>14</v>
      </c>
    </row>
    <row r="2561">
      <c r="A2561" s="257"/>
      <c r="B2561" s="258" t="s">
        <v>14</v>
      </c>
    </row>
    <row r="2562">
      <c r="A2562" s="257"/>
      <c r="B2562" s="258" t="s">
        <v>14</v>
      </c>
    </row>
    <row r="2563">
      <c r="A2563" s="257"/>
      <c r="B2563" s="258" t="s">
        <v>14</v>
      </c>
    </row>
    <row r="2564">
      <c r="A2564" s="257"/>
      <c r="B2564" s="258" t="s">
        <v>14</v>
      </c>
    </row>
    <row r="2565">
      <c r="A2565" s="257"/>
      <c r="B2565" s="258" t="s">
        <v>14</v>
      </c>
    </row>
    <row r="2566">
      <c r="A2566" s="257"/>
      <c r="B2566" s="258" t="s">
        <v>14</v>
      </c>
    </row>
    <row r="2567">
      <c r="A2567" s="257"/>
      <c r="B2567" s="258" t="s">
        <v>14</v>
      </c>
    </row>
    <row r="2568">
      <c r="A2568" s="257"/>
      <c r="B2568" s="258" t="s">
        <v>14</v>
      </c>
    </row>
    <row r="2569">
      <c r="A2569" s="257"/>
      <c r="B2569" s="258" t="s">
        <v>14</v>
      </c>
    </row>
    <row r="2570">
      <c r="A2570" s="257"/>
      <c r="B2570" s="258" t="s">
        <v>14</v>
      </c>
    </row>
    <row r="2571">
      <c r="A2571" s="257"/>
      <c r="B2571" s="258" t="s">
        <v>14</v>
      </c>
    </row>
    <row r="2572">
      <c r="A2572" s="257"/>
      <c r="B2572" s="258" t="s">
        <v>14</v>
      </c>
    </row>
    <row r="2573">
      <c r="A2573" s="257"/>
      <c r="B2573" s="258" t="s">
        <v>14</v>
      </c>
    </row>
    <row r="2574">
      <c r="A2574" s="257"/>
      <c r="B2574" s="258" t="s">
        <v>14</v>
      </c>
    </row>
    <row r="2575">
      <c r="A2575" s="257"/>
      <c r="B2575" s="258" t="s">
        <v>14</v>
      </c>
    </row>
    <row r="2576">
      <c r="A2576" s="257"/>
      <c r="B2576" s="258" t="s">
        <v>14</v>
      </c>
    </row>
    <row r="2577">
      <c r="A2577" s="257"/>
      <c r="B2577" s="258" t="s">
        <v>14</v>
      </c>
    </row>
    <row r="2578">
      <c r="A2578" s="257"/>
      <c r="B2578" s="258" t="s">
        <v>14</v>
      </c>
    </row>
    <row r="2579">
      <c r="A2579" s="257"/>
      <c r="B2579" s="258" t="s">
        <v>14</v>
      </c>
    </row>
    <row r="2580">
      <c r="A2580" s="257"/>
      <c r="B2580" s="258" t="s">
        <v>14</v>
      </c>
    </row>
    <row r="2581">
      <c r="A2581" s="257"/>
      <c r="B2581" s="258" t="s">
        <v>14</v>
      </c>
    </row>
    <row r="2582">
      <c r="A2582" s="257"/>
      <c r="B2582" s="258" t="s">
        <v>14</v>
      </c>
    </row>
    <row r="2583">
      <c r="A2583" s="257"/>
      <c r="B2583" s="258" t="s">
        <v>14</v>
      </c>
    </row>
    <row r="2584">
      <c r="A2584" s="257"/>
      <c r="B2584" s="258" t="s">
        <v>14</v>
      </c>
    </row>
    <row r="2585">
      <c r="A2585" s="257"/>
      <c r="B2585" s="258" t="s">
        <v>14</v>
      </c>
    </row>
    <row r="2586">
      <c r="A2586" s="257"/>
      <c r="B2586" s="258" t="s">
        <v>14</v>
      </c>
    </row>
    <row r="2587">
      <c r="A2587" s="257"/>
      <c r="B2587" s="258" t="s">
        <v>14</v>
      </c>
    </row>
    <row r="2588">
      <c r="A2588" s="257"/>
      <c r="B2588" s="258" t="s">
        <v>14</v>
      </c>
    </row>
    <row r="2589">
      <c r="A2589" s="257"/>
      <c r="B2589" s="258" t="s">
        <v>14</v>
      </c>
    </row>
    <row r="2590">
      <c r="A2590" s="257"/>
      <c r="B2590" s="258" t="s">
        <v>14</v>
      </c>
    </row>
    <row r="2591">
      <c r="A2591" s="257"/>
      <c r="B2591" s="258" t="s">
        <v>14</v>
      </c>
    </row>
    <row r="2592">
      <c r="A2592" s="257"/>
      <c r="B2592" s="258" t="s">
        <v>14</v>
      </c>
    </row>
    <row r="2593">
      <c r="A2593" s="257"/>
      <c r="B2593" s="258" t="s">
        <v>14</v>
      </c>
    </row>
    <row r="2594">
      <c r="A2594" s="257"/>
      <c r="B2594" s="258" t="s">
        <v>14</v>
      </c>
    </row>
    <row r="2595">
      <c r="A2595" s="257"/>
      <c r="B2595" s="258" t="s">
        <v>14</v>
      </c>
    </row>
    <row r="2596">
      <c r="A2596" s="257"/>
      <c r="B2596" s="258" t="s">
        <v>14</v>
      </c>
    </row>
    <row r="2597">
      <c r="A2597" s="257"/>
      <c r="B2597" s="258" t="s">
        <v>14</v>
      </c>
    </row>
    <row r="2598">
      <c r="A2598" s="257"/>
      <c r="B2598" s="258" t="s">
        <v>14</v>
      </c>
    </row>
    <row r="2599">
      <c r="A2599" s="257"/>
      <c r="B2599" s="258" t="s">
        <v>14</v>
      </c>
    </row>
    <row r="2600">
      <c r="A2600" s="257"/>
      <c r="B2600" s="258" t="s">
        <v>14</v>
      </c>
    </row>
    <row r="2601">
      <c r="A2601" s="257"/>
      <c r="B2601" s="258" t="s">
        <v>14</v>
      </c>
    </row>
    <row r="2602">
      <c r="A2602" s="257"/>
      <c r="B2602" s="258" t="s">
        <v>14</v>
      </c>
    </row>
    <row r="2603">
      <c r="A2603" s="257"/>
      <c r="B2603" s="258" t="s">
        <v>14</v>
      </c>
    </row>
    <row r="2604">
      <c r="A2604" s="257"/>
      <c r="B2604" s="258" t="s">
        <v>14</v>
      </c>
    </row>
    <row r="2605">
      <c r="A2605" s="257"/>
      <c r="B2605" s="258" t="s">
        <v>14</v>
      </c>
    </row>
    <row r="2606">
      <c r="A2606" s="257"/>
      <c r="B2606" s="258" t="s">
        <v>14</v>
      </c>
    </row>
    <row r="2607">
      <c r="A2607" s="257"/>
      <c r="B2607" s="258" t="s">
        <v>14</v>
      </c>
    </row>
    <row r="2608">
      <c r="A2608" s="257"/>
      <c r="B2608" s="258" t="s">
        <v>14</v>
      </c>
    </row>
    <row r="2609">
      <c r="A2609" s="257"/>
      <c r="B2609" s="258" t="s">
        <v>14</v>
      </c>
    </row>
    <row r="2610">
      <c r="A2610" s="257"/>
      <c r="B2610" s="258" t="s">
        <v>14</v>
      </c>
    </row>
    <row r="2611">
      <c r="A2611" s="257"/>
      <c r="B2611" s="258" t="s">
        <v>14</v>
      </c>
    </row>
    <row r="2612">
      <c r="A2612" s="257"/>
      <c r="B2612" s="258" t="s">
        <v>14</v>
      </c>
    </row>
    <row r="2613">
      <c r="A2613" s="257"/>
      <c r="B2613" s="258" t="s">
        <v>14</v>
      </c>
    </row>
    <row r="2614">
      <c r="A2614" s="257"/>
      <c r="B2614" s="258" t="s">
        <v>14</v>
      </c>
    </row>
    <row r="2615">
      <c r="A2615" s="257"/>
      <c r="B2615" s="258" t="s">
        <v>14</v>
      </c>
    </row>
    <row r="2616">
      <c r="A2616" s="257"/>
      <c r="B2616" s="258" t="s">
        <v>14</v>
      </c>
    </row>
    <row r="2617">
      <c r="A2617" s="257"/>
      <c r="B2617" s="258" t="s">
        <v>14</v>
      </c>
    </row>
    <row r="2618">
      <c r="A2618" s="257"/>
      <c r="B2618" s="258" t="s">
        <v>14</v>
      </c>
    </row>
    <row r="2619">
      <c r="A2619" s="257"/>
      <c r="B2619" s="258" t="s">
        <v>14</v>
      </c>
    </row>
    <row r="2620">
      <c r="A2620" s="257"/>
      <c r="B2620" s="258" t="s">
        <v>14</v>
      </c>
    </row>
    <row r="2621">
      <c r="A2621" s="257"/>
      <c r="B2621" s="258" t="s">
        <v>14</v>
      </c>
    </row>
    <row r="2622">
      <c r="A2622" s="257"/>
      <c r="B2622" s="258" t="s">
        <v>14</v>
      </c>
    </row>
    <row r="2623">
      <c r="A2623" s="257"/>
      <c r="B2623" s="258" t="s">
        <v>14</v>
      </c>
    </row>
    <row r="2624">
      <c r="A2624" s="257"/>
      <c r="B2624" s="258" t="s">
        <v>14</v>
      </c>
    </row>
    <row r="2625">
      <c r="A2625" s="257"/>
      <c r="B2625" s="258" t="s">
        <v>14</v>
      </c>
    </row>
    <row r="2626">
      <c r="A2626" s="257"/>
      <c r="B2626" s="258" t="s">
        <v>14</v>
      </c>
    </row>
    <row r="2627">
      <c r="A2627" s="257"/>
      <c r="B2627" s="258" t="s">
        <v>14</v>
      </c>
    </row>
    <row r="2628">
      <c r="A2628" s="257"/>
      <c r="B2628" s="258" t="s">
        <v>14</v>
      </c>
    </row>
    <row r="2629">
      <c r="A2629" s="257"/>
      <c r="B2629" s="258" t="s">
        <v>14</v>
      </c>
    </row>
    <row r="2630">
      <c r="A2630" s="257"/>
      <c r="B2630" s="258" t="s">
        <v>14</v>
      </c>
    </row>
    <row r="2631">
      <c r="A2631" s="257"/>
      <c r="B2631" s="258" t="s">
        <v>14</v>
      </c>
    </row>
    <row r="2632">
      <c r="A2632" s="257"/>
      <c r="B2632" s="258" t="s">
        <v>14</v>
      </c>
    </row>
    <row r="2633">
      <c r="A2633" s="257"/>
      <c r="B2633" s="258" t="s">
        <v>14</v>
      </c>
    </row>
    <row r="2634">
      <c r="A2634" s="257"/>
      <c r="B2634" s="258" t="s">
        <v>14</v>
      </c>
    </row>
    <row r="2635">
      <c r="A2635" s="257"/>
      <c r="B2635" s="258" t="s">
        <v>14</v>
      </c>
    </row>
    <row r="2636">
      <c r="A2636" s="257"/>
      <c r="B2636" s="258" t="s">
        <v>14</v>
      </c>
    </row>
    <row r="2637">
      <c r="A2637" s="257"/>
      <c r="B2637" s="258" t="s">
        <v>14</v>
      </c>
    </row>
    <row r="2638">
      <c r="A2638" s="257"/>
      <c r="B2638" s="258" t="s">
        <v>14</v>
      </c>
    </row>
    <row r="2639">
      <c r="A2639" s="257"/>
      <c r="B2639" s="258" t="s">
        <v>14</v>
      </c>
    </row>
    <row r="2640">
      <c r="A2640" s="257"/>
      <c r="B2640" s="258" t="s">
        <v>14</v>
      </c>
    </row>
    <row r="2641">
      <c r="A2641" s="257"/>
      <c r="B2641" s="258" t="s">
        <v>14</v>
      </c>
    </row>
    <row r="2642">
      <c r="A2642" s="257"/>
      <c r="B2642" s="258" t="s">
        <v>14</v>
      </c>
    </row>
    <row r="2643">
      <c r="A2643" s="257"/>
      <c r="B2643" s="258" t="s">
        <v>14</v>
      </c>
    </row>
    <row r="2644">
      <c r="A2644" s="257"/>
      <c r="B2644" s="258" t="s">
        <v>14</v>
      </c>
    </row>
    <row r="2645">
      <c r="A2645" s="257"/>
      <c r="B2645" s="258" t="s">
        <v>14</v>
      </c>
    </row>
    <row r="2646">
      <c r="A2646" s="257"/>
      <c r="B2646" s="258" t="s">
        <v>14</v>
      </c>
    </row>
    <row r="2647">
      <c r="A2647" s="257"/>
      <c r="B2647" s="258" t="s">
        <v>14</v>
      </c>
    </row>
    <row r="2648">
      <c r="A2648" s="257"/>
      <c r="B2648" s="258" t="s">
        <v>14</v>
      </c>
    </row>
    <row r="2649">
      <c r="A2649" s="257"/>
      <c r="B2649" s="258" t="s">
        <v>14</v>
      </c>
    </row>
    <row r="2650">
      <c r="A2650" s="257"/>
      <c r="B2650" s="258" t="s">
        <v>14</v>
      </c>
    </row>
    <row r="2651">
      <c r="A2651" s="257"/>
      <c r="B2651" s="258" t="s">
        <v>14</v>
      </c>
    </row>
    <row r="2652">
      <c r="A2652" s="257"/>
      <c r="B2652" s="258" t="s">
        <v>14</v>
      </c>
    </row>
    <row r="2653">
      <c r="A2653" s="257"/>
      <c r="B2653" s="258" t="s">
        <v>14</v>
      </c>
    </row>
    <row r="2654">
      <c r="A2654" s="257"/>
      <c r="B2654" s="258" t="s">
        <v>14</v>
      </c>
    </row>
    <row r="2655">
      <c r="A2655" s="257"/>
      <c r="B2655" s="258" t="s">
        <v>14</v>
      </c>
    </row>
    <row r="2656">
      <c r="A2656" s="257"/>
      <c r="B2656" s="258" t="s">
        <v>14</v>
      </c>
    </row>
    <row r="2657">
      <c r="A2657" s="257"/>
      <c r="B2657" s="258" t="s">
        <v>14</v>
      </c>
    </row>
    <row r="2658">
      <c r="A2658" s="257"/>
      <c r="B2658" s="258" t="s">
        <v>14</v>
      </c>
    </row>
    <row r="2659">
      <c r="A2659" s="257"/>
      <c r="B2659" s="258" t="s">
        <v>14</v>
      </c>
    </row>
    <row r="2660">
      <c r="A2660" s="257"/>
      <c r="B2660" s="258" t="s">
        <v>14</v>
      </c>
    </row>
    <row r="2661">
      <c r="A2661" s="257"/>
      <c r="B2661" s="258" t="s">
        <v>14</v>
      </c>
    </row>
    <row r="2662">
      <c r="A2662" s="257"/>
      <c r="B2662" s="258" t="s">
        <v>14</v>
      </c>
    </row>
    <row r="2663">
      <c r="A2663" s="257"/>
      <c r="B2663" s="258" t="s">
        <v>14</v>
      </c>
    </row>
    <row r="2664">
      <c r="A2664" s="257"/>
      <c r="B2664" s="258" t="s">
        <v>14</v>
      </c>
    </row>
    <row r="2665">
      <c r="A2665" s="257"/>
      <c r="B2665" s="258" t="s">
        <v>14</v>
      </c>
    </row>
    <row r="2666">
      <c r="A2666" s="257"/>
      <c r="B2666" s="258" t="s">
        <v>14</v>
      </c>
    </row>
    <row r="2667">
      <c r="A2667" s="257"/>
      <c r="B2667" s="258" t="s">
        <v>14</v>
      </c>
    </row>
    <row r="2668">
      <c r="A2668" s="257"/>
      <c r="B2668" s="258" t="s">
        <v>14</v>
      </c>
    </row>
    <row r="2669">
      <c r="A2669" s="257"/>
      <c r="B2669" s="258" t="s">
        <v>14</v>
      </c>
    </row>
    <row r="2670">
      <c r="A2670" s="257"/>
      <c r="B2670" s="258" t="s">
        <v>14</v>
      </c>
    </row>
    <row r="2671">
      <c r="A2671" s="257"/>
      <c r="B2671" s="258" t="s">
        <v>14</v>
      </c>
    </row>
    <row r="2672">
      <c r="A2672" s="257"/>
      <c r="B2672" s="258" t="s">
        <v>14</v>
      </c>
    </row>
    <row r="2673">
      <c r="A2673" s="257"/>
      <c r="B2673" s="258" t="s">
        <v>14</v>
      </c>
    </row>
    <row r="2674">
      <c r="A2674" s="257"/>
      <c r="B2674" s="258" t="s">
        <v>14</v>
      </c>
    </row>
    <row r="2675">
      <c r="A2675" s="257"/>
      <c r="B2675" s="258" t="s">
        <v>14</v>
      </c>
    </row>
    <row r="2676">
      <c r="A2676" s="257"/>
      <c r="B2676" s="258" t="s">
        <v>14</v>
      </c>
    </row>
    <row r="2677">
      <c r="A2677" s="257"/>
      <c r="B2677" s="258" t="s">
        <v>14</v>
      </c>
    </row>
    <row r="2678">
      <c r="A2678" s="257"/>
      <c r="B2678" s="258" t="s">
        <v>14</v>
      </c>
    </row>
    <row r="2679">
      <c r="A2679" s="257"/>
      <c r="B2679" s="258" t="s">
        <v>14</v>
      </c>
    </row>
    <row r="2680">
      <c r="A2680" s="257"/>
      <c r="B2680" s="258" t="s">
        <v>14</v>
      </c>
    </row>
    <row r="2681">
      <c r="A2681" s="257"/>
      <c r="B2681" s="258" t="s">
        <v>14</v>
      </c>
    </row>
    <row r="2682">
      <c r="A2682" s="257"/>
      <c r="B2682" s="258" t="s">
        <v>14</v>
      </c>
    </row>
    <row r="2683">
      <c r="A2683" s="257"/>
      <c r="B2683" s="258" t="s">
        <v>14</v>
      </c>
    </row>
    <row r="2684">
      <c r="A2684" s="257"/>
      <c r="B2684" s="258" t="s">
        <v>14</v>
      </c>
    </row>
    <row r="2685">
      <c r="A2685" s="257"/>
      <c r="B2685" s="258" t="s">
        <v>14</v>
      </c>
    </row>
    <row r="2686">
      <c r="A2686" s="257"/>
      <c r="B2686" s="258" t="s">
        <v>14</v>
      </c>
    </row>
    <row r="2687">
      <c r="A2687" s="257"/>
      <c r="B2687" s="258" t="s">
        <v>14</v>
      </c>
    </row>
    <row r="2688">
      <c r="A2688" s="257"/>
      <c r="B2688" s="258" t="s">
        <v>14</v>
      </c>
    </row>
    <row r="2689">
      <c r="A2689" s="257"/>
      <c r="B2689" s="258" t="s">
        <v>14</v>
      </c>
    </row>
    <row r="2690">
      <c r="A2690" s="257"/>
      <c r="B2690" s="258" t="s">
        <v>14</v>
      </c>
    </row>
    <row r="2691">
      <c r="A2691" s="257"/>
      <c r="B2691" s="258" t="s">
        <v>14</v>
      </c>
    </row>
    <row r="2692">
      <c r="A2692" s="257"/>
      <c r="B2692" s="258" t="s">
        <v>14</v>
      </c>
    </row>
    <row r="2693">
      <c r="A2693" s="257"/>
      <c r="B2693" s="258" t="s">
        <v>14</v>
      </c>
    </row>
    <row r="2694">
      <c r="A2694" s="257"/>
      <c r="B2694" s="258" t="s">
        <v>14</v>
      </c>
    </row>
    <row r="2695">
      <c r="A2695" s="257"/>
      <c r="B2695" s="258" t="s">
        <v>14</v>
      </c>
    </row>
    <row r="2696">
      <c r="A2696" s="257"/>
      <c r="B2696" s="258" t="s">
        <v>14</v>
      </c>
    </row>
    <row r="2697">
      <c r="A2697" s="257"/>
      <c r="B2697" s="258" t="s">
        <v>14</v>
      </c>
    </row>
    <row r="2698">
      <c r="A2698" s="257"/>
      <c r="B2698" s="258" t="s">
        <v>14</v>
      </c>
    </row>
    <row r="2699">
      <c r="A2699" s="257"/>
      <c r="B2699" s="258" t="s">
        <v>14</v>
      </c>
    </row>
    <row r="2700">
      <c r="A2700" s="257"/>
      <c r="B2700" s="258" t="s">
        <v>14</v>
      </c>
    </row>
    <row r="2701">
      <c r="A2701" s="257"/>
      <c r="B2701" s="258" t="s">
        <v>14</v>
      </c>
    </row>
    <row r="2702">
      <c r="A2702" s="257"/>
      <c r="B2702" s="258" t="s">
        <v>14</v>
      </c>
    </row>
    <row r="2703">
      <c r="A2703" s="257"/>
      <c r="B2703" s="258" t="s">
        <v>14</v>
      </c>
    </row>
    <row r="2704">
      <c r="A2704" s="257"/>
      <c r="B2704" s="258" t="s">
        <v>14</v>
      </c>
    </row>
    <row r="2705">
      <c r="A2705" s="257"/>
      <c r="B2705" s="258" t="s">
        <v>14</v>
      </c>
    </row>
    <row r="2706">
      <c r="A2706" s="257"/>
      <c r="B2706" s="258" t="s">
        <v>14</v>
      </c>
    </row>
    <row r="2707">
      <c r="A2707" s="257"/>
      <c r="B2707" s="258" t="s">
        <v>14</v>
      </c>
    </row>
    <row r="2708">
      <c r="A2708" s="257"/>
      <c r="B2708" s="258" t="s">
        <v>14</v>
      </c>
    </row>
    <row r="2709">
      <c r="A2709" s="257"/>
      <c r="B2709" s="258" t="s">
        <v>14</v>
      </c>
    </row>
    <row r="2710">
      <c r="A2710" s="257"/>
      <c r="B2710" s="258" t="s">
        <v>14</v>
      </c>
    </row>
    <row r="2711">
      <c r="A2711" s="257"/>
      <c r="B2711" s="258" t="s">
        <v>14</v>
      </c>
    </row>
    <row r="2712">
      <c r="A2712" s="257"/>
      <c r="B2712" s="258" t="s">
        <v>14</v>
      </c>
    </row>
    <row r="2713">
      <c r="A2713" s="257"/>
      <c r="B2713" s="258" t="s">
        <v>14</v>
      </c>
    </row>
    <row r="2714">
      <c r="A2714" s="257"/>
      <c r="B2714" s="258" t="s">
        <v>14</v>
      </c>
    </row>
    <row r="2715">
      <c r="A2715" s="257"/>
      <c r="B2715" s="258" t="s">
        <v>14</v>
      </c>
    </row>
    <row r="2716">
      <c r="A2716" s="257"/>
      <c r="B2716" s="258" t="s">
        <v>14</v>
      </c>
    </row>
    <row r="2717">
      <c r="A2717" s="257"/>
      <c r="B2717" s="258" t="s">
        <v>14</v>
      </c>
    </row>
    <row r="2718">
      <c r="A2718" s="257"/>
      <c r="B2718" s="258" t="s">
        <v>14</v>
      </c>
    </row>
    <row r="2719">
      <c r="A2719" s="257"/>
      <c r="B2719" s="258" t="s">
        <v>14</v>
      </c>
    </row>
    <row r="2720">
      <c r="A2720" s="257"/>
      <c r="B2720" s="258" t="s">
        <v>14</v>
      </c>
    </row>
    <row r="2721">
      <c r="A2721" s="257"/>
      <c r="B2721" s="258" t="s">
        <v>14</v>
      </c>
    </row>
    <row r="2722">
      <c r="A2722" s="257"/>
      <c r="B2722" s="258" t="s">
        <v>14</v>
      </c>
    </row>
    <row r="2723">
      <c r="A2723" s="257"/>
      <c r="B2723" s="258" t="s">
        <v>14</v>
      </c>
    </row>
    <row r="2724">
      <c r="A2724" s="257"/>
      <c r="B2724" s="258" t="s">
        <v>14</v>
      </c>
    </row>
    <row r="2725">
      <c r="A2725" s="257"/>
      <c r="B2725" s="258" t="s">
        <v>14</v>
      </c>
    </row>
    <row r="2726">
      <c r="A2726" s="257"/>
      <c r="B2726" s="258" t="s">
        <v>14</v>
      </c>
    </row>
    <row r="2727">
      <c r="A2727" s="257"/>
      <c r="B2727" s="258" t="s">
        <v>14</v>
      </c>
    </row>
    <row r="2728">
      <c r="A2728" s="257"/>
      <c r="B2728" s="258" t="s">
        <v>14</v>
      </c>
    </row>
    <row r="2729">
      <c r="A2729" s="257"/>
      <c r="B2729" s="258" t="s">
        <v>14</v>
      </c>
    </row>
    <row r="2730">
      <c r="A2730" s="257"/>
      <c r="B2730" s="258" t="s">
        <v>14</v>
      </c>
    </row>
    <row r="2731">
      <c r="A2731" s="257"/>
      <c r="B2731" s="258" t="s">
        <v>14</v>
      </c>
    </row>
    <row r="2732">
      <c r="A2732" s="257"/>
      <c r="B2732" s="258" t="s">
        <v>14</v>
      </c>
    </row>
    <row r="2733">
      <c r="A2733" s="257"/>
      <c r="B2733" s="258" t="s">
        <v>14</v>
      </c>
    </row>
    <row r="2734">
      <c r="A2734" s="257"/>
      <c r="B2734" s="258" t="s">
        <v>14</v>
      </c>
    </row>
    <row r="2735">
      <c r="A2735" s="257"/>
      <c r="B2735" s="258" t="s">
        <v>14</v>
      </c>
    </row>
    <row r="2736">
      <c r="A2736" s="257"/>
      <c r="B2736" s="258" t="s">
        <v>14</v>
      </c>
    </row>
    <row r="2737">
      <c r="A2737" s="257"/>
      <c r="B2737" s="258" t="s">
        <v>14</v>
      </c>
    </row>
    <row r="2738">
      <c r="A2738" s="257"/>
      <c r="B2738" s="258" t="s">
        <v>14</v>
      </c>
    </row>
    <row r="2739">
      <c r="A2739" s="257"/>
      <c r="B2739" s="258" t="s">
        <v>14</v>
      </c>
    </row>
    <row r="2740">
      <c r="A2740" s="257"/>
      <c r="B2740" s="258" t="s">
        <v>14</v>
      </c>
    </row>
    <row r="2741">
      <c r="A2741" s="257"/>
      <c r="B2741" s="258" t="s">
        <v>14</v>
      </c>
    </row>
    <row r="2742">
      <c r="A2742" s="257"/>
      <c r="B2742" s="258" t="s">
        <v>14</v>
      </c>
    </row>
    <row r="2743">
      <c r="A2743" s="257"/>
      <c r="B2743" s="258" t="s">
        <v>14</v>
      </c>
    </row>
    <row r="2744">
      <c r="A2744" s="257"/>
      <c r="B2744" s="258" t="s">
        <v>14</v>
      </c>
    </row>
    <row r="2745">
      <c r="A2745" s="257"/>
      <c r="B2745" s="258" t="s">
        <v>14</v>
      </c>
    </row>
    <row r="2746">
      <c r="A2746" s="257"/>
      <c r="B2746" s="258" t="s">
        <v>14</v>
      </c>
    </row>
    <row r="2747">
      <c r="A2747" s="257"/>
      <c r="B2747" s="258" t="s">
        <v>14</v>
      </c>
    </row>
    <row r="2748">
      <c r="A2748" s="257"/>
      <c r="B2748" s="258" t="s">
        <v>14</v>
      </c>
    </row>
    <row r="2749">
      <c r="A2749" s="257"/>
      <c r="B2749" s="258" t="s">
        <v>14</v>
      </c>
    </row>
    <row r="2750">
      <c r="A2750" s="257"/>
      <c r="B2750" s="258" t="s">
        <v>14</v>
      </c>
    </row>
    <row r="2751">
      <c r="A2751" s="257"/>
      <c r="B2751" s="258" t="s">
        <v>14</v>
      </c>
    </row>
    <row r="2752">
      <c r="A2752" s="257"/>
      <c r="B2752" s="258" t="s">
        <v>14</v>
      </c>
    </row>
    <row r="2753">
      <c r="A2753" s="257"/>
      <c r="B2753" s="258" t="s">
        <v>14</v>
      </c>
    </row>
    <row r="2754">
      <c r="A2754" s="257"/>
      <c r="B2754" s="258" t="s">
        <v>14</v>
      </c>
    </row>
    <row r="2755">
      <c r="A2755" s="257"/>
      <c r="B2755" s="258" t="s">
        <v>14</v>
      </c>
    </row>
    <row r="2756">
      <c r="A2756" s="257"/>
      <c r="B2756" s="258" t="s">
        <v>14</v>
      </c>
    </row>
    <row r="2757">
      <c r="A2757" s="257"/>
      <c r="B2757" s="258" t="s">
        <v>14</v>
      </c>
    </row>
    <row r="2758">
      <c r="A2758" s="257"/>
      <c r="B2758" s="258" t="s">
        <v>14</v>
      </c>
    </row>
    <row r="2759">
      <c r="A2759" s="257"/>
      <c r="B2759" s="258" t="s">
        <v>14</v>
      </c>
    </row>
    <row r="2760">
      <c r="A2760" s="257"/>
      <c r="B2760" s="258" t="s">
        <v>14</v>
      </c>
    </row>
    <row r="2761">
      <c r="A2761" s="257"/>
      <c r="B2761" s="258" t="s">
        <v>14</v>
      </c>
    </row>
    <row r="2762">
      <c r="A2762" s="257"/>
      <c r="B2762" s="258" t="s">
        <v>14</v>
      </c>
    </row>
    <row r="2763">
      <c r="A2763" s="257"/>
      <c r="B2763" s="258" t="s">
        <v>14</v>
      </c>
    </row>
    <row r="2764">
      <c r="A2764" s="257"/>
      <c r="B2764" s="258" t="s">
        <v>14</v>
      </c>
    </row>
    <row r="2765">
      <c r="A2765" s="257"/>
      <c r="B2765" s="258" t="s">
        <v>14</v>
      </c>
    </row>
    <row r="2766">
      <c r="A2766" s="257"/>
      <c r="B2766" s="258" t="s">
        <v>14</v>
      </c>
    </row>
    <row r="2767">
      <c r="A2767" s="257"/>
      <c r="B2767" s="258" t="s">
        <v>14</v>
      </c>
    </row>
    <row r="2768">
      <c r="A2768" s="257"/>
      <c r="B2768" s="258" t="s">
        <v>14</v>
      </c>
    </row>
    <row r="2769">
      <c r="A2769" s="257"/>
      <c r="B2769" s="258" t="s">
        <v>14</v>
      </c>
    </row>
    <row r="2770">
      <c r="A2770" s="257"/>
      <c r="B2770" s="258" t="s">
        <v>14</v>
      </c>
    </row>
    <row r="2771">
      <c r="A2771" s="257"/>
      <c r="B2771" s="258" t="s">
        <v>14</v>
      </c>
    </row>
    <row r="2772">
      <c r="A2772" s="257"/>
      <c r="B2772" s="258" t="s">
        <v>14</v>
      </c>
    </row>
    <row r="2773">
      <c r="A2773" s="257"/>
      <c r="B2773" s="258" t="s">
        <v>14</v>
      </c>
    </row>
    <row r="2774">
      <c r="A2774" s="257"/>
      <c r="B2774" s="258" t="s">
        <v>14</v>
      </c>
    </row>
    <row r="2775">
      <c r="A2775" s="257"/>
      <c r="B2775" s="258" t="s">
        <v>14</v>
      </c>
    </row>
    <row r="2776">
      <c r="A2776" s="257"/>
      <c r="B2776" s="258" t="s">
        <v>14</v>
      </c>
    </row>
    <row r="2777">
      <c r="A2777" s="257"/>
      <c r="B2777" s="258" t="s">
        <v>14</v>
      </c>
    </row>
    <row r="2778">
      <c r="A2778" s="257"/>
      <c r="B2778" s="258" t="s">
        <v>14</v>
      </c>
    </row>
    <row r="2779">
      <c r="A2779" s="257"/>
      <c r="B2779" s="258" t="s">
        <v>14</v>
      </c>
    </row>
    <row r="2780">
      <c r="A2780" s="257"/>
      <c r="B2780" s="258" t="s">
        <v>14</v>
      </c>
    </row>
    <row r="2781">
      <c r="A2781" s="257"/>
      <c r="B2781" s="258" t="s">
        <v>14</v>
      </c>
    </row>
    <row r="2782">
      <c r="A2782" s="257"/>
      <c r="B2782" s="258" t="s">
        <v>14</v>
      </c>
    </row>
    <row r="2783">
      <c r="A2783" s="257"/>
      <c r="B2783" s="258" t="s">
        <v>14</v>
      </c>
    </row>
    <row r="2784">
      <c r="A2784" s="257"/>
      <c r="B2784" s="258" t="s">
        <v>14</v>
      </c>
    </row>
    <row r="2785">
      <c r="A2785" s="257"/>
      <c r="B2785" s="258" t="s">
        <v>14</v>
      </c>
    </row>
    <row r="2786">
      <c r="A2786" s="257"/>
      <c r="B2786" s="258" t="s">
        <v>14</v>
      </c>
    </row>
    <row r="2787">
      <c r="A2787" s="257"/>
      <c r="B2787" s="258" t="s">
        <v>14</v>
      </c>
    </row>
    <row r="2788">
      <c r="A2788" s="257"/>
      <c r="B2788" s="258" t="s">
        <v>14</v>
      </c>
    </row>
    <row r="2789">
      <c r="A2789" s="257"/>
      <c r="B2789" s="258" t="s">
        <v>14</v>
      </c>
    </row>
    <row r="2790">
      <c r="A2790" s="257"/>
      <c r="B2790" s="258" t="s">
        <v>14</v>
      </c>
    </row>
    <row r="2791">
      <c r="A2791" s="257"/>
      <c r="B2791" s="258" t="s">
        <v>14</v>
      </c>
    </row>
    <row r="2792">
      <c r="A2792" s="257"/>
      <c r="B2792" s="258" t="s">
        <v>14</v>
      </c>
    </row>
    <row r="2793">
      <c r="A2793" s="257"/>
      <c r="B2793" s="258" t="s">
        <v>14</v>
      </c>
    </row>
    <row r="2794">
      <c r="A2794" s="257"/>
      <c r="B2794" s="258" t="s">
        <v>14</v>
      </c>
    </row>
    <row r="2795">
      <c r="A2795" s="257"/>
      <c r="B2795" s="258" t="s">
        <v>14</v>
      </c>
    </row>
    <row r="2796">
      <c r="A2796" s="257"/>
      <c r="B2796" s="258" t="s">
        <v>14</v>
      </c>
    </row>
    <row r="2797">
      <c r="A2797" s="257"/>
      <c r="B2797" s="258" t="s">
        <v>14</v>
      </c>
    </row>
    <row r="2798">
      <c r="A2798" s="257"/>
      <c r="B2798" s="258" t="s">
        <v>14</v>
      </c>
    </row>
    <row r="2799">
      <c r="A2799" s="257"/>
      <c r="B2799" s="258" t="s">
        <v>14</v>
      </c>
    </row>
    <row r="2800">
      <c r="A2800" s="257"/>
      <c r="B2800" s="258" t="s">
        <v>14</v>
      </c>
    </row>
    <row r="2801">
      <c r="A2801" s="257"/>
      <c r="B2801" s="258" t="s">
        <v>14</v>
      </c>
    </row>
    <row r="2802">
      <c r="A2802" s="257"/>
      <c r="B2802" s="258" t="s">
        <v>14</v>
      </c>
    </row>
    <row r="2803">
      <c r="A2803" s="257"/>
      <c r="B2803" s="258" t="s">
        <v>14</v>
      </c>
    </row>
    <row r="2804">
      <c r="A2804" s="257"/>
      <c r="B2804" s="258" t="s">
        <v>14</v>
      </c>
    </row>
    <row r="2805">
      <c r="A2805" s="257"/>
      <c r="B2805" s="258" t="s">
        <v>14</v>
      </c>
    </row>
    <row r="2806">
      <c r="A2806" s="257"/>
      <c r="B2806" s="258" t="s">
        <v>14</v>
      </c>
    </row>
    <row r="2807">
      <c r="A2807" s="257"/>
      <c r="B2807" s="258" t="s">
        <v>14</v>
      </c>
    </row>
    <row r="2808">
      <c r="A2808" s="257"/>
      <c r="B2808" s="258" t="s">
        <v>14</v>
      </c>
    </row>
    <row r="2809">
      <c r="A2809" s="257"/>
      <c r="B2809" s="258" t="s">
        <v>14</v>
      </c>
    </row>
    <row r="2810">
      <c r="A2810" s="257"/>
      <c r="B2810" s="258" t="s">
        <v>14</v>
      </c>
    </row>
    <row r="2811">
      <c r="A2811" s="257"/>
      <c r="B2811" s="258" t="s">
        <v>14</v>
      </c>
    </row>
    <row r="2812">
      <c r="A2812" s="257"/>
      <c r="B2812" s="258" t="s">
        <v>14</v>
      </c>
    </row>
    <row r="2813">
      <c r="A2813" s="257"/>
      <c r="B2813" s="258" t="s">
        <v>14</v>
      </c>
    </row>
    <row r="2814">
      <c r="A2814" s="257"/>
      <c r="B2814" s="258" t="s">
        <v>14</v>
      </c>
    </row>
    <row r="2815">
      <c r="A2815" s="257"/>
      <c r="B2815" s="258" t="s">
        <v>14</v>
      </c>
    </row>
    <row r="2816">
      <c r="A2816" s="257"/>
      <c r="B2816" s="258" t="s">
        <v>14</v>
      </c>
    </row>
    <row r="2817">
      <c r="A2817" s="257"/>
      <c r="B2817" s="258" t="s">
        <v>14</v>
      </c>
    </row>
    <row r="2818">
      <c r="A2818" s="257"/>
      <c r="B2818" s="258" t="s">
        <v>14</v>
      </c>
    </row>
    <row r="2819">
      <c r="A2819" s="257"/>
      <c r="B2819" s="258" t="s">
        <v>14</v>
      </c>
    </row>
    <row r="2820">
      <c r="A2820" s="257"/>
      <c r="B2820" s="258" t="s">
        <v>14</v>
      </c>
    </row>
    <row r="2821">
      <c r="A2821" s="257"/>
      <c r="B2821" s="258" t="s">
        <v>14</v>
      </c>
    </row>
    <row r="2822">
      <c r="A2822" s="257"/>
      <c r="B2822" s="258" t="s">
        <v>14</v>
      </c>
    </row>
    <row r="2823">
      <c r="A2823" s="257"/>
      <c r="B2823" s="258" t="s">
        <v>14</v>
      </c>
    </row>
    <row r="2824">
      <c r="A2824" s="257"/>
      <c r="B2824" s="258" t="s">
        <v>14</v>
      </c>
    </row>
    <row r="2825">
      <c r="A2825" s="257"/>
      <c r="B2825" s="258" t="s">
        <v>14</v>
      </c>
    </row>
    <row r="2826">
      <c r="A2826" s="257"/>
      <c r="B2826" s="258" t="s">
        <v>14</v>
      </c>
    </row>
    <row r="2827">
      <c r="A2827" s="257"/>
      <c r="B2827" s="258" t="s">
        <v>14</v>
      </c>
    </row>
    <row r="2828">
      <c r="A2828" s="257"/>
      <c r="B2828" s="258" t="s">
        <v>14</v>
      </c>
    </row>
    <row r="2829">
      <c r="A2829" s="257"/>
      <c r="B2829" s="258" t="s">
        <v>14</v>
      </c>
    </row>
    <row r="2830">
      <c r="A2830" s="257"/>
      <c r="B2830" s="258" t="s">
        <v>14</v>
      </c>
    </row>
    <row r="2831">
      <c r="A2831" s="257"/>
      <c r="B2831" s="258" t="s">
        <v>14</v>
      </c>
    </row>
    <row r="2832">
      <c r="A2832" s="257"/>
      <c r="B2832" s="258" t="s">
        <v>14</v>
      </c>
    </row>
    <row r="2833">
      <c r="A2833" s="257"/>
      <c r="B2833" s="258" t="s">
        <v>14</v>
      </c>
    </row>
    <row r="2834">
      <c r="A2834" s="257"/>
      <c r="B2834" s="258" t="s">
        <v>14</v>
      </c>
    </row>
    <row r="2835">
      <c r="A2835" s="257"/>
      <c r="B2835" s="258" t="s">
        <v>14</v>
      </c>
    </row>
    <row r="2836">
      <c r="A2836" s="257"/>
      <c r="B2836" s="258" t="s">
        <v>14</v>
      </c>
    </row>
    <row r="2837">
      <c r="A2837" s="257"/>
      <c r="B2837" s="258" t="s">
        <v>14</v>
      </c>
    </row>
    <row r="2838">
      <c r="A2838" s="257"/>
      <c r="B2838" s="258" t="s">
        <v>14</v>
      </c>
    </row>
    <row r="2839">
      <c r="A2839" s="257"/>
      <c r="B2839" s="258" t="s">
        <v>14</v>
      </c>
    </row>
    <row r="2840">
      <c r="A2840" s="257"/>
      <c r="B2840" s="258" t="s">
        <v>14</v>
      </c>
    </row>
    <row r="2841">
      <c r="A2841" s="257"/>
      <c r="B2841" s="258" t="s">
        <v>14</v>
      </c>
    </row>
    <row r="2842">
      <c r="A2842" s="257"/>
      <c r="B2842" s="258" t="s">
        <v>14</v>
      </c>
    </row>
    <row r="2843">
      <c r="A2843" s="257"/>
      <c r="B2843" s="258" t="s">
        <v>14</v>
      </c>
    </row>
    <row r="2844">
      <c r="A2844" s="257"/>
      <c r="B2844" s="258" t="s">
        <v>14</v>
      </c>
    </row>
    <row r="2845">
      <c r="A2845" s="257"/>
      <c r="B2845" s="258" t="s">
        <v>14</v>
      </c>
    </row>
    <row r="2846">
      <c r="A2846" s="257"/>
      <c r="B2846" s="258" t="s">
        <v>14</v>
      </c>
    </row>
    <row r="2847">
      <c r="A2847" s="257"/>
      <c r="B2847" s="258" t="s">
        <v>14</v>
      </c>
    </row>
    <row r="2848">
      <c r="A2848" s="257"/>
      <c r="B2848" s="258" t="s">
        <v>14</v>
      </c>
    </row>
    <row r="2849">
      <c r="A2849" s="257"/>
      <c r="B2849" s="258" t="s">
        <v>14</v>
      </c>
    </row>
    <row r="2850">
      <c r="A2850" s="257"/>
      <c r="B2850" s="258" t="s">
        <v>14</v>
      </c>
    </row>
    <row r="2851">
      <c r="A2851" s="257"/>
      <c r="B2851" s="258" t="s">
        <v>14</v>
      </c>
    </row>
    <row r="2852">
      <c r="A2852" s="257"/>
      <c r="B2852" s="258" t="s">
        <v>14</v>
      </c>
    </row>
    <row r="2853">
      <c r="A2853" s="257"/>
      <c r="B2853" s="258" t="s">
        <v>14</v>
      </c>
    </row>
    <row r="2854">
      <c r="A2854" s="257"/>
      <c r="B2854" s="258" t="s">
        <v>14</v>
      </c>
    </row>
    <row r="2855">
      <c r="A2855" s="257"/>
      <c r="B2855" s="258" t="s">
        <v>14</v>
      </c>
    </row>
    <row r="2856">
      <c r="A2856" s="257"/>
      <c r="B2856" s="258" t="s">
        <v>14</v>
      </c>
    </row>
    <row r="2857">
      <c r="A2857" s="257"/>
      <c r="B2857" s="258" t="s">
        <v>14</v>
      </c>
    </row>
    <row r="2858">
      <c r="A2858" s="257"/>
      <c r="B2858" s="258" t="s">
        <v>14</v>
      </c>
    </row>
    <row r="2859">
      <c r="A2859" s="257"/>
      <c r="B2859" s="258" t="s">
        <v>14</v>
      </c>
    </row>
    <row r="2860">
      <c r="A2860" s="257"/>
      <c r="B2860" s="258" t="s">
        <v>14</v>
      </c>
    </row>
    <row r="2861">
      <c r="A2861" s="257"/>
      <c r="B2861" s="258" t="s">
        <v>14</v>
      </c>
    </row>
    <row r="2862">
      <c r="A2862" s="257"/>
      <c r="B2862" s="258" t="s">
        <v>14</v>
      </c>
    </row>
    <row r="2863">
      <c r="A2863" s="257"/>
      <c r="B2863" s="258" t="s">
        <v>14</v>
      </c>
    </row>
    <row r="2864">
      <c r="A2864" s="257"/>
      <c r="B2864" s="258" t="s">
        <v>14</v>
      </c>
    </row>
    <row r="2865">
      <c r="A2865" s="257"/>
      <c r="B2865" s="258" t="s">
        <v>14</v>
      </c>
    </row>
    <row r="2866">
      <c r="A2866" s="257"/>
      <c r="B2866" s="258" t="s">
        <v>14</v>
      </c>
    </row>
    <row r="2867">
      <c r="A2867" s="257"/>
      <c r="B2867" s="258" t="s">
        <v>14</v>
      </c>
    </row>
    <row r="2868">
      <c r="A2868" s="257"/>
      <c r="B2868" s="258" t="s">
        <v>14</v>
      </c>
    </row>
    <row r="2869">
      <c r="A2869" s="257"/>
      <c r="B2869" s="258" t="s">
        <v>14</v>
      </c>
    </row>
    <row r="2870">
      <c r="A2870" s="257"/>
      <c r="B2870" s="258" t="s">
        <v>14</v>
      </c>
    </row>
    <row r="2871">
      <c r="A2871" s="257"/>
      <c r="B2871" s="258" t="s">
        <v>14</v>
      </c>
    </row>
    <row r="2872">
      <c r="A2872" s="257"/>
      <c r="B2872" s="258" t="s">
        <v>14</v>
      </c>
    </row>
    <row r="2873">
      <c r="A2873" s="257"/>
      <c r="B2873" s="258" t="s">
        <v>14</v>
      </c>
    </row>
    <row r="2874">
      <c r="A2874" s="257"/>
      <c r="B2874" s="258" t="s">
        <v>14</v>
      </c>
    </row>
    <row r="2875">
      <c r="A2875" s="257"/>
      <c r="B2875" s="258" t="s">
        <v>14</v>
      </c>
    </row>
    <row r="2876">
      <c r="A2876" s="257"/>
      <c r="B2876" s="258" t="s">
        <v>14</v>
      </c>
    </row>
    <row r="2877">
      <c r="A2877" s="257"/>
      <c r="B2877" s="258" t="s">
        <v>14</v>
      </c>
    </row>
    <row r="2878">
      <c r="A2878" s="257"/>
      <c r="B2878" s="258" t="s">
        <v>14</v>
      </c>
    </row>
    <row r="2879">
      <c r="A2879" s="257"/>
      <c r="B2879" s="258" t="s">
        <v>14</v>
      </c>
    </row>
    <row r="2880">
      <c r="A2880" s="257"/>
      <c r="B2880" s="258" t="s">
        <v>14</v>
      </c>
    </row>
    <row r="2881">
      <c r="A2881" s="257"/>
      <c r="B2881" s="258" t="s">
        <v>14</v>
      </c>
    </row>
    <row r="2882">
      <c r="A2882" s="257"/>
      <c r="B2882" s="258" t="s">
        <v>14</v>
      </c>
    </row>
    <row r="2883">
      <c r="A2883" s="257"/>
      <c r="B2883" s="258" t="s">
        <v>14</v>
      </c>
    </row>
    <row r="2884">
      <c r="A2884" s="257"/>
      <c r="B2884" s="258" t="s">
        <v>14</v>
      </c>
    </row>
    <row r="2885">
      <c r="A2885" s="257"/>
      <c r="B2885" s="258" t="s">
        <v>14</v>
      </c>
    </row>
    <row r="2886">
      <c r="A2886" s="257"/>
      <c r="B2886" s="258" t="s">
        <v>14</v>
      </c>
    </row>
    <row r="2887">
      <c r="A2887" s="257"/>
      <c r="B2887" s="258" t="s">
        <v>14</v>
      </c>
    </row>
    <row r="2888">
      <c r="A2888" s="257"/>
      <c r="B2888" s="258" t="s">
        <v>14</v>
      </c>
    </row>
    <row r="2889">
      <c r="A2889" s="257"/>
      <c r="B2889" s="258" t="s">
        <v>14</v>
      </c>
    </row>
    <row r="2890">
      <c r="A2890" s="257"/>
      <c r="B2890" s="258" t="s">
        <v>14</v>
      </c>
    </row>
    <row r="2891">
      <c r="A2891" s="257"/>
      <c r="B2891" s="258" t="s">
        <v>14</v>
      </c>
    </row>
    <row r="2892">
      <c r="A2892" s="257"/>
      <c r="B2892" s="258" t="s">
        <v>14</v>
      </c>
    </row>
    <row r="2893">
      <c r="A2893" s="257"/>
      <c r="B2893" s="258" t="s">
        <v>14</v>
      </c>
    </row>
    <row r="2894">
      <c r="A2894" s="257"/>
      <c r="B2894" s="258" t="s">
        <v>14</v>
      </c>
    </row>
    <row r="2895">
      <c r="A2895" s="257"/>
      <c r="B2895" s="258" t="s">
        <v>14</v>
      </c>
    </row>
    <row r="2896">
      <c r="A2896" s="257"/>
      <c r="B2896" s="258" t="s">
        <v>14</v>
      </c>
    </row>
    <row r="2897">
      <c r="A2897" s="257"/>
      <c r="B2897" s="258" t="s">
        <v>14</v>
      </c>
    </row>
    <row r="2898">
      <c r="A2898" s="257"/>
      <c r="B2898" s="258" t="s">
        <v>14</v>
      </c>
    </row>
    <row r="2899">
      <c r="A2899" s="257"/>
      <c r="B2899" s="258" t="s">
        <v>14</v>
      </c>
    </row>
    <row r="2900">
      <c r="A2900" s="257"/>
      <c r="B2900" s="258" t="s">
        <v>14</v>
      </c>
    </row>
    <row r="2901">
      <c r="A2901" s="257"/>
      <c r="B2901" s="258" t="s">
        <v>14</v>
      </c>
    </row>
    <row r="2902">
      <c r="A2902" s="257"/>
      <c r="B2902" s="258" t="s">
        <v>14</v>
      </c>
    </row>
    <row r="2903">
      <c r="A2903" s="257"/>
      <c r="B2903" s="258" t="s">
        <v>14</v>
      </c>
    </row>
    <row r="2904">
      <c r="A2904" s="257"/>
      <c r="B2904" s="258" t="s">
        <v>14</v>
      </c>
    </row>
    <row r="2905">
      <c r="A2905" s="257"/>
      <c r="B2905" s="258" t="s">
        <v>14</v>
      </c>
    </row>
    <row r="2906">
      <c r="A2906" s="257"/>
      <c r="B2906" s="258" t="s">
        <v>14</v>
      </c>
    </row>
    <row r="2907">
      <c r="A2907" s="257"/>
      <c r="B2907" s="258" t="s">
        <v>14</v>
      </c>
    </row>
    <row r="2908">
      <c r="A2908" s="257"/>
      <c r="B2908" s="258" t="s">
        <v>14</v>
      </c>
    </row>
    <row r="2909">
      <c r="A2909" s="257"/>
      <c r="B2909" s="258" t="s">
        <v>14</v>
      </c>
    </row>
    <row r="2910">
      <c r="A2910" s="257"/>
      <c r="B2910" s="258" t="s">
        <v>14</v>
      </c>
    </row>
    <row r="2911">
      <c r="A2911" s="257"/>
      <c r="B2911" s="258" t="s">
        <v>14</v>
      </c>
    </row>
    <row r="2912">
      <c r="A2912" s="257"/>
      <c r="B2912" s="258" t="s">
        <v>14</v>
      </c>
    </row>
    <row r="2913">
      <c r="A2913" s="257"/>
      <c r="B2913" s="258" t="s">
        <v>14</v>
      </c>
    </row>
    <row r="2914">
      <c r="A2914" s="257"/>
      <c r="B2914" s="258" t="s">
        <v>14</v>
      </c>
    </row>
    <row r="2915">
      <c r="A2915" s="257"/>
      <c r="B2915" s="258" t="s">
        <v>14</v>
      </c>
    </row>
    <row r="2916">
      <c r="A2916" s="257"/>
      <c r="B2916" s="258" t="s">
        <v>14</v>
      </c>
    </row>
    <row r="2917">
      <c r="A2917" s="257"/>
      <c r="B2917" s="258" t="s">
        <v>14</v>
      </c>
    </row>
    <row r="2918">
      <c r="A2918" s="257"/>
      <c r="B2918" s="258" t="s">
        <v>14</v>
      </c>
    </row>
    <row r="2919">
      <c r="A2919" s="257"/>
      <c r="B2919" s="258" t="s">
        <v>14</v>
      </c>
    </row>
    <row r="2920">
      <c r="A2920" s="257"/>
      <c r="B2920" s="258" t="s">
        <v>14</v>
      </c>
    </row>
    <row r="2921">
      <c r="A2921" s="257"/>
      <c r="B2921" s="258" t="s">
        <v>14</v>
      </c>
    </row>
    <row r="2922">
      <c r="A2922" s="257"/>
      <c r="B2922" s="258" t="s">
        <v>14</v>
      </c>
    </row>
    <row r="2923">
      <c r="A2923" s="257"/>
      <c r="B2923" s="258" t="s">
        <v>14</v>
      </c>
    </row>
    <row r="2924">
      <c r="A2924" s="257"/>
      <c r="B2924" s="258" t="s">
        <v>14</v>
      </c>
    </row>
    <row r="2925">
      <c r="A2925" s="257"/>
      <c r="B2925" s="258" t="s">
        <v>14</v>
      </c>
    </row>
    <row r="2926">
      <c r="A2926" s="257"/>
      <c r="B2926" s="258" t="s">
        <v>14</v>
      </c>
    </row>
    <row r="2927">
      <c r="A2927" s="257"/>
      <c r="B2927" s="258" t="s">
        <v>14</v>
      </c>
    </row>
    <row r="2928">
      <c r="A2928" s="257"/>
      <c r="B2928" s="258" t="s">
        <v>14</v>
      </c>
    </row>
    <row r="2929">
      <c r="A2929" s="257"/>
      <c r="B2929" s="258" t="s">
        <v>14</v>
      </c>
    </row>
    <row r="2930">
      <c r="A2930" s="257"/>
      <c r="B2930" s="258" t="s">
        <v>14</v>
      </c>
    </row>
    <row r="2931">
      <c r="A2931" s="257"/>
      <c r="B2931" s="258" t="s">
        <v>14</v>
      </c>
    </row>
    <row r="2932">
      <c r="A2932" s="257"/>
      <c r="B2932" s="258" t="s">
        <v>14</v>
      </c>
    </row>
    <row r="2933">
      <c r="A2933" s="257"/>
      <c r="B2933" s="258" t="s">
        <v>14</v>
      </c>
    </row>
    <row r="2934">
      <c r="A2934" s="257"/>
      <c r="B2934" s="258" t="s">
        <v>14</v>
      </c>
    </row>
    <row r="2935">
      <c r="A2935" s="257"/>
      <c r="B2935" s="258" t="s">
        <v>14</v>
      </c>
    </row>
    <row r="2936">
      <c r="A2936" s="257"/>
      <c r="B2936" s="258" t="s">
        <v>14</v>
      </c>
    </row>
    <row r="2937">
      <c r="A2937" s="257"/>
      <c r="B2937" s="258" t="s">
        <v>14</v>
      </c>
    </row>
    <row r="2938">
      <c r="A2938" s="257"/>
      <c r="B2938" s="258" t="s">
        <v>14</v>
      </c>
    </row>
    <row r="2939">
      <c r="A2939" s="257"/>
      <c r="B2939" s="258" t="s">
        <v>14</v>
      </c>
    </row>
    <row r="2940">
      <c r="A2940" s="257"/>
      <c r="B2940" s="258" t="s">
        <v>14</v>
      </c>
    </row>
    <row r="2941">
      <c r="A2941" s="257"/>
      <c r="B2941" s="258" t="s">
        <v>14</v>
      </c>
    </row>
    <row r="2942">
      <c r="A2942" s="257"/>
      <c r="B2942" s="258" t="s">
        <v>14</v>
      </c>
    </row>
    <row r="2943">
      <c r="A2943" s="257"/>
      <c r="B2943" s="258" t="s">
        <v>14</v>
      </c>
    </row>
    <row r="2944">
      <c r="A2944" s="257"/>
      <c r="B2944" s="258" t="s">
        <v>14</v>
      </c>
    </row>
    <row r="2945">
      <c r="A2945" s="257"/>
      <c r="B2945" s="258" t="s">
        <v>14</v>
      </c>
    </row>
    <row r="2946">
      <c r="A2946" s="257"/>
      <c r="B2946" s="258" t="s">
        <v>14</v>
      </c>
    </row>
    <row r="2947">
      <c r="A2947" s="257"/>
      <c r="B2947" s="258" t="s">
        <v>14</v>
      </c>
    </row>
    <row r="2948">
      <c r="A2948" s="257"/>
      <c r="B2948" s="258" t="s">
        <v>14</v>
      </c>
    </row>
    <row r="2949">
      <c r="A2949" s="257"/>
      <c r="B2949" s="258" t="s">
        <v>14</v>
      </c>
    </row>
    <row r="2950">
      <c r="A2950" s="257"/>
      <c r="B2950" s="258" t="s">
        <v>14</v>
      </c>
    </row>
    <row r="2951">
      <c r="A2951" s="257"/>
      <c r="B2951" s="258" t="s">
        <v>14</v>
      </c>
    </row>
    <row r="2952">
      <c r="A2952" s="257"/>
      <c r="B2952" s="258" t="s">
        <v>14</v>
      </c>
    </row>
    <row r="2953">
      <c r="A2953" s="257"/>
      <c r="B2953" s="258" t="s">
        <v>14</v>
      </c>
    </row>
    <row r="2954">
      <c r="A2954" s="257"/>
      <c r="B2954" s="258" t="s">
        <v>14</v>
      </c>
    </row>
    <row r="2955">
      <c r="A2955" s="257"/>
      <c r="B2955" s="258" t="s">
        <v>14</v>
      </c>
    </row>
    <row r="2956">
      <c r="A2956" s="257"/>
      <c r="B2956" s="258" t="s">
        <v>14</v>
      </c>
    </row>
    <row r="2957">
      <c r="A2957" s="257"/>
      <c r="B2957" s="258" t="s">
        <v>14</v>
      </c>
    </row>
    <row r="2958">
      <c r="A2958" s="257"/>
      <c r="B2958" s="258" t="s">
        <v>14</v>
      </c>
    </row>
    <row r="2959">
      <c r="A2959" s="257"/>
      <c r="B2959" s="258" t="s">
        <v>14</v>
      </c>
    </row>
    <row r="2960">
      <c r="A2960" s="257"/>
      <c r="B2960" s="258" t="s">
        <v>14</v>
      </c>
    </row>
    <row r="2961">
      <c r="A2961" s="257"/>
      <c r="B2961" s="258" t="s">
        <v>14</v>
      </c>
    </row>
    <row r="2962">
      <c r="A2962" s="257"/>
      <c r="B2962" s="258" t="s">
        <v>14</v>
      </c>
    </row>
    <row r="2963">
      <c r="A2963" s="257"/>
      <c r="B2963" s="258" t="s">
        <v>14</v>
      </c>
    </row>
    <row r="2964">
      <c r="A2964" s="257"/>
      <c r="B2964" s="258" t="s">
        <v>14</v>
      </c>
    </row>
    <row r="2965">
      <c r="A2965" s="257"/>
      <c r="B2965" s="258" t="s">
        <v>14</v>
      </c>
    </row>
    <row r="2966">
      <c r="A2966" s="257"/>
      <c r="B2966" s="258" t="s">
        <v>14</v>
      </c>
    </row>
    <row r="2967">
      <c r="A2967" s="257"/>
      <c r="B2967" s="258" t="s">
        <v>14</v>
      </c>
    </row>
    <row r="2968">
      <c r="A2968" s="257"/>
      <c r="B2968" s="258" t="s">
        <v>14</v>
      </c>
    </row>
    <row r="2969">
      <c r="A2969" s="257"/>
      <c r="B2969" s="258" t="s">
        <v>14</v>
      </c>
    </row>
    <row r="2970">
      <c r="A2970" s="257"/>
      <c r="B2970" s="258" t="s">
        <v>14</v>
      </c>
    </row>
    <row r="2971">
      <c r="A2971" s="257"/>
      <c r="B2971" s="258" t="s">
        <v>14</v>
      </c>
    </row>
    <row r="2972">
      <c r="A2972" s="257"/>
      <c r="B2972" s="258" t="s">
        <v>14</v>
      </c>
    </row>
    <row r="2973">
      <c r="A2973" s="257"/>
      <c r="B2973" s="258" t="s">
        <v>14</v>
      </c>
    </row>
    <row r="2974">
      <c r="A2974" s="257"/>
      <c r="B2974" s="258" t="s">
        <v>14</v>
      </c>
    </row>
    <row r="2975">
      <c r="A2975" s="257"/>
      <c r="B2975" s="258" t="s">
        <v>14</v>
      </c>
    </row>
    <row r="2976">
      <c r="A2976" s="257"/>
      <c r="B2976" s="258" t="s">
        <v>14</v>
      </c>
    </row>
    <row r="2977">
      <c r="A2977" s="257"/>
      <c r="B2977" s="258" t="s">
        <v>14</v>
      </c>
    </row>
    <row r="2978">
      <c r="A2978" s="257"/>
      <c r="B2978" s="258" t="s">
        <v>14</v>
      </c>
    </row>
    <row r="2979">
      <c r="A2979" s="257"/>
      <c r="B2979" s="258" t="s">
        <v>14</v>
      </c>
    </row>
    <row r="2980">
      <c r="A2980" s="257"/>
      <c r="B2980" s="258" t="s">
        <v>14</v>
      </c>
    </row>
    <row r="2981">
      <c r="A2981" s="257"/>
      <c r="B2981" s="258" t="s">
        <v>14</v>
      </c>
    </row>
    <row r="2982">
      <c r="A2982" s="257"/>
      <c r="B2982" s="258" t="s">
        <v>14</v>
      </c>
    </row>
    <row r="2983">
      <c r="A2983" s="257"/>
      <c r="B2983" s="258" t="s">
        <v>14</v>
      </c>
    </row>
    <row r="2984">
      <c r="A2984" s="257"/>
      <c r="B2984" s="258" t="s">
        <v>14</v>
      </c>
    </row>
    <row r="2985">
      <c r="A2985" s="257"/>
      <c r="B2985" s="258" t="s">
        <v>14</v>
      </c>
    </row>
    <row r="2986">
      <c r="A2986" s="257"/>
      <c r="B2986" s="258" t="s">
        <v>14</v>
      </c>
    </row>
    <row r="2987">
      <c r="A2987" s="257"/>
      <c r="B2987" s="258" t="s">
        <v>14</v>
      </c>
    </row>
    <row r="2988">
      <c r="A2988" s="257"/>
      <c r="B2988" s="258" t="s">
        <v>14</v>
      </c>
    </row>
    <row r="2989">
      <c r="A2989" s="257"/>
      <c r="B2989" s="258" t="s">
        <v>14</v>
      </c>
    </row>
    <row r="2990">
      <c r="A2990" s="257"/>
      <c r="B2990" s="258" t="s">
        <v>14</v>
      </c>
    </row>
    <row r="2991">
      <c r="A2991" s="257"/>
      <c r="B2991" s="258" t="s">
        <v>14</v>
      </c>
    </row>
    <row r="2992">
      <c r="A2992" s="257"/>
      <c r="B2992" s="258" t="s">
        <v>14</v>
      </c>
    </row>
    <row r="2993">
      <c r="A2993" s="257"/>
      <c r="B2993" s="258" t="s">
        <v>14</v>
      </c>
    </row>
    <row r="2994">
      <c r="A2994" s="257"/>
      <c r="B2994" s="258" t="s">
        <v>14</v>
      </c>
    </row>
    <row r="2995">
      <c r="A2995" s="257"/>
      <c r="B2995" s="258" t="s">
        <v>14</v>
      </c>
    </row>
    <row r="2996">
      <c r="A2996" s="257"/>
      <c r="B2996" s="258" t="s">
        <v>14</v>
      </c>
    </row>
    <row r="2997">
      <c r="A2997" s="257"/>
      <c r="B2997" s="258" t="s">
        <v>14</v>
      </c>
    </row>
    <row r="2998">
      <c r="A2998" s="257"/>
      <c r="B2998" s="258" t="s">
        <v>14</v>
      </c>
    </row>
    <row r="2999">
      <c r="A2999" s="257"/>
      <c r="B2999" s="258" t="s">
        <v>14</v>
      </c>
    </row>
    <row r="3000">
      <c r="A3000" s="257"/>
      <c r="B3000" s="258" t="s">
        <v>14</v>
      </c>
    </row>
    <row r="3001">
      <c r="A3001" s="257"/>
      <c r="B3001" s="258" t="s">
        <v>14</v>
      </c>
    </row>
    <row r="3002">
      <c r="A3002" s="257"/>
      <c r="B3002" s="258" t="s">
        <v>14</v>
      </c>
    </row>
    <row r="3003">
      <c r="A3003" s="257"/>
      <c r="B3003" s="258" t="s">
        <v>14</v>
      </c>
    </row>
    <row r="3004">
      <c r="A3004" s="257"/>
      <c r="B3004" s="258" t="s">
        <v>14</v>
      </c>
    </row>
    <row r="3005">
      <c r="A3005" s="257"/>
      <c r="B3005" s="258" t="s">
        <v>14</v>
      </c>
    </row>
    <row r="3006">
      <c r="A3006" s="257"/>
      <c r="B3006" s="258" t="s">
        <v>14</v>
      </c>
    </row>
    <row r="3007">
      <c r="A3007" s="257"/>
      <c r="B3007" s="258" t="s">
        <v>14</v>
      </c>
    </row>
    <row r="3008">
      <c r="A3008" s="257"/>
      <c r="B3008" s="258" t="s">
        <v>14</v>
      </c>
    </row>
    <row r="3009">
      <c r="A3009" s="257"/>
      <c r="B3009" s="258" t="s">
        <v>14</v>
      </c>
    </row>
    <row r="3010">
      <c r="A3010" s="257"/>
      <c r="B3010" s="258" t="s">
        <v>14</v>
      </c>
    </row>
    <row r="3011">
      <c r="A3011" s="257"/>
      <c r="B3011" s="258" t="s">
        <v>14</v>
      </c>
    </row>
    <row r="3012">
      <c r="A3012" s="257"/>
      <c r="B3012" s="258" t="s">
        <v>14</v>
      </c>
    </row>
    <row r="3013">
      <c r="A3013" s="257"/>
      <c r="B3013" s="258" t="s">
        <v>14</v>
      </c>
    </row>
    <row r="3014">
      <c r="A3014" s="257"/>
      <c r="B3014" s="258" t="s">
        <v>14</v>
      </c>
    </row>
    <row r="3015">
      <c r="A3015" s="257"/>
      <c r="B3015" s="258" t="s">
        <v>14</v>
      </c>
    </row>
    <row r="3016">
      <c r="A3016" s="257"/>
      <c r="B3016" s="258" t="s">
        <v>14</v>
      </c>
    </row>
    <row r="3017">
      <c r="A3017" s="257"/>
      <c r="B3017" s="258" t="s">
        <v>14</v>
      </c>
    </row>
    <row r="3018">
      <c r="A3018" s="257"/>
      <c r="B3018" s="258" t="s">
        <v>14</v>
      </c>
    </row>
    <row r="3019">
      <c r="A3019" s="257"/>
      <c r="B3019" s="258" t="s">
        <v>14</v>
      </c>
    </row>
    <row r="3020">
      <c r="A3020" s="257"/>
      <c r="B3020" s="258" t="s">
        <v>14</v>
      </c>
    </row>
    <row r="3021">
      <c r="A3021" s="257"/>
      <c r="B3021" s="258" t="s">
        <v>14</v>
      </c>
    </row>
    <row r="3022">
      <c r="A3022" s="257"/>
      <c r="B3022" s="258" t="s">
        <v>14</v>
      </c>
    </row>
    <row r="3023">
      <c r="A3023" s="257"/>
      <c r="B3023" s="258" t="s">
        <v>14</v>
      </c>
    </row>
    <row r="3024">
      <c r="A3024" s="257"/>
      <c r="B3024" s="258" t="s">
        <v>14</v>
      </c>
    </row>
    <row r="3025">
      <c r="A3025" s="257"/>
      <c r="B3025" s="258" t="s">
        <v>14</v>
      </c>
    </row>
    <row r="3026">
      <c r="A3026" s="257"/>
      <c r="B3026" s="258" t="s">
        <v>14</v>
      </c>
    </row>
    <row r="3027">
      <c r="A3027" s="257"/>
      <c r="B3027" s="258" t="s">
        <v>14</v>
      </c>
    </row>
    <row r="3028">
      <c r="A3028" s="257"/>
      <c r="B3028" s="258" t="s">
        <v>14</v>
      </c>
    </row>
    <row r="3029">
      <c r="A3029" s="257"/>
      <c r="B3029" s="258" t="s">
        <v>14</v>
      </c>
    </row>
    <row r="3030">
      <c r="A3030" s="257"/>
      <c r="B3030" s="258" t="s">
        <v>14</v>
      </c>
    </row>
    <row r="3031">
      <c r="A3031" s="257"/>
      <c r="B3031" s="258" t="s">
        <v>14</v>
      </c>
    </row>
    <row r="3032">
      <c r="A3032" s="257"/>
      <c r="B3032" s="258" t="s">
        <v>14</v>
      </c>
    </row>
    <row r="3033">
      <c r="A3033" s="257"/>
      <c r="B3033" s="258" t="s">
        <v>14</v>
      </c>
    </row>
    <row r="3034">
      <c r="A3034" s="257"/>
      <c r="B3034" s="258" t="s">
        <v>14</v>
      </c>
    </row>
    <row r="3035">
      <c r="A3035" s="257"/>
      <c r="B3035" s="258" t="s">
        <v>14</v>
      </c>
    </row>
    <row r="3036">
      <c r="A3036" s="257"/>
      <c r="B3036" s="258" t="s">
        <v>14</v>
      </c>
    </row>
    <row r="3037">
      <c r="A3037" s="257"/>
      <c r="B3037" s="258" t="s">
        <v>14</v>
      </c>
    </row>
    <row r="3038">
      <c r="A3038" s="257"/>
      <c r="B3038" s="258" t="s">
        <v>14</v>
      </c>
    </row>
    <row r="3039">
      <c r="A3039" s="257"/>
      <c r="B3039" s="258" t="s">
        <v>14</v>
      </c>
    </row>
    <row r="3040">
      <c r="A3040" s="257"/>
      <c r="B3040" s="258" t="s">
        <v>14</v>
      </c>
    </row>
    <row r="3041">
      <c r="A3041" s="257"/>
      <c r="B3041" s="258" t="s">
        <v>14</v>
      </c>
    </row>
    <row r="3042">
      <c r="A3042" s="257"/>
      <c r="B3042" s="258" t="s">
        <v>14</v>
      </c>
    </row>
    <row r="3043">
      <c r="A3043" s="257"/>
      <c r="B3043" s="258" t="s">
        <v>14</v>
      </c>
    </row>
    <row r="3044">
      <c r="A3044" s="257"/>
      <c r="B3044" s="258" t="s">
        <v>14</v>
      </c>
    </row>
    <row r="3045">
      <c r="A3045" s="257"/>
      <c r="B3045" s="258" t="s">
        <v>14</v>
      </c>
    </row>
    <row r="3046">
      <c r="A3046" s="257"/>
      <c r="B3046" s="258" t="s">
        <v>14</v>
      </c>
    </row>
    <row r="3047">
      <c r="A3047" s="257"/>
      <c r="B3047" s="258" t="s">
        <v>14</v>
      </c>
    </row>
    <row r="3048">
      <c r="A3048" s="257"/>
      <c r="B3048" s="258" t="s">
        <v>14</v>
      </c>
    </row>
    <row r="3049">
      <c r="A3049" s="257"/>
      <c r="B3049" s="258" t="s">
        <v>14</v>
      </c>
    </row>
    <row r="3050">
      <c r="A3050" s="257"/>
      <c r="B3050" s="258" t="s">
        <v>14</v>
      </c>
    </row>
    <row r="3051">
      <c r="A3051" s="257"/>
      <c r="B3051" s="258" t="s">
        <v>14</v>
      </c>
    </row>
    <row r="3052">
      <c r="A3052" s="257"/>
      <c r="B3052" s="258" t="s">
        <v>14</v>
      </c>
    </row>
    <row r="3053">
      <c r="A3053" s="257"/>
      <c r="B3053" s="258" t="s">
        <v>14</v>
      </c>
    </row>
    <row r="3054">
      <c r="A3054" s="257"/>
      <c r="B3054" s="258" t="s">
        <v>14</v>
      </c>
    </row>
    <row r="3055">
      <c r="A3055" s="257"/>
      <c r="B3055" s="258" t="s">
        <v>14</v>
      </c>
    </row>
    <row r="3056">
      <c r="A3056" s="257"/>
      <c r="B3056" s="258" t="s">
        <v>14</v>
      </c>
    </row>
    <row r="3057">
      <c r="A3057" s="257"/>
      <c r="B3057" s="258" t="s">
        <v>14</v>
      </c>
    </row>
    <row r="3058">
      <c r="A3058" s="257"/>
      <c r="B3058" s="258" t="s">
        <v>14</v>
      </c>
    </row>
    <row r="3059">
      <c r="A3059" s="257"/>
      <c r="B3059" s="258" t="s">
        <v>14</v>
      </c>
    </row>
    <row r="3060">
      <c r="A3060" s="257"/>
      <c r="B3060" s="258" t="s">
        <v>14</v>
      </c>
    </row>
    <row r="3061">
      <c r="A3061" s="257"/>
      <c r="B3061" s="258" t="s">
        <v>14</v>
      </c>
    </row>
    <row r="3062">
      <c r="A3062" s="257"/>
      <c r="B3062" s="258" t="s">
        <v>14</v>
      </c>
    </row>
    <row r="3063">
      <c r="A3063" s="257"/>
      <c r="B3063" s="258" t="s">
        <v>14</v>
      </c>
    </row>
    <row r="3064">
      <c r="A3064" s="257"/>
      <c r="B3064" s="258" t="s">
        <v>14</v>
      </c>
    </row>
    <row r="3065">
      <c r="A3065" s="257"/>
      <c r="B3065" s="258" t="s">
        <v>14</v>
      </c>
    </row>
    <row r="3066">
      <c r="A3066" s="257"/>
      <c r="B3066" s="258" t="s">
        <v>14</v>
      </c>
    </row>
    <row r="3067">
      <c r="A3067" s="257"/>
      <c r="B3067" s="258" t="s">
        <v>14</v>
      </c>
    </row>
    <row r="3068">
      <c r="A3068" s="257"/>
      <c r="B3068" s="258" t="s">
        <v>14</v>
      </c>
    </row>
    <row r="3069">
      <c r="A3069" s="257"/>
      <c r="B3069" s="258" t="s">
        <v>14</v>
      </c>
    </row>
    <row r="3070">
      <c r="A3070" s="257"/>
      <c r="B3070" s="258" t="s">
        <v>14</v>
      </c>
    </row>
    <row r="3071">
      <c r="A3071" s="257"/>
      <c r="B3071" s="258" t="s">
        <v>14</v>
      </c>
    </row>
    <row r="3072">
      <c r="A3072" s="257"/>
      <c r="B3072" s="258" t="s">
        <v>14</v>
      </c>
    </row>
    <row r="3073">
      <c r="A3073" s="257"/>
      <c r="B3073" s="258" t="s">
        <v>14</v>
      </c>
    </row>
    <row r="3074">
      <c r="A3074" s="257"/>
      <c r="B3074" s="258" t="s">
        <v>14</v>
      </c>
    </row>
    <row r="3075">
      <c r="A3075" s="257"/>
      <c r="B3075" s="258" t="s">
        <v>14</v>
      </c>
    </row>
    <row r="3076">
      <c r="A3076" s="257"/>
      <c r="B3076" s="258" t="s">
        <v>14</v>
      </c>
    </row>
    <row r="3077">
      <c r="A3077" s="257"/>
      <c r="B3077" s="258" t="s">
        <v>14</v>
      </c>
    </row>
    <row r="3078">
      <c r="A3078" s="257"/>
      <c r="B3078" s="258" t="s">
        <v>14</v>
      </c>
    </row>
    <row r="3079">
      <c r="A3079" s="257"/>
      <c r="B3079" s="258" t="s">
        <v>14</v>
      </c>
    </row>
    <row r="3080">
      <c r="A3080" s="257"/>
      <c r="B3080" s="258" t="s">
        <v>14</v>
      </c>
    </row>
    <row r="3081">
      <c r="A3081" s="257"/>
      <c r="B3081" s="258" t="s">
        <v>14</v>
      </c>
    </row>
    <row r="3082">
      <c r="A3082" s="257"/>
      <c r="B3082" s="258" t="s">
        <v>14</v>
      </c>
    </row>
    <row r="3083">
      <c r="A3083" s="257"/>
      <c r="B3083" s="258" t="s">
        <v>14</v>
      </c>
    </row>
    <row r="3084">
      <c r="A3084" s="257"/>
      <c r="B3084" s="258" t="s">
        <v>14</v>
      </c>
    </row>
    <row r="3085">
      <c r="A3085" s="257"/>
      <c r="B3085" s="258" t="s">
        <v>14</v>
      </c>
    </row>
    <row r="3086">
      <c r="A3086" s="257"/>
      <c r="B3086" s="258" t="s">
        <v>14</v>
      </c>
    </row>
    <row r="3087">
      <c r="A3087" s="257"/>
      <c r="B3087" s="258" t="s">
        <v>14</v>
      </c>
    </row>
    <row r="3088">
      <c r="A3088" s="257"/>
      <c r="B3088" s="258" t="s">
        <v>14</v>
      </c>
    </row>
    <row r="3089">
      <c r="A3089" s="257"/>
      <c r="B3089" s="258" t="s">
        <v>14</v>
      </c>
    </row>
    <row r="3090">
      <c r="A3090" s="257"/>
      <c r="B3090" s="258" t="s">
        <v>14</v>
      </c>
    </row>
    <row r="3091">
      <c r="A3091" s="257"/>
      <c r="B3091" s="258" t="s">
        <v>14</v>
      </c>
    </row>
    <row r="3092">
      <c r="A3092" s="257"/>
      <c r="B3092" s="258" t="s">
        <v>14</v>
      </c>
    </row>
    <row r="3093">
      <c r="A3093" s="257"/>
      <c r="B3093" s="258" t="s">
        <v>14</v>
      </c>
    </row>
    <row r="3094">
      <c r="A3094" s="257"/>
      <c r="B3094" s="258" t="s">
        <v>14</v>
      </c>
    </row>
    <row r="3095">
      <c r="A3095" s="257"/>
      <c r="B3095" s="258" t="s">
        <v>14</v>
      </c>
    </row>
    <row r="3096">
      <c r="A3096" s="257"/>
      <c r="B3096" s="258" t="s">
        <v>14</v>
      </c>
    </row>
    <row r="3097">
      <c r="A3097" s="257"/>
      <c r="B3097" s="258" t="s">
        <v>14</v>
      </c>
    </row>
    <row r="3098">
      <c r="A3098" s="257"/>
      <c r="B3098" s="258" t="s">
        <v>14</v>
      </c>
    </row>
    <row r="3099">
      <c r="A3099" s="257"/>
      <c r="B3099" s="258" t="s">
        <v>14</v>
      </c>
    </row>
    <row r="3100">
      <c r="A3100" s="257"/>
      <c r="B3100" s="258" t="s">
        <v>14</v>
      </c>
    </row>
    <row r="3101">
      <c r="A3101" s="257"/>
      <c r="B3101" s="258" t="s">
        <v>14</v>
      </c>
    </row>
    <row r="3102">
      <c r="A3102" s="257"/>
      <c r="B3102" s="258" t="s">
        <v>14</v>
      </c>
    </row>
    <row r="3103">
      <c r="A3103" s="257"/>
      <c r="B3103" s="258" t="s">
        <v>14</v>
      </c>
    </row>
    <row r="3104">
      <c r="A3104" s="257"/>
      <c r="B3104" s="258" t="s">
        <v>14</v>
      </c>
    </row>
    <row r="3105">
      <c r="A3105" s="257"/>
      <c r="B3105" s="258" t="s">
        <v>14</v>
      </c>
    </row>
    <row r="3106">
      <c r="A3106" s="257"/>
      <c r="B3106" s="258" t="s">
        <v>14</v>
      </c>
    </row>
    <row r="3107">
      <c r="A3107" s="257"/>
      <c r="B3107" s="258" t="s">
        <v>14</v>
      </c>
    </row>
    <row r="3108">
      <c r="A3108" s="257"/>
      <c r="B3108" s="258" t="s">
        <v>14</v>
      </c>
    </row>
    <row r="3109">
      <c r="A3109" s="257"/>
      <c r="B3109" s="258" t="s">
        <v>14</v>
      </c>
    </row>
    <row r="3110">
      <c r="A3110" s="257"/>
      <c r="B3110" s="258" t="s">
        <v>14</v>
      </c>
    </row>
    <row r="3111">
      <c r="A3111" s="257"/>
      <c r="B3111" s="258" t="s">
        <v>14</v>
      </c>
    </row>
    <row r="3112">
      <c r="A3112" s="257"/>
      <c r="B3112" s="258" t="s">
        <v>14</v>
      </c>
    </row>
    <row r="3113">
      <c r="A3113" s="257"/>
      <c r="B3113" s="258" t="s">
        <v>14</v>
      </c>
    </row>
    <row r="3114">
      <c r="A3114" s="257"/>
      <c r="B3114" s="258" t="s">
        <v>14</v>
      </c>
    </row>
    <row r="3115">
      <c r="A3115" s="257"/>
      <c r="B3115" s="258" t="s">
        <v>14</v>
      </c>
    </row>
    <row r="3116">
      <c r="A3116" s="257"/>
      <c r="B3116" s="258" t="s">
        <v>14</v>
      </c>
    </row>
    <row r="3117">
      <c r="A3117" s="257"/>
      <c r="B3117" s="258" t="s">
        <v>14</v>
      </c>
    </row>
    <row r="3118">
      <c r="A3118" s="257"/>
      <c r="B3118" s="258" t="s">
        <v>14</v>
      </c>
    </row>
    <row r="3119">
      <c r="A3119" s="257"/>
      <c r="B3119" s="258" t="s">
        <v>14</v>
      </c>
    </row>
    <row r="3120">
      <c r="A3120" s="257"/>
      <c r="B3120" s="258" t="s">
        <v>14</v>
      </c>
    </row>
    <row r="3121">
      <c r="A3121" s="257"/>
      <c r="B3121" s="258" t="s">
        <v>14</v>
      </c>
    </row>
    <row r="3122">
      <c r="A3122" s="257"/>
      <c r="B3122" s="258" t="s">
        <v>14</v>
      </c>
    </row>
    <row r="3123">
      <c r="A3123" s="257"/>
      <c r="B3123" s="258" t="s">
        <v>14</v>
      </c>
    </row>
    <row r="3124">
      <c r="A3124" s="257"/>
      <c r="B3124" s="258" t="s">
        <v>14</v>
      </c>
    </row>
    <row r="3125">
      <c r="A3125" s="257"/>
      <c r="B3125" s="258" t="s">
        <v>14</v>
      </c>
    </row>
    <row r="3126">
      <c r="A3126" s="257"/>
      <c r="B3126" s="258" t="s">
        <v>14</v>
      </c>
    </row>
    <row r="3127">
      <c r="A3127" s="257"/>
      <c r="B3127" s="258" t="s">
        <v>14</v>
      </c>
    </row>
    <row r="3128">
      <c r="A3128" s="257"/>
      <c r="B3128" s="258" t="s">
        <v>14</v>
      </c>
    </row>
    <row r="3129">
      <c r="A3129" s="257"/>
      <c r="B3129" s="258" t="s">
        <v>14</v>
      </c>
    </row>
    <row r="3130">
      <c r="A3130" s="257"/>
      <c r="B3130" s="258" t="s">
        <v>14</v>
      </c>
    </row>
    <row r="3131">
      <c r="A3131" s="257"/>
      <c r="B3131" s="258" t="s">
        <v>14</v>
      </c>
    </row>
    <row r="3132">
      <c r="A3132" s="257"/>
      <c r="B3132" s="258" t="s">
        <v>14</v>
      </c>
    </row>
    <row r="3133">
      <c r="A3133" s="257"/>
      <c r="B3133" s="258" t="s">
        <v>14</v>
      </c>
    </row>
    <row r="3134">
      <c r="A3134" s="257"/>
      <c r="B3134" s="258" t="s">
        <v>14</v>
      </c>
    </row>
    <row r="3135">
      <c r="A3135" s="257"/>
      <c r="B3135" s="258" t="s">
        <v>14</v>
      </c>
    </row>
    <row r="3136">
      <c r="A3136" s="257"/>
      <c r="B3136" s="258" t="s">
        <v>14</v>
      </c>
    </row>
    <row r="3137">
      <c r="A3137" s="257"/>
      <c r="B3137" s="258" t="s">
        <v>14</v>
      </c>
    </row>
    <row r="3138">
      <c r="A3138" s="257"/>
      <c r="B3138" s="258" t="s">
        <v>14</v>
      </c>
    </row>
    <row r="3139">
      <c r="A3139" s="257"/>
      <c r="B3139" s="258" t="s">
        <v>14</v>
      </c>
    </row>
    <row r="3140">
      <c r="A3140" s="257"/>
      <c r="B3140" s="258" t="s">
        <v>14</v>
      </c>
    </row>
    <row r="3141">
      <c r="A3141" s="257"/>
      <c r="B3141" s="258" t="s">
        <v>14</v>
      </c>
    </row>
    <row r="3142">
      <c r="A3142" s="257"/>
      <c r="B3142" s="258" t="s">
        <v>14</v>
      </c>
    </row>
    <row r="3143">
      <c r="A3143" s="257"/>
      <c r="B3143" s="258" t="s">
        <v>14</v>
      </c>
    </row>
    <row r="3144">
      <c r="A3144" s="257"/>
      <c r="B3144" s="258" t="s">
        <v>14</v>
      </c>
    </row>
    <row r="3145">
      <c r="A3145" s="257"/>
      <c r="B3145" s="258" t="s">
        <v>14</v>
      </c>
    </row>
    <row r="3146">
      <c r="A3146" s="257"/>
      <c r="B3146" s="258" t="s">
        <v>14</v>
      </c>
    </row>
    <row r="3147">
      <c r="A3147" s="257"/>
      <c r="B3147" s="258" t="s">
        <v>14</v>
      </c>
    </row>
    <row r="3148">
      <c r="A3148" s="257"/>
      <c r="B3148" s="258" t="s">
        <v>14</v>
      </c>
    </row>
    <row r="3149">
      <c r="A3149" s="257"/>
      <c r="B3149" s="258" t="s">
        <v>14</v>
      </c>
    </row>
    <row r="3150">
      <c r="A3150" s="257"/>
      <c r="B3150" s="258" t="s">
        <v>14</v>
      </c>
    </row>
    <row r="3151">
      <c r="A3151" s="257"/>
      <c r="B3151" s="258" t="s">
        <v>14</v>
      </c>
    </row>
    <row r="3152">
      <c r="A3152" s="257"/>
      <c r="B3152" s="258" t="s">
        <v>14</v>
      </c>
    </row>
    <row r="3153">
      <c r="A3153" s="257"/>
      <c r="B3153" s="258" t="s">
        <v>14</v>
      </c>
    </row>
    <row r="3154">
      <c r="A3154" s="257"/>
      <c r="B3154" s="258" t="s">
        <v>14</v>
      </c>
    </row>
    <row r="3155">
      <c r="A3155" s="257"/>
      <c r="B3155" s="258" t="s">
        <v>14</v>
      </c>
    </row>
    <row r="3156">
      <c r="A3156" s="257"/>
      <c r="B3156" s="258" t="s">
        <v>14</v>
      </c>
    </row>
    <row r="3157">
      <c r="A3157" s="257"/>
      <c r="B3157" s="258" t="s">
        <v>14</v>
      </c>
    </row>
    <row r="3158">
      <c r="A3158" s="257"/>
      <c r="B3158" s="258" t="s">
        <v>14</v>
      </c>
    </row>
    <row r="3159">
      <c r="A3159" s="257"/>
      <c r="B3159" s="258" t="s">
        <v>14</v>
      </c>
    </row>
    <row r="3160">
      <c r="A3160" s="257"/>
      <c r="B3160" s="258" t="s">
        <v>14</v>
      </c>
    </row>
    <row r="3161">
      <c r="A3161" s="257"/>
      <c r="B3161" s="258" t="s">
        <v>14</v>
      </c>
    </row>
    <row r="3162">
      <c r="A3162" s="257"/>
      <c r="B3162" s="258" t="s">
        <v>14</v>
      </c>
    </row>
    <row r="3163">
      <c r="A3163" s="257"/>
      <c r="B3163" s="258" t="s">
        <v>14</v>
      </c>
    </row>
    <row r="3164">
      <c r="A3164" s="257"/>
      <c r="B3164" s="258" t="s">
        <v>14</v>
      </c>
    </row>
    <row r="3165">
      <c r="A3165" s="257"/>
      <c r="B3165" s="258" t="s">
        <v>14</v>
      </c>
    </row>
    <row r="3166">
      <c r="A3166" s="257"/>
      <c r="B3166" s="258" t="s">
        <v>14</v>
      </c>
    </row>
    <row r="3167">
      <c r="A3167" s="257"/>
      <c r="B3167" s="258" t="s">
        <v>14</v>
      </c>
    </row>
    <row r="3168">
      <c r="A3168" s="257"/>
      <c r="B3168" s="258" t="s">
        <v>14</v>
      </c>
    </row>
    <row r="3169">
      <c r="A3169" s="257"/>
      <c r="B3169" s="258" t="s">
        <v>14</v>
      </c>
    </row>
    <row r="3170">
      <c r="A3170" s="257"/>
      <c r="B3170" s="258" t="s">
        <v>14</v>
      </c>
    </row>
    <row r="3171">
      <c r="A3171" s="257"/>
      <c r="B3171" s="258" t="s">
        <v>14</v>
      </c>
    </row>
    <row r="3172">
      <c r="A3172" s="257"/>
      <c r="B3172" s="258" t="s">
        <v>14</v>
      </c>
    </row>
    <row r="3173">
      <c r="A3173" s="257"/>
      <c r="B3173" s="258" t="s">
        <v>14</v>
      </c>
    </row>
    <row r="3174">
      <c r="A3174" s="257"/>
      <c r="B3174" s="258" t="s">
        <v>14</v>
      </c>
    </row>
    <row r="3175">
      <c r="A3175" s="257"/>
      <c r="B3175" s="258" t="s">
        <v>14</v>
      </c>
    </row>
    <row r="3176">
      <c r="A3176" s="257"/>
      <c r="B3176" s="258" t="s">
        <v>14</v>
      </c>
    </row>
    <row r="3177">
      <c r="A3177" s="257"/>
      <c r="B3177" s="258" t="s">
        <v>14</v>
      </c>
    </row>
    <row r="3178">
      <c r="A3178" s="257"/>
      <c r="B3178" s="258" t="s">
        <v>14</v>
      </c>
    </row>
    <row r="3179">
      <c r="A3179" s="257"/>
      <c r="B3179" s="258" t="s">
        <v>14</v>
      </c>
    </row>
    <row r="3180">
      <c r="A3180" s="257"/>
      <c r="B3180" s="258" t="s">
        <v>14</v>
      </c>
    </row>
    <row r="3181">
      <c r="A3181" s="257"/>
      <c r="B3181" s="258" t="s">
        <v>14</v>
      </c>
    </row>
    <row r="3182">
      <c r="A3182" s="257"/>
      <c r="B3182" s="258" t="s">
        <v>14</v>
      </c>
    </row>
    <row r="3183">
      <c r="A3183" s="257"/>
      <c r="B3183" s="258" t="s">
        <v>14</v>
      </c>
    </row>
    <row r="3184">
      <c r="A3184" s="257"/>
      <c r="B3184" s="258" t="s">
        <v>14</v>
      </c>
    </row>
    <row r="3185">
      <c r="A3185" s="257"/>
      <c r="B3185" s="258" t="s">
        <v>14</v>
      </c>
    </row>
    <row r="3186">
      <c r="A3186" s="257"/>
      <c r="B3186" s="258" t="s">
        <v>14</v>
      </c>
    </row>
    <row r="3187">
      <c r="A3187" s="257"/>
      <c r="B3187" s="258" t="s">
        <v>14</v>
      </c>
    </row>
    <row r="3188">
      <c r="A3188" s="257"/>
      <c r="B3188" s="258" t="s">
        <v>14</v>
      </c>
    </row>
    <row r="3189">
      <c r="A3189" s="257"/>
      <c r="B3189" s="258" t="s">
        <v>14</v>
      </c>
    </row>
    <row r="3190">
      <c r="A3190" s="257"/>
      <c r="B3190" s="258" t="s">
        <v>14</v>
      </c>
    </row>
    <row r="3191">
      <c r="A3191" s="257"/>
      <c r="B3191" s="258" t="s">
        <v>14</v>
      </c>
    </row>
    <row r="3192">
      <c r="A3192" s="257"/>
      <c r="B3192" s="258" t="s">
        <v>14</v>
      </c>
    </row>
    <row r="3193">
      <c r="A3193" s="257"/>
      <c r="B3193" s="258" t="s">
        <v>14</v>
      </c>
    </row>
    <row r="3194">
      <c r="A3194" s="257"/>
      <c r="B3194" s="258" t="s">
        <v>14</v>
      </c>
    </row>
    <row r="3195">
      <c r="A3195" s="257"/>
      <c r="B3195" s="258" t="s">
        <v>14</v>
      </c>
    </row>
    <row r="3196">
      <c r="A3196" s="257"/>
      <c r="B3196" s="258" t="s">
        <v>14</v>
      </c>
    </row>
    <row r="3197">
      <c r="A3197" s="257"/>
      <c r="B3197" s="258" t="s">
        <v>14</v>
      </c>
    </row>
    <row r="3198">
      <c r="A3198" s="257"/>
      <c r="B3198" s="258" t="s">
        <v>14</v>
      </c>
    </row>
    <row r="3199">
      <c r="A3199" s="257"/>
      <c r="B3199" s="258" t="s">
        <v>14</v>
      </c>
    </row>
    <row r="3200">
      <c r="A3200" s="257"/>
      <c r="B3200" s="258" t="s">
        <v>14</v>
      </c>
    </row>
    <row r="3201">
      <c r="A3201" s="257"/>
      <c r="B3201" s="258" t="s">
        <v>14</v>
      </c>
    </row>
    <row r="3202">
      <c r="A3202" s="257"/>
      <c r="B3202" s="258" t="s">
        <v>14</v>
      </c>
    </row>
    <row r="3203">
      <c r="A3203" s="257"/>
      <c r="B3203" s="258" t="s">
        <v>14</v>
      </c>
    </row>
    <row r="3204">
      <c r="A3204" s="257"/>
      <c r="B3204" s="258" t="s">
        <v>14</v>
      </c>
    </row>
    <row r="3205">
      <c r="A3205" s="257"/>
      <c r="B3205" s="258" t="s">
        <v>14</v>
      </c>
    </row>
    <row r="3206">
      <c r="A3206" s="257"/>
      <c r="B3206" s="258" t="s">
        <v>14</v>
      </c>
    </row>
    <row r="3207">
      <c r="A3207" s="257"/>
      <c r="B3207" s="258" t="s">
        <v>14</v>
      </c>
    </row>
    <row r="3208">
      <c r="A3208" s="257"/>
      <c r="B3208" s="258" t="s">
        <v>14</v>
      </c>
    </row>
    <row r="3209">
      <c r="A3209" s="257"/>
      <c r="B3209" s="258" t="s">
        <v>14</v>
      </c>
    </row>
    <row r="3210">
      <c r="A3210" s="257"/>
      <c r="B3210" s="258" t="s">
        <v>14</v>
      </c>
    </row>
    <row r="3211">
      <c r="A3211" s="257"/>
      <c r="B3211" s="258" t="s">
        <v>14</v>
      </c>
    </row>
    <row r="3212">
      <c r="A3212" s="257"/>
      <c r="B3212" s="258" t="s">
        <v>14</v>
      </c>
    </row>
    <row r="3213">
      <c r="A3213" s="257"/>
      <c r="B3213" s="258" t="s">
        <v>14</v>
      </c>
    </row>
    <row r="3214">
      <c r="A3214" s="257"/>
      <c r="B3214" s="258" t="s">
        <v>14</v>
      </c>
    </row>
    <row r="3215">
      <c r="A3215" s="257"/>
      <c r="B3215" s="258" t="s">
        <v>14</v>
      </c>
    </row>
    <row r="3216">
      <c r="A3216" s="257"/>
      <c r="B3216" s="258" t="s">
        <v>14</v>
      </c>
    </row>
    <row r="3217">
      <c r="A3217" s="257"/>
      <c r="B3217" s="258" t="s">
        <v>14</v>
      </c>
    </row>
    <row r="3218">
      <c r="A3218" s="257"/>
      <c r="B3218" s="258" t="s">
        <v>14</v>
      </c>
    </row>
    <row r="3219">
      <c r="A3219" s="257"/>
      <c r="B3219" s="258" t="s">
        <v>14</v>
      </c>
    </row>
    <row r="3220">
      <c r="A3220" s="257"/>
      <c r="B3220" s="258" t="s">
        <v>14</v>
      </c>
    </row>
    <row r="3221">
      <c r="A3221" s="257"/>
      <c r="B3221" s="258" t="s">
        <v>14</v>
      </c>
    </row>
    <row r="3222">
      <c r="A3222" s="257"/>
      <c r="B3222" s="258" t="s">
        <v>14</v>
      </c>
    </row>
    <row r="3223">
      <c r="A3223" s="257"/>
      <c r="B3223" s="258" t="s">
        <v>14</v>
      </c>
    </row>
    <row r="3224">
      <c r="A3224" s="257"/>
      <c r="B3224" s="258" t="s">
        <v>14</v>
      </c>
    </row>
    <row r="3225">
      <c r="A3225" s="257"/>
      <c r="B3225" s="258" t="s">
        <v>14</v>
      </c>
    </row>
    <row r="3226">
      <c r="A3226" s="257"/>
      <c r="B3226" s="258" t="s">
        <v>14</v>
      </c>
    </row>
    <row r="3227">
      <c r="A3227" s="257"/>
      <c r="B3227" s="258" t="s">
        <v>14</v>
      </c>
    </row>
    <row r="3228">
      <c r="A3228" s="257"/>
      <c r="B3228" s="258" t="s">
        <v>14</v>
      </c>
    </row>
    <row r="3229">
      <c r="A3229" s="257"/>
      <c r="B3229" s="258" t="s">
        <v>14</v>
      </c>
    </row>
    <row r="3230">
      <c r="A3230" s="257"/>
      <c r="B3230" s="258" t="s">
        <v>14</v>
      </c>
    </row>
    <row r="3231">
      <c r="A3231" s="257"/>
      <c r="B3231" s="258" t="s">
        <v>14</v>
      </c>
    </row>
    <row r="3232">
      <c r="A3232" s="257"/>
      <c r="B3232" s="258" t="s">
        <v>14</v>
      </c>
    </row>
    <row r="3233">
      <c r="A3233" s="257"/>
      <c r="B3233" s="258" t="s">
        <v>14</v>
      </c>
    </row>
    <row r="3234">
      <c r="A3234" s="257"/>
      <c r="B3234" s="258" t="s">
        <v>14</v>
      </c>
    </row>
    <row r="3235">
      <c r="A3235" s="257"/>
      <c r="B3235" s="258" t="s">
        <v>14</v>
      </c>
    </row>
    <row r="3236">
      <c r="A3236" s="257"/>
      <c r="B3236" s="258" t="s">
        <v>14</v>
      </c>
    </row>
    <row r="3237">
      <c r="A3237" s="257"/>
      <c r="B3237" s="258" t="s">
        <v>14</v>
      </c>
    </row>
    <row r="3238">
      <c r="A3238" s="257"/>
      <c r="B3238" s="258" t="s">
        <v>14</v>
      </c>
    </row>
    <row r="3239">
      <c r="A3239" s="257"/>
      <c r="B3239" s="258" t="s">
        <v>14</v>
      </c>
    </row>
    <row r="3240">
      <c r="A3240" s="257"/>
      <c r="B3240" s="258" t="s">
        <v>14</v>
      </c>
    </row>
    <row r="3241">
      <c r="A3241" s="257"/>
      <c r="B3241" s="258" t="s">
        <v>14</v>
      </c>
    </row>
    <row r="3242">
      <c r="A3242" s="257"/>
      <c r="B3242" s="258" t="s">
        <v>14</v>
      </c>
    </row>
    <row r="3243">
      <c r="A3243" s="257"/>
      <c r="B3243" s="258" t="s">
        <v>14</v>
      </c>
    </row>
    <row r="3244">
      <c r="A3244" s="257"/>
      <c r="B3244" s="258" t="s">
        <v>14</v>
      </c>
    </row>
    <row r="3245">
      <c r="A3245" s="257"/>
      <c r="B3245" s="258" t="s">
        <v>14</v>
      </c>
    </row>
    <row r="3246">
      <c r="A3246" s="257"/>
      <c r="B3246" s="258" t="s">
        <v>14</v>
      </c>
    </row>
    <row r="3247">
      <c r="A3247" s="257"/>
      <c r="B3247" s="258" t="s">
        <v>14</v>
      </c>
    </row>
    <row r="3248">
      <c r="A3248" s="257"/>
      <c r="B3248" s="258" t="s">
        <v>14</v>
      </c>
    </row>
    <row r="3249">
      <c r="A3249" s="257"/>
      <c r="B3249" s="258" t="s">
        <v>14</v>
      </c>
    </row>
    <row r="3250">
      <c r="A3250" s="257"/>
      <c r="B3250" s="258" t="s">
        <v>14</v>
      </c>
    </row>
    <row r="3251">
      <c r="A3251" s="257"/>
      <c r="B3251" s="258" t="s">
        <v>14</v>
      </c>
    </row>
    <row r="3252">
      <c r="A3252" s="257"/>
      <c r="B3252" s="258" t="s">
        <v>14</v>
      </c>
    </row>
    <row r="3253">
      <c r="A3253" s="257"/>
      <c r="B3253" s="258" t="s">
        <v>14</v>
      </c>
    </row>
    <row r="3254">
      <c r="A3254" s="257"/>
      <c r="B3254" s="258" t="s">
        <v>14</v>
      </c>
    </row>
    <row r="3255">
      <c r="A3255" s="257"/>
      <c r="B3255" s="258" t="s">
        <v>14</v>
      </c>
    </row>
    <row r="3256">
      <c r="A3256" s="257"/>
      <c r="B3256" s="258" t="s">
        <v>14</v>
      </c>
    </row>
    <row r="3257">
      <c r="A3257" s="257"/>
      <c r="B3257" s="258" t="s">
        <v>14</v>
      </c>
    </row>
    <row r="3258">
      <c r="A3258" s="257"/>
      <c r="B3258" s="258" t="s">
        <v>14</v>
      </c>
    </row>
    <row r="3259">
      <c r="A3259" s="257"/>
      <c r="B3259" s="258" t="s">
        <v>14</v>
      </c>
    </row>
    <row r="3260">
      <c r="A3260" s="257"/>
      <c r="B3260" s="258" t="s">
        <v>14</v>
      </c>
    </row>
    <row r="3261">
      <c r="A3261" s="257"/>
      <c r="B3261" s="258" t="s">
        <v>14</v>
      </c>
    </row>
    <row r="3262">
      <c r="A3262" s="257"/>
      <c r="B3262" s="258" t="s">
        <v>14</v>
      </c>
    </row>
    <row r="3263">
      <c r="A3263" s="257"/>
      <c r="B3263" s="258" t="s">
        <v>14</v>
      </c>
    </row>
    <row r="3264">
      <c r="A3264" s="257"/>
      <c r="B3264" s="258" t="s">
        <v>14</v>
      </c>
    </row>
    <row r="3265">
      <c r="A3265" s="257"/>
      <c r="B3265" s="258" t="s">
        <v>14</v>
      </c>
    </row>
    <row r="3266">
      <c r="A3266" s="257"/>
      <c r="B3266" s="258" t="s">
        <v>14</v>
      </c>
    </row>
    <row r="3267">
      <c r="A3267" s="257"/>
      <c r="B3267" s="258" t="s">
        <v>14</v>
      </c>
    </row>
    <row r="3268">
      <c r="A3268" s="257"/>
      <c r="B3268" s="258" t="s">
        <v>14</v>
      </c>
    </row>
    <row r="3269">
      <c r="A3269" s="257"/>
      <c r="B3269" s="258" t="s">
        <v>14</v>
      </c>
    </row>
    <row r="3270">
      <c r="A3270" s="257"/>
      <c r="B3270" s="258" t="s">
        <v>14</v>
      </c>
    </row>
    <row r="3271">
      <c r="A3271" s="257"/>
      <c r="B3271" s="258" t="s">
        <v>14</v>
      </c>
    </row>
    <row r="3272">
      <c r="A3272" s="257"/>
      <c r="B3272" s="258" t="s">
        <v>14</v>
      </c>
    </row>
    <row r="3273">
      <c r="A3273" s="257"/>
      <c r="B3273" s="258" t="s">
        <v>14</v>
      </c>
    </row>
    <row r="3274">
      <c r="A3274" s="257"/>
      <c r="B3274" s="258" t="s">
        <v>14</v>
      </c>
    </row>
    <row r="3275">
      <c r="A3275" s="257"/>
      <c r="B3275" s="258" t="s">
        <v>14</v>
      </c>
    </row>
    <row r="3276">
      <c r="A3276" s="257"/>
      <c r="B3276" s="258" t="s">
        <v>14</v>
      </c>
    </row>
    <row r="3277">
      <c r="A3277" s="257"/>
      <c r="B3277" s="258" t="s">
        <v>14</v>
      </c>
    </row>
    <row r="3278">
      <c r="A3278" s="257"/>
      <c r="B3278" s="258" t="s">
        <v>14</v>
      </c>
    </row>
    <row r="3279">
      <c r="A3279" s="257"/>
      <c r="B3279" s="258" t="s">
        <v>14</v>
      </c>
    </row>
    <row r="3280">
      <c r="A3280" s="257"/>
      <c r="B3280" s="258" t="s">
        <v>14</v>
      </c>
    </row>
    <row r="3281">
      <c r="A3281" s="257"/>
      <c r="B3281" s="258" t="s">
        <v>14</v>
      </c>
    </row>
    <row r="3282">
      <c r="A3282" s="257"/>
      <c r="B3282" s="258" t="s">
        <v>14</v>
      </c>
    </row>
    <row r="3283">
      <c r="A3283" s="257"/>
      <c r="B3283" s="258" t="s">
        <v>14</v>
      </c>
    </row>
    <row r="3284">
      <c r="A3284" s="257"/>
      <c r="B3284" s="258" t="s">
        <v>14</v>
      </c>
    </row>
    <row r="3285">
      <c r="A3285" s="257"/>
      <c r="B3285" s="258" t="s">
        <v>14</v>
      </c>
    </row>
    <row r="3286">
      <c r="A3286" s="257"/>
      <c r="B3286" s="258" t="s">
        <v>14</v>
      </c>
    </row>
    <row r="3287">
      <c r="A3287" s="257"/>
      <c r="B3287" s="258" t="s">
        <v>14</v>
      </c>
    </row>
    <row r="3288">
      <c r="A3288" s="257"/>
      <c r="B3288" s="258" t="s">
        <v>14</v>
      </c>
    </row>
    <row r="3289">
      <c r="A3289" s="257"/>
      <c r="B3289" s="258" t="s">
        <v>14</v>
      </c>
    </row>
    <row r="3290">
      <c r="A3290" s="257"/>
      <c r="B3290" s="258" t="s">
        <v>14</v>
      </c>
    </row>
    <row r="3291">
      <c r="A3291" s="257"/>
      <c r="B3291" s="258" t="s">
        <v>14</v>
      </c>
    </row>
    <row r="3292">
      <c r="A3292" s="257"/>
      <c r="B3292" s="258" t="s">
        <v>14</v>
      </c>
    </row>
    <row r="3293">
      <c r="A3293" s="257"/>
      <c r="B3293" s="258" t="s">
        <v>14</v>
      </c>
    </row>
    <row r="3294">
      <c r="A3294" s="257"/>
      <c r="B3294" s="258" t="s">
        <v>14</v>
      </c>
    </row>
    <row r="3295">
      <c r="A3295" s="257"/>
      <c r="B3295" s="258" t="s">
        <v>14</v>
      </c>
    </row>
    <row r="3296">
      <c r="A3296" s="257"/>
      <c r="B3296" s="258" t="s">
        <v>14</v>
      </c>
    </row>
    <row r="3297">
      <c r="A3297" s="257"/>
      <c r="B3297" s="258" t="s">
        <v>14</v>
      </c>
    </row>
    <row r="3298">
      <c r="A3298" s="257"/>
      <c r="B3298" s="258" t="s">
        <v>14</v>
      </c>
    </row>
    <row r="3299">
      <c r="A3299" s="257"/>
      <c r="B3299" s="258" t="s">
        <v>14</v>
      </c>
    </row>
    <row r="3300">
      <c r="A3300" s="257"/>
      <c r="B3300" s="258" t="s">
        <v>14</v>
      </c>
    </row>
    <row r="3301">
      <c r="A3301" s="257"/>
      <c r="B3301" s="258" t="s">
        <v>14</v>
      </c>
    </row>
    <row r="3302">
      <c r="A3302" s="257"/>
      <c r="B3302" s="258" t="s">
        <v>14</v>
      </c>
    </row>
    <row r="3303">
      <c r="A3303" s="257"/>
      <c r="B3303" s="258" t="s">
        <v>14</v>
      </c>
    </row>
    <row r="3304">
      <c r="A3304" s="257"/>
      <c r="B3304" s="258" t="s">
        <v>14</v>
      </c>
    </row>
    <row r="3305">
      <c r="A3305" s="257"/>
      <c r="B3305" s="258" t="s">
        <v>14</v>
      </c>
    </row>
    <row r="3306">
      <c r="A3306" s="257"/>
      <c r="B3306" s="258" t="s">
        <v>14</v>
      </c>
    </row>
    <row r="3307">
      <c r="A3307" s="257"/>
      <c r="B3307" s="258" t="s">
        <v>14</v>
      </c>
    </row>
    <row r="3308">
      <c r="A3308" s="257"/>
      <c r="B3308" s="258" t="s">
        <v>14</v>
      </c>
    </row>
    <row r="3309">
      <c r="A3309" s="257"/>
      <c r="B3309" s="258" t="s">
        <v>14</v>
      </c>
    </row>
    <row r="3310">
      <c r="A3310" s="257"/>
      <c r="B3310" s="258" t="s">
        <v>14</v>
      </c>
    </row>
    <row r="3311">
      <c r="A3311" s="257"/>
      <c r="B3311" s="258" t="s">
        <v>14</v>
      </c>
    </row>
    <row r="3312">
      <c r="A3312" s="257"/>
      <c r="B3312" s="258" t="s">
        <v>14</v>
      </c>
    </row>
    <row r="3313">
      <c r="A3313" s="257"/>
      <c r="B3313" s="258" t="s">
        <v>14</v>
      </c>
    </row>
    <row r="3314">
      <c r="A3314" s="257"/>
      <c r="B3314" s="258" t="s">
        <v>14</v>
      </c>
    </row>
    <row r="3315">
      <c r="A3315" s="257"/>
      <c r="B3315" s="258" t="s">
        <v>14</v>
      </c>
    </row>
    <row r="3316">
      <c r="A3316" s="257"/>
      <c r="B3316" s="258" t="s">
        <v>14</v>
      </c>
    </row>
    <row r="3317">
      <c r="A3317" s="257"/>
      <c r="B3317" s="258" t="s">
        <v>14</v>
      </c>
    </row>
    <row r="3318">
      <c r="A3318" s="257"/>
      <c r="B3318" s="258" t="s">
        <v>14</v>
      </c>
    </row>
    <row r="3319">
      <c r="A3319" s="257"/>
      <c r="B3319" s="258" t="s">
        <v>14</v>
      </c>
    </row>
    <row r="3320">
      <c r="A3320" s="257"/>
      <c r="B3320" s="258" t="s">
        <v>14</v>
      </c>
    </row>
    <row r="3321">
      <c r="A3321" s="257"/>
      <c r="B3321" s="258" t="s">
        <v>14</v>
      </c>
    </row>
    <row r="3322">
      <c r="A3322" s="257"/>
      <c r="B3322" s="258" t="s">
        <v>14</v>
      </c>
    </row>
    <row r="3323">
      <c r="A3323" s="257"/>
      <c r="B3323" s="258" t="s">
        <v>14</v>
      </c>
    </row>
    <row r="3324">
      <c r="A3324" s="257"/>
      <c r="B3324" s="258" t="s">
        <v>14</v>
      </c>
    </row>
    <row r="3325">
      <c r="A3325" s="257"/>
      <c r="B3325" s="258" t="s">
        <v>14</v>
      </c>
    </row>
    <row r="3326">
      <c r="A3326" s="257"/>
      <c r="B3326" s="258" t="s">
        <v>14</v>
      </c>
    </row>
    <row r="3327">
      <c r="A3327" s="257"/>
      <c r="B3327" s="258" t="s">
        <v>14</v>
      </c>
    </row>
    <row r="3328">
      <c r="A3328" s="257"/>
      <c r="B3328" s="258" t="s">
        <v>14</v>
      </c>
    </row>
    <row r="3329">
      <c r="A3329" s="257"/>
      <c r="B3329" s="258" t="s">
        <v>14</v>
      </c>
    </row>
    <row r="3330">
      <c r="A3330" s="257"/>
      <c r="B3330" s="258" t="s">
        <v>14</v>
      </c>
    </row>
    <row r="3331">
      <c r="A3331" s="257"/>
      <c r="B3331" s="258" t="s">
        <v>14</v>
      </c>
    </row>
    <row r="3332">
      <c r="A3332" s="257"/>
      <c r="B3332" s="258" t="s">
        <v>14</v>
      </c>
    </row>
    <row r="3333">
      <c r="A3333" s="257"/>
      <c r="B3333" s="258" t="s">
        <v>14</v>
      </c>
    </row>
    <row r="3334">
      <c r="A3334" s="257"/>
      <c r="B3334" s="258" t="s">
        <v>14</v>
      </c>
    </row>
    <row r="3335">
      <c r="A3335" s="257"/>
      <c r="B3335" s="258" t="s">
        <v>14</v>
      </c>
    </row>
    <row r="3336">
      <c r="A3336" s="257"/>
      <c r="B3336" s="258" t="s">
        <v>14</v>
      </c>
    </row>
    <row r="3337">
      <c r="A3337" s="257"/>
      <c r="B3337" s="258" t="s">
        <v>14</v>
      </c>
    </row>
    <row r="3338">
      <c r="A3338" s="257"/>
      <c r="B3338" s="258" t="s">
        <v>14</v>
      </c>
    </row>
    <row r="3339">
      <c r="A3339" s="257"/>
      <c r="B3339" s="258" t="s">
        <v>14</v>
      </c>
    </row>
    <row r="3340">
      <c r="A3340" s="257"/>
      <c r="B3340" s="258" t="s">
        <v>14</v>
      </c>
    </row>
    <row r="3341">
      <c r="A3341" s="257"/>
      <c r="B3341" s="258" t="s">
        <v>14</v>
      </c>
    </row>
    <row r="3342">
      <c r="A3342" s="257"/>
      <c r="B3342" s="258" t="s">
        <v>14</v>
      </c>
    </row>
    <row r="3343">
      <c r="A3343" s="257"/>
      <c r="B3343" s="258" t="s">
        <v>14</v>
      </c>
    </row>
    <row r="3344">
      <c r="A3344" s="257"/>
      <c r="B3344" s="258" t="s">
        <v>14</v>
      </c>
    </row>
    <row r="3345">
      <c r="A3345" s="257"/>
      <c r="B3345" s="258" t="s">
        <v>14</v>
      </c>
    </row>
    <row r="3346">
      <c r="A3346" s="257"/>
      <c r="B3346" s="258" t="s">
        <v>14</v>
      </c>
    </row>
    <row r="3347">
      <c r="A3347" s="257"/>
      <c r="B3347" s="258" t="s">
        <v>14</v>
      </c>
    </row>
    <row r="3348">
      <c r="A3348" s="257"/>
      <c r="B3348" s="258" t="s">
        <v>14</v>
      </c>
    </row>
    <row r="3349">
      <c r="A3349" s="257"/>
      <c r="B3349" s="258" t="s">
        <v>14</v>
      </c>
    </row>
    <row r="3350">
      <c r="A3350" s="257"/>
      <c r="B3350" s="258" t="s">
        <v>14</v>
      </c>
    </row>
    <row r="3351">
      <c r="A3351" s="257"/>
      <c r="B3351" s="258" t="s">
        <v>14</v>
      </c>
    </row>
    <row r="3352">
      <c r="A3352" s="257"/>
      <c r="B3352" s="258" t="s">
        <v>14</v>
      </c>
    </row>
    <row r="3353">
      <c r="A3353" s="257"/>
      <c r="B3353" s="258" t="s">
        <v>14</v>
      </c>
    </row>
    <row r="3354">
      <c r="A3354" s="257"/>
      <c r="B3354" s="258" t="s">
        <v>14</v>
      </c>
    </row>
    <row r="3355">
      <c r="A3355" s="257"/>
      <c r="B3355" s="258" t="s">
        <v>14</v>
      </c>
    </row>
    <row r="3356">
      <c r="A3356" s="257"/>
      <c r="B3356" s="258" t="s">
        <v>14</v>
      </c>
    </row>
    <row r="3357">
      <c r="A3357" s="257"/>
      <c r="B3357" s="258" t="s">
        <v>14</v>
      </c>
    </row>
    <row r="3358">
      <c r="A3358" s="257"/>
      <c r="B3358" s="258" t="s">
        <v>14</v>
      </c>
    </row>
    <row r="3359">
      <c r="A3359" s="257"/>
      <c r="B3359" s="258" t="s">
        <v>14</v>
      </c>
    </row>
    <row r="3360">
      <c r="A3360" s="257"/>
      <c r="B3360" s="258" t="s">
        <v>14</v>
      </c>
    </row>
    <row r="3361">
      <c r="A3361" s="257"/>
      <c r="B3361" s="258" t="s">
        <v>14</v>
      </c>
    </row>
    <row r="3362">
      <c r="A3362" s="257"/>
      <c r="B3362" s="258" t="s">
        <v>14</v>
      </c>
    </row>
    <row r="3363">
      <c r="A3363" s="257"/>
      <c r="B3363" s="258" t="s">
        <v>14</v>
      </c>
    </row>
    <row r="3364">
      <c r="A3364" s="257"/>
      <c r="B3364" s="258" t="s">
        <v>14</v>
      </c>
    </row>
    <row r="3365">
      <c r="A3365" s="257"/>
      <c r="B3365" s="258" t="s">
        <v>14</v>
      </c>
    </row>
    <row r="3366">
      <c r="A3366" s="257"/>
      <c r="B3366" s="258" t="s">
        <v>14</v>
      </c>
    </row>
    <row r="3367">
      <c r="A3367" s="257"/>
      <c r="B3367" s="258" t="s">
        <v>14</v>
      </c>
    </row>
    <row r="3368">
      <c r="A3368" s="257"/>
      <c r="B3368" s="258" t="s">
        <v>14</v>
      </c>
    </row>
    <row r="3369">
      <c r="A3369" s="257"/>
      <c r="B3369" s="258" t="s">
        <v>14</v>
      </c>
    </row>
    <row r="3370">
      <c r="A3370" s="257"/>
      <c r="B3370" s="258" t="s">
        <v>14</v>
      </c>
    </row>
    <row r="3371">
      <c r="A3371" s="257"/>
      <c r="B3371" s="258" t="s">
        <v>14</v>
      </c>
    </row>
    <row r="3372">
      <c r="A3372" s="257"/>
      <c r="B3372" s="258" t="s">
        <v>14</v>
      </c>
    </row>
    <row r="3373">
      <c r="A3373" s="257"/>
      <c r="B3373" s="258" t="s">
        <v>14</v>
      </c>
    </row>
    <row r="3374">
      <c r="A3374" s="257"/>
      <c r="B3374" s="258" t="s">
        <v>14</v>
      </c>
    </row>
    <row r="3375">
      <c r="A3375" s="257"/>
      <c r="B3375" s="258" t="s">
        <v>14</v>
      </c>
    </row>
    <row r="3376">
      <c r="A3376" s="257"/>
      <c r="B3376" s="258" t="s">
        <v>14</v>
      </c>
    </row>
    <row r="3377">
      <c r="A3377" s="257"/>
      <c r="B3377" s="258" t="s">
        <v>14</v>
      </c>
    </row>
    <row r="3378">
      <c r="A3378" s="257"/>
      <c r="B3378" s="258" t="s">
        <v>14</v>
      </c>
    </row>
    <row r="3379">
      <c r="A3379" s="257"/>
      <c r="B3379" s="258" t="s">
        <v>14</v>
      </c>
    </row>
    <row r="3380">
      <c r="A3380" s="257"/>
      <c r="B3380" s="258" t="s">
        <v>14</v>
      </c>
    </row>
    <row r="3381">
      <c r="A3381" s="257"/>
      <c r="B3381" s="258" t="s">
        <v>14</v>
      </c>
    </row>
    <row r="3382">
      <c r="A3382" s="257"/>
      <c r="B3382" s="258" t="s">
        <v>14</v>
      </c>
    </row>
    <row r="3383">
      <c r="A3383" s="257"/>
      <c r="B3383" s="258" t="s">
        <v>14</v>
      </c>
    </row>
    <row r="3384">
      <c r="A3384" s="257"/>
      <c r="B3384" s="258" t="s">
        <v>14</v>
      </c>
    </row>
    <row r="3385">
      <c r="A3385" s="257"/>
      <c r="B3385" s="258" t="s">
        <v>14</v>
      </c>
    </row>
    <row r="3386">
      <c r="A3386" s="257"/>
      <c r="B3386" s="258" t="s">
        <v>14</v>
      </c>
    </row>
    <row r="3387">
      <c r="A3387" s="257"/>
      <c r="B3387" s="258" t="s">
        <v>14</v>
      </c>
    </row>
    <row r="3388">
      <c r="A3388" s="257"/>
      <c r="B3388" s="258" t="s">
        <v>14</v>
      </c>
    </row>
    <row r="3389">
      <c r="A3389" s="257"/>
      <c r="B3389" s="258" t="s">
        <v>14</v>
      </c>
    </row>
    <row r="3390">
      <c r="A3390" s="257"/>
      <c r="B3390" s="258" t="s">
        <v>14</v>
      </c>
    </row>
    <row r="3391">
      <c r="A3391" s="257"/>
      <c r="B3391" s="258" t="s">
        <v>14</v>
      </c>
    </row>
    <row r="3392">
      <c r="A3392" s="257"/>
      <c r="B3392" s="258" t="s">
        <v>14</v>
      </c>
    </row>
    <row r="3393">
      <c r="A3393" s="257"/>
      <c r="B3393" s="258" t="s">
        <v>14</v>
      </c>
    </row>
    <row r="3394">
      <c r="A3394" s="257"/>
      <c r="B3394" s="258" t="s">
        <v>14</v>
      </c>
    </row>
    <row r="3395">
      <c r="A3395" s="257"/>
      <c r="B3395" s="258" t="s">
        <v>14</v>
      </c>
    </row>
    <row r="3396">
      <c r="A3396" s="257"/>
      <c r="B3396" s="258" t="s">
        <v>14</v>
      </c>
    </row>
    <row r="3397">
      <c r="A3397" s="257"/>
      <c r="B3397" s="258" t="s">
        <v>14</v>
      </c>
    </row>
    <row r="3398">
      <c r="A3398" s="257"/>
      <c r="B3398" s="258" t="s">
        <v>14</v>
      </c>
    </row>
    <row r="3399">
      <c r="A3399" s="257"/>
      <c r="B3399" s="258" t="s">
        <v>14</v>
      </c>
    </row>
    <row r="3400">
      <c r="A3400" s="257"/>
      <c r="B3400" s="258" t="s">
        <v>14</v>
      </c>
    </row>
    <row r="3401">
      <c r="A3401" s="257"/>
      <c r="B3401" s="258" t="s">
        <v>14</v>
      </c>
    </row>
    <row r="3402">
      <c r="A3402" s="257"/>
      <c r="B3402" s="258" t="s">
        <v>14</v>
      </c>
    </row>
    <row r="3403">
      <c r="A3403" s="257"/>
      <c r="B3403" s="258" t="s">
        <v>14</v>
      </c>
    </row>
    <row r="3404">
      <c r="A3404" s="257"/>
      <c r="B3404" s="258" t="s">
        <v>14</v>
      </c>
    </row>
    <row r="3405">
      <c r="A3405" s="257"/>
      <c r="B3405" s="258" t="s">
        <v>14</v>
      </c>
    </row>
    <row r="3406">
      <c r="A3406" s="257"/>
      <c r="B3406" s="258" t="s">
        <v>14</v>
      </c>
    </row>
    <row r="3407">
      <c r="A3407" s="257"/>
      <c r="B3407" s="258" t="s">
        <v>14</v>
      </c>
    </row>
    <row r="3408">
      <c r="A3408" s="257"/>
      <c r="B3408" s="258" t="s">
        <v>14</v>
      </c>
    </row>
    <row r="3409">
      <c r="A3409" s="257"/>
      <c r="B3409" s="258" t="s">
        <v>14</v>
      </c>
    </row>
    <row r="3410">
      <c r="A3410" s="257"/>
      <c r="B3410" s="258" t="s">
        <v>14</v>
      </c>
    </row>
    <row r="3411">
      <c r="A3411" s="257"/>
      <c r="B3411" s="258" t="s">
        <v>14</v>
      </c>
    </row>
    <row r="3412">
      <c r="A3412" s="257"/>
      <c r="B3412" s="258" t="s">
        <v>14</v>
      </c>
    </row>
    <row r="3413">
      <c r="A3413" s="257"/>
      <c r="B3413" s="258" t="s">
        <v>14</v>
      </c>
    </row>
    <row r="3414">
      <c r="A3414" s="257"/>
      <c r="B3414" s="258" t="s">
        <v>14</v>
      </c>
    </row>
    <row r="3415">
      <c r="A3415" s="257"/>
      <c r="B3415" s="258" t="s">
        <v>14</v>
      </c>
    </row>
    <row r="3416">
      <c r="A3416" s="257"/>
      <c r="B3416" s="258" t="s">
        <v>14</v>
      </c>
    </row>
    <row r="3417">
      <c r="A3417" s="257"/>
      <c r="B3417" s="258" t="s">
        <v>14</v>
      </c>
    </row>
    <row r="3418">
      <c r="A3418" s="257"/>
      <c r="B3418" s="258" t="s">
        <v>14</v>
      </c>
    </row>
    <row r="3419">
      <c r="A3419" s="257"/>
      <c r="B3419" s="258" t="s">
        <v>14</v>
      </c>
    </row>
    <row r="3420">
      <c r="A3420" s="257"/>
      <c r="B3420" s="258" t="s">
        <v>14</v>
      </c>
    </row>
    <row r="3421">
      <c r="A3421" s="257"/>
      <c r="B3421" s="258" t="s">
        <v>14</v>
      </c>
    </row>
    <row r="3422">
      <c r="A3422" s="257"/>
      <c r="B3422" s="258" t="s">
        <v>14</v>
      </c>
    </row>
    <row r="3423">
      <c r="A3423" s="257"/>
      <c r="B3423" s="258" t="s">
        <v>14</v>
      </c>
    </row>
    <row r="3424">
      <c r="A3424" s="257"/>
      <c r="B3424" s="258" t="s">
        <v>14</v>
      </c>
    </row>
    <row r="3425">
      <c r="A3425" s="257"/>
      <c r="B3425" s="258" t="s">
        <v>14</v>
      </c>
    </row>
    <row r="3426">
      <c r="A3426" s="257"/>
      <c r="B3426" s="258" t="s">
        <v>14</v>
      </c>
    </row>
    <row r="3427">
      <c r="A3427" s="257"/>
      <c r="B3427" s="258" t="s">
        <v>14</v>
      </c>
    </row>
    <row r="3428">
      <c r="A3428" s="257"/>
      <c r="B3428" s="258" t="s">
        <v>14</v>
      </c>
    </row>
    <row r="3429">
      <c r="A3429" s="257"/>
      <c r="B3429" s="258" t="s">
        <v>14</v>
      </c>
    </row>
    <row r="3430">
      <c r="A3430" s="257"/>
      <c r="B3430" s="258" t="s">
        <v>14</v>
      </c>
    </row>
    <row r="3431">
      <c r="A3431" s="257"/>
      <c r="B3431" s="258" t="s">
        <v>14</v>
      </c>
    </row>
    <row r="3432">
      <c r="A3432" s="257"/>
      <c r="B3432" s="258" t="s">
        <v>14</v>
      </c>
    </row>
    <row r="3433">
      <c r="A3433" s="257"/>
      <c r="B3433" s="258" t="s">
        <v>14</v>
      </c>
    </row>
    <row r="3434">
      <c r="A3434" s="257"/>
      <c r="B3434" s="258" t="s">
        <v>14</v>
      </c>
    </row>
    <row r="3435">
      <c r="A3435" s="257"/>
      <c r="B3435" s="258" t="s">
        <v>14</v>
      </c>
    </row>
    <row r="3436">
      <c r="A3436" s="257"/>
      <c r="B3436" s="258" t="s">
        <v>14</v>
      </c>
    </row>
    <row r="3437">
      <c r="A3437" s="257"/>
      <c r="B3437" s="258" t="s">
        <v>14</v>
      </c>
    </row>
    <row r="3438">
      <c r="A3438" s="257"/>
      <c r="B3438" s="258" t="s">
        <v>14</v>
      </c>
    </row>
    <row r="3439">
      <c r="A3439" s="257"/>
      <c r="B3439" s="258" t="s">
        <v>14</v>
      </c>
    </row>
    <row r="3440">
      <c r="A3440" s="257"/>
      <c r="B3440" s="258" t="s">
        <v>14</v>
      </c>
    </row>
    <row r="3441">
      <c r="A3441" s="257"/>
      <c r="B3441" s="258" t="s">
        <v>14</v>
      </c>
    </row>
    <row r="3442">
      <c r="A3442" s="257"/>
      <c r="B3442" s="258" t="s">
        <v>14</v>
      </c>
    </row>
    <row r="3443">
      <c r="A3443" s="257"/>
      <c r="B3443" s="258" t="s">
        <v>14</v>
      </c>
    </row>
    <row r="3444">
      <c r="A3444" s="257"/>
      <c r="B3444" s="258" t="s">
        <v>14</v>
      </c>
    </row>
    <row r="3445">
      <c r="A3445" s="257"/>
      <c r="B3445" s="258" t="s">
        <v>14</v>
      </c>
    </row>
    <row r="3446">
      <c r="A3446" s="257"/>
      <c r="B3446" s="258" t="s">
        <v>14</v>
      </c>
    </row>
    <row r="3447">
      <c r="A3447" s="257"/>
      <c r="B3447" s="258" t="s">
        <v>14</v>
      </c>
    </row>
    <row r="3448">
      <c r="A3448" s="257"/>
      <c r="B3448" s="258" t="s">
        <v>14</v>
      </c>
    </row>
    <row r="3449">
      <c r="A3449" s="257"/>
      <c r="B3449" s="258" t="s">
        <v>14</v>
      </c>
    </row>
    <row r="3450">
      <c r="A3450" s="257"/>
      <c r="B3450" s="258" t="s">
        <v>14</v>
      </c>
    </row>
    <row r="3451">
      <c r="A3451" s="257"/>
      <c r="B3451" s="258" t="s">
        <v>14</v>
      </c>
    </row>
    <row r="3452">
      <c r="A3452" s="257"/>
      <c r="B3452" s="258" t="s">
        <v>14</v>
      </c>
    </row>
    <row r="3453">
      <c r="A3453" s="257"/>
      <c r="B3453" s="258" t="s">
        <v>14</v>
      </c>
    </row>
    <row r="3454">
      <c r="A3454" s="257"/>
      <c r="B3454" s="258" t="s">
        <v>14</v>
      </c>
    </row>
    <row r="3455">
      <c r="A3455" s="257"/>
      <c r="B3455" s="258" t="s">
        <v>14</v>
      </c>
    </row>
    <row r="3456">
      <c r="A3456" s="257"/>
      <c r="B3456" s="258" t="s">
        <v>14</v>
      </c>
    </row>
    <row r="3457">
      <c r="A3457" s="257"/>
      <c r="B3457" s="258" t="s">
        <v>14</v>
      </c>
    </row>
    <row r="3458">
      <c r="A3458" s="257"/>
      <c r="B3458" s="258" t="s">
        <v>14</v>
      </c>
    </row>
    <row r="3459">
      <c r="A3459" s="257"/>
      <c r="B3459" s="258" t="s">
        <v>14</v>
      </c>
    </row>
    <row r="3460">
      <c r="A3460" s="257"/>
      <c r="B3460" s="258" t="s">
        <v>14</v>
      </c>
    </row>
    <row r="3461">
      <c r="A3461" s="257"/>
      <c r="B3461" s="258" t="s">
        <v>14</v>
      </c>
    </row>
    <row r="3462">
      <c r="A3462" s="257"/>
      <c r="B3462" s="258" t="s">
        <v>14</v>
      </c>
    </row>
    <row r="3463">
      <c r="A3463" s="257"/>
      <c r="B3463" s="258" t="s">
        <v>14</v>
      </c>
    </row>
    <row r="3464">
      <c r="A3464" s="257"/>
      <c r="B3464" s="258" t="s">
        <v>14</v>
      </c>
    </row>
    <row r="3465">
      <c r="A3465" s="257"/>
      <c r="B3465" s="258" t="s">
        <v>14</v>
      </c>
    </row>
    <row r="3466">
      <c r="A3466" s="257"/>
      <c r="B3466" s="258" t="s">
        <v>14</v>
      </c>
    </row>
    <row r="3467">
      <c r="A3467" s="257"/>
      <c r="B3467" s="258" t="s">
        <v>14</v>
      </c>
    </row>
    <row r="3468">
      <c r="A3468" s="257"/>
      <c r="B3468" s="258" t="s">
        <v>14</v>
      </c>
    </row>
    <row r="3469">
      <c r="A3469" s="257"/>
      <c r="B3469" s="258" t="s">
        <v>14</v>
      </c>
    </row>
    <row r="3470">
      <c r="A3470" s="257"/>
      <c r="B3470" s="258" t="s">
        <v>14</v>
      </c>
    </row>
    <row r="3471">
      <c r="A3471" s="257"/>
      <c r="B3471" s="258" t="s">
        <v>14</v>
      </c>
    </row>
    <row r="3472">
      <c r="A3472" s="257"/>
      <c r="B3472" s="258" t="s">
        <v>14</v>
      </c>
    </row>
    <row r="3473">
      <c r="A3473" s="257"/>
      <c r="B3473" s="258" t="s">
        <v>14</v>
      </c>
    </row>
    <row r="3474">
      <c r="A3474" s="257"/>
      <c r="B3474" s="258" t="s">
        <v>14</v>
      </c>
    </row>
    <row r="3475">
      <c r="A3475" s="257"/>
      <c r="B3475" s="258" t="s">
        <v>14</v>
      </c>
    </row>
    <row r="3476">
      <c r="A3476" s="257"/>
      <c r="B3476" s="258" t="s">
        <v>14</v>
      </c>
    </row>
    <row r="3477">
      <c r="A3477" s="257"/>
      <c r="B3477" s="258" t="s">
        <v>14</v>
      </c>
    </row>
    <row r="3478">
      <c r="A3478" s="257"/>
      <c r="B3478" s="258" t="s">
        <v>14</v>
      </c>
    </row>
    <row r="3479">
      <c r="A3479" s="257"/>
      <c r="B3479" s="258" t="s">
        <v>14</v>
      </c>
    </row>
    <row r="3480">
      <c r="A3480" s="257"/>
      <c r="B3480" s="258" t="s">
        <v>14</v>
      </c>
    </row>
    <row r="3481">
      <c r="A3481" s="257"/>
      <c r="B3481" s="258" t="s">
        <v>14</v>
      </c>
    </row>
    <row r="3482">
      <c r="A3482" s="257"/>
      <c r="B3482" s="258" t="s">
        <v>14</v>
      </c>
    </row>
    <row r="3483">
      <c r="A3483" s="257"/>
      <c r="B3483" s="258" t="s">
        <v>14</v>
      </c>
    </row>
    <row r="3484">
      <c r="A3484" s="257"/>
      <c r="B3484" s="258" t="s">
        <v>14</v>
      </c>
    </row>
    <row r="3485">
      <c r="A3485" s="257"/>
      <c r="B3485" s="258" t="s">
        <v>14</v>
      </c>
    </row>
    <row r="3486">
      <c r="A3486" s="257"/>
      <c r="B3486" s="258" t="s">
        <v>14</v>
      </c>
    </row>
    <row r="3487">
      <c r="A3487" s="257"/>
      <c r="B3487" s="258" t="s">
        <v>14</v>
      </c>
    </row>
    <row r="3488">
      <c r="A3488" s="257"/>
      <c r="B3488" s="258" t="s">
        <v>14</v>
      </c>
    </row>
    <row r="3489">
      <c r="A3489" s="257"/>
      <c r="B3489" s="258" t="s">
        <v>14</v>
      </c>
    </row>
    <row r="3490">
      <c r="A3490" s="257"/>
      <c r="B3490" s="258" t="s">
        <v>14</v>
      </c>
    </row>
    <row r="3491">
      <c r="A3491" s="257"/>
      <c r="B3491" s="258" t="s">
        <v>14</v>
      </c>
    </row>
    <row r="3492">
      <c r="A3492" s="257"/>
      <c r="B3492" s="258" t="s">
        <v>14</v>
      </c>
    </row>
    <row r="3493">
      <c r="A3493" s="257"/>
      <c r="B3493" s="258" t="s">
        <v>14</v>
      </c>
    </row>
    <row r="3494">
      <c r="A3494" s="257"/>
      <c r="B3494" s="258" t="s">
        <v>14</v>
      </c>
    </row>
    <row r="3495">
      <c r="A3495" s="257"/>
      <c r="B3495" s="258" t="s">
        <v>14</v>
      </c>
    </row>
    <row r="3496">
      <c r="A3496" s="257"/>
      <c r="B3496" s="258" t="s">
        <v>14</v>
      </c>
    </row>
    <row r="3497">
      <c r="A3497" s="257"/>
      <c r="B3497" s="258" t="s">
        <v>14</v>
      </c>
    </row>
    <row r="3498">
      <c r="A3498" s="257"/>
      <c r="B3498" s="258" t="s">
        <v>14</v>
      </c>
    </row>
    <row r="3499">
      <c r="A3499" s="257"/>
      <c r="B3499" s="258" t="s">
        <v>14</v>
      </c>
    </row>
    <row r="3500">
      <c r="A3500" s="257"/>
      <c r="B3500" s="258" t="s">
        <v>14</v>
      </c>
    </row>
    <row r="3501">
      <c r="A3501" s="257"/>
      <c r="B3501" s="258" t="s">
        <v>14</v>
      </c>
    </row>
    <row r="3502">
      <c r="A3502" s="257"/>
      <c r="B3502" s="258" t="s">
        <v>14</v>
      </c>
    </row>
    <row r="3503">
      <c r="A3503" s="257"/>
      <c r="B3503" s="258" t="s">
        <v>14</v>
      </c>
    </row>
    <row r="3504">
      <c r="A3504" s="257"/>
      <c r="B3504" s="258" t="s">
        <v>14</v>
      </c>
    </row>
    <row r="3505">
      <c r="A3505" s="257"/>
      <c r="B3505" s="258" t="s">
        <v>14</v>
      </c>
    </row>
    <row r="3506">
      <c r="A3506" s="257"/>
      <c r="B3506" s="258" t="s">
        <v>14</v>
      </c>
    </row>
    <row r="3507">
      <c r="A3507" s="257"/>
      <c r="B3507" s="258" t="s">
        <v>14</v>
      </c>
    </row>
    <row r="3508">
      <c r="A3508" s="257"/>
      <c r="B3508" s="258" t="s">
        <v>14</v>
      </c>
    </row>
    <row r="3509">
      <c r="A3509" s="257"/>
      <c r="B3509" s="258" t="s">
        <v>14</v>
      </c>
    </row>
    <row r="3510">
      <c r="A3510" s="257"/>
      <c r="B3510" s="258" t="s">
        <v>14</v>
      </c>
    </row>
    <row r="3511">
      <c r="A3511" s="257"/>
      <c r="B3511" s="258" t="s">
        <v>14</v>
      </c>
    </row>
    <row r="3512">
      <c r="A3512" s="257"/>
      <c r="B3512" s="258" t="s">
        <v>14</v>
      </c>
    </row>
    <row r="3513">
      <c r="A3513" s="257"/>
      <c r="B3513" s="258" t="s">
        <v>14</v>
      </c>
    </row>
    <row r="3514">
      <c r="A3514" s="257"/>
      <c r="B3514" s="258" t="s">
        <v>14</v>
      </c>
    </row>
    <row r="3515">
      <c r="A3515" s="257"/>
      <c r="B3515" s="258" t="s">
        <v>14</v>
      </c>
    </row>
    <row r="3516">
      <c r="A3516" s="257"/>
      <c r="B3516" s="258" t="s">
        <v>14</v>
      </c>
    </row>
    <row r="3517">
      <c r="A3517" s="257"/>
      <c r="B3517" s="258" t="s">
        <v>14</v>
      </c>
    </row>
    <row r="3518">
      <c r="A3518" s="257"/>
      <c r="B3518" s="258" t="s">
        <v>14</v>
      </c>
    </row>
    <row r="3519">
      <c r="A3519" s="257"/>
      <c r="B3519" s="258" t="s">
        <v>14</v>
      </c>
    </row>
    <row r="3520">
      <c r="A3520" s="257"/>
      <c r="B3520" s="258" t="s">
        <v>14</v>
      </c>
    </row>
    <row r="3521">
      <c r="A3521" s="257"/>
      <c r="B3521" s="258" t="s">
        <v>14</v>
      </c>
    </row>
    <row r="3522">
      <c r="A3522" s="257"/>
      <c r="B3522" s="258" t="s">
        <v>14</v>
      </c>
    </row>
    <row r="3523">
      <c r="A3523" s="257"/>
      <c r="B3523" s="258" t="s">
        <v>14</v>
      </c>
    </row>
    <row r="3524">
      <c r="A3524" s="257"/>
      <c r="B3524" s="258" t="s">
        <v>14</v>
      </c>
    </row>
    <row r="3525">
      <c r="A3525" s="257"/>
      <c r="B3525" s="258" t="s">
        <v>14</v>
      </c>
    </row>
    <row r="3526">
      <c r="A3526" s="257"/>
      <c r="B3526" s="258" t="s">
        <v>14</v>
      </c>
    </row>
    <row r="3527">
      <c r="A3527" s="257"/>
      <c r="B3527" s="258" t="s">
        <v>14</v>
      </c>
    </row>
    <row r="3528">
      <c r="A3528" s="257"/>
      <c r="B3528" s="258" t="s">
        <v>14</v>
      </c>
    </row>
    <row r="3529">
      <c r="A3529" s="257"/>
      <c r="B3529" s="258" t="s">
        <v>14</v>
      </c>
    </row>
    <row r="3530">
      <c r="A3530" s="257"/>
      <c r="B3530" s="258" t="s">
        <v>14</v>
      </c>
    </row>
    <row r="3531">
      <c r="A3531" s="257"/>
      <c r="B3531" s="258" t="s">
        <v>14</v>
      </c>
    </row>
    <row r="3532">
      <c r="A3532" s="257"/>
      <c r="B3532" s="258" t="s">
        <v>14</v>
      </c>
    </row>
    <row r="3533">
      <c r="A3533" s="257"/>
      <c r="B3533" s="258" t="s">
        <v>14</v>
      </c>
    </row>
    <row r="3534">
      <c r="A3534" s="257"/>
      <c r="B3534" s="258" t="s">
        <v>14</v>
      </c>
    </row>
    <row r="3535">
      <c r="A3535" s="257"/>
      <c r="B3535" s="258" t="s">
        <v>14</v>
      </c>
    </row>
    <row r="3536">
      <c r="A3536" s="257"/>
      <c r="B3536" s="258" t="s">
        <v>14</v>
      </c>
    </row>
    <row r="3537">
      <c r="A3537" s="257"/>
      <c r="B3537" s="258" t="s">
        <v>14</v>
      </c>
    </row>
    <row r="3538">
      <c r="A3538" s="257"/>
      <c r="B3538" s="258" t="s">
        <v>14</v>
      </c>
    </row>
    <row r="3539">
      <c r="A3539" s="257"/>
      <c r="B3539" s="258" t="s">
        <v>14</v>
      </c>
    </row>
    <row r="3540">
      <c r="A3540" s="257"/>
      <c r="B3540" s="258" t="s">
        <v>14</v>
      </c>
    </row>
    <row r="3541">
      <c r="A3541" s="257"/>
      <c r="B3541" s="258" t="s">
        <v>14</v>
      </c>
    </row>
    <row r="3542">
      <c r="A3542" s="257"/>
      <c r="B3542" s="258" t="s">
        <v>14</v>
      </c>
    </row>
    <row r="3543">
      <c r="A3543" s="257"/>
      <c r="B3543" s="258" t="s">
        <v>14</v>
      </c>
    </row>
    <row r="3544">
      <c r="A3544" s="257"/>
      <c r="B3544" s="258" t="s">
        <v>14</v>
      </c>
    </row>
    <row r="3545">
      <c r="A3545" s="257"/>
      <c r="B3545" s="258" t="s">
        <v>14</v>
      </c>
    </row>
    <row r="3546">
      <c r="A3546" s="257"/>
      <c r="B3546" s="258" t="s">
        <v>14</v>
      </c>
    </row>
    <row r="3547">
      <c r="A3547" s="257"/>
      <c r="B3547" s="258" t="s">
        <v>14</v>
      </c>
    </row>
    <row r="3548">
      <c r="A3548" s="257"/>
      <c r="B3548" s="258" t="s">
        <v>14</v>
      </c>
    </row>
    <row r="3549">
      <c r="A3549" s="257"/>
      <c r="B3549" s="258" t="s">
        <v>14</v>
      </c>
    </row>
    <row r="3550">
      <c r="A3550" s="257"/>
      <c r="B3550" s="258" t="s">
        <v>14</v>
      </c>
    </row>
    <row r="3551">
      <c r="A3551" s="257"/>
      <c r="B3551" s="258" t="s">
        <v>14</v>
      </c>
    </row>
    <row r="3552">
      <c r="A3552" s="257"/>
      <c r="B3552" s="258" t="s">
        <v>14</v>
      </c>
    </row>
    <row r="3553">
      <c r="A3553" s="257"/>
      <c r="B3553" s="258" t="s">
        <v>14</v>
      </c>
    </row>
    <row r="3554">
      <c r="A3554" s="257"/>
      <c r="B3554" s="258" t="s">
        <v>14</v>
      </c>
    </row>
    <row r="3555">
      <c r="A3555" s="257"/>
      <c r="B3555" s="258" t="s">
        <v>14</v>
      </c>
    </row>
    <row r="3556">
      <c r="A3556" s="257"/>
      <c r="B3556" s="258" t="s">
        <v>14</v>
      </c>
    </row>
    <row r="3557">
      <c r="A3557" s="257"/>
      <c r="B3557" s="258" t="s">
        <v>14</v>
      </c>
    </row>
    <row r="3558">
      <c r="A3558" s="257"/>
      <c r="B3558" s="258" t="s">
        <v>14</v>
      </c>
    </row>
    <row r="3559">
      <c r="A3559" s="257"/>
      <c r="B3559" s="258" t="s">
        <v>14</v>
      </c>
    </row>
    <row r="3560">
      <c r="A3560" s="257"/>
      <c r="B3560" s="258" t="s">
        <v>14</v>
      </c>
    </row>
    <row r="3561">
      <c r="A3561" s="257"/>
      <c r="B3561" s="258" t="s">
        <v>14</v>
      </c>
    </row>
    <row r="3562">
      <c r="A3562" s="257"/>
      <c r="B3562" s="258" t="s">
        <v>14</v>
      </c>
    </row>
    <row r="3563">
      <c r="A3563" s="257"/>
      <c r="B3563" s="258" t="s">
        <v>14</v>
      </c>
    </row>
    <row r="3564">
      <c r="A3564" s="257"/>
      <c r="B3564" s="258" t="s">
        <v>14</v>
      </c>
    </row>
    <row r="3565">
      <c r="A3565" s="257"/>
      <c r="B3565" s="258" t="s">
        <v>14</v>
      </c>
    </row>
    <row r="3566">
      <c r="A3566" s="257"/>
      <c r="B3566" s="258" t="s">
        <v>14</v>
      </c>
    </row>
    <row r="3567">
      <c r="A3567" s="257"/>
      <c r="B3567" s="258" t="s">
        <v>14</v>
      </c>
    </row>
    <row r="3568">
      <c r="A3568" s="257"/>
      <c r="B3568" s="258" t="s">
        <v>14</v>
      </c>
    </row>
    <row r="3569">
      <c r="A3569" s="257"/>
      <c r="B3569" s="258" t="s">
        <v>14</v>
      </c>
    </row>
    <row r="3570">
      <c r="A3570" s="257"/>
      <c r="B3570" s="258" t="s">
        <v>14</v>
      </c>
    </row>
    <row r="3571">
      <c r="A3571" s="257"/>
      <c r="B3571" s="258" t="s">
        <v>14</v>
      </c>
    </row>
    <row r="3572">
      <c r="A3572" s="257"/>
      <c r="B3572" s="258" t="s">
        <v>14</v>
      </c>
    </row>
    <row r="3573">
      <c r="A3573" s="257"/>
      <c r="B3573" s="258" t="s">
        <v>14</v>
      </c>
    </row>
    <row r="3574">
      <c r="A3574" s="257"/>
      <c r="B3574" s="258" t="s">
        <v>14</v>
      </c>
    </row>
    <row r="3575">
      <c r="A3575" s="257"/>
      <c r="B3575" s="258" t="s">
        <v>14</v>
      </c>
    </row>
    <row r="3576">
      <c r="A3576" s="257"/>
      <c r="B3576" s="258" t="s">
        <v>14</v>
      </c>
    </row>
    <row r="3577">
      <c r="A3577" s="257"/>
      <c r="B3577" s="258" t="s">
        <v>14</v>
      </c>
    </row>
    <row r="3578">
      <c r="A3578" s="257"/>
      <c r="B3578" s="258" t="s">
        <v>14</v>
      </c>
    </row>
    <row r="3579">
      <c r="A3579" s="257"/>
      <c r="B3579" s="258" t="s">
        <v>14</v>
      </c>
    </row>
    <row r="3580">
      <c r="A3580" s="257"/>
      <c r="B3580" s="258" t="s">
        <v>14</v>
      </c>
    </row>
    <row r="3581">
      <c r="A3581" s="257"/>
      <c r="B3581" s="258" t="s">
        <v>14</v>
      </c>
    </row>
    <row r="3582">
      <c r="A3582" s="257"/>
      <c r="B3582" s="258" t="s">
        <v>14</v>
      </c>
    </row>
    <row r="3583">
      <c r="A3583" s="257"/>
      <c r="B3583" s="258" t="s">
        <v>14</v>
      </c>
    </row>
    <row r="3584">
      <c r="A3584" s="257"/>
      <c r="B3584" s="258" t="s">
        <v>14</v>
      </c>
    </row>
    <row r="3585">
      <c r="A3585" s="257"/>
      <c r="B3585" s="258" t="s">
        <v>14</v>
      </c>
    </row>
    <row r="3586">
      <c r="A3586" s="257"/>
      <c r="B3586" s="258" t="s">
        <v>14</v>
      </c>
    </row>
    <row r="3587">
      <c r="A3587" s="257"/>
      <c r="B3587" s="258" t="s">
        <v>14</v>
      </c>
    </row>
    <row r="3588">
      <c r="A3588" s="257"/>
      <c r="B3588" s="258" t="s">
        <v>14</v>
      </c>
    </row>
    <row r="3589">
      <c r="A3589" s="257"/>
      <c r="B3589" s="258" t="s">
        <v>14</v>
      </c>
    </row>
    <row r="3590">
      <c r="A3590" s="257"/>
      <c r="B3590" s="258" t="s">
        <v>14</v>
      </c>
    </row>
    <row r="3591">
      <c r="A3591" s="257"/>
      <c r="B3591" s="258" t="s">
        <v>14</v>
      </c>
    </row>
    <row r="3592">
      <c r="A3592" s="257"/>
      <c r="B3592" s="258" t="s">
        <v>14</v>
      </c>
    </row>
    <row r="3593">
      <c r="A3593" s="257"/>
      <c r="B3593" s="258" t="s">
        <v>14</v>
      </c>
    </row>
    <row r="3594">
      <c r="A3594" s="257"/>
      <c r="B3594" s="258" t="s">
        <v>14</v>
      </c>
    </row>
    <row r="3595">
      <c r="A3595" s="257"/>
      <c r="B3595" s="258" t="s">
        <v>14</v>
      </c>
    </row>
    <row r="3596">
      <c r="A3596" s="257"/>
      <c r="B3596" s="258" t="s">
        <v>14</v>
      </c>
    </row>
    <row r="3597">
      <c r="A3597" s="257"/>
      <c r="B3597" s="258" t="s">
        <v>14</v>
      </c>
    </row>
    <row r="3598">
      <c r="A3598" s="257"/>
      <c r="B3598" s="258" t="s">
        <v>14</v>
      </c>
    </row>
    <row r="3599">
      <c r="A3599" s="257"/>
      <c r="B3599" s="258" t="s">
        <v>14</v>
      </c>
    </row>
    <row r="3600">
      <c r="A3600" s="257"/>
      <c r="B3600" s="258" t="s">
        <v>14</v>
      </c>
    </row>
    <row r="3601">
      <c r="A3601" s="257"/>
      <c r="B3601" s="258" t="s">
        <v>14</v>
      </c>
    </row>
    <row r="3602">
      <c r="A3602" s="257"/>
      <c r="B3602" s="258" t="s">
        <v>14</v>
      </c>
    </row>
    <row r="3603">
      <c r="A3603" s="257"/>
      <c r="B3603" s="258" t="s">
        <v>14</v>
      </c>
    </row>
    <row r="3604">
      <c r="A3604" s="257"/>
      <c r="B3604" s="258" t="s">
        <v>14</v>
      </c>
    </row>
    <row r="3605">
      <c r="A3605" s="257"/>
      <c r="B3605" s="258" t="s">
        <v>14</v>
      </c>
    </row>
    <row r="3606">
      <c r="A3606" s="257"/>
      <c r="B3606" s="258" t="s">
        <v>14</v>
      </c>
    </row>
    <row r="3607">
      <c r="A3607" s="257"/>
      <c r="B3607" s="258" t="s">
        <v>14</v>
      </c>
    </row>
    <row r="3608">
      <c r="A3608" s="257"/>
      <c r="B3608" s="258" t="s">
        <v>14</v>
      </c>
    </row>
    <row r="3609">
      <c r="A3609" s="257"/>
      <c r="B3609" s="258" t="s">
        <v>14</v>
      </c>
    </row>
    <row r="3610">
      <c r="A3610" s="257"/>
      <c r="B3610" s="258" t="s">
        <v>14</v>
      </c>
    </row>
    <row r="3611">
      <c r="A3611" s="257"/>
      <c r="B3611" s="258" t="s">
        <v>14</v>
      </c>
    </row>
    <row r="3612">
      <c r="A3612" s="257"/>
      <c r="B3612" s="258" t="s">
        <v>14</v>
      </c>
    </row>
    <row r="3613">
      <c r="A3613" s="257"/>
      <c r="B3613" s="258" t="s">
        <v>14</v>
      </c>
    </row>
    <row r="3614">
      <c r="A3614" s="257"/>
      <c r="B3614" s="258" t="s">
        <v>14</v>
      </c>
    </row>
    <row r="3615">
      <c r="A3615" s="257"/>
      <c r="B3615" s="258" t="s">
        <v>14</v>
      </c>
    </row>
    <row r="3616">
      <c r="A3616" s="257"/>
      <c r="B3616" s="258" t="s">
        <v>14</v>
      </c>
    </row>
    <row r="3617">
      <c r="A3617" s="257"/>
      <c r="B3617" s="258" t="s">
        <v>14</v>
      </c>
    </row>
    <row r="3618">
      <c r="A3618" s="257"/>
      <c r="B3618" s="258" t="s">
        <v>14</v>
      </c>
    </row>
    <row r="3619">
      <c r="A3619" s="257"/>
      <c r="B3619" s="258" t="s">
        <v>14</v>
      </c>
    </row>
    <row r="3620">
      <c r="A3620" s="257"/>
      <c r="B3620" s="258" t="s">
        <v>14</v>
      </c>
    </row>
    <row r="3621">
      <c r="A3621" s="257"/>
      <c r="B3621" s="258" t="s">
        <v>14</v>
      </c>
    </row>
    <row r="3622">
      <c r="A3622" s="257"/>
      <c r="B3622" s="258" t="s">
        <v>14</v>
      </c>
    </row>
    <row r="3623">
      <c r="A3623" s="257"/>
      <c r="B3623" s="258" t="s">
        <v>14</v>
      </c>
    </row>
    <row r="3624">
      <c r="A3624" s="257"/>
      <c r="B3624" s="258" t="s">
        <v>14</v>
      </c>
    </row>
    <row r="3625">
      <c r="A3625" s="257"/>
      <c r="B3625" s="258" t="s">
        <v>14</v>
      </c>
    </row>
    <row r="3626">
      <c r="A3626" s="257"/>
      <c r="B3626" s="258" t="s">
        <v>14</v>
      </c>
    </row>
    <row r="3627">
      <c r="A3627" s="257"/>
      <c r="B3627" s="258" t="s">
        <v>14</v>
      </c>
    </row>
    <row r="3628">
      <c r="A3628" s="257"/>
      <c r="B3628" s="258" t="s">
        <v>14</v>
      </c>
    </row>
    <row r="3629">
      <c r="A3629" s="257"/>
      <c r="B3629" s="258" t="s">
        <v>14</v>
      </c>
    </row>
    <row r="3630">
      <c r="A3630" s="257"/>
      <c r="B3630" s="258" t="s">
        <v>14</v>
      </c>
    </row>
    <row r="3631">
      <c r="A3631" s="257"/>
      <c r="B3631" s="258" t="s">
        <v>14</v>
      </c>
    </row>
    <row r="3632">
      <c r="A3632" s="257"/>
      <c r="B3632" s="258" t="s">
        <v>14</v>
      </c>
    </row>
    <row r="3633">
      <c r="A3633" s="257"/>
      <c r="B3633" s="258" t="s">
        <v>14</v>
      </c>
    </row>
    <row r="3634">
      <c r="A3634" s="257"/>
      <c r="B3634" s="258" t="s">
        <v>14</v>
      </c>
    </row>
    <row r="3635">
      <c r="A3635" s="257"/>
      <c r="B3635" s="258" t="s">
        <v>14</v>
      </c>
    </row>
    <row r="3636">
      <c r="A3636" s="257"/>
      <c r="B3636" s="258" t="s">
        <v>14</v>
      </c>
    </row>
    <row r="3637">
      <c r="A3637" s="257"/>
      <c r="B3637" s="258" t="s">
        <v>14</v>
      </c>
    </row>
    <row r="3638">
      <c r="A3638" s="257"/>
      <c r="B3638" s="258" t="s">
        <v>14</v>
      </c>
    </row>
    <row r="3639">
      <c r="A3639" s="257"/>
      <c r="B3639" s="258" t="s">
        <v>14</v>
      </c>
    </row>
    <row r="3640">
      <c r="A3640" s="257"/>
      <c r="B3640" s="258" t="s">
        <v>14</v>
      </c>
    </row>
    <row r="3641">
      <c r="A3641" s="257"/>
      <c r="B3641" s="258" t="s">
        <v>14</v>
      </c>
    </row>
    <row r="3642">
      <c r="A3642" s="257"/>
      <c r="B3642" s="258" t="s">
        <v>14</v>
      </c>
    </row>
    <row r="3643">
      <c r="A3643" s="257"/>
      <c r="B3643" s="258" t="s">
        <v>14</v>
      </c>
    </row>
    <row r="3644">
      <c r="A3644" s="257"/>
      <c r="B3644" s="258" t="s">
        <v>14</v>
      </c>
    </row>
    <row r="3645">
      <c r="A3645" s="257"/>
      <c r="B3645" s="258" t="s">
        <v>14</v>
      </c>
    </row>
    <row r="3646">
      <c r="A3646" s="257"/>
      <c r="B3646" s="258" t="s">
        <v>14</v>
      </c>
    </row>
    <row r="3647">
      <c r="A3647" s="257"/>
      <c r="B3647" s="258" t="s">
        <v>14</v>
      </c>
    </row>
    <row r="3648">
      <c r="A3648" s="257"/>
      <c r="B3648" s="258" t="s">
        <v>14</v>
      </c>
    </row>
    <row r="3649">
      <c r="A3649" s="257"/>
      <c r="B3649" s="258" t="s">
        <v>14</v>
      </c>
    </row>
    <row r="3650">
      <c r="A3650" s="257"/>
      <c r="B3650" s="258" t="s">
        <v>14</v>
      </c>
    </row>
    <row r="3651">
      <c r="A3651" s="257"/>
      <c r="B3651" s="258" t="s">
        <v>14</v>
      </c>
    </row>
    <row r="3652">
      <c r="A3652" s="257"/>
      <c r="B3652" s="258" t="s">
        <v>14</v>
      </c>
    </row>
    <row r="3653">
      <c r="A3653" s="257"/>
      <c r="B3653" s="258" t="s">
        <v>14</v>
      </c>
    </row>
    <row r="3654">
      <c r="A3654" s="257"/>
      <c r="B3654" s="258" t="s">
        <v>14</v>
      </c>
    </row>
    <row r="3655">
      <c r="A3655" s="257"/>
      <c r="B3655" s="258" t="s">
        <v>14</v>
      </c>
    </row>
    <row r="3656">
      <c r="A3656" s="257"/>
      <c r="B3656" s="258" t="s">
        <v>14</v>
      </c>
    </row>
    <row r="3657">
      <c r="A3657" s="257"/>
      <c r="B3657" s="258" t="s">
        <v>14</v>
      </c>
    </row>
    <row r="3658">
      <c r="A3658" s="257"/>
      <c r="B3658" s="258" t="s">
        <v>14</v>
      </c>
    </row>
    <row r="3659">
      <c r="A3659" s="257"/>
      <c r="B3659" s="258" t="s">
        <v>14</v>
      </c>
    </row>
    <row r="3660">
      <c r="A3660" s="257"/>
      <c r="B3660" s="258" t="s">
        <v>14</v>
      </c>
    </row>
    <row r="3661">
      <c r="A3661" s="257"/>
      <c r="B3661" s="258" t="s">
        <v>14</v>
      </c>
    </row>
    <row r="3662">
      <c r="A3662" s="257"/>
      <c r="B3662" s="258" t="s">
        <v>14</v>
      </c>
    </row>
    <row r="3663">
      <c r="A3663" s="257"/>
      <c r="B3663" s="258" t="s">
        <v>14</v>
      </c>
    </row>
    <row r="3664">
      <c r="A3664" s="257"/>
      <c r="B3664" s="258" t="s">
        <v>14</v>
      </c>
    </row>
    <row r="3665">
      <c r="A3665" s="257"/>
      <c r="B3665" s="258" t="s">
        <v>14</v>
      </c>
    </row>
    <row r="3666">
      <c r="A3666" s="257"/>
      <c r="B3666" s="258" t="s">
        <v>14</v>
      </c>
    </row>
    <row r="3667">
      <c r="A3667" s="257"/>
      <c r="B3667" s="258" t="s">
        <v>14</v>
      </c>
    </row>
    <row r="3668">
      <c r="A3668" s="257"/>
      <c r="B3668" s="258" t="s">
        <v>14</v>
      </c>
    </row>
    <row r="3669">
      <c r="A3669" s="257"/>
      <c r="B3669" s="258" t="s">
        <v>14</v>
      </c>
    </row>
    <row r="3670">
      <c r="A3670" s="257"/>
      <c r="B3670" s="258" t="s">
        <v>14</v>
      </c>
    </row>
    <row r="3671">
      <c r="A3671" s="257"/>
      <c r="B3671" s="258" t="s">
        <v>14</v>
      </c>
    </row>
    <row r="3672">
      <c r="A3672" s="257"/>
      <c r="B3672" s="258" t="s">
        <v>14</v>
      </c>
    </row>
    <row r="3673">
      <c r="A3673" s="257"/>
      <c r="B3673" s="258" t="s">
        <v>14</v>
      </c>
    </row>
    <row r="3674">
      <c r="A3674" s="257"/>
      <c r="B3674" s="258" t="s">
        <v>14</v>
      </c>
    </row>
    <row r="3675">
      <c r="A3675" s="257"/>
      <c r="B3675" s="258" t="s">
        <v>14</v>
      </c>
    </row>
    <row r="3676">
      <c r="A3676" s="257"/>
      <c r="B3676" s="258" t="s">
        <v>14</v>
      </c>
    </row>
    <row r="3677">
      <c r="A3677" s="257"/>
      <c r="B3677" s="258" t="s">
        <v>14</v>
      </c>
    </row>
    <row r="3678">
      <c r="A3678" s="257"/>
      <c r="B3678" s="258" t="s">
        <v>14</v>
      </c>
    </row>
    <row r="3679">
      <c r="A3679" s="257"/>
      <c r="B3679" s="258" t="s">
        <v>14</v>
      </c>
    </row>
    <row r="3680">
      <c r="A3680" s="257"/>
      <c r="B3680" s="258" t="s">
        <v>14</v>
      </c>
    </row>
    <row r="3681">
      <c r="A3681" s="257"/>
      <c r="B3681" s="258" t="s">
        <v>14</v>
      </c>
    </row>
    <row r="3682">
      <c r="A3682" s="257"/>
      <c r="B3682" s="258" t="s">
        <v>14</v>
      </c>
    </row>
    <row r="3683">
      <c r="A3683" s="257"/>
      <c r="B3683" s="258" t="s">
        <v>14</v>
      </c>
    </row>
    <row r="3684">
      <c r="A3684" s="257"/>
      <c r="B3684" s="258" t="s">
        <v>14</v>
      </c>
    </row>
    <row r="3685">
      <c r="A3685" s="257"/>
      <c r="B3685" s="258" t="s">
        <v>14</v>
      </c>
    </row>
    <row r="3686">
      <c r="A3686" s="257"/>
      <c r="B3686" s="258" t="s">
        <v>14</v>
      </c>
    </row>
    <row r="3687">
      <c r="A3687" s="257"/>
      <c r="B3687" s="258" t="s">
        <v>14</v>
      </c>
    </row>
    <row r="3688">
      <c r="A3688" s="257"/>
      <c r="B3688" s="258" t="s">
        <v>14</v>
      </c>
    </row>
    <row r="3689">
      <c r="A3689" s="257"/>
      <c r="B3689" s="258" t="s">
        <v>14</v>
      </c>
    </row>
    <row r="3690">
      <c r="A3690" s="257"/>
      <c r="B3690" s="258" t="s">
        <v>14</v>
      </c>
    </row>
    <row r="3691">
      <c r="A3691" s="257"/>
      <c r="B3691" s="258" t="s">
        <v>14</v>
      </c>
    </row>
    <row r="3692">
      <c r="A3692" s="257"/>
      <c r="B3692" s="258" t="s">
        <v>14</v>
      </c>
    </row>
    <row r="3693">
      <c r="A3693" s="257"/>
      <c r="B3693" s="258" t="s">
        <v>14</v>
      </c>
    </row>
    <row r="3694">
      <c r="A3694" s="257"/>
      <c r="B3694" s="258" t="s">
        <v>14</v>
      </c>
    </row>
    <row r="3695">
      <c r="A3695" s="257"/>
      <c r="B3695" s="258" t="s">
        <v>14</v>
      </c>
    </row>
    <row r="3696">
      <c r="A3696" s="257"/>
      <c r="B3696" s="258" t="s">
        <v>14</v>
      </c>
    </row>
    <row r="3697">
      <c r="A3697" s="257"/>
      <c r="B3697" s="258" t="s">
        <v>14</v>
      </c>
    </row>
    <row r="3698">
      <c r="A3698" s="257"/>
      <c r="B3698" s="258" t="s">
        <v>14</v>
      </c>
    </row>
    <row r="3699">
      <c r="A3699" s="257"/>
      <c r="B3699" s="258" t="s">
        <v>14</v>
      </c>
    </row>
    <row r="3700">
      <c r="A3700" s="257"/>
      <c r="B3700" s="258" t="s">
        <v>14</v>
      </c>
    </row>
    <row r="3701">
      <c r="A3701" s="257"/>
      <c r="B3701" s="258" t="s">
        <v>14</v>
      </c>
    </row>
    <row r="3702">
      <c r="A3702" s="257"/>
      <c r="B3702" s="258" t="s">
        <v>14</v>
      </c>
    </row>
    <row r="3703">
      <c r="A3703" s="257"/>
      <c r="B3703" s="258" t="s">
        <v>14</v>
      </c>
    </row>
    <row r="3704">
      <c r="A3704" s="257"/>
      <c r="B3704" s="258" t="s">
        <v>14</v>
      </c>
    </row>
    <row r="3705">
      <c r="A3705" s="257"/>
      <c r="B3705" s="258" t="s">
        <v>14</v>
      </c>
    </row>
    <row r="3706">
      <c r="A3706" s="257"/>
      <c r="B3706" s="258" t="s">
        <v>14</v>
      </c>
    </row>
    <row r="3707">
      <c r="A3707" s="257"/>
      <c r="B3707" s="258" t="s">
        <v>14</v>
      </c>
    </row>
    <row r="3708">
      <c r="A3708" s="257"/>
      <c r="B3708" s="258" t="s">
        <v>14</v>
      </c>
    </row>
    <row r="3709">
      <c r="A3709" s="257"/>
      <c r="B3709" s="258" t="s">
        <v>14</v>
      </c>
    </row>
    <row r="3710">
      <c r="A3710" s="257"/>
      <c r="B3710" s="258" t="s">
        <v>14</v>
      </c>
    </row>
    <row r="3711">
      <c r="A3711" s="257"/>
      <c r="B3711" s="258" t="s">
        <v>14</v>
      </c>
    </row>
    <row r="3712">
      <c r="A3712" s="257"/>
      <c r="B3712" s="258" t="s">
        <v>14</v>
      </c>
    </row>
    <row r="3713">
      <c r="A3713" s="257"/>
      <c r="B3713" s="258" t="s">
        <v>14</v>
      </c>
    </row>
    <row r="3714">
      <c r="A3714" s="257"/>
      <c r="B3714" s="258" t="s">
        <v>14</v>
      </c>
    </row>
    <row r="3715">
      <c r="A3715" s="257"/>
      <c r="B3715" s="258" t="s">
        <v>14</v>
      </c>
    </row>
    <row r="3716">
      <c r="A3716" s="257"/>
      <c r="B3716" s="258" t="s">
        <v>14</v>
      </c>
    </row>
    <row r="3717">
      <c r="A3717" s="257"/>
      <c r="B3717" s="258" t="s">
        <v>14</v>
      </c>
    </row>
    <row r="3718">
      <c r="A3718" s="257"/>
      <c r="B3718" s="258" t="s">
        <v>14</v>
      </c>
    </row>
    <row r="3719">
      <c r="A3719" s="257"/>
      <c r="B3719" s="258" t="s">
        <v>14</v>
      </c>
    </row>
    <row r="3720">
      <c r="A3720" s="257"/>
      <c r="B3720" s="258" t="s">
        <v>14</v>
      </c>
    </row>
    <row r="3721">
      <c r="A3721" s="257"/>
      <c r="B3721" s="258" t="s">
        <v>14</v>
      </c>
    </row>
    <row r="3722">
      <c r="A3722" s="257"/>
      <c r="B3722" s="258" t="s">
        <v>14</v>
      </c>
    </row>
    <row r="3723">
      <c r="A3723" s="257"/>
      <c r="B3723" s="258" t="s">
        <v>14</v>
      </c>
    </row>
    <row r="3724">
      <c r="A3724" s="257"/>
      <c r="B3724" s="258" t="s">
        <v>14</v>
      </c>
    </row>
    <row r="3725">
      <c r="A3725" s="257"/>
      <c r="B3725" s="258" t="s">
        <v>14</v>
      </c>
    </row>
    <row r="3726">
      <c r="A3726" s="257"/>
      <c r="B3726" s="258" t="s">
        <v>14</v>
      </c>
    </row>
    <row r="3727">
      <c r="A3727" s="257"/>
      <c r="B3727" s="258" t="s">
        <v>14</v>
      </c>
    </row>
    <row r="3728">
      <c r="A3728" s="257"/>
      <c r="B3728" s="258" t="s">
        <v>14</v>
      </c>
    </row>
    <row r="3729">
      <c r="A3729" s="257"/>
      <c r="B3729" s="258" t="s">
        <v>14</v>
      </c>
    </row>
    <row r="3730">
      <c r="A3730" s="257"/>
      <c r="B3730" s="258" t="s">
        <v>14</v>
      </c>
    </row>
    <row r="3731">
      <c r="A3731" s="257"/>
      <c r="B3731" s="258" t="s">
        <v>14</v>
      </c>
    </row>
    <row r="3732">
      <c r="A3732" s="257"/>
      <c r="B3732" s="258" t="s">
        <v>14</v>
      </c>
    </row>
    <row r="3733">
      <c r="A3733" s="257"/>
      <c r="B3733" s="258" t="s">
        <v>14</v>
      </c>
    </row>
    <row r="3734">
      <c r="A3734" s="257"/>
      <c r="B3734" s="258" t="s">
        <v>14</v>
      </c>
    </row>
    <row r="3735">
      <c r="A3735" s="257"/>
      <c r="B3735" s="258" t="s">
        <v>14</v>
      </c>
    </row>
    <row r="3736">
      <c r="A3736" s="257"/>
      <c r="B3736" s="258" t="s">
        <v>14</v>
      </c>
    </row>
    <row r="3737">
      <c r="A3737" s="257"/>
      <c r="B3737" s="258" t="s">
        <v>14</v>
      </c>
    </row>
    <row r="3738">
      <c r="A3738" s="257"/>
      <c r="B3738" s="258" t="s">
        <v>14</v>
      </c>
    </row>
    <row r="3739">
      <c r="A3739" s="257"/>
      <c r="B3739" s="258" t="s">
        <v>14</v>
      </c>
    </row>
    <row r="3740">
      <c r="A3740" s="257"/>
      <c r="B3740" s="258" t="s">
        <v>14</v>
      </c>
    </row>
    <row r="3741">
      <c r="A3741" s="257"/>
      <c r="B3741" s="258" t="s">
        <v>14</v>
      </c>
    </row>
    <row r="3742">
      <c r="A3742" s="257"/>
      <c r="B3742" s="258" t="s">
        <v>14</v>
      </c>
    </row>
    <row r="3743">
      <c r="A3743" s="257"/>
      <c r="B3743" s="258" t="s">
        <v>14</v>
      </c>
    </row>
    <row r="3744">
      <c r="A3744" s="257"/>
      <c r="B3744" s="258" t="s">
        <v>14</v>
      </c>
    </row>
    <row r="3745">
      <c r="A3745" s="257"/>
      <c r="B3745" s="258" t="s">
        <v>14</v>
      </c>
    </row>
    <row r="3746">
      <c r="A3746" s="257"/>
      <c r="B3746" s="258" t="s">
        <v>14</v>
      </c>
    </row>
    <row r="3747">
      <c r="A3747" s="257"/>
      <c r="B3747" s="258" t="s">
        <v>14</v>
      </c>
    </row>
    <row r="3748">
      <c r="A3748" s="257"/>
      <c r="B3748" s="258" t="s">
        <v>14</v>
      </c>
    </row>
    <row r="3749">
      <c r="A3749" s="257"/>
      <c r="B3749" s="258" t="s">
        <v>14</v>
      </c>
    </row>
    <row r="3750">
      <c r="A3750" s="257"/>
      <c r="B3750" s="258" t="s">
        <v>14</v>
      </c>
    </row>
    <row r="3751">
      <c r="A3751" s="257"/>
      <c r="B3751" s="258" t="s">
        <v>14</v>
      </c>
    </row>
    <row r="3752">
      <c r="A3752" s="257"/>
      <c r="B3752" s="258" t="s">
        <v>14</v>
      </c>
    </row>
    <row r="3753">
      <c r="A3753" s="257"/>
      <c r="B3753" s="258" t="s">
        <v>14</v>
      </c>
    </row>
    <row r="3754">
      <c r="A3754" s="257"/>
      <c r="B3754" s="258" t="s">
        <v>14</v>
      </c>
    </row>
    <row r="3755">
      <c r="A3755" s="257"/>
      <c r="B3755" s="258" t="s">
        <v>14</v>
      </c>
    </row>
    <row r="3756">
      <c r="A3756" s="257"/>
      <c r="B3756" s="258" t="s">
        <v>14</v>
      </c>
    </row>
    <row r="3757">
      <c r="A3757" s="257"/>
      <c r="B3757" s="258" t="s">
        <v>14</v>
      </c>
    </row>
    <row r="3758">
      <c r="A3758" s="257"/>
      <c r="B3758" s="258" t="s">
        <v>14</v>
      </c>
    </row>
    <row r="3759">
      <c r="A3759" s="257"/>
      <c r="B3759" s="258" t="s">
        <v>14</v>
      </c>
    </row>
    <row r="3760">
      <c r="A3760" s="257"/>
      <c r="B3760" s="258" t="s">
        <v>14</v>
      </c>
    </row>
    <row r="3761">
      <c r="A3761" s="257"/>
      <c r="B3761" s="258" t="s">
        <v>14</v>
      </c>
    </row>
    <row r="3762">
      <c r="A3762" s="257"/>
      <c r="B3762" s="258" t="s">
        <v>14</v>
      </c>
    </row>
    <row r="3763">
      <c r="A3763" s="257"/>
      <c r="B3763" s="258" t="s">
        <v>14</v>
      </c>
    </row>
    <row r="3764">
      <c r="A3764" s="257"/>
      <c r="B3764" s="258" t="s">
        <v>14</v>
      </c>
    </row>
    <row r="3765">
      <c r="A3765" s="257"/>
      <c r="B3765" s="258" t="s">
        <v>14</v>
      </c>
    </row>
    <row r="3766">
      <c r="A3766" s="257"/>
      <c r="B3766" s="258" t="s">
        <v>14</v>
      </c>
    </row>
    <row r="3767">
      <c r="A3767" s="257"/>
      <c r="B3767" s="258" t="s">
        <v>14</v>
      </c>
    </row>
    <row r="3768">
      <c r="A3768" s="257"/>
      <c r="B3768" s="258" t="s">
        <v>14</v>
      </c>
    </row>
    <row r="3769">
      <c r="A3769" s="257"/>
      <c r="B3769" s="258" t="s">
        <v>14</v>
      </c>
    </row>
    <row r="3770">
      <c r="A3770" s="257"/>
      <c r="B3770" s="258" t="s">
        <v>14</v>
      </c>
    </row>
    <row r="3771">
      <c r="A3771" s="257"/>
      <c r="B3771" s="258" t="s">
        <v>14</v>
      </c>
    </row>
    <row r="3772">
      <c r="A3772" s="257"/>
      <c r="B3772" s="258" t="s">
        <v>14</v>
      </c>
    </row>
    <row r="3773">
      <c r="A3773" s="257"/>
      <c r="B3773" s="258" t="s">
        <v>14</v>
      </c>
    </row>
    <row r="3774">
      <c r="A3774" s="257"/>
      <c r="B3774" s="258" t="s">
        <v>14</v>
      </c>
    </row>
    <row r="3775">
      <c r="A3775" s="257"/>
      <c r="B3775" s="258" t="s">
        <v>14</v>
      </c>
    </row>
    <row r="3776">
      <c r="A3776" s="257"/>
      <c r="B3776" s="258" t="s">
        <v>14</v>
      </c>
    </row>
    <row r="3777">
      <c r="A3777" s="257"/>
      <c r="B3777" s="258" t="s">
        <v>14</v>
      </c>
    </row>
    <row r="3778">
      <c r="A3778" s="257"/>
      <c r="B3778" s="258" t="s">
        <v>14</v>
      </c>
    </row>
    <row r="3779">
      <c r="A3779" s="257"/>
      <c r="B3779" s="258" t="s">
        <v>14</v>
      </c>
    </row>
    <row r="3780">
      <c r="A3780" s="257"/>
      <c r="B3780" s="258" t="s">
        <v>14</v>
      </c>
    </row>
    <row r="3781">
      <c r="A3781" s="257"/>
      <c r="B3781" s="258" t="s">
        <v>14</v>
      </c>
    </row>
    <row r="3782">
      <c r="A3782" s="257"/>
      <c r="B3782" s="258" t="s">
        <v>14</v>
      </c>
    </row>
    <row r="3783">
      <c r="A3783" s="257"/>
      <c r="B3783" s="258" t="s">
        <v>14</v>
      </c>
    </row>
    <row r="3784">
      <c r="A3784" s="257"/>
      <c r="B3784" s="258" t="s">
        <v>14</v>
      </c>
    </row>
    <row r="3785">
      <c r="A3785" s="257"/>
      <c r="B3785" s="258" t="s">
        <v>14</v>
      </c>
    </row>
    <row r="3786">
      <c r="A3786" s="257"/>
      <c r="B3786" s="258" t="s">
        <v>14</v>
      </c>
    </row>
    <row r="3787">
      <c r="A3787" s="257"/>
      <c r="B3787" s="258" t="s">
        <v>14</v>
      </c>
    </row>
    <row r="3788">
      <c r="A3788" s="257"/>
      <c r="B3788" s="258" t="s">
        <v>14</v>
      </c>
    </row>
    <row r="3789">
      <c r="A3789" s="257"/>
      <c r="B3789" s="258" t="s">
        <v>14</v>
      </c>
    </row>
    <row r="3790">
      <c r="A3790" s="257"/>
      <c r="B3790" s="258" t="s">
        <v>14</v>
      </c>
    </row>
    <row r="3791">
      <c r="A3791" s="257"/>
      <c r="B3791" s="258" t="s">
        <v>14</v>
      </c>
    </row>
    <row r="3792">
      <c r="A3792" s="257"/>
      <c r="B3792" s="258" t="s">
        <v>14</v>
      </c>
    </row>
    <row r="3793">
      <c r="A3793" s="257"/>
      <c r="B3793" s="258" t="s">
        <v>14</v>
      </c>
    </row>
    <row r="3794">
      <c r="A3794" s="257"/>
      <c r="B3794" s="258" t="s">
        <v>14</v>
      </c>
    </row>
    <row r="3795">
      <c r="A3795" s="257"/>
      <c r="B3795" s="258" t="s">
        <v>14</v>
      </c>
    </row>
    <row r="3796">
      <c r="A3796" s="257"/>
      <c r="B3796" s="258" t="s">
        <v>14</v>
      </c>
    </row>
    <row r="3797">
      <c r="A3797" s="257"/>
      <c r="B3797" s="258" t="s">
        <v>14</v>
      </c>
    </row>
    <row r="3798">
      <c r="A3798" s="257"/>
      <c r="B3798" s="258" t="s">
        <v>14</v>
      </c>
    </row>
    <row r="3799">
      <c r="A3799" s="257"/>
      <c r="B3799" s="258" t="s">
        <v>14</v>
      </c>
    </row>
    <row r="3800">
      <c r="A3800" s="257"/>
      <c r="B3800" s="258" t="s">
        <v>14</v>
      </c>
    </row>
    <row r="3801">
      <c r="A3801" s="257"/>
      <c r="B3801" s="258" t="s">
        <v>14</v>
      </c>
    </row>
    <row r="3802">
      <c r="A3802" s="257"/>
      <c r="B3802" s="258" t="s">
        <v>14</v>
      </c>
    </row>
    <row r="3803">
      <c r="A3803" s="257"/>
      <c r="B3803" s="258" t="s">
        <v>14</v>
      </c>
    </row>
    <row r="3804">
      <c r="A3804" s="257"/>
      <c r="B3804" s="258" t="s">
        <v>14</v>
      </c>
    </row>
    <row r="3805">
      <c r="A3805" s="257"/>
      <c r="B3805" s="258" t="s">
        <v>14</v>
      </c>
    </row>
    <row r="3806">
      <c r="A3806" s="257"/>
      <c r="B3806" s="258" t="s">
        <v>14</v>
      </c>
    </row>
    <row r="3807">
      <c r="A3807" s="257"/>
      <c r="B3807" s="258" t="s">
        <v>14</v>
      </c>
    </row>
    <row r="3808">
      <c r="A3808" s="257"/>
      <c r="B3808" s="258" t="s">
        <v>14</v>
      </c>
    </row>
    <row r="3809">
      <c r="A3809" s="257"/>
      <c r="B3809" s="258" t="s">
        <v>14</v>
      </c>
    </row>
    <row r="3810">
      <c r="A3810" s="257"/>
      <c r="B3810" s="258" t="s">
        <v>14</v>
      </c>
    </row>
    <row r="3811">
      <c r="A3811" s="257"/>
      <c r="B3811" s="258" t="s">
        <v>14</v>
      </c>
    </row>
    <row r="3812">
      <c r="A3812" s="257"/>
      <c r="B3812" s="258" t="s">
        <v>14</v>
      </c>
    </row>
    <row r="3813">
      <c r="A3813" s="257"/>
      <c r="B3813" s="258" t="s">
        <v>14</v>
      </c>
    </row>
    <row r="3814">
      <c r="A3814" s="257"/>
      <c r="B3814" s="258" t="s">
        <v>14</v>
      </c>
    </row>
    <row r="3815">
      <c r="A3815" s="257"/>
      <c r="B3815" s="258" t="s">
        <v>14</v>
      </c>
    </row>
    <row r="3816">
      <c r="A3816" s="257"/>
      <c r="B3816" s="258" t="s">
        <v>14</v>
      </c>
    </row>
    <row r="3817">
      <c r="A3817" s="257"/>
      <c r="B3817" s="258" t="s">
        <v>14</v>
      </c>
    </row>
    <row r="3818">
      <c r="A3818" s="257"/>
      <c r="B3818" s="258" t="s">
        <v>14</v>
      </c>
    </row>
    <row r="3819">
      <c r="A3819" s="257"/>
      <c r="B3819" s="258" t="s">
        <v>14</v>
      </c>
    </row>
    <row r="3820">
      <c r="A3820" s="257"/>
      <c r="B3820" s="258" t="s">
        <v>14</v>
      </c>
    </row>
    <row r="3821">
      <c r="A3821" s="257"/>
      <c r="B3821" s="258" t="s">
        <v>14</v>
      </c>
    </row>
    <row r="3822">
      <c r="A3822" s="257"/>
      <c r="B3822" s="258" t="s">
        <v>14</v>
      </c>
    </row>
    <row r="3823">
      <c r="A3823" s="257"/>
      <c r="B3823" s="258" t="s">
        <v>14</v>
      </c>
    </row>
    <row r="3824">
      <c r="A3824" s="257"/>
      <c r="B3824" s="258" t="s">
        <v>14</v>
      </c>
    </row>
    <row r="3825">
      <c r="A3825" s="257"/>
      <c r="B3825" s="258" t="s">
        <v>14</v>
      </c>
    </row>
    <row r="3826">
      <c r="A3826" s="257"/>
      <c r="B3826" s="258" t="s">
        <v>14</v>
      </c>
    </row>
    <row r="3827">
      <c r="A3827" s="257"/>
      <c r="B3827" s="258" t="s">
        <v>14</v>
      </c>
    </row>
    <row r="3828">
      <c r="A3828" s="257"/>
      <c r="B3828" s="258" t="s">
        <v>14</v>
      </c>
    </row>
    <row r="3829">
      <c r="A3829" s="257"/>
      <c r="B3829" s="258" t="s">
        <v>14</v>
      </c>
    </row>
    <row r="3830">
      <c r="A3830" s="257"/>
      <c r="B3830" s="258" t="s">
        <v>14</v>
      </c>
    </row>
    <row r="3831">
      <c r="A3831" s="257"/>
      <c r="B3831" s="258" t="s">
        <v>14</v>
      </c>
    </row>
    <row r="3832">
      <c r="A3832" s="257"/>
      <c r="B3832" s="258" t="s">
        <v>14</v>
      </c>
    </row>
    <row r="3833">
      <c r="A3833" s="257"/>
      <c r="B3833" s="258" t="s">
        <v>14</v>
      </c>
    </row>
    <row r="3834">
      <c r="A3834" s="257"/>
      <c r="B3834" s="258" t="s">
        <v>14</v>
      </c>
    </row>
    <row r="3835">
      <c r="A3835" s="257"/>
      <c r="B3835" s="258" t="s">
        <v>14</v>
      </c>
    </row>
    <row r="3836">
      <c r="A3836" s="257"/>
      <c r="B3836" s="258" t="s">
        <v>14</v>
      </c>
    </row>
    <row r="3837">
      <c r="A3837" s="257"/>
      <c r="B3837" s="258" t="s">
        <v>14</v>
      </c>
    </row>
    <row r="3838">
      <c r="A3838" s="257"/>
      <c r="B3838" s="258" t="s">
        <v>14</v>
      </c>
    </row>
    <row r="3839">
      <c r="A3839" s="257"/>
      <c r="B3839" s="258" t="s">
        <v>14</v>
      </c>
    </row>
    <row r="3840">
      <c r="A3840" s="257"/>
      <c r="B3840" s="258" t="s">
        <v>14</v>
      </c>
    </row>
    <row r="3841">
      <c r="A3841" s="257"/>
      <c r="B3841" s="258" t="s">
        <v>14</v>
      </c>
    </row>
    <row r="3842">
      <c r="A3842" s="257"/>
      <c r="B3842" s="258" t="s">
        <v>14</v>
      </c>
    </row>
    <row r="3843">
      <c r="A3843" s="257"/>
      <c r="B3843" s="258" t="s">
        <v>14</v>
      </c>
    </row>
    <row r="3844">
      <c r="A3844" s="257"/>
      <c r="B3844" s="258" t="s">
        <v>14</v>
      </c>
    </row>
    <row r="3845">
      <c r="A3845" s="257"/>
      <c r="B3845" s="258" t="s">
        <v>14</v>
      </c>
    </row>
    <row r="3846">
      <c r="A3846" s="257"/>
      <c r="B3846" s="258" t="s">
        <v>14</v>
      </c>
    </row>
    <row r="3847">
      <c r="A3847" s="257"/>
      <c r="B3847" s="258" t="s">
        <v>14</v>
      </c>
    </row>
    <row r="3848">
      <c r="A3848" s="257"/>
      <c r="B3848" s="258" t="s">
        <v>14</v>
      </c>
    </row>
    <row r="3849">
      <c r="A3849" s="257"/>
      <c r="B3849" s="258" t="s">
        <v>14</v>
      </c>
    </row>
    <row r="3850">
      <c r="A3850" s="257"/>
      <c r="B3850" s="258" t="s">
        <v>14</v>
      </c>
    </row>
    <row r="3851">
      <c r="A3851" s="257"/>
      <c r="B3851" s="258" t="s">
        <v>14</v>
      </c>
    </row>
    <row r="3852">
      <c r="A3852" s="257"/>
      <c r="B3852" s="258" t="s">
        <v>14</v>
      </c>
    </row>
    <row r="3853">
      <c r="A3853" s="257"/>
      <c r="B3853" s="258" t="s">
        <v>14</v>
      </c>
    </row>
    <row r="3854">
      <c r="A3854" s="257"/>
      <c r="B3854" s="258" t="s">
        <v>14</v>
      </c>
    </row>
    <row r="3855">
      <c r="A3855" s="257"/>
      <c r="B3855" s="258" t="s">
        <v>14</v>
      </c>
    </row>
    <row r="3856">
      <c r="A3856" s="257"/>
      <c r="B3856" s="258" t="s">
        <v>14</v>
      </c>
    </row>
    <row r="3857">
      <c r="A3857" s="257"/>
      <c r="B3857" s="258" t="s">
        <v>14</v>
      </c>
    </row>
    <row r="3858">
      <c r="A3858" s="257"/>
      <c r="B3858" s="258" t="s">
        <v>14</v>
      </c>
    </row>
    <row r="3859">
      <c r="A3859" s="257"/>
      <c r="B3859" s="258" t="s">
        <v>14</v>
      </c>
    </row>
    <row r="3860">
      <c r="A3860" s="257"/>
      <c r="B3860" s="258" t="s">
        <v>14</v>
      </c>
    </row>
    <row r="3861">
      <c r="A3861" s="257"/>
      <c r="B3861" s="258" t="s">
        <v>14</v>
      </c>
    </row>
    <row r="3862">
      <c r="A3862" s="257"/>
      <c r="B3862" s="258" t="s">
        <v>14</v>
      </c>
    </row>
    <row r="3863">
      <c r="A3863" s="257"/>
      <c r="B3863" s="258" t="s">
        <v>14</v>
      </c>
    </row>
    <row r="3864">
      <c r="A3864" s="257"/>
      <c r="B3864" s="258" t="s">
        <v>14</v>
      </c>
    </row>
    <row r="3865">
      <c r="A3865" s="257"/>
      <c r="B3865" s="258" t="s">
        <v>14</v>
      </c>
    </row>
    <row r="3866">
      <c r="A3866" s="257"/>
      <c r="B3866" s="258" t="s">
        <v>14</v>
      </c>
    </row>
    <row r="3867">
      <c r="A3867" s="257"/>
      <c r="B3867" s="258" t="s">
        <v>14</v>
      </c>
    </row>
    <row r="3868">
      <c r="A3868" s="257"/>
      <c r="B3868" s="258" t="s">
        <v>14</v>
      </c>
    </row>
    <row r="3869">
      <c r="A3869" s="257"/>
      <c r="B3869" s="258" t="s">
        <v>14</v>
      </c>
    </row>
    <row r="3870">
      <c r="A3870" s="257"/>
      <c r="B3870" s="258" t="s">
        <v>14</v>
      </c>
    </row>
    <row r="3871">
      <c r="A3871" s="257"/>
      <c r="B3871" s="258" t="s">
        <v>14</v>
      </c>
    </row>
    <row r="3872">
      <c r="A3872" s="257"/>
      <c r="B3872" s="258" t="s">
        <v>14</v>
      </c>
    </row>
    <row r="3873">
      <c r="A3873" s="257"/>
      <c r="B3873" s="258" t="s">
        <v>14</v>
      </c>
    </row>
    <row r="3874">
      <c r="A3874" s="257"/>
      <c r="B3874" s="258" t="s">
        <v>14</v>
      </c>
    </row>
    <row r="3875">
      <c r="A3875" s="257"/>
      <c r="B3875" s="258" t="s">
        <v>14</v>
      </c>
    </row>
    <row r="3876">
      <c r="A3876" s="257"/>
      <c r="B3876" s="258" t="s">
        <v>14</v>
      </c>
    </row>
    <row r="3877">
      <c r="A3877" s="257"/>
      <c r="B3877" s="258" t="s">
        <v>14</v>
      </c>
    </row>
    <row r="3878">
      <c r="A3878" s="257"/>
      <c r="B3878" s="258" t="s">
        <v>14</v>
      </c>
    </row>
    <row r="3879">
      <c r="A3879" s="257"/>
      <c r="B3879" s="258" t="s">
        <v>14</v>
      </c>
    </row>
    <row r="3880">
      <c r="A3880" s="257"/>
      <c r="B3880" s="258" t="s">
        <v>14</v>
      </c>
    </row>
    <row r="3881">
      <c r="A3881" s="257"/>
      <c r="B3881" s="258" t="s">
        <v>14</v>
      </c>
    </row>
    <row r="3882">
      <c r="A3882" s="257"/>
      <c r="B3882" s="258" t="s">
        <v>14</v>
      </c>
    </row>
    <row r="3883">
      <c r="A3883" s="257"/>
      <c r="B3883" s="258" t="s">
        <v>14</v>
      </c>
    </row>
    <row r="3884">
      <c r="A3884" s="257"/>
      <c r="B3884" s="258" t="s">
        <v>14</v>
      </c>
    </row>
    <row r="3885">
      <c r="A3885" s="257"/>
      <c r="B3885" s="258" t="s">
        <v>14</v>
      </c>
    </row>
    <row r="3886">
      <c r="A3886" s="257"/>
      <c r="B3886" s="258" t="s">
        <v>14</v>
      </c>
    </row>
    <row r="3887">
      <c r="A3887" s="257"/>
      <c r="B3887" s="258" t="s">
        <v>14</v>
      </c>
    </row>
    <row r="3888">
      <c r="A3888" s="257"/>
      <c r="B3888" s="258" t="s">
        <v>14</v>
      </c>
    </row>
    <row r="3889">
      <c r="A3889" s="257"/>
      <c r="B3889" s="258" t="s">
        <v>14</v>
      </c>
    </row>
    <row r="3890">
      <c r="A3890" s="257"/>
      <c r="B3890" s="258" t="s">
        <v>14</v>
      </c>
    </row>
    <row r="3891">
      <c r="A3891" s="257"/>
      <c r="B3891" s="258" t="s">
        <v>14</v>
      </c>
    </row>
    <row r="3892">
      <c r="A3892" s="257"/>
      <c r="B3892" s="258" t="s">
        <v>14</v>
      </c>
    </row>
    <row r="3893">
      <c r="A3893" s="257"/>
      <c r="B3893" s="258" t="s">
        <v>14</v>
      </c>
    </row>
    <row r="3894">
      <c r="A3894" s="257"/>
      <c r="B3894" s="258" t="s">
        <v>14</v>
      </c>
    </row>
    <row r="3895">
      <c r="A3895" s="257"/>
      <c r="B3895" s="258" t="s">
        <v>14</v>
      </c>
    </row>
    <row r="3896">
      <c r="A3896" s="257"/>
      <c r="B3896" s="258" t="s">
        <v>14</v>
      </c>
    </row>
    <row r="3897">
      <c r="A3897" s="257"/>
      <c r="B3897" s="258" t="s">
        <v>14</v>
      </c>
    </row>
    <row r="3898">
      <c r="A3898" s="257"/>
      <c r="B3898" s="258" t="s">
        <v>14</v>
      </c>
    </row>
    <row r="3899">
      <c r="A3899" s="257"/>
      <c r="B3899" s="258" t="s">
        <v>14</v>
      </c>
    </row>
    <row r="3900">
      <c r="A3900" s="257"/>
      <c r="B3900" s="258" t="s">
        <v>14</v>
      </c>
    </row>
    <row r="3901">
      <c r="A3901" s="257"/>
      <c r="B3901" s="258" t="s">
        <v>14</v>
      </c>
    </row>
    <row r="3902">
      <c r="A3902" s="257"/>
      <c r="B3902" s="258" t="s">
        <v>14</v>
      </c>
    </row>
    <row r="3903">
      <c r="A3903" s="257"/>
      <c r="B3903" s="258" t="s">
        <v>14</v>
      </c>
    </row>
    <row r="3904">
      <c r="A3904" s="257"/>
      <c r="B3904" s="258" t="s">
        <v>14</v>
      </c>
    </row>
    <row r="3905">
      <c r="A3905" s="257"/>
      <c r="B3905" s="258" t="s">
        <v>14</v>
      </c>
    </row>
    <row r="3906">
      <c r="A3906" s="257"/>
      <c r="B3906" s="258" t="s">
        <v>14</v>
      </c>
    </row>
    <row r="3907">
      <c r="A3907" s="257"/>
      <c r="B3907" s="258" t="s">
        <v>14</v>
      </c>
    </row>
    <row r="3908">
      <c r="A3908" s="257"/>
      <c r="B3908" s="258" t="s">
        <v>14</v>
      </c>
    </row>
    <row r="3909">
      <c r="A3909" s="257"/>
      <c r="B3909" s="258" t="s">
        <v>14</v>
      </c>
    </row>
    <row r="3910">
      <c r="A3910" s="257"/>
      <c r="B3910" s="258" t="s">
        <v>14</v>
      </c>
    </row>
    <row r="3911">
      <c r="A3911" s="257"/>
      <c r="B3911" s="258" t="s">
        <v>14</v>
      </c>
    </row>
    <row r="3912">
      <c r="A3912" s="257"/>
      <c r="B3912" s="258" t="s">
        <v>14</v>
      </c>
    </row>
    <row r="3913">
      <c r="A3913" s="257"/>
      <c r="B3913" s="258" t="s">
        <v>14</v>
      </c>
    </row>
    <row r="3914">
      <c r="A3914" s="257"/>
      <c r="B3914" s="258" t="s">
        <v>14</v>
      </c>
    </row>
    <row r="3915">
      <c r="A3915" s="257"/>
      <c r="B3915" s="258" t="s">
        <v>14</v>
      </c>
    </row>
    <row r="3916">
      <c r="A3916" s="257"/>
      <c r="B3916" s="258" t="s">
        <v>14</v>
      </c>
    </row>
    <row r="3917">
      <c r="A3917" s="257"/>
      <c r="B3917" s="258" t="s">
        <v>14</v>
      </c>
    </row>
    <row r="3918">
      <c r="A3918" s="257"/>
      <c r="B3918" s="258" t="s">
        <v>14</v>
      </c>
    </row>
    <row r="3919">
      <c r="A3919" s="257"/>
      <c r="B3919" s="258" t="s">
        <v>14</v>
      </c>
    </row>
    <row r="3920">
      <c r="A3920" s="257"/>
      <c r="B3920" s="258" t="s">
        <v>14</v>
      </c>
    </row>
    <row r="3921">
      <c r="A3921" s="257"/>
      <c r="B3921" s="258" t="s">
        <v>14</v>
      </c>
    </row>
    <row r="3922">
      <c r="A3922" s="257"/>
      <c r="B3922" s="258" t="s">
        <v>14</v>
      </c>
    </row>
    <row r="3923">
      <c r="A3923" s="257"/>
      <c r="B3923" s="258" t="s">
        <v>14</v>
      </c>
    </row>
    <row r="3924">
      <c r="A3924" s="257"/>
      <c r="B3924" s="258" t="s">
        <v>14</v>
      </c>
    </row>
    <row r="3925">
      <c r="A3925" s="257"/>
      <c r="B3925" s="258" t="s">
        <v>14</v>
      </c>
    </row>
    <row r="3926">
      <c r="A3926" s="257"/>
      <c r="B3926" s="258" t="s">
        <v>14</v>
      </c>
    </row>
    <row r="3927">
      <c r="A3927" s="257"/>
      <c r="B3927" s="258" t="s">
        <v>14</v>
      </c>
    </row>
    <row r="3928">
      <c r="A3928" s="257"/>
      <c r="B3928" s="258" t="s">
        <v>14</v>
      </c>
    </row>
    <row r="3929">
      <c r="A3929" s="257"/>
      <c r="B3929" s="258" t="s">
        <v>14</v>
      </c>
    </row>
    <row r="3930">
      <c r="A3930" s="257"/>
      <c r="B3930" s="258" t="s">
        <v>14</v>
      </c>
    </row>
    <row r="3931">
      <c r="A3931" s="257"/>
      <c r="B3931" s="258" t="s">
        <v>14</v>
      </c>
    </row>
    <row r="3932">
      <c r="A3932" s="257"/>
      <c r="B3932" s="258" t="s">
        <v>14</v>
      </c>
    </row>
    <row r="3933">
      <c r="A3933" s="257"/>
      <c r="B3933" s="258" t="s">
        <v>14</v>
      </c>
    </row>
    <row r="3934">
      <c r="A3934" s="257"/>
      <c r="B3934" s="258" t="s">
        <v>14</v>
      </c>
    </row>
    <row r="3935">
      <c r="A3935" s="257"/>
      <c r="B3935" s="258" t="s">
        <v>14</v>
      </c>
    </row>
    <row r="3936">
      <c r="A3936" s="257"/>
      <c r="B3936" s="258" t="s">
        <v>14</v>
      </c>
    </row>
    <row r="3937">
      <c r="A3937" s="257"/>
      <c r="B3937" s="258" t="s">
        <v>14</v>
      </c>
    </row>
    <row r="3938">
      <c r="A3938" s="257"/>
      <c r="B3938" s="258" t="s">
        <v>14</v>
      </c>
    </row>
    <row r="3939">
      <c r="A3939" s="257"/>
      <c r="B3939" s="258" t="s">
        <v>14</v>
      </c>
    </row>
    <row r="3940">
      <c r="A3940" s="257"/>
      <c r="B3940" s="258" t="s">
        <v>14</v>
      </c>
    </row>
    <row r="3941">
      <c r="A3941" s="257"/>
      <c r="B3941" s="258" t="s">
        <v>14</v>
      </c>
    </row>
    <row r="3942">
      <c r="A3942" s="257"/>
      <c r="B3942" s="258" t="s">
        <v>14</v>
      </c>
    </row>
    <row r="3943">
      <c r="A3943" s="257"/>
      <c r="B3943" s="258" t="s">
        <v>14</v>
      </c>
    </row>
    <row r="3944">
      <c r="A3944" s="257"/>
      <c r="B3944" s="258" t="s">
        <v>14</v>
      </c>
    </row>
    <row r="3945">
      <c r="A3945" s="257"/>
      <c r="B3945" s="258" t="s">
        <v>14</v>
      </c>
    </row>
    <row r="3946">
      <c r="A3946" s="257"/>
      <c r="B3946" s="258" t="s">
        <v>14</v>
      </c>
    </row>
    <row r="3947">
      <c r="A3947" s="257"/>
      <c r="B3947" s="258" t="s">
        <v>14</v>
      </c>
    </row>
    <row r="3948">
      <c r="A3948" s="257"/>
      <c r="B3948" s="258" t="s">
        <v>14</v>
      </c>
    </row>
    <row r="3949">
      <c r="A3949" s="257"/>
      <c r="B3949" s="258" t="s">
        <v>14</v>
      </c>
    </row>
    <row r="3950">
      <c r="A3950" s="257"/>
      <c r="B3950" s="258" t="s">
        <v>14</v>
      </c>
    </row>
    <row r="3951">
      <c r="A3951" s="257"/>
      <c r="B3951" s="258" t="s">
        <v>14</v>
      </c>
    </row>
    <row r="3952">
      <c r="A3952" s="257"/>
      <c r="B3952" s="258" t="s">
        <v>14</v>
      </c>
    </row>
    <row r="3953">
      <c r="A3953" s="257"/>
      <c r="B3953" s="258" t="s">
        <v>14</v>
      </c>
    </row>
    <row r="3954">
      <c r="A3954" s="257"/>
      <c r="B3954" s="258" t="s">
        <v>14</v>
      </c>
    </row>
    <row r="3955">
      <c r="A3955" s="257"/>
      <c r="B3955" s="258" t="s">
        <v>14</v>
      </c>
    </row>
    <row r="3956">
      <c r="A3956" s="257"/>
      <c r="B3956" s="258" t="s">
        <v>14</v>
      </c>
    </row>
    <row r="3957">
      <c r="A3957" s="257"/>
      <c r="B3957" s="258" t="s">
        <v>14</v>
      </c>
    </row>
    <row r="3958">
      <c r="A3958" s="257"/>
      <c r="B3958" s="258" t="s">
        <v>14</v>
      </c>
    </row>
    <row r="3959">
      <c r="A3959" s="257"/>
      <c r="B3959" s="258" t="s">
        <v>14</v>
      </c>
    </row>
    <row r="3960">
      <c r="A3960" s="257"/>
      <c r="B3960" s="258" t="s">
        <v>14</v>
      </c>
    </row>
    <row r="3961">
      <c r="A3961" s="257"/>
      <c r="B3961" s="258" t="s">
        <v>14</v>
      </c>
    </row>
    <row r="3962">
      <c r="A3962" s="257"/>
      <c r="B3962" s="258" t="s">
        <v>14</v>
      </c>
    </row>
    <row r="3963">
      <c r="A3963" s="257"/>
      <c r="B3963" s="258" t="s">
        <v>14</v>
      </c>
    </row>
    <row r="3964">
      <c r="A3964" s="257"/>
      <c r="B3964" s="258" t="s">
        <v>14</v>
      </c>
    </row>
    <row r="3965">
      <c r="A3965" s="257"/>
      <c r="B3965" s="258" t="s">
        <v>14</v>
      </c>
    </row>
    <row r="3966">
      <c r="A3966" s="257"/>
      <c r="B3966" s="258" t="s">
        <v>14</v>
      </c>
    </row>
    <row r="3967">
      <c r="A3967" s="257"/>
      <c r="B3967" s="258" t="s">
        <v>14</v>
      </c>
    </row>
    <row r="3968">
      <c r="A3968" s="257"/>
      <c r="B3968" s="258" t="s">
        <v>14</v>
      </c>
    </row>
    <row r="3969">
      <c r="A3969" s="257"/>
      <c r="B3969" s="258" t="s">
        <v>14</v>
      </c>
    </row>
    <row r="3970">
      <c r="A3970" s="257"/>
      <c r="B3970" s="258" t="s">
        <v>14</v>
      </c>
    </row>
    <row r="3971">
      <c r="A3971" s="257"/>
      <c r="B3971" s="258" t="s">
        <v>14</v>
      </c>
    </row>
    <row r="3972">
      <c r="A3972" s="257"/>
      <c r="B3972" s="258" t="s">
        <v>14</v>
      </c>
    </row>
    <row r="3973">
      <c r="A3973" s="257"/>
      <c r="B3973" s="258" t="s">
        <v>14</v>
      </c>
    </row>
    <row r="3974">
      <c r="A3974" s="257"/>
      <c r="B3974" s="258" t="s">
        <v>14</v>
      </c>
    </row>
    <row r="3975">
      <c r="A3975" s="257"/>
      <c r="B3975" s="258" t="s">
        <v>14</v>
      </c>
    </row>
    <row r="3976">
      <c r="A3976" s="257"/>
      <c r="B3976" s="258" t="s">
        <v>14</v>
      </c>
    </row>
    <row r="3977">
      <c r="A3977" s="257"/>
      <c r="B3977" s="258" t="s">
        <v>14</v>
      </c>
    </row>
    <row r="3978">
      <c r="A3978" s="257"/>
      <c r="B3978" s="258" t="s">
        <v>14</v>
      </c>
    </row>
    <row r="3979">
      <c r="A3979" s="257"/>
      <c r="B3979" s="258" t="s">
        <v>14</v>
      </c>
    </row>
    <row r="3980">
      <c r="A3980" s="257"/>
      <c r="B3980" s="258" t="s">
        <v>14</v>
      </c>
    </row>
    <row r="3981">
      <c r="A3981" s="257"/>
      <c r="B3981" s="258" t="s">
        <v>14</v>
      </c>
    </row>
    <row r="3982">
      <c r="A3982" s="257"/>
      <c r="B3982" s="258" t="s">
        <v>14</v>
      </c>
    </row>
    <row r="3983">
      <c r="A3983" s="257"/>
      <c r="B3983" s="258" t="s">
        <v>14</v>
      </c>
    </row>
    <row r="3984">
      <c r="A3984" s="257"/>
      <c r="B3984" s="258" t="s">
        <v>14</v>
      </c>
    </row>
    <row r="3985">
      <c r="A3985" s="257"/>
      <c r="B3985" s="258" t="s">
        <v>14</v>
      </c>
    </row>
    <row r="3986">
      <c r="A3986" s="257"/>
      <c r="B3986" s="258" t="s">
        <v>14</v>
      </c>
    </row>
    <row r="3987">
      <c r="A3987" s="257"/>
      <c r="B3987" s="258" t="s">
        <v>14</v>
      </c>
    </row>
    <row r="3988">
      <c r="A3988" s="257"/>
      <c r="B3988" s="258" t="s">
        <v>14</v>
      </c>
    </row>
    <row r="3989">
      <c r="A3989" s="257"/>
      <c r="B3989" s="258" t="s">
        <v>14</v>
      </c>
    </row>
    <row r="3990">
      <c r="A3990" s="257"/>
      <c r="B3990" s="258" t="s">
        <v>14</v>
      </c>
    </row>
    <row r="3991">
      <c r="A3991" s="257"/>
      <c r="B3991" s="258" t="s">
        <v>14</v>
      </c>
    </row>
    <row r="3992">
      <c r="A3992" s="257"/>
      <c r="B3992" s="258" t="s">
        <v>14</v>
      </c>
    </row>
    <row r="3993">
      <c r="A3993" s="257"/>
      <c r="B3993" s="258" t="s">
        <v>14</v>
      </c>
    </row>
    <row r="3994">
      <c r="A3994" s="257"/>
      <c r="B3994" s="258" t="s">
        <v>14</v>
      </c>
    </row>
    <row r="3995">
      <c r="A3995" s="257"/>
      <c r="B3995" s="258" t="s">
        <v>14</v>
      </c>
    </row>
    <row r="3996">
      <c r="A3996" s="257"/>
      <c r="B3996" s="258" t="s">
        <v>14</v>
      </c>
    </row>
    <row r="3997">
      <c r="A3997" s="257"/>
      <c r="B3997" s="258" t="s">
        <v>14</v>
      </c>
    </row>
    <row r="3998">
      <c r="A3998" s="257"/>
      <c r="B3998" s="258" t="s">
        <v>14</v>
      </c>
    </row>
    <row r="3999">
      <c r="A3999" s="257"/>
      <c r="B3999" s="258" t="s">
        <v>14</v>
      </c>
    </row>
    <row r="4000">
      <c r="A4000" s="257"/>
      <c r="B4000" s="258" t="s">
        <v>14</v>
      </c>
    </row>
    <row r="4001">
      <c r="A4001" s="257"/>
      <c r="B4001" s="258" t="s">
        <v>14</v>
      </c>
    </row>
    <row r="4002">
      <c r="A4002" s="257"/>
      <c r="B4002" s="258" t="s">
        <v>14</v>
      </c>
    </row>
    <row r="4003">
      <c r="A4003" s="257"/>
      <c r="B4003" s="258" t="s">
        <v>14</v>
      </c>
    </row>
    <row r="4004">
      <c r="A4004" s="257"/>
      <c r="B4004" s="258" t="s">
        <v>14</v>
      </c>
    </row>
    <row r="4005">
      <c r="A4005" s="257"/>
      <c r="B4005" s="258" t="s">
        <v>14</v>
      </c>
    </row>
    <row r="4006">
      <c r="A4006" s="257"/>
      <c r="B4006" s="258" t="s">
        <v>14</v>
      </c>
    </row>
    <row r="4007">
      <c r="A4007" s="257"/>
      <c r="B4007" s="258" t="s">
        <v>14</v>
      </c>
    </row>
    <row r="4008">
      <c r="A4008" s="257"/>
      <c r="B4008" s="258" t="s">
        <v>14</v>
      </c>
    </row>
    <row r="4009">
      <c r="A4009" s="257"/>
      <c r="B4009" s="258" t="s">
        <v>14</v>
      </c>
    </row>
    <row r="4010">
      <c r="A4010" s="257"/>
      <c r="B4010" s="258" t="s">
        <v>14</v>
      </c>
    </row>
    <row r="4011">
      <c r="A4011" s="257"/>
      <c r="B4011" s="258" t="s">
        <v>14</v>
      </c>
    </row>
    <row r="4012">
      <c r="A4012" s="257"/>
      <c r="B4012" s="258" t="s">
        <v>14</v>
      </c>
    </row>
    <row r="4013">
      <c r="A4013" s="257"/>
      <c r="B4013" s="258" t="s">
        <v>14</v>
      </c>
    </row>
    <row r="4014">
      <c r="A4014" s="257"/>
      <c r="B4014" s="258" t="s">
        <v>14</v>
      </c>
    </row>
    <row r="4015">
      <c r="A4015" s="257"/>
      <c r="B4015" s="258" t="s">
        <v>14</v>
      </c>
    </row>
    <row r="4016">
      <c r="A4016" s="257"/>
      <c r="B4016" s="258" t="s">
        <v>14</v>
      </c>
    </row>
    <row r="4017">
      <c r="A4017" s="257"/>
      <c r="B4017" s="258" t="s">
        <v>14</v>
      </c>
    </row>
    <row r="4018">
      <c r="A4018" s="257"/>
      <c r="B4018" s="258" t="s">
        <v>14</v>
      </c>
    </row>
    <row r="4019">
      <c r="A4019" s="257"/>
      <c r="B4019" s="258" t="s">
        <v>14</v>
      </c>
    </row>
    <row r="4020">
      <c r="A4020" s="257"/>
      <c r="B4020" s="258" t="s">
        <v>14</v>
      </c>
    </row>
    <row r="4021">
      <c r="A4021" s="257"/>
      <c r="B4021" s="258" t="s">
        <v>14</v>
      </c>
    </row>
    <row r="4022">
      <c r="A4022" s="257"/>
      <c r="B4022" s="258" t="s">
        <v>14</v>
      </c>
    </row>
    <row r="4023">
      <c r="A4023" s="257"/>
      <c r="B4023" s="258" t="s">
        <v>14</v>
      </c>
    </row>
    <row r="4024">
      <c r="A4024" s="257"/>
      <c r="B4024" s="258" t="s">
        <v>14</v>
      </c>
    </row>
    <row r="4025">
      <c r="A4025" s="257"/>
      <c r="B4025" s="258" t="s">
        <v>14</v>
      </c>
    </row>
    <row r="4026">
      <c r="A4026" s="257"/>
      <c r="B4026" s="258" t="s">
        <v>14</v>
      </c>
    </row>
    <row r="4027">
      <c r="A4027" s="257"/>
      <c r="B4027" s="258" t="s">
        <v>14</v>
      </c>
    </row>
    <row r="4028">
      <c r="A4028" s="257"/>
      <c r="B4028" s="258" t="s">
        <v>14</v>
      </c>
    </row>
    <row r="4029">
      <c r="A4029" s="257"/>
      <c r="B4029" s="258" t="s">
        <v>14</v>
      </c>
    </row>
    <row r="4030">
      <c r="A4030" s="257"/>
      <c r="B4030" s="258" t="s">
        <v>14</v>
      </c>
    </row>
    <row r="4031">
      <c r="A4031" s="257"/>
      <c r="B4031" s="258" t="s">
        <v>14</v>
      </c>
    </row>
    <row r="4032">
      <c r="A4032" s="257"/>
      <c r="B4032" s="258" t="s">
        <v>14</v>
      </c>
    </row>
    <row r="4033">
      <c r="A4033" s="257"/>
      <c r="B4033" s="258" t="s">
        <v>14</v>
      </c>
    </row>
    <row r="4034">
      <c r="A4034" s="257"/>
      <c r="B4034" s="258" t="s">
        <v>14</v>
      </c>
    </row>
    <row r="4035">
      <c r="A4035" s="257"/>
      <c r="B4035" s="258" t="s">
        <v>14</v>
      </c>
    </row>
    <row r="4036">
      <c r="A4036" s="257"/>
      <c r="B4036" s="258" t="s">
        <v>14</v>
      </c>
    </row>
    <row r="4037">
      <c r="A4037" s="257"/>
      <c r="B4037" s="258" t="s">
        <v>14</v>
      </c>
    </row>
    <row r="4038">
      <c r="A4038" s="257"/>
      <c r="B4038" s="258" t="s">
        <v>14</v>
      </c>
    </row>
    <row r="4039">
      <c r="A4039" s="257"/>
      <c r="B4039" s="258" t="s">
        <v>14</v>
      </c>
    </row>
    <row r="4040">
      <c r="A4040" s="257"/>
      <c r="B4040" s="258" t="s">
        <v>14</v>
      </c>
    </row>
    <row r="4041">
      <c r="A4041" s="257"/>
      <c r="B4041" s="258" t="s">
        <v>14</v>
      </c>
    </row>
    <row r="4042">
      <c r="A4042" s="257"/>
      <c r="B4042" s="258" t="s">
        <v>14</v>
      </c>
    </row>
    <row r="4043">
      <c r="A4043" s="257"/>
      <c r="B4043" s="258" t="s">
        <v>14</v>
      </c>
    </row>
    <row r="4044">
      <c r="A4044" s="257"/>
      <c r="B4044" s="258" t="s">
        <v>14</v>
      </c>
    </row>
    <row r="4045">
      <c r="A4045" s="257"/>
      <c r="B4045" s="258" t="s">
        <v>14</v>
      </c>
    </row>
    <row r="4046">
      <c r="A4046" s="257"/>
      <c r="B4046" s="258" t="s">
        <v>14</v>
      </c>
    </row>
    <row r="4047">
      <c r="A4047" s="257"/>
      <c r="B4047" s="258" t="s">
        <v>14</v>
      </c>
    </row>
    <row r="4048">
      <c r="A4048" s="257"/>
      <c r="B4048" s="258" t="s">
        <v>14</v>
      </c>
    </row>
    <row r="4049">
      <c r="A4049" s="257"/>
      <c r="B4049" s="258" t="s">
        <v>14</v>
      </c>
    </row>
    <row r="4050">
      <c r="A4050" s="257"/>
      <c r="B4050" s="258" t="s">
        <v>14</v>
      </c>
    </row>
    <row r="4051">
      <c r="A4051" s="257"/>
      <c r="B4051" s="258" t="s">
        <v>14</v>
      </c>
    </row>
    <row r="4052">
      <c r="A4052" s="257"/>
      <c r="B4052" s="258" t="s">
        <v>14</v>
      </c>
    </row>
    <row r="4053">
      <c r="A4053" s="257"/>
      <c r="B4053" s="258" t="s">
        <v>14</v>
      </c>
    </row>
    <row r="4054">
      <c r="A4054" s="257"/>
      <c r="B4054" s="258" t="s">
        <v>14</v>
      </c>
    </row>
    <row r="4055">
      <c r="A4055" s="257"/>
      <c r="B4055" s="258" t="s">
        <v>14</v>
      </c>
    </row>
    <row r="4056">
      <c r="A4056" s="257"/>
      <c r="B4056" s="258" t="s">
        <v>14</v>
      </c>
    </row>
    <row r="4057">
      <c r="A4057" s="257"/>
      <c r="B4057" s="258" t="s">
        <v>14</v>
      </c>
    </row>
    <row r="4058">
      <c r="A4058" s="257"/>
      <c r="B4058" s="258" t="s">
        <v>14</v>
      </c>
    </row>
    <row r="4059">
      <c r="A4059" s="257"/>
      <c r="B4059" s="258" t="s">
        <v>14</v>
      </c>
    </row>
    <row r="4060">
      <c r="A4060" s="257"/>
      <c r="B4060" s="258" t="s">
        <v>14</v>
      </c>
    </row>
    <row r="4061">
      <c r="A4061" s="257"/>
      <c r="B4061" s="258" t="s">
        <v>14</v>
      </c>
    </row>
    <row r="4062">
      <c r="A4062" s="257"/>
      <c r="B4062" s="258" t="s">
        <v>14</v>
      </c>
    </row>
    <row r="4063">
      <c r="A4063" s="257"/>
      <c r="B4063" s="258" t="s">
        <v>14</v>
      </c>
    </row>
    <row r="4064">
      <c r="A4064" s="257"/>
      <c r="B4064" s="258" t="s">
        <v>14</v>
      </c>
    </row>
    <row r="4065">
      <c r="A4065" s="257"/>
      <c r="B4065" s="258" t="s">
        <v>14</v>
      </c>
    </row>
    <row r="4066">
      <c r="A4066" s="257"/>
      <c r="B4066" s="258" t="s">
        <v>14</v>
      </c>
    </row>
    <row r="4067">
      <c r="A4067" s="257"/>
      <c r="B4067" s="258" t="s">
        <v>14</v>
      </c>
    </row>
    <row r="4068">
      <c r="A4068" s="257"/>
      <c r="B4068" s="258" t="s">
        <v>14</v>
      </c>
    </row>
    <row r="4069">
      <c r="A4069" s="257"/>
      <c r="B4069" s="258" t="s">
        <v>14</v>
      </c>
    </row>
    <row r="4070">
      <c r="A4070" s="257"/>
      <c r="B4070" s="258" t="s">
        <v>14</v>
      </c>
    </row>
    <row r="4071">
      <c r="A4071" s="257"/>
      <c r="B4071" s="258" t="s">
        <v>14</v>
      </c>
    </row>
    <row r="4072">
      <c r="A4072" s="257"/>
      <c r="B4072" s="258" t="s">
        <v>14</v>
      </c>
    </row>
    <row r="4073">
      <c r="A4073" s="257"/>
      <c r="B4073" s="258" t="s">
        <v>14</v>
      </c>
    </row>
    <row r="4074">
      <c r="A4074" s="257"/>
      <c r="B4074" s="258" t="s">
        <v>14</v>
      </c>
    </row>
    <row r="4075">
      <c r="A4075" s="257"/>
      <c r="B4075" s="258" t="s">
        <v>14</v>
      </c>
    </row>
    <row r="4076">
      <c r="A4076" s="257"/>
      <c r="B4076" s="258" t="s">
        <v>14</v>
      </c>
    </row>
    <row r="4077">
      <c r="A4077" s="257"/>
      <c r="B4077" s="258" t="s">
        <v>14</v>
      </c>
    </row>
    <row r="4078">
      <c r="A4078" s="257"/>
      <c r="B4078" s="258" t="s">
        <v>14</v>
      </c>
    </row>
    <row r="4079">
      <c r="A4079" s="257"/>
      <c r="B4079" s="258" t="s">
        <v>14</v>
      </c>
    </row>
    <row r="4080">
      <c r="A4080" s="257"/>
      <c r="B4080" s="258" t="s">
        <v>14</v>
      </c>
    </row>
    <row r="4081">
      <c r="A4081" s="257"/>
      <c r="B4081" s="258" t="s">
        <v>14</v>
      </c>
    </row>
    <row r="4082">
      <c r="A4082" s="257"/>
      <c r="B4082" s="258" t="s">
        <v>14</v>
      </c>
    </row>
    <row r="4083">
      <c r="A4083" s="257"/>
      <c r="B4083" s="258" t="s">
        <v>14</v>
      </c>
    </row>
    <row r="4084">
      <c r="A4084" s="257"/>
      <c r="B4084" s="258" t="s">
        <v>14</v>
      </c>
    </row>
    <row r="4085">
      <c r="A4085" s="257"/>
      <c r="B4085" s="258" t="s">
        <v>14</v>
      </c>
    </row>
    <row r="4086">
      <c r="A4086" s="257"/>
      <c r="B4086" s="258" t="s">
        <v>14</v>
      </c>
    </row>
    <row r="4087">
      <c r="A4087" s="257"/>
      <c r="B4087" s="258" t="s">
        <v>14</v>
      </c>
    </row>
    <row r="4088">
      <c r="A4088" s="257"/>
      <c r="B4088" s="258" t="s">
        <v>14</v>
      </c>
    </row>
    <row r="4089">
      <c r="A4089" s="257"/>
      <c r="B4089" s="258" t="s">
        <v>14</v>
      </c>
    </row>
    <row r="4090">
      <c r="A4090" s="257"/>
      <c r="B4090" s="258" t="s">
        <v>14</v>
      </c>
    </row>
    <row r="4091">
      <c r="A4091" s="257"/>
      <c r="B4091" s="258" t="s">
        <v>14</v>
      </c>
    </row>
    <row r="4092">
      <c r="A4092" s="257"/>
      <c r="B4092" s="258" t="s">
        <v>14</v>
      </c>
    </row>
    <row r="4093">
      <c r="A4093" s="257"/>
      <c r="B4093" s="258" t="s">
        <v>14</v>
      </c>
    </row>
    <row r="4094">
      <c r="A4094" s="257"/>
      <c r="B4094" s="258" t="s">
        <v>14</v>
      </c>
    </row>
    <row r="4095">
      <c r="A4095" s="257"/>
      <c r="B4095" s="258" t="s">
        <v>14</v>
      </c>
    </row>
    <row r="4096">
      <c r="A4096" s="257"/>
      <c r="B4096" s="258" t="s">
        <v>14</v>
      </c>
    </row>
    <row r="4097">
      <c r="A4097" s="257"/>
      <c r="B4097" s="258" t="s">
        <v>14</v>
      </c>
    </row>
    <row r="4098">
      <c r="A4098" s="257"/>
      <c r="B4098" s="258" t="s">
        <v>14</v>
      </c>
    </row>
    <row r="4099">
      <c r="A4099" s="257"/>
      <c r="B4099" s="258" t="s">
        <v>14</v>
      </c>
    </row>
    <row r="4100">
      <c r="A4100" s="257"/>
      <c r="B4100" s="258" t="s">
        <v>14</v>
      </c>
    </row>
    <row r="4101">
      <c r="A4101" s="257"/>
      <c r="B4101" s="258" t="s">
        <v>14</v>
      </c>
    </row>
    <row r="4102">
      <c r="A4102" s="257"/>
      <c r="B4102" s="258" t="s">
        <v>14</v>
      </c>
    </row>
    <row r="4103">
      <c r="A4103" s="257"/>
      <c r="B4103" s="258" t="s">
        <v>14</v>
      </c>
    </row>
    <row r="4104">
      <c r="A4104" s="257"/>
      <c r="B4104" s="258" t="s">
        <v>14</v>
      </c>
    </row>
    <row r="4105">
      <c r="A4105" s="257"/>
      <c r="B4105" s="258" t="s">
        <v>14</v>
      </c>
    </row>
    <row r="4106">
      <c r="A4106" s="257"/>
      <c r="B4106" s="258" t="s">
        <v>14</v>
      </c>
    </row>
    <row r="4107">
      <c r="A4107" s="257"/>
      <c r="B4107" s="258" t="s">
        <v>14</v>
      </c>
    </row>
    <row r="4108">
      <c r="A4108" s="257"/>
      <c r="B4108" s="258" t="s">
        <v>14</v>
      </c>
    </row>
    <row r="4109">
      <c r="A4109" s="257"/>
      <c r="B4109" s="258" t="s">
        <v>14</v>
      </c>
    </row>
    <row r="4110">
      <c r="A4110" s="257"/>
      <c r="B4110" s="258" t="s">
        <v>14</v>
      </c>
    </row>
    <row r="4111">
      <c r="A4111" s="257"/>
      <c r="B4111" s="258" t="s">
        <v>14</v>
      </c>
    </row>
    <row r="4112">
      <c r="A4112" s="257"/>
      <c r="B4112" s="258" t="s">
        <v>14</v>
      </c>
    </row>
    <row r="4113">
      <c r="A4113" s="257"/>
      <c r="B4113" s="258" t="s">
        <v>14</v>
      </c>
    </row>
    <row r="4114">
      <c r="A4114" s="257"/>
      <c r="B4114" s="258" t="s">
        <v>14</v>
      </c>
    </row>
    <row r="4115">
      <c r="A4115" s="257"/>
      <c r="B4115" s="258" t="s">
        <v>14</v>
      </c>
    </row>
    <row r="4116">
      <c r="A4116" s="257"/>
      <c r="B4116" s="258" t="s">
        <v>14</v>
      </c>
    </row>
    <row r="4117">
      <c r="A4117" s="257"/>
      <c r="B4117" s="258" t="s">
        <v>14</v>
      </c>
    </row>
    <row r="4118">
      <c r="A4118" s="257"/>
      <c r="B4118" s="258" t="s">
        <v>14</v>
      </c>
    </row>
    <row r="4119">
      <c r="A4119" s="257"/>
      <c r="B4119" s="258" t="s">
        <v>14</v>
      </c>
    </row>
    <row r="4120">
      <c r="A4120" s="257"/>
      <c r="B4120" s="258" t="s">
        <v>14</v>
      </c>
    </row>
    <row r="4121">
      <c r="A4121" s="257"/>
      <c r="B4121" s="258" t="s">
        <v>14</v>
      </c>
    </row>
    <row r="4122">
      <c r="A4122" s="257"/>
      <c r="B4122" s="258" t="s">
        <v>14</v>
      </c>
    </row>
    <row r="4123">
      <c r="A4123" s="257"/>
      <c r="B4123" s="258" t="s">
        <v>14</v>
      </c>
    </row>
    <row r="4124">
      <c r="A4124" s="257"/>
      <c r="B4124" s="258" t="s">
        <v>14</v>
      </c>
    </row>
    <row r="4125">
      <c r="A4125" s="257"/>
      <c r="B4125" s="258" t="s">
        <v>14</v>
      </c>
    </row>
    <row r="4126">
      <c r="A4126" s="257"/>
      <c r="B4126" s="258" t="s">
        <v>14</v>
      </c>
    </row>
    <row r="4127">
      <c r="A4127" s="257"/>
      <c r="B4127" s="258" t="s">
        <v>14</v>
      </c>
    </row>
    <row r="4128">
      <c r="A4128" s="257"/>
      <c r="B4128" s="258" t="s">
        <v>14</v>
      </c>
    </row>
    <row r="4129">
      <c r="A4129" s="257"/>
      <c r="B4129" s="258" t="s">
        <v>14</v>
      </c>
    </row>
    <row r="4130">
      <c r="A4130" s="257"/>
      <c r="B4130" s="258" t="s">
        <v>14</v>
      </c>
    </row>
    <row r="4131">
      <c r="A4131" s="257"/>
      <c r="B4131" s="258" t="s">
        <v>14</v>
      </c>
    </row>
    <row r="4132">
      <c r="A4132" s="257"/>
      <c r="B4132" s="258" t="s">
        <v>14</v>
      </c>
    </row>
    <row r="4133">
      <c r="A4133" s="257"/>
      <c r="B4133" s="258" t="s">
        <v>14</v>
      </c>
    </row>
    <row r="4134">
      <c r="A4134" s="257"/>
      <c r="B4134" s="258" t="s">
        <v>14</v>
      </c>
    </row>
    <row r="4135">
      <c r="A4135" s="257"/>
      <c r="B4135" s="258" t="s">
        <v>14</v>
      </c>
    </row>
    <row r="4136">
      <c r="A4136" s="257"/>
      <c r="B4136" s="258" t="s">
        <v>14</v>
      </c>
    </row>
    <row r="4137">
      <c r="A4137" s="257"/>
      <c r="B4137" s="258" t="s">
        <v>14</v>
      </c>
    </row>
    <row r="4138">
      <c r="A4138" s="257"/>
      <c r="B4138" s="258" t="s">
        <v>14</v>
      </c>
    </row>
    <row r="4139">
      <c r="A4139" s="257"/>
      <c r="B4139" s="258" t="s">
        <v>14</v>
      </c>
    </row>
    <row r="4140">
      <c r="A4140" s="257"/>
      <c r="B4140" s="258" t="s">
        <v>14</v>
      </c>
    </row>
    <row r="4141">
      <c r="A4141" s="257"/>
      <c r="B4141" s="258" t="s">
        <v>14</v>
      </c>
    </row>
    <row r="4142">
      <c r="A4142" s="257"/>
      <c r="B4142" s="258" t="s">
        <v>14</v>
      </c>
    </row>
    <row r="4143">
      <c r="A4143" s="257"/>
      <c r="B4143" s="258" t="s">
        <v>14</v>
      </c>
    </row>
    <row r="4144">
      <c r="A4144" s="257"/>
      <c r="B4144" s="258" t="s">
        <v>14</v>
      </c>
    </row>
    <row r="4145">
      <c r="A4145" s="257"/>
      <c r="B4145" s="258" t="s">
        <v>14</v>
      </c>
    </row>
    <row r="4146">
      <c r="A4146" s="257"/>
      <c r="B4146" s="258" t="s">
        <v>14</v>
      </c>
    </row>
    <row r="4147">
      <c r="A4147" s="257"/>
      <c r="B4147" s="258" t="s">
        <v>14</v>
      </c>
    </row>
    <row r="4148">
      <c r="A4148" s="257"/>
      <c r="B4148" s="258" t="s">
        <v>14</v>
      </c>
    </row>
    <row r="4149">
      <c r="A4149" s="257"/>
      <c r="B4149" s="258" t="s">
        <v>14</v>
      </c>
    </row>
    <row r="4150">
      <c r="A4150" s="257"/>
      <c r="B4150" s="258" t="s">
        <v>14</v>
      </c>
    </row>
    <row r="4151">
      <c r="A4151" s="257"/>
      <c r="B4151" s="258" t="s">
        <v>14</v>
      </c>
    </row>
    <row r="4152">
      <c r="A4152" s="257"/>
      <c r="B4152" s="258" t="s">
        <v>14</v>
      </c>
    </row>
    <row r="4153">
      <c r="A4153" s="257"/>
      <c r="B4153" s="258" t="s">
        <v>14</v>
      </c>
    </row>
    <row r="4154">
      <c r="A4154" s="257"/>
      <c r="B4154" s="258" t="s">
        <v>14</v>
      </c>
    </row>
    <row r="4155">
      <c r="A4155" s="257"/>
      <c r="B4155" s="258" t="s">
        <v>14</v>
      </c>
    </row>
    <row r="4156">
      <c r="A4156" s="257"/>
      <c r="B4156" s="258" t="s">
        <v>14</v>
      </c>
    </row>
    <row r="4157">
      <c r="A4157" s="257"/>
      <c r="B4157" s="258" t="s">
        <v>14</v>
      </c>
    </row>
    <row r="4158">
      <c r="A4158" s="257"/>
      <c r="B4158" s="258" t="s">
        <v>14</v>
      </c>
    </row>
    <row r="4159">
      <c r="A4159" s="257"/>
      <c r="B4159" s="258" t="s">
        <v>14</v>
      </c>
    </row>
    <row r="4160">
      <c r="A4160" s="257"/>
      <c r="B4160" s="258" t="s">
        <v>14</v>
      </c>
    </row>
    <row r="4161">
      <c r="A4161" s="257"/>
      <c r="B4161" s="258" t="s">
        <v>14</v>
      </c>
    </row>
    <row r="4162">
      <c r="A4162" s="257"/>
      <c r="B4162" s="258" t="s">
        <v>14</v>
      </c>
    </row>
    <row r="4163">
      <c r="A4163" s="257"/>
      <c r="B4163" s="258" t="s">
        <v>14</v>
      </c>
    </row>
    <row r="4164">
      <c r="A4164" s="257"/>
      <c r="B4164" s="258" t="s">
        <v>14</v>
      </c>
    </row>
    <row r="4165">
      <c r="A4165" s="257"/>
      <c r="B4165" s="258" t="s">
        <v>14</v>
      </c>
    </row>
    <row r="4166">
      <c r="A4166" s="257"/>
      <c r="B4166" s="258" t="s">
        <v>14</v>
      </c>
    </row>
    <row r="4167">
      <c r="A4167" s="257"/>
      <c r="B4167" s="258" t="s">
        <v>14</v>
      </c>
    </row>
    <row r="4168">
      <c r="A4168" s="257"/>
      <c r="B4168" s="258" t="s">
        <v>14</v>
      </c>
    </row>
    <row r="4169">
      <c r="A4169" s="257"/>
      <c r="B4169" s="258" t="s">
        <v>14</v>
      </c>
    </row>
    <row r="4170">
      <c r="A4170" s="257"/>
      <c r="B4170" s="258" t="s">
        <v>14</v>
      </c>
    </row>
    <row r="4171">
      <c r="A4171" s="257"/>
      <c r="B4171" s="258" t="s">
        <v>14</v>
      </c>
    </row>
    <row r="4172">
      <c r="A4172" s="257"/>
      <c r="B4172" s="258" t="s">
        <v>14</v>
      </c>
    </row>
    <row r="4173">
      <c r="A4173" s="257"/>
      <c r="B4173" s="258" t="s">
        <v>14</v>
      </c>
    </row>
    <row r="4174">
      <c r="A4174" s="257"/>
      <c r="B4174" s="258" t="s">
        <v>14</v>
      </c>
    </row>
    <row r="4175">
      <c r="A4175" s="257"/>
      <c r="B4175" s="258" t="s">
        <v>14</v>
      </c>
    </row>
    <row r="4176">
      <c r="A4176" s="257"/>
      <c r="B4176" s="258" t="s">
        <v>14</v>
      </c>
    </row>
    <row r="4177">
      <c r="A4177" s="257"/>
      <c r="B4177" s="258" t="s">
        <v>14</v>
      </c>
    </row>
    <row r="4178">
      <c r="A4178" s="257"/>
      <c r="B4178" s="258" t="s">
        <v>14</v>
      </c>
    </row>
    <row r="4179">
      <c r="A4179" s="257"/>
      <c r="B4179" s="258" t="s">
        <v>14</v>
      </c>
    </row>
    <row r="4180">
      <c r="A4180" s="257"/>
      <c r="B4180" s="258" t="s">
        <v>14</v>
      </c>
    </row>
    <row r="4181">
      <c r="A4181" s="257"/>
      <c r="B4181" s="258" t="s">
        <v>14</v>
      </c>
    </row>
    <row r="4182">
      <c r="A4182" s="257"/>
      <c r="B4182" s="258" t="s">
        <v>14</v>
      </c>
    </row>
    <row r="4183">
      <c r="A4183" s="257"/>
      <c r="B4183" s="258" t="s">
        <v>14</v>
      </c>
    </row>
    <row r="4184">
      <c r="A4184" s="257"/>
      <c r="B4184" s="258" t="s">
        <v>14</v>
      </c>
    </row>
    <row r="4185">
      <c r="A4185" s="257"/>
      <c r="B4185" s="258" t="s">
        <v>14</v>
      </c>
    </row>
    <row r="4186">
      <c r="A4186" s="257"/>
      <c r="B4186" s="258" t="s">
        <v>14</v>
      </c>
    </row>
    <row r="4187">
      <c r="A4187" s="257"/>
      <c r="B4187" s="258" t="s">
        <v>14</v>
      </c>
    </row>
    <row r="4188">
      <c r="A4188" s="257"/>
      <c r="B4188" s="258" t="s">
        <v>14</v>
      </c>
    </row>
    <row r="4189">
      <c r="A4189" s="257"/>
      <c r="B4189" s="258" t="s">
        <v>14</v>
      </c>
    </row>
    <row r="4190">
      <c r="A4190" s="257"/>
      <c r="B4190" s="258" t="s">
        <v>14</v>
      </c>
    </row>
    <row r="4191">
      <c r="A4191" s="257"/>
      <c r="B4191" s="258" t="s">
        <v>14</v>
      </c>
    </row>
    <row r="4192">
      <c r="A4192" s="257"/>
      <c r="B4192" s="258" t="s">
        <v>14</v>
      </c>
    </row>
    <row r="4193">
      <c r="A4193" s="257"/>
      <c r="B4193" s="258" t="s">
        <v>14</v>
      </c>
    </row>
    <row r="4194">
      <c r="A4194" s="257"/>
      <c r="B4194" s="258" t="s">
        <v>14</v>
      </c>
    </row>
    <row r="4195">
      <c r="A4195" s="257"/>
      <c r="B4195" s="258" t="s">
        <v>14</v>
      </c>
    </row>
    <row r="4196">
      <c r="A4196" s="257"/>
      <c r="B4196" s="258" t="s">
        <v>14</v>
      </c>
    </row>
    <row r="4197">
      <c r="A4197" s="257"/>
      <c r="B4197" s="258" t="s">
        <v>14</v>
      </c>
    </row>
    <row r="4198">
      <c r="A4198" s="257"/>
      <c r="B4198" s="258" t="s">
        <v>14</v>
      </c>
    </row>
    <row r="4199">
      <c r="A4199" s="257"/>
      <c r="B4199" s="258" t="s">
        <v>14</v>
      </c>
    </row>
    <row r="4200">
      <c r="A4200" s="257"/>
      <c r="B4200" s="258" t="s">
        <v>14</v>
      </c>
    </row>
    <row r="4201">
      <c r="A4201" s="257"/>
      <c r="B4201" s="258" t="s">
        <v>14</v>
      </c>
    </row>
    <row r="4202">
      <c r="A4202" s="257"/>
      <c r="B4202" s="258" t="s">
        <v>14</v>
      </c>
    </row>
    <row r="4203">
      <c r="A4203" s="257"/>
      <c r="B4203" s="258" t="s">
        <v>14</v>
      </c>
    </row>
    <row r="4204">
      <c r="A4204" s="257"/>
      <c r="B4204" s="258" t="s">
        <v>14</v>
      </c>
    </row>
    <row r="4205">
      <c r="A4205" s="257"/>
      <c r="B4205" s="258" t="s">
        <v>14</v>
      </c>
    </row>
    <row r="4206">
      <c r="A4206" s="257"/>
      <c r="B4206" s="258" t="s">
        <v>14</v>
      </c>
    </row>
    <row r="4207">
      <c r="A4207" s="257"/>
      <c r="B4207" s="258" t="s">
        <v>14</v>
      </c>
    </row>
    <row r="4208">
      <c r="A4208" s="257"/>
      <c r="B4208" s="258" t="s">
        <v>14</v>
      </c>
    </row>
    <row r="4209">
      <c r="A4209" s="257"/>
      <c r="B4209" s="258" t="s">
        <v>14</v>
      </c>
    </row>
    <row r="4210">
      <c r="A4210" s="257"/>
      <c r="B4210" s="258" t="s">
        <v>14</v>
      </c>
    </row>
    <row r="4211">
      <c r="A4211" s="257"/>
      <c r="B4211" s="258" t="s">
        <v>14</v>
      </c>
    </row>
    <row r="4212">
      <c r="A4212" s="257"/>
      <c r="B4212" s="258" t="s">
        <v>14</v>
      </c>
    </row>
    <row r="4213">
      <c r="A4213" s="257"/>
      <c r="B4213" s="258" t="s">
        <v>14</v>
      </c>
    </row>
    <row r="4214">
      <c r="A4214" s="257"/>
      <c r="B4214" s="258" t="s">
        <v>14</v>
      </c>
    </row>
    <row r="4215">
      <c r="A4215" s="257"/>
      <c r="B4215" s="258" t="s">
        <v>14</v>
      </c>
    </row>
    <row r="4216">
      <c r="A4216" s="257"/>
      <c r="B4216" s="258" t="s">
        <v>14</v>
      </c>
    </row>
    <row r="4217">
      <c r="A4217" s="257"/>
      <c r="B4217" s="258" t="s">
        <v>14</v>
      </c>
    </row>
    <row r="4218">
      <c r="A4218" s="257"/>
      <c r="B4218" s="258" t="s">
        <v>14</v>
      </c>
    </row>
    <row r="4219">
      <c r="A4219" s="257"/>
      <c r="B4219" s="258" t="s">
        <v>14</v>
      </c>
    </row>
    <row r="4220">
      <c r="A4220" s="257"/>
      <c r="B4220" s="258" t="s">
        <v>14</v>
      </c>
    </row>
    <row r="4221">
      <c r="A4221" s="257"/>
      <c r="B4221" s="258" t="s">
        <v>14</v>
      </c>
    </row>
    <row r="4222">
      <c r="A4222" s="257"/>
      <c r="B4222" s="258" t="s">
        <v>14</v>
      </c>
    </row>
    <row r="4223">
      <c r="A4223" s="257"/>
      <c r="B4223" s="258" t="s">
        <v>14</v>
      </c>
    </row>
    <row r="4224">
      <c r="A4224" s="257"/>
      <c r="B4224" s="258" t="s">
        <v>14</v>
      </c>
    </row>
    <row r="4225">
      <c r="A4225" s="257"/>
      <c r="B4225" s="258" t="s">
        <v>14</v>
      </c>
    </row>
    <row r="4226">
      <c r="A4226" s="257"/>
      <c r="B4226" s="258" t="s">
        <v>14</v>
      </c>
    </row>
    <row r="4227">
      <c r="A4227" s="257"/>
      <c r="B4227" s="258" t="s">
        <v>14</v>
      </c>
    </row>
    <row r="4228">
      <c r="A4228" s="257"/>
      <c r="B4228" s="258" t="s">
        <v>14</v>
      </c>
    </row>
    <row r="4229">
      <c r="A4229" s="257"/>
      <c r="B4229" s="258" t="s">
        <v>14</v>
      </c>
    </row>
    <row r="4230">
      <c r="A4230" s="257"/>
      <c r="B4230" s="258" t="s">
        <v>14</v>
      </c>
    </row>
    <row r="4231">
      <c r="A4231" s="257"/>
      <c r="B4231" s="258" t="s">
        <v>14</v>
      </c>
    </row>
    <row r="4232">
      <c r="A4232" s="257"/>
      <c r="B4232" s="258" t="s">
        <v>14</v>
      </c>
    </row>
    <row r="4233">
      <c r="A4233" s="257"/>
      <c r="B4233" s="258" t="s">
        <v>14</v>
      </c>
    </row>
    <row r="4234">
      <c r="A4234" s="257"/>
      <c r="B4234" s="258" t="s">
        <v>14</v>
      </c>
    </row>
    <row r="4235">
      <c r="A4235" s="257"/>
      <c r="B4235" s="258" t="s">
        <v>14</v>
      </c>
    </row>
    <row r="4236">
      <c r="A4236" s="257"/>
      <c r="B4236" s="258" t="s">
        <v>14</v>
      </c>
    </row>
    <row r="4237">
      <c r="A4237" s="257"/>
      <c r="B4237" s="258" t="s">
        <v>14</v>
      </c>
    </row>
    <row r="4238">
      <c r="A4238" s="257"/>
      <c r="B4238" s="258" t="s">
        <v>14</v>
      </c>
    </row>
    <row r="4239">
      <c r="A4239" s="257"/>
      <c r="B4239" s="258" t="s">
        <v>14</v>
      </c>
    </row>
    <row r="4240">
      <c r="A4240" s="257"/>
      <c r="B4240" s="258" t="s">
        <v>14</v>
      </c>
    </row>
    <row r="4241">
      <c r="A4241" s="257"/>
      <c r="B4241" s="258" t="s">
        <v>14</v>
      </c>
    </row>
    <row r="4242">
      <c r="A4242" s="257"/>
      <c r="B4242" s="258" t="s">
        <v>14</v>
      </c>
    </row>
    <row r="4243">
      <c r="A4243" s="257"/>
      <c r="B4243" s="258" t="s">
        <v>14</v>
      </c>
    </row>
    <row r="4244">
      <c r="A4244" s="257"/>
      <c r="B4244" s="258" t="s">
        <v>14</v>
      </c>
    </row>
    <row r="4245">
      <c r="A4245" s="257"/>
      <c r="B4245" s="258" t="s">
        <v>14</v>
      </c>
    </row>
    <row r="4246">
      <c r="A4246" s="257"/>
      <c r="B4246" s="258" t="s">
        <v>14</v>
      </c>
    </row>
    <row r="4247">
      <c r="A4247" s="257"/>
      <c r="B4247" s="258" t="s">
        <v>14</v>
      </c>
    </row>
    <row r="4248">
      <c r="A4248" s="257"/>
      <c r="B4248" s="258" t="s">
        <v>14</v>
      </c>
    </row>
    <row r="4249">
      <c r="A4249" s="257"/>
      <c r="B4249" s="258" t="s">
        <v>14</v>
      </c>
    </row>
    <row r="4250">
      <c r="A4250" s="257"/>
      <c r="B4250" s="258" t="s">
        <v>14</v>
      </c>
    </row>
    <row r="4251">
      <c r="A4251" s="257"/>
      <c r="B4251" s="258" t="s">
        <v>14</v>
      </c>
    </row>
    <row r="4252">
      <c r="A4252" s="257"/>
      <c r="B4252" s="258" t="s">
        <v>14</v>
      </c>
    </row>
    <row r="4253">
      <c r="A4253" s="257"/>
      <c r="B4253" s="258" t="s">
        <v>14</v>
      </c>
    </row>
    <row r="4254">
      <c r="A4254" s="257"/>
      <c r="B4254" s="258" t="s">
        <v>14</v>
      </c>
    </row>
    <row r="4255">
      <c r="A4255" s="257"/>
      <c r="B4255" s="258" t="s">
        <v>14</v>
      </c>
    </row>
    <row r="4256">
      <c r="A4256" s="257"/>
      <c r="B4256" s="258" t="s">
        <v>14</v>
      </c>
    </row>
    <row r="4257">
      <c r="A4257" s="257"/>
      <c r="B4257" s="258" t="s">
        <v>14</v>
      </c>
    </row>
    <row r="4258">
      <c r="A4258" s="257"/>
      <c r="B4258" s="258" t="s">
        <v>14</v>
      </c>
    </row>
    <row r="4259">
      <c r="A4259" s="257"/>
      <c r="B4259" s="258" t="s">
        <v>14</v>
      </c>
    </row>
    <row r="4260">
      <c r="A4260" s="257"/>
      <c r="B4260" s="258" t="s">
        <v>14</v>
      </c>
    </row>
    <row r="4261">
      <c r="A4261" s="257"/>
      <c r="B4261" s="258" t="s">
        <v>14</v>
      </c>
    </row>
    <row r="4262">
      <c r="A4262" s="257"/>
      <c r="B4262" s="258" t="s">
        <v>14</v>
      </c>
    </row>
    <row r="4263">
      <c r="A4263" s="257"/>
      <c r="B4263" s="258" t="s">
        <v>14</v>
      </c>
    </row>
    <row r="4264">
      <c r="A4264" s="257"/>
      <c r="B4264" s="258" t="s">
        <v>14</v>
      </c>
    </row>
    <row r="4265">
      <c r="A4265" s="257"/>
      <c r="B4265" s="258" t="s">
        <v>14</v>
      </c>
    </row>
    <row r="4266">
      <c r="A4266" s="257"/>
      <c r="B4266" s="258" t="s">
        <v>14</v>
      </c>
    </row>
    <row r="4267">
      <c r="A4267" s="257"/>
      <c r="B4267" s="258" t="s">
        <v>14</v>
      </c>
    </row>
    <row r="4268">
      <c r="A4268" s="257"/>
      <c r="B4268" s="258" t="s">
        <v>14</v>
      </c>
    </row>
    <row r="4269">
      <c r="A4269" s="257"/>
      <c r="B4269" s="258" t="s">
        <v>14</v>
      </c>
    </row>
    <row r="4270">
      <c r="A4270" s="257"/>
      <c r="B4270" s="258" t="s">
        <v>14</v>
      </c>
    </row>
    <row r="4271">
      <c r="A4271" s="257"/>
      <c r="B4271" s="258" t="s">
        <v>14</v>
      </c>
    </row>
    <row r="4272">
      <c r="A4272" s="257"/>
      <c r="B4272" s="258" t="s">
        <v>14</v>
      </c>
    </row>
    <row r="4273">
      <c r="A4273" s="257"/>
      <c r="B4273" s="258" t="s">
        <v>14</v>
      </c>
    </row>
    <row r="4274">
      <c r="A4274" s="257"/>
      <c r="B4274" s="258" t="s">
        <v>14</v>
      </c>
    </row>
    <row r="4275">
      <c r="A4275" s="257"/>
      <c r="B4275" s="258" t="s">
        <v>14</v>
      </c>
    </row>
    <row r="4276">
      <c r="A4276" s="257"/>
      <c r="B4276" s="258" t="s">
        <v>14</v>
      </c>
    </row>
    <row r="4277">
      <c r="A4277" s="257"/>
      <c r="B4277" s="258" t="s">
        <v>14</v>
      </c>
    </row>
    <row r="4278">
      <c r="A4278" s="257"/>
      <c r="B4278" s="258" t="s">
        <v>14</v>
      </c>
    </row>
    <row r="4279">
      <c r="A4279" s="257"/>
      <c r="B4279" s="258" t="s">
        <v>14</v>
      </c>
    </row>
    <row r="4280">
      <c r="A4280" s="257"/>
      <c r="B4280" s="258" t="s">
        <v>14</v>
      </c>
    </row>
    <row r="4281">
      <c r="A4281" s="257"/>
      <c r="B4281" s="258" t="s">
        <v>14</v>
      </c>
    </row>
    <row r="4282">
      <c r="A4282" s="257"/>
      <c r="B4282" s="258" t="s">
        <v>14</v>
      </c>
    </row>
    <row r="4283">
      <c r="A4283" s="257"/>
      <c r="B4283" s="258" t="s">
        <v>14</v>
      </c>
    </row>
    <row r="4284">
      <c r="A4284" s="257"/>
      <c r="B4284" s="258" t="s">
        <v>14</v>
      </c>
    </row>
    <row r="4285">
      <c r="A4285" s="257"/>
      <c r="B4285" s="258" t="s">
        <v>14</v>
      </c>
    </row>
    <row r="4286">
      <c r="A4286" s="257"/>
      <c r="B4286" s="258" t="s">
        <v>14</v>
      </c>
    </row>
    <row r="4287">
      <c r="A4287" s="257"/>
      <c r="B4287" s="258" t="s">
        <v>14</v>
      </c>
    </row>
    <row r="4288">
      <c r="A4288" s="257"/>
      <c r="B4288" s="258" t="s">
        <v>14</v>
      </c>
    </row>
    <row r="4289">
      <c r="A4289" s="257"/>
      <c r="B4289" s="258" t="s">
        <v>14</v>
      </c>
    </row>
    <row r="4290">
      <c r="A4290" s="257"/>
      <c r="B4290" s="258" t="s">
        <v>14</v>
      </c>
    </row>
    <row r="4291">
      <c r="A4291" s="257"/>
      <c r="B4291" s="258" t="s">
        <v>14</v>
      </c>
    </row>
    <row r="4292">
      <c r="A4292" s="257"/>
      <c r="B4292" s="258" t="s">
        <v>14</v>
      </c>
    </row>
    <row r="4293">
      <c r="A4293" s="257"/>
      <c r="B4293" s="258" t="s">
        <v>14</v>
      </c>
    </row>
    <row r="4294">
      <c r="A4294" s="257"/>
      <c r="B4294" s="258" t="s">
        <v>14</v>
      </c>
    </row>
    <row r="4295">
      <c r="A4295" s="257"/>
      <c r="B4295" s="258" t="s">
        <v>14</v>
      </c>
    </row>
    <row r="4296">
      <c r="A4296" s="257"/>
      <c r="B4296" s="258" t="s">
        <v>14</v>
      </c>
    </row>
    <row r="4297">
      <c r="A4297" s="257"/>
      <c r="B4297" s="258" t="s">
        <v>14</v>
      </c>
    </row>
    <row r="4298">
      <c r="A4298" s="257"/>
      <c r="B4298" s="258" t="s">
        <v>14</v>
      </c>
    </row>
    <row r="4299">
      <c r="A4299" s="257"/>
      <c r="B4299" s="258" t="s">
        <v>14</v>
      </c>
    </row>
    <row r="4300">
      <c r="A4300" s="257"/>
      <c r="B4300" s="258" t="s">
        <v>14</v>
      </c>
    </row>
    <row r="4301">
      <c r="A4301" s="257"/>
      <c r="B4301" s="258" t="s">
        <v>14</v>
      </c>
    </row>
    <row r="4302">
      <c r="A4302" s="257"/>
      <c r="B4302" s="258" t="s">
        <v>14</v>
      </c>
    </row>
    <row r="4303">
      <c r="A4303" s="257"/>
      <c r="B4303" s="258" t="s">
        <v>14</v>
      </c>
    </row>
    <row r="4304">
      <c r="A4304" s="257"/>
      <c r="B4304" s="258" t="s">
        <v>14</v>
      </c>
    </row>
    <row r="4305">
      <c r="A4305" s="257"/>
      <c r="B4305" s="258" t="s">
        <v>14</v>
      </c>
    </row>
    <row r="4306">
      <c r="A4306" s="257"/>
      <c r="B4306" s="258" t="s">
        <v>14</v>
      </c>
    </row>
    <row r="4307">
      <c r="A4307" s="257"/>
      <c r="B4307" s="258" t="s">
        <v>14</v>
      </c>
    </row>
    <row r="4308">
      <c r="A4308" s="257"/>
      <c r="B4308" s="258" t="s">
        <v>14</v>
      </c>
    </row>
    <row r="4309">
      <c r="A4309" s="257"/>
      <c r="B4309" s="258" t="s">
        <v>14</v>
      </c>
    </row>
    <row r="4310">
      <c r="A4310" s="257"/>
      <c r="B4310" s="258" t="s">
        <v>14</v>
      </c>
    </row>
    <row r="4311">
      <c r="A4311" s="257"/>
      <c r="B4311" s="258" t="s">
        <v>14</v>
      </c>
    </row>
    <row r="4312">
      <c r="A4312" s="257"/>
      <c r="B4312" s="258" t="s">
        <v>14</v>
      </c>
    </row>
    <row r="4313">
      <c r="A4313" s="257"/>
      <c r="B4313" s="258" t="s">
        <v>14</v>
      </c>
    </row>
    <row r="4314">
      <c r="A4314" s="257"/>
      <c r="B4314" s="258" t="s">
        <v>14</v>
      </c>
    </row>
    <row r="4315">
      <c r="A4315" s="257"/>
      <c r="B4315" s="258" t="s">
        <v>14</v>
      </c>
    </row>
    <row r="4316">
      <c r="A4316" s="257"/>
      <c r="B4316" s="258" t="s">
        <v>14</v>
      </c>
    </row>
    <row r="4317">
      <c r="A4317" s="257"/>
      <c r="B4317" s="258" t="s">
        <v>14</v>
      </c>
    </row>
    <row r="4318">
      <c r="A4318" s="257"/>
      <c r="B4318" s="258" t="s">
        <v>14</v>
      </c>
    </row>
    <row r="4319">
      <c r="A4319" s="257"/>
      <c r="B4319" s="258" t="s">
        <v>14</v>
      </c>
    </row>
    <row r="4320">
      <c r="A4320" s="257"/>
      <c r="B4320" s="258" t="s">
        <v>14</v>
      </c>
    </row>
    <row r="4321">
      <c r="A4321" s="257"/>
      <c r="B4321" s="258" t="s">
        <v>14</v>
      </c>
    </row>
    <row r="4322">
      <c r="A4322" s="257"/>
      <c r="B4322" s="258" t="s">
        <v>14</v>
      </c>
    </row>
    <row r="4323">
      <c r="A4323" s="257"/>
      <c r="B4323" s="258" t="s">
        <v>14</v>
      </c>
    </row>
    <row r="4324">
      <c r="A4324" s="257"/>
      <c r="B4324" s="258" t="s">
        <v>14</v>
      </c>
    </row>
    <row r="4325">
      <c r="A4325" s="257"/>
      <c r="B4325" s="258" t="s">
        <v>14</v>
      </c>
    </row>
    <row r="4326">
      <c r="A4326" s="257"/>
      <c r="B4326" s="258" t="s">
        <v>14</v>
      </c>
    </row>
    <row r="4327">
      <c r="A4327" s="257"/>
      <c r="B4327" s="258" t="s">
        <v>14</v>
      </c>
    </row>
    <row r="4328">
      <c r="A4328" s="257"/>
      <c r="B4328" s="258" t="s">
        <v>14</v>
      </c>
    </row>
    <row r="4329">
      <c r="A4329" s="257"/>
      <c r="B4329" s="258" t="s">
        <v>14</v>
      </c>
    </row>
    <row r="4330">
      <c r="A4330" s="257"/>
      <c r="B4330" s="258" t="s">
        <v>14</v>
      </c>
    </row>
    <row r="4331">
      <c r="A4331" s="257"/>
      <c r="B4331" s="258" t="s">
        <v>14</v>
      </c>
    </row>
    <row r="4332">
      <c r="A4332" s="257"/>
      <c r="B4332" s="258" t="s">
        <v>14</v>
      </c>
    </row>
    <row r="4333">
      <c r="A4333" s="257"/>
      <c r="B4333" s="258" t="s">
        <v>14</v>
      </c>
    </row>
    <row r="4334">
      <c r="A4334" s="257"/>
      <c r="B4334" s="258" t="s">
        <v>14</v>
      </c>
    </row>
    <row r="4335">
      <c r="A4335" s="257"/>
      <c r="B4335" s="258" t="s">
        <v>14</v>
      </c>
    </row>
    <row r="4336">
      <c r="A4336" s="257"/>
      <c r="B4336" s="258" t="s">
        <v>14</v>
      </c>
    </row>
    <row r="4337">
      <c r="A4337" s="257"/>
      <c r="B4337" s="258" t="s">
        <v>14</v>
      </c>
    </row>
    <row r="4338">
      <c r="A4338" s="257"/>
      <c r="B4338" s="258" t="s">
        <v>14</v>
      </c>
    </row>
    <row r="4339">
      <c r="A4339" s="257"/>
      <c r="B4339" s="258" t="s">
        <v>14</v>
      </c>
    </row>
    <row r="4340">
      <c r="A4340" s="257"/>
      <c r="B4340" s="258" t="s">
        <v>14</v>
      </c>
    </row>
    <row r="4341">
      <c r="A4341" s="257"/>
      <c r="B4341" s="258" t="s">
        <v>14</v>
      </c>
    </row>
    <row r="4342">
      <c r="A4342" s="257"/>
      <c r="B4342" s="258" t="s">
        <v>14</v>
      </c>
    </row>
    <row r="4343">
      <c r="A4343" s="257"/>
      <c r="B4343" s="258" t="s">
        <v>14</v>
      </c>
    </row>
    <row r="4344">
      <c r="A4344" s="257"/>
      <c r="B4344" s="258" t="s">
        <v>14</v>
      </c>
    </row>
    <row r="4345">
      <c r="A4345" s="257"/>
      <c r="B4345" s="258" t="s">
        <v>14</v>
      </c>
    </row>
    <row r="4346">
      <c r="A4346" s="257"/>
      <c r="B4346" s="258" t="s">
        <v>14</v>
      </c>
    </row>
    <row r="4347">
      <c r="A4347" s="257"/>
      <c r="B4347" s="258" t="s">
        <v>14</v>
      </c>
    </row>
    <row r="4348">
      <c r="A4348" s="257"/>
      <c r="B4348" s="258" t="s">
        <v>14</v>
      </c>
    </row>
    <row r="4349">
      <c r="A4349" s="257"/>
      <c r="B4349" s="258" t="s">
        <v>14</v>
      </c>
    </row>
    <row r="4350">
      <c r="A4350" s="257"/>
      <c r="B4350" s="258" t="s">
        <v>14</v>
      </c>
    </row>
    <row r="4351">
      <c r="A4351" s="257"/>
      <c r="B4351" s="258" t="s">
        <v>14</v>
      </c>
    </row>
    <row r="4352">
      <c r="A4352" s="257"/>
      <c r="B4352" s="258" t="s">
        <v>14</v>
      </c>
    </row>
    <row r="4353">
      <c r="A4353" s="257"/>
      <c r="B4353" s="258" t="s">
        <v>14</v>
      </c>
    </row>
    <row r="4354">
      <c r="A4354" s="257"/>
      <c r="B4354" s="258" t="s">
        <v>14</v>
      </c>
    </row>
    <row r="4355">
      <c r="A4355" s="257"/>
      <c r="B4355" s="258" t="s">
        <v>14</v>
      </c>
    </row>
    <row r="4356">
      <c r="A4356" s="257"/>
      <c r="B4356" s="258" t="s">
        <v>14</v>
      </c>
    </row>
    <row r="4357">
      <c r="A4357" s="257"/>
      <c r="B4357" s="258" t="s">
        <v>14</v>
      </c>
    </row>
    <row r="4358">
      <c r="A4358" s="257"/>
      <c r="B4358" s="258" t="s">
        <v>14</v>
      </c>
    </row>
    <row r="4359">
      <c r="A4359" s="257"/>
      <c r="B4359" s="258" t="s">
        <v>14</v>
      </c>
    </row>
    <row r="4360">
      <c r="A4360" s="257"/>
      <c r="B4360" s="258" t="s">
        <v>14</v>
      </c>
    </row>
    <row r="4361">
      <c r="A4361" s="257"/>
      <c r="B4361" s="258" t="s">
        <v>14</v>
      </c>
    </row>
    <row r="4362">
      <c r="A4362" s="257"/>
      <c r="B4362" s="258" t="s">
        <v>14</v>
      </c>
    </row>
    <row r="4363">
      <c r="A4363" s="257"/>
      <c r="B4363" s="258" t="s">
        <v>14</v>
      </c>
    </row>
    <row r="4364">
      <c r="A4364" s="257"/>
      <c r="B4364" s="258" t="s">
        <v>14</v>
      </c>
    </row>
    <row r="4365">
      <c r="A4365" s="257"/>
      <c r="B4365" s="258" t="s">
        <v>14</v>
      </c>
    </row>
    <row r="4366">
      <c r="A4366" s="257"/>
      <c r="B4366" s="258" t="s">
        <v>14</v>
      </c>
    </row>
    <row r="4367">
      <c r="A4367" s="257"/>
      <c r="B4367" s="258" t="s">
        <v>14</v>
      </c>
    </row>
    <row r="4368">
      <c r="A4368" s="257"/>
      <c r="B4368" s="258" t="s">
        <v>14</v>
      </c>
    </row>
    <row r="4369">
      <c r="A4369" s="257"/>
      <c r="B4369" s="258" t="s">
        <v>14</v>
      </c>
    </row>
    <row r="4370">
      <c r="A4370" s="257"/>
      <c r="B4370" s="258" t="s">
        <v>14</v>
      </c>
    </row>
    <row r="4371">
      <c r="A4371" s="257"/>
      <c r="B4371" s="258" t="s">
        <v>14</v>
      </c>
    </row>
    <row r="4372">
      <c r="A4372" s="257"/>
      <c r="B4372" s="258" t="s">
        <v>14</v>
      </c>
    </row>
    <row r="4373">
      <c r="A4373" s="257"/>
      <c r="B4373" s="258" t="s">
        <v>14</v>
      </c>
    </row>
    <row r="4374">
      <c r="A4374" s="257"/>
      <c r="B4374" s="258" t="s">
        <v>14</v>
      </c>
    </row>
    <row r="4375">
      <c r="A4375" s="257"/>
      <c r="B4375" s="258" t="s">
        <v>14</v>
      </c>
    </row>
    <row r="4376">
      <c r="A4376" s="257"/>
      <c r="B4376" s="258" t="s">
        <v>14</v>
      </c>
    </row>
    <row r="4377">
      <c r="A4377" s="257"/>
      <c r="B4377" s="258" t="s">
        <v>14</v>
      </c>
    </row>
    <row r="4378">
      <c r="A4378" s="257"/>
      <c r="B4378" s="258" t="s">
        <v>14</v>
      </c>
    </row>
    <row r="4379">
      <c r="A4379" s="257"/>
      <c r="B4379" s="258" t="s">
        <v>14</v>
      </c>
    </row>
    <row r="4380">
      <c r="A4380" s="257"/>
      <c r="B4380" s="258" t="s">
        <v>14</v>
      </c>
    </row>
    <row r="4381">
      <c r="A4381" s="257"/>
      <c r="B4381" s="258" t="s">
        <v>14</v>
      </c>
    </row>
    <row r="4382">
      <c r="A4382" s="257"/>
      <c r="B4382" s="258" t="s">
        <v>14</v>
      </c>
    </row>
    <row r="4383">
      <c r="A4383" s="257"/>
      <c r="B4383" s="258" t="s">
        <v>14</v>
      </c>
    </row>
    <row r="4384">
      <c r="A4384" s="257"/>
      <c r="B4384" s="258" t="s">
        <v>14</v>
      </c>
    </row>
    <row r="4385">
      <c r="A4385" s="257"/>
      <c r="B4385" s="258" t="s">
        <v>14</v>
      </c>
    </row>
    <row r="4386">
      <c r="A4386" s="257"/>
      <c r="B4386" s="258" t="s">
        <v>14</v>
      </c>
    </row>
    <row r="4387">
      <c r="A4387" s="257"/>
      <c r="B4387" s="258" t="s">
        <v>14</v>
      </c>
    </row>
    <row r="4388">
      <c r="A4388" s="257"/>
      <c r="B4388" s="258" t="s">
        <v>14</v>
      </c>
    </row>
    <row r="4389">
      <c r="A4389" s="257"/>
      <c r="B4389" s="258" t="s">
        <v>14</v>
      </c>
    </row>
    <row r="4390">
      <c r="A4390" s="257"/>
      <c r="B4390" s="258" t="s">
        <v>14</v>
      </c>
    </row>
    <row r="4391">
      <c r="A4391" s="257"/>
      <c r="B4391" s="258" t="s">
        <v>14</v>
      </c>
    </row>
    <row r="4392">
      <c r="A4392" s="257"/>
      <c r="B4392" s="258" t="s">
        <v>14</v>
      </c>
    </row>
    <row r="4393">
      <c r="A4393" s="257"/>
      <c r="B4393" s="258" t="s">
        <v>14</v>
      </c>
    </row>
    <row r="4394">
      <c r="A4394" s="257"/>
      <c r="B4394" s="258" t="s">
        <v>14</v>
      </c>
    </row>
    <row r="4395">
      <c r="A4395" s="257"/>
      <c r="B4395" s="258" t="s">
        <v>14</v>
      </c>
    </row>
    <row r="4396">
      <c r="A4396" s="257"/>
      <c r="B4396" s="258" t="s">
        <v>14</v>
      </c>
    </row>
    <row r="4397">
      <c r="A4397" s="257"/>
      <c r="B4397" s="258" t="s">
        <v>14</v>
      </c>
    </row>
    <row r="4398">
      <c r="A4398" s="257"/>
      <c r="B4398" s="258" t="s">
        <v>14</v>
      </c>
    </row>
    <row r="4399">
      <c r="A4399" s="257"/>
      <c r="B4399" s="258" t="s">
        <v>14</v>
      </c>
    </row>
    <row r="4400">
      <c r="A4400" s="257"/>
      <c r="B4400" s="258" t="s">
        <v>14</v>
      </c>
    </row>
    <row r="4401">
      <c r="A4401" s="257"/>
      <c r="B4401" s="258" t="s">
        <v>14</v>
      </c>
    </row>
    <row r="4402">
      <c r="A4402" s="257"/>
      <c r="B4402" s="258" t="s">
        <v>14</v>
      </c>
    </row>
    <row r="4403">
      <c r="A4403" s="257"/>
      <c r="B4403" s="258" t="s">
        <v>14</v>
      </c>
    </row>
    <row r="4404">
      <c r="A4404" s="257"/>
      <c r="B4404" s="258" t="s">
        <v>14</v>
      </c>
    </row>
    <row r="4405">
      <c r="A4405" s="257"/>
      <c r="B4405" s="258" t="s">
        <v>14</v>
      </c>
    </row>
    <row r="4406">
      <c r="A4406" s="257"/>
      <c r="B4406" s="258" t="s">
        <v>14</v>
      </c>
    </row>
    <row r="4407">
      <c r="A4407" s="257"/>
      <c r="B4407" s="258" t="s">
        <v>14</v>
      </c>
    </row>
    <row r="4408">
      <c r="A4408" s="257"/>
      <c r="B4408" s="258" t="s">
        <v>14</v>
      </c>
    </row>
    <row r="4409">
      <c r="A4409" s="257"/>
      <c r="B4409" s="258" t="s">
        <v>14</v>
      </c>
    </row>
    <row r="4410">
      <c r="A4410" s="257"/>
      <c r="B4410" s="258" t="s">
        <v>14</v>
      </c>
    </row>
    <row r="4411">
      <c r="A4411" s="257"/>
      <c r="B4411" s="258" t="s">
        <v>14</v>
      </c>
    </row>
    <row r="4412">
      <c r="A4412" s="257"/>
      <c r="B4412" s="258" t="s">
        <v>14</v>
      </c>
    </row>
    <row r="4413">
      <c r="A4413" s="257"/>
      <c r="B4413" s="258" t="s">
        <v>14</v>
      </c>
    </row>
    <row r="4414">
      <c r="A4414" s="257"/>
      <c r="B4414" s="258" t="s">
        <v>14</v>
      </c>
    </row>
    <row r="4415">
      <c r="A4415" s="257"/>
      <c r="B4415" s="258" t="s">
        <v>14</v>
      </c>
    </row>
    <row r="4416">
      <c r="A4416" s="257"/>
      <c r="B4416" s="258" t="s">
        <v>14</v>
      </c>
    </row>
    <row r="4417">
      <c r="A4417" s="257"/>
      <c r="B4417" s="258" t="s">
        <v>14</v>
      </c>
    </row>
    <row r="4418">
      <c r="A4418" s="257"/>
      <c r="B4418" s="258" t="s">
        <v>14</v>
      </c>
    </row>
    <row r="4419">
      <c r="A4419" s="257"/>
      <c r="B4419" s="258" t="s">
        <v>14</v>
      </c>
    </row>
    <row r="4420">
      <c r="A4420" s="257"/>
      <c r="B4420" s="258" t="s">
        <v>14</v>
      </c>
    </row>
    <row r="4421">
      <c r="A4421" s="257"/>
      <c r="B4421" s="258" t="s">
        <v>14</v>
      </c>
    </row>
    <row r="4422">
      <c r="A4422" s="257"/>
      <c r="B4422" s="258" t="s">
        <v>14</v>
      </c>
    </row>
    <row r="4423">
      <c r="A4423" s="257"/>
      <c r="B4423" s="258" t="s">
        <v>14</v>
      </c>
    </row>
    <row r="4424">
      <c r="A4424" s="257"/>
      <c r="B4424" s="258" t="s">
        <v>14</v>
      </c>
    </row>
    <row r="4425">
      <c r="A4425" s="257"/>
      <c r="B4425" s="258" t="s">
        <v>14</v>
      </c>
    </row>
    <row r="4426">
      <c r="A4426" s="257"/>
      <c r="B4426" s="258" t="s">
        <v>14</v>
      </c>
    </row>
    <row r="4427">
      <c r="A4427" s="257"/>
      <c r="B4427" s="258" t="s">
        <v>14</v>
      </c>
    </row>
    <row r="4428">
      <c r="A4428" s="257"/>
      <c r="B4428" s="258" t="s">
        <v>14</v>
      </c>
    </row>
    <row r="4429">
      <c r="A4429" s="257"/>
      <c r="B4429" s="258" t="s">
        <v>14</v>
      </c>
    </row>
    <row r="4430">
      <c r="A4430" s="257"/>
      <c r="B4430" s="258" t="s">
        <v>14</v>
      </c>
    </row>
    <row r="4431">
      <c r="A4431" s="257"/>
      <c r="B4431" s="258" t="s">
        <v>14</v>
      </c>
    </row>
    <row r="4432">
      <c r="A4432" s="257"/>
      <c r="B4432" s="258" t="s">
        <v>14</v>
      </c>
    </row>
    <row r="4433">
      <c r="A4433" s="257"/>
      <c r="B4433" s="258" t="s">
        <v>14</v>
      </c>
    </row>
    <row r="4434">
      <c r="A4434" s="257"/>
      <c r="B4434" s="258" t="s">
        <v>14</v>
      </c>
    </row>
    <row r="4435">
      <c r="A4435" s="257"/>
      <c r="B4435" s="258" t="s">
        <v>14</v>
      </c>
    </row>
    <row r="4436">
      <c r="A4436" s="257"/>
      <c r="B4436" s="258" t="s">
        <v>14</v>
      </c>
    </row>
    <row r="4437">
      <c r="A4437" s="257"/>
      <c r="B4437" s="258" t="s">
        <v>14</v>
      </c>
    </row>
    <row r="4438">
      <c r="A4438" s="257"/>
      <c r="B4438" s="258" t="s">
        <v>14</v>
      </c>
    </row>
    <row r="4439">
      <c r="A4439" s="257"/>
      <c r="B4439" s="258" t="s">
        <v>14</v>
      </c>
    </row>
    <row r="4440">
      <c r="A4440" s="257"/>
      <c r="B4440" s="258" t="s">
        <v>14</v>
      </c>
    </row>
    <row r="4441">
      <c r="A4441" s="257"/>
      <c r="B4441" s="258" t="s">
        <v>14</v>
      </c>
    </row>
    <row r="4442">
      <c r="A4442" s="257"/>
      <c r="B4442" s="258" t="s">
        <v>14</v>
      </c>
    </row>
    <row r="4443">
      <c r="A4443" s="257"/>
      <c r="B4443" s="258" t="s">
        <v>14</v>
      </c>
    </row>
    <row r="4444">
      <c r="A4444" s="257"/>
      <c r="B4444" s="258" t="s">
        <v>14</v>
      </c>
    </row>
    <row r="4445">
      <c r="A4445" s="257"/>
      <c r="B4445" s="258" t="s">
        <v>14</v>
      </c>
    </row>
    <row r="4446">
      <c r="A4446" s="257"/>
      <c r="B4446" s="258" t="s">
        <v>14</v>
      </c>
    </row>
    <row r="4447">
      <c r="A4447" s="257"/>
      <c r="B4447" s="258" t="s">
        <v>14</v>
      </c>
    </row>
    <row r="4448">
      <c r="A4448" s="257"/>
      <c r="B4448" s="258" t="s">
        <v>14</v>
      </c>
    </row>
    <row r="4449">
      <c r="A4449" s="257"/>
      <c r="B4449" s="258" t="s">
        <v>14</v>
      </c>
    </row>
    <row r="4450">
      <c r="A4450" s="257"/>
      <c r="B4450" s="258" t="s">
        <v>14</v>
      </c>
    </row>
    <row r="4451">
      <c r="A4451" s="257"/>
      <c r="B4451" s="258" t="s">
        <v>14</v>
      </c>
    </row>
    <row r="4452">
      <c r="A4452" s="257"/>
      <c r="B4452" s="258" t="s">
        <v>14</v>
      </c>
    </row>
    <row r="4453">
      <c r="A4453" s="257"/>
      <c r="B4453" s="258" t="s">
        <v>14</v>
      </c>
    </row>
    <row r="4454">
      <c r="A4454" s="257"/>
      <c r="B4454" s="258" t="s">
        <v>14</v>
      </c>
    </row>
    <row r="4455">
      <c r="A4455" s="257"/>
      <c r="B4455" s="258" t="s">
        <v>14</v>
      </c>
    </row>
    <row r="4456">
      <c r="A4456" s="257"/>
      <c r="B4456" s="258" t="s">
        <v>14</v>
      </c>
    </row>
    <row r="4457">
      <c r="A4457" s="257"/>
      <c r="B4457" s="258" t="s">
        <v>14</v>
      </c>
    </row>
    <row r="4458">
      <c r="A4458" s="257"/>
      <c r="B4458" s="258" t="s">
        <v>14</v>
      </c>
    </row>
    <row r="4459">
      <c r="A4459" s="257"/>
      <c r="B4459" s="258" t="s">
        <v>14</v>
      </c>
    </row>
    <row r="4460">
      <c r="A4460" s="257"/>
      <c r="B4460" s="258" t="s">
        <v>14</v>
      </c>
    </row>
    <row r="4461">
      <c r="A4461" s="257"/>
      <c r="B4461" s="258" t="s">
        <v>14</v>
      </c>
    </row>
    <row r="4462">
      <c r="A4462" s="257"/>
      <c r="B4462" s="258" t="s">
        <v>14</v>
      </c>
    </row>
    <row r="4463">
      <c r="A4463" s="257"/>
      <c r="B4463" s="258" t="s">
        <v>14</v>
      </c>
    </row>
    <row r="4464">
      <c r="A4464" s="257"/>
      <c r="B4464" s="258" t="s">
        <v>14</v>
      </c>
    </row>
    <row r="4465">
      <c r="A4465" s="257"/>
      <c r="B4465" s="258" t="s">
        <v>14</v>
      </c>
    </row>
    <row r="4466">
      <c r="A4466" s="257"/>
      <c r="B4466" s="258" t="s">
        <v>14</v>
      </c>
    </row>
    <row r="4467">
      <c r="A4467" s="257"/>
      <c r="B4467" s="258" t="s">
        <v>14</v>
      </c>
    </row>
    <row r="4468">
      <c r="A4468" s="257"/>
      <c r="B4468" s="258" t="s">
        <v>14</v>
      </c>
    </row>
    <row r="4469">
      <c r="A4469" s="257"/>
      <c r="B4469" s="258" t="s">
        <v>14</v>
      </c>
    </row>
    <row r="4470">
      <c r="A4470" s="257"/>
      <c r="B4470" s="258" t="s">
        <v>14</v>
      </c>
    </row>
    <row r="4471">
      <c r="A4471" s="257"/>
      <c r="B4471" s="258" t="s">
        <v>14</v>
      </c>
    </row>
    <row r="4472">
      <c r="A4472" s="257"/>
      <c r="B4472" s="258" t="s">
        <v>14</v>
      </c>
    </row>
    <row r="4473">
      <c r="A4473" s="257"/>
      <c r="B4473" s="258" t="s">
        <v>14</v>
      </c>
    </row>
    <row r="4474">
      <c r="A4474" s="257"/>
      <c r="B4474" s="258" t="s">
        <v>14</v>
      </c>
    </row>
    <row r="4475">
      <c r="A4475" s="257"/>
      <c r="B4475" s="258" t="s">
        <v>14</v>
      </c>
    </row>
    <row r="4476">
      <c r="A4476" s="257"/>
      <c r="B4476" s="258" t="s">
        <v>14</v>
      </c>
    </row>
    <row r="4477">
      <c r="A4477" s="257"/>
      <c r="B4477" s="258" t="s">
        <v>14</v>
      </c>
    </row>
    <row r="4478">
      <c r="A4478" s="257"/>
      <c r="B4478" s="258" t="s">
        <v>14</v>
      </c>
    </row>
    <row r="4479">
      <c r="A4479" s="257"/>
      <c r="B4479" s="258" t="s">
        <v>14</v>
      </c>
    </row>
    <row r="4480">
      <c r="A4480" s="257"/>
      <c r="B4480" s="258" t="s">
        <v>14</v>
      </c>
    </row>
    <row r="4481">
      <c r="A4481" s="257"/>
      <c r="B4481" s="258" t="s">
        <v>14</v>
      </c>
    </row>
    <row r="4482">
      <c r="A4482" s="257"/>
      <c r="B4482" s="258" t="s">
        <v>14</v>
      </c>
    </row>
    <row r="4483">
      <c r="A4483" s="257"/>
      <c r="B4483" s="258" t="s">
        <v>14</v>
      </c>
    </row>
    <row r="4484">
      <c r="A4484" s="257"/>
      <c r="B4484" s="258" t="s">
        <v>14</v>
      </c>
    </row>
    <row r="4485">
      <c r="A4485" s="257"/>
      <c r="B4485" s="258" t="s">
        <v>14</v>
      </c>
    </row>
    <row r="4486">
      <c r="A4486" s="257"/>
      <c r="B4486" s="258" t="s">
        <v>14</v>
      </c>
    </row>
    <row r="4487">
      <c r="A4487" s="257"/>
      <c r="B4487" s="258" t="s">
        <v>14</v>
      </c>
    </row>
    <row r="4488">
      <c r="A4488" s="257"/>
      <c r="B4488" s="258" t="s">
        <v>14</v>
      </c>
    </row>
    <row r="4489">
      <c r="A4489" s="257"/>
      <c r="B4489" s="258" t="s">
        <v>14</v>
      </c>
    </row>
    <row r="4490">
      <c r="A4490" s="257"/>
      <c r="B4490" s="258" t="s">
        <v>14</v>
      </c>
    </row>
    <row r="4491">
      <c r="A4491" s="257"/>
      <c r="B4491" s="258" t="s">
        <v>14</v>
      </c>
    </row>
    <row r="4492">
      <c r="A4492" s="257"/>
      <c r="B4492" s="258" t="s">
        <v>14</v>
      </c>
    </row>
    <row r="4493">
      <c r="A4493" s="257"/>
      <c r="B4493" s="258" t="s">
        <v>14</v>
      </c>
    </row>
    <row r="4494">
      <c r="A4494" s="257"/>
      <c r="B4494" s="258" t="s">
        <v>14</v>
      </c>
    </row>
    <row r="4495">
      <c r="A4495" s="257"/>
      <c r="B4495" s="258" t="s">
        <v>14</v>
      </c>
    </row>
    <row r="4496">
      <c r="A4496" s="257"/>
      <c r="B4496" s="258" t="s">
        <v>14</v>
      </c>
    </row>
    <row r="4497">
      <c r="A4497" s="257"/>
      <c r="B4497" s="258" t="s">
        <v>14</v>
      </c>
    </row>
    <row r="4498">
      <c r="A4498" s="257"/>
      <c r="B4498" s="258" t="s">
        <v>14</v>
      </c>
    </row>
    <row r="4499">
      <c r="A4499" s="257"/>
      <c r="B4499" s="258" t="s">
        <v>14</v>
      </c>
    </row>
    <row r="4500">
      <c r="A4500" s="257"/>
      <c r="B4500" s="258" t="s">
        <v>14</v>
      </c>
    </row>
    <row r="4501">
      <c r="A4501" s="257"/>
      <c r="B4501" s="258" t="s">
        <v>14</v>
      </c>
    </row>
    <row r="4502">
      <c r="A4502" s="257"/>
      <c r="B4502" s="258" t="s">
        <v>14</v>
      </c>
    </row>
    <row r="4503">
      <c r="A4503" s="257"/>
      <c r="B4503" s="258" t="s">
        <v>14</v>
      </c>
    </row>
    <row r="4504">
      <c r="A4504" s="257"/>
      <c r="B4504" s="258" t="s">
        <v>14</v>
      </c>
    </row>
    <row r="4505">
      <c r="A4505" s="257"/>
      <c r="B4505" s="258" t="s">
        <v>14</v>
      </c>
    </row>
    <row r="4506">
      <c r="A4506" s="257"/>
      <c r="B4506" s="258" t="s">
        <v>14</v>
      </c>
    </row>
    <row r="4507">
      <c r="A4507" s="257"/>
      <c r="B4507" s="258" t="s">
        <v>14</v>
      </c>
    </row>
    <row r="4508">
      <c r="A4508" s="257"/>
      <c r="B4508" s="258" t="s">
        <v>14</v>
      </c>
    </row>
    <row r="4509">
      <c r="A4509" s="257"/>
      <c r="B4509" s="258" t="s">
        <v>14</v>
      </c>
    </row>
    <row r="4510">
      <c r="A4510" s="257"/>
      <c r="B4510" s="258" t="s">
        <v>14</v>
      </c>
    </row>
    <row r="4511">
      <c r="A4511" s="257"/>
      <c r="B4511" s="258" t="s">
        <v>14</v>
      </c>
    </row>
    <row r="4512">
      <c r="A4512" s="257"/>
      <c r="B4512" s="258" t="s">
        <v>14</v>
      </c>
    </row>
    <row r="4513">
      <c r="A4513" s="257"/>
      <c r="B4513" s="258" t="s">
        <v>14</v>
      </c>
    </row>
    <row r="4514">
      <c r="A4514" s="257"/>
      <c r="B4514" s="258" t="s">
        <v>14</v>
      </c>
    </row>
    <row r="4515">
      <c r="A4515" s="257"/>
      <c r="B4515" s="258" t="s">
        <v>14</v>
      </c>
    </row>
    <row r="4516">
      <c r="A4516" s="257"/>
      <c r="B4516" s="258" t="s">
        <v>14</v>
      </c>
    </row>
    <row r="4517">
      <c r="A4517" s="257"/>
      <c r="B4517" s="258" t="s">
        <v>14</v>
      </c>
    </row>
    <row r="4518">
      <c r="A4518" s="257"/>
      <c r="B4518" s="258" t="s">
        <v>14</v>
      </c>
    </row>
    <row r="4519">
      <c r="A4519" s="257"/>
      <c r="B4519" s="258" t="s">
        <v>14</v>
      </c>
    </row>
    <row r="4520">
      <c r="A4520" s="257"/>
      <c r="B4520" s="258" t="s">
        <v>14</v>
      </c>
    </row>
    <row r="4521">
      <c r="A4521" s="257"/>
      <c r="B4521" s="258" t="s">
        <v>14</v>
      </c>
    </row>
    <row r="4522">
      <c r="A4522" s="257"/>
      <c r="B4522" s="258" t="s">
        <v>14</v>
      </c>
    </row>
    <row r="4523">
      <c r="A4523" s="257"/>
      <c r="B4523" s="258" t="s">
        <v>14</v>
      </c>
    </row>
    <row r="4524">
      <c r="A4524" s="257"/>
      <c r="B4524" s="258" t="s">
        <v>14</v>
      </c>
    </row>
    <row r="4525">
      <c r="A4525" s="257"/>
      <c r="B4525" s="258" t="s">
        <v>14</v>
      </c>
    </row>
    <row r="4526">
      <c r="A4526" s="257"/>
      <c r="B4526" s="258" t="s">
        <v>14</v>
      </c>
    </row>
    <row r="4527">
      <c r="A4527" s="257"/>
      <c r="B4527" s="258" t="s">
        <v>14</v>
      </c>
    </row>
    <row r="4528">
      <c r="A4528" s="257"/>
      <c r="B4528" s="258" t="s">
        <v>14</v>
      </c>
    </row>
    <row r="4529">
      <c r="A4529" s="257"/>
      <c r="B4529" s="258" t="s">
        <v>14</v>
      </c>
    </row>
    <row r="4530">
      <c r="A4530" s="257"/>
      <c r="B4530" s="258" t="s">
        <v>14</v>
      </c>
    </row>
    <row r="4531">
      <c r="A4531" s="257"/>
      <c r="B4531" s="258" t="s">
        <v>14</v>
      </c>
    </row>
    <row r="4532">
      <c r="A4532" s="257"/>
      <c r="B4532" s="258" t="s">
        <v>14</v>
      </c>
    </row>
    <row r="4533">
      <c r="A4533" s="257"/>
      <c r="B4533" s="258" t="s">
        <v>14</v>
      </c>
    </row>
    <row r="4534">
      <c r="A4534" s="257"/>
      <c r="B4534" s="258" t="s">
        <v>14</v>
      </c>
    </row>
    <row r="4535">
      <c r="A4535" s="257"/>
      <c r="B4535" s="258" t="s">
        <v>14</v>
      </c>
    </row>
    <row r="4536">
      <c r="A4536" s="257"/>
      <c r="B4536" s="258" t="s">
        <v>14</v>
      </c>
    </row>
    <row r="4537">
      <c r="A4537" s="257"/>
      <c r="B4537" s="258" t="s">
        <v>14</v>
      </c>
    </row>
    <row r="4538">
      <c r="A4538" s="257"/>
      <c r="B4538" s="258" t="s">
        <v>14</v>
      </c>
    </row>
    <row r="4539">
      <c r="A4539" s="257"/>
      <c r="B4539" s="258" t="s">
        <v>14</v>
      </c>
    </row>
    <row r="4540">
      <c r="A4540" s="257"/>
      <c r="B4540" s="258" t="s">
        <v>14</v>
      </c>
    </row>
    <row r="4541">
      <c r="A4541" s="257"/>
      <c r="B4541" s="258" t="s">
        <v>14</v>
      </c>
    </row>
    <row r="4542">
      <c r="A4542" s="257"/>
      <c r="B4542" s="258" t="s">
        <v>14</v>
      </c>
    </row>
    <row r="4543">
      <c r="A4543" s="257"/>
      <c r="B4543" s="258" t="s">
        <v>14</v>
      </c>
    </row>
    <row r="4544">
      <c r="A4544" s="257"/>
      <c r="B4544" s="258" t="s">
        <v>14</v>
      </c>
    </row>
    <row r="4545">
      <c r="A4545" s="257"/>
      <c r="B4545" s="258" t="s">
        <v>14</v>
      </c>
    </row>
    <row r="4546">
      <c r="A4546" s="257"/>
      <c r="B4546" s="258" t="s">
        <v>14</v>
      </c>
    </row>
    <row r="4547">
      <c r="A4547" s="257"/>
      <c r="B4547" s="258" t="s">
        <v>14</v>
      </c>
    </row>
    <row r="4548">
      <c r="A4548" s="257"/>
      <c r="B4548" s="258" t="s">
        <v>14</v>
      </c>
    </row>
    <row r="4549">
      <c r="A4549" s="257"/>
      <c r="B4549" s="258" t="s">
        <v>14</v>
      </c>
    </row>
    <row r="4550">
      <c r="A4550" s="257"/>
      <c r="B4550" s="258" t="s">
        <v>14</v>
      </c>
    </row>
    <row r="4551">
      <c r="A4551" s="257"/>
      <c r="B4551" s="258" t="s">
        <v>14</v>
      </c>
    </row>
    <row r="4552">
      <c r="A4552" s="257"/>
      <c r="B4552" s="258" t="s">
        <v>14</v>
      </c>
    </row>
    <row r="4553">
      <c r="A4553" s="257"/>
      <c r="B4553" s="258" t="s">
        <v>14</v>
      </c>
    </row>
    <row r="4554">
      <c r="A4554" s="257"/>
      <c r="B4554" s="258" t="s">
        <v>14</v>
      </c>
    </row>
    <row r="4555">
      <c r="A4555" s="257"/>
      <c r="B4555" s="258" t="s">
        <v>14</v>
      </c>
    </row>
    <row r="4556">
      <c r="A4556" s="257"/>
      <c r="B4556" s="258" t="s">
        <v>14</v>
      </c>
    </row>
    <row r="4557">
      <c r="A4557" s="257"/>
      <c r="B4557" s="258" t="s">
        <v>14</v>
      </c>
    </row>
    <row r="4558">
      <c r="A4558" s="257"/>
      <c r="B4558" s="258" t="s">
        <v>14</v>
      </c>
    </row>
    <row r="4559">
      <c r="A4559" s="257"/>
      <c r="B4559" s="258" t="s">
        <v>14</v>
      </c>
    </row>
    <row r="4560">
      <c r="A4560" s="257"/>
      <c r="B4560" s="258" t="s">
        <v>14</v>
      </c>
    </row>
    <row r="4561">
      <c r="A4561" s="257"/>
      <c r="B4561" s="258" t="s">
        <v>14</v>
      </c>
    </row>
    <row r="4562">
      <c r="A4562" s="257"/>
      <c r="B4562" s="258" t="s">
        <v>14</v>
      </c>
    </row>
    <row r="4563">
      <c r="A4563" s="257"/>
      <c r="B4563" s="258" t="s">
        <v>14</v>
      </c>
    </row>
    <row r="4564">
      <c r="A4564" s="257"/>
      <c r="B4564" s="258" t="s">
        <v>14</v>
      </c>
    </row>
    <row r="4565">
      <c r="A4565" s="257"/>
      <c r="B4565" s="258" t="s">
        <v>14</v>
      </c>
    </row>
    <row r="4566">
      <c r="A4566" s="257"/>
      <c r="B4566" s="258" t="s">
        <v>14</v>
      </c>
    </row>
    <row r="4567">
      <c r="A4567" s="257"/>
      <c r="B4567" s="258" t="s">
        <v>14</v>
      </c>
    </row>
    <row r="4568">
      <c r="A4568" s="257"/>
      <c r="B4568" s="258" t="s">
        <v>14</v>
      </c>
    </row>
    <row r="4569">
      <c r="A4569" s="257"/>
      <c r="B4569" s="258" t="s">
        <v>14</v>
      </c>
    </row>
    <row r="4570">
      <c r="A4570" s="257"/>
      <c r="B4570" s="258" t="s">
        <v>14</v>
      </c>
    </row>
    <row r="4571">
      <c r="A4571" s="257"/>
      <c r="B4571" s="258" t="s">
        <v>14</v>
      </c>
    </row>
    <row r="4572">
      <c r="A4572" s="257"/>
      <c r="B4572" s="258" t="s">
        <v>14</v>
      </c>
    </row>
    <row r="4573">
      <c r="A4573" s="257"/>
      <c r="B4573" s="258" t="s">
        <v>14</v>
      </c>
    </row>
    <row r="4574">
      <c r="A4574" s="257"/>
      <c r="B4574" s="258" t="s">
        <v>14</v>
      </c>
    </row>
    <row r="4575">
      <c r="A4575" s="257"/>
      <c r="B4575" s="258" t="s">
        <v>14</v>
      </c>
    </row>
    <row r="4576">
      <c r="A4576" s="257"/>
      <c r="B4576" s="258" t="s">
        <v>14</v>
      </c>
    </row>
    <row r="4577">
      <c r="A4577" s="257"/>
      <c r="B4577" s="258" t="s">
        <v>14</v>
      </c>
    </row>
    <row r="4578">
      <c r="A4578" s="257"/>
      <c r="B4578" s="258" t="s">
        <v>14</v>
      </c>
    </row>
    <row r="4579">
      <c r="A4579" s="257"/>
      <c r="B4579" s="258" t="s">
        <v>14</v>
      </c>
    </row>
    <row r="4580">
      <c r="A4580" s="257"/>
      <c r="B4580" s="258" t="s">
        <v>14</v>
      </c>
    </row>
    <row r="4581">
      <c r="A4581" s="257"/>
      <c r="B4581" s="258" t="s">
        <v>14</v>
      </c>
    </row>
    <row r="4582">
      <c r="A4582" s="257"/>
      <c r="B4582" s="258" t="s">
        <v>14</v>
      </c>
    </row>
    <row r="4583">
      <c r="A4583" s="257"/>
      <c r="B4583" s="258" t="s">
        <v>14</v>
      </c>
    </row>
    <row r="4584">
      <c r="A4584" s="257"/>
      <c r="B4584" s="258" t="s">
        <v>14</v>
      </c>
    </row>
    <row r="4585">
      <c r="A4585" s="257"/>
      <c r="B4585" s="258" t="s">
        <v>14</v>
      </c>
    </row>
    <row r="4586">
      <c r="A4586" s="257"/>
      <c r="B4586" s="258" t="s">
        <v>14</v>
      </c>
    </row>
    <row r="4587">
      <c r="A4587" s="257"/>
      <c r="B4587" s="258" t="s">
        <v>14</v>
      </c>
    </row>
    <row r="4588">
      <c r="A4588" s="257"/>
      <c r="B4588" s="258" t="s">
        <v>14</v>
      </c>
    </row>
    <row r="4589">
      <c r="A4589" s="257"/>
      <c r="B4589" s="258" t="s">
        <v>14</v>
      </c>
    </row>
    <row r="4590">
      <c r="A4590" s="257"/>
      <c r="B4590" s="258" t="s">
        <v>14</v>
      </c>
    </row>
    <row r="4591">
      <c r="A4591" s="257"/>
      <c r="B4591" s="258" t="s">
        <v>14</v>
      </c>
    </row>
    <row r="4592">
      <c r="A4592" s="257"/>
      <c r="B4592" s="258" t="s">
        <v>14</v>
      </c>
    </row>
    <row r="4593">
      <c r="A4593" s="257"/>
      <c r="B4593" s="258" t="s">
        <v>14</v>
      </c>
    </row>
    <row r="4594">
      <c r="A4594" s="257"/>
      <c r="B4594" s="258" t="s">
        <v>14</v>
      </c>
    </row>
    <row r="4595">
      <c r="A4595" s="257"/>
      <c r="B4595" s="258" t="s">
        <v>14</v>
      </c>
    </row>
    <row r="4596">
      <c r="A4596" s="257"/>
      <c r="B4596" s="258" t="s">
        <v>14</v>
      </c>
    </row>
    <row r="4597">
      <c r="A4597" s="257"/>
      <c r="B4597" s="258" t="s">
        <v>14</v>
      </c>
    </row>
    <row r="4598">
      <c r="A4598" s="257"/>
      <c r="B4598" s="258" t="s">
        <v>14</v>
      </c>
    </row>
    <row r="4599">
      <c r="A4599" s="257"/>
      <c r="B4599" s="258" t="s">
        <v>14</v>
      </c>
    </row>
    <row r="4600">
      <c r="A4600" s="257"/>
      <c r="B4600" s="258" t="s">
        <v>14</v>
      </c>
    </row>
    <row r="4601">
      <c r="A4601" s="257"/>
      <c r="B4601" s="258" t="s">
        <v>14</v>
      </c>
    </row>
    <row r="4602">
      <c r="A4602" s="257"/>
      <c r="B4602" s="258" t="s">
        <v>14</v>
      </c>
    </row>
    <row r="4603">
      <c r="A4603" s="257"/>
      <c r="B4603" s="258" t="s">
        <v>14</v>
      </c>
    </row>
    <row r="4604">
      <c r="A4604" s="257"/>
      <c r="B4604" s="258" t="s">
        <v>14</v>
      </c>
    </row>
    <row r="4605">
      <c r="A4605" s="257"/>
      <c r="B4605" s="258" t="s">
        <v>14</v>
      </c>
    </row>
    <row r="4606">
      <c r="A4606" s="257"/>
      <c r="B4606" s="258" t="s">
        <v>14</v>
      </c>
    </row>
    <row r="4607">
      <c r="A4607" s="257"/>
      <c r="B4607" s="258" t="s">
        <v>14</v>
      </c>
    </row>
    <row r="4608">
      <c r="A4608" s="257"/>
      <c r="B4608" s="258" t="s">
        <v>14</v>
      </c>
    </row>
    <row r="4609">
      <c r="A4609" s="257"/>
      <c r="B4609" s="258" t="s">
        <v>14</v>
      </c>
    </row>
    <row r="4610">
      <c r="A4610" s="257"/>
      <c r="B4610" s="258" t="s">
        <v>14</v>
      </c>
    </row>
    <row r="4611">
      <c r="A4611" s="257"/>
      <c r="B4611" s="258" t="s">
        <v>14</v>
      </c>
    </row>
    <row r="4612">
      <c r="A4612" s="257"/>
      <c r="B4612" s="258" t="s">
        <v>14</v>
      </c>
    </row>
    <row r="4613">
      <c r="A4613" s="257"/>
      <c r="B4613" s="258" t="s">
        <v>14</v>
      </c>
    </row>
    <row r="4614">
      <c r="A4614" s="257"/>
      <c r="B4614" s="258" t="s">
        <v>14</v>
      </c>
    </row>
    <row r="4615">
      <c r="A4615" s="257"/>
      <c r="B4615" s="258" t="s">
        <v>14</v>
      </c>
    </row>
    <row r="4616">
      <c r="A4616" s="257"/>
      <c r="B4616" s="258" t="s">
        <v>14</v>
      </c>
    </row>
    <row r="4617">
      <c r="A4617" s="257"/>
      <c r="B4617" s="258" t="s">
        <v>14</v>
      </c>
    </row>
    <row r="4618">
      <c r="A4618" s="257"/>
      <c r="B4618" s="258" t="s">
        <v>14</v>
      </c>
    </row>
    <row r="4619">
      <c r="A4619" s="257"/>
      <c r="B4619" s="258" t="s">
        <v>14</v>
      </c>
    </row>
    <row r="4620">
      <c r="A4620" s="257"/>
      <c r="B4620" s="258" t="s">
        <v>14</v>
      </c>
    </row>
    <row r="4621">
      <c r="A4621" s="257"/>
      <c r="B4621" s="258" t="s">
        <v>14</v>
      </c>
    </row>
    <row r="4622">
      <c r="A4622" s="257"/>
      <c r="B4622" s="258" t="s">
        <v>14</v>
      </c>
    </row>
    <row r="4623">
      <c r="A4623" s="257"/>
      <c r="B4623" s="258" t="s">
        <v>14</v>
      </c>
    </row>
    <row r="4624">
      <c r="A4624" s="257"/>
      <c r="B4624" s="258" t="s">
        <v>14</v>
      </c>
    </row>
    <row r="4625">
      <c r="A4625" s="257"/>
      <c r="B4625" s="258" t="s">
        <v>14</v>
      </c>
    </row>
    <row r="4626">
      <c r="A4626" s="257"/>
      <c r="B4626" s="258" t="s">
        <v>14</v>
      </c>
    </row>
    <row r="4627">
      <c r="A4627" s="257"/>
      <c r="B4627" s="258" t="s">
        <v>14</v>
      </c>
    </row>
    <row r="4628">
      <c r="A4628" s="257"/>
      <c r="B4628" s="258" t="s">
        <v>14</v>
      </c>
    </row>
    <row r="4629">
      <c r="A4629" s="257"/>
      <c r="B4629" s="258" t="s">
        <v>14</v>
      </c>
    </row>
    <row r="4630">
      <c r="A4630" s="257"/>
      <c r="B4630" s="258" t="s">
        <v>14</v>
      </c>
    </row>
    <row r="4631">
      <c r="A4631" s="257"/>
      <c r="B4631" s="258" t="s">
        <v>14</v>
      </c>
    </row>
    <row r="4632">
      <c r="A4632" s="257"/>
      <c r="B4632" s="258" t="s">
        <v>14</v>
      </c>
    </row>
    <row r="4633">
      <c r="A4633" s="257"/>
      <c r="B4633" s="258" t="s">
        <v>14</v>
      </c>
    </row>
    <row r="4634">
      <c r="A4634" s="257"/>
      <c r="B4634" s="258" t="s">
        <v>14</v>
      </c>
    </row>
    <row r="4635">
      <c r="A4635" s="257"/>
      <c r="B4635" s="258" t="s">
        <v>14</v>
      </c>
    </row>
    <row r="4636">
      <c r="A4636" s="257"/>
      <c r="B4636" s="258" t="s">
        <v>14</v>
      </c>
    </row>
    <row r="4637">
      <c r="A4637" s="257"/>
      <c r="B4637" s="258" t="s">
        <v>14</v>
      </c>
    </row>
    <row r="4638">
      <c r="A4638" s="257"/>
      <c r="B4638" s="258" t="s">
        <v>14</v>
      </c>
    </row>
    <row r="4639">
      <c r="A4639" s="257"/>
      <c r="B4639" s="258" t="s">
        <v>14</v>
      </c>
    </row>
    <row r="4640">
      <c r="A4640" s="257"/>
      <c r="B4640" s="258" t="s">
        <v>14</v>
      </c>
    </row>
    <row r="4641">
      <c r="A4641" s="257"/>
      <c r="B4641" s="258" t="s">
        <v>14</v>
      </c>
    </row>
    <row r="4642">
      <c r="A4642" s="257"/>
      <c r="B4642" s="258" t="s">
        <v>14</v>
      </c>
    </row>
    <row r="4643">
      <c r="A4643" s="257"/>
      <c r="B4643" s="258" t="s">
        <v>14</v>
      </c>
    </row>
    <row r="4644">
      <c r="A4644" s="257"/>
      <c r="B4644" s="258" t="s">
        <v>14</v>
      </c>
    </row>
    <row r="4645">
      <c r="A4645" s="257"/>
      <c r="B4645" s="258" t="s">
        <v>14</v>
      </c>
    </row>
    <row r="4646">
      <c r="A4646" s="257"/>
      <c r="B4646" s="258" t="s">
        <v>14</v>
      </c>
    </row>
    <row r="4647">
      <c r="A4647" s="257"/>
      <c r="B4647" s="258" t="s">
        <v>14</v>
      </c>
    </row>
    <row r="4648">
      <c r="A4648" s="257"/>
      <c r="B4648" s="258" t="s">
        <v>14</v>
      </c>
    </row>
    <row r="4649">
      <c r="A4649" s="257"/>
      <c r="B4649" s="258" t="s">
        <v>14</v>
      </c>
    </row>
    <row r="4650">
      <c r="A4650" s="257"/>
      <c r="B4650" s="258" t="s">
        <v>14</v>
      </c>
    </row>
    <row r="4651">
      <c r="A4651" s="257"/>
      <c r="B4651" s="258" t="s">
        <v>14</v>
      </c>
    </row>
    <row r="4652">
      <c r="A4652" s="257"/>
      <c r="B4652" s="258" t="s">
        <v>14</v>
      </c>
    </row>
    <row r="4653">
      <c r="A4653" s="257"/>
      <c r="B4653" s="258" t="s">
        <v>14</v>
      </c>
    </row>
    <row r="4654">
      <c r="A4654" s="257"/>
      <c r="B4654" s="258" t="s">
        <v>14</v>
      </c>
    </row>
    <row r="4655">
      <c r="A4655" s="257"/>
      <c r="B4655" s="258" t="s">
        <v>14</v>
      </c>
    </row>
    <row r="4656">
      <c r="A4656" s="257"/>
      <c r="B4656" s="258" t="s">
        <v>14</v>
      </c>
    </row>
    <row r="4657">
      <c r="A4657" s="257"/>
      <c r="B4657" s="258" t="s">
        <v>14</v>
      </c>
    </row>
    <row r="4658">
      <c r="A4658" s="257"/>
      <c r="B4658" s="258" t="s">
        <v>14</v>
      </c>
    </row>
    <row r="4659">
      <c r="A4659" s="257"/>
      <c r="B4659" s="258" t="s">
        <v>14</v>
      </c>
    </row>
    <row r="4660">
      <c r="A4660" s="257"/>
      <c r="B4660" s="258" t="s">
        <v>14</v>
      </c>
    </row>
    <row r="4661">
      <c r="A4661" s="257"/>
      <c r="B4661" s="258" t="s">
        <v>14</v>
      </c>
    </row>
    <row r="4662">
      <c r="A4662" s="257"/>
      <c r="B4662" s="258" t="s">
        <v>14</v>
      </c>
    </row>
    <row r="4663">
      <c r="A4663" s="257"/>
      <c r="B4663" s="258" t="s">
        <v>14</v>
      </c>
    </row>
    <row r="4664">
      <c r="A4664" s="257"/>
      <c r="B4664" s="258" t="s">
        <v>14</v>
      </c>
    </row>
    <row r="4665">
      <c r="A4665" s="257"/>
      <c r="B4665" s="258" t="s">
        <v>14</v>
      </c>
    </row>
    <row r="4666">
      <c r="A4666" s="257"/>
      <c r="B4666" s="258" t="s">
        <v>14</v>
      </c>
    </row>
    <row r="4667">
      <c r="A4667" s="257"/>
      <c r="B4667" s="258" t="s">
        <v>14</v>
      </c>
    </row>
    <row r="4668">
      <c r="A4668" s="257"/>
      <c r="B4668" s="258" t="s">
        <v>14</v>
      </c>
    </row>
    <row r="4669">
      <c r="A4669" s="257"/>
      <c r="B4669" s="258" t="s">
        <v>14</v>
      </c>
    </row>
    <row r="4670">
      <c r="A4670" s="257"/>
      <c r="B4670" s="258" t="s">
        <v>14</v>
      </c>
    </row>
    <row r="4671">
      <c r="A4671" s="257"/>
      <c r="B4671" s="258" t="s">
        <v>14</v>
      </c>
    </row>
    <row r="4672">
      <c r="A4672" s="257"/>
      <c r="B4672" s="258" t="s">
        <v>14</v>
      </c>
    </row>
    <row r="4673">
      <c r="A4673" s="257"/>
      <c r="B4673" s="258" t="s">
        <v>14</v>
      </c>
    </row>
    <row r="4674">
      <c r="A4674" s="257"/>
      <c r="B4674" s="258" t="s">
        <v>14</v>
      </c>
    </row>
    <row r="4675">
      <c r="A4675" s="257"/>
      <c r="B4675" s="258" t="s">
        <v>14</v>
      </c>
    </row>
    <row r="4676">
      <c r="A4676" s="257"/>
      <c r="B4676" s="258" t="s">
        <v>14</v>
      </c>
    </row>
    <row r="4677">
      <c r="A4677" s="257"/>
      <c r="B4677" s="258" t="s">
        <v>14</v>
      </c>
    </row>
    <row r="4678">
      <c r="A4678" s="257"/>
      <c r="B4678" s="258" t="s">
        <v>14</v>
      </c>
    </row>
    <row r="4679">
      <c r="A4679" s="257"/>
      <c r="B4679" s="258" t="s">
        <v>14</v>
      </c>
    </row>
    <row r="4680">
      <c r="A4680" s="257"/>
      <c r="B4680" s="258" t="s">
        <v>14</v>
      </c>
    </row>
    <row r="4681">
      <c r="A4681" s="257"/>
      <c r="B4681" s="258" t="s">
        <v>14</v>
      </c>
    </row>
    <row r="4682">
      <c r="A4682" s="257"/>
      <c r="B4682" s="258" t="s">
        <v>14</v>
      </c>
    </row>
    <row r="4683">
      <c r="A4683" s="257"/>
      <c r="B4683" s="258" t="s">
        <v>14</v>
      </c>
    </row>
    <row r="4684">
      <c r="A4684" s="257"/>
      <c r="B4684" s="258" t="s">
        <v>14</v>
      </c>
    </row>
    <row r="4685">
      <c r="A4685" s="257"/>
      <c r="B4685" s="258" t="s">
        <v>14</v>
      </c>
    </row>
    <row r="4686">
      <c r="A4686" s="257"/>
      <c r="B4686" s="258" t="s">
        <v>14</v>
      </c>
    </row>
    <row r="4687">
      <c r="A4687" s="257"/>
      <c r="B4687" s="258" t="s">
        <v>14</v>
      </c>
    </row>
    <row r="4688">
      <c r="A4688" s="257"/>
      <c r="B4688" s="258" t="s">
        <v>14</v>
      </c>
    </row>
    <row r="4689">
      <c r="A4689" s="257"/>
      <c r="B4689" s="258" t="s">
        <v>14</v>
      </c>
    </row>
    <row r="4690">
      <c r="A4690" s="257"/>
      <c r="B4690" s="258" t="s">
        <v>14</v>
      </c>
    </row>
    <row r="4691">
      <c r="A4691" s="257"/>
      <c r="B4691" s="258" t="s">
        <v>14</v>
      </c>
    </row>
    <row r="4692">
      <c r="A4692" s="257"/>
      <c r="B4692" s="258" t="s">
        <v>14</v>
      </c>
    </row>
    <row r="4693">
      <c r="A4693" s="257"/>
      <c r="B4693" s="258" t="s">
        <v>14</v>
      </c>
    </row>
    <row r="4694">
      <c r="A4694" s="257"/>
      <c r="B4694" s="258" t="s">
        <v>14</v>
      </c>
    </row>
    <row r="4695">
      <c r="A4695" s="257"/>
      <c r="B4695" s="258" t="s">
        <v>14</v>
      </c>
    </row>
    <row r="4696">
      <c r="A4696" s="257"/>
      <c r="B4696" s="258" t="s">
        <v>14</v>
      </c>
    </row>
    <row r="4697">
      <c r="A4697" s="257"/>
      <c r="B4697" s="258" t="s">
        <v>14</v>
      </c>
    </row>
    <row r="4698">
      <c r="A4698" s="257"/>
      <c r="B4698" s="258" t="s">
        <v>14</v>
      </c>
    </row>
    <row r="4699">
      <c r="A4699" s="257"/>
      <c r="B4699" s="258" t="s">
        <v>14</v>
      </c>
    </row>
    <row r="4700">
      <c r="A4700" s="257"/>
      <c r="B4700" s="258" t="s">
        <v>14</v>
      </c>
    </row>
    <row r="4701">
      <c r="A4701" s="257"/>
      <c r="B4701" s="258" t="s">
        <v>14</v>
      </c>
    </row>
    <row r="4702">
      <c r="A4702" s="257"/>
      <c r="B4702" s="258" t="s">
        <v>14</v>
      </c>
    </row>
    <row r="4703">
      <c r="A4703" s="257"/>
      <c r="B4703" s="258" t="s">
        <v>14</v>
      </c>
    </row>
    <row r="4704">
      <c r="A4704" s="257"/>
      <c r="B4704" s="258" t="s">
        <v>14</v>
      </c>
    </row>
    <row r="4705">
      <c r="A4705" s="257"/>
      <c r="B4705" s="258" t="s">
        <v>14</v>
      </c>
    </row>
    <row r="4706">
      <c r="A4706" s="257"/>
      <c r="B4706" s="258" t="s">
        <v>14</v>
      </c>
    </row>
    <row r="4707">
      <c r="A4707" s="257"/>
      <c r="B4707" s="258" t="s">
        <v>14</v>
      </c>
    </row>
    <row r="4708">
      <c r="A4708" s="257"/>
      <c r="B4708" s="258" t="s">
        <v>14</v>
      </c>
    </row>
    <row r="4709">
      <c r="A4709" s="257"/>
      <c r="B4709" s="258" t="s">
        <v>14</v>
      </c>
    </row>
    <row r="4710">
      <c r="A4710" s="257"/>
      <c r="B4710" s="258" t="s">
        <v>14</v>
      </c>
    </row>
    <row r="4711">
      <c r="A4711" s="257"/>
      <c r="B4711" s="258" t="s">
        <v>14</v>
      </c>
    </row>
    <row r="4712">
      <c r="A4712" s="257"/>
      <c r="B4712" s="258" t="s">
        <v>14</v>
      </c>
    </row>
    <row r="4713">
      <c r="A4713" s="257"/>
      <c r="B4713" s="258" t="s">
        <v>14</v>
      </c>
    </row>
    <row r="4714">
      <c r="A4714" s="257"/>
      <c r="B4714" s="258" t="s">
        <v>14</v>
      </c>
    </row>
    <row r="4715">
      <c r="A4715" s="257"/>
      <c r="B4715" s="258" t="s">
        <v>14</v>
      </c>
    </row>
    <row r="4716">
      <c r="A4716" s="257"/>
      <c r="B4716" s="258" t="s">
        <v>14</v>
      </c>
    </row>
    <row r="4717">
      <c r="A4717" s="257"/>
      <c r="B4717" s="258" t="s">
        <v>14</v>
      </c>
    </row>
    <row r="4718">
      <c r="A4718" s="257"/>
      <c r="B4718" s="258" t="s">
        <v>14</v>
      </c>
    </row>
    <row r="4719">
      <c r="A4719" s="257"/>
      <c r="B4719" s="258" t="s">
        <v>14</v>
      </c>
    </row>
    <row r="4720">
      <c r="A4720" s="257"/>
      <c r="B4720" s="258" t="s">
        <v>14</v>
      </c>
    </row>
    <row r="4721">
      <c r="A4721" s="257"/>
      <c r="B4721" s="258" t="s">
        <v>14</v>
      </c>
    </row>
    <row r="4722">
      <c r="A4722" s="257"/>
      <c r="B4722" s="258" t="s">
        <v>14</v>
      </c>
    </row>
    <row r="4723">
      <c r="A4723" s="257"/>
      <c r="B4723" s="258" t="s">
        <v>14</v>
      </c>
    </row>
    <row r="4724">
      <c r="A4724" s="257"/>
      <c r="B4724" s="258" t="s">
        <v>14</v>
      </c>
    </row>
    <row r="4725">
      <c r="A4725" s="257"/>
      <c r="B4725" s="258" t="s">
        <v>14</v>
      </c>
    </row>
    <row r="4726">
      <c r="A4726" s="257"/>
      <c r="B4726" s="258" t="s">
        <v>14</v>
      </c>
    </row>
    <row r="4727">
      <c r="A4727" s="257"/>
      <c r="B4727" s="258" t="s">
        <v>14</v>
      </c>
    </row>
    <row r="4728">
      <c r="A4728" s="257"/>
      <c r="B4728" s="258" t="s">
        <v>14</v>
      </c>
    </row>
    <row r="4729">
      <c r="A4729" s="257"/>
      <c r="B4729" s="258" t="s">
        <v>14</v>
      </c>
    </row>
    <row r="4730">
      <c r="A4730" s="257"/>
      <c r="B4730" s="258" t="s">
        <v>14</v>
      </c>
    </row>
    <row r="4731">
      <c r="A4731" s="257"/>
      <c r="B4731" s="258" t="s">
        <v>14</v>
      </c>
    </row>
    <row r="4732">
      <c r="A4732" s="257"/>
      <c r="B4732" s="258" t="s">
        <v>14</v>
      </c>
    </row>
    <row r="4733">
      <c r="A4733" s="257"/>
      <c r="B4733" s="258" t="s">
        <v>14</v>
      </c>
    </row>
    <row r="4734">
      <c r="A4734" s="257"/>
      <c r="B4734" s="258" t="s">
        <v>14</v>
      </c>
    </row>
    <row r="4735">
      <c r="A4735" s="257"/>
      <c r="B4735" s="258" t="s">
        <v>14</v>
      </c>
    </row>
    <row r="4736">
      <c r="A4736" s="257"/>
      <c r="B4736" s="258" t="s">
        <v>14</v>
      </c>
    </row>
    <row r="4737">
      <c r="A4737" s="257"/>
      <c r="B4737" s="258" t="s">
        <v>14</v>
      </c>
    </row>
    <row r="4738">
      <c r="A4738" s="257"/>
      <c r="B4738" s="258" t="s">
        <v>14</v>
      </c>
    </row>
    <row r="4739">
      <c r="A4739" s="257"/>
      <c r="B4739" s="258" t="s">
        <v>14</v>
      </c>
    </row>
    <row r="4740">
      <c r="A4740" s="257"/>
      <c r="B4740" s="258" t="s">
        <v>14</v>
      </c>
    </row>
    <row r="4741">
      <c r="A4741" s="257"/>
      <c r="B4741" s="258" t="s">
        <v>14</v>
      </c>
    </row>
    <row r="4742">
      <c r="A4742" s="257"/>
      <c r="B4742" s="258" t="s">
        <v>14</v>
      </c>
    </row>
    <row r="4743">
      <c r="A4743" s="257"/>
      <c r="B4743" s="258" t="s">
        <v>14</v>
      </c>
    </row>
    <row r="4744">
      <c r="A4744" s="257"/>
      <c r="B4744" s="258" t="s">
        <v>14</v>
      </c>
    </row>
    <row r="4745">
      <c r="A4745" s="257"/>
      <c r="B4745" s="258" t="s">
        <v>14</v>
      </c>
    </row>
    <row r="4746">
      <c r="A4746" s="257"/>
      <c r="B4746" s="258" t="s">
        <v>14</v>
      </c>
    </row>
    <row r="4747">
      <c r="A4747" s="257"/>
      <c r="B4747" s="258" t="s">
        <v>14</v>
      </c>
    </row>
    <row r="4748">
      <c r="A4748" s="257"/>
      <c r="B4748" s="258" t="s">
        <v>14</v>
      </c>
    </row>
    <row r="4749">
      <c r="A4749" s="257"/>
      <c r="B4749" s="258" t="s">
        <v>14</v>
      </c>
    </row>
    <row r="4750">
      <c r="A4750" s="257"/>
      <c r="B4750" s="258" t="s">
        <v>14</v>
      </c>
    </row>
    <row r="4751">
      <c r="A4751" s="257"/>
      <c r="B4751" s="258" t="s">
        <v>14</v>
      </c>
    </row>
    <row r="4752">
      <c r="A4752" s="257"/>
      <c r="B4752" s="258" t="s">
        <v>14</v>
      </c>
    </row>
    <row r="4753">
      <c r="A4753" s="257"/>
      <c r="B4753" s="258" t="s">
        <v>14</v>
      </c>
    </row>
    <row r="4754">
      <c r="A4754" s="257"/>
      <c r="B4754" s="258" t="s">
        <v>14</v>
      </c>
    </row>
    <row r="4755">
      <c r="A4755" s="257"/>
      <c r="B4755" s="258" t="s">
        <v>14</v>
      </c>
    </row>
    <row r="4756">
      <c r="A4756" s="257"/>
      <c r="B4756" s="258" t="s">
        <v>14</v>
      </c>
    </row>
    <row r="4757">
      <c r="A4757" s="257"/>
      <c r="B4757" s="258" t="s">
        <v>14</v>
      </c>
    </row>
    <row r="4758">
      <c r="A4758" s="257"/>
      <c r="B4758" s="258" t="s">
        <v>14</v>
      </c>
    </row>
    <row r="4759">
      <c r="A4759" s="257"/>
      <c r="B4759" s="258" t="s">
        <v>14</v>
      </c>
    </row>
    <row r="4760">
      <c r="A4760" s="257"/>
      <c r="B4760" s="258" t="s">
        <v>14</v>
      </c>
    </row>
    <row r="4761">
      <c r="A4761" s="257"/>
      <c r="B4761" s="258" t="s">
        <v>14</v>
      </c>
    </row>
    <row r="4762">
      <c r="A4762" s="257"/>
      <c r="B4762" s="258" t="s">
        <v>14</v>
      </c>
    </row>
    <row r="4763">
      <c r="A4763" s="257"/>
      <c r="B4763" s="258" t="s">
        <v>14</v>
      </c>
    </row>
    <row r="4764">
      <c r="A4764" s="257"/>
      <c r="B4764" s="258" t="s">
        <v>14</v>
      </c>
    </row>
    <row r="4765">
      <c r="A4765" s="257"/>
      <c r="B4765" s="258" t="s">
        <v>14</v>
      </c>
    </row>
    <row r="4766">
      <c r="A4766" s="257"/>
      <c r="B4766" s="258" t="s">
        <v>14</v>
      </c>
    </row>
    <row r="4767">
      <c r="A4767" s="257"/>
      <c r="B4767" s="258" t="s">
        <v>14</v>
      </c>
    </row>
    <row r="4768">
      <c r="A4768" s="257"/>
      <c r="B4768" s="258" t="s">
        <v>14</v>
      </c>
    </row>
    <row r="4769">
      <c r="A4769" s="257"/>
      <c r="B4769" s="258" t="s">
        <v>14</v>
      </c>
    </row>
    <row r="4770">
      <c r="A4770" s="257"/>
      <c r="B4770" s="258" t="s">
        <v>14</v>
      </c>
    </row>
    <row r="4771">
      <c r="A4771" s="257"/>
      <c r="B4771" s="258" t="s">
        <v>14</v>
      </c>
    </row>
    <row r="4772">
      <c r="A4772" s="257"/>
      <c r="B4772" s="258" t="s">
        <v>14</v>
      </c>
    </row>
    <row r="4773">
      <c r="A4773" s="257"/>
      <c r="B4773" s="258" t="s">
        <v>14</v>
      </c>
    </row>
    <row r="4774">
      <c r="A4774" s="257"/>
      <c r="B4774" s="258" t="s">
        <v>14</v>
      </c>
    </row>
    <row r="4775">
      <c r="A4775" s="257"/>
      <c r="B4775" s="258" t="s">
        <v>14</v>
      </c>
    </row>
    <row r="4776">
      <c r="A4776" s="257"/>
      <c r="B4776" s="258" t="s">
        <v>14</v>
      </c>
    </row>
    <row r="4777">
      <c r="A4777" s="257"/>
      <c r="B4777" s="258" t="s">
        <v>14</v>
      </c>
    </row>
    <row r="4778">
      <c r="A4778" s="257"/>
      <c r="B4778" s="258" t="s">
        <v>14</v>
      </c>
    </row>
    <row r="4779">
      <c r="A4779" s="257"/>
      <c r="B4779" s="258" t="s">
        <v>14</v>
      </c>
    </row>
    <row r="4780">
      <c r="A4780" s="257"/>
      <c r="B4780" s="258" t="s">
        <v>14</v>
      </c>
    </row>
    <row r="4781">
      <c r="A4781" s="257"/>
      <c r="B4781" s="258" t="s">
        <v>14</v>
      </c>
    </row>
    <row r="4782">
      <c r="A4782" s="257"/>
      <c r="B4782" s="258" t="s">
        <v>14</v>
      </c>
    </row>
    <row r="4783">
      <c r="A4783" s="257"/>
      <c r="B4783" s="258" t="s">
        <v>14</v>
      </c>
    </row>
    <row r="4784">
      <c r="A4784" s="257"/>
      <c r="B4784" s="258" t="s">
        <v>14</v>
      </c>
    </row>
    <row r="4785">
      <c r="A4785" s="257"/>
      <c r="B4785" s="258" t="s">
        <v>14</v>
      </c>
    </row>
    <row r="4786">
      <c r="A4786" s="257"/>
      <c r="B4786" s="258" t="s">
        <v>14</v>
      </c>
    </row>
    <row r="4787">
      <c r="A4787" s="257"/>
      <c r="B4787" s="258" t="s">
        <v>14</v>
      </c>
    </row>
    <row r="4788">
      <c r="A4788" s="257"/>
      <c r="B4788" s="258" t="s">
        <v>14</v>
      </c>
    </row>
    <row r="4789">
      <c r="A4789" s="257"/>
      <c r="B4789" s="258" t="s">
        <v>14</v>
      </c>
    </row>
    <row r="4790">
      <c r="A4790" s="257"/>
      <c r="B4790" s="258" t="s">
        <v>14</v>
      </c>
    </row>
    <row r="4791">
      <c r="A4791" s="257"/>
      <c r="B4791" s="258" t="s">
        <v>14</v>
      </c>
    </row>
    <row r="4792">
      <c r="A4792" s="257"/>
      <c r="B4792" s="258" t="s">
        <v>14</v>
      </c>
    </row>
    <row r="4793">
      <c r="A4793" s="257"/>
      <c r="B4793" s="258" t="s">
        <v>14</v>
      </c>
    </row>
    <row r="4794">
      <c r="A4794" s="257"/>
      <c r="B4794" s="258" t="s">
        <v>14</v>
      </c>
    </row>
    <row r="4795">
      <c r="A4795" s="257"/>
      <c r="B4795" s="258" t="s">
        <v>14</v>
      </c>
    </row>
    <row r="4796">
      <c r="A4796" s="257"/>
      <c r="B4796" s="258" t="s">
        <v>14</v>
      </c>
    </row>
    <row r="4797">
      <c r="A4797" s="257"/>
      <c r="B4797" s="258" t="s">
        <v>14</v>
      </c>
    </row>
    <row r="4798">
      <c r="A4798" s="257"/>
      <c r="B4798" s="258" t="s">
        <v>14</v>
      </c>
    </row>
    <row r="4799">
      <c r="A4799" s="257"/>
      <c r="B4799" s="258" t="s">
        <v>14</v>
      </c>
    </row>
    <row r="4800">
      <c r="A4800" s="257"/>
      <c r="B4800" s="258" t="s">
        <v>14</v>
      </c>
    </row>
    <row r="4801">
      <c r="A4801" s="257"/>
      <c r="B4801" s="258" t="s">
        <v>14</v>
      </c>
    </row>
    <row r="4802">
      <c r="A4802" s="257"/>
      <c r="B4802" s="258" t="s">
        <v>14</v>
      </c>
    </row>
    <row r="4803">
      <c r="A4803" s="257"/>
      <c r="B4803" s="258" t="s">
        <v>14</v>
      </c>
    </row>
    <row r="4804">
      <c r="A4804" s="257"/>
      <c r="B4804" s="258" t="s">
        <v>14</v>
      </c>
    </row>
    <row r="4805">
      <c r="A4805" s="257"/>
      <c r="B4805" s="258" t="s">
        <v>14</v>
      </c>
    </row>
    <row r="4806">
      <c r="A4806" s="257"/>
      <c r="B4806" s="258" t="s">
        <v>14</v>
      </c>
    </row>
    <row r="4807">
      <c r="A4807" s="257"/>
      <c r="B4807" s="258" t="s">
        <v>14</v>
      </c>
    </row>
    <row r="4808">
      <c r="A4808" s="257"/>
      <c r="B4808" s="258" t="s">
        <v>14</v>
      </c>
    </row>
    <row r="4809">
      <c r="A4809" s="257"/>
      <c r="B4809" s="258" t="s">
        <v>14</v>
      </c>
    </row>
    <row r="4810">
      <c r="A4810" s="257"/>
      <c r="B4810" s="258" t="s">
        <v>14</v>
      </c>
    </row>
    <row r="4811">
      <c r="A4811" s="257"/>
      <c r="B4811" s="258" t="s">
        <v>14</v>
      </c>
    </row>
    <row r="4812">
      <c r="A4812" s="257"/>
      <c r="B4812" s="258" t="s">
        <v>14</v>
      </c>
    </row>
    <row r="4813">
      <c r="A4813" s="257"/>
      <c r="B4813" s="258" t="s">
        <v>14</v>
      </c>
    </row>
    <row r="4814">
      <c r="A4814" s="257"/>
      <c r="B4814" s="258" t="s">
        <v>14</v>
      </c>
    </row>
    <row r="4815">
      <c r="A4815" s="257"/>
      <c r="B4815" s="258" t="s">
        <v>14</v>
      </c>
    </row>
    <row r="4816">
      <c r="A4816" s="257"/>
      <c r="B4816" s="258" t="s">
        <v>14</v>
      </c>
    </row>
    <row r="4817">
      <c r="A4817" s="257"/>
      <c r="B4817" s="258" t="s">
        <v>14</v>
      </c>
    </row>
    <row r="4818">
      <c r="A4818" s="257"/>
      <c r="B4818" s="258" t="s">
        <v>14</v>
      </c>
    </row>
    <row r="4819">
      <c r="A4819" s="257"/>
      <c r="B4819" s="258" t="s">
        <v>14</v>
      </c>
    </row>
    <row r="4820">
      <c r="A4820" s="257"/>
      <c r="B4820" s="258" t="s">
        <v>14</v>
      </c>
    </row>
    <row r="4821">
      <c r="A4821" s="257"/>
      <c r="B4821" s="258" t="s">
        <v>14</v>
      </c>
    </row>
    <row r="4822">
      <c r="A4822" s="257"/>
      <c r="B4822" s="258" t="s">
        <v>14</v>
      </c>
    </row>
    <row r="4823">
      <c r="A4823" s="257"/>
      <c r="B4823" s="258" t="s">
        <v>14</v>
      </c>
    </row>
    <row r="4824">
      <c r="A4824" s="257"/>
      <c r="B4824" s="258" t="s">
        <v>14</v>
      </c>
    </row>
    <row r="4825">
      <c r="A4825" s="257"/>
      <c r="B4825" s="258" t="s">
        <v>14</v>
      </c>
    </row>
    <row r="4826">
      <c r="A4826" s="257"/>
      <c r="B4826" s="258" t="s">
        <v>14</v>
      </c>
    </row>
    <row r="4827">
      <c r="A4827" s="257"/>
      <c r="B4827" s="258" t="s">
        <v>14</v>
      </c>
    </row>
    <row r="4828">
      <c r="A4828" s="257"/>
      <c r="B4828" s="258" t="s">
        <v>14</v>
      </c>
    </row>
    <row r="4829">
      <c r="A4829" s="257"/>
      <c r="B4829" s="258" t="s">
        <v>14</v>
      </c>
    </row>
    <row r="4830">
      <c r="A4830" s="257"/>
      <c r="B4830" s="258" t="s">
        <v>14</v>
      </c>
    </row>
    <row r="4831">
      <c r="A4831" s="257"/>
      <c r="B4831" s="258" t="s">
        <v>14</v>
      </c>
    </row>
    <row r="4832">
      <c r="A4832" s="257"/>
      <c r="B4832" s="258" t="s">
        <v>14</v>
      </c>
    </row>
    <row r="4833">
      <c r="A4833" s="257"/>
      <c r="B4833" s="258" t="s">
        <v>14</v>
      </c>
    </row>
    <row r="4834">
      <c r="A4834" s="257"/>
      <c r="B4834" s="258" t="s">
        <v>14</v>
      </c>
    </row>
    <row r="4835">
      <c r="A4835" s="257"/>
      <c r="B4835" s="258" t="s">
        <v>14</v>
      </c>
    </row>
    <row r="4836">
      <c r="A4836" s="257"/>
      <c r="B4836" s="258" t="s">
        <v>14</v>
      </c>
    </row>
    <row r="4837">
      <c r="A4837" s="257"/>
      <c r="B4837" s="258" t="s">
        <v>14</v>
      </c>
    </row>
    <row r="4838">
      <c r="A4838" s="257"/>
      <c r="B4838" s="258" t="s">
        <v>14</v>
      </c>
    </row>
    <row r="4839">
      <c r="A4839" s="257"/>
      <c r="B4839" s="258" t="s">
        <v>14</v>
      </c>
    </row>
    <row r="4840">
      <c r="A4840" s="257"/>
      <c r="B4840" s="258" t="s">
        <v>14</v>
      </c>
    </row>
    <row r="4841">
      <c r="A4841" s="257"/>
      <c r="B4841" s="258" t="s">
        <v>14</v>
      </c>
    </row>
    <row r="4842">
      <c r="A4842" s="257"/>
      <c r="B4842" s="258" t="s">
        <v>14</v>
      </c>
    </row>
    <row r="4843">
      <c r="A4843" s="257"/>
      <c r="B4843" s="258" t="s">
        <v>14</v>
      </c>
    </row>
    <row r="4844">
      <c r="A4844" s="257"/>
      <c r="B4844" s="258" t="s">
        <v>14</v>
      </c>
    </row>
    <row r="4845">
      <c r="A4845" s="257"/>
      <c r="B4845" s="258" t="s">
        <v>14</v>
      </c>
    </row>
    <row r="4846">
      <c r="A4846" s="257"/>
      <c r="B4846" s="258" t="s">
        <v>14</v>
      </c>
    </row>
    <row r="4847">
      <c r="A4847" s="257"/>
      <c r="B4847" s="258" t="s">
        <v>14</v>
      </c>
    </row>
    <row r="4848">
      <c r="A4848" s="257"/>
      <c r="B4848" s="258" t="s">
        <v>14</v>
      </c>
    </row>
    <row r="4849">
      <c r="A4849" s="257"/>
      <c r="B4849" s="258" t="s">
        <v>14</v>
      </c>
    </row>
    <row r="4850">
      <c r="A4850" s="257"/>
      <c r="B4850" s="258" t="s">
        <v>14</v>
      </c>
    </row>
    <row r="4851">
      <c r="A4851" s="257"/>
      <c r="B4851" s="258" t="s">
        <v>14</v>
      </c>
    </row>
    <row r="4852">
      <c r="A4852" s="257"/>
      <c r="B4852" s="258" t="s">
        <v>14</v>
      </c>
    </row>
    <row r="4853">
      <c r="A4853" s="257"/>
      <c r="B4853" s="258" t="s">
        <v>14</v>
      </c>
    </row>
    <row r="4854">
      <c r="A4854" s="257"/>
      <c r="B4854" s="258" t="s">
        <v>14</v>
      </c>
    </row>
    <row r="4855">
      <c r="A4855" s="257"/>
      <c r="B4855" s="258" t="s">
        <v>14</v>
      </c>
    </row>
    <row r="4856">
      <c r="A4856" s="257"/>
      <c r="B4856" s="258" t="s">
        <v>14</v>
      </c>
    </row>
    <row r="4857">
      <c r="A4857" s="257"/>
      <c r="B4857" s="258" t="s">
        <v>14</v>
      </c>
    </row>
    <row r="4858">
      <c r="A4858" s="257"/>
      <c r="B4858" s="258" t="s">
        <v>14</v>
      </c>
    </row>
    <row r="4859">
      <c r="A4859" s="257"/>
      <c r="B4859" s="258" t="s">
        <v>14</v>
      </c>
    </row>
    <row r="4860">
      <c r="A4860" s="257"/>
      <c r="B4860" s="258" t="s">
        <v>14</v>
      </c>
    </row>
    <row r="4861">
      <c r="A4861" s="257"/>
      <c r="B4861" s="258" t="s">
        <v>14</v>
      </c>
    </row>
    <row r="4862">
      <c r="A4862" s="257"/>
      <c r="B4862" s="258" t="s">
        <v>14</v>
      </c>
    </row>
    <row r="4863">
      <c r="A4863" s="257"/>
      <c r="B4863" s="258" t="s">
        <v>14</v>
      </c>
    </row>
    <row r="4864">
      <c r="A4864" s="257"/>
      <c r="B4864" s="258" t="s">
        <v>14</v>
      </c>
    </row>
    <row r="4865">
      <c r="A4865" s="257"/>
      <c r="B4865" s="258" t="s">
        <v>14</v>
      </c>
    </row>
    <row r="4866">
      <c r="A4866" s="257"/>
      <c r="B4866" s="258" t="s">
        <v>14</v>
      </c>
    </row>
    <row r="4867">
      <c r="A4867" s="257"/>
      <c r="B4867" s="258" t="s">
        <v>14</v>
      </c>
    </row>
    <row r="4868">
      <c r="A4868" s="257"/>
      <c r="B4868" s="258" t="s">
        <v>14</v>
      </c>
    </row>
    <row r="4869">
      <c r="A4869" s="257"/>
      <c r="B4869" s="258" t="s">
        <v>14</v>
      </c>
    </row>
    <row r="4870">
      <c r="A4870" s="257"/>
      <c r="B4870" s="258" t="s">
        <v>14</v>
      </c>
    </row>
    <row r="4871">
      <c r="A4871" s="257"/>
      <c r="B4871" s="258" t="s">
        <v>14</v>
      </c>
    </row>
    <row r="4872">
      <c r="A4872" s="257"/>
      <c r="B4872" s="258" t="s">
        <v>14</v>
      </c>
    </row>
    <row r="4873">
      <c r="A4873" s="257"/>
      <c r="B4873" s="258" t="s">
        <v>14</v>
      </c>
    </row>
    <row r="4874">
      <c r="A4874" s="257"/>
      <c r="B4874" s="258" t="s">
        <v>14</v>
      </c>
    </row>
    <row r="4875">
      <c r="A4875" s="257"/>
      <c r="B4875" s="258" t="s">
        <v>14</v>
      </c>
    </row>
    <row r="4876">
      <c r="A4876" s="257"/>
      <c r="B4876" s="258" t="s">
        <v>14</v>
      </c>
    </row>
    <row r="4877">
      <c r="A4877" s="257"/>
      <c r="B4877" s="258" t="s">
        <v>14</v>
      </c>
    </row>
    <row r="4878">
      <c r="A4878" s="257"/>
      <c r="B4878" s="258" t="s">
        <v>14</v>
      </c>
    </row>
    <row r="4879">
      <c r="A4879" s="257"/>
      <c r="B4879" s="258" t="s">
        <v>14</v>
      </c>
    </row>
    <row r="4880">
      <c r="A4880" s="257"/>
      <c r="B4880" s="258" t="s">
        <v>14</v>
      </c>
    </row>
    <row r="4881">
      <c r="A4881" s="257"/>
      <c r="B4881" s="258" t="s">
        <v>14</v>
      </c>
    </row>
    <row r="4882">
      <c r="A4882" s="257"/>
      <c r="B4882" s="258" t="s">
        <v>14</v>
      </c>
    </row>
    <row r="4883">
      <c r="A4883" s="257"/>
      <c r="B4883" s="258" t="s">
        <v>14</v>
      </c>
    </row>
    <row r="4884">
      <c r="A4884" s="257"/>
      <c r="B4884" s="258" t="s">
        <v>14</v>
      </c>
    </row>
    <row r="4885">
      <c r="A4885" s="257"/>
      <c r="B4885" s="258" t="s">
        <v>14</v>
      </c>
    </row>
    <row r="4886">
      <c r="A4886" s="257"/>
      <c r="B4886" s="258" t="s">
        <v>14</v>
      </c>
    </row>
    <row r="4887">
      <c r="A4887" s="257"/>
      <c r="B4887" s="258" t="s">
        <v>14</v>
      </c>
    </row>
    <row r="4888">
      <c r="A4888" s="257"/>
      <c r="B4888" s="258" t="s">
        <v>14</v>
      </c>
    </row>
    <row r="4889">
      <c r="A4889" s="257"/>
      <c r="B4889" s="258" t="s">
        <v>14</v>
      </c>
    </row>
    <row r="4890">
      <c r="A4890" s="257"/>
      <c r="B4890" s="258" t="s">
        <v>14</v>
      </c>
    </row>
    <row r="4891">
      <c r="A4891" s="257"/>
      <c r="B4891" s="258" t="s">
        <v>14</v>
      </c>
    </row>
    <row r="4892">
      <c r="A4892" s="257"/>
      <c r="B4892" s="258" t="s">
        <v>14</v>
      </c>
    </row>
    <row r="4893">
      <c r="A4893" s="257"/>
      <c r="B4893" s="258" t="s">
        <v>14</v>
      </c>
    </row>
    <row r="4894">
      <c r="A4894" s="257"/>
      <c r="B4894" s="258" t="s">
        <v>14</v>
      </c>
    </row>
    <row r="4895">
      <c r="A4895" s="257"/>
      <c r="B4895" s="258" t="s">
        <v>14</v>
      </c>
    </row>
    <row r="4896">
      <c r="A4896" s="257"/>
      <c r="B4896" s="258" t="s">
        <v>14</v>
      </c>
    </row>
    <row r="4897">
      <c r="A4897" s="257"/>
      <c r="B4897" s="258" t="s">
        <v>14</v>
      </c>
    </row>
    <row r="4898">
      <c r="A4898" s="257"/>
      <c r="B4898" s="258" t="s">
        <v>14</v>
      </c>
    </row>
    <row r="4899">
      <c r="A4899" s="257"/>
      <c r="B4899" s="258" t="s">
        <v>14</v>
      </c>
    </row>
    <row r="4900">
      <c r="A4900" s="257"/>
      <c r="B4900" s="258" t="s">
        <v>14</v>
      </c>
    </row>
    <row r="4901">
      <c r="A4901" s="257"/>
      <c r="B4901" s="258" t="s">
        <v>14</v>
      </c>
    </row>
    <row r="4902">
      <c r="A4902" s="257"/>
      <c r="B4902" s="258" t="s">
        <v>14</v>
      </c>
    </row>
    <row r="4903">
      <c r="A4903" s="257"/>
      <c r="B4903" s="258" t="s">
        <v>14</v>
      </c>
    </row>
    <row r="4904">
      <c r="A4904" s="257"/>
      <c r="B4904" s="258" t="s">
        <v>14</v>
      </c>
    </row>
    <row r="4905">
      <c r="A4905" s="257"/>
      <c r="B4905" s="258" t="s">
        <v>14</v>
      </c>
    </row>
    <row r="4906">
      <c r="A4906" s="257"/>
      <c r="B4906" s="258" t="s">
        <v>14</v>
      </c>
    </row>
    <row r="4907">
      <c r="A4907" s="257"/>
      <c r="B4907" s="258" t="s">
        <v>14</v>
      </c>
    </row>
    <row r="4908">
      <c r="A4908" s="257"/>
      <c r="B4908" s="258" t="s">
        <v>14</v>
      </c>
    </row>
    <row r="4909">
      <c r="A4909" s="257"/>
      <c r="B4909" s="258" t="s">
        <v>14</v>
      </c>
    </row>
    <row r="4910">
      <c r="A4910" s="257"/>
      <c r="B4910" s="258" t="s">
        <v>14</v>
      </c>
    </row>
    <row r="4911">
      <c r="A4911" s="257"/>
      <c r="B4911" s="258" t="s">
        <v>14</v>
      </c>
    </row>
    <row r="4912">
      <c r="A4912" s="257"/>
      <c r="B4912" s="258" t="s">
        <v>14</v>
      </c>
    </row>
    <row r="4913">
      <c r="A4913" s="257"/>
      <c r="B4913" s="258" t="s">
        <v>14</v>
      </c>
    </row>
    <row r="4914">
      <c r="A4914" s="257"/>
      <c r="B4914" s="258" t="s">
        <v>14</v>
      </c>
    </row>
    <row r="4915">
      <c r="A4915" s="257"/>
      <c r="B4915" s="258" t="s">
        <v>14</v>
      </c>
    </row>
    <row r="4916">
      <c r="A4916" s="257"/>
      <c r="B4916" s="258" t="s">
        <v>14</v>
      </c>
    </row>
    <row r="4917">
      <c r="A4917" s="257"/>
      <c r="B4917" s="258" t="s">
        <v>14</v>
      </c>
    </row>
    <row r="4918">
      <c r="A4918" s="257"/>
      <c r="B4918" s="258" t="s">
        <v>14</v>
      </c>
    </row>
    <row r="4919">
      <c r="A4919" s="257"/>
      <c r="B4919" s="258" t="s">
        <v>14</v>
      </c>
    </row>
    <row r="4920">
      <c r="A4920" s="257"/>
      <c r="B4920" s="258" t="s">
        <v>14</v>
      </c>
    </row>
    <row r="4921">
      <c r="A4921" s="257"/>
      <c r="B4921" s="258" t="s">
        <v>14</v>
      </c>
    </row>
    <row r="4922">
      <c r="A4922" s="257"/>
      <c r="B4922" s="258" t="s">
        <v>14</v>
      </c>
    </row>
    <row r="4923">
      <c r="A4923" s="257"/>
      <c r="B4923" s="258" t="s">
        <v>14</v>
      </c>
    </row>
    <row r="4924">
      <c r="A4924" s="257"/>
      <c r="B4924" s="258" t="s">
        <v>14</v>
      </c>
    </row>
    <row r="4925">
      <c r="A4925" s="257"/>
      <c r="B4925" s="258" t="s">
        <v>14</v>
      </c>
    </row>
    <row r="4926">
      <c r="A4926" s="257"/>
      <c r="B4926" s="258" t="s">
        <v>14</v>
      </c>
    </row>
    <row r="4927">
      <c r="A4927" s="257"/>
      <c r="B4927" s="258" t="s">
        <v>14</v>
      </c>
    </row>
    <row r="4928">
      <c r="A4928" s="257"/>
      <c r="B4928" s="258" t="s">
        <v>14</v>
      </c>
    </row>
    <row r="4929">
      <c r="A4929" s="257"/>
      <c r="B4929" s="258" t="s">
        <v>14</v>
      </c>
    </row>
    <row r="4930">
      <c r="A4930" s="257"/>
      <c r="B4930" s="258" t="s">
        <v>14</v>
      </c>
    </row>
    <row r="4931">
      <c r="A4931" s="257"/>
      <c r="B4931" s="258" t="s">
        <v>14</v>
      </c>
    </row>
    <row r="4932">
      <c r="A4932" s="257"/>
      <c r="B4932" s="258" t="s">
        <v>14</v>
      </c>
    </row>
    <row r="4933">
      <c r="A4933" s="257"/>
      <c r="B4933" s="258" t="s">
        <v>14</v>
      </c>
    </row>
    <row r="4934">
      <c r="A4934" s="257"/>
      <c r="B4934" s="258" t="s">
        <v>14</v>
      </c>
    </row>
    <row r="4935">
      <c r="A4935" s="257"/>
      <c r="B4935" s="258" t="s">
        <v>14</v>
      </c>
    </row>
    <row r="4936">
      <c r="A4936" s="257"/>
      <c r="B4936" s="258" t="s">
        <v>14</v>
      </c>
    </row>
    <row r="4937">
      <c r="A4937" s="257"/>
      <c r="B4937" s="258" t="s">
        <v>14</v>
      </c>
    </row>
    <row r="4938">
      <c r="A4938" s="257"/>
      <c r="B4938" s="258" t="s">
        <v>14</v>
      </c>
    </row>
    <row r="4939">
      <c r="A4939" s="257"/>
      <c r="B4939" s="258" t="s">
        <v>14</v>
      </c>
    </row>
    <row r="4940">
      <c r="A4940" s="257"/>
      <c r="B4940" s="258" t="s">
        <v>14</v>
      </c>
    </row>
    <row r="4941">
      <c r="A4941" s="257"/>
      <c r="B4941" s="258" t="s">
        <v>14</v>
      </c>
    </row>
    <row r="4942">
      <c r="A4942" s="257"/>
      <c r="B4942" s="258" t="s">
        <v>14</v>
      </c>
    </row>
    <row r="4943">
      <c r="A4943" s="257"/>
      <c r="B4943" s="258" t="s">
        <v>14</v>
      </c>
    </row>
    <row r="4944">
      <c r="A4944" s="257"/>
      <c r="B4944" s="258" t="s">
        <v>14</v>
      </c>
    </row>
    <row r="4945">
      <c r="A4945" s="257"/>
      <c r="B4945" s="258" t="s">
        <v>14</v>
      </c>
    </row>
    <row r="4946">
      <c r="A4946" s="257"/>
      <c r="B4946" s="258" t="s">
        <v>14</v>
      </c>
    </row>
    <row r="4947">
      <c r="A4947" s="257"/>
      <c r="B4947" s="258" t="s">
        <v>14</v>
      </c>
    </row>
    <row r="4948">
      <c r="A4948" s="257"/>
      <c r="B4948" s="258" t="s">
        <v>14</v>
      </c>
    </row>
    <row r="4949">
      <c r="A4949" s="257"/>
      <c r="B4949" s="258" t="s">
        <v>14</v>
      </c>
    </row>
    <row r="4950">
      <c r="A4950" s="257"/>
      <c r="B4950" s="258" t="s">
        <v>14</v>
      </c>
    </row>
    <row r="4951">
      <c r="A4951" s="257"/>
      <c r="B4951" s="258" t="s">
        <v>14</v>
      </c>
    </row>
    <row r="4952">
      <c r="A4952" s="257"/>
      <c r="B4952" s="258" t="s">
        <v>14</v>
      </c>
    </row>
    <row r="4953">
      <c r="A4953" s="257"/>
      <c r="B4953" s="258" t="s">
        <v>14</v>
      </c>
    </row>
    <row r="4954">
      <c r="A4954" s="257"/>
      <c r="B4954" s="258" t="s">
        <v>14</v>
      </c>
    </row>
    <row r="4955">
      <c r="A4955" s="257"/>
      <c r="B4955" s="258" t="s">
        <v>14</v>
      </c>
    </row>
    <row r="4956">
      <c r="A4956" s="257"/>
      <c r="B4956" s="258" t="s">
        <v>14</v>
      </c>
    </row>
    <row r="4957">
      <c r="A4957" s="257"/>
      <c r="B4957" s="258" t="s">
        <v>14</v>
      </c>
    </row>
    <row r="4958">
      <c r="A4958" s="257"/>
      <c r="B4958" s="258" t="s">
        <v>14</v>
      </c>
    </row>
    <row r="4959">
      <c r="A4959" s="257"/>
      <c r="B4959" s="258" t="s">
        <v>14</v>
      </c>
    </row>
    <row r="4960">
      <c r="A4960" s="257"/>
      <c r="B4960" s="258" t="s">
        <v>14</v>
      </c>
    </row>
    <row r="4961">
      <c r="A4961" s="257"/>
      <c r="B4961" s="258" t="s">
        <v>14</v>
      </c>
    </row>
    <row r="4962">
      <c r="A4962" s="257"/>
      <c r="B4962" s="258" t="s">
        <v>14</v>
      </c>
    </row>
    <row r="4963">
      <c r="A4963" s="257"/>
      <c r="B4963" s="258" t="s">
        <v>14</v>
      </c>
    </row>
    <row r="4964">
      <c r="A4964" s="257"/>
      <c r="B4964" s="258" t="s">
        <v>14</v>
      </c>
    </row>
    <row r="4965">
      <c r="A4965" s="257"/>
      <c r="B4965" s="258" t="s">
        <v>14</v>
      </c>
    </row>
    <row r="4966">
      <c r="A4966" s="257"/>
      <c r="B4966" s="258" t="s">
        <v>14</v>
      </c>
    </row>
    <row r="4967">
      <c r="A4967" s="257"/>
      <c r="B4967" s="258" t="s">
        <v>14</v>
      </c>
    </row>
    <row r="4968">
      <c r="A4968" s="257"/>
      <c r="B4968" s="258" t="s">
        <v>14</v>
      </c>
    </row>
    <row r="4969">
      <c r="A4969" s="257"/>
      <c r="B4969" s="258" t="s">
        <v>14</v>
      </c>
    </row>
    <row r="4970">
      <c r="A4970" s="257"/>
      <c r="B4970" s="258" t="s">
        <v>14</v>
      </c>
    </row>
    <row r="4971">
      <c r="A4971" s="257"/>
      <c r="B4971" s="258" t="s">
        <v>14</v>
      </c>
    </row>
    <row r="4972">
      <c r="A4972" s="257"/>
      <c r="B4972" s="258" t="s">
        <v>14</v>
      </c>
    </row>
    <row r="4973">
      <c r="A4973" s="257"/>
      <c r="B4973" s="258" t="s">
        <v>14</v>
      </c>
    </row>
    <row r="4974">
      <c r="A4974" s="257"/>
      <c r="B4974" s="258" t="s">
        <v>14</v>
      </c>
    </row>
    <row r="4975">
      <c r="A4975" s="257"/>
      <c r="B4975" s="258" t="s">
        <v>14</v>
      </c>
    </row>
    <row r="4976">
      <c r="A4976" s="257"/>
      <c r="B4976" s="258" t="s">
        <v>14</v>
      </c>
    </row>
    <row r="4977">
      <c r="A4977" s="257"/>
      <c r="B4977" s="258" t="s">
        <v>14</v>
      </c>
    </row>
    <row r="4978">
      <c r="A4978" s="257"/>
      <c r="B4978" s="258" t="s">
        <v>14</v>
      </c>
    </row>
    <row r="4979">
      <c r="A4979" s="257"/>
      <c r="B4979" s="258" t="s">
        <v>14</v>
      </c>
    </row>
    <row r="4980">
      <c r="A4980" s="257"/>
      <c r="B4980" s="258" t="s">
        <v>14</v>
      </c>
    </row>
    <row r="4981">
      <c r="A4981" s="257"/>
      <c r="B4981" s="258" t="s">
        <v>14</v>
      </c>
    </row>
    <row r="4982">
      <c r="A4982" s="257"/>
      <c r="B4982" s="258" t="s">
        <v>14</v>
      </c>
    </row>
    <row r="4983">
      <c r="A4983" s="257"/>
      <c r="B4983" s="258" t="s">
        <v>14</v>
      </c>
    </row>
    <row r="4984">
      <c r="A4984" s="257"/>
      <c r="B4984" s="258" t="s">
        <v>14</v>
      </c>
    </row>
    <row r="4985">
      <c r="A4985" s="257"/>
      <c r="B4985" s="258" t="s">
        <v>14</v>
      </c>
    </row>
    <row r="4986">
      <c r="A4986" s="257"/>
      <c r="B4986" s="258" t="s">
        <v>14</v>
      </c>
    </row>
    <row r="4987">
      <c r="A4987" s="257"/>
      <c r="B4987" s="258" t="s">
        <v>14</v>
      </c>
    </row>
    <row r="4988">
      <c r="A4988" s="257"/>
      <c r="B4988" s="258" t="s">
        <v>14</v>
      </c>
    </row>
    <row r="4989">
      <c r="A4989" s="257"/>
      <c r="B4989" s="258" t="s">
        <v>14</v>
      </c>
    </row>
    <row r="4990">
      <c r="A4990" s="257"/>
      <c r="B4990" s="258" t="s">
        <v>14</v>
      </c>
    </row>
    <row r="4991">
      <c r="A4991" s="257"/>
      <c r="B4991" s="258" t="s">
        <v>14</v>
      </c>
    </row>
    <row r="4992">
      <c r="A4992" s="257"/>
      <c r="B4992" s="258" t="s">
        <v>14</v>
      </c>
    </row>
    <row r="4993">
      <c r="A4993" s="257"/>
      <c r="B4993" s="258" t="s">
        <v>14</v>
      </c>
    </row>
    <row r="4994">
      <c r="A4994" s="257"/>
      <c r="B4994" s="258" t="s">
        <v>14</v>
      </c>
    </row>
    <row r="4995">
      <c r="A4995" s="257"/>
      <c r="B4995" s="258" t="s">
        <v>14</v>
      </c>
    </row>
    <row r="4996">
      <c r="A4996" s="257"/>
      <c r="B4996" s="258" t="s">
        <v>14</v>
      </c>
    </row>
    <row r="4997">
      <c r="A4997" s="257"/>
      <c r="B4997" s="258" t="s">
        <v>14</v>
      </c>
    </row>
    <row r="4998">
      <c r="A4998" s="257"/>
      <c r="B4998" s="258" t="s">
        <v>14</v>
      </c>
    </row>
    <row r="4999">
      <c r="A4999" s="257"/>
      <c r="B4999" s="258" t="s">
        <v>14</v>
      </c>
    </row>
    <row r="5000">
      <c r="A5000" s="257"/>
      <c r="B5000" s="258" t="s">
        <v>14</v>
      </c>
    </row>
    <row r="5001">
      <c r="A5001" s="257"/>
      <c r="B5001" s="258" t="s">
        <v>14</v>
      </c>
    </row>
    <row r="5002">
      <c r="A5002" s="257"/>
      <c r="B5002" s="258" t="s">
        <v>14</v>
      </c>
    </row>
    <row r="5003">
      <c r="A5003" s="257"/>
      <c r="B5003" s="258" t="s">
        <v>14</v>
      </c>
    </row>
    <row r="5004">
      <c r="A5004" s="257"/>
      <c r="B5004" s="258" t="s">
        <v>14</v>
      </c>
    </row>
    <row r="5005">
      <c r="A5005" s="257"/>
      <c r="B5005" s="258" t="s">
        <v>14</v>
      </c>
    </row>
    <row r="5006">
      <c r="A5006" s="257"/>
      <c r="B5006" s="258" t="s">
        <v>14</v>
      </c>
    </row>
    <row r="5007">
      <c r="A5007" s="257"/>
      <c r="B5007" s="258" t="s">
        <v>14</v>
      </c>
    </row>
    <row r="5008">
      <c r="A5008" s="257"/>
      <c r="B5008" s="258" t="s">
        <v>14</v>
      </c>
    </row>
    <row r="5009">
      <c r="A5009" s="257"/>
      <c r="B5009" s="258" t="s">
        <v>14</v>
      </c>
    </row>
    <row r="5010">
      <c r="A5010" s="257"/>
      <c r="B5010" s="258" t="s">
        <v>14</v>
      </c>
    </row>
    <row r="5011">
      <c r="A5011" s="257"/>
      <c r="B5011" s="258" t="s">
        <v>14</v>
      </c>
    </row>
    <row r="5012">
      <c r="A5012" s="257"/>
      <c r="B5012" s="258" t="s">
        <v>14</v>
      </c>
    </row>
    <row r="5013">
      <c r="A5013" s="257"/>
      <c r="B5013" s="258" t="s">
        <v>14</v>
      </c>
    </row>
    <row r="5014">
      <c r="A5014" s="257"/>
      <c r="B5014" s="258" t="s">
        <v>14</v>
      </c>
    </row>
    <row r="5015">
      <c r="A5015" s="257"/>
      <c r="B5015" s="258" t="s">
        <v>14</v>
      </c>
    </row>
    <row r="5016">
      <c r="A5016" s="257"/>
      <c r="B5016" s="258" t="s">
        <v>14</v>
      </c>
    </row>
    <row r="5017">
      <c r="A5017" s="257"/>
      <c r="B5017" s="258" t="s">
        <v>14</v>
      </c>
    </row>
    <row r="5018">
      <c r="A5018" s="257"/>
      <c r="B5018" s="258" t="s">
        <v>14</v>
      </c>
    </row>
    <row r="5019">
      <c r="A5019" s="257"/>
      <c r="B5019" s="258" t="s">
        <v>14</v>
      </c>
    </row>
    <row r="5020">
      <c r="A5020" s="257"/>
      <c r="B5020" s="258" t="s">
        <v>14</v>
      </c>
    </row>
    <row r="5021">
      <c r="A5021" s="257"/>
      <c r="B5021" s="258" t="s">
        <v>14</v>
      </c>
    </row>
    <row r="5022">
      <c r="A5022" s="257"/>
      <c r="B5022" s="258" t="s">
        <v>14</v>
      </c>
    </row>
    <row r="5023">
      <c r="A5023" s="257"/>
      <c r="B5023" s="258" t="s">
        <v>14</v>
      </c>
    </row>
    <row r="5024">
      <c r="A5024" s="257"/>
      <c r="B5024" s="258" t="s">
        <v>14</v>
      </c>
    </row>
    <row r="5025">
      <c r="A5025" s="257"/>
      <c r="B5025" s="258" t="s">
        <v>14</v>
      </c>
    </row>
    <row r="5026">
      <c r="A5026" s="257"/>
      <c r="B5026" s="258" t="s">
        <v>14</v>
      </c>
    </row>
    <row r="5027">
      <c r="A5027" s="257"/>
      <c r="B5027" s="258" t="s">
        <v>14</v>
      </c>
    </row>
    <row r="5028">
      <c r="A5028" s="257"/>
      <c r="B5028" s="258" t="s">
        <v>14</v>
      </c>
    </row>
    <row r="5029">
      <c r="A5029" s="257"/>
      <c r="B5029" s="258" t="s">
        <v>14</v>
      </c>
    </row>
    <row r="5030">
      <c r="A5030" s="257"/>
      <c r="B5030" s="258" t="s">
        <v>14</v>
      </c>
    </row>
    <row r="5031">
      <c r="A5031" s="257"/>
      <c r="B5031" s="258" t="s">
        <v>14</v>
      </c>
    </row>
    <row r="5032">
      <c r="A5032" s="257"/>
      <c r="B5032" s="258" t="s">
        <v>14</v>
      </c>
    </row>
    <row r="5033">
      <c r="A5033" s="257"/>
      <c r="B5033" s="258" t="s">
        <v>14</v>
      </c>
    </row>
    <row r="5034">
      <c r="A5034" s="257"/>
      <c r="B5034" s="258" t="s">
        <v>14</v>
      </c>
    </row>
    <row r="5035">
      <c r="A5035" s="257"/>
      <c r="B5035" s="258" t="s">
        <v>14</v>
      </c>
    </row>
    <row r="5036">
      <c r="A5036" s="257"/>
      <c r="B5036" s="258" t="s">
        <v>14</v>
      </c>
    </row>
    <row r="5037">
      <c r="A5037" s="257"/>
      <c r="B5037" s="258" t="s">
        <v>14</v>
      </c>
    </row>
    <row r="5038">
      <c r="A5038" s="257"/>
      <c r="B5038" s="258" t="s">
        <v>14</v>
      </c>
    </row>
    <row r="5039">
      <c r="A5039" s="257"/>
      <c r="B5039" s="258" t="s">
        <v>14</v>
      </c>
    </row>
    <row r="5040">
      <c r="A5040" s="257"/>
      <c r="B5040" s="258" t="s">
        <v>14</v>
      </c>
    </row>
    <row r="5041">
      <c r="A5041" s="257"/>
      <c r="B5041" s="258" t="s">
        <v>14</v>
      </c>
    </row>
    <row r="5042">
      <c r="A5042" s="257"/>
      <c r="B5042" s="258" t="s">
        <v>14</v>
      </c>
    </row>
    <row r="5043">
      <c r="A5043" s="257"/>
      <c r="B5043" s="258" t="s">
        <v>14</v>
      </c>
    </row>
    <row r="5044">
      <c r="A5044" s="257"/>
      <c r="B5044" s="258" t="s">
        <v>14</v>
      </c>
    </row>
    <row r="5045">
      <c r="A5045" s="257"/>
      <c r="B5045" s="258" t="s">
        <v>14</v>
      </c>
    </row>
    <row r="5046">
      <c r="A5046" s="257"/>
      <c r="B5046" s="258" t="s">
        <v>14</v>
      </c>
    </row>
    <row r="5047">
      <c r="A5047" s="257"/>
      <c r="B5047" s="258" t="s">
        <v>14</v>
      </c>
    </row>
    <row r="5048">
      <c r="A5048" s="257"/>
      <c r="B5048" s="258" t="s">
        <v>14</v>
      </c>
    </row>
    <row r="5049">
      <c r="A5049" s="257"/>
      <c r="B5049" s="258" t="s">
        <v>14</v>
      </c>
    </row>
    <row r="5050">
      <c r="A5050" s="257"/>
      <c r="B5050" s="258" t="s">
        <v>14</v>
      </c>
    </row>
    <row r="5051">
      <c r="A5051" s="257"/>
      <c r="B5051" s="258" t="s">
        <v>14</v>
      </c>
    </row>
    <row r="5052">
      <c r="A5052" s="257"/>
      <c r="B5052" s="258" t="s">
        <v>14</v>
      </c>
    </row>
    <row r="5053">
      <c r="A5053" s="257"/>
      <c r="B5053" s="258" t="s">
        <v>14</v>
      </c>
    </row>
    <row r="5054">
      <c r="A5054" s="257"/>
      <c r="B5054" s="258" t="s">
        <v>14</v>
      </c>
    </row>
    <row r="5055">
      <c r="A5055" s="257"/>
      <c r="B5055" s="258" t="s">
        <v>14</v>
      </c>
    </row>
    <row r="5056">
      <c r="A5056" s="257"/>
      <c r="B5056" s="258" t="s">
        <v>14</v>
      </c>
    </row>
    <row r="5057">
      <c r="A5057" s="257"/>
      <c r="B5057" s="258" t="s">
        <v>14</v>
      </c>
    </row>
    <row r="5058">
      <c r="A5058" s="257"/>
      <c r="B5058" s="258" t="s">
        <v>14</v>
      </c>
    </row>
    <row r="5059">
      <c r="A5059" s="257"/>
      <c r="B5059" s="258" t="s">
        <v>14</v>
      </c>
    </row>
    <row r="5060">
      <c r="A5060" s="257"/>
      <c r="B5060" s="258" t="s">
        <v>14</v>
      </c>
    </row>
    <row r="5061">
      <c r="A5061" s="257"/>
      <c r="B5061" s="258" t="s">
        <v>14</v>
      </c>
    </row>
    <row r="5062">
      <c r="A5062" s="257"/>
      <c r="B5062" s="258" t="s">
        <v>14</v>
      </c>
    </row>
    <row r="5063">
      <c r="A5063" s="257"/>
      <c r="B5063" s="258" t="s">
        <v>14</v>
      </c>
    </row>
    <row r="5064">
      <c r="A5064" s="257"/>
      <c r="B5064" s="258" t="s">
        <v>14</v>
      </c>
    </row>
    <row r="5065">
      <c r="A5065" s="257"/>
      <c r="B5065" s="258" t="s">
        <v>14</v>
      </c>
    </row>
    <row r="5066">
      <c r="A5066" s="257"/>
      <c r="B5066" s="258" t="s">
        <v>14</v>
      </c>
    </row>
    <row r="5067">
      <c r="A5067" s="257"/>
      <c r="B5067" s="258" t="s">
        <v>14</v>
      </c>
    </row>
    <row r="5068">
      <c r="A5068" s="257"/>
      <c r="B5068" s="258" t="s">
        <v>14</v>
      </c>
    </row>
    <row r="5069">
      <c r="A5069" s="257"/>
      <c r="B5069" s="258" t="s">
        <v>14</v>
      </c>
    </row>
    <row r="5070">
      <c r="A5070" s="257"/>
      <c r="B5070" s="258" t="s">
        <v>14</v>
      </c>
    </row>
    <row r="5071">
      <c r="A5071" s="257"/>
      <c r="B5071" s="258" t="s">
        <v>14</v>
      </c>
    </row>
    <row r="5072">
      <c r="A5072" s="257"/>
      <c r="B5072" s="258" t="s">
        <v>14</v>
      </c>
    </row>
    <row r="5073">
      <c r="A5073" s="257"/>
      <c r="B5073" s="258" t="s">
        <v>14</v>
      </c>
    </row>
    <row r="5074">
      <c r="A5074" s="257"/>
      <c r="B5074" s="258" t="s">
        <v>14</v>
      </c>
    </row>
    <row r="5075">
      <c r="A5075" s="257"/>
      <c r="B5075" s="258" t="s">
        <v>14</v>
      </c>
    </row>
    <row r="5076">
      <c r="A5076" s="257"/>
      <c r="B5076" s="258" t="s">
        <v>14</v>
      </c>
    </row>
    <row r="5077">
      <c r="A5077" s="257"/>
      <c r="B5077" s="258" t="s">
        <v>14</v>
      </c>
    </row>
    <row r="5078">
      <c r="A5078" s="257"/>
      <c r="B5078" s="258" t="s">
        <v>14</v>
      </c>
    </row>
    <row r="5079">
      <c r="A5079" s="257"/>
      <c r="B5079" s="258" t="s">
        <v>14</v>
      </c>
    </row>
    <row r="5080">
      <c r="A5080" s="257"/>
      <c r="B5080" s="258" t="s">
        <v>14</v>
      </c>
    </row>
    <row r="5081">
      <c r="A5081" s="257"/>
      <c r="B5081" s="258" t="s">
        <v>14</v>
      </c>
    </row>
    <row r="5082">
      <c r="A5082" s="257"/>
      <c r="B5082" s="258" t="s">
        <v>14</v>
      </c>
    </row>
    <row r="5083">
      <c r="A5083" s="257"/>
      <c r="B5083" s="258" t="s">
        <v>14</v>
      </c>
    </row>
    <row r="5084">
      <c r="A5084" s="257"/>
      <c r="B5084" s="258" t="s">
        <v>14</v>
      </c>
    </row>
    <row r="5085">
      <c r="A5085" s="257"/>
      <c r="B5085" s="258" t="s">
        <v>14</v>
      </c>
    </row>
    <row r="5086">
      <c r="A5086" s="257"/>
      <c r="B5086" s="258" t="s">
        <v>14</v>
      </c>
    </row>
    <row r="5087">
      <c r="A5087" s="257"/>
      <c r="B5087" s="258" t="s">
        <v>14</v>
      </c>
    </row>
    <row r="5088">
      <c r="A5088" s="257"/>
      <c r="B5088" s="258" t="s">
        <v>14</v>
      </c>
    </row>
    <row r="5089">
      <c r="A5089" s="257"/>
      <c r="B5089" s="258" t="s">
        <v>14</v>
      </c>
    </row>
    <row r="5090">
      <c r="A5090" s="257"/>
      <c r="B5090" s="258" t="s">
        <v>14</v>
      </c>
    </row>
    <row r="5091">
      <c r="A5091" s="257"/>
      <c r="B5091" s="258" t="s">
        <v>14</v>
      </c>
    </row>
    <row r="5092">
      <c r="A5092" s="257"/>
      <c r="B5092" s="258" t="s">
        <v>14</v>
      </c>
    </row>
    <row r="5093">
      <c r="A5093" s="257"/>
      <c r="B5093" s="258" t="s">
        <v>14</v>
      </c>
    </row>
    <row r="5094">
      <c r="A5094" s="257"/>
      <c r="B5094" s="258" t="s">
        <v>14</v>
      </c>
    </row>
    <row r="5095">
      <c r="A5095" s="257"/>
      <c r="B5095" s="258" t="s">
        <v>14</v>
      </c>
    </row>
    <row r="5096">
      <c r="A5096" s="257"/>
      <c r="B5096" s="258" t="s">
        <v>14</v>
      </c>
    </row>
    <row r="5097">
      <c r="A5097" s="257"/>
      <c r="B5097" s="258" t="s">
        <v>14</v>
      </c>
    </row>
    <row r="5098">
      <c r="A5098" s="257"/>
      <c r="B5098" s="258" t="s">
        <v>14</v>
      </c>
    </row>
    <row r="5099">
      <c r="A5099" s="257"/>
      <c r="B5099" s="258" t="s">
        <v>14</v>
      </c>
    </row>
    <row r="5100">
      <c r="A5100" s="257"/>
      <c r="B5100" s="258" t="s">
        <v>14</v>
      </c>
    </row>
    <row r="5101">
      <c r="A5101" s="257"/>
      <c r="B5101" s="258" t="s">
        <v>14</v>
      </c>
    </row>
    <row r="5102">
      <c r="A5102" s="257"/>
      <c r="B5102" s="258" t="s">
        <v>14</v>
      </c>
    </row>
    <row r="5103">
      <c r="A5103" s="257"/>
      <c r="B5103" s="258" t="s">
        <v>14</v>
      </c>
    </row>
    <row r="5104">
      <c r="A5104" s="257"/>
      <c r="B5104" s="258" t="s">
        <v>14</v>
      </c>
    </row>
    <row r="5105">
      <c r="A5105" s="257"/>
      <c r="B5105" s="258" t="s">
        <v>14</v>
      </c>
    </row>
    <row r="5106">
      <c r="A5106" s="257"/>
      <c r="B5106" s="258" t="s">
        <v>14</v>
      </c>
    </row>
    <row r="5107">
      <c r="A5107" s="257"/>
      <c r="B5107" s="258" t="s">
        <v>14</v>
      </c>
    </row>
    <row r="5108">
      <c r="A5108" s="257"/>
      <c r="B5108" s="258" t="s">
        <v>14</v>
      </c>
    </row>
    <row r="5109">
      <c r="A5109" s="257"/>
      <c r="B5109" s="258" t="s">
        <v>14</v>
      </c>
    </row>
    <row r="5110">
      <c r="A5110" s="257"/>
      <c r="B5110" s="258" t="s">
        <v>14</v>
      </c>
    </row>
    <row r="5111">
      <c r="A5111" s="257"/>
      <c r="B5111" s="258" t="s">
        <v>14</v>
      </c>
    </row>
    <row r="5112">
      <c r="A5112" s="257"/>
      <c r="B5112" s="258" t="s">
        <v>14</v>
      </c>
    </row>
    <row r="5113">
      <c r="A5113" s="257"/>
      <c r="B5113" s="258" t="s">
        <v>14</v>
      </c>
    </row>
    <row r="5114">
      <c r="A5114" s="257"/>
      <c r="B5114" s="258" t="s">
        <v>14</v>
      </c>
    </row>
    <row r="5115">
      <c r="A5115" s="257"/>
      <c r="B5115" s="258" t="s">
        <v>14</v>
      </c>
    </row>
    <row r="5116">
      <c r="A5116" s="257"/>
      <c r="B5116" s="258" t="s">
        <v>14</v>
      </c>
    </row>
    <row r="5117">
      <c r="A5117" s="257"/>
      <c r="B5117" s="258" t="s">
        <v>14</v>
      </c>
    </row>
    <row r="5118">
      <c r="A5118" s="257"/>
      <c r="B5118" s="258" t="s">
        <v>14</v>
      </c>
    </row>
    <row r="5119">
      <c r="A5119" s="257"/>
      <c r="B5119" s="258" t="s">
        <v>14</v>
      </c>
    </row>
    <row r="5120">
      <c r="A5120" s="257"/>
      <c r="B5120" s="258" t="s">
        <v>14</v>
      </c>
    </row>
    <row r="5121">
      <c r="A5121" s="257"/>
      <c r="B5121" s="258" t="s">
        <v>14</v>
      </c>
    </row>
    <row r="5122">
      <c r="A5122" s="257"/>
      <c r="B5122" s="258" t="s">
        <v>14</v>
      </c>
    </row>
    <row r="5123">
      <c r="A5123" s="257"/>
      <c r="B5123" s="258" t="s">
        <v>14</v>
      </c>
    </row>
    <row r="5124">
      <c r="A5124" s="257"/>
      <c r="B5124" s="258" t="s">
        <v>14</v>
      </c>
    </row>
    <row r="5125">
      <c r="A5125" s="257"/>
      <c r="B5125" s="258" t="s">
        <v>14</v>
      </c>
    </row>
    <row r="5126">
      <c r="A5126" s="257"/>
      <c r="B5126" s="258" t="s">
        <v>14</v>
      </c>
    </row>
    <row r="5127">
      <c r="A5127" s="257"/>
      <c r="B5127" s="258" t="s">
        <v>14</v>
      </c>
    </row>
    <row r="5128">
      <c r="A5128" s="257"/>
      <c r="B5128" s="258" t="s">
        <v>14</v>
      </c>
    </row>
    <row r="5129">
      <c r="A5129" s="257"/>
      <c r="B5129" s="258" t="s">
        <v>14</v>
      </c>
    </row>
    <row r="5130">
      <c r="A5130" s="257"/>
      <c r="B5130" s="258" t="s">
        <v>14</v>
      </c>
    </row>
    <row r="5131">
      <c r="A5131" s="257"/>
      <c r="B5131" s="258" t="s">
        <v>14</v>
      </c>
    </row>
    <row r="5132">
      <c r="A5132" s="257"/>
      <c r="B5132" s="258" t="s">
        <v>14</v>
      </c>
    </row>
    <row r="5133">
      <c r="A5133" s="257"/>
      <c r="B5133" s="258" t="s">
        <v>14</v>
      </c>
    </row>
    <row r="5134">
      <c r="A5134" s="257"/>
      <c r="B5134" s="258" t="s">
        <v>14</v>
      </c>
    </row>
    <row r="5135">
      <c r="A5135" s="257"/>
      <c r="B5135" s="258" t="s">
        <v>14</v>
      </c>
    </row>
    <row r="5136">
      <c r="A5136" s="257"/>
      <c r="B5136" s="258" t="s">
        <v>14</v>
      </c>
    </row>
    <row r="5137">
      <c r="A5137" s="257"/>
      <c r="B5137" s="258" t="s">
        <v>14</v>
      </c>
    </row>
    <row r="5138">
      <c r="A5138" s="257"/>
      <c r="B5138" s="258" t="s">
        <v>14</v>
      </c>
    </row>
    <row r="5139">
      <c r="A5139" s="257"/>
      <c r="B5139" s="258" t="s">
        <v>14</v>
      </c>
    </row>
    <row r="5140">
      <c r="A5140" s="257"/>
      <c r="B5140" s="258" t="s">
        <v>14</v>
      </c>
    </row>
    <row r="5141">
      <c r="A5141" s="257"/>
      <c r="B5141" s="258" t="s">
        <v>14</v>
      </c>
    </row>
    <row r="5142">
      <c r="A5142" s="257"/>
      <c r="B5142" s="258" t="s">
        <v>14</v>
      </c>
    </row>
    <row r="5143">
      <c r="A5143" s="257"/>
      <c r="B5143" s="258" t="s">
        <v>14</v>
      </c>
    </row>
    <row r="5144">
      <c r="A5144" s="257"/>
      <c r="B5144" s="258" t="s">
        <v>14</v>
      </c>
    </row>
    <row r="5145">
      <c r="A5145" s="257"/>
      <c r="B5145" s="258" t="s">
        <v>14</v>
      </c>
    </row>
    <row r="5146">
      <c r="A5146" s="257"/>
      <c r="B5146" s="258" t="s">
        <v>14</v>
      </c>
    </row>
    <row r="5147">
      <c r="A5147" s="257"/>
      <c r="B5147" s="258" t="s">
        <v>14</v>
      </c>
    </row>
    <row r="5148">
      <c r="A5148" s="257"/>
      <c r="B5148" s="258" t="s">
        <v>14</v>
      </c>
    </row>
    <row r="5149">
      <c r="A5149" s="257"/>
      <c r="B5149" s="258" t="s">
        <v>14</v>
      </c>
    </row>
    <row r="5150">
      <c r="A5150" s="257"/>
      <c r="B5150" s="258" t="s">
        <v>14</v>
      </c>
    </row>
    <row r="5151">
      <c r="A5151" s="257"/>
      <c r="B5151" s="258" t="s">
        <v>14</v>
      </c>
    </row>
    <row r="5152">
      <c r="A5152" s="257"/>
      <c r="B5152" s="258" t="s">
        <v>14</v>
      </c>
    </row>
    <row r="5153">
      <c r="A5153" s="257"/>
      <c r="B5153" s="258" t="s">
        <v>14</v>
      </c>
    </row>
    <row r="5154">
      <c r="A5154" s="257"/>
      <c r="B5154" s="258" t="s">
        <v>14</v>
      </c>
    </row>
    <row r="5155">
      <c r="A5155" s="257"/>
      <c r="B5155" s="258" t="s">
        <v>14</v>
      </c>
    </row>
    <row r="5156">
      <c r="A5156" s="257"/>
      <c r="B5156" s="258" t="s">
        <v>14</v>
      </c>
    </row>
    <row r="5157">
      <c r="A5157" s="257"/>
      <c r="B5157" s="258" t="s">
        <v>14</v>
      </c>
    </row>
    <row r="5158">
      <c r="A5158" s="257"/>
      <c r="B5158" s="258" t="s">
        <v>14</v>
      </c>
    </row>
    <row r="5159">
      <c r="A5159" s="257"/>
      <c r="B5159" s="258" t="s">
        <v>14</v>
      </c>
    </row>
    <row r="5160">
      <c r="A5160" s="257"/>
      <c r="B5160" s="258" t="s">
        <v>14</v>
      </c>
    </row>
    <row r="5161">
      <c r="A5161" s="257"/>
      <c r="B5161" s="258" t="s">
        <v>14</v>
      </c>
    </row>
    <row r="5162">
      <c r="A5162" s="257"/>
      <c r="B5162" s="258" t="s">
        <v>14</v>
      </c>
    </row>
    <row r="5163">
      <c r="A5163" s="257"/>
      <c r="B5163" s="258" t="s">
        <v>14</v>
      </c>
    </row>
    <row r="5164">
      <c r="A5164" s="257"/>
      <c r="B5164" s="258" t="s">
        <v>14</v>
      </c>
    </row>
    <row r="5165">
      <c r="A5165" s="257"/>
      <c r="B5165" s="258" t="s">
        <v>14</v>
      </c>
    </row>
    <row r="5166">
      <c r="A5166" s="257"/>
      <c r="B5166" s="258" t="s">
        <v>14</v>
      </c>
    </row>
    <row r="5167">
      <c r="A5167" s="257"/>
      <c r="B5167" s="258" t="s">
        <v>14</v>
      </c>
    </row>
    <row r="5168">
      <c r="A5168" s="257"/>
      <c r="B5168" s="258" t="s">
        <v>14</v>
      </c>
    </row>
    <row r="5169">
      <c r="A5169" s="257"/>
      <c r="B5169" s="258" t="s">
        <v>14</v>
      </c>
    </row>
    <row r="5170">
      <c r="A5170" s="257"/>
      <c r="B5170" s="258" t="s">
        <v>14</v>
      </c>
    </row>
    <row r="5171">
      <c r="A5171" s="257"/>
      <c r="B5171" s="258" t="s">
        <v>14</v>
      </c>
    </row>
    <row r="5172">
      <c r="A5172" s="257"/>
      <c r="B5172" s="258" t="s">
        <v>14</v>
      </c>
    </row>
    <row r="5173">
      <c r="A5173" s="257"/>
      <c r="B5173" s="258" t="s">
        <v>14</v>
      </c>
    </row>
    <row r="5174">
      <c r="A5174" s="257"/>
      <c r="B5174" s="258" t="s">
        <v>14</v>
      </c>
    </row>
    <row r="5175">
      <c r="A5175" s="257"/>
      <c r="B5175" s="258" t="s">
        <v>14</v>
      </c>
    </row>
    <row r="5176">
      <c r="A5176" s="257"/>
      <c r="B5176" s="258" t="s">
        <v>14</v>
      </c>
    </row>
    <row r="5177">
      <c r="A5177" s="257"/>
      <c r="B5177" s="258" t="s">
        <v>14</v>
      </c>
    </row>
    <row r="5178">
      <c r="A5178" s="257"/>
      <c r="B5178" s="258" t="s">
        <v>14</v>
      </c>
    </row>
    <row r="5179">
      <c r="A5179" s="257"/>
      <c r="B5179" s="258" t="s">
        <v>14</v>
      </c>
    </row>
    <row r="5180">
      <c r="A5180" s="257"/>
      <c r="B5180" s="258" t="s">
        <v>14</v>
      </c>
    </row>
    <row r="5181">
      <c r="A5181" s="257"/>
      <c r="B5181" s="258" t="s">
        <v>14</v>
      </c>
    </row>
    <row r="5182">
      <c r="A5182" s="257"/>
      <c r="B5182" s="258" t="s">
        <v>14</v>
      </c>
    </row>
    <row r="5183">
      <c r="A5183" s="257"/>
      <c r="B5183" s="258" t="s">
        <v>14</v>
      </c>
    </row>
    <row r="5184">
      <c r="A5184" s="257"/>
      <c r="B5184" s="258" t="s">
        <v>14</v>
      </c>
    </row>
    <row r="5185">
      <c r="A5185" s="257"/>
      <c r="B5185" s="258" t="s">
        <v>14</v>
      </c>
    </row>
    <row r="5186">
      <c r="A5186" s="257"/>
      <c r="B5186" s="258" t="s">
        <v>14</v>
      </c>
    </row>
    <row r="5187">
      <c r="A5187" s="257"/>
      <c r="B5187" s="258" t="s">
        <v>14</v>
      </c>
    </row>
    <row r="5188">
      <c r="A5188" s="257"/>
      <c r="B5188" s="258" t="s">
        <v>14</v>
      </c>
    </row>
    <row r="5189">
      <c r="A5189" s="257"/>
      <c r="B5189" s="258" t="s">
        <v>14</v>
      </c>
    </row>
    <row r="5190">
      <c r="A5190" s="257"/>
      <c r="B5190" s="258" t="s">
        <v>14</v>
      </c>
    </row>
    <row r="5191">
      <c r="A5191" s="257"/>
      <c r="B5191" s="258" t="s">
        <v>14</v>
      </c>
    </row>
    <row r="5192">
      <c r="A5192" s="257"/>
      <c r="B5192" s="258" t="s">
        <v>14</v>
      </c>
    </row>
    <row r="5193">
      <c r="A5193" s="257"/>
      <c r="B5193" s="258" t="s">
        <v>14</v>
      </c>
    </row>
    <row r="5194">
      <c r="A5194" s="257"/>
      <c r="B5194" s="258" t="s">
        <v>14</v>
      </c>
    </row>
    <row r="5195">
      <c r="A5195" s="257"/>
      <c r="B5195" s="258" t="s">
        <v>14</v>
      </c>
    </row>
    <row r="5196">
      <c r="A5196" s="257"/>
      <c r="B5196" s="258" t="s">
        <v>14</v>
      </c>
    </row>
    <row r="5197">
      <c r="A5197" s="257"/>
      <c r="B5197" s="258" t="s">
        <v>14</v>
      </c>
    </row>
    <row r="5198">
      <c r="A5198" s="257"/>
      <c r="B5198" s="258" t="s">
        <v>14</v>
      </c>
    </row>
    <row r="5199">
      <c r="A5199" s="257"/>
      <c r="B5199" s="258" t="s">
        <v>14</v>
      </c>
    </row>
    <row r="5200">
      <c r="A5200" s="257"/>
      <c r="B5200" s="258" t="s">
        <v>14</v>
      </c>
    </row>
    <row r="5201">
      <c r="A5201" s="257"/>
      <c r="B5201" s="258" t="s">
        <v>14</v>
      </c>
    </row>
    <row r="5202">
      <c r="A5202" s="257"/>
      <c r="B5202" s="258" t="s">
        <v>14</v>
      </c>
    </row>
    <row r="5203">
      <c r="A5203" s="257"/>
      <c r="B5203" s="258" t="s">
        <v>14</v>
      </c>
    </row>
    <row r="5204">
      <c r="A5204" s="257"/>
      <c r="B5204" s="258" t="s">
        <v>14</v>
      </c>
    </row>
    <row r="5205">
      <c r="A5205" s="257"/>
      <c r="B5205" s="258" t="s">
        <v>14</v>
      </c>
    </row>
    <row r="5206">
      <c r="A5206" s="257"/>
      <c r="B5206" s="258" t="s">
        <v>14</v>
      </c>
    </row>
    <row r="5207">
      <c r="A5207" s="257"/>
      <c r="B5207" s="258" t="s">
        <v>14</v>
      </c>
    </row>
    <row r="5208">
      <c r="A5208" s="257"/>
      <c r="B5208" s="258" t="s">
        <v>14</v>
      </c>
    </row>
    <row r="5209">
      <c r="A5209" s="257"/>
      <c r="B5209" s="258" t="s">
        <v>14</v>
      </c>
    </row>
    <row r="5210">
      <c r="A5210" s="257"/>
      <c r="B5210" s="258" t="s">
        <v>14</v>
      </c>
    </row>
    <row r="5211">
      <c r="A5211" s="257"/>
      <c r="B5211" s="258" t="s">
        <v>14</v>
      </c>
    </row>
    <row r="5212">
      <c r="A5212" s="257"/>
      <c r="B5212" s="258" t="s">
        <v>14</v>
      </c>
    </row>
    <row r="5213">
      <c r="A5213" s="257"/>
      <c r="B5213" s="258" t="s">
        <v>14</v>
      </c>
    </row>
    <row r="5214">
      <c r="A5214" s="257"/>
      <c r="B5214" s="258" t="s">
        <v>14</v>
      </c>
    </row>
    <row r="5215">
      <c r="A5215" s="257"/>
      <c r="B5215" s="258" t="s">
        <v>14</v>
      </c>
    </row>
    <row r="5216">
      <c r="A5216" s="257"/>
      <c r="B5216" s="258" t="s">
        <v>14</v>
      </c>
    </row>
    <row r="5217">
      <c r="A5217" s="257"/>
      <c r="B5217" s="258" t="s">
        <v>14</v>
      </c>
    </row>
    <row r="5218">
      <c r="A5218" s="257"/>
      <c r="B5218" s="258" t="s">
        <v>14</v>
      </c>
    </row>
    <row r="5219">
      <c r="A5219" s="257"/>
      <c r="B5219" s="258" t="s">
        <v>14</v>
      </c>
    </row>
    <row r="5220">
      <c r="A5220" s="257"/>
      <c r="B5220" s="258" t="s">
        <v>14</v>
      </c>
    </row>
    <row r="5221">
      <c r="A5221" s="257"/>
      <c r="B5221" s="258" t="s">
        <v>14</v>
      </c>
    </row>
    <row r="5222">
      <c r="A5222" s="257"/>
      <c r="B5222" s="258" t="s">
        <v>14</v>
      </c>
    </row>
    <row r="5223">
      <c r="A5223" s="257"/>
      <c r="B5223" s="258" t="s">
        <v>14</v>
      </c>
    </row>
    <row r="5224">
      <c r="A5224" s="257"/>
      <c r="B5224" s="258" t="s">
        <v>14</v>
      </c>
    </row>
    <row r="5225">
      <c r="A5225" s="257"/>
      <c r="B5225" s="258" t="s">
        <v>14</v>
      </c>
    </row>
    <row r="5226">
      <c r="A5226" s="257"/>
      <c r="B5226" s="258" t="s">
        <v>14</v>
      </c>
    </row>
    <row r="5227">
      <c r="A5227" s="257"/>
      <c r="B5227" s="258" t="s">
        <v>14</v>
      </c>
    </row>
    <row r="5228">
      <c r="A5228" s="257"/>
      <c r="B5228" s="258" t="s">
        <v>14</v>
      </c>
    </row>
    <row r="5229">
      <c r="A5229" s="257"/>
      <c r="B5229" s="258" t="s">
        <v>14</v>
      </c>
    </row>
    <row r="5230">
      <c r="A5230" s="257"/>
      <c r="B5230" s="258" t="s">
        <v>14</v>
      </c>
    </row>
    <row r="5231">
      <c r="A5231" s="257"/>
      <c r="B5231" s="258" t="s">
        <v>14</v>
      </c>
    </row>
    <row r="5232">
      <c r="A5232" s="257"/>
      <c r="B5232" s="258" t="s">
        <v>14</v>
      </c>
    </row>
    <row r="5233">
      <c r="A5233" s="257"/>
      <c r="B5233" s="258" t="s">
        <v>14</v>
      </c>
    </row>
    <row r="5234">
      <c r="A5234" s="257"/>
      <c r="B5234" s="258" t="s">
        <v>14</v>
      </c>
    </row>
    <row r="5235">
      <c r="A5235" s="257"/>
      <c r="B5235" s="258" t="s">
        <v>14</v>
      </c>
    </row>
    <row r="5236">
      <c r="A5236" s="257"/>
      <c r="B5236" s="258" t="s">
        <v>14</v>
      </c>
    </row>
    <row r="5237">
      <c r="A5237" s="257"/>
      <c r="B5237" s="258" t="s">
        <v>14</v>
      </c>
    </row>
    <row r="5238">
      <c r="A5238" s="257"/>
      <c r="B5238" s="258" t="s">
        <v>14</v>
      </c>
    </row>
    <row r="5239">
      <c r="A5239" s="257"/>
      <c r="B5239" s="258" t="s">
        <v>14</v>
      </c>
    </row>
    <row r="5240">
      <c r="A5240" s="257"/>
      <c r="B5240" s="258" t="s">
        <v>14</v>
      </c>
    </row>
    <row r="5241">
      <c r="A5241" s="257"/>
      <c r="B5241" s="258" t="s">
        <v>14</v>
      </c>
    </row>
    <row r="5242">
      <c r="A5242" s="257"/>
      <c r="B5242" s="258" t="s">
        <v>14</v>
      </c>
    </row>
    <row r="5243">
      <c r="A5243" s="257"/>
      <c r="B5243" s="258" t="s">
        <v>14</v>
      </c>
    </row>
    <row r="5244">
      <c r="A5244" s="257"/>
      <c r="B5244" s="258" t="s">
        <v>14</v>
      </c>
    </row>
    <row r="5245">
      <c r="A5245" s="257"/>
      <c r="B5245" s="258" t="s">
        <v>14</v>
      </c>
    </row>
    <row r="5246">
      <c r="A5246" s="257"/>
      <c r="B5246" s="258" t="s">
        <v>14</v>
      </c>
    </row>
    <row r="5247">
      <c r="A5247" s="257"/>
      <c r="B5247" s="258" t="s">
        <v>14</v>
      </c>
    </row>
    <row r="5248">
      <c r="A5248" s="257"/>
      <c r="B5248" s="258" t="s">
        <v>14</v>
      </c>
    </row>
    <row r="5249">
      <c r="A5249" s="257"/>
      <c r="B5249" s="258" t="s">
        <v>14</v>
      </c>
    </row>
    <row r="5250">
      <c r="A5250" s="257"/>
      <c r="B5250" s="258" t="s">
        <v>14</v>
      </c>
    </row>
    <row r="5251">
      <c r="A5251" s="257"/>
      <c r="B5251" s="258" t="s">
        <v>14</v>
      </c>
    </row>
    <row r="5252">
      <c r="A5252" s="257"/>
      <c r="B5252" s="258" t="s">
        <v>14</v>
      </c>
    </row>
    <row r="5253">
      <c r="A5253" s="257"/>
      <c r="B5253" s="258" t="s">
        <v>14</v>
      </c>
    </row>
    <row r="5254">
      <c r="A5254" s="257"/>
      <c r="B5254" s="258" t="s">
        <v>14</v>
      </c>
    </row>
    <row r="5255">
      <c r="A5255" s="257"/>
      <c r="B5255" s="258" t="s">
        <v>14</v>
      </c>
    </row>
    <row r="5256">
      <c r="A5256" s="257"/>
      <c r="B5256" s="258" t="s">
        <v>14</v>
      </c>
    </row>
    <row r="5257">
      <c r="A5257" s="257"/>
      <c r="B5257" s="258" t="s">
        <v>14</v>
      </c>
    </row>
    <row r="5258">
      <c r="A5258" s="257"/>
      <c r="B5258" s="258" t="s">
        <v>14</v>
      </c>
    </row>
    <row r="5259">
      <c r="A5259" s="257"/>
      <c r="B5259" s="258" t="s">
        <v>14</v>
      </c>
    </row>
    <row r="5260">
      <c r="A5260" s="257"/>
      <c r="B5260" s="258" t="s">
        <v>14</v>
      </c>
    </row>
    <row r="5261">
      <c r="A5261" s="257"/>
      <c r="B5261" s="258" t="s">
        <v>14</v>
      </c>
    </row>
    <row r="5262">
      <c r="A5262" s="257"/>
      <c r="B5262" s="258" t="s">
        <v>14</v>
      </c>
    </row>
    <row r="5263">
      <c r="A5263" s="257"/>
      <c r="B5263" s="258" t="s">
        <v>14</v>
      </c>
    </row>
    <row r="5264">
      <c r="A5264" s="257"/>
      <c r="B5264" s="258" t="s">
        <v>14</v>
      </c>
    </row>
    <row r="5265">
      <c r="A5265" s="257"/>
      <c r="B5265" s="258" t="s">
        <v>14</v>
      </c>
    </row>
    <row r="5266">
      <c r="A5266" s="257"/>
      <c r="B5266" s="258" t="s">
        <v>14</v>
      </c>
    </row>
    <row r="5267">
      <c r="A5267" s="257"/>
      <c r="B5267" s="258" t="s">
        <v>14</v>
      </c>
    </row>
    <row r="5268">
      <c r="A5268" s="257"/>
      <c r="B5268" s="258" t="s">
        <v>14</v>
      </c>
    </row>
    <row r="5269">
      <c r="A5269" s="257"/>
      <c r="B5269" s="258" t="s">
        <v>14</v>
      </c>
    </row>
    <row r="5270">
      <c r="A5270" s="257"/>
      <c r="B5270" s="258" t="s">
        <v>14</v>
      </c>
    </row>
    <row r="5271">
      <c r="A5271" s="257"/>
      <c r="B5271" s="258" t="s">
        <v>14</v>
      </c>
    </row>
    <row r="5272">
      <c r="A5272" s="257"/>
      <c r="B5272" s="258" t="s">
        <v>14</v>
      </c>
    </row>
    <row r="5273">
      <c r="A5273" s="257"/>
      <c r="B5273" s="258" t="s">
        <v>14</v>
      </c>
    </row>
    <row r="5274">
      <c r="A5274" s="257"/>
      <c r="B5274" s="258" t="s">
        <v>14</v>
      </c>
    </row>
    <row r="5275">
      <c r="A5275" s="257"/>
      <c r="B5275" s="258" t="s">
        <v>14</v>
      </c>
    </row>
    <row r="5276">
      <c r="A5276" s="257"/>
      <c r="B5276" s="258" t="s">
        <v>14</v>
      </c>
    </row>
    <row r="5277">
      <c r="A5277" s="257"/>
      <c r="B5277" s="258" t="s">
        <v>14</v>
      </c>
    </row>
    <row r="5278">
      <c r="A5278" s="257"/>
      <c r="B5278" s="258" t="s">
        <v>14</v>
      </c>
    </row>
    <row r="5279">
      <c r="A5279" s="257"/>
      <c r="B5279" s="258" t="s">
        <v>14</v>
      </c>
    </row>
    <row r="5280">
      <c r="A5280" s="257"/>
      <c r="B5280" s="258" t="s">
        <v>14</v>
      </c>
    </row>
    <row r="5281">
      <c r="A5281" s="257"/>
      <c r="B5281" s="258" t="s">
        <v>14</v>
      </c>
    </row>
    <row r="5282">
      <c r="A5282" s="257"/>
      <c r="B5282" s="258" t="s">
        <v>14</v>
      </c>
    </row>
    <row r="5283">
      <c r="A5283" s="257"/>
      <c r="B5283" s="258" t="s">
        <v>14</v>
      </c>
    </row>
    <row r="5284">
      <c r="A5284" s="257"/>
      <c r="B5284" s="258" t="s">
        <v>14</v>
      </c>
    </row>
    <row r="5285">
      <c r="A5285" s="257"/>
      <c r="B5285" s="258" t="s">
        <v>14</v>
      </c>
    </row>
    <row r="5286">
      <c r="A5286" s="257"/>
      <c r="B5286" s="258" t="s">
        <v>14</v>
      </c>
    </row>
    <row r="5287">
      <c r="A5287" s="257"/>
      <c r="B5287" s="258" t="s">
        <v>14</v>
      </c>
    </row>
    <row r="5288">
      <c r="A5288" s="257"/>
      <c r="B5288" s="258" t="s">
        <v>14</v>
      </c>
    </row>
    <row r="5289">
      <c r="A5289" s="257"/>
      <c r="B5289" s="258" t="s">
        <v>14</v>
      </c>
    </row>
    <row r="5290">
      <c r="A5290" s="257"/>
      <c r="B5290" s="258" t="s">
        <v>14</v>
      </c>
    </row>
    <row r="5291">
      <c r="A5291" s="257"/>
      <c r="B5291" s="258" t="s">
        <v>14</v>
      </c>
    </row>
    <row r="5292">
      <c r="A5292" s="257"/>
      <c r="B5292" s="258" t="s">
        <v>14</v>
      </c>
    </row>
    <row r="5293">
      <c r="A5293" s="257"/>
      <c r="B5293" s="258" t="s">
        <v>14</v>
      </c>
    </row>
    <row r="5294">
      <c r="A5294" s="257"/>
      <c r="B5294" s="258" t="s">
        <v>14</v>
      </c>
    </row>
    <row r="5295">
      <c r="A5295" s="257"/>
      <c r="B5295" s="258" t="s">
        <v>14</v>
      </c>
    </row>
    <row r="5296">
      <c r="A5296" s="257"/>
      <c r="B5296" s="258" t="s">
        <v>14</v>
      </c>
    </row>
    <row r="5297">
      <c r="A5297" s="257"/>
      <c r="B5297" s="258" t="s">
        <v>14</v>
      </c>
    </row>
    <row r="5298">
      <c r="A5298" s="257"/>
      <c r="B5298" s="258" t="s">
        <v>14</v>
      </c>
    </row>
    <row r="5299">
      <c r="A5299" s="257"/>
      <c r="B5299" s="258" t="s">
        <v>14</v>
      </c>
    </row>
    <row r="5300">
      <c r="A5300" s="257"/>
      <c r="B5300" s="258" t="s">
        <v>14</v>
      </c>
    </row>
    <row r="5301">
      <c r="A5301" s="257"/>
      <c r="B5301" s="258" t="s">
        <v>14</v>
      </c>
    </row>
    <row r="5302">
      <c r="A5302" s="257"/>
      <c r="B5302" s="258" t="s">
        <v>14</v>
      </c>
    </row>
    <row r="5303">
      <c r="A5303" s="257"/>
      <c r="B5303" s="258" t="s">
        <v>14</v>
      </c>
    </row>
    <row r="5304">
      <c r="A5304" s="257"/>
      <c r="B5304" s="258" t="s">
        <v>14</v>
      </c>
    </row>
    <row r="5305">
      <c r="A5305" s="257"/>
      <c r="B5305" s="258" t="s">
        <v>14</v>
      </c>
    </row>
    <row r="5306">
      <c r="A5306" s="257"/>
      <c r="B5306" s="258" t="s">
        <v>14</v>
      </c>
    </row>
    <row r="5307">
      <c r="A5307" s="257"/>
      <c r="B5307" s="258" t="s">
        <v>14</v>
      </c>
    </row>
    <row r="5308">
      <c r="A5308" s="257"/>
      <c r="B5308" s="258" t="s">
        <v>14</v>
      </c>
    </row>
    <row r="5309">
      <c r="A5309" s="257"/>
      <c r="B5309" s="258" t="s">
        <v>14</v>
      </c>
    </row>
    <row r="5310">
      <c r="A5310" s="257"/>
      <c r="B5310" s="258" t="s">
        <v>14</v>
      </c>
    </row>
    <row r="5311">
      <c r="A5311" s="257"/>
      <c r="B5311" s="258" t="s">
        <v>14</v>
      </c>
    </row>
    <row r="5312">
      <c r="A5312" s="257"/>
      <c r="B5312" s="258" t="s">
        <v>14</v>
      </c>
    </row>
    <row r="5313">
      <c r="A5313" s="257"/>
      <c r="B5313" s="258" t="s">
        <v>14</v>
      </c>
    </row>
    <row r="5314">
      <c r="A5314" s="257"/>
      <c r="B5314" s="258" t="s">
        <v>14</v>
      </c>
    </row>
    <row r="5315">
      <c r="A5315" s="257"/>
      <c r="B5315" s="258" t="s">
        <v>14</v>
      </c>
    </row>
    <row r="5316">
      <c r="A5316" s="257"/>
      <c r="B5316" s="258" t="s">
        <v>14</v>
      </c>
    </row>
    <row r="5317">
      <c r="A5317" s="257"/>
      <c r="B5317" s="258" t="s">
        <v>14</v>
      </c>
    </row>
    <row r="5318">
      <c r="A5318" s="257"/>
      <c r="B5318" s="258" t="s">
        <v>14</v>
      </c>
    </row>
    <row r="5319">
      <c r="A5319" s="257"/>
      <c r="B5319" s="258" t="s">
        <v>14</v>
      </c>
    </row>
    <row r="5320">
      <c r="A5320" s="257"/>
      <c r="B5320" s="258" t="s">
        <v>14</v>
      </c>
    </row>
    <row r="5321">
      <c r="A5321" s="257"/>
      <c r="B5321" s="258" t="s">
        <v>14</v>
      </c>
    </row>
    <row r="5322">
      <c r="A5322" s="257"/>
      <c r="B5322" s="258" t="s">
        <v>14</v>
      </c>
    </row>
    <row r="5323">
      <c r="A5323" s="257"/>
      <c r="B5323" s="258" t="s">
        <v>14</v>
      </c>
    </row>
    <row r="5324">
      <c r="A5324" s="257"/>
      <c r="B5324" s="258" t="s">
        <v>14</v>
      </c>
    </row>
    <row r="5325">
      <c r="A5325" s="257"/>
      <c r="B5325" s="258" t="s">
        <v>14</v>
      </c>
    </row>
    <row r="5326">
      <c r="A5326" s="257"/>
      <c r="B5326" s="258" t="s">
        <v>14</v>
      </c>
    </row>
    <row r="5327">
      <c r="A5327" s="257"/>
      <c r="B5327" s="258" t="s">
        <v>14</v>
      </c>
    </row>
    <row r="5328">
      <c r="A5328" s="257"/>
      <c r="B5328" s="258" t="s">
        <v>14</v>
      </c>
    </row>
    <row r="5329">
      <c r="A5329" s="257"/>
      <c r="B5329" s="258" t="s">
        <v>14</v>
      </c>
    </row>
    <row r="5330">
      <c r="A5330" s="257"/>
      <c r="B5330" s="258" t="s">
        <v>14</v>
      </c>
    </row>
    <row r="5331">
      <c r="A5331" s="257"/>
      <c r="B5331" s="258" t="s">
        <v>14</v>
      </c>
    </row>
    <row r="5332">
      <c r="A5332" s="257"/>
      <c r="B5332" s="258" t="s">
        <v>14</v>
      </c>
    </row>
    <row r="5333">
      <c r="A5333" s="257"/>
      <c r="B5333" s="258" t="s">
        <v>14</v>
      </c>
    </row>
    <row r="5334">
      <c r="A5334" s="257"/>
      <c r="B5334" s="258" t="s">
        <v>14</v>
      </c>
    </row>
    <row r="5335">
      <c r="A5335" s="257"/>
      <c r="B5335" s="258" t="s">
        <v>14</v>
      </c>
    </row>
    <row r="5336">
      <c r="A5336" s="257"/>
      <c r="B5336" s="258" t="s">
        <v>14</v>
      </c>
    </row>
    <row r="5337">
      <c r="A5337" s="257"/>
      <c r="B5337" s="258" t="s">
        <v>14</v>
      </c>
    </row>
    <row r="5338">
      <c r="A5338" s="257"/>
      <c r="B5338" s="258" t="s">
        <v>14</v>
      </c>
    </row>
    <row r="5339">
      <c r="A5339" s="257"/>
      <c r="B5339" s="258" t="s">
        <v>14</v>
      </c>
    </row>
    <row r="5340">
      <c r="A5340" s="257"/>
      <c r="B5340" s="258" t="s">
        <v>14</v>
      </c>
    </row>
    <row r="5341">
      <c r="A5341" s="257"/>
      <c r="B5341" s="258" t="s">
        <v>14</v>
      </c>
    </row>
    <row r="5342">
      <c r="A5342" s="257"/>
      <c r="B5342" s="258" t="s">
        <v>14</v>
      </c>
    </row>
    <row r="5343">
      <c r="A5343" s="257"/>
      <c r="B5343" s="258" t="s">
        <v>14</v>
      </c>
    </row>
    <row r="5344">
      <c r="A5344" s="257"/>
      <c r="B5344" s="258" t="s">
        <v>14</v>
      </c>
    </row>
    <row r="5345">
      <c r="A5345" s="257"/>
      <c r="B5345" s="258" t="s">
        <v>14</v>
      </c>
    </row>
    <row r="5346">
      <c r="A5346" s="257"/>
      <c r="B5346" s="258" t="s">
        <v>14</v>
      </c>
    </row>
    <row r="5347">
      <c r="A5347" s="257"/>
      <c r="B5347" s="258" t="s">
        <v>14</v>
      </c>
    </row>
    <row r="5348">
      <c r="A5348" s="257"/>
      <c r="B5348" s="258" t="s">
        <v>14</v>
      </c>
    </row>
    <row r="5349">
      <c r="A5349" s="257"/>
      <c r="B5349" s="258" t="s">
        <v>14</v>
      </c>
    </row>
    <row r="5350">
      <c r="A5350" s="257"/>
      <c r="B5350" s="258" t="s">
        <v>14</v>
      </c>
    </row>
    <row r="5351">
      <c r="A5351" s="257"/>
      <c r="B5351" s="258" t="s">
        <v>14</v>
      </c>
    </row>
    <row r="5352">
      <c r="A5352" s="257"/>
      <c r="B5352" s="258" t="s">
        <v>14</v>
      </c>
    </row>
    <row r="5353">
      <c r="A5353" s="257"/>
      <c r="B5353" s="258" t="s">
        <v>14</v>
      </c>
    </row>
    <row r="5354">
      <c r="A5354" s="257"/>
      <c r="B5354" s="258" t="s">
        <v>14</v>
      </c>
    </row>
    <row r="5355">
      <c r="A5355" s="257"/>
      <c r="B5355" s="258" t="s">
        <v>14</v>
      </c>
    </row>
    <row r="5356">
      <c r="A5356" s="257"/>
      <c r="B5356" s="258" t="s">
        <v>14</v>
      </c>
    </row>
    <row r="5357">
      <c r="A5357" s="257"/>
      <c r="B5357" s="258" t="s">
        <v>14</v>
      </c>
    </row>
    <row r="5358">
      <c r="A5358" s="257"/>
      <c r="B5358" s="258" t="s">
        <v>14</v>
      </c>
    </row>
    <row r="5359">
      <c r="A5359" s="257"/>
      <c r="B5359" s="258" t="s">
        <v>14</v>
      </c>
    </row>
    <row r="5360">
      <c r="A5360" s="257"/>
      <c r="B5360" s="258" t="s">
        <v>14</v>
      </c>
    </row>
    <row r="5361">
      <c r="A5361" s="257"/>
      <c r="B5361" s="258" t="s">
        <v>14</v>
      </c>
    </row>
    <row r="5362">
      <c r="A5362" s="257"/>
      <c r="B5362" s="258" t="s">
        <v>14</v>
      </c>
    </row>
    <row r="5363">
      <c r="A5363" s="257"/>
      <c r="B5363" s="258" t="s">
        <v>14</v>
      </c>
    </row>
    <row r="5364">
      <c r="A5364" s="257"/>
      <c r="B5364" s="258" t="s">
        <v>14</v>
      </c>
    </row>
    <row r="5365">
      <c r="A5365" s="257"/>
      <c r="B5365" s="258" t="s">
        <v>14</v>
      </c>
    </row>
    <row r="5366">
      <c r="A5366" s="257"/>
      <c r="B5366" s="258" t="s">
        <v>14</v>
      </c>
    </row>
    <row r="5367">
      <c r="A5367" s="257"/>
      <c r="B5367" s="258" t="s">
        <v>14</v>
      </c>
    </row>
    <row r="5368">
      <c r="A5368" s="257"/>
      <c r="B5368" s="258" t="s">
        <v>14</v>
      </c>
    </row>
    <row r="5369">
      <c r="A5369" s="257"/>
      <c r="B5369" s="258" t="s">
        <v>14</v>
      </c>
    </row>
    <row r="5370">
      <c r="A5370" s="257"/>
      <c r="B5370" s="258" t="s">
        <v>14</v>
      </c>
    </row>
    <row r="5371">
      <c r="A5371" s="257"/>
      <c r="B5371" s="258" t="s">
        <v>14</v>
      </c>
    </row>
    <row r="5372">
      <c r="A5372" s="257"/>
      <c r="B5372" s="258" t="s">
        <v>14</v>
      </c>
    </row>
    <row r="5373">
      <c r="A5373" s="257"/>
      <c r="B5373" s="258" t="s">
        <v>14</v>
      </c>
    </row>
    <row r="5374">
      <c r="A5374" s="257"/>
      <c r="B5374" s="258" t="s">
        <v>14</v>
      </c>
    </row>
    <row r="5375">
      <c r="A5375" s="257"/>
      <c r="B5375" s="258" t="s">
        <v>14</v>
      </c>
    </row>
    <row r="5376">
      <c r="A5376" s="257"/>
      <c r="B5376" s="258" t="s">
        <v>14</v>
      </c>
    </row>
    <row r="5377">
      <c r="A5377" s="257"/>
      <c r="B5377" s="258" t="s">
        <v>14</v>
      </c>
    </row>
    <row r="5378">
      <c r="A5378" s="257"/>
      <c r="B5378" s="258" t="s">
        <v>14</v>
      </c>
    </row>
    <row r="5379">
      <c r="A5379" s="257"/>
      <c r="B5379" s="258" t="s">
        <v>14</v>
      </c>
    </row>
    <row r="5380">
      <c r="A5380" s="257"/>
      <c r="B5380" s="258" t="s">
        <v>14</v>
      </c>
    </row>
    <row r="5381">
      <c r="A5381" s="257"/>
      <c r="B5381" s="258" t="s">
        <v>14</v>
      </c>
    </row>
    <row r="5382">
      <c r="A5382" s="257"/>
      <c r="B5382" s="258" t="s">
        <v>14</v>
      </c>
    </row>
    <row r="5383">
      <c r="A5383" s="257"/>
      <c r="B5383" s="258" t="s">
        <v>14</v>
      </c>
    </row>
    <row r="5384">
      <c r="A5384" s="257"/>
      <c r="B5384" s="258" t="s">
        <v>14</v>
      </c>
    </row>
    <row r="5385">
      <c r="A5385" s="257"/>
      <c r="B5385" s="258" t="s">
        <v>14</v>
      </c>
    </row>
    <row r="5386">
      <c r="A5386" s="257"/>
      <c r="B5386" s="258" t="s">
        <v>14</v>
      </c>
    </row>
    <row r="5387">
      <c r="A5387" s="257"/>
      <c r="B5387" s="258" t="s">
        <v>14</v>
      </c>
    </row>
    <row r="5388">
      <c r="A5388" s="257"/>
      <c r="B5388" s="258" t="s">
        <v>14</v>
      </c>
    </row>
    <row r="5389">
      <c r="A5389" s="257"/>
      <c r="B5389" s="258" t="s">
        <v>14</v>
      </c>
    </row>
    <row r="5390">
      <c r="A5390" s="257"/>
      <c r="B5390" s="258" t="s">
        <v>14</v>
      </c>
    </row>
    <row r="5391">
      <c r="A5391" s="257"/>
      <c r="B5391" s="258" t="s">
        <v>14</v>
      </c>
    </row>
    <row r="5392">
      <c r="A5392" s="257"/>
      <c r="B5392" s="258" t="s">
        <v>14</v>
      </c>
    </row>
    <row r="5393">
      <c r="A5393" s="257"/>
      <c r="B5393" s="258" t="s">
        <v>14</v>
      </c>
    </row>
    <row r="5394">
      <c r="A5394" s="257"/>
      <c r="B5394" s="258" t="s">
        <v>14</v>
      </c>
    </row>
    <row r="5395">
      <c r="A5395" s="257"/>
      <c r="B5395" s="258" t="s">
        <v>14</v>
      </c>
    </row>
    <row r="5396">
      <c r="A5396" s="257"/>
      <c r="B5396" s="258" t="s">
        <v>14</v>
      </c>
    </row>
    <row r="5397">
      <c r="A5397" s="257"/>
      <c r="B5397" s="258" t="s">
        <v>14</v>
      </c>
    </row>
    <row r="5398">
      <c r="A5398" s="257"/>
      <c r="B5398" s="258" t="s">
        <v>14</v>
      </c>
    </row>
    <row r="5399">
      <c r="A5399" s="257"/>
      <c r="B5399" s="258" t="s">
        <v>14</v>
      </c>
    </row>
    <row r="5400">
      <c r="A5400" s="257"/>
      <c r="B5400" s="258" t="s">
        <v>14</v>
      </c>
    </row>
    <row r="5401">
      <c r="A5401" s="257"/>
      <c r="B5401" s="258" t="s">
        <v>14</v>
      </c>
    </row>
    <row r="5402">
      <c r="A5402" s="257"/>
      <c r="B5402" s="258" t="s">
        <v>14</v>
      </c>
    </row>
    <row r="5403">
      <c r="A5403" s="257"/>
      <c r="B5403" s="258" t="s">
        <v>14</v>
      </c>
    </row>
    <row r="5404">
      <c r="A5404" s="257"/>
      <c r="B5404" s="258" t="s">
        <v>14</v>
      </c>
    </row>
    <row r="5405">
      <c r="A5405" s="257"/>
      <c r="B5405" s="258" t="s">
        <v>14</v>
      </c>
    </row>
    <row r="5406">
      <c r="A5406" s="257"/>
      <c r="B5406" s="258" t="s">
        <v>14</v>
      </c>
    </row>
    <row r="5407">
      <c r="A5407" s="257"/>
      <c r="B5407" s="258" t="s">
        <v>14</v>
      </c>
    </row>
    <row r="5408">
      <c r="A5408" s="257"/>
      <c r="B5408" s="258" t="s">
        <v>14</v>
      </c>
    </row>
    <row r="5409">
      <c r="A5409" s="257"/>
      <c r="B5409" s="258" t="s">
        <v>14</v>
      </c>
    </row>
    <row r="5410">
      <c r="A5410" s="257"/>
      <c r="B5410" s="258" t="s">
        <v>14</v>
      </c>
    </row>
    <row r="5411">
      <c r="A5411" s="257"/>
      <c r="B5411" s="258" t="s">
        <v>14</v>
      </c>
    </row>
    <row r="5412">
      <c r="A5412" s="257"/>
      <c r="B5412" s="258" t="s">
        <v>14</v>
      </c>
    </row>
    <row r="5413">
      <c r="A5413" s="257"/>
      <c r="B5413" s="258" t="s">
        <v>14</v>
      </c>
    </row>
    <row r="5414">
      <c r="A5414" s="257"/>
      <c r="B5414" s="258" t="s">
        <v>14</v>
      </c>
    </row>
    <row r="5415">
      <c r="A5415" s="257"/>
      <c r="B5415" s="258" t="s">
        <v>14</v>
      </c>
    </row>
    <row r="5416">
      <c r="A5416" s="257"/>
      <c r="B5416" s="258" t="s">
        <v>14</v>
      </c>
    </row>
    <row r="5417">
      <c r="A5417" s="257"/>
      <c r="B5417" s="258" t="s">
        <v>14</v>
      </c>
    </row>
    <row r="5418">
      <c r="A5418" s="257"/>
      <c r="B5418" s="258" t="s">
        <v>14</v>
      </c>
    </row>
    <row r="5419">
      <c r="A5419" s="257"/>
      <c r="B5419" s="258" t="s">
        <v>14</v>
      </c>
    </row>
    <row r="5420">
      <c r="A5420" s="257"/>
      <c r="B5420" s="258" t="s">
        <v>14</v>
      </c>
    </row>
    <row r="5421">
      <c r="A5421" s="257"/>
      <c r="B5421" s="258" t="s">
        <v>14</v>
      </c>
    </row>
    <row r="5422">
      <c r="A5422" s="257"/>
      <c r="B5422" s="258" t="s">
        <v>14</v>
      </c>
    </row>
    <row r="5423">
      <c r="A5423" s="257"/>
      <c r="B5423" s="258" t="s">
        <v>14</v>
      </c>
    </row>
    <row r="5424">
      <c r="A5424" s="257"/>
      <c r="B5424" s="258" t="s">
        <v>14</v>
      </c>
    </row>
    <row r="5425">
      <c r="A5425" s="257"/>
      <c r="B5425" s="258" t="s">
        <v>14</v>
      </c>
    </row>
    <row r="5426">
      <c r="A5426" s="257"/>
      <c r="B5426" s="258" t="s">
        <v>14</v>
      </c>
    </row>
    <row r="5427">
      <c r="A5427" s="257"/>
      <c r="B5427" s="258" t="s">
        <v>14</v>
      </c>
    </row>
    <row r="5428">
      <c r="A5428" s="257"/>
      <c r="B5428" s="258" t="s">
        <v>14</v>
      </c>
    </row>
    <row r="5429">
      <c r="A5429" s="257"/>
      <c r="B5429" s="258" t="s">
        <v>14</v>
      </c>
    </row>
    <row r="5430">
      <c r="A5430" s="257"/>
      <c r="B5430" s="258" t="s">
        <v>14</v>
      </c>
    </row>
    <row r="5431">
      <c r="A5431" s="257"/>
      <c r="B5431" s="258" t="s">
        <v>14</v>
      </c>
    </row>
    <row r="5432">
      <c r="A5432" s="257"/>
      <c r="B5432" s="258" t="s">
        <v>14</v>
      </c>
    </row>
    <row r="5433">
      <c r="A5433" s="257"/>
      <c r="B5433" s="258" t="s">
        <v>14</v>
      </c>
    </row>
    <row r="5434">
      <c r="A5434" s="257"/>
      <c r="B5434" s="258" t="s">
        <v>14</v>
      </c>
    </row>
    <row r="5435">
      <c r="A5435" s="257"/>
      <c r="B5435" s="258" t="s">
        <v>14</v>
      </c>
    </row>
    <row r="5436">
      <c r="A5436" s="257"/>
      <c r="B5436" s="258" t="s">
        <v>14</v>
      </c>
    </row>
    <row r="5437">
      <c r="A5437" s="257"/>
      <c r="B5437" s="258" t="s">
        <v>14</v>
      </c>
    </row>
    <row r="5438">
      <c r="A5438" s="257"/>
      <c r="B5438" s="258" t="s">
        <v>14</v>
      </c>
    </row>
    <row r="5439">
      <c r="A5439" s="257"/>
      <c r="B5439" s="258" t="s">
        <v>14</v>
      </c>
    </row>
    <row r="5440">
      <c r="A5440" s="257"/>
      <c r="B5440" s="258" t="s">
        <v>14</v>
      </c>
    </row>
    <row r="5441">
      <c r="A5441" s="257"/>
      <c r="B5441" s="258" t="s">
        <v>14</v>
      </c>
    </row>
    <row r="5442">
      <c r="A5442" s="257"/>
      <c r="B5442" s="258" t="s">
        <v>14</v>
      </c>
    </row>
    <row r="5443">
      <c r="A5443" s="257"/>
      <c r="B5443" s="258" t="s">
        <v>14</v>
      </c>
    </row>
    <row r="5444">
      <c r="A5444" s="257"/>
      <c r="B5444" s="258" t="s">
        <v>14</v>
      </c>
    </row>
    <row r="5445">
      <c r="A5445" s="257"/>
      <c r="B5445" s="258" t="s">
        <v>14</v>
      </c>
    </row>
    <row r="5446">
      <c r="A5446" s="257"/>
      <c r="B5446" s="258" t="s">
        <v>14</v>
      </c>
    </row>
    <row r="5447">
      <c r="A5447" s="257"/>
      <c r="B5447" s="258" t="s">
        <v>14</v>
      </c>
    </row>
    <row r="5448">
      <c r="A5448" s="257"/>
      <c r="B5448" s="258" t="s">
        <v>14</v>
      </c>
    </row>
    <row r="5449">
      <c r="A5449" s="257"/>
      <c r="B5449" s="258" t="s">
        <v>14</v>
      </c>
    </row>
    <row r="5450">
      <c r="A5450" s="257"/>
      <c r="B5450" s="258" t="s">
        <v>14</v>
      </c>
    </row>
    <row r="5451">
      <c r="A5451" s="257"/>
      <c r="B5451" s="258" t="s">
        <v>14</v>
      </c>
    </row>
    <row r="5452">
      <c r="A5452" s="257"/>
      <c r="B5452" s="258" t="s">
        <v>14</v>
      </c>
    </row>
    <row r="5453">
      <c r="A5453" s="257"/>
      <c r="B5453" s="258" t="s">
        <v>14</v>
      </c>
    </row>
    <row r="5454">
      <c r="A5454" s="257"/>
      <c r="B5454" s="258" t="s">
        <v>14</v>
      </c>
    </row>
    <row r="5455">
      <c r="A5455" s="257"/>
      <c r="B5455" s="258" t="s">
        <v>14</v>
      </c>
    </row>
    <row r="5456">
      <c r="A5456" s="257"/>
      <c r="B5456" s="258" t="s">
        <v>14</v>
      </c>
    </row>
    <row r="5457">
      <c r="A5457" s="257"/>
      <c r="B5457" s="258" t="s">
        <v>14</v>
      </c>
    </row>
    <row r="5458">
      <c r="A5458" s="257"/>
      <c r="B5458" s="258" t="s">
        <v>14</v>
      </c>
    </row>
    <row r="5459">
      <c r="A5459" s="257"/>
      <c r="B5459" s="258" t="s">
        <v>14</v>
      </c>
    </row>
    <row r="5460">
      <c r="A5460" s="257"/>
      <c r="B5460" s="258" t="s">
        <v>14</v>
      </c>
    </row>
    <row r="5461">
      <c r="A5461" s="257"/>
      <c r="B5461" s="258" t="s">
        <v>14</v>
      </c>
    </row>
    <row r="5462">
      <c r="A5462" s="257"/>
      <c r="B5462" s="258" t="s">
        <v>14</v>
      </c>
    </row>
    <row r="5463">
      <c r="A5463" s="257"/>
      <c r="B5463" s="258" t="s">
        <v>14</v>
      </c>
    </row>
    <row r="5464">
      <c r="A5464" s="257"/>
      <c r="B5464" s="258" t="s">
        <v>14</v>
      </c>
    </row>
    <row r="5465">
      <c r="A5465" s="257"/>
      <c r="B5465" s="258" t="s">
        <v>14</v>
      </c>
    </row>
    <row r="5466">
      <c r="A5466" s="257"/>
      <c r="B5466" s="258" t="s">
        <v>14</v>
      </c>
    </row>
    <row r="5467">
      <c r="A5467" s="257"/>
      <c r="B5467" s="258" t="s">
        <v>14</v>
      </c>
    </row>
    <row r="5468">
      <c r="A5468" s="257"/>
      <c r="B5468" s="258" t="s">
        <v>14</v>
      </c>
    </row>
    <row r="5469">
      <c r="A5469" s="257"/>
      <c r="B5469" s="258" t="s">
        <v>14</v>
      </c>
    </row>
    <row r="5470">
      <c r="A5470" s="257"/>
      <c r="B5470" s="258" t="s">
        <v>14</v>
      </c>
    </row>
    <row r="5471">
      <c r="A5471" s="257"/>
      <c r="B5471" s="258" t="s">
        <v>14</v>
      </c>
    </row>
    <row r="5472">
      <c r="A5472" s="257"/>
      <c r="B5472" s="258" t="s">
        <v>14</v>
      </c>
    </row>
    <row r="5473">
      <c r="A5473" s="257"/>
      <c r="B5473" s="258" t="s">
        <v>14</v>
      </c>
    </row>
    <row r="5474">
      <c r="A5474" s="257"/>
      <c r="B5474" s="258" t="s">
        <v>14</v>
      </c>
    </row>
    <row r="5475">
      <c r="A5475" s="257"/>
      <c r="B5475" s="258" t="s">
        <v>14</v>
      </c>
    </row>
    <row r="5476">
      <c r="A5476" s="257"/>
      <c r="B5476" s="258" t="s">
        <v>14</v>
      </c>
    </row>
    <row r="5477">
      <c r="A5477" s="257"/>
      <c r="B5477" s="258" t="s">
        <v>14</v>
      </c>
    </row>
    <row r="5478">
      <c r="A5478" s="257"/>
      <c r="B5478" s="258" t="s">
        <v>14</v>
      </c>
    </row>
    <row r="5479">
      <c r="A5479" s="257"/>
      <c r="B5479" s="258" t="s">
        <v>14</v>
      </c>
    </row>
    <row r="5480">
      <c r="A5480" s="257"/>
      <c r="B5480" s="258" t="s">
        <v>14</v>
      </c>
    </row>
    <row r="5481">
      <c r="A5481" s="257"/>
      <c r="B5481" s="258" t="s">
        <v>14</v>
      </c>
    </row>
    <row r="5482">
      <c r="A5482" s="257"/>
      <c r="B5482" s="258" t="s">
        <v>14</v>
      </c>
    </row>
    <row r="5483">
      <c r="A5483" s="257"/>
      <c r="B5483" s="258" t="s">
        <v>14</v>
      </c>
    </row>
    <row r="5484">
      <c r="A5484" s="257"/>
      <c r="B5484" s="258" t="s">
        <v>14</v>
      </c>
    </row>
    <row r="5485">
      <c r="A5485" s="257"/>
      <c r="B5485" s="258" t="s">
        <v>14</v>
      </c>
    </row>
    <row r="5486">
      <c r="A5486" s="257"/>
      <c r="B5486" s="258" t="s">
        <v>14</v>
      </c>
    </row>
    <row r="5487">
      <c r="A5487" s="257"/>
      <c r="B5487" s="258" t="s">
        <v>14</v>
      </c>
    </row>
    <row r="5488">
      <c r="A5488" s="257"/>
      <c r="B5488" s="258" t="s">
        <v>14</v>
      </c>
    </row>
    <row r="5489">
      <c r="A5489" s="257"/>
      <c r="B5489" s="258" t="s">
        <v>14</v>
      </c>
    </row>
    <row r="5490">
      <c r="A5490" s="257"/>
      <c r="B5490" s="258" t="s">
        <v>14</v>
      </c>
    </row>
    <row r="5491">
      <c r="A5491" s="257"/>
      <c r="B5491" s="258" t="s">
        <v>14</v>
      </c>
    </row>
    <row r="5492">
      <c r="A5492" s="257"/>
      <c r="B5492" s="258" t="s">
        <v>14</v>
      </c>
    </row>
    <row r="5493">
      <c r="A5493" s="257"/>
      <c r="B5493" s="258" t="s">
        <v>14</v>
      </c>
    </row>
    <row r="5494">
      <c r="A5494" s="257"/>
      <c r="B5494" s="258" t="s">
        <v>14</v>
      </c>
    </row>
    <row r="5495">
      <c r="A5495" s="257"/>
      <c r="B5495" s="258" t="s">
        <v>14</v>
      </c>
    </row>
    <row r="5496">
      <c r="A5496" s="257"/>
      <c r="B5496" s="258" t="s">
        <v>14</v>
      </c>
    </row>
    <row r="5497">
      <c r="A5497" s="257"/>
      <c r="B5497" s="258" t="s">
        <v>14</v>
      </c>
    </row>
    <row r="5498">
      <c r="A5498" s="257"/>
      <c r="B5498" s="258" t="s">
        <v>14</v>
      </c>
    </row>
    <row r="5499">
      <c r="A5499" s="257"/>
      <c r="B5499" s="258" t="s">
        <v>14</v>
      </c>
    </row>
    <row r="5500">
      <c r="A5500" s="257"/>
      <c r="B5500" s="258" t="s">
        <v>14</v>
      </c>
    </row>
    <row r="5501">
      <c r="A5501" s="257"/>
      <c r="B5501" s="258" t="s">
        <v>14</v>
      </c>
    </row>
    <row r="5502">
      <c r="A5502" s="257"/>
      <c r="B5502" s="258" t="s">
        <v>14</v>
      </c>
    </row>
    <row r="5503">
      <c r="A5503" s="257"/>
      <c r="B5503" s="258" t="s">
        <v>14</v>
      </c>
    </row>
    <row r="5504">
      <c r="A5504" s="257"/>
      <c r="B5504" s="258" t="s">
        <v>14</v>
      </c>
    </row>
    <row r="5505">
      <c r="A5505" s="257"/>
      <c r="B5505" s="258" t="s">
        <v>14</v>
      </c>
    </row>
    <row r="5506">
      <c r="A5506" s="257"/>
      <c r="B5506" s="258" t="s">
        <v>14</v>
      </c>
    </row>
    <row r="5507">
      <c r="A5507" s="257"/>
      <c r="B5507" s="258" t="s">
        <v>14</v>
      </c>
    </row>
    <row r="5508">
      <c r="A5508" s="257"/>
      <c r="B5508" s="258" t="s">
        <v>14</v>
      </c>
    </row>
    <row r="5509">
      <c r="A5509" s="257"/>
      <c r="B5509" s="258" t="s">
        <v>14</v>
      </c>
    </row>
    <row r="5510">
      <c r="A5510" s="257"/>
      <c r="B5510" s="258" t="s">
        <v>14</v>
      </c>
    </row>
    <row r="5511">
      <c r="A5511" s="257"/>
      <c r="B5511" s="258" t="s">
        <v>14</v>
      </c>
    </row>
    <row r="5512">
      <c r="A5512" s="257"/>
      <c r="B5512" s="258" t="s">
        <v>14</v>
      </c>
    </row>
    <row r="5513">
      <c r="A5513" s="257"/>
      <c r="B5513" s="258" t="s">
        <v>14</v>
      </c>
    </row>
    <row r="5514">
      <c r="A5514" s="257"/>
      <c r="B5514" s="258" t="s">
        <v>14</v>
      </c>
    </row>
    <row r="5515">
      <c r="A5515" s="257"/>
      <c r="B5515" s="258" t="s">
        <v>14</v>
      </c>
    </row>
    <row r="5516">
      <c r="A5516" s="257"/>
      <c r="B5516" s="258" t="s">
        <v>14</v>
      </c>
    </row>
    <row r="5517">
      <c r="A5517" s="257"/>
      <c r="B5517" s="258" t="s">
        <v>14</v>
      </c>
    </row>
    <row r="5518">
      <c r="A5518" s="257"/>
      <c r="B5518" s="258" t="s">
        <v>14</v>
      </c>
    </row>
    <row r="5519">
      <c r="A5519" s="257"/>
      <c r="B5519" s="258" t="s">
        <v>14</v>
      </c>
    </row>
    <row r="5520">
      <c r="A5520" s="257"/>
      <c r="B5520" s="258" t="s">
        <v>14</v>
      </c>
    </row>
    <row r="5521">
      <c r="A5521" s="257"/>
      <c r="B5521" s="258" t="s">
        <v>14</v>
      </c>
    </row>
    <row r="5522">
      <c r="A5522" s="257"/>
      <c r="B5522" s="258" t="s">
        <v>14</v>
      </c>
    </row>
    <row r="5523">
      <c r="A5523" s="257"/>
      <c r="B5523" s="258" t="s">
        <v>14</v>
      </c>
    </row>
    <row r="5524">
      <c r="A5524" s="257"/>
      <c r="B5524" s="258" t="s">
        <v>14</v>
      </c>
    </row>
    <row r="5525">
      <c r="A5525" s="257"/>
      <c r="B5525" s="258" t="s">
        <v>14</v>
      </c>
    </row>
    <row r="5526">
      <c r="A5526" s="257"/>
      <c r="B5526" s="258" t="s">
        <v>14</v>
      </c>
    </row>
    <row r="5527">
      <c r="A5527" s="257"/>
      <c r="B5527" s="258" t="s">
        <v>14</v>
      </c>
    </row>
    <row r="5528">
      <c r="A5528" s="257"/>
      <c r="B5528" s="258" t="s">
        <v>14</v>
      </c>
    </row>
    <row r="5529">
      <c r="A5529" s="257"/>
      <c r="B5529" s="258" t="s">
        <v>14</v>
      </c>
    </row>
    <row r="5530">
      <c r="A5530" s="257"/>
      <c r="B5530" s="258" t="s">
        <v>14</v>
      </c>
    </row>
    <row r="5531">
      <c r="A5531" s="257"/>
      <c r="B5531" s="258" t="s">
        <v>14</v>
      </c>
    </row>
    <row r="5532">
      <c r="A5532" s="257"/>
      <c r="B5532" s="258" t="s">
        <v>14</v>
      </c>
    </row>
    <row r="5533">
      <c r="A5533" s="257"/>
      <c r="B5533" s="258" t="s">
        <v>14</v>
      </c>
    </row>
    <row r="5534">
      <c r="A5534" s="257"/>
      <c r="B5534" s="258" t="s">
        <v>14</v>
      </c>
    </row>
    <row r="5535">
      <c r="A5535" s="257"/>
      <c r="B5535" s="258" t="s">
        <v>14</v>
      </c>
    </row>
    <row r="5536">
      <c r="A5536" s="257"/>
      <c r="B5536" s="258" t="s">
        <v>14</v>
      </c>
    </row>
    <row r="5537">
      <c r="A5537" s="257"/>
      <c r="B5537" s="258" t="s">
        <v>14</v>
      </c>
    </row>
    <row r="5538">
      <c r="A5538" s="257"/>
      <c r="B5538" s="258" t="s">
        <v>14</v>
      </c>
    </row>
    <row r="5539">
      <c r="A5539" s="257"/>
      <c r="B5539" s="258" t="s">
        <v>14</v>
      </c>
    </row>
    <row r="5540">
      <c r="A5540" s="257"/>
      <c r="B5540" s="258" t="s">
        <v>14</v>
      </c>
    </row>
    <row r="5541">
      <c r="A5541" s="257"/>
      <c r="B5541" s="258" t="s">
        <v>14</v>
      </c>
    </row>
    <row r="5542">
      <c r="A5542" s="257"/>
      <c r="B5542" s="258" t="s">
        <v>14</v>
      </c>
    </row>
    <row r="5543">
      <c r="A5543" s="257"/>
      <c r="B5543" s="258" t="s">
        <v>14</v>
      </c>
    </row>
    <row r="5544">
      <c r="A5544" s="257"/>
      <c r="B5544" s="258" t="s">
        <v>14</v>
      </c>
    </row>
    <row r="5545">
      <c r="A5545" s="257"/>
      <c r="B5545" s="258" t="s">
        <v>14</v>
      </c>
    </row>
    <row r="5546">
      <c r="A5546" s="257"/>
      <c r="B5546" s="258" t="s">
        <v>14</v>
      </c>
    </row>
    <row r="5547">
      <c r="A5547" s="257"/>
      <c r="B5547" s="258" t="s">
        <v>14</v>
      </c>
    </row>
    <row r="5548">
      <c r="A5548" s="257"/>
      <c r="B5548" s="258" t="s">
        <v>14</v>
      </c>
    </row>
    <row r="5549">
      <c r="A5549" s="257"/>
      <c r="B5549" s="258" t="s">
        <v>14</v>
      </c>
    </row>
    <row r="5550">
      <c r="A5550" s="257"/>
      <c r="B5550" s="258" t="s">
        <v>14</v>
      </c>
    </row>
    <row r="5551">
      <c r="A5551" s="257"/>
      <c r="B5551" s="258" t="s">
        <v>14</v>
      </c>
    </row>
    <row r="5552">
      <c r="A5552" s="257"/>
      <c r="B5552" s="258" t="s">
        <v>14</v>
      </c>
    </row>
    <row r="5553">
      <c r="A5553" s="257"/>
      <c r="B5553" s="258" t="s">
        <v>14</v>
      </c>
    </row>
    <row r="5554">
      <c r="A5554" s="257"/>
      <c r="B5554" s="258" t="s">
        <v>14</v>
      </c>
    </row>
    <row r="5555">
      <c r="A5555" s="257"/>
      <c r="B5555" s="258" t="s">
        <v>14</v>
      </c>
    </row>
    <row r="5556">
      <c r="A5556" s="257"/>
      <c r="B5556" s="258" t="s">
        <v>14</v>
      </c>
    </row>
    <row r="5557">
      <c r="A5557" s="257"/>
      <c r="B5557" s="258" t="s">
        <v>14</v>
      </c>
    </row>
    <row r="5558">
      <c r="A5558" s="257"/>
      <c r="B5558" s="258" t="s">
        <v>14</v>
      </c>
    </row>
    <row r="5559">
      <c r="A5559" s="257"/>
      <c r="B5559" s="258" t="s">
        <v>14</v>
      </c>
    </row>
    <row r="5560">
      <c r="A5560" s="257"/>
      <c r="B5560" s="258" t="s">
        <v>14</v>
      </c>
    </row>
    <row r="5561">
      <c r="A5561" s="257"/>
      <c r="B5561" s="258" t="s">
        <v>14</v>
      </c>
    </row>
    <row r="5562">
      <c r="A5562" s="257"/>
      <c r="B5562" s="258" t="s">
        <v>14</v>
      </c>
    </row>
    <row r="5563">
      <c r="A5563" s="257"/>
      <c r="B5563" s="258" t="s">
        <v>14</v>
      </c>
    </row>
    <row r="5564">
      <c r="A5564" s="257"/>
      <c r="B5564" s="258" t="s">
        <v>14</v>
      </c>
    </row>
    <row r="5565">
      <c r="A5565" s="257"/>
      <c r="B5565" s="258" t="s">
        <v>14</v>
      </c>
    </row>
    <row r="5566">
      <c r="A5566" s="257"/>
      <c r="B5566" s="258" t="s">
        <v>14</v>
      </c>
    </row>
    <row r="5567">
      <c r="A5567" s="257"/>
      <c r="B5567" s="258" t="s">
        <v>14</v>
      </c>
    </row>
    <row r="5568">
      <c r="A5568" s="257"/>
      <c r="B5568" s="258" t="s">
        <v>14</v>
      </c>
    </row>
    <row r="5569">
      <c r="A5569" s="257"/>
      <c r="B5569" s="258" t="s">
        <v>14</v>
      </c>
    </row>
    <row r="5570">
      <c r="A5570" s="257"/>
      <c r="B5570" s="258" t="s">
        <v>14</v>
      </c>
    </row>
    <row r="5571">
      <c r="A5571" s="257"/>
      <c r="B5571" s="258" t="s">
        <v>14</v>
      </c>
    </row>
    <row r="5572">
      <c r="A5572" s="257"/>
      <c r="B5572" s="258" t="s">
        <v>14</v>
      </c>
    </row>
    <row r="5573">
      <c r="A5573" s="257"/>
      <c r="B5573" s="258" t="s">
        <v>14</v>
      </c>
    </row>
    <row r="5574">
      <c r="A5574" s="257"/>
      <c r="B5574" s="258" t="s">
        <v>14</v>
      </c>
    </row>
    <row r="5575">
      <c r="A5575" s="257"/>
      <c r="B5575" s="258" t="s">
        <v>14</v>
      </c>
    </row>
    <row r="5576">
      <c r="A5576" s="257"/>
      <c r="B5576" s="258" t="s">
        <v>14</v>
      </c>
    </row>
    <row r="5577">
      <c r="A5577" s="257"/>
      <c r="B5577" s="258" t="s">
        <v>14</v>
      </c>
    </row>
    <row r="5578">
      <c r="A5578" s="257"/>
      <c r="B5578" s="258" t="s">
        <v>14</v>
      </c>
    </row>
    <row r="5579">
      <c r="A5579" s="257"/>
      <c r="B5579" s="258" t="s">
        <v>14</v>
      </c>
    </row>
    <row r="5580">
      <c r="A5580" s="257"/>
      <c r="B5580" s="258" t="s">
        <v>14</v>
      </c>
    </row>
    <row r="5581">
      <c r="A5581" s="257"/>
      <c r="B5581" s="258" t="s">
        <v>14</v>
      </c>
    </row>
    <row r="5582">
      <c r="A5582" s="257"/>
      <c r="B5582" s="258" t="s">
        <v>14</v>
      </c>
    </row>
    <row r="5583">
      <c r="A5583" s="257"/>
      <c r="B5583" s="258" t="s">
        <v>14</v>
      </c>
    </row>
    <row r="5584">
      <c r="A5584" s="257"/>
      <c r="B5584" s="258" t="s">
        <v>14</v>
      </c>
    </row>
    <row r="5585">
      <c r="A5585" s="257"/>
      <c r="B5585" s="258" t="s">
        <v>14</v>
      </c>
    </row>
    <row r="5586">
      <c r="A5586" s="257"/>
      <c r="B5586" s="258" t="s">
        <v>14</v>
      </c>
    </row>
    <row r="5587">
      <c r="A5587" s="257"/>
      <c r="B5587" s="258" t="s">
        <v>14</v>
      </c>
    </row>
    <row r="5588">
      <c r="A5588" s="257"/>
      <c r="B5588" s="258" t="s">
        <v>14</v>
      </c>
    </row>
    <row r="5589">
      <c r="A5589" s="257"/>
      <c r="B5589" s="258" t="s">
        <v>14</v>
      </c>
    </row>
    <row r="5590">
      <c r="A5590" s="257"/>
      <c r="B5590" s="258" t="s">
        <v>14</v>
      </c>
    </row>
    <row r="5591">
      <c r="A5591" s="257"/>
      <c r="B5591" s="258" t="s">
        <v>14</v>
      </c>
    </row>
    <row r="5592">
      <c r="A5592" s="257"/>
      <c r="B5592" s="258" t="s">
        <v>14</v>
      </c>
    </row>
    <row r="5593">
      <c r="A5593" s="257"/>
      <c r="B5593" s="258" t="s">
        <v>14</v>
      </c>
    </row>
    <row r="5594">
      <c r="A5594" s="257"/>
      <c r="B5594" s="258" t="s">
        <v>14</v>
      </c>
    </row>
    <row r="5595">
      <c r="A5595" s="257"/>
      <c r="B5595" s="258" t="s">
        <v>14</v>
      </c>
    </row>
    <row r="5596">
      <c r="A5596" s="257"/>
      <c r="B5596" s="258" t="s">
        <v>14</v>
      </c>
    </row>
    <row r="5597">
      <c r="A5597" s="257"/>
      <c r="B5597" s="258" t="s">
        <v>14</v>
      </c>
    </row>
    <row r="5598">
      <c r="A5598" s="257"/>
      <c r="B5598" s="258" t="s">
        <v>14</v>
      </c>
    </row>
    <row r="5599">
      <c r="A5599" s="257"/>
      <c r="B5599" s="258" t="s">
        <v>14</v>
      </c>
    </row>
    <row r="5600">
      <c r="A5600" s="257"/>
      <c r="B5600" s="258" t="s">
        <v>14</v>
      </c>
    </row>
    <row r="5601">
      <c r="A5601" s="257"/>
      <c r="B5601" s="258" t="s">
        <v>14</v>
      </c>
    </row>
    <row r="5602">
      <c r="A5602" s="257"/>
      <c r="B5602" s="258" t="s">
        <v>14</v>
      </c>
    </row>
    <row r="5603">
      <c r="A5603" s="257"/>
      <c r="B5603" s="258" t="s">
        <v>14</v>
      </c>
    </row>
    <row r="5604">
      <c r="A5604" s="257"/>
      <c r="B5604" s="258" t="s">
        <v>14</v>
      </c>
    </row>
    <row r="5605">
      <c r="A5605" s="257"/>
      <c r="B5605" s="258" t="s">
        <v>14</v>
      </c>
    </row>
    <row r="5606">
      <c r="A5606" s="257"/>
      <c r="B5606" s="258" t="s">
        <v>14</v>
      </c>
    </row>
    <row r="5607">
      <c r="A5607" s="257"/>
      <c r="B5607" s="258" t="s">
        <v>14</v>
      </c>
    </row>
    <row r="5608">
      <c r="A5608" s="257"/>
      <c r="B5608" s="258" t="s">
        <v>14</v>
      </c>
    </row>
    <row r="5609">
      <c r="A5609" s="257"/>
      <c r="B5609" s="258" t="s">
        <v>14</v>
      </c>
    </row>
    <row r="5610">
      <c r="A5610" s="257"/>
      <c r="B5610" s="258" t="s">
        <v>14</v>
      </c>
    </row>
    <row r="5611">
      <c r="A5611" s="257"/>
      <c r="B5611" s="258" t="s">
        <v>14</v>
      </c>
    </row>
    <row r="5612">
      <c r="A5612" s="257"/>
      <c r="B5612" s="258" t="s">
        <v>14</v>
      </c>
    </row>
    <row r="5613">
      <c r="A5613" s="257"/>
      <c r="B5613" s="258" t="s">
        <v>14</v>
      </c>
    </row>
    <row r="5614">
      <c r="A5614" s="257"/>
      <c r="B5614" s="258" t="s">
        <v>14</v>
      </c>
    </row>
    <row r="5615">
      <c r="A5615" s="257"/>
      <c r="B5615" s="258" t="s">
        <v>14</v>
      </c>
    </row>
    <row r="5616">
      <c r="A5616" s="257"/>
      <c r="B5616" s="258" t="s">
        <v>14</v>
      </c>
    </row>
    <row r="5617">
      <c r="A5617" s="257"/>
      <c r="B5617" s="258" t="s">
        <v>14</v>
      </c>
    </row>
    <row r="5618">
      <c r="A5618" s="257"/>
      <c r="B5618" s="258" t="s">
        <v>14</v>
      </c>
    </row>
    <row r="5619">
      <c r="A5619" s="257"/>
      <c r="B5619" s="258" t="s">
        <v>14</v>
      </c>
    </row>
    <row r="5620">
      <c r="A5620" s="257"/>
      <c r="B5620" s="258" t="s">
        <v>14</v>
      </c>
    </row>
    <row r="5621">
      <c r="A5621" s="257"/>
      <c r="B5621" s="258" t="s">
        <v>14</v>
      </c>
    </row>
    <row r="5622">
      <c r="A5622" s="257"/>
      <c r="B5622" s="258" t="s">
        <v>14</v>
      </c>
    </row>
    <row r="5623">
      <c r="A5623" s="257"/>
      <c r="B5623" s="258" t="s">
        <v>14</v>
      </c>
    </row>
    <row r="5624">
      <c r="A5624" s="257"/>
      <c r="B5624" s="258" t="s">
        <v>14</v>
      </c>
    </row>
    <row r="5625">
      <c r="A5625" s="257"/>
      <c r="B5625" s="258" t="s">
        <v>14</v>
      </c>
    </row>
    <row r="5626">
      <c r="A5626" s="257"/>
      <c r="B5626" s="258" t="s">
        <v>14</v>
      </c>
    </row>
    <row r="5627">
      <c r="A5627" s="257"/>
      <c r="B5627" s="258" t="s">
        <v>14</v>
      </c>
    </row>
    <row r="5628">
      <c r="A5628" s="257"/>
      <c r="B5628" s="258" t="s">
        <v>14</v>
      </c>
    </row>
    <row r="5629">
      <c r="A5629" s="257"/>
      <c r="B5629" s="258" t="s">
        <v>14</v>
      </c>
    </row>
    <row r="5630">
      <c r="A5630" s="257"/>
      <c r="B5630" s="258" t="s">
        <v>14</v>
      </c>
    </row>
    <row r="5631">
      <c r="A5631" s="257"/>
      <c r="B5631" s="258" t="s">
        <v>14</v>
      </c>
    </row>
    <row r="5632">
      <c r="A5632" s="257"/>
      <c r="B5632" s="258" t="s">
        <v>14</v>
      </c>
    </row>
    <row r="5633">
      <c r="A5633" s="257"/>
      <c r="B5633" s="258" t="s">
        <v>14</v>
      </c>
    </row>
    <row r="5634">
      <c r="A5634" s="257"/>
      <c r="B5634" s="258" t="s">
        <v>14</v>
      </c>
    </row>
    <row r="5635">
      <c r="A5635" s="257"/>
      <c r="B5635" s="258" t="s">
        <v>14</v>
      </c>
    </row>
    <row r="5636">
      <c r="A5636" s="257"/>
      <c r="B5636" s="258" t="s">
        <v>14</v>
      </c>
    </row>
    <row r="5637">
      <c r="A5637" s="257"/>
      <c r="B5637" s="258" t="s">
        <v>14</v>
      </c>
    </row>
    <row r="5638">
      <c r="A5638" s="257"/>
      <c r="B5638" s="258" t="s">
        <v>14</v>
      </c>
    </row>
    <row r="5639">
      <c r="A5639" s="257"/>
      <c r="B5639" s="258" t="s">
        <v>14</v>
      </c>
    </row>
    <row r="5640">
      <c r="A5640" s="257"/>
      <c r="B5640" s="258" t="s">
        <v>14</v>
      </c>
    </row>
    <row r="5641">
      <c r="A5641" s="257"/>
      <c r="B5641" s="258" t="s">
        <v>14</v>
      </c>
    </row>
    <row r="5642">
      <c r="A5642" s="257"/>
      <c r="B5642" s="258" t="s">
        <v>14</v>
      </c>
    </row>
    <row r="5643">
      <c r="A5643" s="257"/>
      <c r="B5643" s="258" t="s">
        <v>14</v>
      </c>
    </row>
    <row r="5644">
      <c r="A5644" s="257"/>
      <c r="B5644" s="258" t="s">
        <v>14</v>
      </c>
    </row>
    <row r="5645">
      <c r="A5645" s="257"/>
      <c r="B5645" s="258" t="s">
        <v>14</v>
      </c>
    </row>
    <row r="5646">
      <c r="A5646" s="257"/>
      <c r="B5646" s="258" t="s">
        <v>14</v>
      </c>
    </row>
    <row r="5647">
      <c r="A5647" s="257"/>
      <c r="B5647" s="258" t="s">
        <v>14</v>
      </c>
    </row>
    <row r="5648">
      <c r="A5648" s="257"/>
      <c r="B5648" s="258" t="s">
        <v>14</v>
      </c>
    </row>
    <row r="5649">
      <c r="A5649" s="257"/>
      <c r="B5649" s="258" t="s">
        <v>14</v>
      </c>
    </row>
    <row r="5650">
      <c r="A5650" s="257"/>
      <c r="B5650" s="258" t="s">
        <v>14</v>
      </c>
    </row>
    <row r="5651">
      <c r="A5651" s="257"/>
      <c r="B5651" s="258" t="s">
        <v>14</v>
      </c>
    </row>
    <row r="5652">
      <c r="A5652" s="257"/>
      <c r="B5652" s="258" t="s">
        <v>14</v>
      </c>
    </row>
    <row r="5653">
      <c r="A5653" s="257"/>
      <c r="B5653" s="258" t="s">
        <v>14</v>
      </c>
    </row>
    <row r="5654">
      <c r="A5654" s="257"/>
      <c r="B5654" s="258" t="s">
        <v>14</v>
      </c>
    </row>
    <row r="5655">
      <c r="A5655" s="257"/>
      <c r="B5655" s="258" t="s">
        <v>14</v>
      </c>
    </row>
    <row r="5656">
      <c r="A5656" s="257"/>
      <c r="B5656" s="258" t="s">
        <v>14</v>
      </c>
    </row>
    <row r="5657">
      <c r="A5657" s="257"/>
      <c r="B5657" s="258" t="s">
        <v>14</v>
      </c>
    </row>
    <row r="5658">
      <c r="A5658" s="257"/>
      <c r="B5658" s="258" t="s">
        <v>14</v>
      </c>
    </row>
    <row r="5659">
      <c r="A5659" s="257"/>
      <c r="B5659" s="258" t="s">
        <v>14</v>
      </c>
    </row>
    <row r="5660">
      <c r="A5660" s="257"/>
      <c r="B5660" s="258" t="s">
        <v>14</v>
      </c>
    </row>
    <row r="5661">
      <c r="A5661" s="257"/>
      <c r="B5661" s="258" t="s">
        <v>14</v>
      </c>
    </row>
    <row r="5662">
      <c r="A5662" s="257"/>
      <c r="B5662" s="258" t="s">
        <v>14</v>
      </c>
    </row>
    <row r="5663">
      <c r="A5663" s="257"/>
      <c r="B5663" s="258" t="s">
        <v>14</v>
      </c>
    </row>
    <row r="5664">
      <c r="A5664" s="257"/>
      <c r="B5664" s="258" t="s">
        <v>14</v>
      </c>
    </row>
    <row r="5665">
      <c r="A5665" s="257"/>
      <c r="B5665" s="258" t="s">
        <v>14</v>
      </c>
    </row>
    <row r="5666">
      <c r="A5666" s="257"/>
      <c r="B5666" s="258" t="s">
        <v>14</v>
      </c>
    </row>
    <row r="5667">
      <c r="A5667" s="257"/>
      <c r="B5667" s="258" t="s">
        <v>14</v>
      </c>
    </row>
    <row r="5668">
      <c r="A5668" s="257"/>
      <c r="B5668" s="258" t="s">
        <v>14</v>
      </c>
    </row>
    <row r="5669">
      <c r="A5669" s="257"/>
      <c r="B5669" s="258" t="s">
        <v>14</v>
      </c>
    </row>
    <row r="5670">
      <c r="A5670" s="257"/>
      <c r="B5670" s="258" t="s">
        <v>14</v>
      </c>
    </row>
    <row r="5671">
      <c r="A5671" s="257"/>
      <c r="B5671" s="258" t="s">
        <v>14</v>
      </c>
    </row>
    <row r="5672">
      <c r="A5672" s="257"/>
      <c r="B5672" s="258" t="s">
        <v>14</v>
      </c>
    </row>
    <row r="5673">
      <c r="A5673" s="257"/>
      <c r="B5673" s="258" t="s">
        <v>14</v>
      </c>
    </row>
    <row r="5674">
      <c r="A5674" s="257"/>
      <c r="B5674" s="258" t="s">
        <v>14</v>
      </c>
    </row>
    <row r="5675">
      <c r="A5675" s="257"/>
      <c r="B5675" s="258" t="s">
        <v>14</v>
      </c>
    </row>
    <row r="5676">
      <c r="A5676" s="257"/>
      <c r="B5676" s="258" t="s">
        <v>14</v>
      </c>
    </row>
    <row r="5677">
      <c r="A5677" s="257"/>
      <c r="B5677" s="258" t="s">
        <v>14</v>
      </c>
    </row>
    <row r="5678">
      <c r="A5678" s="257"/>
      <c r="B5678" s="258" t="s">
        <v>14</v>
      </c>
    </row>
    <row r="5679">
      <c r="A5679" s="257"/>
      <c r="B5679" s="258" t="s">
        <v>14</v>
      </c>
    </row>
    <row r="5680">
      <c r="A5680" s="257"/>
      <c r="B5680" s="258" t="s">
        <v>14</v>
      </c>
    </row>
    <row r="5681">
      <c r="A5681" s="257"/>
      <c r="B5681" s="258" t="s">
        <v>14</v>
      </c>
    </row>
    <row r="5682">
      <c r="A5682" s="257"/>
      <c r="B5682" s="258" t="s">
        <v>14</v>
      </c>
    </row>
    <row r="5683">
      <c r="A5683" s="257"/>
      <c r="B5683" s="258" t="s">
        <v>14</v>
      </c>
    </row>
    <row r="5684">
      <c r="A5684" s="257"/>
      <c r="B5684" s="258" t="s">
        <v>14</v>
      </c>
    </row>
    <row r="5685">
      <c r="A5685" s="257"/>
      <c r="B5685" s="258" t="s">
        <v>14</v>
      </c>
    </row>
    <row r="5686">
      <c r="A5686" s="257"/>
      <c r="B5686" s="258" t="s">
        <v>14</v>
      </c>
    </row>
    <row r="5687">
      <c r="A5687" s="257"/>
      <c r="B5687" s="258" t="s">
        <v>14</v>
      </c>
    </row>
    <row r="5688">
      <c r="A5688" s="257"/>
      <c r="B5688" s="258" t="s">
        <v>14</v>
      </c>
    </row>
    <row r="5689">
      <c r="A5689" s="257"/>
      <c r="B5689" s="258" t="s">
        <v>14</v>
      </c>
    </row>
    <row r="5690">
      <c r="A5690" s="257"/>
      <c r="B5690" s="258" t="s">
        <v>14</v>
      </c>
    </row>
    <row r="5691">
      <c r="A5691" s="257"/>
      <c r="B5691" s="258" t="s">
        <v>14</v>
      </c>
    </row>
    <row r="5692">
      <c r="A5692" s="257"/>
      <c r="B5692" s="258" t="s">
        <v>14</v>
      </c>
    </row>
    <row r="5693">
      <c r="A5693" s="257"/>
      <c r="B5693" s="258" t="s">
        <v>14</v>
      </c>
    </row>
    <row r="5694">
      <c r="A5694" s="257"/>
      <c r="B5694" s="258" t="s">
        <v>14</v>
      </c>
    </row>
    <row r="5695">
      <c r="A5695" s="257"/>
      <c r="B5695" s="258" t="s">
        <v>14</v>
      </c>
    </row>
    <row r="5696">
      <c r="A5696" s="257"/>
      <c r="B5696" s="258" t="s">
        <v>14</v>
      </c>
    </row>
    <row r="5697">
      <c r="A5697" s="257"/>
      <c r="B5697" s="258" t="s">
        <v>14</v>
      </c>
    </row>
    <row r="5698">
      <c r="A5698" s="257"/>
      <c r="B5698" s="258" t="s">
        <v>14</v>
      </c>
    </row>
    <row r="5699">
      <c r="A5699" s="257"/>
      <c r="B5699" s="258" t="s">
        <v>14</v>
      </c>
    </row>
    <row r="5700">
      <c r="A5700" s="257"/>
      <c r="B5700" s="258" t="s">
        <v>14</v>
      </c>
    </row>
    <row r="5701">
      <c r="A5701" s="257"/>
      <c r="B5701" s="258" t="s">
        <v>14</v>
      </c>
    </row>
    <row r="5702">
      <c r="A5702" s="257"/>
      <c r="B5702" s="258" t="s">
        <v>14</v>
      </c>
    </row>
    <row r="5703">
      <c r="A5703" s="257"/>
      <c r="B5703" s="258" t="s">
        <v>14</v>
      </c>
    </row>
    <row r="5704">
      <c r="A5704" s="257"/>
      <c r="B5704" s="258" t="s">
        <v>14</v>
      </c>
    </row>
    <row r="5705">
      <c r="A5705" s="257"/>
      <c r="B5705" s="258" t="s">
        <v>14</v>
      </c>
    </row>
    <row r="5706">
      <c r="A5706" s="257"/>
      <c r="B5706" s="258" t="s">
        <v>14</v>
      </c>
    </row>
    <row r="5707">
      <c r="A5707" s="257"/>
      <c r="B5707" s="258" t="s">
        <v>14</v>
      </c>
    </row>
    <row r="5708">
      <c r="A5708" s="257"/>
      <c r="B5708" s="258" t="s">
        <v>14</v>
      </c>
    </row>
    <row r="5709">
      <c r="A5709" s="257"/>
      <c r="B5709" s="258" t="s">
        <v>14</v>
      </c>
    </row>
    <row r="5710">
      <c r="A5710" s="257"/>
      <c r="B5710" s="258" t="s">
        <v>14</v>
      </c>
    </row>
    <row r="5711">
      <c r="A5711" s="257"/>
      <c r="B5711" s="258" t="s">
        <v>14</v>
      </c>
    </row>
    <row r="5712">
      <c r="A5712" s="257"/>
      <c r="B5712" s="258" t="s">
        <v>14</v>
      </c>
    </row>
    <row r="5713">
      <c r="A5713" s="257"/>
      <c r="B5713" s="258" t="s">
        <v>14</v>
      </c>
    </row>
    <row r="5714">
      <c r="A5714" s="257"/>
      <c r="B5714" s="258" t="s">
        <v>14</v>
      </c>
    </row>
    <row r="5715">
      <c r="A5715" s="257"/>
      <c r="B5715" s="258" t="s">
        <v>14</v>
      </c>
    </row>
    <row r="5716">
      <c r="A5716" s="257"/>
      <c r="B5716" s="258" t="s">
        <v>14</v>
      </c>
    </row>
    <row r="5717">
      <c r="A5717" s="257"/>
      <c r="B5717" s="258" t="s">
        <v>14</v>
      </c>
    </row>
    <row r="5718">
      <c r="A5718" s="257"/>
      <c r="B5718" s="258" t="s">
        <v>14</v>
      </c>
    </row>
    <row r="5719">
      <c r="A5719" s="257"/>
      <c r="B5719" s="258" t="s">
        <v>14</v>
      </c>
    </row>
    <row r="5720">
      <c r="A5720" s="257"/>
      <c r="B5720" s="258" t="s">
        <v>14</v>
      </c>
    </row>
    <row r="5721">
      <c r="A5721" s="257"/>
      <c r="B5721" s="258" t="s">
        <v>14</v>
      </c>
    </row>
    <row r="5722">
      <c r="A5722" s="257"/>
      <c r="B5722" s="258" t="s">
        <v>14</v>
      </c>
    </row>
    <row r="5723">
      <c r="A5723" s="257"/>
      <c r="B5723" s="258" t="s">
        <v>14</v>
      </c>
    </row>
    <row r="5724">
      <c r="A5724" s="257"/>
      <c r="B5724" s="258" t="s">
        <v>14</v>
      </c>
    </row>
    <row r="5725">
      <c r="A5725" s="257"/>
      <c r="B5725" s="258" t="s">
        <v>14</v>
      </c>
    </row>
    <row r="5726">
      <c r="A5726" s="257"/>
      <c r="B5726" s="258" t="s">
        <v>14</v>
      </c>
    </row>
    <row r="5727">
      <c r="A5727" s="257"/>
      <c r="B5727" s="258" t="s">
        <v>14</v>
      </c>
    </row>
    <row r="5728">
      <c r="A5728" s="257"/>
      <c r="B5728" s="258" t="s">
        <v>14</v>
      </c>
    </row>
    <row r="5729">
      <c r="A5729" s="257"/>
      <c r="B5729" s="258" t="s">
        <v>14</v>
      </c>
    </row>
    <row r="5730">
      <c r="A5730" s="257"/>
      <c r="B5730" s="258" t="s">
        <v>14</v>
      </c>
    </row>
    <row r="5731">
      <c r="A5731" s="257"/>
      <c r="B5731" s="258" t="s">
        <v>14</v>
      </c>
    </row>
    <row r="5732">
      <c r="A5732" s="257"/>
      <c r="B5732" s="258" t="s">
        <v>14</v>
      </c>
    </row>
    <row r="5733">
      <c r="A5733" s="257"/>
      <c r="B5733" s="258" t="s">
        <v>14</v>
      </c>
    </row>
    <row r="5734">
      <c r="A5734" s="257"/>
      <c r="B5734" s="258" t="s">
        <v>14</v>
      </c>
    </row>
    <row r="5735">
      <c r="A5735" s="257"/>
      <c r="B5735" s="258" t="s">
        <v>14</v>
      </c>
    </row>
    <row r="5736">
      <c r="A5736" s="257"/>
      <c r="B5736" s="258" t="s">
        <v>14</v>
      </c>
    </row>
    <row r="5737">
      <c r="A5737" s="257"/>
      <c r="B5737" s="258" t="s">
        <v>14</v>
      </c>
    </row>
    <row r="5738">
      <c r="A5738" s="257"/>
      <c r="B5738" s="258" t="s">
        <v>14</v>
      </c>
    </row>
    <row r="5739">
      <c r="A5739" s="257"/>
      <c r="B5739" s="258" t="s">
        <v>14</v>
      </c>
    </row>
    <row r="5740">
      <c r="A5740" s="257"/>
      <c r="B5740" s="258" t="s">
        <v>14</v>
      </c>
    </row>
    <row r="5741">
      <c r="A5741" s="257"/>
      <c r="B5741" s="258" t="s">
        <v>14</v>
      </c>
    </row>
    <row r="5742">
      <c r="A5742" s="257"/>
      <c r="B5742" s="258" t="s">
        <v>14</v>
      </c>
    </row>
    <row r="5743">
      <c r="A5743" s="257"/>
      <c r="B5743" s="258" t="s">
        <v>14</v>
      </c>
    </row>
    <row r="5744">
      <c r="A5744" s="257"/>
      <c r="B5744" s="258" t="s">
        <v>14</v>
      </c>
    </row>
    <row r="5745">
      <c r="A5745" s="257"/>
      <c r="B5745" s="258" t="s">
        <v>14</v>
      </c>
    </row>
    <row r="5746">
      <c r="A5746" s="257"/>
      <c r="B5746" s="258" t="s">
        <v>14</v>
      </c>
    </row>
    <row r="5747">
      <c r="A5747" s="257"/>
      <c r="B5747" s="258" t="s">
        <v>14</v>
      </c>
    </row>
    <row r="5748">
      <c r="A5748" s="257"/>
      <c r="B5748" s="258" t="s">
        <v>14</v>
      </c>
    </row>
    <row r="5749">
      <c r="A5749" s="257"/>
      <c r="B5749" s="258" t="s">
        <v>14</v>
      </c>
    </row>
    <row r="5750">
      <c r="A5750" s="257"/>
      <c r="B5750" s="258" t="s">
        <v>14</v>
      </c>
    </row>
    <row r="5751">
      <c r="A5751" s="257"/>
      <c r="B5751" s="258" t="s">
        <v>14</v>
      </c>
    </row>
    <row r="5752">
      <c r="A5752" s="257"/>
      <c r="B5752" s="258" t="s">
        <v>14</v>
      </c>
    </row>
    <row r="5753">
      <c r="A5753" s="257"/>
      <c r="B5753" s="258" t="s">
        <v>14</v>
      </c>
    </row>
    <row r="5754">
      <c r="A5754" s="257"/>
      <c r="B5754" s="258" t="s">
        <v>14</v>
      </c>
    </row>
    <row r="5755">
      <c r="A5755" s="257"/>
      <c r="B5755" s="258" t="s">
        <v>14</v>
      </c>
    </row>
    <row r="5756">
      <c r="A5756" s="257"/>
      <c r="B5756" s="258" t="s">
        <v>14</v>
      </c>
    </row>
    <row r="5757">
      <c r="A5757" s="257"/>
      <c r="B5757" s="258" t="s">
        <v>14</v>
      </c>
    </row>
    <row r="5758">
      <c r="A5758" s="257"/>
      <c r="B5758" s="258" t="s">
        <v>14</v>
      </c>
    </row>
    <row r="5759">
      <c r="A5759" s="257"/>
      <c r="B5759" s="258" t="s">
        <v>14</v>
      </c>
    </row>
    <row r="5760">
      <c r="A5760" s="257"/>
      <c r="B5760" s="258" t="s">
        <v>14</v>
      </c>
    </row>
    <row r="5761">
      <c r="A5761" s="257"/>
      <c r="B5761" s="258" t="s">
        <v>14</v>
      </c>
    </row>
    <row r="5762">
      <c r="A5762" s="257"/>
      <c r="B5762" s="258" t="s">
        <v>14</v>
      </c>
    </row>
    <row r="5763">
      <c r="A5763" s="257"/>
      <c r="B5763" s="258" t="s">
        <v>14</v>
      </c>
    </row>
    <row r="5764">
      <c r="A5764" s="257"/>
      <c r="B5764" s="258" t="s">
        <v>14</v>
      </c>
    </row>
    <row r="5765">
      <c r="A5765" s="257"/>
      <c r="B5765" s="258" t="s">
        <v>14</v>
      </c>
    </row>
    <row r="5766">
      <c r="A5766" s="257"/>
      <c r="B5766" s="258" t="s">
        <v>14</v>
      </c>
    </row>
    <row r="5767">
      <c r="A5767" s="257"/>
      <c r="B5767" s="258" t="s">
        <v>14</v>
      </c>
    </row>
    <row r="5768">
      <c r="A5768" s="257"/>
      <c r="B5768" s="258" t="s">
        <v>14</v>
      </c>
    </row>
    <row r="5769">
      <c r="A5769" s="257"/>
      <c r="B5769" s="258" t="s">
        <v>14</v>
      </c>
    </row>
    <row r="5770">
      <c r="A5770" s="257"/>
      <c r="B5770" s="258" t="s">
        <v>14</v>
      </c>
    </row>
    <row r="5771">
      <c r="A5771" s="257"/>
      <c r="B5771" s="258" t="s">
        <v>14</v>
      </c>
    </row>
    <row r="5772">
      <c r="A5772" s="257"/>
      <c r="B5772" s="258" t="s">
        <v>14</v>
      </c>
    </row>
    <row r="5773">
      <c r="A5773" s="257"/>
      <c r="B5773" s="258" t="s">
        <v>14</v>
      </c>
    </row>
    <row r="5774">
      <c r="A5774" s="257"/>
      <c r="B5774" s="258" t="s">
        <v>14</v>
      </c>
    </row>
    <row r="5775">
      <c r="A5775" s="257"/>
      <c r="B5775" s="258" t="s">
        <v>14</v>
      </c>
    </row>
    <row r="5776">
      <c r="A5776" s="257"/>
      <c r="B5776" s="258" t="s">
        <v>14</v>
      </c>
    </row>
    <row r="5777">
      <c r="A5777" s="257"/>
      <c r="B5777" s="258" t="s">
        <v>14</v>
      </c>
    </row>
    <row r="5778">
      <c r="A5778" s="257"/>
      <c r="B5778" s="258" t="s">
        <v>14</v>
      </c>
    </row>
    <row r="5779">
      <c r="A5779" s="257"/>
      <c r="B5779" s="258" t="s">
        <v>14</v>
      </c>
    </row>
    <row r="5780">
      <c r="A5780" s="257"/>
      <c r="B5780" s="258" t="s">
        <v>14</v>
      </c>
    </row>
    <row r="5781">
      <c r="A5781" s="257"/>
      <c r="B5781" s="258" t="s">
        <v>14</v>
      </c>
    </row>
    <row r="5782">
      <c r="A5782" s="257"/>
      <c r="B5782" s="258" t="s">
        <v>14</v>
      </c>
    </row>
    <row r="5783">
      <c r="A5783" s="257"/>
      <c r="B5783" s="258" t="s">
        <v>14</v>
      </c>
    </row>
    <row r="5784">
      <c r="A5784" s="257"/>
      <c r="B5784" s="258" t="s">
        <v>14</v>
      </c>
    </row>
    <row r="5785">
      <c r="A5785" s="257"/>
      <c r="B5785" s="258" t="s">
        <v>14</v>
      </c>
    </row>
    <row r="5786">
      <c r="A5786" s="257"/>
      <c r="B5786" s="258" t="s">
        <v>14</v>
      </c>
    </row>
    <row r="5787">
      <c r="A5787" s="257"/>
      <c r="B5787" s="258" t="s">
        <v>14</v>
      </c>
    </row>
    <row r="5788">
      <c r="A5788" s="257"/>
      <c r="B5788" s="258" t="s">
        <v>14</v>
      </c>
    </row>
    <row r="5789">
      <c r="A5789" s="257"/>
      <c r="B5789" s="258" t="s">
        <v>14</v>
      </c>
    </row>
    <row r="5790">
      <c r="A5790" s="257"/>
      <c r="B5790" s="258" t="s">
        <v>14</v>
      </c>
    </row>
    <row r="5791">
      <c r="A5791" s="257"/>
      <c r="B5791" s="258" t="s">
        <v>14</v>
      </c>
    </row>
    <row r="5792">
      <c r="A5792" s="257"/>
      <c r="B5792" s="258" t="s">
        <v>14</v>
      </c>
    </row>
    <row r="5793">
      <c r="A5793" s="257"/>
      <c r="B5793" s="258" t="s">
        <v>14</v>
      </c>
    </row>
    <row r="5794">
      <c r="A5794" s="257"/>
      <c r="B5794" s="258" t="s">
        <v>14</v>
      </c>
    </row>
    <row r="5795">
      <c r="A5795" s="257"/>
      <c r="B5795" s="258" t="s">
        <v>14</v>
      </c>
    </row>
    <row r="5796">
      <c r="A5796" s="257"/>
      <c r="B5796" s="258" t="s">
        <v>14</v>
      </c>
    </row>
    <row r="5797">
      <c r="A5797" s="257"/>
      <c r="B5797" s="258" t="s">
        <v>14</v>
      </c>
    </row>
    <row r="5798">
      <c r="A5798" s="257"/>
      <c r="B5798" s="258" t="s">
        <v>14</v>
      </c>
    </row>
    <row r="5799">
      <c r="A5799" s="257"/>
      <c r="B5799" s="258" t="s">
        <v>14</v>
      </c>
    </row>
    <row r="5800">
      <c r="A5800" s="257"/>
      <c r="B5800" s="258" t="s">
        <v>14</v>
      </c>
    </row>
    <row r="5801">
      <c r="A5801" s="257"/>
      <c r="B5801" s="258" t="s">
        <v>14</v>
      </c>
    </row>
    <row r="5802">
      <c r="A5802" s="257"/>
      <c r="B5802" s="258" t="s">
        <v>14</v>
      </c>
    </row>
    <row r="5803">
      <c r="A5803" s="257"/>
      <c r="B5803" s="258" t="s">
        <v>14</v>
      </c>
    </row>
    <row r="5804">
      <c r="A5804" s="257"/>
      <c r="B5804" s="258" t="s">
        <v>14</v>
      </c>
    </row>
    <row r="5805">
      <c r="A5805" s="257"/>
      <c r="B5805" s="258" t="s">
        <v>14</v>
      </c>
    </row>
    <row r="5806">
      <c r="A5806" s="257"/>
      <c r="B5806" s="258" t="s">
        <v>14</v>
      </c>
    </row>
    <row r="5807">
      <c r="A5807" s="257"/>
      <c r="B5807" s="258" t="s">
        <v>14</v>
      </c>
    </row>
    <row r="5808">
      <c r="A5808" s="257"/>
      <c r="B5808" s="258" t="s">
        <v>14</v>
      </c>
    </row>
    <row r="5809">
      <c r="A5809" s="257"/>
      <c r="B5809" s="258" t="s">
        <v>14</v>
      </c>
    </row>
    <row r="5810">
      <c r="A5810" s="257"/>
      <c r="B5810" s="258" t="s">
        <v>14</v>
      </c>
    </row>
    <row r="5811">
      <c r="A5811" s="257"/>
      <c r="B5811" s="258" t="s">
        <v>14</v>
      </c>
    </row>
    <row r="5812">
      <c r="A5812" s="257"/>
      <c r="B5812" s="258" t="s">
        <v>14</v>
      </c>
    </row>
    <row r="5813">
      <c r="A5813" s="257"/>
      <c r="B5813" s="258" t="s">
        <v>14</v>
      </c>
    </row>
    <row r="5814">
      <c r="A5814" s="257"/>
      <c r="B5814" s="258" t="s">
        <v>14</v>
      </c>
    </row>
    <row r="5815">
      <c r="A5815" s="257"/>
      <c r="B5815" s="258" t="s">
        <v>14</v>
      </c>
    </row>
    <row r="5816">
      <c r="A5816" s="257"/>
      <c r="B5816" s="258" t="s">
        <v>14</v>
      </c>
    </row>
    <row r="5817">
      <c r="A5817" s="257"/>
      <c r="B5817" s="258" t="s">
        <v>14</v>
      </c>
    </row>
    <row r="5818">
      <c r="A5818" s="257"/>
      <c r="B5818" s="258" t="s">
        <v>14</v>
      </c>
    </row>
    <row r="5819">
      <c r="A5819" s="257"/>
      <c r="B5819" s="258" t="s">
        <v>14</v>
      </c>
    </row>
    <row r="5820">
      <c r="A5820" s="257"/>
      <c r="B5820" s="258" t="s">
        <v>14</v>
      </c>
    </row>
    <row r="5821">
      <c r="A5821" s="257"/>
      <c r="B5821" s="258" t="s">
        <v>14</v>
      </c>
    </row>
    <row r="5822">
      <c r="A5822" s="257"/>
      <c r="B5822" s="258" t="s">
        <v>14</v>
      </c>
    </row>
    <row r="5823">
      <c r="A5823" s="257"/>
      <c r="B5823" s="258" t="s">
        <v>14</v>
      </c>
    </row>
    <row r="5824">
      <c r="A5824" s="257"/>
      <c r="B5824" s="258" t="s">
        <v>14</v>
      </c>
    </row>
    <row r="5825">
      <c r="A5825" s="257"/>
      <c r="B5825" s="258" t="s">
        <v>14</v>
      </c>
    </row>
    <row r="5826">
      <c r="A5826" s="257"/>
      <c r="B5826" s="258" t="s">
        <v>14</v>
      </c>
    </row>
    <row r="5827">
      <c r="A5827" s="257"/>
      <c r="B5827" s="258" t="s">
        <v>14</v>
      </c>
    </row>
    <row r="5828">
      <c r="A5828" s="257"/>
      <c r="B5828" s="258" t="s">
        <v>14</v>
      </c>
    </row>
    <row r="5829">
      <c r="A5829" s="257"/>
      <c r="B5829" s="258" t="s">
        <v>14</v>
      </c>
    </row>
    <row r="5830">
      <c r="A5830" s="257"/>
      <c r="B5830" s="258" t="s">
        <v>14</v>
      </c>
    </row>
    <row r="5831">
      <c r="A5831" s="257"/>
      <c r="B5831" s="258" t="s">
        <v>14</v>
      </c>
    </row>
    <row r="5832">
      <c r="A5832" s="257"/>
      <c r="B5832" s="258" t="s">
        <v>14</v>
      </c>
    </row>
    <row r="5833">
      <c r="A5833" s="257"/>
      <c r="B5833" s="258" t="s">
        <v>14</v>
      </c>
    </row>
    <row r="5834">
      <c r="A5834" s="257"/>
      <c r="B5834" s="258" t="s">
        <v>14</v>
      </c>
    </row>
    <row r="5835">
      <c r="A5835" s="257"/>
      <c r="B5835" s="258" t="s">
        <v>14</v>
      </c>
    </row>
    <row r="5836">
      <c r="A5836" s="257"/>
      <c r="B5836" s="258" t="s">
        <v>14</v>
      </c>
    </row>
    <row r="5837">
      <c r="A5837" s="257"/>
      <c r="B5837" s="258" t="s">
        <v>14</v>
      </c>
    </row>
    <row r="5838">
      <c r="A5838" s="257"/>
      <c r="B5838" s="258" t="s">
        <v>14</v>
      </c>
    </row>
    <row r="5839">
      <c r="A5839" s="257"/>
      <c r="B5839" s="258" t="s">
        <v>14</v>
      </c>
    </row>
    <row r="5840">
      <c r="A5840" s="257"/>
      <c r="B5840" s="258" t="s">
        <v>14</v>
      </c>
    </row>
    <row r="5841">
      <c r="A5841" s="257"/>
      <c r="B5841" s="258" t="s">
        <v>14</v>
      </c>
    </row>
    <row r="5842">
      <c r="A5842" s="257"/>
      <c r="B5842" s="258" t="s">
        <v>14</v>
      </c>
    </row>
    <row r="5843">
      <c r="A5843" s="257"/>
      <c r="B5843" s="258" t="s">
        <v>14</v>
      </c>
    </row>
    <row r="5844">
      <c r="A5844" s="257"/>
      <c r="B5844" s="258" t="s">
        <v>14</v>
      </c>
    </row>
    <row r="5845">
      <c r="A5845" s="257"/>
      <c r="B5845" s="258" t="s">
        <v>14</v>
      </c>
    </row>
    <row r="5846">
      <c r="A5846" s="257"/>
      <c r="B5846" s="258" t="s">
        <v>14</v>
      </c>
    </row>
    <row r="5847">
      <c r="A5847" s="257"/>
      <c r="B5847" s="258" t="s">
        <v>14</v>
      </c>
    </row>
    <row r="5848">
      <c r="A5848" s="257"/>
      <c r="B5848" s="258" t="s">
        <v>14</v>
      </c>
    </row>
    <row r="5849">
      <c r="A5849" s="257"/>
      <c r="B5849" s="258" t="s">
        <v>14</v>
      </c>
    </row>
    <row r="5850">
      <c r="A5850" s="257"/>
      <c r="B5850" s="258" t="s">
        <v>14</v>
      </c>
    </row>
    <row r="5851">
      <c r="A5851" s="257"/>
      <c r="B5851" s="258" t="s">
        <v>14</v>
      </c>
    </row>
    <row r="5852">
      <c r="A5852" s="257"/>
      <c r="B5852" s="258" t="s">
        <v>14</v>
      </c>
    </row>
    <row r="5853">
      <c r="A5853" s="257"/>
      <c r="B5853" s="258" t="s">
        <v>14</v>
      </c>
    </row>
    <row r="5854">
      <c r="A5854" s="257"/>
      <c r="B5854" s="258" t="s">
        <v>14</v>
      </c>
    </row>
    <row r="5855">
      <c r="A5855" s="257"/>
      <c r="B5855" s="258" t="s">
        <v>14</v>
      </c>
    </row>
    <row r="5856">
      <c r="A5856" s="257"/>
      <c r="B5856" s="258" t="s">
        <v>14</v>
      </c>
    </row>
    <row r="5857">
      <c r="A5857" s="257"/>
      <c r="B5857" s="258" t="s">
        <v>14</v>
      </c>
    </row>
    <row r="5858">
      <c r="A5858" s="257"/>
      <c r="B5858" s="258" t="s">
        <v>14</v>
      </c>
    </row>
    <row r="5859">
      <c r="A5859" s="257"/>
      <c r="B5859" s="258" t="s">
        <v>14</v>
      </c>
    </row>
    <row r="5860">
      <c r="A5860" s="257"/>
      <c r="B5860" s="258" t="s">
        <v>14</v>
      </c>
    </row>
    <row r="5861">
      <c r="A5861" s="257"/>
      <c r="B5861" s="258" t="s">
        <v>14</v>
      </c>
    </row>
    <row r="5862">
      <c r="A5862" s="257"/>
      <c r="B5862" s="258" t="s">
        <v>14</v>
      </c>
    </row>
    <row r="5863">
      <c r="A5863" s="257"/>
      <c r="B5863" s="258" t="s">
        <v>14</v>
      </c>
    </row>
    <row r="5864">
      <c r="A5864" s="257"/>
      <c r="B5864" s="258" t="s">
        <v>14</v>
      </c>
    </row>
    <row r="5865">
      <c r="A5865" s="257"/>
      <c r="B5865" s="258" t="s">
        <v>14</v>
      </c>
    </row>
    <row r="5866">
      <c r="A5866" s="257"/>
      <c r="B5866" s="258" t="s">
        <v>14</v>
      </c>
    </row>
    <row r="5867">
      <c r="A5867" s="257"/>
      <c r="B5867" s="258" t="s">
        <v>14</v>
      </c>
    </row>
    <row r="5868">
      <c r="A5868" s="257"/>
      <c r="B5868" s="258" t="s">
        <v>14</v>
      </c>
    </row>
    <row r="5869">
      <c r="A5869" s="257"/>
      <c r="B5869" s="258" t="s">
        <v>14</v>
      </c>
    </row>
    <row r="5870">
      <c r="A5870" s="257"/>
      <c r="B5870" s="258" t="s">
        <v>14</v>
      </c>
    </row>
    <row r="5871">
      <c r="A5871" s="257"/>
      <c r="B5871" s="258" t="s">
        <v>14</v>
      </c>
    </row>
    <row r="5872">
      <c r="A5872" s="257"/>
      <c r="B5872" s="258" t="s">
        <v>14</v>
      </c>
    </row>
    <row r="5873">
      <c r="A5873" s="257"/>
      <c r="B5873" s="258" t="s">
        <v>14</v>
      </c>
    </row>
    <row r="5874">
      <c r="A5874" s="257"/>
      <c r="B5874" s="258" t="s">
        <v>14</v>
      </c>
    </row>
    <row r="5875">
      <c r="A5875" s="257"/>
      <c r="B5875" s="258" t="s">
        <v>14</v>
      </c>
    </row>
    <row r="5876">
      <c r="A5876" s="257"/>
      <c r="B5876" s="258" t="s">
        <v>14</v>
      </c>
    </row>
    <row r="5877">
      <c r="A5877" s="257"/>
      <c r="B5877" s="258" t="s">
        <v>14</v>
      </c>
    </row>
    <row r="5878">
      <c r="A5878" s="257"/>
      <c r="B5878" s="258" t="s">
        <v>14</v>
      </c>
    </row>
    <row r="5879">
      <c r="A5879" s="257"/>
      <c r="B5879" s="258" t="s">
        <v>14</v>
      </c>
    </row>
    <row r="5880">
      <c r="A5880" s="257"/>
      <c r="B5880" s="258" t="s">
        <v>14</v>
      </c>
    </row>
    <row r="5881">
      <c r="A5881" s="257"/>
      <c r="B5881" s="258" t="s">
        <v>14</v>
      </c>
    </row>
    <row r="5882">
      <c r="A5882" s="257"/>
      <c r="B5882" s="258" t="s">
        <v>14</v>
      </c>
    </row>
    <row r="5883">
      <c r="A5883" s="257"/>
      <c r="B5883" s="258" t="s">
        <v>14</v>
      </c>
    </row>
    <row r="5884">
      <c r="A5884" s="257"/>
      <c r="B5884" s="258" t="s">
        <v>14</v>
      </c>
    </row>
    <row r="5885">
      <c r="A5885" s="257"/>
      <c r="B5885" s="258" t="s">
        <v>14</v>
      </c>
    </row>
    <row r="5886">
      <c r="A5886" s="257"/>
      <c r="B5886" s="258" t="s">
        <v>14</v>
      </c>
    </row>
    <row r="5887">
      <c r="A5887" s="257"/>
      <c r="B5887" s="258" t="s">
        <v>14</v>
      </c>
    </row>
    <row r="5888">
      <c r="A5888" s="257"/>
      <c r="B5888" s="258" t="s">
        <v>14</v>
      </c>
    </row>
    <row r="5889">
      <c r="A5889" s="257"/>
      <c r="B5889" s="258" t="s">
        <v>14</v>
      </c>
    </row>
    <row r="5890">
      <c r="A5890" s="257"/>
      <c r="B5890" s="258" t="s">
        <v>14</v>
      </c>
    </row>
    <row r="5891">
      <c r="A5891" s="257"/>
      <c r="B5891" s="258" t="s">
        <v>14</v>
      </c>
    </row>
    <row r="5892">
      <c r="A5892" s="257"/>
      <c r="B5892" s="258" t="s">
        <v>14</v>
      </c>
    </row>
    <row r="5893">
      <c r="A5893" s="257"/>
      <c r="B5893" s="258" t="s">
        <v>14</v>
      </c>
    </row>
    <row r="5894">
      <c r="A5894" s="257"/>
      <c r="B5894" s="258" t="s">
        <v>14</v>
      </c>
    </row>
    <row r="5895">
      <c r="A5895" s="257"/>
      <c r="B5895" s="258" t="s">
        <v>14</v>
      </c>
    </row>
    <row r="5896">
      <c r="A5896" s="257"/>
      <c r="B5896" s="258" t="s">
        <v>14</v>
      </c>
    </row>
    <row r="5897">
      <c r="A5897" s="257"/>
      <c r="B5897" s="258" t="s">
        <v>14</v>
      </c>
    </row>
    <row r="5898">
      <c r="A5898" s="257"/>
      <c r="B5898" s="258" t="s">
        <v>14</v>
      </c>
    </row>
    <row r="5899">
      <c r="A5899" s="257"/>
      <c r="B5899" s="258" t="s">
        <v>14</v>
      </c>
    </row>
    <row r="5900">
      <c r="A5900" s="257"/>
      <c r="B5900" s="258" t="s">
        <v>14</v>
      </c>
    </row>
    <row r="5901">
      <c r="A5901" s="257"/>
      <c r="B5901" s="258" t="s">
        <v>14</v>
      </c>
    </row>
    <row r="5902">
      <c r="A5902" s="257"/>
      <c r="B5902" s="258" t="s">
        <v>14</v>
      </c>
    </row>
    <row r="5903">
      <c r="A5903" s="257"/>
      <c r="B5903" s="258" t="s">
        <v>14</v>
      </c>
    </row>
    <row r="5904">
      <c r="A5904" s="257"/>
      <c r="B5904" s="258" t="s">
        <v>14</v>
      </c>
    </row>
    <row r="5905">
      <c r="A5905" s="257"/>
      <c r="B5905" s="258" t="s">
        <v>14</v>
      </c>
    </row>
    <row r="5906">
      <c r="A5906" s="257"/>
      <c r="B5906" s="258" t="s">
        <v>14</v>
      </c>
    </row>
    <row r="5907">
      <c r="A5907" s="257"/>
      <c r="B5907" s="258" t="s">
        <v>14</v>
      </c>
    </row>
    <row r="5908">
      <c r="A5908" s="257"/>
      <c r="B5908" s="258" t="s">
        <v>14</v>
      </c>
    </row>
    <row r="5909">
      <c r="A5909" s="257"/>
      <c r="B5909" s="258" t="s">
        <v>14</v>
      </c>
    </row>
    <row r="5910">
      <c r="A5910" s="257"/>
      <c r="B5910" s="258" t="s">
        <v>14</v>
      </c>
    </row>
    <row r="5911">
      <c r="A5911" s="257"/>
      <c r="B5911" s="258" t="s">
        <v>14</v>
      </c>
    </row>
    <row r="5912">
      <c r="A5912" s="257"/>
      <c r="B5912" s="258" t="s">
        <v>14</v>
      </c>
    </row>
    <row r="5913">
      <c r="A5913" s="257"/>
      <c r="B5913" s="258" t="s">
        <v>14</v>
      </c>
    </row>
    <row r="5914">
      <c r="A5914" s="257"/>
      <c r="B5914" s="258" t="s">
        <v>14</v>
      </c>
    </row>
    <row r="5915">
      <c r="A5915" s="257"/>
      <c r="B5915" s="258" t="s">
        <v>14</v>
      </c>
    </row>
    <row r="5916">
      <c r="A5916" s="257"/>
      <c r="B5916" s="258" t="s">
        <v>14</v>
      </c>
    </row>
    <row r="5917">
      <c r="A5917" s="257"/>
      <c r="B5917" s="258" t="s">
        <v>14</v>
      </c>
    </row>
    <row r="5918">
      <c r="A5918" s="257"/>
      <c r="B5918" s="258" t="s">
        <v>14</v>
      </c>
    </row>
    <row r="5919">
      <c r="A5919" s="257"/>
      <c r="B5919" s="258" t="s">
        <v>14</v>
      </c>
    </row>
    <row r="5920">
      <c r="A5920" s="257"/>
      <c r="B5920" s="258" t="s">
        <v>14</v>
      </c>
    </row>
    <row r="5921">
      <c r="A5921" s="257"/>
      <c r="B5921" s="258" t="s">
        <v>14</v>
      </c>
    </row>
    <row r="5922">
      <c r="A5922" s="257"/>
      <c r="B5922" s="258" t="s">
        <v>14</v>
      </c>
    </row>
    <row r="5923">
      <c r="A5923" s="257"/>
      <c r="B5923" s="258" t="s">
        <v>14</v>
      </c>
    </row>
    <row r="5924">
      <c r="A5924" s="257"/>
      <c r="B5924" s="258" t="s">
        <v>14</v>
      </c>
    </row>
    <row r="5925">
      <c r="A5925" s="257"/>
      <c r="B5925" s="258" t="s">
        <v>14</v>
      </c>
    </row>
    <row r="5926">
      <c r="A5926" s="257"/>
      <c r="B5926" s="258" t="s">
        <v>14</v>
      </c>
    </row>
    <row r="5927">
      <c r="A5927" s="257"/>
      <c r="B5927" s="258" t="s">
        <v>14</v>
      </c>
    </row>
    <row r="5928">
      <c r="A5928" s="257"/>
      <c r="B5928" s="258" t="s">
        <v>14</v>
      </c>
    </row>
    <row r="5929">
      <c r="A5929" s="257"/>
      <c r="B5929" s="258" t="s">
        <v>14</v>
      </c>
    </row>
    <row r="5930">
      <c r="A5930" s="257"/>
      <c r="B5930" s="258" t="s">
        <v>14</v>
      </c>
    </row>
    <row r="5931">
      <c r="A5931" s="257"/>
      <c r="B5931" s="258" t="s">
        <v>14</v>
      </c>
    </row>
    <row r="5932">
      <c r="A5932" s="257"/>
      <c r="B5932" s="258" t="s">
        <v>14</v>
      </c>
    </row>
    <row r="5933">
      <c r="A5933" s="257"/>
      <c r="B5933" s="258" t="s">
        <v>14</v>
      </c>
    </row>
    <row r="5934">
      <c r="A5934" s="257"/>
      <c r="B5934" s="258" t="s">
        <v>14</v>
      </c>
    </row>
    <row r="5935">
      <c r="A5935" s="257"/>
      <c r="B5935" s="258" t="s">
        <v>14</v>
      </c>
    </row>
    <row r="5936">
      <c r="A5936" s="257"/>
      <c r="B5936" s="258" t="s">
        <v>14</v>
      </c>
    </row>
    <row r="5937">
      <c r="A5937" s="257"/>
      <c r="B5937" s="258" t="s">
        <v>14</v>
      </c>
    </row>
    <row r="5938">
      <c r="A5938" s="257"/>
      <c r="B5938" s="258" t="s">
        <v>14</v>
      </c>
    </row>
    <row r="5939">
      <c r="A5939" s="257"/>
      <c r="B5939" s="258" t="s">
        <v>14</v>
      </c>
    </row>
    <row r="5940">
      <c r="A5940" s="257"/>
      <c r="B5940" s="258" t="s">
        <v>14</v>
      </c>
    </row>
    <row r="5941">
      <c r="A5941" s="257"/>
      <c r="B5941" s="258" t="s">
        <v>14</v>
      </c>
    </row>
    <row r="5942">
      <c r="A5942" s="257"/>
      <c r="B5942" s="258" t="s">
        <v>14</v>
      </c>
    </row>
    <row r="5943">
      <c r="A5943" s="257"/>
      <c r="B5943" s="258" t="s">
        <v>14</v>
      </c>
    </row>
    <row r="5944">
      <c r="A5944" s="257"/>
      <c r="B5944" s="258" t="s">
        <v>14</v>
      </c>
    </row>
    <row r="5945">
      <c r="A5945" s="257"/>
      <c r="B5945" s="258" t="s">
        <v>14</v>
      </c>
    </row>
    <row r="5946">
      <c r="A5946" s="257"/>
      <c r="B5946" s="258" t="s">
        <v>14</v>
      </c>
    </row>
    <row r="5947">
      <c r="A5947" s="257"/>
      <c r="B5947" s="258" t="s">
        <v>14</v>
      </c>
    </row>
    <row r="5948">
      <c r="A5948" s="257"/>
      <c r="B5948" s="258" t="s">
        <v>14</v>
      </c>
    </row>
    <row r="5949">
      <c r="A5949" s="257"/>
      <c r="B5949" s="258" t="s">
        <v>14</v>
      </c>
    </row>
    <row r="5950">
      <c r="A5950" s="257"/>
      <c r="B5950" s="258" t="s">
        <v>14</v>
      </c>
    </row>
    <row r="5951">
      <c r="A5951" s="257"/>
      <c r="B5951" s="258" t="s">
        <v>14</v>
      </c>
    </row>
    <row r="5952">
      <c r="A5952" s="257"/>
      <c r="B5952" s="258" t="s">
        <v>14</v>
      </c>
    </row>
    <row r="5953">
      <c r="A5953" s="257"/>
      <c r="B5953" s="258" t="s">
        <v>14</v>
      </c>
    </row>
    <row r="5954">
      <c r="A5954" s="257"/>
      <c r="B5954" s="258" t="s">
        <v>14</v>
      </c>
    </row>
    <row r="5955">
      <c r="A5955" s="257"/>
      <c r="B5955" s="258" t="s">
        <v>14</v>
      </c>
    </row>
    <row r="5956">
      <c r="A5956" s="257"/>
      <c r="B5956" s="258" t="s">
        <v>14</v>
      </c>
    </row>
    <row r="5957">
      <c r="A5957" s="257"/>
      <c r="B5957" s="258" t="s">
        <v>14</v>
      </c>
    </row>
    <row r="5958">
      <c r="A5958" s="257"/>
      <c r="B5958" s="258" t="s">
        <v>14</v>
      </c>
    </row>
    <row r="5959">
      <c r="A5959" s="257"/>
      <c r="B5959" s="258" t="s">
        <v>14</v>
      </c>
    </row>
    <row r="5960">
      <c r="A5960" s="257"/>
      <c r="B5960" s="258" t="s">
        <v>14</v>
      </c>
    </row>
    <row r="5961">
      <c r="A5961" s="257"/>
      <c r="B5961" s="258" t="s">
        <v>14</v>
      </c>
    </row>
    <row r="5962">
      <c r="A5962" s="257"/>
      <c r="B5962" s="258" t="s">
        <v>14</v>
      </c>
    </row>
    <row r="5963">
      <c r="A5963" s="257"/>
      <c r="B5963" s="258" t="s">
        <v>14</v>
      </c>
    </row>
    <row r="5964">
      <c r="A5964" s="257"/>
      <c r="B5964" s="258" t="s">
        <v>14</v>
      </c>
    </row>
    <row r="5965">
      <c r="A5965" s="257"/>
      <c r="B5965" s="258" t="s">
        <v>14</v>
      </c>
    </row>
    <row r="5966">
      <c r="A5966" s="257"/>
      <c r="B5966" s="258" t="s">
        <v>14</v>
      </c>
    </row>
    <row r="5967">
      <c r="A5967" s="257"/>
      <c r="B5967" s="258" t="s">
        <v>14</v>
      </c>
    </row>
    <row r="5968">
      <c r="A5968" s="257"/>
      <c r="B5968" s="258" t="s">
        <v>14</v>
      </c>
    </row>
    <row r="5969">
      <c r="A5969" s="257"/>
      <c r="B5969" s="258" t="s">
        <v>14</v>
      </c>
    </row>
    <row r="5970">
      <c r="A5970" s="257"/>
      <c r="B5970" s="258" t="s">
        <v>14</v>
      </c>
    </row>
    <row r="5971">
      <c r="A5971" s="257"/>
      <c r="B5971" s="258" t="s">
        <v>14</v>
      </c>
    </row>
    <row r="5972">
      <c r="A5972" s="257"/>
      <c r="B5972" s="258" t="s">
        <v>14</v>
      </c>
    </row>
    <row r="5973">
      <c r="A5973" s="257"/>
      <c r="B5973" s="258" t="s">
        <v>14</v>
      </c>
    </row>
    <row r="5974">
      <c r="A5974" s="257"/>
      <c r="B5974" s="258" t="s">
        <v>14</v>
      </c>
    </row>
    <row r="5975">
      <c r="A5975" s="257"/>
      <c r="B5975" s="258" t="s">
        <v>14</v>
      </c>
    </row>
    <row r="5976">
      <c r="A5976" s="257"/>
      <c r="B5976" s="258" t="s">
        <v>14</v>
      </c>
    </row>
    <row r="5977">
      <c r="A5977" s="257"/>
      <c r="B5977" s="258" t="s">
        <v>14</v>
      </c>
    </row>
    <row r="5978">
      <c r="A5978" s="257"/>
      <c r="B5978" s="258" t="s">
        <v>14</v>
      </c>
    </row>
    <row r="5979">
      <c r="A5979" s="257"/>
      <c r="B5979" s="258" t="s">
        <v>14</v>
      </c>
    </row>
    <row r="5980">
      <c r="A5980" s="257"/>
      <c r="B5980" s="258" t="s">
        <v>14</v>
      </c>
    </row>
    <row r="5981">
      <c r="A5981" s="257"/>
      <c r="B5981" s="258" t="s">
        <v>14</v>
      </c>
    </row>
    <row r="5982">
      <c r="A5982" s="257"/>
      <c r="B5982" s="258" t="s">
        <v>14</v>
      </c>
    </row>
    <row r="5983">
      <c r="A5983" s="257"/>
      <c r="B5983" s="258" t="s">
        <v>14</v>
      </c>
    </row>
    <row r="5984">
      <c r="A5984" s="257"/>
      <c r="B5984" s="258" t="s">
        <v>14</v>
      </c>
    </row>
    <row r="5985">
      <c r="A5985" s="257"/>
      <c r="B5985" s="258" t="s">
        <v>14</v>
      </c>
    </row>
    <row r="5986">
      <c r="A5986" s="257"/>
      <c r="B5986" s="258" t="s">
        <v>14</v>
      </c>
    </row>
    <row r="5987">
      <c r="A5987" s="257"/>
      <c r="B5987" s="258" t="s">
        <v>14</v>
      </c>
    </row>
    <row r="5988">
      <c r="A5988" s="257"/>
      <c r="B5988" s="258" t="s">
        <v>14</v>
      </c>
    </row>
    <row r="5989">
      <c r="A5989" s="257"/>
      <c r="B5989" s="258" t="s">
        <v>14</v>
      </c>
    </row>
    <row r="5990">
      <c r="A5990" s="257"/>
      <c r="B5990" s="258" t="s">
        <v>14</v>
      </c>
    </row>
    <row r="5991">
      <c r="A5991" s="257"/>
      <c r="B5991" s="258" t="s">
        <v>14</v>
      </c>
    </row>
    <row r="5992">
      <c r="A5992" s="257"/>
      <c r="B5992" s="258" t="s">
        <v>14</v>
      </c>
    </row>
    <row r="5993">
      <c r="A5993" s="257"/>
      <c r="B5993" s="258" t="s">
        <v>14</v>
      </c>
    </row>
    <row r="5994">
      <c r="A5994" s="257"/>
      <c r="B5994" s="258" t="s">
        <v>14</v>
      </c>
    </row>
    <row r="5995">
      <c r="A5995" s="257"/>
      <c r="B5995" s="258" t="s">
        <v>14</v>
      </c>
    </row>
    <row r="5996">
      <c r="A5996" s="257"/>
      <c r="B5996" s="258" t="s">
        <v>14</v>
      </c>
    </row>
    <row r="5997">
      <c r="A5997" s="257"/>
      <c r="B5997" s="258" t="s">
        <v>14</v>
      </c>
    </row>
    <row r="5998">
      <c r="A5998" s="257"/>
      <c r="B5998" s="258" t="s">
        <v>14</v>
      </c>
    </row>
    <row r="5999">
      <c r="A5999" s="257"/>
      <c r="B5999" s="258" t="s">
        <v>14</v>
      </c>
    </row>
    <row r="6000">
      <c r="A6000" s="257"/>
      <c r="B6000" s="258" t="s">
        <v>14</v>
      </c>
    </row>
    <row r="6001">
      <c r="A6001" s="257"/>
      <c r="B6001" s="258" t="s">
        <v>14</v>
      </c>
    </row>
    <row r="6002">
      <c r="A6002" s="257"/>
      <c r="B6002" s="258" t="s">
        <v>14</v>
      </c>
    </row>
    <row r="6003">
      <c r="A6003" s="257"/>
      <c r="B6003" s="258" t="s">
        <v>14</v>
      </c>
    </row>
    <row r="6004">
      <c r="A6004" s="257"/>
      <c r="B6004" s="258" t="s">
        <v>14</v>
      </c>
    </row>
    <row r="6005">
      <c r="A6005" s="257"/>
      <c r="B6005" s="258" t="s">
        <v>14</v>
      </c>
    </row>
    <row r="6006">
      <c r="A6006" s="257"/>
      <c r="B6006" s="258" t="s">
        <v>14</v>
      </c>
    </row>
    <row r="6007">
      <c r="A6007" s="257"/>
      <c r="B6007" s="258" t="s">
        <v>14</v>
      </c>
    </row>
    <row r="6008">
      <c r="A6008" s="257"/>
      <c r="B6008" s="258" t="s">
        <v>14</v>
      </c>
    </row>
    <row r="6009">
      <c r="A6009" s="257"/>
      <c r="B6009" s="258" t="s">
        <v>14</v>
      </c>
    </row>
    <row r="6010">
      <c r="A6010" s="257"/>
      <c r="B6010" s="258" t="s">
        <v>14</v>
      </c>
    </row>
    <row r="6011">
      <c r="A6011" s="257"/>
      <c r="B6011" s="258" t="s">
        <v>14</v>
      </c>
    </row>
    <row r="6012">
      <c r="A6012" s="257"/>
      <c r="B6012" s="258" t="s">
        <v>14</v>
      </c>
    </row>
    <row r="6013">
      <c r="A6013" s="257"/>
      <c r="B6013" s="258" t="s">
        <v>14</v>
      </c>
    </row>
    <row r="6014">
      <c r="A6014" s="257"/>
      <c r="B6014" s="258" t="s">
        <v>14</v>
      </c>
    </row>
    <row r="6015">
      <c r="A6015" s="257"/>
      <c r="B6015" s="258" t="s">
        <v>14</v>
      </c>
    </row>
    <row r="6016">
      <c r="A6016" s="257"/>
      <c r="B6016" s="258" t="s">
        <v>14</v>
      </c>
    </row>
    <row r="6017">
      <c r="A6017" s="257"/>
      <c r="B6017" s="258" t="s">
        <v>14</v>
      </c>
    </row>
    <row r="6018">
      <c r="A6018" s="257"/>
      <c r="B6018" s="258" t="s">
        <v>14</v>
      </c>
    </row>
    <row r="6019">
      <c r="A6019" s="257"/>
      <c r="B6019" s="258" t="s">
        <v>14</v>
      </c>
    </row>
    <row r="6020">
      <c r="A6020" s="257"/>
      <c r="B6020" s="258" t="s">
        <v>14</v>
      </c>
    </row>
    <row r="6021">
      <c r="A6021" s="257"/>
      <c r="B6021" s="258" t="s">
        <v>14</v>
      </c>
    </row>
    <row r="6022">
      <c r="A6022" s="257"/>
      <c r="B6022" s="258" t="s">
        <v>14</v>
      </c>
    </row>
    <row r="6023">
      <c r="A6023" s="257"/>
      <c r="B6023" s="258" t="s">
        <v>14</v>
      </c>
    </row>
    <row r="6024">
      <c r="A6024" s="257"/>
      <c r="B6024" s="258" t="s">
        <v>14</v>
      </c>
    </row>
    <row r="6025">
      <c r="A6025" s="257"/>
      <c r="B6025" s="258" t="s">
        <v>14</v>
      </c>
    </row>
    <row r="6026">
      <c r="A6026" s="257"/>
      <c r="B6026" s="258" t="s">
        <v>14</v>
      </c>
    </row>
    <row r="6027">
      <c r="A6027" s="257"/>
      <c r="B6027" s="258" t="s">
        <v>14</v>
      </c>
    </row>
    <row r="6028">
      <c r="A6028" s="257"/>
      <c r="B6028" s="258" t="s">
        <v>14</v>
      </c>
    </row>
    <row r="6029">
      <c r="A6029" s="257"/>
      <c r="B6029" s="258" t="s">
        <v>14</v>
      </c>
    </row>
    <row r="6030">
      <c r="A6030" s="257"/>
      <c r="B6030" s="258" t="s">
        <v>14</v>
      </c>
    </row>
    <row r="6031">
      <c r="A6031" s="257"/>
      <c r="B6031" s="258" t="s">
        <v>14</v>
      </c>
    </row>
    <row r="6032">
      <c r="A6032" s="257"/>
      <c r="B6032" s="258" t="s">
        <v>14</v>
      </c>
    </row>
    <row r="6033">
      <c r="A6033" s="257"/>
      <c r="B6033" s="258" t="s">
        <v>14</v>
      </c>
    </row>
    <row r="6034">
      <c r="A6034" s="257"/>
      <c r="B6034" s="258" t="s">
        <v>14</v>
      </c>
    </row>
    <row r="6035">
      <c r="A6035" s="257"/>
      <c r="B6035" s="258" t="s">
        <v>14</v>
      </c>
    </row>
    <row r="6036">
      <c r="A6036" s="257"/>
      <c r="B6036" s="258" t="s">
        <v>14</v>
      </c>
    </row>
    <row r="6037">
      <c r="A6037" s="257"/>
      <c r="B6037" s="258" t="s">
        <v>14</v>
      </c>
    </row>
    <row r="6038">
      <c r="A6038" s="257"/>
      <c r="B6038" s="258" t="s">
        <v>14</v>
      </c>
    </row>
    <row r="6039">
      <c r="A6039" s="257"/>
      <c r="B6039" s="258" t="s">
        <v>14</v>
      </c>
    </row>
    <row r="6040">
      <c r="A6040" s="257"/>
      <c r="B6040" s="258" t="s">
        <v>14</v>
      </c>
    </row>
    <row r="6041">
      <c r="A6041" s="257"/>
      <c r="B6041" s="258" t="s">
        <v>14</v>
      </c>
    </row>
    <row r="6042">
      <c r="A6042" s="257"/>
      <c r="B6042" s="258" t="s">
        <v>14</v>
      </c>
    </row>
    <row r="6043">
      <c r="A6043" s="257"/>
      <c r="B6043" s="258" t="s">
        <v>14</v>
      </c>
    </row>
    <row r="6044">
      <c r="A6044" s="257"/>
      <c r="B6044" s="258" t="s">
        <v>14</v>
      </c>
    </row>
    <row r="6045">
      <c r="A6045" s="257"/>
      <c r="B6045" s="258" t="s">
        <v>14</v>
      </c>
    </row>
    <row r="6046">
      <c r="A6046" s="257"/>
      <c r="B6046" s="258" t="s">
        <v>14</v>
      </c>
    </row>
    <row r="6047">
      <c r="A6047" s="257"/>
      <c r="B6047" s="258" t="s">
        <v>14</v>
      </c>
    </row>
    <row r="6048">
      <c r="A6048" s="257"/>
      <c r="B6048" s="258" t="s">
        <v>14</v>
      </c>
    </row>
    <row r="6049">
      <c r="A6049" s="257"/>
      <c r="B6049" s="258" t="s">
        <v>14</v>
      </c>
    </row>
    <row r="6050">
      <c r="A6050" s="257"/>
      <c r="B6050" s="258" t="s">
        <v>14</v>
      </c>
    </row>
    <row r="6051">
      <c r="A6051" s="257"/>
      <c r="B6051" s="258" t="s">
        <v>14</v>
      </c>
    </row>
    <row r="6052">
      <c r="A6052" s="257"/>
      <c r="B6052" s="258" t="s">
        <v>14</v>
      </c>
    </row>
    <row r="6053">
      <c r="A6053" s="257"/>
      <c r="B6053" s="258" t="s">
        <v>14</v>
      </c>
    </row>
    <row r="6054">
      <c r="A6054" s="257"/>
      <c r="B6054" s="258" t="s">
        <v>14</v>
      </c>
    </row>
    <row r="6055">
      <c r="A6055" s="257"/>
      <c r="B6055" s="258" t="s">
        <v>14</v>
      </c>
    </row>
    <row r="6056">
      <c r="A6056" s="257"/>
      <c r="B6056" s="258" t="s">
        <v>14</v>
      </c>
    </row>
    <row r="6057">
      <c r="A6057" s="257"/>
      <c r="B6057" s="258" t="s">
        <v>14</v>
      </c>
    </row>
    <row r="6058">
      <c r="A6058" s="257"/>
      <c r="B6058" s="258" t="s">
        <v>14</v>
      </c>
    </row>
    <row r="6059">
      <c r="A6059" s="257"/>
      <c r="B6059" s="258" t="s">
        <v>14</v>
      </c>
    </row>
    <row r="6060">
      <c r="A6060" s="257"/>
      <c r="B6060" s="258" t="s">
        <v>14</v>
      </c>
    </row>
    <row r="6061">
      <c r="A6061" s="257"/>
      <c r="B6061" s="258" t="s">
        <v>14</v>
      </c>
    </row>
    <row r="6062">
      <c r="A6062" s="257"/>
      <c r="B6062" s="258" t="s">
        <v>14</v>
      </c>
    </row>
    <row r="6063">
      <c r="A6063" s="257"/>
      <c r="B6063" s="258" t="s">
        <v>14</v>
      </c>
    </row>
    <row r="6064">
      <c r="A6064" s="257"/>
      <c r="B6064" s="258" t="s">
        <v>14</v>
      </c>
    </row>
    <row r="6065">
      <c r="A6065" s="257"/>
      <c r="B6065" s="258" t="s">
        <v>14</v>
      </c>
    </row>
    <row r="6066">
      <c r="A6066" s="257"/>
      <c r="B6066" s="258" t="s">
        <v>14</v>
      </c>
    </row>
    <row r="6067">
      <c r="A6067" s="257"/>
      <c r="B6067" s="258" t="s">
        <v>14</v>
      </c>
    </row>
    <row r="6068">
      <c r="A6068" s="257"/>
      <c r="B6068" s="258" t="s">
        <v>14</v>
      </c>
    </row>
    <row r="6069">
      <c r="A6069" s="257"/>
      <c r="B6069" s="258" t="s">
        <v>14</v>
      </c>
    </row>
    <row r="6070">
      <c r="A6070" s="257"/>
      <c r="B6070" s="258" t="s">
        <v>14</v>
      </c>
    </row>
    <row r="6071">
      <c r="A6071" s="257"/>
      <c r="B6071" s="258" t="s">
        <v>14</v>
      </c>
    </row>
    <row r="6072">
      <c r="A6072" s="257"/>
      <c r="B6072" s="258" t="s">
        <v>14</v>
      </c>
    </row>
    <row r="6073">
      <c r="A6073" s="257"/>
      <c r="B6073" s="258" t="s">
        <v>14</v>
      </c>
    </row>
    <row r="6074">
      <c r="A6074" s="257"/>
      <c r="B6074" s="258" t="s">
        <v>14</v>
      </c>
    </row>
    <row r="6075">
      <c r="A6075" s="257"/>
      <c r="B6075" s="258" t="s">
        <v>14</v>
      </c>
    </row>
    <row r="6076">
      <c r="A6076" s="257"/>
      <c r="B6076" s="258" t="s">
        <v>14</v>
      </c>
    </row>
    <row r="6077">
      <c r="A6077" s="257"/>
      <c r="B6077" s="258" t="s">
        <v>14</v>
      </c>
    </row>
    <row r="6078">
      <c r="A6078" s="257"/>
      <c r="B6078" s="258" t="s">
        <v>14</v>
      </c>
    </row>
    <row r="6079">
      <c r="A6079" s="257"/>
      <c r="B6079" s="258" t="s">
        <v>14</v>
      </c>
    </row>
    <row r="6080">
      <c r="A6080" s="257"/>
      <c r="B6080" s="258" t="s">
        <v>14</v>
      </c>
    </row>
    <row r="6081">
      <c r="A6081" s="257"/>
      <c r="B6081" s="258" t="s">
        <v>14</v>
      </c>
    </row>
    <row r="6082">
      <c r="A6082" s="257"/>
      <c r="B6082" s="258" t="s">
        <v>14</v>
      </c>
    </row>
    <row r="6083">
      <c r="A6083" s="257"/>
      <c r="B6083" s="258" t="s">
        <v>14</v>
      </c>
    </row>
    <row r="6084">
      <c r="A6084" s="257"/>
      <c r="B6084" s="258" t="s">
        <v>14</v>
      </c>
    </row>
    <row r="6085">
      <c r="A6085" s="257"/>
      <c r="B6085" s="258" t="s">
        <v>14</v>
      </c>
    </row>
    <row r="6086">
      <c r="A6086" s="257"/>
      <c r="B6086" s="258" t="s">
        <v>14</v>
      </c>
    </row>
    <row r="6087">
      <c r="A6087" s="257"/>
      <c r="B6087" s="258" t="s">
        <v>14</v>
      </c>
    </row>
    <row r="6088">
      <c r="A6088" s="257"/>
      <c r="B6088" s="258" t="s">
        <v>14</v>
      </c>
    </row>
    <row r="6089">
      <c r="A6089" s="257"/>
      <c r="B6089" s="258" t="s">
        <v>14</v>
      </c>
    </row>
    <row r="6090">
      <c r="A6090" s="257"/>
      <c r="B6090" s="258" t="s">
        <v>14</v>
      </c>
    </row>
    <row r="6091">
      <c r="A6091" s="257"/>
      <c r="B6091" s="258" t="s">
        <v>14</v>
      </c>
    </row>
    <row r="6092">
      <c r="A6092" s="257"/>
      <c r="B6092" s="258" t="s">
        <v>14</v>
      </c>
    </row>
    <row r="6093">
      <c r="A6093" s="257"/>
      <c r="B6093" s="258" t="s">
        <v>14</v>
      </c>
    </row>
    <row r="6094">
      <c r="A6094" s="257"/>
      <c r="B6094" s="258" t="s">
        <v>14</v>
      </c>
    </row>
    <row r="6095">
      <c r="A6095" s="257"/>
      <c r="B6095" s="258" t="s">
        <v>14</v>
      </c>
    </row>
    <row r="6096">
      <c r="A6096" s="257"/>
      <c r="B6096" s="258" t="s">
        <v>14</v>
      </c>
    </row>
    <row r="6097">
      <c r="A6097" s="257"/>
      <c r="B6097" s="258" t="s">
        <v>14</v>
      </c>
    </row>
    <row r="6098">
      <c r="A6098" s="257"/>
      <c r="B6098" s="258" t="s">
        <v>14</v>
      </c>
    </row>
    <row r="6099">
      <c r="A6099" s="257"/>
      <c r="B6099" s="258" t="s">
        <v>14</v>
      </c>
    </row>
    <row r="6100">
      <c r="A6100" s="257"/>
      <c r="B6100" s="258" t="s">
        <v>14</v>
      </c>
    </row>
    <row r="6101">
      <c r="A6101" s="257"/>
      <c r="B6101" s="258" t="s">
        <v>14</v>
      </c>
    </row>
    <row r="6102">
      <c r="A6102" s="257"/>
      <c r="B6102" s="258" t="s">
        <v>14</v>
      </c>
    </row>
    <row r="6103">
      <c r="A6103" s="257"/>
      <c r="B6103" s="258" t="s">
        <v>14</v>
      </c>
    </row>
    <row r="6104">
      <c r="A6104" s="257"/>
      <c r="B6104" s="258" t="s">
        <v>14</v>
      </c>
    </row>
    <row r="6105">
      <c r="A6105" s="257"/>
      <c r="B6105" s="258" t="s">
        <v>14</v>
      </c>
    </row>
    <row r="6106">
      <c r="A6106" s="257"/>
      <c r="B6106" s="258" t="s">
        <v>14</v>
      </c>
    </row>
    <row r="6107">
      <c r="A6107" s="257"/>
      <c r="B6107" s="258" t="s">
        <v>14</v>
      </c>
    </row>
    <row r="6108">
      <c r="A6108" s="257"/>
      <c r="B6108" s="258" t="s">
        <v>14</v>
      </c>
    </row>
    <row r="6109">
      <c r="A6109" s="257"/>
      <c r="B6109" s="258" t="s">
        <v>14</v>
      </c>
    </row>
    <row r="6110">
      <c r="A6110" s="257"/>
      <c r="B6110" s="258" t="s">
        <v>14</v>
      </c>
    </row>
    <row r="6111">
      <c r="A6111" s="257"/>
      <c r="B6111" s="258" t="s">
        <v>14</v>
      </c>
    </row>
    <row r="6112">
      <c r="A6112" s="257"/>
      <c r="B6112" s="258" t="s">
        <v>14</v>
      </c>
    </row>
    <row r="6113">
      <c r="A6113" s="257"/>
      <c r="B6113" s="258" t="s">
        <v>14</v>
      </c>
    </row>
    <row r="6114">
      <c r="A6114" s="257"/>
      <c r="B6114" s="258" t="s">
        <v>14</v>
      </c>
    </row>
    <row r="6115">
      <c r="A6115" s="257"/>
      <c r="B6115" s="258" t="s">
        <v>14</v>
      </c>
    </row>
    <row r="6116">
      <c r="A6116" s="257"/>
      <c r="B6116" s="258" t="s">
        <v>14</v>
      </c>
    </row>
    <row r="6117">
      <c r="A6117" s="257"/>
      <c r="B6117" s="258" t="s">
        <v>14</v>
      </c>
    </row>
    <row r="6118">
      <c r="A6118" s="257"/>
      <c r="B6118" s="258" t="s">
        <v>14</v>
      </c>
    </row>
    <row r="6119">
      <c r="A6119" s="257"/>
      <c r="B6119" s="258" t="s">
        <v>14</v>
      </c>
    </row>
    <row r="6120">
      <c r="A6120" s="257"/>
      <c r="B6120" s="258" t="s">
        <v>14</v>
      </c>
    </row>
    <row r="6121">
      <c r="A6121" s="257"/>
      <c r="B6121" s="258" t="s">
        <v>14</v>
      </c>
    </row>
    <row r="6122">
      <c r="A6122" s="257"/>
      <c r="B6122" s="258" t="s">
        <v>14</v>
      </c>
    </row>
    <row r="6123">
      <c r="A6123" s="257"/>
      <c r="B6123" s="258" t="s">
        <v>14</v>
      </c>
    </row>
    <row r="6124">
      <c r="A6124" s="257"/>
      <c r="B6124" s="258" t="s">
        <v>14</v>
      </c>
    </row>
    <row r="6125">
      <c r="A6125" s="257"/>
      <c r="B6125" s="258" t="s">
        <v>14</v>
      </c>
    </row>
    <row r="6126">
      <c r="A6126" s="257"/>
      <c r="B6126" s="258" t="s">
        <v>14</v>
      </c>
    </row>
    <row r="6127">
      <c r="A6127" s="257"/>
      <c r="B6127" s="258" t="s">
        <v>14</v>
      </c>
    </row>
    <row r="6128">
      <c r="A6128" s="257"/>
      <c r="B6128" s="258" t="s">
        <v>14</v>
      </c>
    </row>
    <row r="6129">
      <c r="A6129" s="257"/>
      <c r="B6129" s="258" t="s">
        <v>14</v>
      </c>
    </row>
    <row r="6130">
      <c r="A6130" s="257"/>
      <c r="B6130" s="258" t="s">
        <v>14</v>
      </c>
    </row>
    <row r="6131">
      <c r="A6131" s="257"/>
      <c r="B6131" s="258" t="s">
        <v>14</v>
      </c>
    </row>
    <row r="6132">
      <c r="A6132" s="257"/>
      <c r="B6132" s="258" t="s">
        <v>14</v>
      </c>
    </row>
    <row r="6133">
      <c r="A6133" s="257"/>
      <c r="B6133" s="258" t="s">
        <v>14</v>
      </c>
    </row>
    <row r="6134">
      <c r="A6134" s="257"/>
      <c r="B6134" s="258" t="s">
        <v>14</v>
      </c>
    </row>
    <row r="6135">
      <c r="A6135" s="257"/>
      <c r="B6135" s="258" t="s">
        <v>14</v>
      </c>
    </row>
    <row r="6136">
      <c r="A6136" s="257"/>
      <c r="B6136" s="258" t="s">
        <v>14</v>
      </c>
    </row>
    <row r="6137">
      <c r="A6137" s="257"/>
      <c r="B6137" s="258" t="s">
        <v>14</v>
      </c>
    </row>
    <row r="6138">
      <c r="A6138" s="257"/>
      <c r="B6138" s="258" t="s">
        <v>14</v>
      </c>
    </row>
    <row r="6139">
      <c r="A6139" s="257"/>
      <c r="B6139" s="258" t="s">
        <v>14</v>
      </c>
    </row>
    <row r="6140">
      <c r="A6140" s="257"/>
      <c r="B6140" s="258" t="s">
        <v>14</v>
      </c>
    </row>
    <row r="6141">
      <c r="A6141" s="257"/>
      <c r="B6141" s="258" t="s">
        <v>14</v>
      </c>
    </row>
    <row r="6142">
      <c r="A6142" s="257"/>
      <c r="B6142" s="258" t="s">
        <v>14</v>
      </c>
    </row>
    <row r="6143">
      <c r="A6143" s="257"/>
      <c r="B6143" s="258" t="s">
        <v>14</v>
      </c>
    </row>
    <row r="6144">
      <c r="A6144" s="257"/>
      <c r="B6144" s="258" t="s">
        <v>14</v>
      </c>
    </row>
    <row r="6145">
      <c r="A6145" s="257"/>
      <c r="B6145" s="258" t="s">
        <v>14</v>
      </c>
    </row>
    <row r="6146">
      <c r="A6146" s="257"/>
      <c r="B6146" s="258" t="s">
        <v>14</v>
      </c>
    </row>
    <row r="6147">
      <c r="A6147" s="257"/>
      <c r="B6147" s="258" t="s">
        <v>14</v>
      </c>
    </row>
    <row r="6148">
      <c r="A6148" s="257"/>
      <c r="B6148" s="258" t="s">
        <v>14</v>
      </c>
    </row>
    <row r="6149">
      <c r="A6149" s="257"/>
      <c r="B6149" s="258" t="s">
        <v>14</v>
      </c>
    </row>
    <row r="6150">
      <c r="A6150" s="257"/>
      <c r="B6150" s="258" t="s">
        <v>14</v>
      </c>
    </row>
    <row r="6151">
      <c r="A6151" s="257"/>
      <c r="B6151" s="258" t="s">
        <v>14</v>
      </c>
    </row>
    <row r="6152">
      <c r="A6152" s="257"/>
      <c r="B6152" s="258" t="s">
        <v>14</v>
      </c>
    </row>
    <row r="6153">
      <c r="A6153" s="257"/>
      <c r="B6153" s="258" t="s">
        <v>14</v>
      </c>
    </row>
    <row r="6154">
      <c r="A6154" s="257"/>
      <c r="B6154" s="258" t="s">
        <v>14</v>
      </c>
    </row>
    <row r="6155">
      <c r="A6155" s="257"/>
      <c r="B6155" s="258" t="s">
        <v>14</v>
      </c>
    </row>
    <row r="6156">
      <c r="A6156" s="257"/>
      <c r="B6156" s="258" t="s">
        <v>14</v>
      </c>
    </row>
    <row r="6157">
      <c r="A6157" s="257"/>
      <c r="B6157" s="258" t="s">
        <v>14</v>
      </c>
    </row>
    <row r="6158">
      <c r="A6158" s="257"/>
      <c r="B6158" s="258" t="s">
        <v>14</v>
      </c>
    </row>
    <row r="6159">
      <c r="A6159" s="257"/>
      <c r="B6159" s="258" t="s">
        <v>14</v>
      </c>
    </row>
    <row r="6160">
      <c r="A6160" s="257"/>
      <c r="B6160" s="258" t="s">
        <v>14</v>
      </c>
    </row>
    <row r="6161">
      <c r="A6161" s="257"/>
      <c r="B6161" s="258" t="s">
        <v>14</v>
      </c>
    </row>
    <row r="6162">
      <c r="A6162" s="257"/>
      <c r="B6162" s="258" t="s">
        <v>14</v>
      </c>
    </row>
    <row r="6163">
      <c r="A6163" s="257"/>
      <c r="B6163" s="258" t="s">
        <v>14</v>
      </c>
    </row>
    <row r="6164">
      <c r="A6164" s="257"/>
      <c r="B6164" s="258" t="s">
        <v>14</v>
      </c>
    </row>
    <row r="6165">
      <c r="A6165" s="257"/>
      <c r="B6165" s="258" t="s">
        <v>14</v>
      </c>
    </row>
    <row r="6166">
      <c r="A6166" s="257"/>
      <c r="B6166" s="258" t="s">
        <v>14</v>
      </c>
    </row>
    <row r="6167">
      <c r="A6167" s="257"/>
      <c r="B6167" s="258" t="s">
        <v>14</v>
      </c>
    </row>
    <row r="6168">
      <c r="A6168" s="257"/>
      <c r="B6168" s="258" t="s">
        <v>14</v>
      </c>
    </row>
    <row r="6169">
      <c r="A6169" s="257"/>
      <c r="B6169" s="258" t="s">
        <v>14</v>
      </c>
    </row>
    <row r="6170">
      <c r="A6170" s="257"/>
      <c r="B6170" s="258" t="s">
        <v>14</v>
      </c>
    </row>
    <row r="6171">
      <c r="A6171" s="257"/>
      <c r="B6171" s="258" t="s">
        <v>14</v>
      </c>
    </row>
    <row r="6172">
      <c r="A6172" s="257"/>
      <c r="B6172" s="258" t="s">
        <v>14</v>
      </c>
    </row>
    <row r="6173">
      <c r="A6173" s="257"/>
      <c r="B6173" s="258" t="s">
        <v>14</v>
      </c>
    </row>
    <row r="6174">
      <c r="A6174" s="257"/>
      <c r="B6174" s="258" t="s">
        <v>14</v>
      </c>
    </row>
    <row r="6175">
      <c r="A6175" s="257"/>
      <c r="B6175" s="258" t="s">
        <v>14</v>
      </c>
    </row>
    <row r="6176">
      <c r="A6176" s="257"/>
      <c r="B6176" s="258" t="s">
        <v>14</v>
      </c>
    </row>
    <row r="6177">
      <c r="A6177" s="257"/>
      <c r="B6177" s="258" t="s">
        <v>14</v>
      </c>
    </row>
    <row r="6178">
      <c r="A6178" s="257"/>
      <c r="B6178" s="258" t="s">
        <v>14</v>
      </c>
    </row>
    <row r="6179">
      <c r="A6179" s="257"/>
      <c r="B6179" s="258" t="s">
        <v>14</v>
      </c>
    </row>
    <row r="6180">
      <c r="A6180" s="257"/>
      <c r="B6180" s="258" t="s">
        <v>14</v>
      </c>
    </row>
    <row r="6181">
      <c r="A6181" s="257"/>
      <c r="B6181" s="258" t="s">
        <v>14</v>
      </c>
    </row>
    <row r="6182">
      <c r="A6182" s="257"/>
      <c r="B6182" s="258" t="s">
        <v>14</v>
      </c>
    </row>
    <row r="6183">
      <c r="A6183" s="257"/>
      <c r="B6183" s="258" t="s">
        <v>14</v>
      </c>
    </row>
    <row r="6184">
      <c r="A6184" s="257"/>
      <c r="B6184" s="258" t="s">
        <v>14</v>
      </c>
    </row>
    <row r="6185">
      <c r="A6185" s="257"/>
      <c r="B6185" s="258" t="s">
        <v>14</v>
      </c>
    </row>
    <row r="6186">
      <c r="A6186" s="257"/>
      <c r="B6186" s="258" t="s">
        <v>14</v>
      </c>
    </row>
    <row r="6187">
      <c r="A6187" s="257"/>
      <c r="B6187" s="258" t="s">
        <v>14</v>
      </c>
    </row>
    <row r="6188">
      <c r="A6188" s="257"/>
      <c r="B6188" s="258" t="s">
        <v>14</v>
      </c>
    </row>
    <row r="6189">
      <c r="A6189" s="257"/>
      <c r="B6189" s="258" t="s">
        <v>14</v>
      </c>
    </row>
    <row r="6190">
      <c r="A6190" s="257"/>
      <c r="B6190" s="258" t="s">
        <v>14</v>
      </c>
    </row>
    <row r="6191">
      <c r="A6191" s="257"/>
      <c r="B6191" s="258" t="s">
        <v>14</v>
      </c>
    </row>
    <row r="6192">
      <c r="A6192" s="257"/>
      <c r="B6192" s="258" t="s">
        <v>14</v>
      </c>
    </row>
    <row r="6193">
      <c r="A6193" s="257"/>
      <c r="B6193" s="258" t="s">
        <v>14</v>
      </c>
    </row>
    <row r="6194">
      <c r="A6194" s="257"/>
      <c r="B6194" s="258" t="s">
        <v>14</v>
      </c>
    </row>
    <row r="6195">
      <c r="A6195" s="257"/>
      <c r="B6195" s="258" t="s">
        <v>14</v>
      </c>
    </row>
    <row r="6196">
      <c r="A6196" s="257"/>
      <c r="B6196" s="258" t="s">
        <v>14</v>
      </c>
    </row>
    <row r="6197">
      <c r="A6197" s="257"/>
      <c r="B6197" s="258" t="s">
        <v>14</v>
      </c>
    </row>
    <row r="6198">
      <c r="A6198" s="257"/>
      <c r="B6198" s="258" t="s">
        <v>14</v>
      </c>
    </row>
    <row r="6199">
      <c r="A6199" s="257"/>
      <c r="B6199" s="258" t="s">
        <v>14</v>
      </c>
    </row>
    <row r="6200">
      <c r="A6200" s="257"/>
      <c r="B6200" s="258" t="s">
        <v>14</v>
      </c>
    </row>
    <row r="6201">
      <c r="A6201" s="257"/>
      <c r="B6201" s="258" t="s">
        <v>14</v>
      </c>
    </row>
    <row r="6202">
      <c r="A6202" s="257"/>
      <c r="B6202" s="258" t="s">
        <v>14</v>
      </c>
    </row>
    <row r="6203">
      <c r="A6203" s="257"/>
      <c r="B6203" s="258" t="s">
        <v>14</v>
      </c>
    </row>
    <row r="6204">
      <c r="A6204" s="257"/>
      <c r="B6204" s="258" t="s">
        <v>14</v>
      </c>
    </row>
    <row r="6205">
      <c r="A6205" s="257"/>
      <c r="B6205" s="258" t="s">
        <v>14</v>
      </c>
    </row>
    <row r="6206">
      <c r="A6206" s="257"/>
      <c r="B6206" s="258" t="s">
        <v>14</v>
      </c>
    </row>
    <row r="6207">
      <c r="A6207" s="257"/>
      <c r="B6207" s="258" t="s">
        <v>14</v>
      </c>
    </row>
    <row r="6208">
      <c r="A6208" s="257"/>
      <c r="B6208" s="258" t="s">
        <v>14</v>
      </c>
    </row>
    <row r="6209">
      <c r="A6209" s="257"/>
      <c r="B6209" s="258" t="s">
        <v>14</v>
      </c>
    </row>
    <row r="6210">
      <c r="A6210" s="257"/>
      <c r="B6210" s="258" t="s">
        <v>14</v>
      </c>
    </row>
    <row r="6211">
      <c r="A6211" s="257"/>
      <c r="B6211" s="258" t="s">
        <v>14</v>
      </c>
    </row>
    <row r="6212">
      <c r="A6212" s="257"/>
      <c r="B6212" s="258" t="s">
        <v>14</v>
      </c>
    </row>
    <row r="6213">
      <c r="A6213" s="257"/>
      <c r="B6213" s="258" t="s">
        <v>14</v>
      </c>
    </row>
    <row r="6214">
      <c r="A6214" s="257"/>
      <c r="B6214" s="258" t="s">
        <v>14</v>
      </c>
    </row>
    <row r="6215">
      <c r="A6215" s="257"/>
      <c r="B6215" s="258" t="s">
        <v>14</v>
      </c>
    </row>
    <row r="6216">
      <c r="A6216" s="257"/>
      <c r="B6216" s="258" t="s">
        <v>14</v>
      </c>
    </row>
    <row r="6217">
      <c r="A6217" s="257"/>
      <c r="B6217" s="258" t="s">
        <v>14</v>
      </c>
    </row>
    <row r="6218">
      <c r="A6218" s="257"/>
      <c r="B6218" s="258" t="s">
        <v>14</v>
      </c>
    </row>
    <row r="6219">
      <c r="A6219" s="257"/>
      <c r="B6219" s="258" t="s">
        <v>14</v>
      </c>
    </row>
    <row r="6220">
      <c r="A6220" s="257"/>
      <c r="B6220" s="258" t="s">
        <v>14</v>
      </c>
    </row>
    <row r="6221">
      <c r="A6221" s="257"/>
      <c r="B6221" s="258" t="s">
        <v>14</v>
      </c>
    </row>
    <row r="6222">
      <c r="A6222" s="257"/>
      <c r="B6222" s="258" t="s">
        <v>14</v>
      </c>
    </row>
    <row r="6223">
      <c r="A6223" s="257"/>
      <c r="B6223" s="258" t="s">
        <v>14</v>
      </c>
    </row>
    <row r="6224">
      <c r="A6224" s="257"/>
      <c r="B6224" s="258" t="s">
        <v>14</v>
      </c>
    </row>
    <row r="6225">
      <c r="A6225" s="257"/>
      <c r="B6225" s="258" t="s">
        <v>14</v>
      </c>
    </row>
    <row r="6226">
      <c r="A6226" s="257"/>
      <c r="B6226" s="258" t="s">
        <v>14</v>
      </c>
    </row>
    <row r="6227">
      <c r="A6227" s="257"/>
      <c r="B6227" s="258" t="s">
        <v>14</v>
      </c>
    </row>
    <row r="6228">
      <c r="A6228" s="257"/>
      <c r="B6228" s="258" t="s">
        <v>14</v>
      </c>
    </row>
    <row r="6229">
      <c r="A6229" s="257"/>
      <c r="B6229" s="258" t="s">
        <v>14</v>
      </c>
    </row>
    <row r="6230">
      <c r="A6230" s="257"/>
      <c r="B6230" s="258" t="s">
        <v>14</v>
      </c>
    </row>
    <row r="6231">
      <c r="A6231" s="257"/>
      <c r="B6231" s="258" t="s">
        <v>14</v>
      </c>
    </row>
    <row r="6232">
      <c r="A6232" s="257"/>
      <c r="B6232" s="258" t="s">
        <v>14</v>
      </c>
    </row>
    <row r="6233">
      <c r="A6233" s="257"/>
      <c r="B6233" s="258" t="s">
        <v>14</v>
      </c>
    </row>
    <row r="6234">
      <c r="A6234" s="257"/>
      <c r="B6234" s="258" t="s">
        <v>14</v>
      </c>
    </row>
    <row r="6235">
      <c r="A6235" s="257"/>
      <c r="B6235" s="258" t="s">
        <v>14</v>
      </c>
    </row>
    <row r="6236">
      <c r="A6236" s="257"/>
      <c r="B6236" s="258" t="s">
        <v>14</v>
      </c>
    </row>
    <row r="6237">
      <c r="A6237" s="257"/>
      <c r="B6237" s="258" t="s">
        <v>14</v>
      </c>
    </row>
    <row r="6238">
      <c r="A6238" s="257"/>
      <c r="B6238" s="258" t="s">
        <v>14</v>
      </c>
    </row>
    <row r="6239">
      <c r="A6239" s="257"/>
      <c r="B6239" s="258" t="s">
        <v>14</v>
      </c>
    </row>
    <row r="6240">
      <c r="A6240" s="257"/>
      <c r="B6240" s="258" t="s">
        <v>14</v>
      </c>
    </row>
    <row r="6241">
      <c r="A6241" s="257"/>
      <c r="B6241" s="258" t="s">
        <v>14</v>
      </c>
    </row>
    <row r="6242">
      <c r="A6242" s="257"/>
      <c r="B6242" s="258" t="s">
        <v>14</v>
      </c>
    </row>
    <row r="6243">
      <c r="A6243" s="257"/>
      <c r="B6243" s="258" t="s">
        <v>14</v>
      </c>
    </row>
    <row r="6244">
      <c r="A6244" s="257"/>
      <c r="B6244" s="258" t="s">
        <v>14</v>
      </c>
    </row>
    <row r="6245">
      <c r="A6245" s="257"/>
      <c r="B6245" s="258" t="s">
        <v>14</v>
      </c>
    </row>
    <row r="6246">
      <c r="A6246" s="257"/>
      <c r="B6246" s="258" t="s">
        <v>14</v>
      </c>
    </row>
    <row r="6247">
      <c r="A6247" s="257"/>
      <c r="B6247" s="258" t="s">
        <v>14</v>
      </c>
    </row>
    <row r="6248">
      <c r="A6248" s="257"/>
      <c r="B6248" s="258" t="s">
        <v>14</v>
      </c>
    </row>
    <row r="6249">
      <c r="A6249" s="257"/>
      <c r="B6249" s="258" t="s">
        <v>14</v>
      </c>
    </row>
    <row r="6250">
      <c r="A6250" s="257"/>
      <c r="B6250" s="258" t="s">
        <v>14</v>
      </c>
    </row>
    <row r="6251">
      <c r="A6251" s="257"/>
      <c r="B6251" s="258" t="s">
        <v>14</v>
      </c>
    </row>
    <row r="6252">
      <c r="A6252" s="257"/>
      <c r="B6252" s="258" t="s">
        <v>14</v>
      </c>
    </row>
    <row r="6253">
      <c r="A6253" s="257"/>
      <c r="B6253" s="258" t="s">
        <v>14</v>
      </c>
    </row>
    <row r="6254">
      <c r="A6254" s="257"/>
      <c r="B6254" s="258" t="s">
        <v>14</v>
      </c>
    </row>
    <row r="6255">
      <c r="A6255" s="257"/>
      <c r="B6255" s="258" t="s">
        <v>14</v>
      </c>
    </row>
    <row r="6256">
      <c r="A6256" s="257"/>
      <c r="B6256" s="258" t="s">
        <v>14</v>
      </c>
    </row>
    <row r="6257">
      <c r="A6257" s="257"/>
      <c r="B6257" s="258" t="s">
        <v>14</v>
      </c>
    </row>
    <row r="6258">
      <c r="A6258" s="257"/>
      <c r="B6258" s="258" t="s">
        <v>14</v>
      </c>
    </row>
    <row r="6259">
      <c r="A6259" s="257"/>
      <c r="B6259" s="258" t="s">
        <v>14</v>
      </c>
    </row>
    <row r="6260">
      <c r="A6260" s="257"/>
      <c r="B6260" s="258" t="s">
        <v>14</v>
      </c>
    </row>
    <row r="6261">
      <c r="A6261" s="257"/>
      <c r="B6261" s="258" t="s">
        <v>14</v>
      </c>
    </row>
    <row r="6262">
      <c r="A6262" s="257"/>
      <c r="B6262" s="258" t="s">
        <v>14</v>
      </c>
    </row>
    <row r="6263">
      <c r="A6263" s="257"/>
      <c r="B6263" s="258" t="s">
        <v>14</v>
      </c>
    </row>
    <row r="6264">
      <c r="A6264" s="257"/>
      <c r="B6264" s="258" t="s">
        <v>14</v>
      </c>
    </row>
    <row r="6265">
      <c r="A6265" s="257"/>
      <c r="B6265" s="258" t="s">
        <v>14</v>
      </c>
    </row>
    <row r="6266">
      <c r="A6266" s="257"/>
      <c r="B6266" s="258" t="s">
        <v>14</v>
      </c>
    </row>
    <row r="6267">
      <c r="A6267" s="257"/>
      <c r="B6267" s="258" t="s">
        <v>14</v>
      </c>
    </row>
    <row r="6268">
      <c r="A6268" s="257"/>
      <c r="B6268" s="258" t="s">
        <v>14</v>
      </c>
    </row>
    <row r="6269">
      <c r="A6269" s="257"/>
      <c r="B6269" s="258" t="s">
        <v>14</v>
      </c>
    </row>
    <row r="6270">
      <c r="A6270" s="257"/>
      <c r="B6270" s="258" t="s">
        <v>14</v>
      </c>
    </row>
    <row r="6271">
      <c r="A6271" s="257"/>
      <c r="B6271" s="258" t="s">
        <v>14</v>
      </c>
    </row>
    <row r="6272">
      <c r="A6272" s="257"/>
      <c r="B6272" s="258" t="s">
        <v>14</v>
      </c>
    </row>
    <row r="6273">
      <c r="A6273" s="257"/>
      <c r="B6273" s="258" t="s">
        <v>14</v>
      </c>
    </row>
    <row r="6274">
      <c r="A6274" s="257"/>
      <c r="B6274" s="258" t="s">
        <v>14</v>
      </c>
    </row>
    <row r="6275">
      <c r="A6275" s="257"/>
      <c r="B6275" s="258" t="s">
        <v>14</v>
      </c>
    </row>
    <row r="6276">
      <c r="A6276" s="257"/>
      <c r="B6276" s="258" t="s">
        <v>14</v>
      </c>
    </row>
    <row r="6277">
      <c r="A6277" s="257"/>
      <c r="B6277" s="258" t="s">
        <v>14</v>
      </c>
    </row>
    <row r="6278">
      <c r="A6278" s="257"/>
      <c r="B6278" s="258" t="s">
        <v>14</v>
      </c>
    </row>
    <row r="6279">
      <c r="A6279" s="257"/>
      <c r="B6279" s="258" t="s">
        <v>14</v>
      </c>
    </row>
    <row r="6280">
      <c r="A6280" s="257"/>
      <c r="B6280" s="258" t="s">
        <v>14</v>
      </c>
    </row>
    <row r="6281">
      <c r="A6281" s="257"/>
      <c r="B6281" s="258" t="s">
        <v>14</v>
      </c>
    </row>
    <row r="6282">
      <c r="A6282" s="257"/>
      <c r="B6282" s="258" t="s">
        <v>14</v>
      </c>
    </row>
    <row r="6283">
      <c r="A6283" s="257"/>
      <c r="B6283" s="258" t="s">
        <v>14</v>
      </c>
    </row>
    <row r="6284">
      <c r="A6284" s="257"/>
      <c r="B6284" s="258" t="s">
        <v>14</v>
      </c>
    </row>
    <row r="6285">
      <c r="A6285" s="257"/>
      <c r="B6285" s="258" t="s">
        <v>14</v>
      </c>
    </row>
    <row r="6286">
      <c r="A6286" s="257"/>
      <c r="B6286" s="258" t="s">
        <v>14</v>
      </c>
    </row>
    <row r="6287">
      <c r="A6287" s="257"/>
      <c r="B6287" s="258" t="s">
        <v>14</v>
      </c>
    </row>
    <row r="6288">
      <c r="A6288" s="257"/>
      <c r="B6288" s="258" t="s">
        <v>14</v>
      </c>
    </row>
    <row r="6289">
      <c r="A6289" s="257"/>
      <c r="B6289" s="258" t="s">
        <v>14</v>
      </c>
    </row>
    <row r="6290">
      <c r="A6290" s="257"/>
      <c r="B6290" s="258" t="s">
        <v>14</v>
      </c>
    </row>
    <row r="6291">
      <c r="A6291" s="257"/>
      <c r="B6291" s="258" t="s">
        <v>14</v>
      </c>
    </row>
    <row r="6292">
      <c r="A6292" s="257"/>
      <c r="B6292" s="258" t="s">
        <v>14</v>
      </c>
    </row>
    <row r="6293">
      <c r="A6293" s="257"/>
      <c r="B6293" s="258" t="s">
        <v>14</v>
      </c>
    </row>
    <row r="6294">
      <c r="A6294" s="257"/>
      <c r="B6294" s="258" t="s">
        <v>14</v>
      </c>
    </row>
    <row r="6295">
      <c r="A6295" s="257"/>
      <c r="B6295" s="258" t="s">
        <v>14</v>
      </c>
    </row>
    <row r="6296">
      <c r="A6296" s="257"/>
      <c r="B6296" s="258" t="s">
        <v>14</v>
      </c>
    </row>
    <row r="6297">
      <c r="A6297" s="257"/>
      <c r="B6297" s="258" t="s">
        <v>14</v>
      </c>
    </row>
    <row r="6298">
      <c r="A6298" s="257"/>
      <c r="B6298" s="258" t="s">
        <v>14</v>
      </c>
    </row>
    <row r="6299">
      <c r="A6299" s="257"/>
      <c r="B6299" s="258" t="s">
        <v>14</v>
      </c>
    </row>
    <row r="6300">
      <c r="A6300" s="257"/>
      <c r="B6300" s="258" t="s">
        <v>14</v>
      </c>
    </row>
    <row r="6301">
      <c r="A6301" s="257"/>
      <c r="B6301" s="258" t="s">
        <v>14</v>
      </c>
    </row>
    <row r="6302">
      <c r="A6302" s="257"/>
      <c r="B6302" s="258" t="s">
        <v>14</v>
      </c>
    </row>
    <row r="6303">
      <c r="A6303" s="257"/>
      <c r="B6303" s="258" t="s">
        <v>14</v>
      </c>
    </row>
    <row r="6304">
      <c r="A6304" s="257"/>
      <c r="B6304" s="258" t="s">
        <v>14</v>
      </c>
    </row>
    <row r="6305">
      <c r="A6305" s="257"/>
      <c r="B6305" s="258" t="s">
        <v>14</v>
      </c>
    </row>
    <row r="6306">
      <c r="A6306" s="257"/>
      <c r="B6306" s="258" t="s">
        <v>14</v>
      </c>
    </row>
    <row r="6307">
      <c r="A6307" s="257"/>
      <c r="B6307" s="258" t="s">
        <v>14</v>
      </c>
    </row>
    <row r="6308">
      <c r="A6308" s="257"/>
      <c r="B6308" s="258" t="s">
        <v>14</v>
      </c>
    </row>
    <row r="6309">
      <c r="A6309" s="257"/>
      <c r="B6309" s="258" t="s">
        <v>14</v>
      </c>
    </row>
    <row r="6310">
      <c r="A6310" s="257"/>
      <c r="B6310" s="258" t="s">
        <v>14</v>
      </c>
    </row>
    <row r="6311">
      <c r="A6311" s="257"/>
      <c r="B6311" s="258" t="s">
        <v>14</v>
      </c>
    </row>
    <row r="6312">
      <c r="A6312" s="257"/>
      <c r="B6312" s="258" t="s">
        <v>14</v>
      </c>
    </row>
    <row r="6313">
      <c r="A6313" s="257"/>
      <c r="B6313" s="258" t="s">
        <v>14</v>
      </c>
    </row>
    <row r="6314">
      <c r="A6314" s="257"/>
      <c r="B6314" s="258" t="s">
        <v>14</v>
      </c>
    </row>
    <row r="6315">
      <c r="A6315" s="257"/>
      <c r="B6315" s="258" t="s">
        <v>14</v>
      </c>
    </row>
    <row r="6316">
      <c r="A6316" s="257"/>
      <c r="B6316" s="258" t="s">
        <v>14</v>
      </c>
    </row>
    <row r="6317">
      <c r="A6317" s="257"/>
      <c r="B6317" s="258" t="s">
        <v>14</v>
      </c>
    </row>
    <row r="6318">
      <c r="A6318" s="257"/>
      <c r="B6318" s="258" t="s">
        <v>14</v>
      </c>
    </row>
    <row r="6319">
      <c r="A6319" s="257"/>
      <c r="B6319" s="258" t="s">
        <v>14</v>
      </c>
    </row>
    <row r="6320">
      <c r="A6320" s="257"/>
      <c r="B6320" s="258" t="s">
        <v>14</v>
      </c>
    </row>
    <row r="6321">
      <c r="A6321" s="257"/>
      <c r="B6321" s="258" t="s">
        <v>14</v>
      </c>
    </row>
    <row r="6322">
      <c r="A6322" s="257"/>
      <c r="B6322" s="258" t="s">
        <v>14</v>
      </c>
    </row>
    <row r="6323">
      <c r="A6323" s="257"/>
      <c r="B6323" s="258" t="s">
        <v>14</v>
      </c>
    </row>
    <row r="6324">
      <c r="A6324" s="257"/>
      <c r="B6324" s="258" t="s">
        <v>14</v>
      </c>
    </row>
    <row r="6325">
      <c r="A6325" s="257"/>
      <c r="B6325" s="258" t="s">
        <v>14</v>
      </c>
    </row>
    <row r="6326">
      <c r="A6326" s="257"/>
      <c r="B6326" s="258" t="s">
        <v>14</v>
      </c>
    </row>
    <row r="6327">
      <c r="A6327" s="257"/>
      <c r="B6327" s="258" t="s">
        <v>14</v>
      </c>
    </row>
    <row r="6328">
      <c r="A6328" s="257"/>
      <c r="B6328" s="258" t="s">
        <v>14</v>
      </c>
    </row>
    <row r="6329">
      <c r="A6329" s="257"/>
      <c r="B6329" s="258" t="s">
        <v>14</v>
      </c>
    </row>
    <row r="6330">
      <c r="A6330" s="257"/>
      <c r="B6330" s="258" t="s">
        <v>14</v>
      </c>
    </row>
    <row r="6331">
      <c r="A6331" s="257"/>
      <c r="B6331" s="258" t="s">
        <v>14</v>
      </c>
    </row>
    <row r="6332">
      <c r="A6332" s="257"/>
      <c r="B6332" s="258" t="s">
        <v>14</v>
      </c>
    </row>
    <row r="6333">
      <c r="A6333" s="257"/>
      <c r="B6333" s="258" t="s">
        <v>14</v>
      </c>
    </row>
    <row r="6334">
      <c r="A6334" s="257"/>
      <c r="B6334" s="258" t="s">
        <v>14</v>
      </c>
    </row>
    <row r="6335">
      <c r="A6335" s="257"/>
      <c r="B6335" s="258" t="s">
        <v>14</v>
      </c>
    </row>
    <row r="6336">
      <c r="A6336" s="257"/>
      <c r="B6336" s="258" t="s">
        <v>14</v>
      </c>
    </row>
    <row r="6337">
      <c r="A6337" s="257"/>
      <c r="B6337" s="258" t="s">
        <v>14</v>
      </c>
    </row>
    <row r="6338">
      <c r="A6338" s="257"/>
      <c r="B6338" s="258" t="s">
        <v>14</v>
      </c>
    </row>
    <row r="6339">
      <c r="A6339" s="257"/>
      <c r="B6339" s="258" t="s">
        <v>14</v>
      </c>
    </row>
    <row r="6340">
      <c r="A6340" s="257"/>
      <c r="B6340" s="258" t="s">
        <v>14</v>
      </c>
    </row>
    <row r="6341">
      <c r="A6341" s="257"/>
      <c r="B6341" s="258" t="s">
        <v>14</v>
      </c>
    </row>
    <row r="6342">
      <c r="A6342" s="257"/>
      <c r="B6342" s="258" t="s">
        <v>14</v>
      </c>
    </row>
    <row r="6343">
      <c r="A6343" s="257"/>
      <c r="B6343" s="258" t="s">
        <v>14</v>
      </c>
    </row>
    <row r="6344">
      <c r="A6344" s="257"/>
      <c r="B6344" s="258" t="s">
        <v>14</v>
      </c>
    </row>
    <row r="6345">
      <c r="A6345" s="257"/>
      <c r="B6345" s="258" t="s">
        <v>14</v>
      </c>
    </row>
    <row r="6346">
      <c r="A6346" s="257"/>
      <c r="B6346" s="258" t="s">
        <v>14</v>
      </c>
    </row>
    <row r="6347">
      <c r="A6347" s="257"/>
      <c r="B6347" s="258" t="s">
        <v>14</v>
      </c>
    </row>
    <row r="6348">
      <c r="A6348" s="257"/>
      <c r="B6348" s="258" t="s">
        <v>14</v>
      </c>
    </row>
    <row r="6349">
      <c r="A6349" s="257"/>
      <c r="B6349" s="258" t="s">
        <v>14</v>
      </c>
    </row>
    <row r="6350">
      <c r="A6350" s="257"/>
      <c r="B6350" s="258" t="s">
        <v>14</v>
      </c>
    </row>
    <row r="6351">
      <c r="A6351" s="257"/>
      <c r="B6351" s="258" t="s">
        <v>14</v>
      </c>
    </row>
    <row r="6352">
      <c r="A6352" s="257"/>
      <c r="B6352" s="258" t="s">
        <v>14</v>
      </c>
    </row>
    <row r="6353">
      <c r="A6353" s="257"/>
      <c r="B6353" s="258" t="s">
        <v>14</v>
      </c>
    </row>
    <row r="6354">
      <c r="A6354" s="257"/>
      <c r="B6354" s="258" t="s">
        <v>14</v>
      </c>
    </row>
    <row r="6355">
      <c r="A6355" s="257"/>
      <c r="B6355" s="258" t="s">
        <v>14</v>
      </c>
    </row>
    <row r="6356">
      <c r="A6356" s="257"/>
      <c r="B6356" s="258" t="s">
        <v>14</v>
      </c>
    </row>
    <row r="6357">
      <c r="A6357" s="257"/>
      <c r="B6357" s="258" t="s">
        <v>14</v>
      </c>
    </row>
    <row r="6358">
      <c r="A6358" s="257"/>
      <c r="B6358" s="258" t="s">
        <v>14</v>
      </c>
    </row>
    <row r="6359">
      <c r="A6359" s="257"/>
      <c r="B6359" s="258" t="s">
        <v>14</v>
      </c>
    </row>
    <row r="6360">
      <c r="A6360" s="257"/>
      <c r="B6360" s="258" t="s">
        <v>14</v>
      </c>
    </row>
    <row r="6361">
      <c r="A6361" s="257"/>
      <c r="B6361" s="258" t="s">
        <v>14</v>
      </c>
    </row>
    <row r="6362">
      <c r="A6362" s="257"/>
      <c r="B6362" s="258" t="s">
        <v>14</v>
      </c>
    </row>
    <row r="6363">
      <c r="A6363" s="257"/>
      <c r="B6363" s="258" t="s">
        <v>14</v>
      </c>
    </row>
    <row r="6364">
      <c r="A6364" s="257"/>
      <c r="B6364" s="258" t="s">
        <v>14</v>
      </c>
    </row>
    <row r="6365">
      <c r="A6365" s="257"/>
      <c r="B6365" s="258" t="s">
        <v>14</v>
      </c>
    </row>
    <row r="6366">
      <c r="A6366" s="257"/>
      <c r="B6366" s="258" t="s">
        <v>14</v>
      </c>
    </row>
    <row r="6367">
      <c r="A6367" s="257"/>
      <c r="B6367" s="258" t="s">
        <v>14</v>
      </c>
    </row>
    <row r="6368">
      <c r="A6368" s="257"/>
      <c r="B6368" s="258" t="s">
        <v>14</v>
      </c>
    </row>
    <row r="6369">
      <c r="A6369" s="257"/>
      <c r="B6369" s="258" t="s">
        <v>14</v>
      </c>
    </row>
    <row r="6370">
      <c r="A6370" s="257"/>
      <c r="B6370" s="258" t="s">
        <v>14</v>
      </c>
    </row>
    <row r="6371">
      <c r="A6371" s="257"/>
      <c r="B6371" s="258" t="s">
        <v>14</v>
      </c>
    </row>
    <row r="6372">
      <c r="A6372" s="257"/>
      <c r="B6372" s="258" t="s">
        <v>14</v>
      </c>
    </row>
    <row r="6373">
      <c r="A6373" s="257"/>
      <c r="B6373" s="258" t="s">
        <v>14</v>
      </c>
    </row>
    <row r="6374">
      <c r="A6374" s="257"/>
      <c r="B6374" s="258" t="s">
        <v>14</v>
      </c>
    </row>
    <row r="6375">
      <c r="A6375" s="257"/>
      <c r="B6375" s="258" t="s">
        <v>14</v>
      </c>
    </row>
    <row r="6376">
      <c r="A6376" s="257"/>
      <c r="B6376" s="258" t="s">
        <v>14</v>
      </c>
    </row>
    <row r="6377">
      <c r="A6377" s="257"/>
      <c r="B6377" s="258" t="s">
        <v>14</v>
      </c>
    </row>
    <row r="6378">
      <c r="A6378" s="257"/>
      <c r="B6378" s="258" t="s">
        <v>14</v>
      </c>
    </row>
    <row r="6379">
      <c r="A6379" s="257"/>
      <c r="B6379" s="258" t="s">
        <v>14</v>
      </c>
    </row>
    <row r="6380">
      <c r="A6380" s="257"/>
      <c r="B6380" s="258" t="s">
        <v>14</v>
      </c>
    </row>
    <row r="6381">
      <c r="A6381" s="257"/>
      <c r="B6381" s="258" t="s">
        <v>14</v>
      </c>
    </row>
    <row r="6382">
      <c r="A6382" s="257"/>
      <c r="B6382" s="258" t="s">
        <v>14</v>
      </c>
    </row>
    <row r="6383">
      <c r="A6383" s="257"/>
      <c r="B6383" s="258" t="s">
        <v>14</v>
      </c>
    </row>
    <row r="6384">
      <c r="A6384" s="257"/>
      <c r="B6384" s="258" t="s">
        <v>14</v>
      </c>
    </row>
    <row r="6385">
      <c r="A6385" s="257"/>
      <c r="B6385" s="258" t="s">
        <v>14</v>
      </c>
    </row>
    <row r="6386">
      <c r="A6386" s="257"/>
      <c r="B6386" s="258" t="s">
        <v>14</v>
      </c>
    </row>
    <row r="6387">
      <c r="A6387" s="257"/>
      <c r="B6387" s="258" t="s">
        <v>14</v>
      </c>
    </row>
    <row r="6388">
      <c r="A6388" s="257"/>
      <c r="B6388" s="258" t="s">
        <v>14</v>
      </c>
    </row>
    <row r="6389">
      <c r="A6389" s="257"/>
      <c r="B6389" s="258" t="s">
        <v>14</v>
      </c>
    </row>
    <row r="6390">
      <c r="A6390" s="257"/>
      <c r="B6390" s="258" t="s">
        <v>14</v>
      </c>
    </row>
    <row r="6391">
      <c r="A6391" s="257"/>
      <c r="B6391" s="258" t="s">
        <v>14</v>
      </c>
    </row>
    <row r="6392">
      <c r="A6392" s="257"/>
      <c r="B6392" s="258" t="s">
        <v>14</v>
      </c>
    </row>
    <row r="6393">
      <c r="A6393" s="257"/>
      <c r="B6393" s="258" t="s">
        <v>14</v>
      </c>
    </row>
    <row r="6394">
      <c r="A6394" s="257"/>
      <c r="B6394" s="258" t="s">
        <v>14</v>
      </c>
    </row>
    <row r="6395">
      <c r="A6395" s="257"/>
      <c r="B6395" s="258" t="s">
        <v>14</v>
      </c>
    </row>
    <row r="6396">
      <c r="A6396" s="257"/>
      <c r="B6396" s="258" t="s">
        <v>14</v>
      </c>
    </row>
    <row r="6397">
      <c r="A6397" s="257"/>
      <c r="B6397" s="258" t="s">
        <v>14</v>
      </c>
    </row>
    <row r="6398">
      <c r="A6398" s="257"/>
      <c r="B6398" s="258" t="s">
        <v>14</v>
      </c>
    </row>
    <row r="6399">
      <c r="A6399" s="257"/>
      <c r="B6399" s="258" t="s">
        <v>14</v>
      </c>
    </row>
    <row r="6400">
      <c r="A6400" s="257"/>
      <c r="B6400" s="258" t="s">
        <v>14</v>
      </c>
    </row>
    <row r="6401">
      <c r="A6401" s="257"/>
      <c r="B6401" s="258" t="s">
        <v>14</v>
      </c>
    </row>
    <row r="6402">
      <c r="A6402" s="257"/>
      <c r="B6402" s="258" t="s">
        <v>14</v>
      </c>
    </row>
    <row r="6403">
      <c r="A6403" s="257"/>
      <c r="B6403" s="258" t="s">
        <v>14</v>
      </c>
    </row>
    <row r="6404">
      <c r="A6404" s="257"/>
      <c r="B6404" s="258" t="s">
        <v>14</v>
      </c>
    </row>
    <row r="6405">
      <c r="A6405" s="257"/>
      <c r="B6405" s="258" t="s">
        <v>14</v>
      </c>
    </row>
    <row r="6406">
      <c r="A6406" s="257"/>
      <c r="B6406" s="258" t="s">
        <v>14</v>
      </c>
    </row>
    <row r="6407">
      <c r="A6407" s="257"/>
      <c r="B6407" s="258" t="s">
        <v>14</v>
      </c>
    </row>
    <row r="6408">
      <c r="A6408" s="257"/>
      <c r="B6408" s="258" t="s">
        <v>14</v>
      </c>
    </row>
    <row r="6409">
      <c r="A6409" s="257"/>
      <c r="B6409" s="258" t="s">
        <v>14</v>
      </c>
    </row>
    <row r="6410">
      <c r="A6410" s="257"/>
      <c r="B6410" s="258" t="s">
        <v>14</v>
      </c>
    </row>
    <row r="6411">
      <c r="A6411" s="257"/>
      <c r="B6411" s="258" t="s">
        <v>14</v>
      </c>
    </row>
    <row r="6412">
      <c r="A6412" s="257"/>
      <c r="B6412" s="258" t="s">
        <v>14</v>
      </c>
    </row>
    <row r="6413">
      <c r="A6413" s="257"/>
      <c r="B6413" s="258" t="s">
        <v>14</v>
      </c>
    </row>
    <row r="6414">
      <c r="A6414" s="257"/>
      <c r="B6414" s="258" t="s">
        <v>14</v>
      </c>
    </row>
    <row r="6415">
      <c r="A6415" s="257"/>
      <c r="B6415" s="258" t="s">
        <v>14</v>
      </c>
    </row>
    <row r="6416">
      <c r="A6416" s="257"/>
      <c r="B6416" s="258" t="s">
        <v>14</v>
      </c>
    </row>
    <row r="6417">
      <c r="A6417" s="257"/>
      <c r="B6417" s="258" t="s">
        <v>14</v>
      </c>
    </row>
    <row r="6418">
      <c r="A6418" s="257"/>
      <c r="B6418" s="258" t="s">
        <v>14</v>
      </c>
    </row>
    <row r="6419">
      <c r="A6419" s="257"/>
      <c r="B6419" s="258" t="s">
        <v>14</v>
      </c>
    </row>
    <row r="6420">
      <c r="A6420" s="257"/>
      <c r="B6420" s="258" t="s">
        <v>14</v>
      </c>
    </row>
    <row r="6421">
      <c r="A6421" s="257"/>
      <c r="B6421" s="258" t="s">
        <v>14</v>
      </c>
    </row>
    <row r="6422">
      <c r="A6422" s="257"/>
      <c r="B6422" s="258" t="s">
        <v>14</v>
      </c>
    </row>
    <row r="6423">
      <c r="A6423" s="257"/>
      <c r="B6423" s="258" t="s">
        <v>14</v>
      </c>
    </row>
    <row r="6424">
      <c r="A6424" s="257"/>
      <c r="B6424" s="258" t="s">
        <v>14</v>
      </c>
    </row>
    <row r="6425">
      <c r="A6425" s="257"/>
      <c r="B6425" s="258" t="s">
        <v>14</v>
      </c>
    </row>
    <row r="6426">
      <c r="A6426" s="257"/>
      <c r="B6426" s="258" t="s">
        <v>14</v>
      </c>
    </row>
    <row r="6427">
      <c r="A6427" s="257"/>
      <c r="B6427" s="258" t="s">
        <v>14</v>
      </c>
    </row>
    <row r="6428">
      <c r="A6428" s="257"/>
      <c r="B6428" s="258" t="s">
        <v>14</v>
      </c>
    </row>
    <row r="6429">
      <c r="A6429" s="257"/>
      <c r="B6429" s="258" t="s">
        <v>14</v>
      </c>
    </row>
    <row r="6430">
      <c r="A6430" s="257"/>
      <c r="B6430" s="258" t="s">
        <v>14</v>
      </c>
    </row>
    <row r="6431">
      <c r="A6431" s="257"/>
      <c r="B6431" s="258" t="s">
        <v>14</v>
      </c>
    </row>
    <row r="6432">
      <c r="A6432" s="257"/>
      <c r="B6432" s="258" t="s">
        <v>14</v>
      </c>
    </row>
    <row r="6433">
      <c r="A6433" s="257"/>
      <c r="B6433" s="258" t="s">
        <v>14</v>
      </c>
    </row>
    <row r="6434">
      <c r="A6434" s="257"/>
      <c r="B6434" s="258" t="s">
        <v>14</v>
      </c>
    </row>
    <row r="6435">
      <c r="A6435" s="257"/>
      <c r="B6435" s="258" t="s">
        <v>14</v>
      </c>
    </row>
    <row r="6436">
      <c r="A6436" s="257"/>
      <c r="B6436" s="258" t="s">
        <v>14</v>
      </c>
    </row>
    <row r="6437">
      <c r="A6437" s="257"/>
      <c r="B6437" s="258" t="s">
        <v>14</v>
      </c>
    </row>
    <row r="6438">
      <c r="A6438" s="257"/>
      <c r="B6438" s="258" t="s">
        <v>14</v>
      </c>
    </row>
    <row r="6439">
      <c r="A6439" s="257"/>
      <c r="B6439" s="258" t="s">
        <v>14</v>
      </c>
    </row>
    <row r="6440">
      <c r="A6440" s="257"/>
      <c r="B6440" s="258" t="s">
        <v>14</v>
      </c>
    </row>
    <row r="6441">
      <c r="A6441" s="257"/>
      <c r="B6441" s="258" t="s">
        <v>14</v>
      </c>
    </row>
    <row r="6442">
      <c r="A6442" s="257"/>
      <c r="B6442" s="258" t="s">
        <v>14</v>
      </c>
    </row>
    <row r="6443">
      <c r="A6443" s="257"/>
      <c r="B6443" s="258" t="s">
        <v>14</v>
      </c>
    </row>
    <row r="6444">
      <c r="A6444" s="257"/>
      <c r="B6444" s="258" t="s">
        <v>14</v>
      </c>
    </row>
    <row r="6445">
      <c r="A6445" s="257"/>
      <c r="B6445" s="258" t="s">
        <v>14</v>
      </c>
    </row>
    <row r="6446">
      <c r="A6446" s="257"/>
      <c r="B6446" s="258" t="s">
        <v>14</v>
      </c>
    </row>
    <row r="6447">
      <c r="A6447" s="257"/>
      <c r="B6447" s="258" t="s">
        <v>14</v>
      </c>
    </row>
    <row r="6448">
      <c r="A6448" s="257"/>
      <c r="B6448" s="258" t="s">
        <v>14</v>
      </c>
    </row>
    <row r="6449">
      <c r="A6449" s="257"/>
      <c r="B6449" s="258" t="s">
        <v>14</v>
      </c>
    </row>
    <row r="6450">
      <c r="A6450" s="257"/>
      <c r="B6450" s="258" t="s">
        <v>14</v>
      </c>
    </row>
    <row r="6451">
      <c r="A6451" s="257"/>
      <c r="B6451" s="258" t="s">
        <v>14</v>
      </c>
    </row>
    <row r="6452">
      <c r="A6452" s="257"/>
      <c r="B6452" s="258" t="s">
        <v>14</v>
      </c>
    </row>
    <row r="6453">
      <c r="A6453" s="257"/>
      <c r="B6453" s="258" t="s">
        <v>14</v>
      </c>
    </row>
    <row r="6454">
      <c r="A6454" s="257"/>
      <c r="B6454" s="258" t="s">
        <v>14</v>
      </c>
    </row>
    <row r="6455">
      <c r="A6455" s="257"/>
      <c r="B6455" s="258" t="s">
        <v>14</v>
      </c>
    </row>
    <row r="6456">
      <c r="A6456" s="257"/>
      <c r="B6456" s="258" t="s">
        <v>14</v>
      </c>
    </row>
    <row r="6457">
      <c r="A6457" s="257"/>
      <c r="B6457" s="258" t="s">
        <v>14</v>
      </c>
    </row>
    <row r="6458">
      <c r="A6458" s="257"/>
      <c r="B6458" s="258" t="s">
        <v>14</v>
      </c>
    </row>
    <row r="6459">
      <c r="A6459" s="257"/>
      <c r="B6459" s="258" t="s">
        <v>14</v>
      </c>
    </row>
    <row r="6460">
      <c r="A6460" s="257"/>
      <c r="B6460" s="258" t="s">
        <v>14</v>
      </c>
    </row>
    <row r="6461">
      <c r="A6461" s="257"/>
      <c r="B6461" s="258" t="s">
        <v>14</v>
      </c>
    </row>
    <row r="6462">
      <c r="A6462" s="257"/>
      <c r="B6462" s="258" t="s">
        <v>14</v>
      </c>
    </row>
    <row r="6463">
      <c r="A6463" s="257"/>
      <c r="B6463" s="258" t="s">
        <v>14</v>
      </c>
    </row>
    <row r="6464">
      <c r="A6464" s="257"/>
      <c r="B6464" s="258" t="s">
        <v>14</v>
      </c>
    </row>
    <row r="6465">
      <c r="A6465" s="257"/>
      <c r="B6465" s="258" t="s">
        <v>14</v>
      </c>
    </row>
    <row r="6466">
      <c r="A6466" s="257"/>
      <c r="B6466" s="258" t="s">
        <v>14</v>
      </c>
    </row>
    <row r="6467">
      <c r="A6467" s="257"/>
      <c r="B6467" s="258" t="s">
        <v>14</v>
      </c>
    </row>
    <row r="6468">
      <c r="A6468" s="257"/>
      <c r="B6468" s="258" t="s">
        <v>14</v>
      </c>
    </row>
    <row r="6469">
      <c r="A6469" s="257"/>
      <c r="B6469" s="258" t="s">
        <v>14</v>
      </c>
    </row>
    <row r="6470">
      <c r="A6470" s="257"/>
      <c r="B6470" s="258" t="s">
        <v>14</v>
      </c>
    </row>
    <row r="6471">
      <c r="A6471" s="257"/>
      <c r="B6471" s="258" t="s">
        <v>14</v>
      </c>
    </row>
    <row r="6472">
      <c r="A6472" s="257"/>
      <c r="B6472" s="258" t="s">
        <v>14</v>
      </c>
    </row>
    <row r="6473">
      <c r="A6473" s="257"/>
      <c r="B6473" s="258" t="s">
        <v>14</v>
      </c>
    </row>
    <row r="6474">
      <c r="A6474" s="257"/>
      <c r="B6474" s="258" t="s">
        <v>14</v>
      </c>
    </row>
    <row r="6475">
      <c r="A6475" s="257"/>
      <c r="B6475" s="258" t="s">
        <v>14</v>
      </c>
    </row>
    <row r="6476">
      <c r="A6476" s="257"/>
      <c r="B6476" s="258" t="s">
        <v>14</v>
      </c>
    </row>
    <row r="6477">
      <c r="A6477" s="257"/>
      <c r="B6477" s="258" t="s">
        <v>14</v>
      </c>
    </row>
    <row r="6478">
      <c r="A6478" s="257"/>
      <c r="B6478" s="258" t="s">
        <v>14</v>
      </c>
    </row>
    <row r="6479">
      <c r="A6479" s="257"/>
      <c r="B6479" s="258" t="s">
        <v>14</v>
      </c>
    </row>
    <row r="6480">
      <c r="A6480" s="257"/>
      <c r="B6480" s="258" t="s">
        <v>14</v>
      </c>
    </row>
    <row r="6481">
      <c r="A6481" s="257"/>
      <c r="B6481" s="258" t="s">
        <v>14</v>
      </c>
    </row>
    <row r="6482">
      <c r="A6482" s="257"/>
      <c r="B6482" s="258" t="s">
        <v>14</v>
      </c>
    </row>
    <row r="6483">
      <c r="A6483" s="257"/>
      <c r="B6483" s="258" t="s">
        <v>14</v>
      </c>
    </row>
    <row r="6484">
      <c r="A6484" s="257"/>
      <c r="B6484" s="258" t="s">
        <v>14</v>
      </c>
    </row>
    <row r="6485">
      <c r="A6485" s="257"/>
      <c r="B6485" s="258" t="s">
        <v>14</v>
      </c>
    </row>
    <row r="6486">
      <c r="A6486" s="257"/>
      <c r="B6486" s="258" t="s">
        <v>14</v>
      </c>
    </row>
    <row r="6487">
      <c r="A6487" s="257"/>
      <c r="B6487" s="258" t="s">
        <v>14</v>
      </c>
    </row>
    <row r="6488">
      <c r="A6488" s="257"/>
      <c r="B6488" s="258" t="s">
        <v>14</v>
      </c>
    </row>
    <row r="6489">
      <c r="A6489" s="257"/>
      <c r="B6489" s="258" t="s">
        <v>14</v>
      </c>
    </row>
    <row r="6490">
      <c r="A6490" s="257"/>
      <c r="B6490" s="258" t="s">
        <v>14</v>
      </c>
    </row>
    <row r="6491">
      <c r="A6491" s="257"/>
      <c r="B6491" s="258" t="s">
        <v>14</v>
      </c>
    </row>
    <row r="6492">
      <c r="A6492" s="257"/>
      <c r="B6492" s="258" t="s">
        <v>14</v>
      </c>
    </row>
    <row r="6493">
      <c r="A6493" s="257"/>
      <c r="B6493" s="258" t="s">
        <v>14</v>
      </c>
    </row>
    <row r="6494">
      <c r="A6494" s="257"/>
      <c r="B6494" s="258" t="s">
        <v>14</v>
      </c>
    </row>
    <row r="6495">
      <c r="A6495" s="257"/>
      <c r="B6495" s="258" t="s">
        <v>14</v>
      </c>
    </row>
    <row r="6496">
      <c r="A6496" s="257"/>
      <c r="B6496" s="258" t="s">
        <v>14</v>
      </c>
    </row>
    <row r="6497">
      <c r="A6497" s="257"/>
      <c r="B6497" s="258" t="s">
        <v>14</v>
      </c>
    </row>
    <row r="6498">
      <c r="A6498" s="257"/>
      <c r="B6498" s="258" t="s">
        <v>14</v>
      </c>
    </row>
    <row r="6499">
      <c r="A6499" s="257"/>
      <c r="B6499" s="258" t="s">
        <v>14</v>
      </c>
    </row>
    <row r="6500">
      <c r="A6500" s="257"/>
      <c r="B6500" s="258" t="s">
        <v>14</v>
      </c>
    </row>
    <row r="6501">
      <c r="A6501" s="257"/>
      <c r="B6501" s="258" t="s">
        <v>14</v>
      </c>
    </row>
    <row r="6502">
      <c r="A6502" s="257"/>
      <c r="B6502" s="258" t="s">
        <v>14</v>
      </c>
    </row>
    <row r="6503">
      <c r="A6503" s="257"/>
      <c r="B6503" s="258" t="s">
        <v>14</v>
      </c>
    </row>
    <row r="6504">
      <c r="A6504" s="257"/>
      <c r="B6504" s="258" t="s">
        <v>14</v>
      </c>
    </row>
    <row r="6505">
      <c r="A6505" s="257"/>
      <c r="B6505" s="258" t="s">
        <v>14</v>
      </c>
    </row>
    <row r="6506">
      <c r="A6506" s="257"/>
      <c r="B6506" s="258" t="s">
        <v>14</v>
      </c>
    </row>
    <row r="6507">
      <c r="A6507" s="257"/>
      <c r="B6507" s="258" t="s">
        <v>14</v>
      </c>
    </row>
    <row r="6508">
      <c r="A6508" s="257"/>
      <c r="B6508" s="258" t="s">
        <v>14</v>
      </c>
    </row>
    <row r="6509">
      <c r="A6509" s="257"/>
      <c r="B6509" s="258" t="s">
        <v>14</v>
      </c>
    </row>
    <row r="6510">
      <c r="A6510" s="257"/>
      <c r="B6510" s="258" t="s">
        <v>14</v>
      </c>
    </row>
    <row r="6511">
      <c r="A6511" s="257"/>
      <c r="B6511" s="258" t="s">
        <v>14</v>
      </c>
    </row>
    <row r="6512">
      <c r="A6512" s="257"/>
      <c r="B6512" s="258" t="s">
        <v>14</v>
      </c>
    </row>
    <row r="6513">
      <c r="A6513" s="257"/>
      <c r="B6513" s="258" t="s">
        <v>14</v>
      </c>
    </row>
    <row r="6514">
      <c r="A6514" s="257"/>
      <c r="B6514" s="258" t="s">
        <v>14</v>
      </c>
    </row>
    <row r="6515">
      <c r="A6515" s="257"/>
      <c r="B6515" s="258" t="s">
        <v>14</v>
      </c>
    </row>
    <row r="6516">
      <c r="A6516" s="257"/>
      <c r="B6516" s="258" t="s">
        <v>14</v>
      </c>
    </row>
    <row r="6517">
      <c r="A6517" s="257"/>
      <c r="B6517" s="258" t="s">
        <v>14</v>
      </c>
    </row>
    <row r="6518">
      <c r="A6518" s="257"/>
      <c r="B6518" s="258" t="s">
        <v>14</v>
      </c>
    </row>
    <row r="6519">
      <c r="A6519" s="257"/>
      <c r="B6519" s="258" t="s">
        <v>14</v>
      </c>
    </row>
    <row r="6520">
      <c r="A6520" s="257"/>
      <c r="B6520" s="258" t="s">
        <v>14</v>
      </c>
    </row>
    <row r="6521">
      <c r="A6521" s="257"/>
      <c r="B6521" s="258" t="s">
        <v>14</v>
      </c>
    </row>
    <row r="6522">
      <c r="A6522" s="257"/>
      <c r="B6522" s="258" t="s">
        <v>14</v>
      </c>
    </row>
    <row r="6523">
      <c r="A6523" s="257"/>
      <c r="B6523" s="258" t="s">
        <v>14</v>
      </c>
    </row>
    <row r="6524">
      <c r="A6524" s="257"/>
      <c r="B6524" s="258" t="s">
        <v>14</v>
      </c>
    </row>
    <row r="6525">
      <c r="A6525" s="257"/>
      <c r="B6525" s="258" t="s">
        <v>14</v>
      </c>
    </row>
    <row r="6526">
      <c r="A6526" s="257"/>
      <c r="B6526" s="258" t="s">
        <v>14</v>
      </c>
    </row>
    <row r="6527">
      <c r="A6527" s="257"/>
      <c r="B6527" s="258" t="s">
        <v>14</v>
      </c>
    </row>
    <row r="6528">
      <c r="A6528" s="257"/>
      <c r="B6528" s="258" t="s">
        <v>14</v>
      </c>
    </row>
    <row r="6529">
      <c r="A6529" s="257"/>
      <c r="B6529" s="258" t="s">
        <v>14</v>
      </c>
    </row>
    <row r="6530">
      <c r="A6530" s="257"/>
      <c r="B6530" s="258" t="s">
        <v>14</v>
      </c>
    </row>
    <row r="6531">
      <c r="A6531" s="257"/>
      <c r="B6531" s="258" t="s">
        <v>14</v>
      </c>
    </row>
    <row r="6532">
      <c r="A6532" s="257"/>
      <c r="B6532" s="258" t="s">
        <v>14</v>
      </c>
    </row>
    <row r="6533">
      <c r="A6533" s="257"/>
      <c r="B6533" s="258" t="s">
        <v>14</v>
      </c>
    </row>
    <row r="6534">
      <c r="A6534" s="257"/>
      <c r="B6534" s="258" t="s">
        <v>14</v>
      </c>
    </row>
    <row r="6535">
      <c r="A6535" s="257"/>
      <c r="B6535" s="258" t="s">
        <v>14</v>
      </c>
    </row>
    <row r="6536">
      <c r="A6536" s="257"/>
      <c r="B6536" s="258" t="s">
        <v>14</v>
      </c>
    </row>
    <row r="6537">
      <c r="A6537" s="257"/>
      <c r="B6537" s="258" t="s">
        <v>14</v>
      </c>
    </row>
    <row r="6538">
      <c r="A6538" s="257"/>
      <c r="B6538" s="258" t="s">
        <v>14</v>
      </c>
    </row>
    <row r="6539">
      <c r="A6539" s="257"/>
      <c r="B6539" s="258" t="s">
        <v>14</v>
      </c>
    </row>
    <row r="6540">
      <c r="A6540" s="257"/>
      <c r="B6540" s="258" t="s">
        <v>14</v>
      </c>
    </row>
    <row r="6541">
      <c r="A6541" s="257"/>
      <c r="B6541" s="258" t="s">
        <v>14</v>
      </c>
    </row>
    <row r="6542">
      <c r="A6542" s="257"/>
      <c r="B6542" s="258" t="s">
        <v>14</v>
      </c>
    </row>
    <row r="6543">
      <c r="A6543" s="257"/>
      <c r="B6543" s="258" t="s">
        <v>14</v>
      </c>
    </row>
    <row r="6544">
      <c r="A6544" s="257"/>
      <c r="B6544" s="258" t="s">
        <v>14</v>
      </c>
    </row>
    <row r="6545">
      <c r="A6545" s="257"/>
      <c r="B6545" s="258" t="s">
        <v>14</v>
      </c>
    </row>
    <row r="6546">
      <c r="A6546" s="257"/>
      <c r="B6546" s="258" t="s">
        <v>14</v>
      </c>
    </row>
    <row r="6547">
      <c r="A6547" s="257"/>
      <c r="B6547" s="258" t="s">
        <v>14</v>
      </c>
    </row>
    <row r="6548">
      <c r="A6548" s="257"/>
      <c r="B6548" s="258" t="s">
        <v>14</v>
      </c>
    </row>
    <row r="6549">
      <c r="A6549" s="257"/>
      <c r="B6549" s="258" t="s">
        <v>14</v>
      </c>
    </row>
    <row r="6550">
      <c r="A6550" s="257"/>
      <c r="B6550" s="258" t="s">
        <v>14</v>
      </c>
    </row>
    <row r="6551">
      <c r="A6551" s="257"/>
      <c r="B6551" s="258" t="s">
        <v>14</v>
      </c>
    </row>
    <row r="6552">
      <c r="A6552" s="257"/>
      <c r="B6552" s="258" t="s">
        <v>14</v>
      </c>
    </row>
    <row r="6553">
      <c r="A6553" s="257"/>
      <c r="B6553" s="258" t="s">
        <v>14</v>
      </c>
    </row>
    <row r="6554">
      <c r="A6554" s="257"/>
      <c r="B6554" s="258" t="s">
        <v>14</v>
      </c>
    </row>
    <row r="6555">
      <c r="A6555" s="257"/>
      <c r="B6555" s="258" t="s">
        <v>14</v>
      </c>
    </row>
    <row r="6556">
      <c r="A6556" s="257"/>
      <c r="B6556" s="258" t="s">
        <v>14</v>
      </c>
    </row>
    <row r="6557">
      <c r="A6557" s="257"/>
      <c r="B6557" s="258" t="s">
        <v>14</v>
      </c>
    </row>
    <row r="6558">
      <c r="A6558" s="257"/>
      <c r="B6558" s="258" t="s">
        <v>14</v>
      </c>
    </row>
    <row r="6559">
      <c r="A6559" s="257"/>
      <c r="B6559" s="258" t="s">
        <v>14</v>
      </c>
    </row>
    <row r="6560">
      <c r="A6560" s="257"/>
      <c r="B6560" s="258" t="s">
        <v>14</v>
      </c>
    </row>
    <row r="6561">
      <c r="A6561" s="257"/>
      <c r="B6561" s="258" t="s">
        <v>14</v>
      </c>
    </row>
    <row r="6562">
      <c r="A6562" s="257"/>
      <c r="B6562" s="258" t="s">
        <v>14</v>
      </c>
    </row>
    <row r="6563">
      <c r="A6563" s="257"/>
      <c r="B6563" s="258" t="s">
        <v>14</v>
      </c>
    </row>
    <row r="6564">
      <c r="A6564" s="257"/>
      <c r="B6564" s="258" t="s">
        <v>14</v>
      </c>
    </row>
    <row r="6565">
      <c r="A6565" s="257"/>
      <c r="B6565" s="258" t="s">
        <v>14</v>
      </c>
    </row>
    <row r="6566">
      <c r="A6566" s="257"/>
      <c r="B6566" s="258" t="s">
        <v>14</v>
      </c>
    </row>
    <row r="6567">
      <c r="A6567" s="257"/>
      <c r="B6567" s="258" t="s">
        <v>14</v>
      </c>
    </row>
    <row r="6568">
      <c r="A6568" s="257"/>
      <c r="B6568" s="258" t="s">
        <v>14</v>
      </c>
    </row>
    <row r="6569">
      <c r="A6569" s="257"/>
      <c r="B6569" s="258" t="s">
        <v>14</v>
      </c>
    </row>
    <row r="6570">
      <c r="A6570" s="257"/>
      <c r="B6570" s="258" t="s">
        <v>14</v>
      </c>
    </row>
    <row r="6571">
      <c r="A6571" s="257"/>
      <c r="B6571" s="258" t="s">
        <v>14</v>
      </c>
    </row>
    <row r="6572">
      <c r="A6572" s="257"/>
      <c r="B6572" s="258" t="s">
        <v>14</v>
      </c>
    </row>
    <row r="6573">
      <c r="A6573" s="257"/>
      <c r="B6573" s="258" t="s">
        <v>14</v>
      </c>
    </row>
    <row r="6574">
      <c r="A6574" s="257"/>
      <c r="B6574" s="258" t="s">
        <v>14</v>
      </c>
    </row>
    <row r="6575">
      <c r="A6575" s="257"/>
      <c r="B6575" s="258" t="s">
        <v>14</v>
      </c>
    </row>
    <row r="6576">
      <c r="A6576" s="257"/>
      <c r="B6576" s="258" t="s">
        <v>14</v>
      </c>
    </row>
    <row r="6577">
      <c r="A6577" s="257"/>
      <c r="B6577" s="258" t="s">
        <v>14</v>
      </c>
    </row>
    <row r="6578">
      <c r="A6578" s="257"/>
      <c r="B6578" s="258" t="s">
        <v>14</v>
      </c>
    </row>
    <row r="6579">
      <c r="A6579" s="257"/>
      <c r="B6579" s="258" t="s">
        <v>14</v>
      </c>
    </row>
    <row r="6580">
      <c r="A6580" s="257"/>
      <c r="B6580" s="258" t="s">
        <v>14</v>
      </c>
    </row>
    <row r="6581">
      <c r="A6581" s="257"/>
      <c r="B6581" s="258" t="s">
        <v>14</v>
      </c>
    </row>
    <row r="6582">
      <c r="A6582" s="257"/>
      <c r="B6582" s="258" t="s">
        <v>14</v>
      </c>
    </row>
    <row r="6583">
      <c r="A6583" s="257"/>
      <c r="B6583" s="258" t="s">
        <v>14</v>
      </c>
    </row>
    <row r="6584">
      <c r="A6584" s="257"/>
      <c r="B6584" s="258" t="s">
        <v>14</v>
      </c>
    </row>
    <row r="6585">
      <c r="A6585" s="257"/>
      <c r="B6585" s="258" t="s">
        <v>14</v>
      </c>
    </row>
    <row r="6586">
      <c r="A6586" s="257"/>
      <c r="B6586" s="258" t="s">
        <v>14</v>
      </c>
    </row>
    <row r="6587">
      <c r="A6587" s="257"/>
      <c r="B6587" s="258" t="s">
        <v>14</v>
      </c>
    </row>
    <row r="6588">
      <c r="A6588" s="257"/>
      <c r="B6588" s="258" t="s">
        <v>14</v>
      </c>
    </row>
    <row r="6589">
      <c r="A6589" s="257"/>
      <c r="B6589" s="258" t="s">
        <v>14</v>
      </c>
    </row>
    <row r="6590">
      <c r="A6590" s="257"/>
      <c r="B6590" s="258" t="s">
        <v>14</v>
      </c>
    </row>
    <row r="6591">
      <c r="A6591" s="257"/>
      <c r="B6591" s="258" t="s">
        <v>14</v>
      </c>
    </row>
    <row r="6592">
      <c r="A6592" s="257"/>
      <c r="B6592" s="258" t="s">
        <v>14</v>
      </c>
    </row>
    <row r="6593">
      <c r="A6593" s="257"/>
      <c r="B6593" s="258" t="s">
        <v>14</v>
      </c>
    </row>
    <row r="6594">
      <c r="A6594" s="257"/>
      <c r="B6594" s="258" t="s">
        <v>14</v>
      </c>
    </row>
    <row r="6595">
      <c r="A6595" s="257"/>
      <c r="B6595" s="258" t="s">
        <v>14</v>
      </c>
    </row>
    <row r="6596">
      <c r="A6596" s="257"/>
      <c r="B6596" s="258" t="s">
        <v>14</v>
      </c>
    </row>
    <row r="6597">
      <c r="A6597" s="257"/>
      <c r="B6597" s="258" t="s">
        <v>14</v>
      </c>
    </row>
    <row r="6598">
      <c r="A6598" s="257"/>
      <c r="B6598" s="258" t="s">
        <v>14</v>
      </c>
    </row>
    <row r="6599">
      <c r="A6599" s="257"/>
      <c r="B6599" s="258" t="s">
        <v>14</v>
      </c>
    </row>
    <row r="6600">
      <c r="A6600" s="257"/>
      <c r="B6600" s="258" t="s">
        <v>14</v>
      </c>
    </row>
    <row r="6601">
      <c r="A6601" s="257"/>
      <c r="B6601" s="258" t="s">
        <v>14</v>
      </c>
    </row>
    <row r="6602">
      <c r="A6602" s="257"/>
      <c r="B6602" s="258" t="s">
        <v>14</v>
      </c>
    </row>
    <row r="6603">
      <c r="A6603" s="257"/>
      <c r="B6603" s="258" t="s">
        <v>14</v>
      </c>
    </row>
    <row r="6604">
      <c r="A6604" s="257"/>
      <c r="B6604" s="258" t="s">
        <v>14</v>
      </c>
    </row>
    <row r="6605">
      <c r="A6605" s="257"/>
      <c r="B6605" s="258" t="s">
        <v>14</v>
      </c>
    </row>
    <row r="6606">
      <c r="A6606" s="257"/>
      <c r="B6606" s="258" t="s">
        <v>14</v>
      </c>
    </row>
    <row r="6607">
      <c r="A6607" s="257"/>
      <c r="B6607" s="258" t="s">
        <v>14</v>
      </c>
    </row>
    <row r="6608">
      <c r="A6608" s="257"/>
      <c r="B6608" s="258" t="s">
        <v>14</v>
      </c>
    </row>
    <row r="6609">
      <c r="A6609" s="257"/>
      <c r="B6609" s="258" t="s">
        <v>14</v>
      </c>
    </row>
    <row r="6610">
      <c r="A6610" s="257"/>
      <c r="B6610" s="258" t="s">
        <v>14</v>
      </c>
    </row>
    <row r="6611">
      <c r="A6611" s="257"/>
      <c r="B6611" s="258" t="s">
        <v>14</v>
      </c>
    </row>
    <row r="6612">
      <c r="A6612" s="257"/>
      <c r="B6612" s="258" t="s">
        <v>14</v>
      </c>
    </row>
    <row r="6613">
      <c r="A6613" s="257"/>
      <c r="B6613" s="258" t="s">
        <v>14</v>
      </c>
    </row>
    <row r="6614">
      <c r="A6614" s="257"/>
      <c r="B6614" s="258" t="s">
        <v>14</v>
      </c>
    </row>
    <row r="6615">
      <c r="A6615" s="257"/>
      <c r="B6615" s="258" t="s">
        <v>14</v>
      </c>
    </row>
    <row r="6616">
      <c r="A6616" s="257"/>
      <c r="B6616" s="258" t="s">
        <v>14</v>
      </c>
    </row>
    <row r="6617">
      <c r="A6617" s="257"/>
      <c r="B6617" s="258" t="s">
        <v>14</v>
      </c>
    </row>
    <row r="6618">
      <c r="A6618" s="257"/>
      <c r="B6618" s="258" t="s">
        <v>14</v>
      </c>
    </row>
    <row r="6619">
      <c r="A6619" s="257"/>
      <c r="B6619" s="258" t="s">
        <v>14</v>
      </c>
    </row>
    <row r="6620">
      <c r="A6620" s="257"/>
      <c r="B6620" s="258" t="s">
        <v>14</v>
      </c>
    </row>
    <row r="6621">
      <c r="A6621" s="257"/>
      <c r="B6621" s="258" t="s">
        <v>14</v>
      </c>
    </row>
    <row r="6622">
      <c r="A6622" s="257"/>
      <c r="B6622" s="258" t="s">
        <v>14</v>
      </c>
    </row>
    <row r="6623">
      <c r="A6623" s="257"/>
      <c r="B6623" s="258" t="s">
        <v>14</v>
      </c>
    </row>
    <row r="6624">
      <c r="A6624" s="257"/>
      <c r="B6624" s="258" t="s">
        <v>14</v>
      </c>
    </row>
    <row r="6625">
      <c r="A6625" s="257"/>
      <c r="B6625" s="258" t="s">
        <v>14</v>
      </c>
    </row>
    <row r="6626">
      <c r="A6626" s="257"/>
      <c r="B6626" s="258" t="s">
        <v>14</v>
      </c>
    </row>
    <row r="6627">
      <c r="A6627" s="257"/>
      <c r="B6627" s="258" t="s">
        <v>14</v>
      </c>
    </row>
    <row r="6628">
      <c r="A6628" s="257"/>
      <c r="B6628" s="258" t="s">
        <v>14</v>
      </c>
    </row>
    <row r="6629">
      <c r="A6629" s="257"/>
      <c r="B6629" s="258" t="s">
        <v>14</v>
      </c>
    </row>
    <row r="6630">
      <c r="A6630" s="257"/>
      <c r="B6630" s="258" t="s">
        <v>14</v>
      </c>
    </row>
    <row r="6631">
      <c r="A6631" s="257"/>
      <c r="B6631" s="258" t="s">
        <v>14</v>
      </c>
    </row>
    <row r="6632">
      <c r="A6632" s="257"/>
      <c r="B6632" s="258" t="s">
        <v>14</v>
      </c>
    </row>
    <row r="6633">
      <c r="A6633" s="257"/>
      <c r="B6633" s="258" t="s">
        <v>14</v>
      </c>
    </row>
    <row r="6634">
      <c r="A6634" s="257"/>
      <c r="B6634" s="258" t="s">
        <v>14</v>
      </c>
    </row>
    <row r="6635">
      <c r="A6635" s="257"/>
      <c r="B6635" s="258" t="s">
        <v>14</v>
      </c>
    </row>
    <row r="6636">
      <c r="A6636" s="257"/>
      <c r="B6636" s="258" t="s">
        <v>14</v>
      </c>
    </row>
    <row r="6637">
      <c r="A6637" s="257"/>
      <c r="B6637" s="258" t="s">
        <v>14</v>
      </c>
    </row>
    <row r="6638">
      <c r="A6638" s="257"/>
      <c r="B6638" s="258" t="s">
        <v>14</v>
      </c>
    </row>
    <row r="6639">
      <c r="A6639" s="257"/>
      <c r="B6639" s="258" t="s">
        <v>14</v>
      </c>
    </row>
    <row r="6640">
      <c r="A6640" s="257"/>
      <c r="B6640" s="258" t="s">
        <v>14</v>
      </c>
    </row>
    <row r="6641">
      <c r="A6641" s="257"/>
      <c r="B6641" s="258" t="s">
        <v>14</v>
      </c>
    </row>
    <row r="6642">
      <c r="A6642" s="257"/>
      <c r="B6642" s="258" t="s">
        <v>14</v>
      </c>
    </row>
    <row r="6643">
      <c r="A6643" s="257"/>
      <c r="B6643" s="258" t="s">
        <v>14</v>
      </c>
    </row>
    <row r="6644">
      <c r="A6644" s="257"/>
      <c r="B6644" s="258" t="s">
        <v>14</v>
      </c>
    </row>
    <row r="6645">
      <c r="A6645" s="257"/>
      <c r="B6645" s="258" t="s">
        <v>14</v>
      </c>
    </row>
    <row r="6646">
      <c r="A6646" s="257"/>
      <c r="B6646" s="258" t="s">
        <v>14</v>
      </c>
    </row>
    <row r="6647">
      <c r="A6647" s="257"/>
      <c r="B6647" s="258" t="s">
        <v>14</v>
      </c>
    </row>
    <row r="6648">
      <c r="A6648" s="257"/>
      <c r="B6648" s="258" t="s">
        <v>14</v>
      </c>
    </row>
    <row r="6649">
      <c r="A6649" s="257"/>
      <c r="B6649" s="258" t="s">
        <v>14</v>
      </c>
    </row>
    <row r="6650">
      <c r="A6650" s="257"/>
      <c r="B6650" s="258" t="s">
        <v>14</v>
      </c>
    </row>
    <row r="6651">
      <c r="A6651" s="257"/>
      <c r="B6651" s="258" t="s">
        <v>14</v>
      </c>
    </row>
    <row r="6652">
      <c r="A6652" s="257"/>
      <c r="B6652" s="258" t="s">
        <v>14</v>
      </c>
    </row>
    <row r="6653">
      <c r="A6653" s="257"/>
      <c r="B6653" s="258" t="s">
        <v>14</v>
      </c>
    </row>
    <row r="6654">
      <c r="A6654" s="257"/>
      <c r="B6654" s="258" t="s">
        <v>14</v>
      </c>
    </row>
    <row r="6655">
      <c r="A6655" s="257"/>
      <c r="B6655" s="258" t="s">
        <v>14</v>
      </c>
    </row>
    <row r="6656">
      <c r="A6656" s="257"/>
      <c r="B6656" s="258" t="s">
        <v>14</v>
      </c>
    </row>
    <row r="6657">
      <c r="A6657" s="257"/>
      <c r="B6657" s="258" t="s">
        <v>14</v>
      </c>
    </row>
    <row r="6658">
      <c r="A6658" s="257"/>
      <c r="B6658" s="258" t="s">
        <v>14</v>
      </c>
    </row>
    <row r="6659">
      <c r="A6659" s="257"/>
      <c r="B6659" s="258" t="s">
        <v>14</v>
      </c>
    </row>
    <row r="6660">
      <c r="A6660" s="257"/>
      <c r="B6660" s="258" t="s">
        <v>14</v>
      </c>
    </row>
    <row r="6661">
      <c r="A6661" s="257"/>
      <c r="B6661" s="258" t="s">
        <v>14</v>
      </c>
    </row>
    <row r="6662">
      <c r="A6662" s="257"/>
      <c r="B6662" s="258" t="s">
        <v>14</v>
      </c>
    </row>
    <row r="6663">
      <c r="A6663" s="257"/>
      <c r="B6663" s="258" t="s">
        <v>14</v>
      </c>
    </row>
    <row r="6664">
      <c r="A6664" s="257"/>
      <c r="B6664" s="258" t="s">
        <v>14</v>
      </c>
    </row>
    <row r="6665">
      <c r="A6665" s="257"/>
      <c r="B6665" s="258" t="s">
        <v>14</v>
      </c>
    </row>
    <row r="6666">
      <c r="A6666" s="257"/>
      <c r="B6666" s="258" t="s">
        <v>14</v>
      </c>
    </row>
    <row r="6667">
      <c r="A6667" s="257"/>
      <c r="B6667" s="258" t="s">
        <v>14</v>
      </c>
    </row>
    <row r="6668">
      <c r="A6668" s="257"/>
      <c r="B6668" s="258" t="s">
        <v>14</v>
      </c>
    </row>
    <row r="6669">
      <c r="A6669" s="257"/>
      <c r="B6669" s="258" t="s">
        <v>14</v>
      </c>
    </row>
    <row r="6670">
      <c r="A6670" s="257"/>
      <c r="B6670" s="258" t="s">
        <v>14</v>
      </c>
    </row>
    <row r="6671">
      <c r="A6671" s="257"/>
      <c r="B6671" s="258" t="s">
        <v>14</v>
      </c>
    </row>
    <row r="6672">
      <c r="A6672" s="257"/>
      <c r="B6672" s="258" t="s">
        <v>14</v>
      </c>
    </row>
    <row r="6673">
      <c r="A6673" s="257"/>
      <c r="B6673" s="258" t="s">
        <v>14</v>
      </c>
    </row>
    <row r="6674">
      <c r="A6674" s="257"/>
      <c r="B6674" s="258" t="s">
        <v>14</v>
      </c>
    </row>
    <row r="6675">
      <c r="A6675" s="257"/>
      <c r="B6675" s="258" t="s">
        <v>14</v>
      </c>
    </row>
    <row r="6676">
      <c r="A6676" s="257"/>
      <c r="B6676" s="258" t="s">
        <v>14</v>
      </c>
    </row>
    <row r="6677">
      <c r="A6677" s="257"/>
      <c r="B6677" s="258" t="s">
        <v>14</v>
      </c>
    </row>
    <row r="6678">
      <c r="A6678" s="257"/>
      <c r="B6678" s="258" t="s">
        <v>14</v>
      </c>
    </row>
    <row r="6679">
      <c r="A6679" s="257"/>
      <c r="B6679" s="258" t="s">
        <v>14</v>
      </c>
    </row>
    <row r="6680">
      <c r="A6680" s="257"/>
      <c r="B6680" s="258" t="s">
        <v>14</v>
      </c>
    </row>
    <row r="6681">
      <c r="A6681" s="257"/>
      <c r="B6681" s="258" t="s">
        <v>14</v>
      </c>
    </row>
    <row r="6682">
      <c r="A6682" s="257"/>
      <c r="B6682" s="258" t="s">
        <v>14</v>
      </c>
    </row>
    <row r="6683">
      <c r="A6683" s="257"/>
      <c r="B6683" s="258" t="s">
        <v>14</v>
      </c>
    </row>
    <row r="6684">
      <c r="A6684" s="257"/>
      <c r="B6684" s="258" t="s">
        <v>14</v>
      </c>
    </row>
    <row r="6685">
      <c r="A6685" s="257"/>
      <c r="B6685" s="258" t="s">
        <v>14</v>
      </c>
    </row>
    <row r="6686">
      <c r="A6686" s="257"/>
      <c r="B6686" s="258" t="s">
        <v>14</v>
      </c>
    </row>
    <row r="6687">
      <c r="A6687" s="257"/>
      <c r="B6687" s="258" t="s">
        <v>14</v>
      </c>
    </row>
    <row r="6688">
      <c r="A6688" s="257"/>
      <c r="B6688" s="258" t="s">
        <v>14</v>
      </c>
    </row>
    <row r="6689">
      <c r="A6689" s="257"/>
      <c r="B6689" s="258" t="s">
        <v>14</v>
      </c>
    </row>
    <row r="6690">
      <c r="A6690" s="257"/>
      <c r="B6690" s="258" t="s">
        <v>14</v>
      </c>
    </row>
    <row r="6691">
      <c r="A6691" s="257"/>
      <c r="B6691" s="258" t="s">
        <v>14</v>
      </c>
    </row>
    <row r="6692">
      <c r="A6692" s="257"/>
      <c r="B6692" s="258" t="s">
        <v>14</v>
      </c>
    </row>
    <row r="6693">
      <c r="A6693" s="257"/>
      <c r="B6693" s="258" t="s">
        <v>14</v>
      </c>
    </row>
    <row r="6694">
      <c r="A6694" s="257"/>
      <c r="B6694" s="258" t="s">
        <v>14</v>
      </c>
    </row>
    <row r="6695">
      <c r="A6695" s="257"/>
      <c r="B6695" s="258" t="s">
        <v>14</v>
      </c>
    </row>
    <row r="6696">
      <c r="A6696" s="257"/>
      <c r="B6696" s="258" t="s">
        <v>14</v>
      </c>
    </row>
    <row r="6697">
      <c r="A6697" s="257"/>
      <c r="B6697" s="258" t="s">
        <v>14</v>
      </c>
    </row>
    <row r="6698">
      <c r="A6698" s="257"/>
      <c r="B6698" s="258" t="s">
        <v>14</v>
      </c>
    </row>
    <row r="6699">
      <c r="A6699" s="257"/>
      <c r="B6699" s="258" t="s">
        <v>14</v>
      </c>
    </row>
    <row r="6700">
      <c r="A6700" s="257"/>
      <c r="B6700" s="258" t="s">
        <v>14</v>
      </c>
    </row>
    <row r="6701">
      <c r="A6701" s="257"/>
      <c r="B6701" s="258" t="s">
        <v>14</v>
      </c>
    </row>
    <row r="6702">
      <c r="A6702" s="257"/>
      <c r="B6702" s="258" t="s">
        <v>14</v>
      </c>
    </row>
    <row r="6703">
      <c r="A6703" s="257"/>
      <c r="B6703" s="258" t="s">
        <v>14</v>
      </c>
    </row>
    <row r="6704">
      <c r="A6704" s="257"/>
      <c r="B6704" s="258" t="s">
        <v>14</v>
      </c>
    </row>
    <row r="6705">
      <c r="A6705" s="257"/>
      <c r="B6705" s="258" t="s">
        <v>14</v>
      </c>
    </row>
    <row r="6706">
      <c r="A6706" s="257"/>
      <c r="B6706" s="258" t="s">
        <v>14</v>
      </c>
    </row>
    <row r="6707">
      <c r="A6707" s="257"/>
      <c r="B6707" s="258" t="s">
        <v>14</v>
      </c>
    </row>
    <row r="6708">
      <c r="A6708" s="257"/>
      <c r="B6708" s="258" t="s">
        <v>14</v>
      </c>
    </row>
    <row r="6709">
      <c r="A6709" s="257"/>
      <c r="B6709" s="258" t="s">
        <v>14</v>
      </c>
    </row>
    <row r="6710">
      <c r="A6710" s="257"/>
      <c r="B6710" s="258" t="s">
        <v>14</v>
      </c>
    </row>
    <row r="6711">
      <c r="A6711" s="257"/>
      <c r="B6711" s="258" t="s">
        <v>14</v>
      </c>
    </row>
    <row r="6712">
      <c r="A6712" s="257"/>
      <c r="B6712" s="258" t="s">
        <v>14</v>
      </c>
    </row>
    <row r="6713">
      <c r="A6713" s="257"/>
      <c r="B6713" s="258" t="s">
        <v>14</v>
      </c>
    </row>
    <row r="6714">
      <c r="A6714" s="257"/>
      <c r="B6714" s="258" t="s">
        <v>14</v>
      </c>
    </row>
    <row r="6715">
      <c r="A6715" s="257"/>
      <c r="B6715" s="258" t="s">
        <v>14</v>
      </c>
    </row>
    <row r="6716">
      <c r="A6716" s="257"/>
      <c r="B6716" s="258" t="s">
        <v>14</v>
      </c>
    </row>
    <row r="6717">
      <c r="A6717" s="257"/>
      <c r="B6717" s="258" t="s">
        <v>14</v>
      </c>
    </row>
    <row r="6718">
      <c r="A6718" s="257"/>
      <c r="B6718" s="258" t="s">
        <v>14</v>
      </c>
    </row>
    <row r="6719">
      <c r="A6719" s="257"/>
      <c r="B6719" s="258" t="s">
        <v>14</v>
      </c>
    </row>
    <row r="6720">
      <c r="A6720" s="257"/>
      <c r="B6720" s="258" t="s">
        <v>14</v>
      </c>
    </row>
    <row r="6721">
      <c r="A6721" s="257"/>
      <c r="B6721" s="258" t="s">
        <v>14</v>
      </c>
    </row>
    <row r="6722">
      <c r="A6722" s="257"/>
      <c r="B6722" s="258" t="s">
        <v>14</v>
      </c>
    </row>
    <row r="6723">
      <c r="A6723" s="257"/>
      <c r="B6723" s="258" t="s">
        <v>14</v>
      </c>
    </row>
    <row r="6724">
      <c r="A6724" s="257"/>
      <c r="B6724" s="258" t="s">
        <v>14</v>
      </c>
    </row>
    <row r="6725">
      <c r="A6725" s="257"/>
      <c r="B6725" s="258" t="s">
        <v>14</v>
      </c>
    </row>
    <row r="6726">
      <c r="A6726" s="257"/>
      <c r="B6726" s="258" t="s">
        <v>14</v>
      </c>
    </row>
    <row r="6727">
      <c r="A6727" s="257"/>
      <c r="B6727" s="258" t="s">
        <v>14</v>
      </c>
    </row>
    <row r="6728">
      <c r="A6728" s="257"/>
      <c r="B6728" s="258" t="s">
        <v>14</v>
      </c>
    </row>
    <row r="6729">
      <c r="A6729" s="257"/>
      <c r="B6729" s="258" t="s">
        <v>14</v>
      </c>
    </row>
    <row r="6730">
      <c r="A6730" s="257"/>
      <c r="B6730" s="258" t="s">
        <v>14</v>
      </c>
    </row>
    <row r="6731">
      <c r="A6731" s="257"/>
      <c r="B6731" s="258" t="s">
        <v>14</v>
      </c>
    </row>
    <row r="6732">
      <c r="A6732" s="257"/>
      <c r="B6732" s="258" t="s">
        <v>14</v>
      </c>
    </row>
    <row r="6733">
      <c r="A6733" s="257"/>
      <c r="B6733" s="258" t="s">
        <v>14</v>
      </c>
    </row>
    <row r="6734">
      <c r="A6734" s="257"/>
      <c r="B6734" s="258" t="s">
        <v>14</v>
      </c>
    </row>
    <row r="6735">
      <c r="A6735" s="257"/>
      <c r="B6735" s="258" t="s">
        <v>14</v>
      </c>
    </row>
    <row r="6736">
      <c r="A6736" s="257"/>
      <c r="B6736" s="258" t="s">
        <v>14</v>
      </c>
    </row>
    <row r="6737">
      <c r="A6737" s="257"/>
      <c r="B6737" s="258" t="s">
        <v>14</v>
      </c>
    </row>
    <row r="6738">
      <c r="A6738" s="257"/>
      <c r="B6738" s="258" t="s">
        <v>14</v>
      </c>
    </row>
    <row r="6739">
      <c r="A6739" s="257"/>
      <c r="B6739" s="258" t="s">
        <v>14</v>
      </c>
    </row>
    <row r="6740">
      <c r="A6740" s="257"/>
      <c r="B6740" s="258" t="s">
        <v>14</v>
      </c>
    </row>
    <row r="6741">
      <c r="A6741" s="257"/>
      <c r="B6741" s="258" t="s">
        <v>14</v>
      </c>
    </row>
    <row r="6742">
      <c r="A6742" s="257"/>
      <c r="B6742" s="258" t="s">
        <v>14</v>
      </c>
    </row>
    <row r="6743">
      <c r="A6743" s="257"/>
      <c r="B6743" s="258" t="s">
        <v>14</v>
      </c>
    </row>
    <row r="6744">
      <c r="A6744" s="257"/>
      <c r="B6744" s="258" t="s">
        <v>14</v>
      </c>
    </row>
    <row r="6745">
      <c r="A6745" s="257"/>
      <c r="B6745" s="258" t="s">
        <v>14</v>
      </c>
    </row>
    <row r="6746">
      <c r="A6746" s="257"/>
      <c r="B6746" s="258" t="s">
        <v>14</v>
      </c>
    </row>
    <row r="6747">
      <c r="A6747" s="257"/>
      <c r="B6747" s="258" t="s">
        <v>14</v>
      </c>
    </row>
    <row r="6748">
      <c r="A6748" s="257"/>
      <c r="B6748" s="258" t="s">
        <v>14</v>
      </c>
    </row>
    <row r="6749">
      <c r="A6749" s="257"/>
      <c r="B6749" s="258" t="s">
        <v>14</v>
      </c>
    </row>
    <row r="6750">
      <c r="A6750" s="257"/>
      <c r="B6750" s="258" t="s">
        <v>14</v>
      </c>
    </row>
    <row r="6751">
      <c r="A6751" s="257"/>
      <c r="B6751" s="258" t="s">
        <v>14</v>
      </c>
    </row>
    <row r="6752">
      <c r="A6752" s="257"/>
      <c r="B6752" s="258" t="s">
        <v>14</v>
      </c>
    </row>
    <row r="6753">
      <c r="A6753" s="257"/>
      <c r="B6753" s="258" t="s">
        <v>14</v>
      </c>
    </row>
    <row r="6754">
      <c r="A6754" s="257"/>
      <c r="B6754" s="258" t="s">
        <v>14</v>
      </c>
    </row>
    <row r="6755">
      <c r="A6755" s="257"/>
      <c r="B6755" s="258" t="s">
        <v>14</v>
      </c>
    </row>
    <row r="6756">
      <c r="A6756" s="257"/>
      <c r="B6756" s="258" t="s">
        <v>14</v>
      </c>
    </row>
    <row r="6757">
      <c r="A6757" s="257"/>
      <c r="B6757" s="258" t="s">
        <v>14</v>
      </c>
    </row>
    <row r="6758">
      <c r="A6758" s="257"/>
      <c r="B6758" s="258" t="s">
        <v>14</v>
      </c>
    </row>
    <row r="6759">
      <c r="A6759" s="257"/>
      <c r="B6759" s="258" t="s">
        <v>14</v>
      </c>
    </row>
    <row r="6760">
      <c r="A6760" s="257"/>
      <c r="B6760" s="258" t="s">
        <v>14</v>
      </c>
    </row>
    <row r="6761">
      <c r="A6761" s="257"/>
      <c r="B6761" s="258" t="s">
        <v>14</v>
      </c>
    </row>
    <row r="6762">
      <c r="A6762" s="257"/>
      <c r="B6762" s="258" t="s">
        <v>14</v>
      </c>
    </row>
    <row r="6763">
      <c r="A6763" s="257"/>
      <c r="B6763" s="258" t="s">
        <v>14</v>
      </c>
    </row>
    <row r="6764">
      <c r="A6764" s="257"/>
      <c r="B6764" s="258" t="s">
        <v>14</v>
      </c>
    </row>
    <row r="6765">
      <c r="A6765" s="257"/>
      <c r="B6765" s="258" t="s">
        <v>14</v>
      </c>
    </row>
    <row r="6766">
      <c r="A6766" s="257"/>
      <c r="B6766" s="258" t="s">
        <v>14</v>
      </c>
    </row>
    <row r="6767">
      <c r="A6767" s="257"/>
      <c r="B6767" s="258" t="s">
        <v>14</v>
      </c>
    </row>
    <row r="6768">
      <c r="A6768" s="257"/>
      <c r="B6768" s="258" t="s">
        <v>14</v>
      </c>
    </row>
    <row r="6769">
      <c r="A6769" s="257"/>
      <c r="B6769" s="258" t="s">
        <v>14</v>
      </c>
    </row>
    <row r="6770">
      <c r="A6770" s="257"/>
      <c r="B6770" s="258" t="s">
        <v>14</v>
      </c>
    </row>
    <row r="6771">
      <c r="A6771" s="257"/>
      <c r="B6771" s="258" t="s">
        <v>14</v>
      </c>
    </row>
    <row r="6772">
      <c r="A6772" s="257"/>
      <c r="B6772" s="258" t="s">
        <v>14</v>
      </c>
    </row>
    <row r="6773">
      <c r="A6773" s="257"/>
      <c r="B6773" s="258" t="s">
        <v>14</v>
      </c>
    </row>
    <row r="6774">
      <c r="A6774" s="257"/>
      <c r="B6774" s="258" t="s">
        <v>14</v>
      </c>
    </row>
    <row r="6775">
      <c r="A6775" s="257"/>
      <c r="B6775" s="258" t="s">
        <v>14</v>
      </c>
    </row>
    <row r="6776">
      <c r="A6776" s="257"/>
      <c r="B6776" s="258" t="s">
        <v>14</v>
      </c>
    </row>
    <row r="6777">
      <c r="A6777" s="257"/>
      <c r="B6777" s="258" t="s">
        <v>14</v>
      </c>
    </row>
    <row r="6778">
      <c r="A6778" s="257"/>
      <c r="B6778" s="258" t="s">
        <v>14</v>
      </c>
    </row>
    <row r="6779">
      <c r="A6779" s="257"/>
      <c r="B6779" s="258" t="s">
        <v>14</v>
      </c>
    </row>
    <row r="6780">
      <c r="A6780" s="257"/>
      <c r="B6780" s="258" t="s">
        <v>14</v>
      </c>
    </row>
    <row r="6781">
      <c r="A6781" s="257"/>
      <c r="B6781" s="258" t="s">
        <v>14</v>
      </c>
    </row>
    <row r="6782">
      <c r="A6782" s="257"/>
      <c r="B6782" s="258" t="s">
        <v>14</v>
      </c>
    </row>
    <row r="6783">
      <c r="A6783" s="257"/>
      <c r="B6783" s="258" t="s">
        <v>14</v>
      </c>
    </row>
    <row r="6784">
      <c r="A6784" s="257"/>
      <c r="B6784" s="258" t="s">
        <v>14</v>
      </c>
    </row>
    <row r="6785">
      <c r="A6785" s="257"/>
      <c r="B6785" s="258" t="s">
        <v>14</v>
      </c>
    </row>
    <row r="6786">
      <c r="A6786" s="257"/>
      <c r="B6786" s="258" t="s">
        <v>14</v>
      </c>
    </row>
    <row r="6787">
      <c r="A6787" s="257"/>
      <c r="B6787" s="258" t="s">
        <v>14</v>
      </c>
    </row>
    <row r="6788">
      <c r="A6788" s="257"/>
      <c r="B6788" s="258" t="s">
        <v>14</v>
      </c>
    </row>
    <row r="6789">
      <c r="A6789" s="257"/>
      <c r="B6789" s="258" t="s">
        <v>14</v>
      </c>
    </row>
    <row r="6790">
      <c r="A6790" s="257"/>
      <c r="B6790" s="258" t="s">
        <v>14</v>
      </c>
    </row>
    <row r="6791">
      <c r="A6791" s="257"/>
      <c r="B6791" s="258" t="s">
        <v>14</v>
      </c>
    </row>
    <row r="6792">
      <c r="A6792" s="257"/>
      <c r="B6792" s="258" t="s">
        <v>14</v>
      </c>
    </row>
    <row r="6793">
      <c r="A6793" s="257"/>
      <c r="B6793" s="258" t="s">
        <v>14</v>
      </c>
    </row>
    <row r="6794">
      <c r="A6794" s="257"/>
      <c r="B6794" s="258" t="s">
        <v>14</v>
      </c>
    </row>
    <row r="6795">
      <c r="A6795" s="257"/>
      <c r="B6795" s="258" t="s">
        <v>14</v>
      </c>
    </row>
    <row r="6796">
      <c r="A6796" s="257"/>
      <c r="B6796" s="258" t="s">
        <v>14</v>
      </c>
    </row>
    <row r="6797">
      <c r="A6797" s="257"/>
      <c r="B6797" s="258" t="s">
        <v>14</v>
      </c>
    </row>
    <row r="6798">
      <c r="A6798" s="257"/>
      <c r="B6798" s="258" t="s">
        <v>14</v>
      </c>
    </row>
    <row r="6799">
      <c r="A6799" s="257"/>
      <c r="B6799" s="258" t="s">
        <v>14</v>
      </c>
    </row>
    <row r="6800">
      <c r="A6800" s="257"/>
      <c r="B6800" s="258" t="s">
        <v>14</v>
      </c>
    </row>
    <row r="6801">
      <c r="A6801" s="257"/>
      <c r="B6801" s="258" t="s">
        <v>14</v>
      </c>
    </row>
    <row r="6802">
      <c r="A6802" s="257"/>
      <c r="B6802" s="258" t="s">
        <v>14</v>
      </c>
    </row>
    <row r="6803">
      <c r="A6803" s="257"/>
      <c r="B6803" s="258" t="s">
        <v>14</v>
      </c>
    </row>
    <row r="6804">
      <c r="A6804" s="257"/>
      <c r="B6804" s="258" t="s">
        <v>14</v>
      </c>
    </row>
    <row r="6805">
      <c r="A6805" s="257"/>
      <c r="B6805" s="258" t="s">
        <v>14</v>
      </c>
    </row>
    <row r="6806">
      <c r="A6806" s="257"/>
      <c r="B6806" s="258" t="s">
        <v>14</v>
      </c>
    </row>
    <row r="6807">
      <c r="A6807" s="257"/>
      <c r="B6807" s="258" t="s">
        <v>14</v>
      </c>
    </row>
    <row r="6808">
      <c r="A6808" s="257"/>
      <c r="B6808" s="258" t="s">
        <v>14</v>
      </c>
    </row>
    <row r="6809">
      <c r="A6809" s="257"/>
      <c r="B6809" s="258" t="s">
        <v>14</v>
      </c>
    </row>
    <row r="6810">
      <c r="A6810" s="257"/>
      <c r="B6810" s="258" t="s">
        <v>14</v>
      </c>
    </row>
    <row r="6811">
      <c r="A6811" s="257"/>
      <c r="B6811" s="258" t="s">
        <v>14</v>
      </c>
    </row>
    <row r="6812">
      <c r="A6812" s="257"/>
      <c r="B6812" s="258" t="s">
        <v>14</v>
      </c>
    </row>
    <row r="6813">
      <c r="A6813" s="257"/>
      <c r="B6813" s="258" t="s">
        <v>14</v>
      </c>
    </row>
    <row r="6814">
      <c r="A6814" s="257"/>
      <c r="B6814" s="258" t="s">
        <v>14</v>
      </c>
    </row>
    <row r="6815">
      <c r="A6815" s="257"/>
      <c r="B6815" s="258" t="s">
        <v>14</v>
      </c>
    </row>
    <row r="6816">
      <c r="A6816" s="257"/>
      <c r="B6816" s="258" t="s">
        <v>14</v>
      </c>
    </row>
    <row r="6817">
      <c r="A6817" s="257"/>
      <c r="B6817" s="258" t="s">
        <v>14</v>
      </c>
    </row>
    <row r="6818">
      <c r="A6818" s="257"/>
      <c r="B6818" s="258" t="s">
        <v>14</v>
      </c>
    </row>
    <row r="6819">
      <c r="A6819" s="257"/>
      <c r="B6819" s="258" t="s">
        <v>14</v>
      </c>
    </row>
    <row r="6820">
      <c r="A6820" s="257"/>
      <c r="B6820" s="258" t="s">
        <v>14</v>
      </c>
    </row>
    <row r="6821">
      <c r="A6821" s="257"/>
      <c r="B6821" s="258" t="s">
        <v>14</v>
      </c>
    </row>
    <row r="6822">
      <c r="A6822" s="257"/>
      <c r="B6822" s="258" t="s">
        <v>14</v>
      </c>
    </row>
    <row r="6823">
      <c r="A6823" s="257"/>
      <c r="B6823" s="258" t="s">
        <v>14</v>
      </c>
    </row>
    <row r="6824">
      <c r="A6824" s="257"/>
      <c r="B6824" s="258" t="s">
        <v>14</v>
      </c>
    </row>
    <row r="6825">
      <c r="A6825" s="257"/>
      <c r="B6825" s="258" t="s">
        <v>14</v>
      </c>
    </row>
    <row r="6826">
      <c r="A6826" s="257"/>
      <c r="B6826" s="258" t="s">
        <v>14</v>
      </c>
    </row>
    <row r="6827">
      <c r="A6827" s="257"/>
      <c r="B6827" s="258" t="s">
        <v>14</v>
      </c>
    </row>
    <row r="6828">
      <c r="A6828" s="257"/>
      <c r="B6828" s="258" t="s">
        <v>14</v>
      </c>
    </row>
    <row r="6829">
      <c r="A6829" s="257"/>
      <c r="B6829" s="258" t="s">
        <v>14</v>
      </c>
    </row>
    <row r="6830">
      <c r="A6830" s="257"/>
      <c r="B6830" s="258" t="s">
        <v>14</v>
      </c>
    </row>
    <row r="6831">
      <c r="A6831" s="257"/>
      <c r="B6831" s="258" t="s">
        <v>14</v>
      </c>
    </row>
    <row r="6832">
      <c r="A6832" s="257"/>
      <c r="B6832" s="258" t="s">
        <v>14</v>
      </c>
    </row>
    <row r="6833">
      <c r="A6833" s="257"/>
      <c r="B6833" s="258" t="s">
        <v>14</v>
      </c>
    </row>
    <row r="6834">
      <c r="A6834" s="257"/>
      <c r="B6834" s="258" t="s">
        <v>14</v>
      </c>
    </row>
    <row r="6835">
      <c r="A6835" s="257"/>
      <c r="B6835" s="258" t="s">
        <v>14</v>
      </c>
    </row>
    <row r="6836">
      <c r="A6836" s="257"/>
      <c r="B6836" s="258" t="s">
        <v>14</v>
      </c>
    </row>
    <row r="6837">
      <c r="A6837" s="257"/>
      <c r="B6837" s="258" t="s">
        <v>14</v>
      </c>
    </row>
    <row r="6838">
      <c r="A6838" s="257"/>
      <c r="B6838" s="258" t="s">
        <v>14</v>
      </c>
    </row>
    <row r="6839">
      <c r="A6839" s="257"/>
      <c r="B6839" s="258" t="s">
        <v>14</v>
      </c>
    </row>
    <row r="6840">
      <c r="A6840" s="257"/>
      <c r="B6840" s="258" t="s">
        <v>14</v>
      </c>
    </row>
    <row r="6841">
      <c r="A6841" s="257"/>
      <c r="B6841" s="258" t="s">
        <v>14</v>
      </c>
    </row>
    <row r="6842">
      <c r="A6842" s="257"/>
      <c r="B6842" s="258" t="s">
        <v>14</v>
      </c>
    </row>
    <row r="6843">
      <c r="A6843" s="257"/>
      <c r="B6843" s="258" t="s">
        <v>14</v>
      </c>
    </row>
    <row r="6844">
      <c r="A6844" s="257"/>
      <c r="B6844" s="258" t="s">
        <v>14</v>
      </c>
    </row>
    <row r="6845">
      <c r="A6845" s="257"/>
      <c r="B6845" s="258" t="s">
        <v>14</v>
      </c>
    </row>
    <row r="6846">
      <c r="A6846" s="257"/>
      <c r="B6846" s="258" t="s">
        <v>14</v>
      </c>
    </row>
    <row r="6847">
      <c r="A6847" s="257"/>
      <c r="B6847" s="258" t="s">
        <v>14</v>
      </c>
    </row>
    <row r="6848">
      <c r="A6848" s="257"/>
      <c r="B6848" s="258" t="s">
        <v>14</v>
      </c>
    </row>
    <row r="6849">
      <c r="A6849" s="257"/>
      <c r="B6849" s="258" t="s">
        <v>14</v>
      </c>
    </row>
    <row r="6850">
      <c r="A6850" s="257"/>
      <c r="B6850" s="258" t="s">
        <v>14</v>
      </c>
    </row>
    <row r="6851">
      <c r="A6851" s="257"/>
      <c r="B6851" s="258" t="s">
        <v>14</v>
      </c>
    </row>
    <row r="6852">
      <c r="A6852" s="257"/>
      <c r="B6852" s="258" t="s">
        <v>14</v>
      </c>
    </row>
    <row r="6853">
      <c r="A6853" s="257"/>
      <c r="B6853" s="258" t="s">
        <v>14</v>
      </c>
    </row>
    <row r="6854">
      <c r="A6854" s="257"/>
      <c r="B6854" s="258" t="s">
        <v>14</v>
      </c>
    </row>
    <row r="6855">
      <c r="A6855" s="257"/>
      <c r="B6855" s="258" t="s">
        <v>14</v>
      </c>
    </row>
    <row r="6856">
      <c r="A6856" s="257"/>
      <c r="B6856" s="258" t="s">
        <v>14</v>
      </c>
    </row>
    <row r="6857">
      <c r="A6857" s="257"/>
      <c r="B6857" s="258" t="s">
        <v>14</v>
      </c>
    </row>
    <row r="6858">
      <c r="A6858" s="257"/>
      <c r="B6858" s="258" t="s">
        <v>14</v>
      </c>
    </row>
    <row r="6859">
      <c r="A6859" s="257"/>
      <c r="B6859" s="258" t="s">
        <v>14</v>
      </c>
    </row>
    <row r="6860">
      <c r="A6860" s="257"/>
      <c r="B6860" s="258" t="s">
        <v>14</v>
      </c>
    </row>
    <row r="6861">
      <c r="A6861" s="257"/>
      <c r="B6861" s="258" t="s">
        <v>14</v>
      </c>
    </row>
    <row r="6862">
      <c r="A6862" s="257"/>
      <c r="B6862" s="258" t="s">
        <v>14</v>
      </c>
    </row>
    <row r="6863">
      <c r="A6863" s="257"/>
      <c r="B6863" s="258" t="s">
        <v>14</v>
      </c>
    </row>
    <row r="6864">
      <c r="A6864" s="257"/>
      <c r="B6864" s="258" t="s">
        <v>14</v>
      </c>
    </row>
    <row r="6865">
      <c r="A6865" s="257"/>
      <c r="B6865" s="258" t="s">
        <v>14</v>
      </c>
    </row>
    <row r="6866">
      <c r="A6866" s="257"/>
      <c r="B6866" s="258" t="s">
        <v>14</v>
      </c>
    </row>
    <row r="6867">
      <c r="A6867" s="257"/>
      <c r="B6867" s="258" t="s">
        <v>14</v>
      </c>
    </row>
    <row r="6868">
      <c r="A6868" s="257"/>
      <c r="B6868" s="258" t="s">
        <v>14</v>
      </c>
    </row>
    <row r="6869">
      <c r="A6869" s="257"/>
      <c r="B6869" s="258" t="s">
        <v>14</v>
      </c>
    </row>
    <row r="6870">
      <c r="A6870" s="257"/>
      <c r="B6870" s="258" t="s">
        <v>14</v>
      </c>
    </row>
    <row r="6871">
      <c r="A6871" s="257"/>
      <c r="B6871" s="258" t="s">
        <v>14</v>
      </c>
    </row>
    <row r="6872">
      <c r="A6872" s="257"/>
      <c r="B6872" s="258" t="s">
        <v>14</v>
      </c>
    </row>
    <row r="6873">
      <c r="A6873" s="257"/>
      <c r="B6873" s="258" t="s">
        <v>14</v>
      </c>
    </row>
    <row r="6874">
      <c r="A6874" s="257"/>
      <c r="B6874" s="258" t="s">
        <v>14</v>
      </c>
    </row>
    <row r="6875">
      <c r="A6875" s="257"/>
      <c r="B6875" s="258" t="s">
        <v>14</v>
      </c>
    </row>
    <row r="6876">
      <c r="A6876" s="257"/>
      <c r="B6876" s="258" t="s">
        <v>14</v>
      </c>
    </row>
    <row r="6877">
      <c r="A6877" s="257"/>
      <c r="B6877" s="258" t="s">
        <v>14</v>
      </c>
    </row>
    <row r="6878">
      <c r="A6878" s="257"/>
      <c r="B6878" s="258" t="s">
        <v>14</v>
      </c>
    </row>
    <row r="6879">
      <c r="A6879" s="257"/>
      <c r="B6879" s="258" t="s">
        <v>14</v>
      </c>
    </row>
    <row r="6880">
      <c r="A6880" s="257"/>
      <c r="B6880" s="258" t="s">
        <v>14</v>
      </c>
    </row>
    <row r="6881">
      <c r="A6881" s="257"/>
      <c r="B6881" s="258" t="s">
        <v>14</v>
      </c>
    </row>
    <row r="6882">
      <c r="A6882" s="257"/>
      <c r="B6882" s="258" t="s">
        <v>14</v>
      </c>
    </row>
    <row r="6883">
      <c r="A6883" s="257"/>
      <c r="B6883" s="258" t="s">
        <v>14</v>
      </c>
    </row>
    <row r="6884">
      <c r="A6884" s="257"/>
      <c r="B6884" s="258" t="s">
        <v>14</v>
      </c>
    </row>
    <row r="6885">
      <c r="A6885" s="257"/>
      <c r="B6885" s="258" t="s">
        <v>14</v>
      </c>
    </row>
    <row r="6886">
      <c r="A6886" s="257"/>
      <c r="B6886" s="258" t="s">
        <v>14</v>
      </c>
    </row>
    <row r="6887">
      <c r="A6887" s="257"/>
      <c r="B6887" s="258" t="s">
        <v>14</v>
      </c>
    </row>
    <row r="6888">
      <c r="A6888" s="257"/>
      <c r="B6888" s="258" t="s">
        <v>14</v>
      </c>
    </row>
    <row r="6889">
      <c r="A6889" s="257"/>
      <c r="B6889" s="258" t="s">
        <v>14</v>
      </c>
    </row>
    <row r="6890">
      <c r="A6890" s="257"/>
      <c r="B6890" s="258" t="s">
        <v>14</v>
      </c>
    </row>
    <row r="6891">
      <c r="A6891" s="257"/>
      <c r="B6891" s="258" t="s">
        <v>14</v>
      </c>
    </row>
    <row r="6892">
      <c r="A6892" s="257"/>
      <c r="B6892" s="258" t="s">
        <v>14</v>
      </c>
    </row>
    <row r="6893">
      <c r="A6893" s="257"/>
      <c r="B6893" s="258" t="s">
        <v>14</v>
      </c>
    </row>
    <row r="6894">
      <c r="A6894" s="257"/>
      <c r="B6894" s="258" t="s">
        <v>14</v>
      </c>
    </row>
    <row r="6895">
      <c r="A6895" s="257"/>
      <c r="B6895" s="258" t="s">
        <v>14</v>
      </c>
    </row>
    <row r="6896">
      <c r="A6896" s="257"/>
      <c r="B6896" s="258" t="s">
        <v>14</v>
      </c>
    </row>
    <row r="6897">
      <c r="A6897" s="257"/>
      <c r="B6897" s="258" t="s">
        <v>14</v>
      </c>
    </row>
    <row r="6898">
      <c r="A6898" s="257"/>
      <c r="B6898" s="258" t="s">
        <v>14</v>
      </c>
    </row>
    <row r="6899">
      <c r="A6899" s="257"/>
      <c r="B6899" s="258" t="s">
        <v>14</v>
      </c>
    </row>
    <row r="6900">
      <c r="A6900" s="257"/>
      <c r="B6900" s="258" t="s">
        <v>14</v>
      </c>
    </row>
    <row r="6901">
      <c r="A6901" s="257"/>
      <c r="B6901" s="258" t="s">
        <v>14</v>
      </c>
    </row>
    <row r="6902">
      <c r="A6902" s="257"/>
      <c r="B6902" s="258" t="s">
        <v>14</v>
      </c>
    </row>
    <row r="6903">
      <c r="A6903" s="257"/>
      <c r="B6903" s="258" t="s">
        <v>14</v>
      </c>
    </row>
    <row r="6904">
      <c r="A6904" s="257"/>
      <c r="B6904" s="258" t="s">
        <v>14</v>
      </c>
    </row>
    <row r="6905">
      <c r="A6905" s="257"/>
      <c r="B6905" s="258" t="s">
        <v>14</v>
      </c>
    </row>
    <row r="6906">
      <c r="A6906" s="257"/>
      <c r="B6906" s="258" t="s">
        <v>14</v>
      </c>
    </row>
    <row r="6907">
      <c r="A6907" s="257"/>
      <c r="B6907" s="258" t="s">
        <v>14</v>
      </c>
    </row>
    <row r="6908">
      <c r="A6908" s="257"/>
      <c r="B6908" s="258" t="s">
        <v>14</v>
      </c>
    </row>
    <row r="6909">
      <c r="A6909" s="257"/>
      <c r="B6909" s="258" t="s">
        <v>14</v>
      </c>
    </row>
    <row r="6910">
      <c r="A6910" s="257"/>
      <c r="B6910" s="258" t="s">
        <v>14</v>
      </c>
    </row>
    <row r="6911">
      <c r="A6911" s="257"/>
      <c r="B6911" s="258" t="s">
        <v>14</v>
      </c>
    </row>
    <row r="6912">
      <c r="A6912" s="257"/>
      <c r="B6912" s="258" t="s">
        <v>14</v>
      </c>
    </row>
    <row r="6913">
      <c r="A6913" s="257"/>
      <c r="B6913" s="258" t="s">
        <v>14</v>
      </c>
    </row>
    <row r="6914">
      <c r="A6914" s="257"/>
      <c r="B6914" s="258" t="s">
        <v>14</v>
      </c>
    </row>
    <row r="6915">
      <c r="A6915" s="257"/>
      <c r="B6915" s="258" t="s">
        <v>14</v>
      </c>
    </row>
    <row r="6916">
      <c r="A6916" s="257"/>
      <c r="B6916" s="258" t="s">
        <v>14</v>
      </c>
    </row>
    <row r="6917">
      <c r="A6917" s="257"/>
      <c r="B6917" s="258" t="s">
        <v>14</v>
      </c>
    </row>
    <row r="6918">
      <c r="A6918" s="257"/>
      <c r="B6918" s="258" t="s">
        <v>14</v>
      </c>
    </row>
    <row r="6919">
      <c r="A6919" s="257"/>
      <c r="B6919" s="258" t="s">
        <v>14</v>
      </c>
    </row>
    <row r="6920">
      <c r="A6920" s="257"/>
      <c r="B6920" s="258" t="s">
        <v>14</v>
      </c>
    </row>
    <row r="6921">
      <c r="A6921" s="257"/>
      <c r="B6921" s="258" t="s">
        <v>14</v>
      </c>
    </row>
    <row r="6922">
      <c r="A6922" s="257"/>
      <c r="B6922" s="258" t="s">
        <v>14</v>
      </c>
    </row>
    <row r="6923">
      <c r="A6923" s="257"/>
      <c r="B6923" s="258" t="s">
        <v>14</v>
      </c>
    </row>
    <row r="6924">
      <c r="A6924" s="257"/>
      <c r="B6924" s="258" t="s">
        <v>14</v>
      </c>
    </row>
    <row r="6925">
      <c r="A6925" s="257"/>
      <c r="B6925" s="258" t="s">
        <v>14</v>
      </c>
    </row>
    <row r="6926">
      <c r="A6926" s="257"/>
      <c r="B6926" s="258" t="s">
        <v>14</v>
      </c>
    </row>
    <row r="6927">
      <c r="A6927" s="257"/>
      <c r="B6927" s="258" t="s">
        <v>14</v>
      </c>
    </row>
    <row r="6928">
      <c r="A6928" s="257"/>
      <c r="B6928" s="258" t="s">
        <v>14</v>
      </c>
    </row>
    <row r="6929">
      <c r="A6929" s="257"/>
      <c r="B6929" s="258" t="s">
        <v>14</v>
      </c>
    </row>
    <row r="6930">
      <c r="A6930" s="257"/>
      <c r="B6930" s="258" t="s">
        <v>14</v>
      </c>
    </row>
    <row r="6931">
      <c r="A6931" s="257"/>
      <c r="B6931" s="258" t="s">
        <v>14</v>
      </c>
    </row>
    <row r="6932">
      <c r="A6932" s="257"/>
      <c r="B6932" s="258" t="s">
        <v>14</v>
      </c>
    </row>
    <row r="6933">
      <c r="A6933" s="257"/>
      <c r="B6933" s="258" t="s">
        <v>14</v>
      </c>
    </row>
    <row r="6934">
      <c r="A6934" s="257"/>
      <c r="B6934" s="258" t="s">
        <v>14</v>
      </c>
    </row>
    <row r="6935">
      <c r="A6935" s="257"/>
      <c r="B6935" s="258" t="s">
        <v>14</v>
      </c>
    </row>
    <row r="6936">
      <c r="A6936" s="257"/>
      <c r="B6936" s="258" t="s">
        <v>14</v>
      </c>
    </row>
    <row r="6937">
      <c r="A6937" s="257"/>
      <c r="B6937" s="258" t="s">
        <v>14</v>
      </c>
    </row>
    <row r="6938">
      <c r="A6938" s="257"/>
      <c r="B6938" s="258" t="s">
        <v>14</v>
      </c>
    </row>
    <row r="6939">
      <c r="A6939" s="257"/>
      <c r="B6939" s="258" t="s">
        <v>14</v>
      </c>
    </row>
    <row r="6940">
      <c r="A6940" s="257"/>
      <c r="B6940" s="258" t="s">
        <v>14</v>
      </c>
    </row>
    <row r="6941">
      <c r="A6941" s="257"/>
      <c r="B6941" s="258" t="s">
        <v>14</v>
      </c>
    </row>
    <row r="6942">
      <c r="A6942" s="257"/>
      <c r="B6942" s="258" t="s">
        <v>14</v>
      </c>
    </row>
    <row r="6943">
      <c r="A6943" s="257"/>
      <c r="B6943" s="258" t="s">
        <v>14</v>
      </c>
    </row>
    <row r="6944">
      <c r="A6944" s="257"/>
      <c r="B6944" s="258" t="s">
        <v>14</v>
      </c>
    </row>
    <row r="6945">
      <c r="A6945" s="257"/>
      <c r="B6945" s="258" t="s">
        <v>14</v>
      </c>
    </row>
    <row r="6946">
      <c r="A6946" s="257"/>
      <c r="B6946" s="258" t="s">
        <v>14</v>
      </c>
    </row>
    <row r="6947">
      <c r="A6947" s="257"/>
      <c r="B6947" s="258" t="s">
        <v>14</v>
      </c>
    </row>
    <row r="6948">
      <c r="A6948" s="257"/>
      <c r="B6948" s="258" t="s">
        <v>14</v>
      </c>
    </row>
    <row r="6949">
      <c r="A6949" s="257"/>
      <c r="B6949" s="258" t="s">
        <v>14</v>
      </c>
    </row>
    <row r="6950">
      <c r="A6950" s="257"/>
      <c r="B6950" s="258" t="s">
        <v>14</v>
      </c>
    </row>
    <row r="6951">
      <c r="A6951" s="257"/>
      <c r="B6951" s="258" t="s">
        <v>14</v>
      </c>
    </row>
    <row r="6952">
      <c r="A6952" s="257"/>
      <c r="B6952" s="258" t="s">
        <v>14</v>
      </c>
    </row>
    <row r="6953">
      <c r="A6953" s="257"/>
      <c r="B6953" s="258" t="s">
        <v>14</v>
      </c>
    </row>
    <row r="6954">
      <c r="A6954" s="257"/>
      <c r="B6954" s="258" t="s">
        <v>14</v>
      </c>
    </row>
    <row r="6955">
      <c r="A6955" s="257"/>
      <c r="B6955" s="258" t="s">
        <v>14</v>
      </c>
    </row>
    <row r="6956">
      <c r="A6956" s="257"/>
      <c r="B6956" s="258" t="s">
        <v>14</v>
      </c>
    </row>
    <row r="6957">
      <c r="A6957" s="257"/>
      <c r="B6957" s="258" t="s">
        <v>14</v>
      </c>
    </row>
    <row r="6958">
      <c r="A6958" s="257"/>
      <c r="B6958" s="258" t="s">
        <v>14</v>
      </c>
    </row>
    <row r="6959">
      <c r="A6959" s="257"/>
      <c r="B6959" s="258" t="s">
        <v>14</v>
      </c>
    </row>
    <row r="6960">
      <c r="A6960" s="257"/>
      <c r="B6960" s="258" t="s">
        <v>14</v>
      </c>
    </row>
    <row r="6961">
      <c r="A6961" s="257"/>
      <c r="B6961" s="258" t="s">
        <v>14</v>
      </c>
    </row>
    <row r="6962">
      <c r="A6962" s="257"/>
      <c r="B6962" s="258" t="s">
        <v>14</v>
      </c>
    </row>
    <row r="6963">
      <c r="A6963" s="257"/>
      <c r="B6963" s="258" t="s">
        <v>14</v>
      </c>
    </row>
    <row r="6964">
      <c r="A6964" s="257"/>
      <c r="B6964" s="258" t="s">
        <v>14</v>
      </c>
    </row>
    <row r="6965">
      <c r="A6965" s="257"/>
      <c r="B6965" s="258" t="s">
        <v>14</v>
      </c>
    </row>
    <row r="6966">
      <c r="A6966" s="257"/>
      <c r="B6966" s="258" t="s">
        <v>14</v>
      </c>
    </row>
    <row r="6967">
      <c r="A6967" s="257"/>
      <c r="B6967" s="258" t="s">
        <v>14</v>
      </c>
    </row>
    <row r="6968">
      <c r="A6968" s="257"/>
      <c r="B6968" s="258" t="s">
        <v>14</v>
      </c>
    </row>
    <row r="6969">
      <c r="A6969" s="257"/>
      <c r="B6969" s="258" t="s">
        <v>14</v>
      </c>
    </row>
    <row r="6970">
      <c r="A6970" s="257"/>
      <c r="B6970" s="258" t="s">
        <v>14</v>
      </c>
    </row>
    <row r="6971">
      <c r="A6971" s="257"/>
      <c r="B6971" s="258" t="s">
        <v>14</v>
      </c>
    </row>
    <row r="6972">
      <c r="A6972" s="257"/>
      <c r="B6972" s="258" t="s">
        <v>14</v>
      </c>
    </row>
    <row r="6973">
      <c r="A6973" s="257"/>
      <c r="B6973" s="258" t="s">
        <v>14</v>
      </c>
    </row>
    <row r="6974">
      <c r="A6974" s="257"/>
      <c r="B6974" s="258" t="s">
        <v>14</v>
      </c>
    </row>
    <row r="6975">
      <c r="A6975" s="257"/>
      <c r="B6975" s="258" t="s">
        <v>14</v>
      </c>
    </row>
    <row r="6976">
      <c r="A6976" s="257"/>
      <c r="B6976" s="258" t="s">
        <v>14</v>
      </c>
    </row>
    <row r="6977">
      <c r="A6977" s="257"/>
      <c r="B6977" s="258" t="s">
        <v>14</v>
      </c>
    </row>
    <row r="6978">
      <c r="A6978" s="257"/>
      <c r="B6978" s="258" t="s">
        <v>14</v>
      </c>
    </row>
    <row r="6979">
      <c r="A6979" s="257"/>
      <c r="B6979" s="258" t="s">
        <v>14</v>
      </c>
    </row>
    <row r="6980">
      <c r="A6980" s="257"/>
      <c r="B6980" s="258" t="s">
        <v>14</v>
      </c>
    </row>
    <row r="6981">
      <c r="A6981" s="257"/>
      <c r="B6981" s="258" t="s">
        <v>14</v>
      </c>
    </row>
    <row r="6982">
      <c r="A6982" s="257"/>
      <c r="B6982" s="258" t="s">
        <v>14</v>
      </c>
    </row>
    <row r="6983">
      <c r="A6983" s="257"/>
      <c r="B6983" s="258" t="s">
        <v>14</v>
      </c>
    </row>
    <row r="6984">
      <c r="A6984" s="257"/>
      <c r="B6984" s="258" t="s">
        <v>14</v>
      </c>
    </row>
    <row r="6985">
      <c r="A6985" s="257"/>
      <c r="B6985" s="258" t="s">
        <v>14</v>
      </c>
    </row>
    <row r="6986">
      <c r="A6986" s="257"/>
      <c r="B6986" s="258" t="s">
        <v>14</v>
      </c>
    </row>
    <row r="6987">
      <c r="A6987" s="257"/>
      <c r="B6987" s="258" t="s">
        <v>14</v>
      </c>
    </row>
    <row r="6988">
      <c r="A6988" s="257"/>
      <c r="B6988" s="258" t="s">
        <v>14</v>
      </c>
    </row>
    <row r="6989">
      <c r="A6989" s="257"/>
      <c r="B6989" s="258" t="s">
        <v>14</v>
      </c>
    </row>
    <row r="6990">
      <c r="A6990" s="257"/>
      <c r="B6990" s="258" t="s">
        <v>14</v>
      </c>
    </row>
    <row r="6991">
      <c r="A6991" s="257"/>
      <c r="B6991" s="258" t="s">
        <v>14</v>
      </c>
    </row>
    <row r="6992">
      <c r="A6992" s="257"/>
      <c r="B6992" s="258" t="s">
        <v>14</v>
      </c>
    </row>
    <row r="6993">
      <c r="A6993" s="257"/>
      <c r="B6993" s="258" t="s">
        <v>14</v>
      </c>
    </row>
    <row r="6994">
      <c r="A6994" s="257"/>
      <c r="B6994" s="258" t="s">
        <v>14</v>
      </c>
    </row>
    <row r="6995">
      <c r="A6995" s="257"/>
      <c r="B6995" s="258" t="s">
        <v>14</v>
      </c>
    </row>
    <row r="6996">
      <c r="A6996" s="257"/>
      <c r="B6996" s="258" t="s">
        <v>14</v>
      </c>
    </row>
    <row r="6997">
      <c r="A6997" s="257"/>
      <c r="B6997" s="258" t="s">
        <v>14</v>
      </c>
    </row>
    <row r="6998">
      <c r="A6998" s="257"/>
      <c r="B6998" s="258" t="s">
        <v>14</v>
      </c>
    </row>
    <row r="6999">
      <c r="A6999" s="257"/>
      <c r="B6999" s="258" t="s">
        <v>14</v>
      </c>
    </row>
    <row r="7000">
      <c r="A7000" s="257"/>
      <c r="B7000" s="258" t="s">
        <v>14</v>
      </c>
    </row>
    <row r="7001">
      <c r="A7001" s="257"/>
      <c r="B7001" s="258" t="s">
        <v>14</v>
      </c>
    </row>
    <row r="7002">
      <c r="A7002" s="257"/>
      <c r="B7002" s="258" t="s">
        <v>14</v>
      </c>
    </row>
    <row r="7003">
      <c r="A7003" s="257"/>
      <c r="B7003" s="258" t="s">
        <v>14</v>
      </c>
    </row>
    <row r="7004">
      <c r="A7004" s="257"/>
      <c r="B7004" s="258" t="s">
        <v>14</v>
      </c>
    </row>
    <row r="7005">
      <c r="A7005" s="257"/>
      <c r="B7005" s="258" t="s">
        <v>14</v>
      </c>
    </row>
    <row r="7006">
      <c r="A7006" s="257"/>
      <c r="B7006" s="258" t="s">
        <v>14</v>
      </c>
    </row>
    <row r="7007">
      <c r="A7007" s="257"/>
      <c r="B7007" s="258" t="s">
        <v>14</v>
      </c>
    </row>
    <row r="7008">
      <c r="A7008" s="257"/>
      <c r="B7008" s="258" t="s">
        <v>14</v>
      </c>
    </row>
    <row r="7009">
      <c r="A7009" s="257"/>
      <c r="B7009" s="258" t="s">
        <v>14</v>
      </c>
    </row>
    <row r="7010">
      <c r="A7010" s="257"/>
      <c r="B7010" s="258" t="s">
        <v>14</v>
      </c>
    </row>
    <row r="7011">
      <c r="A7011" s="257"/>
      <c r="B7011" s="258" t="s">
        <v>14</v>
      </c>
    </row>
    <row r="7012">
      <c r="A7012" s="257"/>
      <c r="B7012" s="258" t="s">
        <v>14</v>
      </c>
    </row>
    <row r="7013">
      <c r="A7013" s="257"/>
      <c r="B7013" s="258" t="s">
        <v>14</v>
      </c>
    </row>
    <row r="7014">
      <c r="A7014" s="257"/>
      <c r="B7014" s="258" t="s">
        <v>14</v>
      </c>
    </row>
    <row r="7015">
      <c r="A7015" s="257"/>
      <c r="B7015" s="258" t="s">
        <v>14</v>
      </c>
    </row>
    <row r="7016">
      <c r="A7016" s="257"/>
      <c r="B7016" s="258" t="s">
        <v>14</v>
      </c>
    </row>
    <row r="7017">
      <c r="A7017" s="257"/>
      <c r="B7017" s="258" t="s">
        <v>14</v>
      </c>
    </row>
    <row r="7018">
      <c r="A7018" s="257"/>
      <c r="B7018" s="258" t="s">
        <v>14</v>
      </c>
    </row>
    <row r="7019">
      <c r="A7019" s="257"/>
      <c r="B7019" s="258" t="s">
        <v>14</v>
      </c>
    </row>
    <row r="7020">
      <c r="A7020" s="257"/>
      <c r="B7020" s="258" t="s">
        <v>14</v>
      </c>
    </row>
    <row r="7021">
      <c r="A7021" s="257"/>
      <c r="B7021" s="258" t="s">
        <v>14</v>
      </c>
    </row>
    <row r="7022">
      <c r="A7022" s="257"/>
      <c r="B7022" s="258" t="s">
        <v>14</v>
      </c>
    </row>
    <row r="7023">
      <c r="A7023" s="257"/>
      <c r="B7023" s="258" t="s">
        <v>14</v>
      </c>
    </row>
    <row r="7024">
      <c r="A7024" s="257"/>
      <c r="B7024" s="258" t="s">
        <v>14</v>
      </c>
    </row>
    <row r="7025">
      <c r="A7025" s="257"/>
      <c r="B7025" s="258" t="s">
        <v>14</v>
      </c>
    </row>
    <row r="7026">
      <c r="A7026" s="257"/>
      <c r="B7026" s="258" t="s">
        <v>14</v>
      </c>
    </row>
    <row r="7027">
      <c r="A7027" s="257"/>
      <c r="B7027" s="258" t="s">
        <v>14</v>
      </c>
    </row>
    <row r="7028">
      <c r="A7028" s="257"/>
      <c r="B7028" s="258" t="s">
        <v>14</v>
      </c>
    </row>
    <row r="7029">
      <c r="A7029" s="257"/>
      <c r="B7029" s="258" t="s">
        <v>14</v>
      </c>
    </row>
    <row r="7030">
      <c r="A7030" s="257"/>
      <c r="B7030" s="258" t="s">
        <v>14</v>
      </c>
    </row>
    <row r="7031">
      <c r="A7031" s="257"/>
      <c r="B7031" s="258" t="s">
        <v>14</v>
      </c>
    </row>
    <row r="7032">
      <c r="A7032" s="257"/>
      <c r="B7032" s="258" t="s">
        <v>14</v>
      </c>
    </row>
    <row r="7033">
      <c r="A7033" s="257"/>
      <c r="B7033" s="258" t="s">
        <v>14</v>
      </c>
    </row>
    <row r="7034">
      <c r="A7034" s="257"/>
      <c r="B7034" s="258" t="s">
        <v>14</v>
      </c>
    </row>
    <row r="7035">
      <c r="A7035" s="257"/>
      <c r="B7035" s="258" t="s">
        <v>14</v>
      </c>
    </row>
    <row r="7036">
      <c r="A7036" s="257"/>
      <c r="B7036" s="258" t="s">
        <v>14</v>
      </c>
    </row>
    <row r="7037">
      <c r="A7037" s="257"/>
      <c r="B7037" s="258" t="s">
        <v>14</v>
      </c>
    </row>
    <row r="7038">
      <c r="A7038" s="257"/>
      <c r="B7038" s="258" t="s">
        <v>14</v>
      </c>
    </row>
    <row r="7039">
      <c r="A7039" s="257"/>
      <c r="B7039" s="258" t="s">
        <v>14</v>
      </c>
    </row>
    <row r="7040">
      <c r="A7040" s="257"/>
      <c r="B7040" s="258" t="s">
        <v>14</v>
      </c>
    </row>
    <row r="7041">
      <c r="A7041" s="257"/>
      <c r="B7041" s="258" t="s">
        <v>14</v>
      </c>
    </row>
    <row r="7042">
      <c r="A7042" s="257"/>
      <c r="B7042" s="258" t="s">
        <v>14</v>
      </c>
    </row>
    <row r="7043">
      <c r="A7043" s="257"/>
      <c r="B7043" s="258" t="s">
        <v>14</v>
      </c>
    </row>
    <row r="7044">
      <c r="A7044" s="257"/>
      <c r="B7044" s="258" t="s">
        <v>14</v>
      </c>
    </row>
    <row r="7045">
      <c r="A7045" s="257"/>
      <c r="B7045" s="258" t="s">
        <v>14</v>
      </c>
    </row>
    <row r="7046">
      <c r="A7046" s="257"/>
      <c r="B7046" s="258" t="s">
        <v>14</v>
      </c>
    </row>
    <row r="7047">
      <c r="A7047" s="257"/>
      <c r="B7047" s="258" t="s">
        <v>14</v>
      </c>
    </row>
    <row r="7048">
      <c r="A7048" s="257"/>
      <c r="B7048" s="258" t="s">
        <v>14</v>
      </c>
    </row>
    <row r="7049">
      <c r="A7049" s="257"/>
      <c r="B7049" s="258" t="s">
        <v>14</v>
      </c>
    </row>
    <row r="7050">
      <c r="A7050" s="257"/>
      <c r="B7050" s="258" t="s">
        <v>14</v>
      </c>
    </row>
    <row r="7051">
      <c r="A7051" s="257"/>
      <c r="B7051" s="258" t="s">
        <v>14</v>
      </c>
    </row>
    <row r="7052">
      <c r="A7052" s="257"/>
      <c r="B7052" s="258" t="s">
        <v>14</v>
      </c>
    </row>
    <row r="7053">
      <c r="A7053" s="257"/>
      <c r="B7053" s="258" t="s">
        <v>14</v>
      </c>
    </row>
    <row r="7054">
      <c r="A7054" s="257"/>
      <c r="B7054" s="258" t="s">
        <v>14</v>
      </c>
    </row>
    <row r="7055">
      <c r="A7055" s="257"/>
      <c r="B7055" s="258" t="s">
        <v>14</v>
      </c>
    </row>
    <row r="7056">
      <c r="A7056" s="257"/>
      <c r="B7056" s="258" t="s">
        <v>14</v>
      </c>
    </row>
    <row r="7057">
      <c r="A7057" s="257"/>
      <c r="B7057" s="258" t="s">
        <v>14</v>
      </c>
    </row>
    <row r="7058">
      <c r="A7058" s="257"/>
      <c r="B7058" s="258" t="s">
        <v>14</v>
      </c>
    </row>
    <row r="7059">
      <c r="A7059" s="257"/>
      <c r="B7059" s="258" t="s">
        <v>14</v>
      </c>
    </row>
    <row r="7060">
      <c r="A7060" s="257"/>
      <c r="B7060" s="258" t="s">
        <v>14</v>
      </c>
    </row>
    <row r="7061">
      <c r="A7061" s="257"/>
      <c r="B7061" s="258" t="s">
        <v>14</v>
      </c>
    </row>
    <row r="7062">
      <c r="A7062" s="257"/>
      <c r="B7062" s="258" t="s">
        <v>14</v>
      </c>
    </row>
    <row r="7063">
      <c r="A7063" s="257"/>
      <c r="B7063" s="258" t="s">
        <v>14</v>
      </c>
    </row>
    <row r="7064">
      <c r="A7064" s="257"/>
      <c r="B7064" s="258" t="s">
        <v>14</v>
      </c>
    </row>
    <row r="7065">
      <c r="A7065" s="257"/>
      <c r="B7065" s="258" t="s">
        <v>14</v>
      </c>
    </row>
    <row r="7066">
      <c r="A7066" s="257"/>
      <c r="B7066" s="258" t="s">
        <v>14</v>
      </c>
    </row>
    <row r="7067">
      <c r="A7067" s="257"/>
      <c r="B7067" s="258" t="s">
        <v>14</v>
      </c>
    </row>
    <row r="7068">
      <c r="A7068" s="257"/>
      <c r="B7068" s="258" t="s">
        <v>14</v>
      </c>
    </row>
    <row r="7069">
      <c r="A7069" s="257"/>
      <c r="B7069" s="258" t="s">
        <v>14</v>
      </c>
    </row>
    <row r="7070">
      <c r="A7070" s="257"/>
      <c r="B7070" s="258" t="s">
        <v>14</v>
      </c>
    </row>
    <row r="7071">
      <c r="A7071" s="257"/>
      <c r="B7071" s="258" t="s">
        <v>14</v>
      </c>
    </row>
    <row r="7072">
      <c r="A7072" s="257"/>
      <c r="B7072" s="258" t="s">
        <v>14</v>
      </c>
    </row>
    <row r="7073">
      <c r="A7073" s="257"/>
      <c r="B7073" s="258" t="s">
        <v>14</v>
      </c>
    </row>
    <row r="7074">
      <c r="A7074" s="257"/>
      <c r="B7074" s="258" t="s">
        <v>14</v>
      </c>
    </row>
    <row r="7075">
      <c r="A7075" s="257"/>
      <c r="B7075" s="258" t="s">
        <v>14</v>
      </c>
    </row>
    <row r="7076">
      <c r="A7076" s="257"/>
      <c r="B7076" s="258" t="s">
        <v>14</v>
      </c>
    </row>
    <row r="7077">
      <c r="A7077" s="257"/>
      <c r="B7077" s="258" t="s">
        <v>14</v>
      </c>
    </row>
    <row r="7078">
      <c r="A7078" s="257"/>
      <c r="B7078" s="258" t="s">
        <v>14</v>
      </c>
    </row>
    <row r="7079">
      <c r="A7079" s="257"/>
      <c r="B7079" s="258" t="s">
        <v>14</v>
      </c>
    </row>
    <row r="7080">
      <c r="A7080" s="257"/>
      <c r="B7080" s="258" t="s">
        <v>14</v>
      </c>
    </row>
    <row r="7081">
      <c r="A7081" s="257"/>
      <c r="B7081" s="258" t="s">
        <v>14</v>
      </c>
    </row>
    <row r="7082">
      <c r="A7082" s="257"/>
      <c r="B7082" s="258" t="s">
        <v>14</v>
      </c>
    </row>
    <row r="7083">
      <c r="A7083" s="257"/>
      <c r="B7083" s="258" t="s">
        <v>14</v>
      </c>
    </row>
    <row r="7084">
      <c r="A7084" s="257"/>
      <c r="B7084" s="258" t="s">
        <v>14</v>
      </c>
    </row>
    <row r="7085">
      <c r="A7085" s="257"/>
      <c r="B7085" s="258" t="s">
        <v>14</v>
      </c>
    </row>
    <row r="7086">
      <c r="A7086" s="257"/>
      <c r="B7086" s="258" t="s">
        <v>14</v>
      </c>
    </row>
    <row r="7087">
      <c r="A7087" s="257"/>
      <c r="B7087" s="258" t="s">
        <v>14</v>
      </c>
    </row>
    <row r="7088">
      <c r="A7088" s="257"/>
      <c r="B7088" s="258" t="s">
        <v>14</v>
      </c>
    </row>
    <row r="7089">
      <c r="A7089" s="257"/>
      <c r="B7089" s="258" t="s">
        <v>14</v>
      </c>
    </row>
    <row r="7090">
      <c r="A7090" s="257"/>
      <c r="B7090" s="258" t="s">
        <v>14</v>
      </c>
    </row>
    <row r="7091">
      <c r="A7091" s="257"/>
      <c r="B7091" s="258" t="s">
        <v>14</v>
      </c>
    </row>
    <row r="7092">
      <c r="A7092" s="257"/>
      <c r="B7092" s="258" t="s">
        <v>14</v>
      </c>
    </row>
    <row r="7093">
      <c r="A7093" s="257"/>
      <c r="B7093" s="258" t="s">
        <v>14</v>
      </c>
    </row>
    <row r="7094">
      <c r="A7094" s="257"/>
      <c r="B7094" s="258" t="s">
        <v>14</v>
      </c>
    </row>
    <row r="7095">
      <c r="A7095" s="257"/>
      <c r="B7095" s="258" t="s">
        <v>14</v>
      </c>
    </row>
    <row r="7096">
      <c r="A7096" s="257"/>
      <c r="B7096" s="258" t="s">
        <v>14</v>
      </c>
    </row>
    <row r="7097">
      <c r="A7097" s="257"/>
      <c r="B7097" s="258" t="s">
        <v>14</v>
      </c>
    </row>
    <row r="7098">
      <c r="A7098" s="257"/>
      <c r="B7098" s="258" t="s">
        <v>14</v>
      </c>
    </row>
    <row r="7099">
      <c r="A7099" s="257"/>
      <c r="B7099" s="258" t="s">
        <v>14</v>
      </c>
    </row>
    <row r="7100">
      <c r="A7100" s="257"/>
      <c r="B7100" s="258" t="s">
        <v>14</v>
      </c>
    </row>
    <row r="7101">
      <c r="A7101" s="257"/>
      <c r="B7101" s="258" t="s">
        <v>14</v>
      </c>
    </row>
    <row r="7102">
      <c r="A7102" s="257"/>
      <c r="B7102" s="258" t="s">
        <v>14</v>
      </c>
    </row>
    <row r="7103">
      <c r="A7103" s="257"/>
      <c r="B7103" s="258" t="s">
        <v>14</v>
      </c>
    </row>
    <row r="7104">
      <c r="A7104" s="257"/>
      <c r="B7104" s="258" t="s">
        <v>14</v>
      </c>
    </row>
    <row r="7105">
      <c r="A7105" s="257"/>
      <c r="B7105" s="258" t="s">
        <v>14</v>
      </c>
    </row>
    <row r="7106">
      <c r="A7106" s="257"/>
      <c r="B7106" s="258" t="s">
        <v>14</v>
      </c>
    </row>
    <row r="7107">
      <c r="A7107" s="257"/>
      <c r="B7107" s="258" t="s">
        <v>14</v>
      </c>
    </row>
    <row r="7108">
      <c r="A7108" s="257"/>
      <c r="B7108" s="258" t="s">
        <v>14</v>
      </c>
    </row>
    <row r="7109">
      <c r="A7109" s="257"/>
      <c r="B7109" s="258" t="s">
        <v>14</v>
      </c>
    </row>
    <row r="7110">
      <c r="A7110" s="257"/>
      <c r="B7110" s="258" t="s">
        <v>14</v>
      </c>
    </row>
    <row r="7111">
      <c r="A7111" s="257"/>
      <c r="B7111" s="258" t="s">
        <v>14</v>
      </c>
    </row>
    <row r="7112">
      <c r="A7112" s="257"/>
      <c r="B7112" s="258" t="s">
        <v>14</v>
      </c>
    </row>
    <row r="7113">
      <c r="A7113" s="257"/>
      <c r="B7113" s="258" t="s">
        <v>14</v>
      </c>
    </row>
    <row r="7114">
      <c r="A7114" s="257"/>
      <c r="B7114" s="258" t="s">
        <v>14</v>
      </c>
    </row>
    <row r="7115">
      <c r="A7115" s="257"/>
      <c r="B7115" s="258" t="s">
        <v>14</v>
      </c>
    </row>
    <row r="7116">
      <c r="A7116" s="257"/>
      <c r="B7116" s="258" t="s">
        <v>14</v>
      </c>
    </row>
    <row r="7117">
      <c r="A7117" s="257"/>
      <c r="B7117" s="258" t="s">
        <v>14</v>
      </c>
    </row>
    <row r="7118">
      <c r="A7118" s="257"/>
      <c r="B7118" s="258" t="s">
        <v>14</v>
      </c>
    </row>
    <row r="7119">
      <c r="A7119" s="257"/>
      <c r="B7119" s="258" t="s">
        <v>14</v>
      </c>
    </row>
    <row r="7120">
      <c r="A7120" s="257"/>
      <c r="B7120" s="258" t="s">
        <v>14</v>
      </c>
    </row>
    <row r="7121">
      <c r="A7121" s="257"/>
      <c r="B7121" s="258" t="s">
        <v>14</v>
      </c>
    </row>
    <row r="7122">
      <c r="A7122" s="257"/>
      <c r="B7122" s="258" t="s">
        <v>14</v>
      </c>
    </row>
    <row r="7123">
      <c r="A7123" s="257"/>
      <c r="B7123" s="258" t="s">
        <v>14</v>
      </c>
    </row>
    <row r="7124">
      <c r="A7124" s="257"/>
      <c r="B7124" s="258" t="s">
        <v>14</v>
      </c>
    </row>
    <row r="7125">
      <c r="A7125" s="257"/>
      <c r="B7125" s="258" t="s">
        <v>14</v>
      </c>
    </row>
    <row r="7126">
      <c r="A7126" s="257"/>
      <c r="B7126" s="258" t="s">
        <v>14</v>
      </c>
    </row>
    <row r="7127">
      <c r="A7127" s="257"/>
      <c r="B7127" s="258" t="s">
        <v>14</v>
      </c>
    </row>
    <row r="7128">
      <c r="A7128" s="257"/>
      <c r="B7128" s="258" t="s">
        <v>14</v>
      </c>
    </row>
    <row r="7129">
      <c r="A7129" s="257"/>
      <c r="B7129" s="258" t="s">
        <v>14</v>
      </c>
    </row>
    <row r="7130">
      <c r="A7130" s="257"/>
      <c r="B7130" s="258" t="s">
        <v>14</v>
      </c>
    </row>
    <row r="7131">
      <c r="A7131" s="257"/>
      <c r="B7131" s="258" t="s">
        <v>14</v>
      </c>
    </row>
    <row r="7132">
      <c r="A7132" s="257"/>
      <c r="B7132" s="258" t="s">
        <v>14</v>
      </c>
    </row>
    <row r="7133">
      <c r="A7133" s="257"/>
      <c r="B7133" s="258" t="s">
        <v>14</v>
      </c>
    </row>
    <row r="7134">
      <c r="A7134" s="257"/>
      <c r="B7134" s="258" t="s">
        <v>14</v>
      </c>
    </row>
    <row r="7135">
      <c r="A7135" s="257"/>
      <c r="B7135" s="258" t="s">
        <v>14</v>
      </c>
    </row>
    <row r="7136">
      <c r="A7136" s="257"/>
      <c r="B7136" s="258" t="s">
        <v>14</v>
      </c>
    </row>
    <row r="7137">
      <c r="A7137" s="257"/>
      <c r="B7137" s="258" t="s">
        <v>14</v>
      </c>
    </row>
    <row r="7138">
      <c r="A7138" s="257"/>
      <c r="B7138" s="258" t="s">
        <v>14</v>
      </c>
    </row>
    <row r="7139">
      <c r="A7139" s="257"/>
      <c r="B7139" s="258" t="s">
        <v>14</v>
      </c>
    </row>
    <row r="7140">
      <c r="A7140" s="257"/>
      <c r="B7140" s="258" t="s">
        <v>14</v>
      </c>
    </row>
    <row r="7141">
      <c r="A7141" s="257"/>
      <c r="B7141" s="258" t="s">
        <v>14</v>
      </c>
    </row>
    <row r="7142">
      <c r="A7142" s="257"/>
      <c r="B7142" s="258" t="s">
        <v>14</v>
      </c>
    </row>
    <row r="7143">
      <c r="A7143" s="257"/>
      <c r="B7143" s="258" t="s">
        <v>14</v>
      </c>
    </row>
    <row r="7144">
      <c r="A7144" s="257"/>
      <c r="B7144" s="258" t="s">
        <v>14</v>
      </c>
    </row>
    <row r="7145">
      <c r="A7145" s="257"/>
      <c r="B7145" s="258" t="s">
        <v>14</v>
      </c>
    </row>
    <row r="7146">
      <c r="A7146" s="257"/>
      <c r="B7146" s="258" t="s">
        <v>14</v>
      </c>
    </row>
    <row r="7147">
      <c r="A7147" s="257"/>
      <c r="B7147" s="258" t="s">
        <v>14</v>
      </c>
    </row>
    <row r="7148">
      <c r="A7148" s="257"/>
      <c r="B7148" s="258" t="s">
        <v>14</v>
      </c>
    </row>
    <row r="7149">
      <c r="A7149" s="257"/>
      <c r="B7149" s="258" t="s">
        <v>14</v>
      </c>
    </row>
    <row r="7150">
      <c r="A7150" s="257"/>
      <c r="B7150" s="258" t="s">
        <v>14</v>
      </c>
    </row>
    <row r="7151">
      <c r="A7151" s="257"/>
      <c r="B7151" s="258" t="s">
        <v>14</v>
      </c>
    </row>
    <row r="7152">
      <c r="A7152" s="257"/>
      <c r="B7152" s="258" t="s">
        <v>14</v>
      </c>
    </row>
    <row r="7153">
      <c r="A7153" s="257"/>
      <c r="B7153" s="258" t="s">
        <v>14</v>
      </c>
    </row>
    <row r="7154">
      <c r="A7154" s="257"/>
      <c r="B7154" s="258" t="s">
        <v>14</v>
      </c>
    </row>
    <row r="7155">
      <c r="A7155" s="257"/>
      <c r="B7155" s="258" t="s">
        <v>14</v>
      </c>
    </row>
    <row r="7156">
      <c r="A7156" s="257"/>
      <c r="B7156" s="258" t="s">
        <v>14</v>
      </c>
    </row>
    <row r="7157">
      <c r="A7157" s="257"/>
      <c r="B7157" s="258" t="s">
        <v>14</v>
      </c>
    </row>
    <row r="7158">
      <c r="A7158" s="257"/>
      <c r="B7158" s="258" t="s">
        <v>14</v>
      </c>
    </row>
    <row r="7159">
      <c r="A7159" s="257"/>
      <c r="B7159" s="258" t="s">
        <v>14</v>
      </c>
    </row>
    <row r="7160">
      <c r="A7160" s="257"/>
      <c r="B7160" s="258" t="s">
        <v>14</v>
      </c>
    </row>
    <row r="7161">
      <c r="A7161" s="257"/>
      <c r="B7161" s="258" t="s">
        <v>14</v>
      </c>
    </row>
    <row r="7162">
      <c r="A7162" s="257"/>
      <c r="B7162" s="258" t="s">
        <v>14</v>
      </c>
    </row>
    <row r="7163">
      <c r="A7163" s="257"/>
      <c r="B7163" s="258" t="s">
        <v>14</v>
      </c>
    </row>
    <row r="7164">
      <c r="A7164" s="257"/>
      <c r="B7164" s="258" t="s">
        <v>14</v>
      </c>
    </row>
    <row r="7165">
      <c r="A7165" s="257"/>
      <c r="B7165" s="258" t="s">
        <v>14</v>
      </c>
    </row>
    <row r="7166">
      <c r="A7166" s="257"/>
      <c r="B7166" s="258" t="s">
        <v>14</v>
      </c>
    </row>
    <row r="7167">
      <c r="A7167" s="257"/>
      <c r="B7167" s="258" t="s">
        <v>14</v>
      </c>
    </row>
    <row r="7168">
      <c r="A7168" s="257"/>
      <c r="B7168" s="258" t="s">
        <v>14</v>
      </c>
    </row>
    <row r="7169">
      <c r="A7169" s="257"/>
      <c r="B7169" s="258" t="s">
        <v>14</v>
      </c>
    </row>
    <row r="7170">
      <c r="A7170" s="257"/>
      <c r="B7170" s="258" t="s">
        <v>14</v>
      </c>
    </row>
    <row r="7171">
      <c r="A7171" s="257"/>
      <c r="B7171" s="258" t="s">
        <v>14</v>
      </c>
    </row>
    <row r="7172">
      <c r="A7172" s="257"/>
      <c r="B7172" s="258" t="s">
        <v>14</v>
      </c>
    </row>
    <row r="7173">
      <c r="A7173" s="257"/>
      <c r="B7173" s="258" t="s">
        <v>14</v>
      </c>
    </row>
    <row r="7174">
      <c r="A7174" s="257"/>
      <c r="B7174" s="258" t="s">
        <v>14</v>
      </c>
    </row>
    <row r="7175">
      <c r="A7175" s="257"/>
      <c r="B7175" s="258" t="s">
        <v>14</v>
      </c>
    </row>
    <row r="7176">
      <c r="A7176" s="257"/>
      <c r="B7176" s="258" t="s">
        <v>14</v>
      </c>
    </row>
    <row r="7177">
      <c r="A7177" s="257"/>
      <c r="B7177" s="258" t="s">
        <v>14</v>
      </c>
    </row>
    <row r="7178">
      <c r="A7178" s="257"/>
      <c r="B7178" s="258" t="s">
        <v>14</v>
      </c>
    </row>
    <row r="7179">
      <c r="A7179" s="257"/>
      <c r="B7179" s="258" t="s">
        <v>14</v>
      </c>
    </row>
    <row r="7180">
      <c r="A7180" s="257"/>
      <c r="B7180" s="258" t="s">
        <v>14</v>
      </c>
    </row>
    <row r="7181">
      <c r="A7181" s="257"/>
      <c r="B7181" s="258" t="s">
        <v>14</v>
      </c>
    </row>
    <row r="7182">
      <c r="A7182" s="257"/>
      <c r="B7182" s="258" t="s">
        <v>14</v>
      </c>
    </row>
    <row r="7183">
      <c r="A7183" s="257"/>
      <c r="B7183" s="258" t="s">
        <v>14</v>
      </c>
    </row>
    <row r="7184">
      <c r="A7184" s="257"/>
      <c r="B7184" s="258" t="s">
        <v>14</v>
      </c>
    </row>
    <row r="7185">
      <c r="A7185" s="257"/>
      <c r="B7185" s="258" t="s">
        <v>14</v>
      </c>
    </row>
    <row r="7186">
      <c r="A7186" s="257"/>
      <c r="B7186" s="258" t="s">
        <v>14</v>
      </c>
    </row>
    <row r="7187">
      <c r="A7187" s="257"/>
      <c r="B7187" s="258" t="s">
        <v>14</v>
      </c>
    </row>
    <row r="7188">
      <c r="A7188" s="257"/>
      <c r="B7188" s="258" t="s">
        <v>14</v>
      </c>
    </row>
    <row r="7189">
      <c r="A7189" s="257"/>
      <c r="B7189" s="258" t="s">
        <v>14</v>
      </c>
    </row>
    <row r="7190">
      <c r="A7190" s="257"/>
      <c r="B7190" s="258" t="s">
        <v>14</v>
      </c>
    </row>
    <row r="7191">
      <c r="A7191" s="257"/>
      <c r="B7191" s="258" t="s">
        <v>14</v>
      </c>
    </row>
    <row r="7192">
      <c r="A7192" s="257"/>
      <c r="B7192" s="258" t="s">
        <v>14</v>
      </c>
    </row>
    <row r="7193">
      <c r="A7193" s="257"/>
      <c r="B7193" s="258" t="s">
        <v>14</v>
      </c>
    </row>
    <row r="7194">
      <c r="A7194" s="257"/>
      <c r="B7194" s="258" t="s">
        <v>14</v>
      </c>
    </row>
    <row r="7195">
      <c r="A7195" s="257"/>
      <c r="B7195" s="258" t="s">
        <v>14</v>
      </c>
    </row>
    <row r="7196">
      <c r="A7196" s="257"/>
      <c r="B7196" s="258" t="s">
        <v>14</v>
      </c>
    </row>
    <row r="7197">
      <c r="A7197" s="257"/>
      <c r="B7197" s="258" t="s">
        <v>14</v>
      </c>
    </row>
    <row r="7198">
      <c r="A7198" s="257"/>
      <c r="B7198" s="258" t="s">
        <v>14</v>
      </c>
    </row>
    <row r="7199">
      <c r="A7199" s="257"/>
      <c r="B7199" s="258" t="s">
        <v>14</v>
      </c>
    </row>
    <row r="7200">
      <c r="A7200" s="257"/>
      <c r="B7200" s="258" t="s">
        <v>14</v>
      </c>
    </row>
    <row r="7201">
      <c r="A7201" s="257"/>
      <c r="B7201" s="258" t="s">
        <v>14</v>
      </c>
    </row>
    <row r="7202">
      <c r="A7202" s="257"/>
      <c r="B7202" s="258" t="s">
        <v>14</v>
      </c>
    </row>
    <row r="7203">
      <c r="A7203" s="257"/>
      <c r="B7203" s="258" t="s">
        <v>14</v>
      </c>
    </row>
    <row r="7204">
      <c r="A7204" s="257"/>
      <c r="B7204" s="258" t="s">
        <v>14</v>
      </c>
    </row>
    <row r="7205">
      <c r="A7205" s="257"/>
      <c r="B7205" s="258" t="s">
        <v>14</v>
      </c>
    </row>
    <row r="7206">
      <c r="A7206" s="257"/>
      <c r="B7206" s="258" t="s">
        <v>14</v>
      </c>
    </row>
    <row r="7207">
      <c r="A7207" s="257"/>
      <c r="B7207" s="258" t="s">
        <v>14</v>
      </c>
    </row>
    <row r="7208">
      <c r="A7208" s="257"/>
      <c r="B7208" s="258" t="s">
        <v>14</v>
      </c>
    </row>
    <row r="7209">
      <c r="A7209" s="257"/>
      <c r="B7209" s="258" t="s">
        <v>14</v>
      </c>
    </row>
    <row r="7210">
      <c r="A7210" s="257"/>
      <c r="B7210" s="258" t="s">
        <v>14</v>
      </c>
    </row>
    <row r="7211">
      <c r="A7211" s="257"/>
      <c r="B7211" s="258" t="s">
        <v>14</v>
      </c>
    </row>
    <row r="7212">
      <c r="A7212" s="257"/>
      <c r="B7212" s="258" t="s">
        <v>14</v>
      </c>
    </row>
    <row r="7213">
      <c r="A7213" s="257"/>
      <c r="B7213" s="258" t="s">
        <v>14</v>
      </c>
    </row>
    <row r="7214">
      <c r="A7214" s="257"/>
      <c r="B7214" s="258" t="s">
        <v>14</v>
      </c>
    </row>
    <row r="7215">
      <c r="A7215" s="257"/>
      <c r="B7215" s="258" t="s">
        <v>14</v>
      </c>
    </row>
    <row r="7216">
      <c r="A7216" s="257"/>
      <c r="B7216" s="258" t="s">
        <v>14</v>
      </c>
    </row>
    <row r="7217">
      <c r="A7217" s="257"/>
      <c r="B7217" s="258" t="s">
        <v>14</v>
      </c>
    </row>
    <row r="7218">
      <c r="A7218" s="257"/>
      <c r="B7218" s="258" t="s">
        <v>14</v>
      </c>
    </row>
    <row r="7219">
      <c r="A7219" s="257"/>
      <c r="B7219" s="258" t="s">
        <v>14</v>
      </c>
    </row>
    <row r="7220">
      <c r="A7220" s="257"/>
      <c r="B7220" s="258" t="s">
        <v>14</v>
      </c>
    </row>
    <row r="7221">
      <c r="A7221" s="257"/>
      <c r="B7221" s="258" t="s">
        <v>14</v>
      </c>
    </row>
    <row r="7222">
      <c r="A7222" s="257"/>
      <c r="B7222" s="258" t="s">
        <v>14</v>
      </c>
    </row>
    <row r="7223">
      <c r="A7223" s="257"/>
      <c r="B7223" s="258" t="s">
        <v>14</v>
      </c>
    </row>
    <row r="7224">
      <c r="A7224" s="257"/>
      <c r="B7224" s="258" t="s">
        <v>14</v>
      </c>
    </row>
    <row r="7225">
      <c r="A7225" s="257"/>
      <c r="B7225" s="258" t="s">
        <v>14</v>
      </c>
    </row>
    <row r="7226">
      <c r="A7226" s="257"/>
      <c r="B7226" s="258" t="s">
        <v>14</v>
      </c>
    </row>
    <row r="7227">
      <c r="A7227" s="257"/>
      <c r="B7227" s="258" t="s">
        <v>14</v>
      </c>
    </row>
    <row r="7228">
      <c r="A7228" s="257"/>
      <c r="B7228" s="258" t="s">
        <v>14</v>
      </c>
    </row>
    <row r="7229">
      <c r="A7229" s="257"/>
      <c r="B7229" s="258" t="s">
        <v>14</v>
      </c>
    </row>
    <row r="7230">
      <c r="A7230" s="257"/>
      <c r="B7230" s="258" t="s">
        <v>14</v>
      </c>
    </row>
    <row r="7231">
      <c r="A7231" s="257"/>
      <c r="B7231" s="258" t="s">
        <v>14</v>
      </c>
    </row>
    <row r="7232">
      <c r="A7232" s="257"/>
      <c r="B7232" s="258" t="s">
        <v>14</v>
      </c>
    </row>
    <row r="7233">
      <c r="A7233" s="257"/>
      <c r="B7233" s="258" t="s">
        <v>14</v>
      </c>
    </row>
    <row r="7234">
      <c r="A7234" s="257"/>
      <c r="B7234" s="258" t="s">
        <v>14</v>
      </c>
    </row>
    <row r="7235">
      <c r="A7235" s="257"/>
      <c r="B7235" s="258" t="s">
        <v>14</v>
      </c>
    </row>
    <row r="7236">
      <c r="A7236" s="257"/>
      <c r="B7236" s="258" t="s">
        <v>14</v>
      </c>
    </row>
    <row r="7237">
      <c r="A7237" s="257"/>
      <c r="B7237" s="258" t="s">
        <v>14</v>
      </c>
    </row>
    <row r="7238">
      <c r="A7238" s="257"/>
      <c r="B7238" s="258" t="s">
        <v>14</v>
      </c>
    </row>
    <row r="7239">
      <c r="A7239" s="257"/>
      <c r="B7239" s="258" t="s">
        <v>14</v>
      </c>
    </row>
    <row r="7240">
      <c r="A7240" s="257"/>
      <c r="B7240" s="258" t="s">
        <v>14</v>
      </c>
    </row>
    <row r="7241">
      <c r="A7241" s="257"/>
      <c r="B7241" s="258" t="s">
        <v>14</v>
      </c>
    </row>
    <row r="7242">
      <c r="A7242" s="257"/>
      <c r="B7242" s="258" t="s">
        <v>14</v>
      </c>
    </row>
    <row r="7243">
      <c r="A7243" s="257"/>
      <c r="B7243" s="258" t="s">
        <v>14</v>
      </c>
    </row>
    <row r="7244">
      <c r="A7244" s="257"/>
      <c r="B7244" s="258" t="s">
        <v>14</v>
      </c>
    </row>
    <row r="7245">
      <c r="A7245" s="257"/>
      <c r="B7245" s="258" t="s">
        <v>14</v>
      </c>
    </row>
    <row r="7246">
      <c r="A7246" s="257"/>
      <c r="B7246" s="258" t="s">
        <v>14</v>
      </c>
    </row>
    <row r="7247">
      <c r="A7247" s="257"/>
      <c r="B7247" s="258" t="s">
        <v>14</v>
      </c>
    </row>
    <row r="7248">
      <c r="A7248" s="257"/>
      <c r="B7248" s="258" t="s">
        <v>14</v>
      </c>
    </row>
    <row r="7249">
      <c r="A7249" s="257"/>
      <c r="B7249" s="258" t="s">
        <v>14</v>
      </c>
    </row>
    <row r="7250">
      <c r="A7250" s="257"/>
      <c r="B7250" s="258" t="s">
        <v>14</v>
      </c>
    </row>
    <row r="7251">
      <c r="A7251" s="257"/>
      <c r="B7251" s="258" t="s">
        <v>14</v>
      </c>
    </row>
    <row r="7252">
      <c r="A7252" s="257"/>
      <c r="B7252" s="258" t="s">
        <v>14</v>
      </c>
    </row>
    <row r="7253">
      <c r="A7253" s="257"/>
      <c r="B7253" s="258" t="s">
        <v>14</v>
      </c>
    </row>
    <row r="7254">
      <c r="A7254" s="257"/>
      <c r="B7254" s="258" t="s">
        <v>14</v>
      </c>
    </row>
    <row r="7255">
      <c r="A7255" s="257"/>
      <c r="B7255" s="258" t="s">
        <v>14</v>
      </c>
    </row>
    <row r="7256">
      <c r="A7256" s="257"/>
      <c r="B7256" s="258" t="s">
        <v>14</v>
      </c>
    </row>
    <row r="7257">
      <c r="A7257" s="257"/>
      <c r="B7257" s="258" t="s">
        <v>14</v>
      </c>
    </row>
    <row r="7258">
      <c r="A7258" s="257"/>
      <c r="B7258" s="258" t="s">
        <v>14</v>
      </c>
    </row>
    <row r="7259">
      <c r="A7259" s="257"/>
      <c r="B7259" s="258" t="s">
        <v>14</v>
      </c>
    </row>
    <row r="7260">
      <c r="A7260" s="257"/>
      <c r="B7260" s="258" t="s">
        <v>14</v>
      </c>
    </row>
    <row r="7261">
      <c r="A7261" s="257"/>
      <c r="B7261" s="258" t="s">
        <v>14</v>
      </c>
    </row>
    <row r="7262">
      <c r="A7262" s="257"/>
      <c r="B7262" s="258" t="s">
        <v>14</v>
      </c>
    </row>
    <row r="7263">
      <c r="A7263" s="257"/>
      <c r="B7263" s="258" t="s">
        <v>14</v>
      </c>
    </row>
    <row r="7264">
      <c r="A7264" s="257"/>
      <c r="B7264" s="258" t="s">
        <v>14</v>
      </c>
    </row>
    <row r="7265">
      <c r="A7265" s="257"/>
      <c r="B7265" s="258" t="s">
        <v>14</v>
      </c>
    </row>
    <row r="7266">
      <c r="A7266" s="257"/>
      <c r="B7266" s="258" t="s">
        <v>14</v>
      </c>
    </row>
    <row r="7267">
      <c r="A7267" s="257"/>
      <c r="B7267" s="258" t="s">
        <v>14</v>
      </c>
    </row>
    <row r="7268">
      <c r="A7268" s="257"/>
      <c r="B7268" s="258" t="s">
        <v>14</v>
      </c>
    </row>
    <row r="7269">
      <c r="A7269" s="257"/>
      <c r="B7269" s="258" t="s">
        <v>14</v>
      </c>
    </row>
    <row r="7270">
      <c r="A7270" s="257"/>
      <c r="B7270" s="258" t="s">
        <v>14</v>
      </c>
    </row>
    <row r="7271">
      <c r="A7271" s="257"/>
      <c r="B7271" s="258" t="s">
        <v>14</v>
      </c>
    </row>
    <row r="7272">
      <c r="A7272" s="257"/>
      <c r="B7272" s="258" t="s">
        <v>14</v>
      </c>
    </row>
    <row r="7273">
      <c r="A7273" s="257"/>
      <c r="B7273" s="258" t="s">
        <v>14</v>
      </c>
    </row>
    <row r="7274">
      <c r="A7274" s="257"/>
      <c r="B7274" s="258" t="s">
        <v>14</v>
      </c>
    </row>
    <row r="7275">
      <c r="A7275" s="257"/>
      <c r="B7275" s="258" t="s">
        <v>14</v>
      </c>
    </row>
    <row r="7276">
      <c r="A7276" s="257"/>
      <c r="B7276" s="258" t="s">
        <v>14</v>
      </c>
    </row>
    <row r="7277">
      <c r="A7277" s="257"/>
      <c r="B7277" s="258" t="s">
        <v>14</v>
      </c>
    </row>
    <row r="7278">
      <c r="A7278" s="257"/>
      <c r="B7278" s="258" t="s">
        <v>14</v>
      </c>
    </row>
    <row r="7279">
      <c r="A7279" s="257"/>
      <c r="B7279" s="258" t="s">
        <v>14</v>
      </c>
    </row>
    <row r="7280">
      <c r="A7280" s="257"/>
      <c r="B7280" s="258" t="s">
        <v>14</v>
      </c>
    </row>
    <row r="7281">
      <c r="A7281" s="257"/>
      <c r="B7281" s="258" t="s">
        <v>14</v>
      </c>
    </row>
    <row r="7282">
      <c r="A7282" s="257"/>
      <c r="B7282" s="258" t="s">
        <v>14</v>
      </c>
    </row>
    <row r="7283">
      <c r="A7283" s="257"/>
      <c r="B7283" s="258" t="s">
        <v>14</v>
      </c>
    </row>
    <row r="7284">
      <c r="A7284" s="257"/>
      <c r="B7284" s="258" t="s">
        <v>14</v>
      </c>
    </row>
    <row r="7285">
      <c r="A7285" s="257"/>
      <c r="B7285" s="258" t="s">
        <v>14</v>
      </c>
    </row>
    <row r="7286">
      <c r="A7286" s="257"/>
      <c r="B7286" s="258" t="s">
        <v>14</v>
      </c>
    </row>
    <row r="7287">
      <c r="A7287" s="257"/>
      <c r="B7287" s="258" t="s">
        <v>14</v>
      </c>
    </row>
    <row r="7288">
      <c r="A7288" s="257"/>
      <c r="B7288" s="258" t="s">
        <v>14</v>
      </c>
    </row>
    <row r="7289">
      <c r="A7289" s="257"/>
      <c r="B7289" s="258" t="s">
        <v>14</v>
      </c>
    </row>
    <row r="7290">
      <c r="A7290" s="257"/>
      <c r="B7290" s="258" t="s">
        <v>14</v>
      </c>
    </row>
    <row r="7291">
      <c r="A7291" s="257"/>
      <c r="B7291" s="258" t="s">
        <v>14</v>
      </c>
    </row>
    <row r="7292">
      <c r="A7292" s="257"/>
      <c r="B7292" s="258" t="s">
        <v>14</v>
      </c>
    </row>
    <row r="7293">
      <c r="A7293" s="257"/>
      <c r="B7293" s="258" t="s">
        <v>14</v>
      </c>
    </row>
    <row r="7294">
      <c r="A7294" s="257"/>
      <c r="B7294" s="258" t="s">
        <v>14</v>
      </c>
    </row>
    <row r="7295">
      <c r="A7295" s="257"/>
      <c r="B7295" s="258" t="s">
        <v>14</v>
      </c>
    </row>
    <row r="7296">
      <c r="A7296" s="257"/>
      <c r="B7296" s="258" t="s">
        <v>14</v>
      </c>
    </row>
    <row r="7297">
      <c r="A7297" s="257"/>
      <c r="B7297" s="258" t="s">
        <v>14</v>
      </c>
    </row>
    <row r="7298">
      <c r="A7298" s="257"/>
      <c r="B7298" s="258" t="s">
        <v>14</v>
      </c>
    </row>
    <row r="7299">
      <c r="A7299" s="257"/>
      <c r="B7299" s="258" t="s">
        <v>14</v>
      </c>
    </row>
    <row r="7300">
      <c r="A7300" s="257"/>
      <c r="B7300" s="258" t="s">
        <v>14</v>
      </c>
    </row>
    <row r="7301">
      <c r="A7301" s="257"/>
      <c r="B7301" s="258" t="s">
        <v>14</v>
      </c>
    </row>
    <row r="7302">
      <c r="A7302" s="257"/>
      <c r="B7302" s="258" t="s">
        <v>14</v>
      </c>
    </row>
    <row r="7303">
      <c r="A7303" s="257"/>
      <c r="B7303" s="258" t="s">
        <v>14</v>
      </c>
    </row>
    <row r="7304">
      <c r="A7304" s="257"/>
      <c r="B7304" s="258" t="s">
        <v>14</v>
      </c>
    </row>
    <row r="7305">
      <c r="A7305" s="257"/>
      <c r="B7305" s="258" t="s">
        <v>14</v>
      </c>
    </row>
    <row r="7306">
      <c r="A7306" s="257"/>
      <c r="B7306" s="258" t="s">
        <v>14</v>
      </c>
    </row>
    <row r="7307">
      <c r="A7307" s="257"/>
      <c r="B7307" s="258" t="s">
        <v>14</v>
      </c>
    </row>
    <row r="7308">
      <c r="A7308" s="257"/>
      <c r="B7308" s="258" t="s">
        <v>14</v>
      </c>
    </row>
    <row r="7309">
      <c r="A7309" s="257"/>
      <c r="B7309" s="258" t="s">
        <v>14</v>
      </c>
    </row>
    <row r="7310">
      <c r="A7310" s="257"/>
      <c r="B7310" s="258" t="s">
        <v>14</v>
      </c>
    </row>
    <row r="7311">
      <c r="A7311" s="257"/>
      <c r="B7311" s="258" t="s">
        <v>14</v>
      </c>
    </row>
    <row r="7312">
      <c r="A7312" s="257"/>
      <c r="B7312" s="258" t="s">
        <v>14</v>
      </c>
    </row>
    <row r="7313">
      <c r="A7313" s="257"/>
      <c r="B7313" s="258" t="s">
        <v>14</v>
      </c>
    </row>
    <row r="7314">
      <c r="A7314" s="257"/>
      <c r="B7314" s="258" t="s">
        <v>14</v>
      </c>
    </row>
    <row r="7315">
      <c r="A7315" s="257"/>
      <c r="B7315" s="258" t="s">
        <v>14</v>
      </c>
    </row>
    <row r="7316">
      <c r="A7316" s="257"/>
      <c r="B7316" s="258" t="s">
        <v>14</v>
      </c>
    </row>
    <row r="7317">
      <c r="A7317" s="257"/>
      <c r="B7317" s="258" t="s">
        <v>14</v>
      </c>
    </row>
    <row r="7318">
      <c r="A7318" s="257"/>
      <c r="B7318" s="258" t="s">
        <v>14</v>
      </c>
    </row>
    <row r="7319">
      <c r="A7319" s="257"/>
      <c r="B7319" s="258" t="s">
        <v>14</v>
      </c>
    </row>
    <row r="7320">
      <c r="A7320" s="257"/>
      <c r="B7320" s="258" t="s">
        <v>14</v>
      </c>
    </row>
    <row r="7321">
      <c r="A7321" s="257"/>
      <c r="B7321" s="258" t="s">
        <v>14</v>
      </c>
    </row>
    <row r="7322">
      <c r="A7322" s="257"/>
      <c r="B7322" s="258" t="s">
        <v>14</v>
      </c>
    </row>
    <row r="7323">
      <c r="A7323" s="257"/>
      <c r="B7323" s="258" t="s">
        <v>14</v>
      </c>
    </row>
    <row r="7324">
      <c r="A7324" s="257"/>
      <c r="B7324" s="258" t="s">
        <v>14</v>
      </c>
    </row>
    <row r="7325">
      <c r="A7325" s="257"/>
      <c r="B7325" s="258" t="s">
        <v>14</v>
      </c>
    </row>
    <row r="7326">
      <c r="A7326" s="257"/>
      <c r="B7326" s="258" t="s">
        <v>14</v>
      </c>
    </row>
    <row r="7327">
      <c r="A7327" s="257"/>
      <c r="B7327" s="258" t="s">
        <v>14</v>
      </c>
    </row>
    <row r="7328">
      <c r="A7328" s="257"/>
      <c r="B7328" s="258" t="s">
        <v>14</v>
      </c>
    </row>
    <row r="7329">
      <c r="A7329" s="257"/>
      <c r="B7329" s="258" t="s">
        <v>14</v>
      </c>
    </row>
    <row r="7330">
      <c r="A7330" s="257"/>
      <c r="B7330" s="258" t="s">
        <v>14</v>
      </c>
    </row>
    <row r="7331">
      <c r="A7331" s="257"/>
      <c r="B7331" s="258" t="s">
        <v>14</v>
      </c>
    </row>
    <row r="7332">
      <c r="A7332" s="257"/>
      <c r="B7332" s="258" t="s">
        <v>14</v>
      </c>
    </row>
    <row r="7333">
      <c r="A7333" s="257"/>
      <c r="B7333" s="258" t="s">
        <v>14</v>
      </c>
    </row>
    <row r="7334">
      <c r="A7334" s="257"/>
      <c r="B7334" s="258" t="s">
        <v>14</v>
      </c>
    </row>
    <row r="7335">
      <c r="A7335" s="257"/>
      <c r="B7335" s="258" t="s">
        <v>14</v>
      </c>
    </row>
    <row r="7336">
      <c r="A7336" s="257"/>
      <c r="B7336" s="258" t="s">
        <v>14</v>
      </c>
    </row>
    <row r="7337">
      <c r="A7337" s="257"/>
      <c r="B7337" s="258" t="s">
        <v>14</v>
      </c>
    </row>
    <row r="7338">
      <c r="A7338" s="257"/>
      <c r="B7338" s="258" t="s">
        <v>14</v>
      </c>
    </row>
    <row r="7339">
      <c r="A7339" s="257"/>
      <c r="B7339" s="258" t="s">
        <v>14</v>
      </c>
    </row>
    <row r="7340">
      <c r="A7340" s="257"/>
      <c r="B7340" s="258" t="s">
        <v>14</v>
      </c>
    </row>
    <row r="7341">
      <c r="A7341" s="257"/>
      <c r="B7341" s="258" t="s">
        <v>14</v>
      </c>
    </row>
    <row r="7342">
      <c r="A7342" s="257"/>
      <c r="B7342" s="258" t="s">
        <v>14</v>
      </c>
    </row>
    <row r="7343">
      <c r="A7343" s="257"/>
      <c r="B7343" s="258" t="s">
        <v>14</v>
      </c>
    </row>
    <row r="7344">
      <c r="A7344" s="257"/>
      <c r="B7344" s="258" t="s">
        <v>14</v>
      </c>
    </row>
    <row r="7345">
      <c r="A7345" s="257"/>
      <c r="B7345" s="258" t="s">
        <v>14</v>
      </c>
    </row>
    <row r="7346">
      <c r="A7346" s="257"/>
      <c r="B7346" s="258" t="s">
        <v>14</v>
      </c>
    </row>
    <row r="7347">
      <c r="A7347" s="257"/>
      <c r="B7347" s="258" t="s">
        <v>14</v>
      </c>
    </row>
    <row r="7348">
      <c r="A7348" s="257"/>
      <c r="B7348" s="258" t="s">
        <v>14</v>
      </c>
    </row>
    <row r="7349">
      <c r="A7349" s="257"/>
      <c r="B7349" s="258" t="s">
        <v>14</v>
      </c>
    </row>
    <row r="7350">
      <c r="A7350" s="257"/>
      <c r="B7350" s="258" t="s">
        <v>14</v>
      </c>
    </row>
    <row r="7351">
      <c r="A7351" s="257"/>
      <c r="B7351" s="258" t="s">
        <v>14</v>
      </c>
    </row>
    <row r="7352">
      <c r="A7352" s="257"/>
      <c r="B7352" s="258" t="s">
        <v>14</v>
      </c>
    </row>
    <row r="7353">
      <c r="A7353" s="257"/>
      <c r="B7353" s="258" t="s">
        <v>14</v>
      </c>
    </row>
    <row r="7354">
      <c r="A7354" s="257"/>
      <c r="B7354" s="258" t="s">
        <v>14</v>
      </c>
    </row>
    <row r="7355">
      <c r="A7355" s="257"/>
      <c r="B7355" s="258" t="s">
        <v>14</v>
      </c>
    </row>
    <row r="7356">
      <c r="A7356" s="257"/>
      <c r="B7356" s="258" t="s">
        <v>14</v>
      </c>
    </row>
    <row r="7357">
      <c r="A7357" s="257"/>
      <c r="B7357" s="258" t="s">
        <v>14</v>
      </c>
    </row>
    <row r="7358">
      <c r="A7358" s="257"/>
      <c r="B7358" s="258" t="s">
        <v>14</v>
      </c>
    </row>
    <row r="7359">
      <c r="A7359" s="257"/>
      <c r="B7359" s="258" t="s">
        <v>14</v>
      </c>
    </row>
    <row r="7360">
      <c r="A7360" s="257"/>
      <c r="B7360" s="258" t="s">
        <v>14</v>
      </c>
    </row>
    <row r="7361">
      <c r="A7361" s="257"/>
      <c r="B7361" s="258" t="s">
        <v>14</v>
      </c>
    </row>
    <row r="7362">
      <c r="A7362" s="257"/>
      <c r="B7362" s="258" t="s">
        <v>14</v>
      </c>
    </row>
    <row r="7363">
      <c r="A7363" s="257"/>
      <c r="B7363" s="258" t="s">
        <v>14</v>
      </c>
    </row>
    <row r="7364">
      <c r="A7364" s="257"/>
      <c r="B7364" s="258" t="s">
        <v>14</v>
      </c>
    </row>
    <row r="7365">
      <c r="A7365" s="257"/>
      <c r="B7365" s="258" t="s">
        <v>14</v>
      </c>
    </row>
    <row r="7366">
      <c r="A7366" s="257"/>
      <c r="B7366" s="258" t="s">
        <v>14</v>
      </c>
    </row>
    <row r="7367">
      <c r="A7367" s="257"/>
      <c r="B7367" s="258" t="s">
        <v>14</v>
      </c>
    </row>
    <row r="7368">
      <c r="A7368" s="257"/>
      <c r="B7368" s="258" t="s">
        <v>14</v>
      </c>
    </row>
    <row r="7369">
      <c r="A7369" s="257"/>
      <c r="B7369" s="258" t="s">
        <v>14</v>
      </c>
    </row>
    <row r="7370">
      <c r="A7370" s="257"/>
      <c r="B7370" s="258" t="s">
        <v>14</v>
      </c>
    </row>
    <row r="7371">
      <c r="A7371" s="257"/>
      <c r="B7371" s="258" t="s">
        <v>14</v>
      </c>
    </row>
    <row r="7372">
      <c r="A7372" s="257"/>
      <c r="B7372" s="258" t="s">
        <v>14</v>
      </c>
    </row>
    <row r="7373">
      <c r="A7373" s="257"/>
      <c r="B7373" s="258" t="s">
        <v>14</v>
      </c>
    </row>
    <row r="7374">
      <c r="A7374" s="257"/>
      <c r="B7374" s="258" t="s">
        <v>14</v>
      </c>
    </row>
    <row r="7375">
      <c r="A7375" s="257"/>
      <c r="B7375" s="258" t="s">
        <v>14</v>
      </c>
    </row>
    <row r="7376">
      <c r="A7376" s="257"/>
      <c r="B7376" s="258" t="s">
        <v>14</v>
      </c>
    </row>
    <row r="7377">
      <c r="A7377" s="257"/>
      <c r="B7377" s="258" t="s">
        <v>14</v>
      </c>
    </row>
    <row r="7378">
      <c r="A7378" s="257"/>
      <c r="B7378" s="258" t="s">
        <v>14</v>
      </c>
    </row>
    <row r="7379">
      <c r="A7379" s="257"/>
      <c r="B7379" s="258" t="s">
        <v>14</v>
      </c>
    </row>
    <row r="7380">
      <c r="A7380" s="257"/>
      <c r="B7380" s="258" t="s">
        <v>14</v>
      </c>
    </row>
    <row r="7381">
      <c r="A7381" s="257"/>
      <c r="B7381" s="258" t="s">
        <v>14</v>
      </c>
    </row>
    <row r="7382">
      <c r="A7382" s="257"/>
      <c r="B7382" s="258" t="s">
        <v>14</v>
      </c>
    </row>
    <row r="7383">
      <c r="A7383" s="257"/>
      <c r="B7383" s="258" t="s">
        <v>14</v>
      </c>
    </row>
    <row r="7384">
      <c r="A7384" s="257"/>
      <c r="B7384" s="258" t="s">
        <v>14</v>
      </c>
    </row>
    <row r="7385">
      <c r="A7385" s="257"/>
      <c r="B7385" s="258" t="s">
        <v>14</v>
      </c>
    </row>
    <row r="7386">
      <c r="A7386" s="257"/>
      <c r="B7386" s="258" t="s">
        <v>14</v>
      </c>
    </row>
    <row r="7387">
      <c r="A7387" s="257"/>
      <c r="B7387" s="258" t="s">
        <v>14</v>
      </c>
    </row>
    <row r="7388">
      <c r="A7388" s="257"/>
      <c r="B7388" s="258" t="s">
        <v>14</v>
      </c>
    </row>
    <row r="7389">
      <c r="A7389" s="257"/>
      <c r="B7389" s="258" t="s">
        <v>14</v>
      </c>
    </row>
    <row r="7390">
      <c r="A7390" s="257"/>
      <c r="B7390" s="258" t="s">
        <v>14</v>
      </c>
    </row>
    <row r="7391">
      <c r="A7391" s="257"/>
      <c r="B7391" s="258" t="s">
        <v>14</v>
      </c>
    </row>
    <row r="7392">
      <c r="A7392" s="257"/>
      <c r="B7392" s="258" t="s">
        <v>14</v>
      </c>
    </row>
    <row r="7393">
      <c r="A7393" s="257"/>
      <c r="B7393" s="258" t="s">
        <v>14</v>
      </c>
    </row>
    <row r="7394">
      <c r="A7394" s="257"/>
      <c r="B7394" s="258" t="s">
        <v>14</v>
      </c>
    </row>
    <row r="7395">
      <c r="A7395" s="257"/>
      <c r="B7395" s="258" t="s">
        <v>14</v>
      </c>
    </row>
    <row r="7396">
      <c r="A7396" s="257"/>
      <c r="B7396" s="258" t="s">
        <v>14</v>
      </c>
    </row>
    <row r="7397">
      <c r="A7397" s="257"/>
      <c r="B7397" s="258" t="s">
        <v>14</v>
      </c>
    </row>
    <row r="7398">
      <c r="A7398" s="257"/>
      <c r="B7398" s="258" t="s">
        <v>14</v>
      </c>
    </row>
    <row r="7399">
      <c r="A7399" s="257"/>
      <c r="B7399" s="258" t="s">
        <v>14</v>
      </c>
    </row>
    <row r="7400">
      <c r="A7400" s="257"/>
      <c r="B7400" s="258" t="s">
        <v>14</v>
      </c>
    </row>
    <row r="7401">
      <c r="A7401" s="257"/>
      <c r="B7401" s="258" t="s">
        <v>14</v>
      </c>
    </row>
    <row r="7402">
      <c r="A7402" s="257"/>
      <c r="B7402" s="258" t="s">
        <v>14</v>
      </c>
    </row>
    <row r="7403">
      <c r="A7403" s="257"/>
      <c r="B7403" s="258" t="s">
        <v>14</v>
      </c>
    </row>
    <row r="7404">
      <c r="A7404" s="257"/>
      <c r="B7404" s="258" t="s">
        <v>14</v>
      </c>
    </row>
    <row r="7405">
      <c r="A7405" s="257"/>
      <c r="B7405" s="258" t="s">
        <v>14</v>
      </c>
    </row>
    <row r="7406">
      <c r="A7406" s="257"/>
      <c r="B7406" s="258" t="s">
        <v>14</v>
      </c>
    </row>
    <row r="7407">
      <c r="A7407" s="257"/>
      <c r="B7407" s="258" t="s">
        <v>14</v>
      </c>
    </row>
    <row r="7408">
      <c r="A7408" s="257"/>
      <c r="B7408" s="258" t="s">
        <v>14</v>
      </c>
    </row>
    <row r="7409">
      <c r="A7409" s="257"/>
      <c r="B7409" s="258" t="s">
        <v>14</v>
      </c>
    </row>
    <row r="7410">
      <c r="A7410" s="257"/>
      <c r="B7410" s="258" t="s">
        <v>14</v>
      </c>
    </row>
    <row r="7411">
      <c r="A7411" s="257"/>
      <c r="B7411" s="258" t="s">
        <v>14</v>
      </c>
    </row>
    <row r="7412">
      <c r="A7412" s="257"/>
      <c r="B7412" s="258" t="s">
        <v>14</v>
      </c>
    </row>
    <row r="7413">
      <c r="A7413" s="257"/>
      <c r="B7413" s="258" t="s">
        <v>14</v>
      </c>
    </row>
    <row r="7414">
      <c r="A7414" s="257"/>
      <c r="B7414" s="258" t="s">
        <v>14</v>
      </c>
    </row>
    <row r="7415">
      <c r="A7415" s="257"/>
      <c r="B7415" s="258" t="s">
        <v>14</v>
      </c>
    </row>
    <row r="7416">
      <c r="A7416" s="257"/>
      <c r="B7416" s="258" t="s">
        <v>14</v>
      </c>
    </row>
    <row r="7417">
      <c r="A7417" s="257"/>
      <c r="B7417" s="258" t="s">
        <v>14</v>
      </c>
    </row>
    <row r="7418">
      <c r="A7418" s="257"/>
      <c r="B7418" s="258" t="s">
        <v>14</v>
      </c>
    </row>
    <row r="7419">
      <c r="A7419" s="257"/>
      <c r="B7419" s="258" t="s">
        <v>14</v>
      </c>
    </row>
    <row r="7420">
      <c r="A7420" s="257"/>
      <c r="B7420" s="258" t="s">
        <v>14</v>
      </c>
    </row>
    <row r="7421">
      <c r="A7421" s="257"/>
      <c r="B7421" s="258" t="s">
        <v>14</v>
      </c>
    </row>
    <row r="7422">
      <c r="A7422" s="257"/>
      <c r="B7422" s="258" t="s">
        <v>14</v>
      </c>
    </row>
    <row r="7423">
      <c r="A7423" s="257"/>
      <c r="B7423" s="258" t="s">
        <v>14</v>
      </c>
    </row>
    <row r="7424">
      <c r="A7424" s="257"/>
      <c r="B7424" s="258" t="s">
        <v>14</v>
      </c>
    </row>
    <row r="7425">
      <c r="A7425" s="257"/>
      <c r="B7425" s="258" t="s">
        <v>14</v>
      </c>
    </row>
    <row r="7426">
      <c r="A7426" s="257"/>
      <c r="B7426" s="258" t="s">
        <v>14</v>
      </c>
    </row>
    <row r="7427">
      <c r="A7427" s="257"/>
      <c r="B7427" s="258" t="s">
        <v>14</v>
      </c>
    </row>
    <row r="7428">
      <c r="A7428" s="257"/>
      <c r="B7428" s="258" t="s">
        <v>14</v>
      </c>
    </row>
    <row r="7429">
      <c r="A7429" s="257"/>
      <c r="B7429" s="258" t="s">
        <v>14</v>
      </c>
    </row>
    <row r="7430">
      <c r="A7430" s="257"/>
      <c r="B7430" s="258" t="s">
        <v>14</v>
      </c>
    </row>
    <row r="7431">
      <c r="A7431" s="257"/>
      <c r="B7431" s="258" t="s">
        <v>14</v>
      </c>
    </row>
    <row r="7432">
      <c r="A7432" s="257"/>
      <c r="B7432" s="258" t="s">
        <v>14</v>
      </c>
    </row>
    <row r="7433">
      <c r="A7433" s="257"/>
      <c r="B7433" s="258" t="s">
        <v>14</v>
      </c>
    </row>
    <row r="7434">
      <c r="A7434" s="257"/>
      <c r="B7434" s="258" t="s">
        <v>14</v>
      </c>
    </row>
    <row r="7435">
      <c r="A7435" s="257"/>
      <c r="B7435" s="258" t="s">
        <v>14</v>
      </c>
    </row>
    <row r="7436">
      <c r="A7436" s="257"/>
      <c r="B7436" s="258" t="s">
        <v>14</v>
      </c>
    </row>
    <row r="7437">
      <c r="A7437" s="257"/>
      <c r="B7437" s="258" t="s">
        <v>14</v>
      </c>
    </row>
    <row r="7438">
      <c r="A7438" s="257"/>
      <c r="B7438" s="258" t="s">
        <v>14</v>
      </c>
    </row>
    <row r="7439">
      <c r="A7439" s="257"/>
      <c r="B7439" s="258" t="s">
        <v>14</v>
      </c>
    </row>
    <row r="7440">
      <c r="A7440" s="257"/>
      <c r="B7440" s="258" t="s">
        <v>14</v>
      </c>
    </row>
    <row r="7441">
      <c r="A7441" s="257"/>
      <c r="B7441" s="258" t="s">
        <v>14</v>
      </c>
    </row>
    <row r="7442">
      <c r="A7442" s="257"/>
      <c r="B7442" s="258" t="s">
        <v>14</v>
      </c>
    </row>
    <row r="7443">
      <c r="A7443" s="257"/>
      <c r="B7443" s="258" t="s">
        <v>14</v>
      </c>
    </row>
    <row r="7444">
      <c r="A7444" s="257"/>
      <c r="B7444" s="258" t="s">
        <v>14</v>
      </c>
    </row>
    <row r="7445">
      <c r="A7445" s="257"/>
      <c r="B7445" s="258" t="s">
        <v>14</v>
      </c>
    </row>
    <row r="7446">
      <c r="A7446" s="257"/>
      <c r="B7446" s="258" t="s">
        <v>14</v>
      </c>
    </row>
    <row r="7447">
      <c r="A7447" s="257"/>
      <c r="B7447" s="258" t="s">
        <v>14</v>
      </c>
    </row>
    <row r="7448">
      <c r="A7448" s="257"/>
      <c r="B7448" s="258" t="s">
        <v>14</v>
      </c>
    </row>
    <row r="7449">
      <c r="A7449" s="257"/>
      <c r="B7449" s="258" t="s">
        <v>14</v>
      </c>
    </row>
    <row r="7450">
      <c r="A7450" s="257"/>
      <c r="B7450" s="258" t="s">
        <v>14</v>
      </c>
    </row>
    <row r="7451">
      <c r="A7451" s="257"/>
      <c r="B7451" s="258" t="s">
        <v>14</v>
      </c>
    </row>
    <row r="7452">
      <c r="A7452" s="257"/>
      <c r="B7452" s="258" t="s">
        <v>14</v>
      </c>
    </row>
    <row r="7453">
      <c r="A7453" s="257"/>
      <c r="B7453" s="258" t="s">
        <v>14</v>
      </c>
    </row>
    <row r="7454">
      <c r="A7454" s="257"/>
      <c r="B7454" s="258" t="s">
        <v>14</v>
      </c>
    </row>
    <row r="7455">
      <c r="A7455" s="257"/>
      <c r="B7455" s="258" t="s">
        <v>14</v>
      </c>
    </row>
    <row r="7456">
      <c r="A7456" s="257"/>
      <c r="B7456" s="258" t="s">
        <v>14</v>
      </c>
    </row>
    <row r="7457">
      <c r="A7457" s="257"/>
      <c r="B7457" s="258" t="s">
        <v>14</v>
      </c>
    </row>
    <row r="7458">
      <c r="A7458" s="257"/>
      <c r="B7458" s="258" t="s">
        <v>14</v>
      </c>
    </row>
    <row r="7459">
      <c r="A7459" s="257"/>
      <c r="B7459" s="258" t="s">
        <v>14</v>
      </c>
    </row>
    <row r="7460">
      <c r="A7460" s="257"/>
      <c r="B7460" s="258" t="s">
        <v>14</v>
      </c>
    </row>
    <row r="7461">
      <c r="A7461" s="257"/>
      <c r="B7461" s="258" t="s">
        <v>14</v>
      </c>
    </row>
    <row r="7462">
      <c r="A7462" s="257"/>
      <c r="B7462" s="258" t="s">
        <v>14</v>
      </c>
    </row>
    <row r="7463">
      <c r="A7463" s="257"/>
      <c r="B7463" s="258" t="s">
        <v>14</v>
      </c>
    </row>
    <row r="7464">
      <c r="A7464" s="257"/>
      <c r="B7464" s="258" t="s">
        <v>14</v>
      </c>
    </row>
    <row r="7465">
      <c r="A7465" s="257"/>
      <c r="B7465" s="258" t="s">
        <v>14</v>
      </c>
    </row>
    <row r="7466">
      <c r="A7466" s="257"/>
      <c r="B7466" s="258" t="s">
        <v>14</v>
      </c>
    </row>
    <row r="7467">
      <c r="A7467" s="257"/>
      <c r="B7467" s="258" t="s">
        <v>14</v>
      </c>
    </row>
    <row r="7468">
      <c r="A7468" s="257"/>
      <c r="B7468" s="258" t="s">
        <v>14</v>
      </c>
    </row>
    <row r="7469">
      <c r="A7469" s="257"/>
      <c r="B7469" s="258" t="s">
        <v>14</v>
      </c>
    </row>
    <row r="7470">
      <c r="A7470" s="257"/>
      <c r="B7470" s="258" t="s">
        <v>14</v>
      </c>
    </row>
    <row r="7471">
      <c r="A7471" s="257"/>
      <c r="B7471" s="258" t="s">
        <v>14</v>
      </c>
    </row>
    <row r="7472">
      <c r="A7472" s="257"/>
      <c r="B7472" s="258" t="s">
        <v>14</v>
      </c>
    </row>
    <row r="7473">
      <c r="A7473" s="257"/>
      <c r="B7473" s="258" t="s">
        <v>14</v>
      </c>
    </row>
    <row r="7474">
      <c r="A7474" s="257"/>
      <c r="B7474" s="258" t="s">
        <v>14</v>
      </c>
    </row>
    <row r="7475">
      <c r="A7475" s="257"/>
      <c r="B7475" s="258" t="s">
        <v>14</v>
      </c>
    </row>
    <row r="7476">
      <c r="A7476" s="257"/>
      <c r="B7476" s="258" t="s">
        <v>14</v>
      </c>
    </row>
    <row r="7477">
      <c r="A7477" s="257"/>
      <c r="B7477" s="258" t="s">
        <v>14</v>
      </c>
    </row>
    <row r="7478">
      <c r="A7478" s="257"/>
      <c r="B7478" s="258" t="s">
        <v>14</v>
      </c>
    </row>
    <row r="7479">
      <c r="A7479" s="257"/>
      <c r="B7479" s="258" t="s">
        <v>14</v>
      </c>
    </row>
    <row r="7480">
      <c r="A7480" s="257"/>
      <c r="B7480" s="258" t="s">
        <v>14</v>
      </c>
    </row>
    <row r="7481">
      <c r="A7481" s="257"/>
      <c r="B7481" s="258" t="s">
        <v>14</v>
      </c>
    </row>
    <row r="7482">
      <c r="A7482" s="257"/>
      <c r="B7482" s="258" t="s">
        <v>14</v>
      </c>
    </row>
    <row r="7483">
      <c r="A7483" s="257"/>
      <c r="B7483" s="258" t="s">
        <v>14</v>
      </c>
    </row>
    <row r="7484">
      <c r="A7484" s="257"/>
      <c r="B7484" s="258" t="s">
        <v>14</v>
      </c>
    </row>
    <row r="7485">
      <c r="A7485" s="257"/>
      <c r="B7485" s="258" t="s">
        <v>14</v>
      </c>
    </row>
    <row r="7486">
      <c r="A7486" s="257"/>
      <c r="B7486" s="258" t="s">
        <v>14</v>
      </c>
    </row>
    <row r="7487">
      <c r="A7487" s="257"/>
      <c r="B7487" s="258" t="s">
        <v>14</v>
      </c>
    </row>
    <row r="7488">
      <c r="A7488" s="257"/>
      <c r="B7488" s="258" t="s">
        <v>14</v>
      </c>
    </row>
    <row r="7489">
      <c r="A7489" s="257"/>
      <c r="B7489" s="258" t="s">
        <v>14</v>
      </c>
    </row>
    <row r="7490">
      <c r="A7490" s="257"/>
      <c r="B7490" s="258" t="s">
        <v>14</v>
      </c>
    </row>
    <row r="7491">
      <c r="A7491" s="257"/>
      <c r="B7491" s="258" t="s">
        <v>14</v>
      </c>
    </row>
    <row r="7492">
      <c r="A7492" s="257"/>
      <c r="B7492" s="258" t="s">
        <v>14</v>
      </c>
    </row>
    <row r="7493">
      <c r="A7493" s="257"/>
      <c r="B7493" s="258" t="s">
        <v>14</v>
      </c>
    </row>
    <row r="7494">
      <c r="A7494" s="257"/>
      <c r="B7494" s="258" t="s">
        <v>14</v>
      </c>
    </row>
    <row r="7495">
      <c r="A7495" s="257"/>
      <c r="B7495" s="258" t="s">
        <v>14</v>
      </c>
    </row>
    <row r="7496">
      <c r="A7496" s="257"/>
      <c r="B7496" s="258" t="s">
        <v>14</v>
      </c>
    </row>
    <row r="7497">
      <c r="A7497" s="257"/>
      <c r="B7497" s="258" t="s">
        <v>14</v>
      </c>
    </row>
    <row r="7498">
      <c r="A7498" s="257"/>
      <c r="B7498" s="258" t="s">
        <v>14</v>
      </c>
    </row>
    <row r="7499">
      <c r="A7499" s="257"/>
      <c r="B7499" s="258" t="s">
        <v>14</v>
      </c>
    </row>
    <row r="7500">
      <c r="A7500" s="257"/>
      <c r="B7500" s="258" t="s">
        <v>14</v>
      </c>
    </row>
    <row r="7501">
      <c r="A7501" s="257"/>
      <c r="B7501" s="258" t="s">
        <v>14</v>
      </c>
    </row>
    <row r="7502">
      <c r="A7502" s="257"/>
      <c r="B7502" s="258" t="s">
        <v>14</v>
      </c>
    </row>
    <row r="7503">
      <c r="A7503" s="257"/>
      <c r="B7503" s="258" t="s">
        <v>14</v>
      </c>
    </row>
    <row r="7504">
      <c r="A7504" s="257"/>
      <c r="B7504" s="258" t="s">
        <v>14</v>
      </c>
    </row>
    <row r="7505">
      <c r="A7505" s="257"/>
      <c r="B7505" s="258" t="s">
        <v>14</v>
      </c>
    </row>
    <row r="7506">
      <c r="A7506" s="257"/>
      <c r="B7506" s="258" t="s">
        <v>14</v>
      </c>
    </row>
    <row r="7507">
      <c r="A7507" s="257"/>
      <c r="B7507" s="258" t="s">
        <v>14</v>
      </c>
    </row>
    <row r="7508">
      <c r="A7508" s="257"/>
      <c r="B7508" s="258" t="s">
        <v>14</v>
      </c>
    </row>
    <row r="7509">
      <c r="A7509" s="257"/>
      <c r="B7509" s="258" t="s">
        <v>14</v>
      </c>
    </row>
    <row r="7510">
      <c r="A7510" s="257"/>
      <c r="B7510" s="258" t="s">
        <v>14</v>
      </c>
    </row>
    <row r="7511">
      <c r="A7511" s="257"/>
      <c r="B7511" s="258" t="s">
        <v>14</v>
      </c>
    </row>
    <row r="7512">
      <c r="A7512" s="257"/>
      <c r="B7512" s="258" t="s">
        <v>14</v>
      </c>
    </row>
    <row r="7513">
      <c r="A7513" s="257"/>
      <c r="B7513" s="258" t="s">
        <v>14</v>
      </c>
    </row>
    <row r="7514">
      <c r="A7514" s="257"/>
      <c r="B7514" s="258" t="s">
        <v>14</v>
      </c>
    </row>
    <row r="7515">
      <c r="A7515" s="257"/>
      <c r="B7515" s="258" t="s">
        <v>14</v>
      </c>
    </row>
    <row r="7516">
      <c r="A7516" s="257"/>
      <c r="B7516" s="258" t="s">
        <v>14</v>
      </c>
    </row>
    <row r="7517">
      <c r="A7517" s="257"/>
      <c r="B7517" s="258" t="s">
        <v>14</v>
      </c>
    </row>
    <row r="7518">
      <c r="A7518" s="257"/>
      <c r="B7518" s="258" t="s">
        <v>14</v>
      </c>
    </row>
    <row r="7519">
      <c r="A7519" s="257"/>
      <c r="B7519" s="258" t="s">
        <v>14</v>
      </c>
    </row>
    <row r="7520">
      <c r="A7520" s="257"/>
      <c r="B7520" s="258" t="s">
        <v>14</v>
      </c>
    </row>
    <row r="7521">
      <c r="A7521" s="257"/>
      <c r="B7521" s="258" t="s">
        <v>14</v>
      </c>
    </row>
    <row r="7522">
      <c r="A7522" s="257"/>
      <c r="B7522" s="258" t="s">
        <v>14</v>
      </c>
    </row>
    <row r="7523">
      <c r="A7523" s="257"/>
      <c r="B7523" s="258" t="s">
        <v>14</v>
      </c>
    </row>
    <row r="7524">
      <c r="A7524" s="257"/>
      <c r="B7524" s="258" t="s">
        <v>14</v>
      </c>
    </row>
    <row r="7525">
      <c r="A7525" s="257"/>
      <c r="B7525" s="258" t="s">
        <v>14</v>
      </c>
    </row>
    <row r="7526">
      <c r="A7526" s="257"/>
      <c r="B7526" s="258" t="s">
        <v>14</v>
      </c>
    </row>
    <row r="7527">
      <c r="A7527" s="257"/>
      <c r="B7527" s="258" t="s">
        <v>14</v>
      </c>
    </row>
    <row r="7528">
      <c r="A7528" s="257"/>
      <c r="B7528" s="258" t="s">
        <v>14</v>
      </c>
    </row>
    <row r="7529">
      <c r="A7529" s="257"/>
      <c r="B7529" s="258" t="s">
        <v>14</v>
      </c>
    </row>
    <row r="7530">
      <c r="A7530" s="257"/>
      <c r="B7530" s="258" t="s">
        <v>14</v>
      </c>
    </row>
    <row r="7531">
      <c r="A7531" s="257"/>
      <c r="B7531" s="258" t="s">
        <v>14</v>
      </c>
    </row>
    <row r="7532">
      <c r="A7532" s="257"/>
      <c r="B7532" s="258" t="s">
        <v>14</v>
      </c>
    </row>
    <row r="7533">
      <c r="A7533" s="257"/>
      <c r="B7533" s="258" t="s">
        <v>14</v>
      </c>
    </row>
    <row r="7534">
      <c r="A7534" s="257"/>
      <c r="B7534" s="258" t="s">
        <v>14</v>
      </c>
    </row>
    <row r="7535">
      <c r="A7535" s="257"/>
      <c r="B7535" s="258" t="s">
        <v>14</v>
      </c>
    </row>
    <row r="7536">
      <c r="A7536" s="257"/>
      <c r="B7536" s="258" t="s">
        <v>14</v>
      </c>
    </row>
    <row r="7537">
      <c r="A7537" s="257"/>
      <c r="B7537" s="258" t="s">
        <v>14</v>
      </c>
    </row>
    <row r="7538">
      <c r="A7538" s="257"/>
      <c r="B7538" s="258" t="s">
        <v>14</v>
      </c>
    </row>
    <row r="7539">
      <c r="A7539" s="257"/>
      <c r="B7539" s="258" t="s">
        <v>14</v>
      </c>
    </row>
    <row r="7540">
      <c r="A7540" s="257"/>
      <c r="B7540" s="258" t="s">
        <v>14</v>
      </c>
    </row>
    <row r="7541">
      <c r="A7541" s="257"/>
      <c r="B7541" s="258" t="s">
        <v>14</v>
      </c>
    </row>
    <row r="7542">
      <c r="A7542" s="257"/>
      <c r="B7542" s="258" t="s">
        <v>14</v>
      </c>
    </row>
    <row r="7543">
      <c r="A7543" s="257"/>
      <c r="B7543" s="258" t="s">
        <v>14</v>
      </c>
    </row>
    <row r="7544">
      <c r="A7544" s="257"/>
      <c r="B7544" s="258" t="s">
        <v>14</v>
      </c>
    </row>
    <row r="7545">
      <c r="A7545" s="257"/>
      <c r="B7545" s="258" t="s">
        <v>14</v>
      </c>
    </row>
    <row r="7546">
      <c r="A7546" s="257"/>
      <c r="B7546" s="258" t="s">
        <v>14</v>
      </c>
    </row>
    <row r="7547">
      <c r="A7547" s="257"/>
      <c r="B7547" s="258" t="s">
        <v>14</v>
      </c>
    </row>
    <row r="7548">
      <c r="A7548" s="257"/>
      <c r="B7548" s="258" t="s">
        <v>14</v>
      </c>
    </row>
    <row r="7549">
      <c r="A7549" s="257"/>
      <c r="B7549" s="258" t="s">
        <v>14</v>
      </c>
    </row>
    <row r="7550">
      <c r="A7550" s="257"/>
      <c r="B7550" s="258" t="s">
        <v>14</v>
      </c>
    </row>
    <row r="7551">
      <c r="A7551" s="257"/>
      <c r="B7551" s="258" t="s">
        <v>14</v>
      </c>
    </row>
    <row r="7552">
      <c r="A7552" s="257"/>
      <c r="B7552" s="258" t="s">
        <v>14</v>
      </c>
    </row>
    <row r="7553">
      <c r="A7553" s="257"/>
      <c r="B7553" s="258" t="s">
        <v>14</v>
      </c>
    </row>
    <row r="7554">
      <c r="A7554" s="257"/>
      <c r="B7554" s="258" t="s">
        <v>14</v>
      </c>
    </row>
    <row r="7555">
      <c r="A7555" s="257"/>
      <c r="B7555" s="258" t="s">
        <v>14</v>
      </c>
    </row>
    <row r="7556">
      <c r="A7556" s="257"/>
      <c r="B7556" s="258" t="s">
        <v>14</v>
      </c>
    </row>
    <row r="7557">
      <c r="A7557" s="257"/>
      <c r="B7557" s="258" t="s">
        <v>14</v>
      </c>
    </row>
    <row r="7558">
      <c r="A7558" s="257"/>
      <c r="B7558" s="258" t="s">
        <v>14</v>
      </c>
    </row>
    <row r="7559">
      <c r="A7559" s="257"/>
      <c r="B7559" s="258" t="s">
        <v>14</v>
      </c>
    </row>
    <row r="7560">
      <c r="A7560" s="257"/>
      <c r="B7560" s="258" t="s">
        <v>14</v>
      </c>
    </row>
    <row r="7561">
      <c r="A7561" s="257"/>
      <c r="B7561" s="258" t="s">
        <v>14</v>
      </c>
    </row>
    <row r="7562">
      <c r="A7562" s="257"/>
      <c r="B7562" s="258" t="s">
        <v>14</v>
      </c>
    </row>
    <row r="7563">
      <c r="A7563" s="257"/>
      <c r="B7563" s="258" t="s">
        <v>14</v>
      </c>
    </row>
    <row r="7564">
      <c r="A7564" s="257"/>
      <c r="B7564" s="258" t="s">
        <v>14</v>
      </c>
    </row>
    <row r="7565">
      <c r="A7565" s="257"/>
      <c r="B7565" s="258" t="s">
        <v>14</v>
      </c>
    </row>
    <row r="7566">
      <c r="A7566" s="257"/>
      <c r="B7566" s="258" t="s">
        <v>14</v>
      </c>
    </row>
    <row r="7567">
      <c r="A7567" s="257"/>
      <c r="B7567" s="258" t="s">
        <v>14</v>
      </c>
    </row>
    <row r="7568">
      <c r="A7568" s="257"/>
      <c r="B7568" s="258" t="s">
        <v>14</v>
      </c>
    </row>
    <row r="7569">
      <c r="A7569" s="257"/>
      <c r="B7569" s="258" t="s">
        <v>14</v>
      </c>
    </row>
    <row r="7570">
      <c r="A7570" s="257"/>
      <c r="B7570" s="258" t="s">
        <v>14</v>
      </c>
    </row>
    <row r="7571">
      <c r="A7571" s="257"/>
      <c r="B7571" s="258" t="s">
        <v>14</v>
      </c>
    </row>
    <row r="7572">
      <c r="A7572" s="257"/>
      <c r="B7572" s="258" t="s">
        <v>14</v>
      </c>
    </row>
    <row r="7573">
      <c r="A7573" s="257"/>
      <c r="B7573" s="258" t="s">
        <v>14</v>
      </c>
    </row>
    <row r="7574">
      <c r="A7574" s="257"/>
      <c r="B7574" s="258" t="s">
        <v>14</v>
      </c>
    </row>
    <row r="7575">
      <c r="A7575" s="257"/>
      <c r="B7575" s="258" t="s">
        <v>14</v>
      </c>
    </row>
    <row r="7576">
      <c r="A7576" s="257"/>
      <c r="B7576" s="258" t="s">
        <v>14</v>
      </c>
    </row>
    <row r="7577">
      <c r="A7577" s="257"/>
      <c r="B7577" s="258" t="s">
        <v>14</v>
      </c>
    </row>
    <row r="7578">
      <c r="A7578" s="257"/>
      <c r="B7578" s="258" t="s">
        <v>14</v>
      </c>
    </row>
    <row r="7579">
      <c r="A7579" s="257"/>
      <c r="B7579" s="258" t="s">
        <v>14</v>
      </c>
    </row>
    <row r="7580">
      <c r="A7580" s="257"/>
      <c r="B7580" s="258" t="s">
        <v>14</v>
      </c>
    </row>
    <row r="7581">
      <c r="A7581" s="257"/>
      <c r="B7581" s="258" t="s">
        <v>14</v>
      </c>
    </row>
    <row r="7582">
      <c r="A7582" s="257"/>
      <c r="B7582" s="258" t="s">
        <v>14</v>
      </c>
    </row>
    <row r="7583">
      <c r="A7583" s="257"/>
      <c r="B7583" s="258" t="s">
        <v>14</v>
      </c>
    </row>
    <row r="7584">
      <c r="A7584" s="257"/>
      <c r="B7584" s="258" t="s">
        <v>14</v>
      </c>
    </row>
    <row r="7585">
      <c r="A7585" s="257"/>
      <c r="B7585" s="258" t="s">
        <v>14</v>
      </c>
    </row>
    <row r="7586">
      <c r="A7586" s="257"/>
      <c r="B7586" s="258" t="s">
        <v>14</v>
      </c>
    </row>
    <row r="7587">
      <c r="A7587" s="257"/>
      <c r="B7587" s="258" t="s">
        <v>14</v>
      </c>
    </row>
    <row r="7588">
      <c r="A7588" s="257"/>
      <c r="B7588" s="258" t="s">
        <v>14</v>
      </c>
    </row>
    <row r="7589">
      <c r="A7589" s="257"/>
      <c r="B7589" s="258" t="s">
        <v>14</v>
      </c>
    </row>
    <row r="7590">
      <c r="A7590" s="257"/>
      <c r="B7590" s="258" t="s">
        <v>14</v>
      </c>
    </row>
    <row r="7591">
      <c r="A7591" s="257"/>
      <c r="B7591" s="258" t="s">
        <v>14</v>
      </c>
    </row>
    <row r="7592">
      <c r="A7592" s="257"/>
      <c r="B7592" s="258" t="s">
        <v>14</v>
      </c>
    </row>
    <row r="7593">
      <c r="A7593" s="257"/>
      <c r="B7593" s="258" t="s">
        <v>14</v>
      </c>
    </row>
    <row r="7594">
      <c r="A7594" s="257"/>
      <c r="B7594" s="258" t="s">
        <v>14</v>
      </c>
    </row>
    <row r="7595">
      <c r="A7595" s="257"/>
      <c r="B7595" s="258" t="s">
        <v>14</v>
      </c>
    </row>
    <row r="7596">
      <c r="A7596" s="257"/>
      <c r="B7596" s="258" t="s">
        <v>14</v>
      </c>
    </row>
    <row r="7597">
      <c r="A7597" s="257"/>
      <c r="B7597" s="258" t="s">
        <v>14</v>
      </c>
    </row>
    <row r="7598">
      <c r="A7598" s="257"/>
      <c r="B7598" s="258" t="s">
        <v>14</v>
      </c>
    </row>
    <row r="7599">
      <c r="A7599" s="257"/>
      <c r="B7599" s="258" t="s">
        <v>14</v>
      </c>
    </row>
    <row r="7600">
      <c r="A7600" s="257"/>
      <c r="B7600" s="258" t="s">
        <v>14</v>
      </c>
    </row>
    <row r="7601">
      <c r="A7601" s="257"/>
      <c r="B7601" s="258" t="s">
        <v>14</v>
      </c>
    </row>
    <row r="7602">
      <c r="A7602" s="257"/>
      <c r="B7602" s="258" t="s">
        <v>14</v>
      </c>
    </row>
    <row r="7603">
      <c r="A7603" s="257"/>
      <c r="B7603" s="258" t="s">
        <v>14</v>
      </c>
    </row>
    <row r="7604">
      <c r="A7604" s="257"/>
      <c r="B7604" s="258" t="s">
        <v>14</v>
      </c>
    </row>
    <row r="7605">
      <c r="A7605" s="257"/>
      <c r="B7605" s="258" t="s">
        <v>14</v>
      </c>
    </row>
    <row r="7606">
      <c r="A7606" s="257"/>
      <c r="B7606" s="258" t="s">
        <v>14</v>
      </c>
    </row>
    <row r="7607">
      <c r="A7607" s="257"/>
      <c r="B7607" s="258" t="s">
        <v>14</v>
      </c>
    </row>
    <row r="7608">
      <c r="A7608" s="257"/>
      <c r="B7608" s="258" t="s">
        <v>14</v>
      </c>
    </row>
    <row r="7609">
      <c r="A7609" s="257"/>
      <c r="B7609" s="258" t="s">
        <v>14</v>
      </c>
    </row>
    <row r="7610">
      <c r="A7610" s="257"/>
      <c r="B7610" s="258" t="s">
        <v>14</v>
      </c>
    </row>
    <row r="7611">
      <c r="A7611" s="257"/>
      <c r="B7611" s="258" t="s">
        <v>14</v>
      </c>
    </row>
    <row r="7612">
      <c r="A7612" s="257"/>
      <c r="B7612" s="258" t="s">
        <v>14</v>
      </c>
    </row>
    <row r="7613">
      <c r="A7613" s="257"/>
      <c r="B7613" s="258" t="s">
        <v>14</v>
      </c>
    </row>
    <row r="7614">
      <c r="A7614" s="257"/>
      <c r="B7614" s="258" t="s">
        <v>14</v>
      </c>
    </row>
    <row r="7615">
      <c r="A7615" s="257"/>
      <c r="B7615" s="258" t="s">
        <v>14</v>
      </c>
    </row>
    <row r="7616">
      <c r="A7616" s="257"/>
      <c r="B7616" s="258" t="s">
        <v>14</v>
      </c>
    </row>
    <row r="7617">
      <c r="A7617" s="257"/>
      <c r="B7617" s="258" t="s">
        <v>14</v>
      </c>
    </row>
    <row r="7618">
      <c r="A7618" s="257"/>
      <c r="B7618" s="258" t="s">
        <v>14</v>
      </c>
    </row>
    <row r="7619">
      <c r="A7619" s="257"/>
      <c r="B7619" s="258" t="s">
        <v>14</v>
      </c>
    </row>
    <row r="7620">
      <c r="A7620" s="257"/>
      <c r="B7620" s="258" t="s">
        <v>14</v>
      </c>
    </row>
    <row r="7621">
      <c r="A7621" s="257"/>
      <c r="B7621" s="258" t="s">
        <v>14</v>
      </c>
    </row>
    <row r="7622">
      <c r="A7622" s="257"/>
      <c r="B7622" s="258" t="s">
        <v>14</v>
      </c>
    </row>
    <row r="7623">
      <c r="A7623" s="257"/>
      <c r="B7623" s="258" t="s">
        <v>14</v>
      </c>
    </row>
    <row r="7624">
      <c r="A7624" s="257"/>
      <c r="B7624" s="258" t="s">
        <v>14</v>
      </c>
    </row>
    <row r="7625">
      <c r="A7625" s="257"/>
      <c r="B7625" s="258" t="s">
        <v>14</v>
      </c>
    </row>
    <row r="7626">
      <c r="A7626" s="257"/>
      <c r="B7626" s="258" t="s">
        <v>14</v>
      </c>
    </row>
    <row r="7627">
      <c r="A7627" s="257"/>
      <c r="B7627" s="258" t="s">
        <v>14</v>
      </c>
    </row>
    <row r="7628">
      <c r="A7628" s="257"/>
      <c r="B7628" s="258" t="s">
        <v>14</v>
      </c>
    </row>
    <row r="7629">
      <c r="A7629" s="257"/>
      <c r="B7629" s="258" t="s">
        <v>14</v>
      </c>
    </row>
    <row r="7630">
      <c r="A7630" s="257"/>
      <c r="B7630" s="258" t="s">
        <v>14</v>
      </c>
    </row>
    <row r="7631">
      <c r="A7631" s="257"/>
      <c r="B7631" s="258" t="s">
        <v>14</v>
      </c>
    </row>
    <row r="7632">
      <c r="A7632" s="257"/>
      <c r="B7632" s="258" t="s">
        <v>14</v>
      </c>
    </row>
    <row r="7633">
      <c r="A7633" s="257"/>
      <c r="B7633" s="258" t="s">
        <v>14</v>
      </c>
    </row>
    <row r="7634">
      <c r="A7634" s="257"/>
      <c r="B7634" s="258" t="s">
        <v>14</v>
      </c>
    </row>
    <row r="7635">
      <c r="A7635" s="257"/>
      <c r="B7635" s="258" t="s">
        <v>14</v>
      </c>
    </row>
    <row r="7636">
      <c r="A7636" s="257"/>
      <c r="B7636" s="258" t="s">
        <v>14</v>
      </c>
    </row>
    <row r="7637">
      <c r="A7637" s="257"/>
      <c r="B7637" s="258" t="s">
        <v>14</v>
      </c>
    </row>
    <row r="7638">
      <c r="A7638" s="257"/>
      <c r="B7638" s="258" t="s">
        <v>14</v>
      </c>
    </row>
    <row r="7639">
      <c r="A7639" s="257"/>
      <c r="B7639" s="258" t="s">
        <v>14</v>
      </c>
    </row>
    <row r="7640">
      <c r="A7640" s="257"/>
      <c r="B7640" s="258" t="s">
        <v>14</v>
      </c>
    </row>
    <row r="7641">
      <c r="A7641" s="257"/>
      <c r="B7641" s="258" t="s">
        <v>14</v>
      </c>
    </row>
    <row r="7642">
      <c r="A7642" s="257"/>
      <c r="B7642" s="258" t="s">
        <v>14</v>
      </c>
    </row>
    <row r="7643">
      <c r="A7643" s="257"/>
      <c r="B7643" s="258" t="s">
        <v>14</v>
      </c>
    </row>
    <row r="7644">
      <c r="A7644" s="257"/>
      <c r="B7644" s="258" t="s">
        <v>14</v>
      </c>
    </row>
    <row r="7645">
      <c r="A7645" s="257"/>
      <c r="B7645" s="258" t="s">
        <v>14</v>
      </c>
    </row>
    <row r="7646">
      <c r="A7646" s="257"/>
      <c r="B7646" s="258" t="s">
        <v>14</v>
      </c>
    </row>
    <row r="7647">
      <c r="A7647" s="257"/>
      <c r="B7647" s="258" t="s">
        <v>14</v>
      </c>
    </row>
    <row r="7648">
      <c r="A7648" s="257"/>
      <c r="B7648" s="258" t="s">
        <v>14</v>
      </c>
    </row>
    <row r="7649">
      <c r="A7649" s="257"/>
      <c r="B7649" s="258" t="s">
        <v>14</v>
      </c>
    </row>
    <row r="7650">
      <c r="A7650" s="257"/>
      <c r="B7650" s="258" t="s">
        <v>14</v>
      </c>
    </row>
    <row r="7651">
      <c r="A7651" s="257"/>
      <c r="B7651" s="258" t="s">
        <v>14</v>
      </c>
    </row>
    <row r="7652">
      <c r="A7652" s="257"/>
      <c r="B7652" s="258" t="s">
        <v>14</v>
      </c>
    </row>
    <row r="7653">
      <c r="A7653" s="257"/>
      <c r="B7653" s="258" t="s">
        <v>14</v>
      </c>
    </row>
    <row r="7654">
      <c r="A7654" s="257"/>
      <c r="B7654" s="258" t="s">
        <v>14</v>
      </c>
    </row>
    <row r="7655">
      <c r="A7655" s="257"/>
      <c r="B7655" s="258" t="s">
        <v>14</v>
      </c>
    </row>
    <row r="7656">
      <c r="A7656" s="257"/>
      <c r="B7656" s="258" t="s">
        <v>14</v>
      </c>
    </row>
    <row r="7657">
      <c r="A7657" s="257"/>
      <c r="B7657" s="258" t="s">
        <v>14</v>
      </c>
    </row>
    <row r="7658">
      <c r="A7658" s="257"/>
      <c r="B7658" s="258" t="s">
        <v>14</v>
      </c>
    </row>
    <row r="7659">
      <c r="A7659" s="257"/>
      <c r="B7659" s="258" t="s">
        <v>14</v>
      </c>
    </row>
    <row r="7660">
      <c r="A7660" s="257"/>
      <c r="B7660" s="258" t="s">
        <v>14</v>
      </c>
    </row>
    <row r="7661">
      <c r="A7661" s="257"/>
      <c r="B7661" s="258" t="s">
        <v>14</v>
      </c>
    </row>
    <row r="7662">
      <c r="A7662" s="257"/>
      <c r="B7662" s="258" t="s">
        <v>14</v>
      </c>
    </row>
    <row r="7663">
      <c r="A7663" s="257"/>
      <c r="B7663" s="258" t="s">
        <v>14</v>
      </c>
    </row>
    <row r="7664">
      <c r="A7664" s="257"/>
      <c r="B7664" s="258" t="s">
        <v>14</v>
      </c>
    </row>
    <row r="7665">
      <c r="A7665" s="257"/>
      <c r="B7665" s="258" t="s">
        <v>14</v>
      </c>
    </row>
    <row r="7666">
      <c r="A7666" s="257"/>
      <c r="B7666" s="258" t="s">
        <v>14</v>
      </c>
    </row>
    <row r="7667">
      <c r="A7667" s="257"/>
      <c r="B7667" s="258" t="s">
        <v>14</v>
      </c>
    </row>
    <row r="7668">
      <c r="A7668" s="257"/>
      <c r="B7668" s="258" t="s">
        <v>14</v>
      </c>
    </row>
    <row r="7669">
      <c r="A7669" s="257"/>
      <c r="B7669" s="258" t="s">
        <v>14</v>
      </c>
    </row>
    <row r="7670">
      <c r="A7670" s="257"/>
      <c r="B7670" s="258" t="s">
        <v>14</v>
      </c>
    </row>
    <row r="7671">
      <c r="A7671" s="257"/>
      <c r="B7671" s="258" t="s">
        <v>14</v>
      </c>
    </row>
    <row r="7672">
      <c r="A7672" s="257"/>
      <c r="B7672" s="258" t="s">
        <v>14</v>
      </c>
    </row>
    <row r="7673">
      <c r="A7673" s="257"/>
      <c r="B7673" s="258" t="s">
        <v>14</v>
      </c>
    </row>
    <row r="7674">
      <c r="A7674" s="257"/>
      <c r="B7674" s="258" t="s">
        <v>14</v>
      </c>
    </row>
    <row r="7675">
      <c r="A7675" s="257"/>
      <c r="B7675" s="258" t="s">
        <v>14</v>
      </c>
    </row>
    <row r="7676">
      <c r="A7676" s="257"/>
      <c r="B7676" s="258" t="s">
        <v>14</v>
      </c>
    </row>
    <row r="7677">
      <c r="A7677" s="257"/>
      <c r="B7677" s="258" t="s">
        <v>14</v>
      </c>
    </row>
    <row r="7678">
      <c r="A7678" s="257"/>
      <c r="B7678" s="258" t="s">
        <v>14</v>
      </c>
    </row>
    <row r="7679">
      <c r="A7679" s="257"/>
      <c r="B7679" s="258" t="s">
        <v>14</v>
      </c>
    </row>
    <row r="7680">
      <c r="A7680" s="257"/>
      <c r="B7680" s="258" t="s">
        <v>14</v>
      </c>
    </row>
    <row r="7681">
      <c r="A7681" s="257"/>
      <c r="B7681" s="258" t="s">
        <v>14</v>
      </c>
    </row>
    <row r="7682">
      <c r="A7682" s="257"/>
      <c r="B7682" s="258" t="s">
        <v>14</v>
      </c>
    </row>
    <row r="7683">
      <c r="A7683" s="257"/>
      <c r="B7683" s="258" t="s">
        <v>14</v>
      </c>
    </row>
    <row r="7684">
      <c r="A7684" s="257"/>
      <c r="B7684" s="258" t="s">
        <v>14</v>
      </c>
    </row>
    <row r="7685">
      <c r="A7685" s="257"/>
      <c r="B7685" s="258" t="s">
        <v>14</v>
      </c>
    </row>
    <row r="7686">
      <c r="A7686" s="257"/>
      <c r="B7686" s="258" t="s">
        <v>14</v>
      </c>
    </row>
    <row r="7687">
      <c r="A7687" s="257"/>
      <c r="B7687" s="258" t="s">
        <v>14</v>
      </c>
    </row>
    <row r="7688">
      <c r="A7688" s="257"/>
      <c r="B7688" s="258" t="s">
        <v>14</v>
      </c>
    </row>
    <row r="7689">
      <c r="A7689" s="257"/>
      <c r="B7689" s="258" t="s">
        <v>14</v>
      </c>
    </row>
    <row r="7690">
      <c r="A7690" s="257"/>
      <c r="B7690" s="258" t="s">
        <v>14</v>
      </c>
    </row>
    <row r="7691">
      <c r="A7691" s="257"/>
      <c r="B7691" s="258" t="s">
        <v>14</v>
      </c>
    </row>
    <row r="7692">
      <c r="A7692" s="257"/>
      <c r="B7692" s="258" t="s">
        <v>14</v>
      </c>
    </row>
    <row r="7693">
      <c r="A7693" s="257"/>
      <c r="B7693" s="258" t="s">
        <v>14</v>
      </c>
    </row>
    <row r="7694">
      <c r="A7694" s="257"/>
      <c r="B7694" s="258" t="s">
        <v>14</v>
      </c>
    </row>
    <row r="7695">
      <c r="A7695" s="257"/>
      <c r="B7695" s="258" t="s">
        <v>14</v>
      </c>
    </row>
    <row r="7696">
      <c r="A7696" s="257"/>
      <c r="B7696" s="258" t="s">
        <v>14</v>
      </c>
    </row>
    <row r="7697">
      <c r="A7697" s="257"/>
      <c r="B7697" s="258" t="s">
        <v>14</v>
      </c>
    </row>
    <row r="7698">
      <c r="A7698" s="257"/>
      <c r="B7698" s="258" t="s">
        <v>14</v>
      </c>
    </row>
    <row r="7699">
      <c r="A7699" s="257"/>
      <c r="B7699" s="258" t="s">
        <v>14</v>
      </c>
    </row>
    <row r="7700">
      <c r="A7700" s="257"/>
      <c r="B7700" s="258" t="s">
        <v>14</v>
      </c>
    </row>
    <row r="7701">
      <c r="A7701" s="257"/>
      <c r="B7701" s="258" t="s">
        <v>14</v>
      </c>
    </row>
    <row r="7702">
      <c r="A7702" s="257"/>
      <c r="B7702" s="258" t="s">
        <v>14</v>
      </c>
    </row>
    <row r="7703">
      <c r="A7703" s="257"/>
      <c r="B7703" s="258" t="s">
        <v>14</v>
      </c>
    </row>
    <row r="7704">
      <c r="A7704" s="257"/>
      <c r="B7704" s="258" t="s">
        <v>14</v>
      </c>
    </row>
    <row r="7705">
      <c r="A7705" s="257"/>
      <c r="B7705" s="258" t="s">
        <v>14</v>
      </c>
    </row>
    <row r="7706">
      <c r="A7706" s="257"/>
      <c r="B7706" s="258" t="s">
        <v>14</v>
      </c>
    </row>
    <row r="7707">
      <c r="A7707" s="257"/>
      <c r="B7707" s="258" t="s">
        <v>14</v>
      </c>
    </row>
    <row r="7708">
      <c r="A7708" s="257"/>
      <c r="B7708" s="258" t="s">
        <v>14</v>
      </c>
    </row>
    <row r="7709">
      <c r="A7709" s="257"/>
      <c r="B7709" s="258" t="s">
        <v>14</v>
      </c>
    </row>
    <row r="7710">
      <c r="A7710" s="257"/>
      <c r="B7710" s="258" t="s">
        <v>14</v>
      </c>
    </row>
    <row r="7711">
      <c r="A7711" s="257"/>
      <c r="B7711" s="258" t="s">
        <v>14</v>
      </c>
    </row>
    <row r="7712">
      <c r="A7712" s="257"/>
      <c r="B7712" s="258" t="s">
        <v>14</v>
      </c>
    </row>
    <row r="7713">
      <c r="A7713" s="257"/>
      <c r="B7713" s="258" t="s">
        <v>14</v>
      </c>
    </row>
    <row r="7714">
      <c r="A7714" s="257"/>
      <c r="B7714" s="258" t="s">
        <v>14</v>
      </c>
    </row>
    <row r="7715">
      <c r="A7715" s="257"/>
      <c r="B7715" s="258" t="s">
        <v>14</v>
      </c>
    </row>
    <row r="7716">
      <c r="A7716" s="257"/>
      <c r="B7716" s="258" t="s">
        <v>14</v>
      </c>
    </row>
    <row r="7717">
      <c r="A7717" s="257"/>
      <c r="B7717" s="258" t="s">
        <v>14</v>
      </c>
    </row>
    <row r="7718">
      <c r="A7718" s="257"/>
      <c r="B7718" s="258" t="s">
        <v>14</v>
      </c>
    </row>
    <row r="7719">
      <c r="A7719" s="257"/>
      <c r="B7719" s="258" t="s">
        <v>14</v>
      </c>
    </row>
    <row r="7720">
      <c r="A7720" s="257"/>
      <c r="B7720" s="258" t="s">
        <v>14</v>
      </c>
    </row>
    <row r="7721">
      <c r="A7721" s="257"/>
      <c r="B7721" s="258" t="s">
        <v>14</v>
      </c>
    </row>
    <row r="7722">
      <c r="A7722" s="257"/>
      <c r="B7722" s="258" t="s">
        <v>14</v>
      </c>
    </row>
    <row r="7723">
      <c r="A7723" s="257"/>
      <c r="B7723" s="258" t="s">
        <v>14</v>
      </c>
    </row>
    <row r="7724">
      <c r="A7724" s="257"/>
      <c r="B7724" s="258" t="s">
        <v>14</v>
      </c>
    </row>
    <row r="7725">
      <c r="A7725" s="257"/>
      <c r="B7725" s="258" t="s">
        <v>14</v>
      </c>
    </row>
    <row r="7726">
      <c r="A7726" s="257"/>
      <c r="B7726" s="258" t="s">
        <v>14</v>
      </c>
    </row>
    <row r="7727">
      <c r="A7727" s="257"/>
      <c r="B7727" s="258" t="s">
        <v>14</v>
      </c>
    </row>
    <row r="7728">
      <c r="A7728" s="257"/>
      <c r="B7728" s="258" t="s">
        <v>14</v>
      </c>
    </row>
    <row r="7729">
      <c r="A7729" s="257"/>
      <c r="B7729" s="258" t="s">
        <v>14</v>
      </c>
    </row>
    <row r="7730">
      <c r="A7730" s="257"/>
      <c r="B7730" s="258" t="s">
        <v>14</v>
      </c>
    </row>
    <row r="7731">
      <c r="A7731" s="257"/>
      <c r="B7731" s="258" t="s">
        <v>14</v>
      </c>
    </row>
    <row r="7732">
      <c r="A7732" s="257"/>
      <c r="B7732" s="258" t="s">
        <v>14</v>
      </c>
    </row>
    <row r="7733">
      <c r="A7733" s="257"/>
      <c r="B7733" s="258" t="s">
        <v>14</v>
      </c>
    </row>
    <row r="7734">
      <c r="A7734" s="257"/>
      <c r="B7734" s="258" t="s">
        <v>14</v>
      </c>
    </row>
    <row r="7735">
      <c r="A7735" s="257"/>
      <c r="B7735" s="258" t="s">
        <v>14</v>
      </c>
    </row>
    <row r="7736">
      <c r="A7736" s="257"/>
      <c r="B7736" s="258" t="s">
        <v>14</v>
      </c>
    </row>
    <row r="7737">
      <c r="A7737" s="257"/>
      <c r="B7737" s="258" t="s">
        <v>14</v>
      </c>
    </row>
    <row r="7738">
      <c r="A7738" s="257"/>
      <c r="B7738" s="258" t="s">
        <v>14</v>
      </c>
    </row>
    <row r="7739">
      <c r="A7739" s="257"/>
      <c r="B7739" s="258" t="s">
        <v>14</v>
      </c>
    </row>
    <row r="7740">
      <c r="A7740" s="257"/>
      <c r="B7740" s="258" t="s">
        <v>14</v>
      </c>
    </row>
    <row r="7741">
      <c r="A7741" s="257"/>
      <c r="B7741" s="258" t="s">
        <v>14</v>
      </c>
    </row>
    <row r="7742">
      <c r="A7742" s="257"/>
      <c r="B7742" s="258" t="s">
        <v>14</v>
      </c>
    </row>
    <row r="7743">
      <c r="A7743" s="257"/>
      <c r="B7743" s="258" t="s">
        <v>14</v>
      </c>
    </row>
    <row r="7744">
      <c r="A7744" s="257"/>
      <c r="B7744" s="258" t="s">
        <v>14</v>
      </c>
    </row>
    <row r="7745">
      <c r="A7745" s="257"/>
      <c r="B7745" s="258" t="s">
        <v>14</v>
      </c>
    </row>
    <row r="7746">
      <c r="A7746" s="257"/>
      <c r="B7746" s="258" t="s">
        <v>14</v>
      </c>
    </row>
    <row r="7747">
      <c r="A7747" s="257"/>
      <c r="B7747" s="258" t="s">
        <v>14</v>
      </c>
    </row>
    <row r="7748">
      <c r="A7748" s="257"/>
      <c r="B7748" s="258" t="s">
        <v>14</v>
      </c>
    </row>
    <row r="7749">
      <c r="A7749" s="257"/>
      <c r="B7749" s="258" t="s">
        <v>14</v>
      </c>
    </row>
    <row r="7750">
      <c r="A7750" s="257"/>
      <c r="B7750" s="258" t="s">
        <v>14</v>
      </c>
    </row>
    <row r="7751">
      <c r="A7751" s="257"/>
      <c r="B7751" s="258" t="s">
        <v>14</v>
      </c>
    </row>
    <row r="7752">
      <c r="A7752" s="257"/>
      <c r="B7752" s="258" t="s">
        <v>14</v>
      </c>
    </row>
    <row r="7753">
      <c r="A7753" s="257"/>
      <c r="B7753" s="258" t="s">
        <v>14</v>
      </c>
    </row>
    <row r="7754">
      <c r="A7754" s="257"/>
      <c r="B7754" s="258" t="s">
        <v>14</v>
      </c>
    </row>
    <row r="7755">
      <c r="A7755" s="257"/>
      <c r="B7755" s="258" t="s">
        <v>14</v>
      </c>
    </row>
    <row r="7756">
      <c r="A7756" s="257"/>
      <c r="B7756" s="258" t="s">
        <v>14</v>
      </c>
    </row>
    <row r="7757">
      <c r="A7757" s="257"/>
      <c r="B7757" s="258" t="s">
        <v>14</v>
      </c>
    </row>
    <row r="7758">
      <c r="A7758" s="257"/>
      <c r="B7758" s="258" t="s">
        <v>14</v>
      </c>
    </row>
    <row r="7759">
      <c r="A7759" s="257"/>
      <c r="B7759" s="258" t="s">
        <v>14</v>
      </c>
    </row>
    <row r="7760">
      <c r="A7760" s="257"/>
      <c r="B7760" s="258" t="s">
        <v>14</v>
      </c>
    </row>
    <row r="7761">
      <c r="A7761" s="257"/>
      <c r="B7761" s="258" t="s">
        <v>14</v>
      </c>
    </row>
    <row r="7762">
      <c r="A7762" s="257"/>
      <c r="B7762" s="258" t="s">
        <v>14</v>
      </c>
    </row>
    <row r="7763">
      <c r="A7763" s="257"/>
      <c r="B7763" s="258" t="s">
        <v>14</v>
      </c>
    </row>
    <row r="7764">
      <c r="A7764" s="257"/>
      <c r="B7764" s="258" t="s">
        <v>14</v>
      </c>
    </row>
    <row r="7765">
      <c r="A7765" s="257"/>
      <c r="B7765" s="258" t="s">
        <v>14</v>
      </c>
    </row>
    <row r="7766">
      <c r="A7766" s="257"/>
      <c r="B7766" s="258" t="s">
        <v>14</v>
      </c>
    </row>
    <row r="7767">
      <c r="A7767" s="257"/>
      <c r="B7767" s="258" t="s">
        <v>14</v>
      </c>
    </row>
    <row r="7768">
      <c r="A7768" s="257"/>
      <c r="B7768" s="258" t="s">
        <v>14</v>
      </c>
    </row>
    <row r="7769">
      <c r="A7769" s="257"/>
      <c r="B7769" s="258" t="s">
        <v>14</v>
      </c>
    </row>
    <row r="7770">
      <c r="A7770" s="257"/>
      <c r="B7770" s="258" t="s">
        <v>14</v>
      </c>
    </row>
    <row r="7771">
      <c r="A7771" s="257"/>
      <c r="B7771" s="258" t="s">
        <v>14</v>
      </c>
    </row>
    <row r="7772">
      <c r="A7772" s="257"/>
      <c r="B7772" s="258" t="s">
        <v>14</v>
      </c>
    </row>
    <row r="7773">
      <c r="A7773" s="257"/>
      <c r="B7773" s="258" t="s">
        <v>14</v>
      </c>
    </row>
    <row r="7774">
      <c r="A7774" s="257"/>
      <c r="B7774" s="258" t="s">
        <v>14</v>
      </c>
    </row>
    <row r="7775">
      <c r="A7775" s="257"/>
      <c r="B7775" s="258" t="s">
        <v>14</v>
      </c>
    </row>
    <row r="7776">
      <c r="A7776" s="257"/>
      <c r="B7776" s="258" t="s">
        <v>14</v>
      </c>
    </row>
    <row r="7777">
      <c r="A7777" s="257"/>
      <c r="B7777" s="258" t="s">
        <v>14</v>
      </c>
    </row>
    <row r="7778">
      <c r="A7778" s="257"/>
      <c r="B7778" s="258" t="s">
        <v>14</v>
      </c>
    </row>
    <row r="7779">
      <c r="A7779" s="257"/>
      <c r="B7779" s="258" t="s">
        <v>14</v>
      </c>
    </row>
    <row r="7780">
      <c r="A7780" s="257"/>
      <c r="B7780" s="258" t="s">
        <v>14</v>
      </c>
    </row>
    <row r="7781">
      <c r="A7781" s="257"/>
      <c r="B7781" s="258" t="s">
        <v>14</v>
      </c>
    </row>
    <row r="7782">
      <c r="A7782" s="257"/>
      <c r="B7782" s="258" t="s">
        <v>14</v>
      </c>
    </row>
    <row r="7783">
      <c r="A7783" s="257"/>
      <c r="B7783" s="258" t="s">
        <v>14</v>
      </c>
    </row>
    <row r="7784">
      <c r="A7784" s="257"/>
      <c r="B7784" s="258" t="s">
        <v>14</v>
      </c>
    </row>
    <row r="7785">
      <c r="A7785" s="257"/>
      <c r="B7785" s="258" t="s">
        <v>14</v>
      </c>
    </row>
    <row r="7786">
      <c r="A7786" s="257"/>
      <c r="B7786" s="258" t="s">
        <v>14</v>
      </c>
    </row>
    <row r="7787">
      <c r="A7787" s="257"/>
      <c r="B7787" s="258" t="s">
        <v>14</v>
      </c>
    </row>
    <row r="7788">
      <c r="A7788" s="257"/>
      <c r="B7788" s="258" t="s">
        <v>14</v>
      </c>
    </row>
    <row r="7789">
      <c r="A7789" s="257"/>
      <c r="B7789" s="258" t="s">
        <v>14</v>
      </c>
    </row>
    <row r="7790">
      <c r="A7790" s="257"/>
      <c r="B7790" s="258" t="s">
        <v>14</v>
      </c>
    </row>
    <row r="7791">
      <c r="A7791" s="257"/>
      <c r="B7791" s="258" t="s">
        <v>14</v>
      </c>
    </row>
    <row r="7792">
      <c r="A7792" s="257"/>
      <c r="B7792" s="258" t="s">
        <v>14</v>
      </c>
    </row>
    <row r="7793">
      <c r="A7793" s="257"/>
      <c r="B7793" s="258" t="s">
        <v>14</v>
      </c>
    </row>
    <row r="7794">
      <c r="A7794" s="257"/>
      <c r="B7794" s="258" t="s">
        <v>14</v>
      </c>
    </row>
    <row r="7795">
      <c r="A7795" s="257"/>
      <c r="B7795" s="258" t="s">
        <v>14</v>
      </c>
    </row>
    <row r="7796">
      <c r="A7796" s="257"/>
      <c r="B7796" s="258" t="s">
        <v>14</v>
      </c>
    </row>
    <row r="7797">
      <c r="A7797" s="257"/>
      <c r="B7797" s="258" t="s">
        <v>14</v>
      </c>
    </row>
    <row r="7798">
      <c r="A7798" s="257"/>
      <c r="B7798" s="258" t="s">
        <v>14</v>
      </c>
    </row>
    <row r="7799">
      <c r="A7799" s="257"/>
      <c r="B7799" s="258" t="s">
        <v>14</v>
      </c>
    </row>
    <row r="7800">
      <c r="A7800" s="257"/>
      <c r="B7800" s="258" t="s">
        <v>14</v>
      </c>
    </row>
    <row r="7801">
      <c r="A7801" s="257"/>
      <c r="B7801" s="258" t="s">
        <v>14</v>
      </c>
    </row>
    <row r="7802">
      <c r="A7802" s="257"/>
      <c r="B7802" s="258" t="s">
        <v>14</v>
      </c>
    </row>
    <row r="7803">
      <c r="A7803" s="257"/>
      <c r="B7803" s="258" t="s">
        <v>14</v>
      </c>
    </row>
    <row r="7804">
      <c r="A7804" s="257"/>
      <c r="B7804" s="258" t="s">
        <v>14</v>
      </c>
    </row>
    <row r="7805">
      <c r="A7805" s="257"/>
      <c r="B7805" s="258" t="s">
        <v>14</v>
      </c>
    </row>
    <row r="7806">
      <c r="A7806" s="257"/>
      <c r="B7806" s="258" t="s">
        <v>14</v>
      </c>
    </row>
    <row r="7807">
      <c r="A7807" s="257"/>
      <c r="B7807" s="258" t="s">
        <v>14</v>
      </c>
    </row>
    <row r="7808">
      <c r="A7808" s="257"/>
      <c r="B7808" s="258" t="s">
        <v>14</v>
      </c>
    </row>
    <row r="7809">
      <c r="A7809" s="257"/>
      <c r="B7809" s="258" t="s">
        <v>14</v>
      </c>
    </row>
    <row r="7810">
      <c r="A7810" s="257"/>
      <c r="B7810" s="258" t="s">
        <v>14</v>
      </c>
    </row>
    <row r="7811">
      <c r="A7811" s="257"/>
      <c r="B7811" s="258" t="s">
        <v>14</v>
      </c>
    </row>
    <row r="7812">
      <c r="A7812" s="257"/>
      <c r="B7812" s="258" t="s">
        <v>14</v>
      </c>
    </row>
    <row r="7813">
      <c r="A7813" s="257"/>
      <c r="B7813" s="258" t="s">
        <v>14</v>
      </c>
    </row>
    <row r="7814">
      <c r="A7814" s="257"/>
      <c r="B7814" s="258" t="s">
        <v>14</v>
      </c>
    </row>
    <row r="7815">
      <c r="A7815" s="257"/>
      <c r="B7815" s="258" t="s">
        <v>14</v>
      </c>
    </row>
    <row r="7816">
      <c r="A7816" s="257"/>
      <c r="B7816" s="258" t="s">
        <v>14</v>
      </c>
    </row>
    <row r="7817">
      <c r="A7817" s="257"/>
      <c r="B7817" s="258" t="s">
        <v>14</v>
      </c>
    </row>
    <row r="7818">
      <c r="A7818" s="257"/>
      <c r="B7818" s="258" t="s">
        <v>14</v>
      </c>
    </row>
    <row r="7819">
      <c r="A7819" s="257"/>
      <c r="B7819" s="258" t="s">
        <v>14</v>
      </c>
    </row>
    <row r="7820">
      <c r="A7820" s="257"/>
      <c r="B7820" s="258" t="s">
        <v>14</v>
      </c>
    </row>
    <row r="7821">
      <c r="A7821" s="257"/>
      <c r="B7821" s="258" t="s">
        <v>14</v>
      </c>
    </row>
    <row r="7822">
      <c r="A7822" s="257"/>
      <c r="B7822" s="258" t="s">
        <v>14</v>
      </c>
    </row>
    <row r="7823">
      <c r="A7823" s="257"/>
      <c r="B7823" s="258" t="s">
        <v>14</v>
      </c>
    </row>
    <row r="7824">
      <c r="A7824" s="257"/>
      <c r="B7824" s="258" t="s">
        <v>14</v>
      </c>
    </row>
    <row r="7825">
      <c r="A7825" s="257"/>
      <c r="B7825" s="258" t="s">
        <v>14</v>
      </c>
    </row>
    <row r="7826">
      <c r="A7826" s="257"/>
      <c r="B7826" s="258" t="s">
        <v>14</v>
      </c>
    </row>
    <row r="7827">
      <c r="A7827" s="257"/>
      <c r="B7827" s="258" t="s">
        <v>14</v>
      </c>
    </row>
    <row r="7828">
      <c r="A7828" s="257"/>
      <c r="B7828" s="258" t="s">
        <v>14</v>
      </c>
    </row>
    <row r="7829">
      <c r="A7829" s="257"/>
      <c r="B7829" s="258" t="s">
        <v>14</v>
      </c>
    </row>
    <row r="7830">
      <c r="A7830" s="257"/>
      <c r="B7830" s="258" t="s">
        <v>14</v>
      </c>
    </row>
    <row r="7831">
      <c r="A7831" s="257"/>
      <c r="B7831" s="258" t="s">
        <v>14</v>
      </c>
    </row>
    <row r="7832">
      <c r="A7832" s="257"/>
      <c r="B7832" s="258" t="s">
        <v>14</v>
      </c>
    </row>
    <row r="7833">
      <c r="A7833" s="257"/>
      <c r="B7833" s="258" t="s">
        <v>14</v>
      </c>
    </row>
    <row r="7834">
      <c r="A7834" s="257"/>
      <c r="B7834" s="258" t="s">
        <v>14</v>
      </c>
    </row>
    <row r="7835">
      <c r="A7835" s="257"/>
      <c r="B7835" s="258" t="s">
        <v>14</v>
      </c>
    </row>
    <row r="7836">
      <c r="A7836" s="257"/>
      <c r="B7836" s="258" t="s">
        <v>14</v>
      </c>
    </row>
    <row r="7837">
      <c r="A7837" s="257"/>
      <c r="B7837" s="258" t="s">
        <v>14</v>
      </c>
    </row>
    <row r="7838">
      <c r="A7838" s="257"/>
      <c r="B7838" s="258" t="s">
        <v>14</v>
      </c>
    </row>
    <row r="7839">
      <c r="A7839" s="257"/>
      <c r="B7839" s="258" t="s">
        <v>14</v>
      </c>
    </row>
    <row r="7840">
      <c r="A7840" s="257"/>
      <c r="B7840" s="258" t="s">
        <v>14</v>
      </c>
    </row>
    <row r="7841">
      <c r="A7841" s="257"/>
      <c r="B7841" s="258" t="s">
        <v>14</v>
      </c>
    </row>
    <row r="7842">
      <c r="A7842" s="257"/>
      <c r="B7842" s="258" t="s">
        <v>14</v>
      </c>
    </row>
    <row r="7843">
      <c r="A7843" s="257"/>
      <c r="B7843" s="258" t="s">
        <v>14</v>
      </c>
    </row>
    <row r="7844">
      <c r="A7844" s="257"/>
      <c r="B7844" s="258" t="s">
        <v>14</v>
      </c>
    </row>
    <row r="7845">
      <c r="A7845" s="257"/>
      <c r="B7845" s="258" t="s">
        <v>14</v>
      </c>
    </row>
    <row r="7846">
      <c r="A7846" s="257"/>
      <c r="B7846" s="258" t="s">
        <v>14</v>
      </c>
    </row>
    <row r="7847">
      <c r="A7847" s="257"/>
      <c r="B7847" s="258" t="s">
        <v>14</v>
      </c>
    </row>
    <row r="7848">
      <c r="A7848" s="257"/>
      <c r="B7848" s="258" t="s">
        <v>14</v>
      </c>
    </row>
    <row r="7849">
      <c r="A7849" s="257"/>
      <c r="B7849" s="258" t="s">
        <v>14</v>
      </c>
    </row>
    <row r="7850">
      <c r="A7850" s="257"/>
      <c r="B7850" s="258" t="s">
        <v>14</v>
      </c>
    </row>
    <row r="7851">
      <c r="A7851" s="257"/>
      <c r="B7851" s="258" t="s">
        <v>14</v>
      </c>
    </row>
    <row r="7852">
      <c r="A7852" s="257"/>
      <c r="B7852" s="258" t="s">
        <v>14</v>
      </c>
    </row>
    <row r="7853">
      <c r="A7853" s="257"/>
      <c r="B7853" s="258" t="s">
        <v>14</v>
      </c>
    </row>
    <row r="7854">
      <c r="A7854" s="257"/>
      <c r="B7854" s="258" t="s">
        <v>14</v>
      </c>
    </row>
    <row r="7855">
      <c r="A7855" s="257"/>
      <c r="B7855" s="258" t="s">
        <v>14</v>
      </c>
    </row>
    <row r="7856">
      <c r="A7856" s="257"/>
      <c r="B7856" s="258" t="s">
        <v>14</v>
      </c>
    </row>
    <row r="7857">
      <c r="A7857" s="257"/>
      <c r="B7857" s="258" t="s">
        <v>14</v>
      </c>
    </row>
    <row r="7858">
      <c r="A7858" s="257"/>
      <c r="B7858" s="258" t="s">
        <v>14</v>
      </c>
    </row>
    <row r="7859">
      <c r="A7859" s="257"/>
      <c r="B7859" s="258" t="s">
        <v>14</v>
      </c>
    </row>
    <row r="7860">
      <c r="A7860" s="257"/>
      <c r="B7860" s="258" t="s">
        <v>14</v>
      </c>
    </row>
    <row r="7861">
      <c r="A7861" s="257"/>
      <c r="B7861" s="258" t="s">
        <v>14</v>
      </c>
    </row>
    <row r="7862">
      <c r="A7862" s="257"/>
      <c r="B7862" s="258" t="s">
        <v>14</v>
      </c>
    </row>
    <row r="7863">
      <c r="A7863" s="257"/>
      <c r="B7863" s="258" t="s">
        <v>14</v>
      </c>
    </row>
    <row r="7864">
      <c r="A7864" s="257"/>
      <c r="B7864" s="258" t="s">
        <v>14</v>
      </c>
    </row>
    <row r="7865">
      <c r="A7865" s="257"/>
      <c r="B7865" s="258" t="s">
        <v>14</v>
      </c>
    </row>
    <row r="7866">
      <c r="A7866" s="257"/>
      <c r="B7866" s="258" t="s">
        <v>14</v>
      </c>
    </row>
    <row r="7867">
      <c r="A7867" s="257"/>
      <c r="B7867" s="258" t="s">
        <v>14</v>
      </c>
    </row>
    <row r="7868">
      <c r="A7868" s="257"/>
      <c r="B7868" s="258" t="s">
        <v>14</v>
      </c>
    </row>
    <row r="7869">
      <c r="A7869" s="257"/>
      <c r="B7869" s="258" t="s">
        <v>14</v>
      </c>
    </row>
    <row r="7870">
      <c r="A7870" s="257"/>
      <c r="B7870" s="258" t="s">
        <v>14</v>
      </c>
    </row>
    <row r="7871">
      <c r="A7871" s="257"/>
      <c r="B7871" s="258" t="s">
        <v>14</v>
      </c>
    </row>
    <row r="7872">
      <c r="A7872" s="257"/>
      <c r="B7872" s="258" t="s">
        <v>14</v>
      </c>
    </row>
    <row r="7873">
      <c r="A7873" s="257"/>
      <c r="B7873" s="258" t="s">
        <v>14</v>
      </c>
    </row>
    <row r="7874">
      <c r="A7874" s="257"/>
      <c r="B7874" s="258" t="s">
        <v>14</v>
      </c>
    </row>
    <row r="7875">
      <c r="A7875" s="257"/>
      <c r="B7875" s="258" t="s">
        <v>14</v>
      </c>
    </row>
    <row r="7876">
      <c r="A7876" s="257"/>
      <c r="B7876" s="258" t="s">
        <v>14</v>
      </c>
    </row>
    <row r="7877">
      <c r="A7877" s="257"/>
      <c r="B7877" s="258" t="s">
        <v>14</v>
      </c>
    </row>
    <row r="7878">
      <c r="A7878" s="257"/>
      <c r="B7878" s="258" t="s">
        <v>14</v>
      </c>
    </row>
    <row r="7879">
      <c r="A7879" s="257"/>
      <c r="B7879" s="258" t="s">
        <v>14</v>
      </c>
    </row>
    <row r="7880">
      <c r="A7880" s="257"/>
      <c r="B7880" s="258" t="s">
        <v>14</v>
      </c>
    </row>
    <row r="7881">
      <c r="A7881" s="257"/>
      <c r="B7881" s="258" t="s">
        <v>14</v>
      </c>
    </row>
    <row r="7882">
      <c r="A7882" s="257"/>
      <c r="B7882" s="258" t="s">
        <v>14</v>
      </c>
    </row>
    <row r="7883">
      <c r="A7883" s="257"/>
      <c r="B7883" s="258" t="s">
        <v>14</v>
      </c>
    </row>
    <row r="7884">
      <c r="A7884" s="257"/>
      <c r="B7884" s="258" t="s">
        <v>14</v>
      </c>
    </row>
    <row r="7885">
      <c r="A7885" s="257"/>
      <c r="B7885" s="258" t="s">
        <v>14</v>
      </c>
    </row>
    <row r="7886">
      <c r="A7886" s="257"/>
      <c r="B7886" s="258" t="s">
        <v>14</v>
      </c>
    </row>
    <row r="7887">
      <c r="A7887" s="257"/>
      <c r="B7887" s="258" t="s">
        <v>14</v>
      </c>
    </row>
    <row r="7888">
      <c r="A7888" s="257"/>
      <c r="B7888" s="258" t="s">
        <v>14</v>
      </c>
    </row>
    <row r="7889">
      <c r="A7889" s="257"/>
      <c r="B7889" s="258" t="s">
        <v>14</v>
      </c>
    </row>
    <row r="7890">
      <c r="A7890" s="257"/>
      <c r="B7890" s="258" t="s">
        <v>14</v>
      </c>
    </row>
    <row r="7891">
      <c r="A7891" s="257"/>
      <c r="B7891" s="258" t="s">
        <v>14</v>
      </c>
    </row>
    <row r="7892">
      <c r="A7892" s="257"/>
      <c r="B7892" s="258" t="s">
        <v>14</v>
      </c>
    </row>
    <row r="7893">
      <c r="A7893" s="257"/>
      <c r="B7893" s="258" t="s">
        <v>14</v>
      </c>
    </row>
    <row r="7894">
      <c r="A7894" s="257"/>
      <c r="B7894" s="258" t="s">
        <v>14</v>
      </c>
    </row>
    <row r="7895">
      <c r="A7895" s="257"/>
      <c r="B7895" s="258" t="s">
        <v>14</v>
      </c>
    </row>
    <row r="7896">
      <c r="A7896" s="257"/>
      <c r="B7896" s="258" t="s">
        <v>14</v>
      </c>
    </row>
    <row r="7897">
      <c r="A7897" s="257"/>
      <c r="B7897" s="258" t="s">
        <v>14</v>
      </c>
    </row>
    <row r="7898">
      <c r="A7898" s="257"/>
      <c r="B7898" s="258" t="s">
        <v>14</v>
      </c>
    </row>
    <row r="7899">
      <c r="A7899" s="257"/>
      <c r="B7899" s="258" t="s">
        <v>14</v>
      </c>
    </row>
    <row r="7900">
      <c r="A7900" s="257"/>
      <c r="B7900" s="258" t="s">
        <v>14</v>
      </c>
    </row>
    <row r="7901">
      <c r="A7901" s="257"/>
      <c r="B7901" s="258" t="s">
        <v>14</v>
      </c>
    </row>
    <row r="7902">
      <c r="A7902" s="257"/>
      <c r="B7902" s="258" t="s">
        <v>14</v>
      </c>
    </row>
    <row r="7903">
      <c r="A7903" s="257"/>
      <c r="B7903" s="258" t="s">
        <v>14</v>
      </c>
    </row>
    <row r="7904">
      <c r="A7904" s="257"/>
      <c r="B7904" s="258" t="s">
        <v>14</v>
      </c>
    </row>
    <row r="7905">
      <c r="A7905" s="257"/>
      <c r="B7905" s="258" t="s">
        <v>14</v>
      </c>
    </row>
    <row r="7906">
      <c r="A7906" s="257"/>
      <c r="B7906" s="258" t="s">
        <v>14</v>
      </c>
    </row>
    <row r="7907">
      <c r="A7907" s="257"/>
      <c r="B7907" s="258" t="s">
        <v>14</v>
      </c>
    </row>
    <row r="7908">
      <c r="A7908" s="257"/>
      <c r="B7908" s="258" t="s">
        <v>14</v>
      </c>
    </row>
    <row r="7909">
      <c r="A7909" s="257"/>
      <c r="B7909" s="258" t="s">
        <v>14</v>
      </c>
    </row>
    <row r="7910">
      <c r="A7910" s="257"/>
      <c r="B7910" s="258" t="s">
        <v>14</v>
      </c>
    </row>
    <row r="7911">
      <c r="A7911" s="257"/>
      <c r="B7911" s="258" t="s">
        <v>14</v>
      </c>
    </row>
    <row r="7912">
      <c r="A7912" s="257"/>
      <c r="B7912" s="258" t="s">
        <v>14</v>
      </c>
    </row>
    <row r="7913">
      <c r="A7913" s="257"/>
      <c r="B7913" s="258" t="s">
        <v>14</v>
      </c>
    </row>
    <row r="7914">
      <c r="A7914" s="257"/>
      <c r="B7914" s="258" t="s">
        <v>14</v>
      </c>
    </row>
    <row r="7915">
      <c r="A7915" s="257"/>
      <c r="B7915" s="258" t="s">
        <v>14</v>
      </c>
    </row>
    <row r="7916">
      <c r="A7916" s="257"/>
      <c r="B7916" s="258" t="s">
        <v>14</v>
      </c>
    </row>
    <row r="7917">
      <c r="A7917" s="257"/>
      <c r="B7917" s="258" t="s">
        <v>14</v>
      </c>
    </row>
    <row r="7918">
      <c r="A7918" s="257"/>
      <c r="B7918" s="258" t="s">
        <v>14</v>
      </c>
    </row>
    <row r="7919">
      <c r="A7919" s="257"/>
      <c r="B7919" s="258" t="s">
        <v>14</v>
      </c>
    </row>
    <row r="7920">
      <c r="A7920" s="257"/>
      <c r="B7920" s="258" t="s">
        <v>14</v>
      </c>
    </row>
    <row r="7921">
      <c r="A7921" s="257"/>
      <c r="B7921" s="258" t="s">
        <v>14</v>
      </c>
    </row>
    <row r="7922">
      <c r="A7922" s="257"/>
      <c r="B7922" s="258" t="s">
        <v>14</v>
      </c>
    </row>
    <row r="7923">
      <c r="A7923" s="257"/>
      <c r="B7923" s="258" t="s">
        <v>14</v>
      </c>
    </row>
    <row r="7924">
      <c r="A7924" s="257"/>
      <c r="B7924" s="258" t="s">
        <v>14</v>
      </c>
    </row>
    <row r="7925">
      <c r="A7925" s="257"/>
      <c r="B7925" s="258" t="s">
        <v>14</v>
      </c>
    </row>
    <row r="7926">
      <c r="A7926" s="257"/>
      <c r="B7926" s="258" t="s">
        <v>14</v>
      </c>
    </row>
    <row r="7927">
      <c r="A7927" s="257"/>
      <c r="B7927" s="258" t="s">
        <v>14</v>
      </c>
    </row>
    <row r="7928">
      <c r="A7928" s="257"/>
      <c r="B7928" s="258" t="s">
        <v>14</v>
      </c>
    </row>
    <row r="7929">
      <c r="A7929" s="257"/>
      <c r="B7929" s="258" t="s">
        <v>14</v>
      </c>
    </row>
    <row r="7930">
      <c r="A7930" s="257"/>
      <c r="B7930" s="258" t="s">
        <v>14</v>
      </c>
    </row>
    <row r="7931">
      <c r="A7931" s="257"/>
      <c r="B7931" s="258" t="s">
        <v>14</v>
      </c>
    </row>
    <row r="7932">
      <c r="A7932" s="257"/>
      <c r="B7932" s="258" t="s">
        <v>14</v>
      </c>
    </row>
    <row r="7933">
      <c r="A7933" s="257"/>
      <c r="B7933" s="258" t="s">
        <v>14</v>
      </c>
    </row>
    <row r="7934">
      <c r="A7934" s="257"/>
      <c r="B7934" s="258" t="s">
        <v>14</v>
      </c>
    </row>
    <row r="7935">
      <c r="A7935" s="257"/>
      <c r="B7935" s="258" t="s">
        <v>14</v>
      </c>
    </row>
    <row r="7936">
      <c r="A7936" s="257"/>
      <c r="B7936" s="258" t="s">
        <v>14</v>
      </c>
    </row>
    <row r="7937">
      <c r="A7937" s="257"/>
      <c r="B7937" s="258" t="s">
        <v>14</v>
      </c>
    </row>
    <row r="7938">
      <c r="A7938" s="257"/>
      <c r="B7938" s="258" t="s">
        <v>14</v>
      </c>
    </row>
    <row r="7939">
      <c r="A7939" s="257"/>
      <c r="B7939" s="258" t="s">
        <v>14</v>
      </c>
    </row>
    <row r="7940">
      <c r="A7940" s="257"/>
      <c r="B7940" s="258" t="s">
        <v>14</v>
      </c>
    </row>
    <row r="7941">
      <c r="A7941" s="257"/>
      <c r="B7941" s="258" t="s">
        <v>14</v>
      </c>
    </row>
    <row r="7942">
      <c r="A7942" s="257"/>
      <c r="B7942" s="258" t="s">
        <v>14</v>
      </c>
    </row>
    <row r="7943">
      <c r="A7943" s="257"/>
      <c r="B7943" s="258" t="s">
        <v>14</v>
      </c>
    </row>
    <row r="7944">
      <c r="A7944" s="257"/>
      <c r="B7944" s="258" t="s">
        <v>14</v>
      </c>
    </row>
    <row r="7945">
      <c r="A7945" s="257"/>
      <c r="B7945" s="258" t="s">
        <v>14</v>
      </c>
    </row>
    <row r="7946">
      <c r="A7946" s="257"/>
      <c r="B7946" s="258" t="s">
        <v>14</v>
      </c>
    </row>
    <row r="7947">
      <c r="A7947" s="257"/>
      <c r="B7947" s="258" t="s">
        <v>14</v>
      </c>
    </row>
    <row r="7948">
      <c r="A7948" s="257"/>
      <c r="B7948" s="258" t="s">
        <v>14</v>
      </c>
    </row>
    <row r="7949">
      <c r="A7949" s="257"/>
      <c r="B7949" s="258" t="s">
        <v>14</v>
      </c>
    </row>
    <row r="7950">
      <c r="A7950" s="257"/>
      <c r="B7950" s="258" t="s">
        <v>14</v>
      </c>
    </row>
    <row r="7951">
      <c r="A7951" s="257"/>
      <c r="B7951" s="258" t="s">
        <v>14</v>
      </c>
    </row>
    <row r="7952">
      <c r="A7952" s="257"/>
      <c r="B7952" s="258" t="s">
        <v>14</v>
      </c>
    </row>
    <row r="7953">
      <c r="A7953" s="257"/>
      <c r="B7953" s="258" t="s">
        <v>14</v>
      </c>
    </row>
    <row r="7954">
      <c r="A7954" s="257"/>
      <c r="B7954" s="258" t="s">
        <v>14</v>
      </c>
    </row>
    <row r="7955">
      <c r="A7955" s="257"/>
      <c r="B7955" s="258" t="s">
        <v>14</v>
      </c>
    </row>
    <row r="7956">
      <c r="A7956" s="257"/>
      <c r="B7956" s="258" t="s">
        <v>14</v>
      </c>
    </row>
    <row r="7957">
      <c r="A7957" s="257"/>
      <c r="B7957" s="258" t="s">
        <v>14</v>
      </c>
    </row>
    <row r="7958">
      <c r="A7958" s="257"/>
      <c r="B7958" s="258" t="s">
        <v>14</v>
      </c>
    </row>
    <row r="7959">
      <c r="A7959" s="257"/>
      <c r="B7959" s="258" t="s">
        <v>14</v>
      </c>
    </row>
    <row r="7960">
      <c r="A7960" s="257"/>
      <c r="B7960" s="258" t="s">
        <v>14</v>
      </c>
    </row>
    <row r="7961">
      <c r="A7961" s="257"/>
      <c r="B7961" s="258" t="s">
        <v>14</v>
      </c>
    </row>
    <row r="7962">
      <c r="A7962" s="257"/>
      <c r="B7962" s="258" t="s">
        <v>14</v>
      </c>
    </row>
    <row r="7963">
      <c r="A7963" s="257"/>
      <c r="B7963" s="258" t="s">
        <v>14</v>
      </c>
    </row>
    <row r="7964">
      <c r="A7964" s="257"/>
      <c r="B7964" s="258" t="s">
        <v>14</v>
      </c>
    </row>
    <row r="7965">
      <c r="A7965" s="257"/>
      <c r="B7965" s="258" t="s">
        <v>14</v>
      </c>
    </row>
    <row r="7966">
      <c r="A7966" s="257"/>
      <c r="B7966" s="258" t="s">
        <v>14</v>
      </c>
    </row>
    <row r="7967">
      <c r="A7967" s="257"/>
      <c r="B7967" s="258" t="s">
        <v>14</v>
      </c>
    </row>
    <row r="7968">
      <c r="A7968" s="257"/>
      <c r="B7968" s="258" t="s">
        <v>14</v>
      </c>
    </row>
    <row r="7969">
      <c r="A7969" s="257"/>
      <c r="B7969" s="258" t="s">
        <v>14</v>
      </c>
    </row>
    <row r="7970">
      <c r="A7970" s="257"/>
      <c r="B7970" s="258" t="s">
        <v>14</v>
      </c>
    </row>
    <row r="7971">
      <c r="A7971" s="257"/>
      <c r="B7971" s="258" t="s">
        <v>14</v>
      </c>
    </row>
    <row r="7972">
      <c r="A7972" s="257"/>
      <c r="B7972" s="258" t="s">
        <v>14</v>
      </c>
    </row>
    <row r="7973">
      <c r="A7973" s="257"/>
      <c r="B7973" s="258" t="s">
        <v>14</v>
      </c>
    </row>
    <row r="7974">
      <c r="A7974" s="257"/>
      <c r="B7974" s="258" t="s">
        <v>14</v>
      </c>
    </row>
    <row r="7975">
      <c r="A7975" s="257"/>
      <c r="B7975" s="258" t="s">
        <v>14</v>
      </c>
    </row>
    <row r="7976">
      <c r="A7976" s="257"/>
      <c r="B7976" s="258" t="s">
        <v>14</v>
      </c>
    </row>
    <row r="7977">
      <c r="A7977" s="257"/>
      <c r="B7977" s="258" t="s">
        <v>14</v>
      </c>
    </row>
    <row r="7978">
      <c r="A7978" s="257"/>
      <c r="B7978" s="258" t="s">
        <v>14</v>
      </c>
    </row>
    <row r="7979">
      <c r="A7979" s="257"/>
      <c r="B7979" s="258" t="s">
        <v>14</v>
      </c>
    </row>
    <row r="7980">
      <c r="A7980" s="257"/>
      <c r="B7980" s="258" t="s">
        <v>14</v>
      </c>
    </row>
    <row r="7981">
      <c r="A7981" s="257"/>
      <c r="B7981" s="258" t="s">
        <v>14</v>
      </c>
    </row>
    <row r="7982">
      <c r="A7982" s="257"/>
      <c r="B7982" s="258" t="s">
        <v>14</v>
      </c>
    </row>
    <row r="7983">
      <c r="A7983" s="257"/>
      <c r="B7983" s="258" t="s">
        <v>14</v>
      </c>
    </row>
    <row r="7984">
      <c r="A7984" s="257"/>
      <c r="B7984" s="258" t="s">
        <v>14</v>
      </c>
    </row>
    <row r="7985">
      <c r="A7985" s="257"/>
      <c r="B7985" s="258" t="s">
        <v>14</v>
      </c>
    </row>
    <row r="7986">
      <c r="A7986" s="257"/>
      <c r="B7986" s="258" t="s">
        <v>14</v>
      </c>
    </row>
    <row r="7987">
      <c r="A7987" s="257"/>
      <c r="B7987" s="258" t="s">
        <v>14</v>
      </c>
    </row>
    <row r="7988">
      <c r="A7988" s="257"/>
      <c r="B7988" s="258" t="s">
        <v>14</v>
      </c>
    </row>
    <row r="7989">
      <c r="A7989" s="257"/>
      <c r="B7989" s="258" t="s">
        <v>14</v>
      </c>
    </row>
    <row r="7990">
      <c r="A7990" s="257"/>
      <c r="B7990" s="258" t="s">
        <v>14</v>
      </c>
    </row>
    <row r="7991">
      <c r="A7991" s="257"/>
      <c r="B7991" s="258" t="s">
        <v>14</v>
      </c>
    </row>
    <row r="7992">
      <c r="A7992" s="257"/>
      <c r="B7992" s="258" t="s">
        <v>14</v>
      </c>
    </row>
    <row r="7993">
      <c r="A7993" s="257"/>
      <c r="B7993" s="258" t="s">
        <v>14</v>
      </c>
    </row>
    <row r="7994">
      <c r="A7994" s="257"/>
      <c r="B7994" s="258" t="s">
        <v>14</v>
      </c>
    </row>
    <row r="7995">
      <c r="A7995" s="257"/>
      <c r="B7995" s="258" t="s">
        <v>14</v>
      </c>
    </row>
    <row r="7996">
      <c r="A7996" s="257"/>
      <c r="B7996" s="258" t="s">
        <v>14</v>
      </c>
    </row>
    <row r="7997">
      <c r="A7997" s="257"/>
      <c r="B7997" s="258" t="s">
        <v>14</v>
      </c>
    </row>
    <row r="7998">
      <c r="A7998" s="257"/>
      <c r="B7998" s="258" t="s">
        <v>14</v>
      </c>
    </row>
    <row r="7999">
      <c r="A7999" s="257"/>
      <c r="B7999" s="258" t="s">
        <v>14</v>
      </c>
    </row>
    <row r="8000">
      <c r="A8000" s="257"/>
      <c r="B8000" s="258" t="s">
        <v>14</v>
      </c>
    </row>
    <row r="8001">
      <c r="A8001" s="257"/>
      <c r="B8001" s="258" t="s">
        <v>14</v>
      </c>
    </row>
    <row r="8002">
      <c r="A8002" s="257"/>
      <c r="B8002" s="258" t="s">
        <v>14</v>
      </c>
    </row>
    <row r="8003">
      <c r="A8003" s="257"/>
      <c r="B8003" s="258" t="s">
        <v>14</v>
      </c>
    </row>
    <row r="8004">
      <c r="A8004" s="257"/>
      <c r="B8004" s="258" t="s">
        <v>14</v>
      </c>
    </row>
    <row r="8005">
      <c r="A8005" s="257"/>
      <c r="B8005" s="258" t="s">
        <v>14</v>
      </c>
    </row>
    <row r="8006">
      <c r="A8006" s="257"/>
      <c r="B8006" s="258" t="s">
        <v>14</v>
      </c>
    </row>
    <row r="8007">
      <c r="A8007" s="257"/>
      <c r="B8007" s="258" t="s">
        <v>14</v>
      </c>
    </row>
    <row r="8008">
      <c r="A8008" s="257"/>
      <c r="B8008" s="258" t="s">
        <v>14</v>
      </c>
    </row>
    <row r="8009">
      <c r="A8009" s="257"/>
      <c r="B8009" s="258" t="s">
        <v>14</v>
      </c>
    </row>
    <row r="8010">
      <c r="A8010" s="257"/>
      <c r="B8010" s="258" t="s">
        <v>14</v>
      </c>
    </row>
    <row r="8011">
      <c r="A8011" s="257"/>
      <c r="B8011" s="258" t="s">
        <v>14</v>
      </c>
    </row>
    <row r="8012">
      <c r="A8012" s="257"/>
      <c r="B8012" s="258" t="s">
        <v>14</v>
      </c>
    </row>
    <row r="8013">
      <c r="A8013" s="257"/>
      <c r="B8013" s="258" t="s">
        <v>14</v>
      </c>
    </row>
    <row r="8014">
      <c r="A8014" s="257"/>
      <c r="B8014" s="258" t="s">
        <v>14</v>
      </c>
    </row>
    <row r="8015">
      <c r="A8015" s="257"/>
      <c r="B8015" s="258" t="s">
        <v>14</v>
      </c>
    </row>
    <row r="8016">
      <c r="A8016" s="257"/>
      <c r="B8016" s="258" t="s">
        <v>14</v>
      </c>
    </row>
    <row r="8017">
      <c r="A8017" s="257"/>
      <c r="B8017" s="258" t="s">
        <v>14</v>
      </c>
    </row>
    <row r="8018">
      <c r="A8018" s="257"/>
      <c r="B8018" s="258" t="s">
        <v>14</v>
      </c>
    </row>
    <row r="8019">
      <c r="A8019" s="257"/>
      <c r="B8019" s="258" t="s">
        <v>14</v>
      </c>
    </row>
    <row r="8020">
      <c r="A8020" s="257"/>
      <c r="B8020" s="258" t="s">
        <v>14</v>
      </c>
    </row>
    <row r="8021">
      <c r="A8021" s="257"/>
      <c r="B8021" s="258" t="s">
        <v>14</v>
      </c>
    </row>
    <row r="8022">
      <c r="A8022" s="257"/>
      <c r="B8022" s="258" t="s">
        <v>14</v>
      </c>
    </row>
    <row r="8023">
      <c r="A8023" s="257"/>
      <c r="B8023" s="258" t="s">
        <v>14</v>
      </c>
    </row>
    <row r="8024">
      <c r="A8024" s="257"/>
      <c r="B8024" s="258" t="s">
        <v>14</v>
      </c>
    </row>
    <row r="8025">
      <c r="A8025" s="257"/>
      <c r="B8025" s="258" t="s">
        <v>14</v>
      </c>
    </row>
    <row r="8026">
      <c r="A8026" s="257"/>
      <c r="B8026" s="258" t="s">
        <v>14</v>
      </c>
    </row>
    <row r="8027">
      <c r="A8027" s="257"/>
      <c r="B8027" s="258" t="s">
        <v>14</v>
      </c>
    </row>
    <row r="8028">
      <c r="A8028" s="257"/>
      <c r="B8028" s="258" t="s">
        <v>14</v>
      </c>
    </row>
    <row r="8029">
      <c r="A8029" s="257"/>
      <c r="B8029" s="258" t="s">
        <v>14</v>
      </c>
    </row>
    <row r="8030">
      <c r="A8030" s="257"/>
      <c r="B8030" s="258" t="s">
        <v>14</v>
      </c>
    </row>
    <row r="8031">
      <c r="A8031" s="257"/>
      <c r="B8031" s="258" t="s">
        <v>14</v>
      </c>
    </row>
    <row r="8032">
      <c r="A8032" s="257"/>
      <c r="B8032" s="258" t="s">
        <v>14</v>
      </c>
    </row>
    <row r="8033">
      <c r="A8033" s="257"/>
      <c r="B8033" s="258" t="s">
        <v>14</v>
      </c>
    </row>
    <row r="8034">
      <c r="A8034" s="257"/>
      <c r="B8034" s="258" t="s">
        <v>14</v>
      </c>
    </row>
    <row r="8035">
      <c r="A8035" s="257"/>
      <c r="B8035" s="258" t="s">
        <v>14</v>
      </c>
    </row>
    <row r="8036">
      <c r="A8036" s="257"/>
      <c r="B8036" s="258" t="s">
        <v>14</v>
      </c>
    </row>
    <row r="8037">
      <c r="A8037" s="257"/>
      <c r="B8037" s="258" t="s">
        <v>14</v>
      </c>
    </row>
    <row r="8038">
      <c r="A8038" s="257"/>
      <c r="B8038" s="258" t="s">
        <v>14</v>
      </c>
    </row>
    <row r="8039">
      <c r="A8039" s="257"/>
      <c r="B8039" s="258" t="s">
        <v>14</v>
      </c>
    </row>
    <row r="8040">
      <c r="A8040" s="257"/>
      <c r="B8040" s="258" t="s">
        <v>14</v>
      </c>
    </row>
    <row r="8041">
      <c r="A8041" s="257"/>
      <c r="B8041" s="258" t="s">
        <v>14</v>
      </c>
    </row>
    <row r="8042">
      <c r="A8042" s="257"/>
      <c r="B8042" s="258" t="s">
        <v>14</v>
      </c>
    </row>
    <row r="8043">
      <c r="A8043" s="257"/>
      <c r="B8043" s="258" t="s">
        <v>14</v>
      </c>
    </row>
    <row r="8044">
      <c r="A8044" s="257"/>
      <c r="B8044" s="258" t="s">
        <v>14</v>
      </c>
    </row>
    <row r="8045">
      <c r="A8045" s="257"/>
      <c r="B8045" s="258" t="s">
        <v>14</v>
      </c>
    </row>
    <row r="8046">
      <c r="A8046" s="257"/>
      <c r="B8046" s="258" t="s">
        <v>14</v>
      </c>
    </row>
    <row r="8047">
      <c r="A8047" s="257"/>
      <c r="B8047" s="258" t="s">
        <v>14</v>
      </c>
    </row>
    <row r="8048">
      <c r="A8048" s="257"/>
      <c r="B8048" s="258" t="s">
        <v>14</v>
      </c>
    </row>
    <row r="8049">
      <c r="A8049" s="257"/>
      <c r="B8049" s="258" t="s">
        <v>14</v>
      </c>
    </row>
    <row r="8050">
      <c r="A8050" s="257"/>
      <c r="B8050" s="258" t="s">
        <v>14</v>
      </c>
    </row>
    <row r="8051">
      <c r="A8051" s="257"/>
      <c r="B8051" s="258" t="s">
        <v>14</v>
      </c>
    </row>
    <row r="8052">
      <c r="A8052" s="257"/>
      <c r="B8052" s="258" t="s">
        <v>14</v>
      </c>
    </row>
    <row r="8053">
      <c r="A8053" s="257"/>
      <c r="B8053" s="258" t="s">
        <v>14</v>
      </c>
    </row>
    <row r="8054">
      <c r="A8054" s="257"/>
      <c r="B8054" s="258" t="s">
        <v>14</v>
      </c>
    </row>
    <row r="8055">
      <c r="A8055" s="257"/>
      <c r="B8055" s="258" t="s">
        <v>14</v>
      </c>
    </row>
    <row r="8056">
      <c r="A8056" s="257"/>
      <c r="B8056" s="258" t="s">
        <v>14</v>
      </c>
    </row>
    <row r="8057">
      <c r="A8057" s="257"/>
      <c r="B8057" s="258" t="s">
        <v>14</v>
      </c>
    </row>
    <row r="8058">
      <c r="A8058" s="257"/>
      <c r="B8058" s="258" t="s">
        <v>14</v>
      </c>
    </row>
    <row r="8059">
      <c r="A8059" s="257"/>
      <c r="B8059" s="258" t="s">
        <v>14</v>
      </c>
    </row>
    <row r="8060">
      <c r="A8060" s="257"/>
      <c r="B8060" s="258" t="s">
        <v>14</v>
      </c>
    </row>
    <row r="8061">
      <c r="A8061" s="257"/>
      <c r="B8061" s="258" t="s">
        <v>14</v>
      </c>
    </row>
    <row r="8062">
      <c r="A8062" s="257"/>
      <c r="B8062" s="258" t="s">
        <v>14</v>
      </c>
    </row>
    <row r="8063">
      <c r="A8063" s="257"/>
      <c r="B8063" s="258" t="s">
        <v>14</v>
      </c>
    </row>
    <row r="8064">
      <c r="A8064" s="257"/>
      <c r="B8064" s="258" t="s">
        <v>14</v>
      </c>
    </row>
    <row r="8065">
      <c r="A8065" s="257"/>
      <c r="B8065" s="258" t="s">
        <v>14</v>
      </c>
    </row>
    <row r="8066">
      <c r="A8066" s="257"/>
      <c r="B8066" s="258" t="s">
        <v>14</v>
      </c>
    </row>
    <row r="8067">
      <c r="A8067" s="257"/>
      <c r="B8067" s="258" t="s">
        <v>14</v>
      </c>
    </row>
    <row r="8068">
      <c r="A8068" s="257"/>
      <c r="B8068" s="258" t="s">
        <v>14</v>
      </c>
    </row>
    <row r="8069">
      <c r="A8069" s="257"/>
      <c r="B8069" s="258" t="s">
        <v>14</v>
      </c>
    </row>
    <row r="8070">
      <c r="A8070" s="257"/>
      <c r="B8070" s="258" t="s">
        <v>14</v>
      </c>
    </row>
    <row r="8071">
      <c r="A8071" s="257"/>
      <c r="B8071" s="258" t="s">
        <v>14</v>
      </c>
    </row>
    <row r="8072">
      <c r="A8072" s="257"/>
      <c r="B8072" s="258" t="s">
        <v>14</v>
      </c>
    </row>
    <row r="8073">
      <c r="A8073" s="257"/>
      <c r="B8073" s="258" t="s">
        <v>14</v>
      </c>
    </row>
    <row r="8074">
      <c r="A8074" s="257"/>
      <c r="B8074" s="258" t="s">
        <v>14</v>
      </c>
    </row>
    <row r="8075">
      <c r="A8075" s="257"/>
      <c r="B8075" s="258" t="s">
        <v>14</v>
      </c>
    </row>
    <row r="8076">
      <c r="A8076" s="257"/>
      <c r="B8076" s="258" t="s">
        <v>14</v>
      </c>
    </row>
    <row r="8077">
      <c r="A8077" s="257"/>
      <c r="B8077" s="258" t="s">
        <v>14</v>
      </c>
    </row>
    <row r="8078">
      <c r="A8078" s="257"/>
      <c r="B8078" s="258" t="s">
        <v>14</v>
      </c>
    </row>
    <row r="8079">
      <c r="A8079" s="257"/>
      <c r="B8079" s="258" t="s">
        <v>14</v>
      </c>
    </row>
    <row r="8080">
      <c r="A8080" s="257"/>
      <c r="B8080" s="258" t="s">
        <v>14</v>
      </c>
    </row>
    <row r="8081">
      <c r="A8081" s="257"/>
      <c r="B8081" s="258" t="s">
        <v>14</v>
      </c>
    </row>
    <row r="8082">
      <c r="A8082" s="257"/>
      <c r="B8082" s="258" t="s">
        <v>14</v>
      </c>
    </row>
    <row r="8083">
      <c r="A8083" s="257"/>
      <c r="B8083" s="258" t="s">
        <v>14</v>
      </c>
    </row>
    <row r="8084">
      <c r="A8084" s="257"/>
      <c r="B8084" s="258" t="s">
        <v>14</v>
      </c>
    </row>
    <row r="8085">
      <c r="A8085" s="257"/>
      <c r="B8085" s="258" t="s">
        <v>14</v>
      </c>
    </row>
    <row r="8086">
      <c r="A8086" s="257"/>
      <c r="B8086" s="258" t="s">
        <v>14</v>
      </c>
    </row>
    <row r="8087">
      <c r="A8087" s="257"/>
      <c r="B8087" s="258" t="s">
        <v>14</v>
      </c>
    </row>
    <row r="8088">
      <c r="A8088" s="257"/>
      <c r="B8088" s="258" t="s">
        <v>14</v>
      </c>
    </row>
    <row r="8089">
      <c r="A8089" s="257"/>
      <c r="B8089" s="258" t="s">
        <v>14</v>
      </c>
    </row>
    <row r="8090">
      <c r="A8090" s="257"/>
      <c r="B8090" s="258" t="s">
        <v>14</v>
      </c>
    </row>
    <row r="8091">
      <c r="A8091" s="257"/>
      <c r="B8091" s="258" t="s">
        <v>14</v>
      </c>
    </row>
    <row r="8092">
      <c r="A8092" s="257"/>
      <c r="B8092" s="258" t="s">
        <v>14</v>
      </c>
    </row>
    <row r="8093">
      <c r="A8093" s="257"/>
      <c r="B8093" s="258" t="s">
        <v>14</v>
      </c>
    </row>
    <row r="8094">
      <c r="A8094" s="257"/>
      <c r="B8094" s="258" t="s">
        <v>14</v>
      </c>
    </row>
    <row r="8095">
      <c r="A8095" s="257"/>
      <c r="B8095" s="258" t="s">
        <v>14</v>
      </c>
    </row>
    <row r="8096">
      <c r="A8096" s="257"/>
      <c r="B8096" s="258" t="s">
        <v>14</v>
      </c>
    </row>
    <row r="8097">
      <c r="A8097" s="257"/>
      <c r="B8097" s="258" t="s">
        <v>14</v>
      </c>
    </row>
    <row r="8098">
      <c r="A8098" s="257"/>
      <c r="B8098" s="258" t="s">
        <v>14</v>
      </c>
    </row>
    <row r="8099">
      <c r="A8099" s="257"/>
      <c r="B8099" s="258" t="s">
        <v>14</v>
      </c>
    </row>
    <row r="8100">
      <c r="A8100" s="257"/>
      <c r="B8100" s="258" t="s">
        <v>14</v>
      </c>
    </row>
    <row r="8101">
      <c r="A8101" s="257"/>
      <c r="B8101" s="258" t="s">
        <v>14</v>
      </c>
    </row>
    <row r="8102">
      <c r="A8102" s="257"/>
      <c r="B8102" s="258" t="s">
        <v>14</v>
      </c>
    </row>
    <row r="8103">
      <c r="A8103" s="257"/>
      <c r="B8103" s="258" t="s">
        <v>14</v>
      </c>
    </row>
    <row r="8104">
      <c r="A8104" s="257"/>
      <c r="B8104" s="258" t="s">
        <v>14</v>
      </c>
    </row>
    <row r="8105">
      <c r="A8105" s="257"/>
      <c r="B8105" s="258" t="s">
        <v>14</v>
      </c>
    </row>
    <row r="8106">
      <c r="A8106" s="257"/>
      <c r="B8106" s="258" t="s">
        <v>14</v>
      </c>
    </row>
    <row r="8107">
      <c r="A8107" s="257"/>
      <c r="B8107" s="258" t="s">
        <v>14</v>
      </c>
    </row>
    <row r="8108">
      <c r="A8108" s="257"/>
      <c r="B8108" s="258" t="s">
        <v>14</v>
      </c>
    </row>
    <row r="8109">
      <c r="A8109" s="257"/>
      <c r="B8109" s="258" t="s">
        <v>14</v>
      </c>
    </row>
    <row r="8110">
      <c r="A8110" s="257"/>
      <c r="B8110" s="258" t="s">
        <v>14</v>
      </c>
    </row>
    <row r="8111">
      <c r="A8111" s="257"/>
      <c r="B8111" s="258" t="s">
        <v>14</v>
      </c>
    </row>
    <row r="8112">
      <c r="A8112" s="257"/>
      <c r="B8112" s="258" t="s">
        <v>14</v>
      </c>
    </row>
    <row r="8113">
      <c r="A8113" s="257"/>
      <c r="B8113" s="258" t="s">
        <v>14</v>
      </c>
    </row>
    <row r="8114">
      <c r="A8114" s="257"/>
      <c r="B8114" s="258" t="s">
        <v>14</v>
      </c>
    </row>
    <row r="8115">
      <c r="A8115" s="257"/>
      <c r="B8115" s="258" t="s">
        <v>14</v>
      </c>
    </row>
    <row r="8116">
      <c r="A8116" s="257"/>
      <c r="B8116" s="258" t="s">
        <v>14</v>
      </c>
    </row>
    <row r="8117">
      <c r="A8117" s="257"/>
      <c r="B8117" s="258" t="s">
        <v>14</v>
      </c>
    </row>
    <row r="8118">
      <c r="A8118" s="257"/>
      <c r="B8118" s="258" t="s">
        <v>14</v>
      </c>
    </row>
    <row r="8119">
      <c r="A8119" s="257"/>
      <c r="B8119" s="258" t="s">
        <v>14</v>
      </c>
    </row>
    <row r="8120">
      <c r="A8120" s="257"/>
      <c r="B8120" s="258" t="s">
        <v>14</v>
      </c>
    </row>
    <row r="8121">
      <c r="A8121" s="257"/>
      <c r="B8121" s="258" t="s">
        <v>14</v>
      </c>
    </row>
    <row r="8122">
      <c r="A8122" s="257"/>
      <c r="B8122" s="258" t="s">
        <v>14</v>
      </c>
    </row>
    <row r="8123">
      <c r="A8123" s="257"/>
      <c r="B8123" s="258" t="s">
        <v>14</v>
      </c>
    </row>
    <row r="8124">
      <c r="A8124" s="257"/>
      <c r="B8124" s="258" t="s">
        <v>14</v>
      </c>
    </row>
    <row r="8125">
      <c r="A8125" s="257"/>
      <c r="B8125" s="258" t="s">
        <v>14</v>
      </c>
    </row>
    <row r="8126">
      <c r="A8126" s="257"/>
      <c r="B8126" s="258" t="s">
        <v>14</v>
      </c>
    </row>
    <row r="8127">
      <c r="A8127" s="257"/>
      <c r="B8127" s="258" t="s">
        <v>14</v>
      </c>
    </row>
    <row r="8128">
      <c r="A8128" s="257"/>
      <c r="B8128" s="258" t="s">
        <v>14</v>
      </c>
    </row>
    <row r="8129">
      <c r="A8129" s="257"/>
      <c r="B8129" s="258" t="s">
        <v>14</v>
      </c>
    </row>
    <row r="8130">
      <c r="A8130" s="257"/>
      <c r="B8130" s="258" t="s">
        <v>14</v>
      </c>
    </row>
    <row r="8131">
      <c r="A8131" s="257"/>
      <c r="B8131" s="258" t="s">
        <v>14</v>
      </c>
    </row>
    <row r="8132">
      <c r="A8132" s="257"/>
      <c r="B8132" s="258" t="s">
        <v>14</v>
      </c>
    </row>
    <row r="8133">
      <c r="A8133" s="257"/>
      <c r="B8133" s="258" t="s">
        <v>14</v>
      </c>
    </row>
    <row r="8134">
      <c r="A8134" s="257"/>
      <c r="B8134" s="258" t="s">
        <v>14</v>
      </c>
    </row>
    <row r="8135">
      <c r="A8135" s="257"/>
      <c r="B8135" s="258" t="s">
        <v>14</v>
      </c>
    </row>
    <row r="8136">
      <c r="A8136" s="257"/>
      <c r="B8136" s="258" t="s">
        <v>14</v>
      </c>
    </row>
    <row r="8137">
      <c r="A8137" s="257"/>
      <c r="B8137" s="258" t="s">
        <v>14</v>
      </c>
    </row>
    <row r="8138">
      <c r="A8138" s="257"/>
      <c r="B8138" s="258" t="s">
        <v>14</v>
      </c>
    </row>
    <row r="8139">
      <c r="A8139" s="257"/>
      <c r="B8139" s="258" t="s">
        <v>14</v>
      </c>
    </row>
    <row r="8140">
      <c r="A8140" s="257"/>
      <c r="B8140" s="258" t="s">
        <v>14</v>
      </c>
    </row>
    <row r="8141">
      <c r="A8141" s="257"/>
      <c r="B8141" s="258" t="s">
        <v>14</v>
      </c>
    </row>
    <row r="8142">
      <c r="A8142" s="257"/>
      <c r="B8142" s="258" t="s">
        <v>14</v>
      </c>
    </row>
    <row r="8143">
      <c r="A8143" s="257"/>
      <c r="B8143" s="258" t="s">
        <v>14</v>
      </c>
    </row>
    <row r="8144">
      <c r="A8144" s="257"/>
      <c r="B8144" s="258" t="s">
        <v>14</v>
      </c>
    </row>
    <row r="8145">
      <c r="A8145" s="257"/>
      <c r="B8145" s="258" t="s">
        <v>14</v>
      </c>
    </row>
    <row r="8146">
      <c r="A8146" s="257"/>
      <c r="B8146" s="258" t="s">
        <v>14</v>
      </c>
    </row>
    <row r="8147">
      <c r="A8147" s="257"/>
      <c r="B8147" s="258" t="s">
        <v>14</v>
      </c>
    </row>
    <row r="8148">
      <c r="A8148" s="257"/>
      <c r="B8148" s="258" t="s">
        <v>14</v>
      </c>
    </row>
    <row r="8149">
      <c r="A8149" s="257"/>
      <c r="B8149" s="258" t="s">
        <v>14</v>
      </c>
    </row>
    <row r="8150">
      <c r="A8150" s="257"/>
      <c r="B8150" s="258" t="s">
        <v>14</v>
      </c>
    </row>
    <row r="8151">
      <c r="A8151" s="257"/>
      <c r="B8151" s="258" t="s">
        <v>14</v>
      </c>
    </row>
    <row r="8152">
      <c r="A8152" s="257"/>
      <c r="B8152" s="258" t="s">
        <v>14</v>
      </c>
    </row>
    <row r="8153">
      <c r="A8153" s="257"/>
      <c r="B8153" s="258" t="s">
        <v>14</v>
      </c>
    </row>
    <row r="8154">
      <c r="A8154" s="257"/>
      <c r="B8154" s="258" t="s">
        <v>14</v>
      </c>
    </row>
    <row r="8155">
      <c r="A8155" s="257"/>
      <c r="B8155" s="258" t="s">
        <v>14</v>
      </c>
    </row>
    <row r="8156">
      <c r="A8156" s="257"/>
      <c r="B8156" s="258" t="s">
        <v>14</v>
      </c>
    </row>
    <row r="8157">
      <c r="A8157" s="257"/>
      <c r="B8157" s="258" t="s">
        <v>14</v>
      </c>
    </row>
    <row r="8158">
      <c r="A8158" s="257"/>
      <c r="B8158" s="258" t="s">
        <v>14</v>
      </c>
    </row>
    <row r="8159">
      <c r="A8159" s="257"/>
      <c r="B8159" s="258" t="s">
        <v>14</v>
      </c>
    </row>
    <row r="8160">
      <c r="A8160" s="257"/>
      <c r="B8160" s="258" t="s">
        <v>14</v>
      </c>
    </row>
    <row r="8161">
      <c r="A8161" s="257"/>
      <c r="B8161" s="258" t="s">
        <v>14</v>
      </c>
    </row>
    <row r="8162">
      <c r="A8162" s="257"/>
      <c r="B8162" s="258" t="s">
        <v>14</v>
      </c>
    </row>
    <row r="8163">
      <c r="A8163" s="257"/>
      <c r="B8163" s="258" t="s">
        <v>14</v>
      </c>
    </row>
    <row r="8164">
      <c r="A8164" s="257"/>
      <c r="B8164" s="258" t="s">
        <v>14</v>
      </c>
    </row>
    <row r="8165">
      <c r="A8165" s="257"/>
      <c r="B8165" s="258" t="s">
        <v>14</v>
      </c>
    </row>
    <row r="8166">
      <c r="A8166" s="257"/>
      <c r="B8166" s="258" t="s">
        <v>14</v>
      </c>
    </row>
    <row r="8167">
      <c r="A8167" s="257"/>
      <c r="B8167" s="258" t="s">
        <v>14</v>
      </c>
    </row>
    <row r="8168">
      <c r="A8168" s="257"/>
      <c r="B8168" s="258" t="s">
        <v>14</v>
      </c>
    </row>
    <row r="8169">
      <c r="A8169" s="257"/>
      <c r="B8169" s="258" t="s">
        <v>14</v>
      </c>
    </row>
    <row r="8170">
      <c r="A8170" s="257"/>
      <c r="B8170" s="258" t="s">
        <v>14</v>
      </c>
    </row>
    <row r="8171">
      <c r="A8171" s="257"/>
      <c r="B8171" s="258" t="s">
        <v>14</v>
      </c>
    </row>
    <row r="8172">
      <c r="A8172" s="257"/>
      <c r="B8172" s="258" t="s">
        <v>14</v>
      </c>
    </row>
    <row r="8173">
      <c r="A8173" s="257"/>
      <c r="B8173" s="258" t="s">
        <v>14</v>
      </c>
    </row>
    <row r="8174">
      <c r="A8174" s="257"/>
      <c r="B8174" s="258" t="s">
        <v>14</v>
      </c>
    </row>
    <row r="8175">
      <c r="A8175" s="257"/>
      <c r="B8175" s="258" t="s">
        <v>14</v>
      </c>
    </row>
    <row r="8176">
      <c r="A8176" s="257"/>
      <c r="B8176" s="258" t="s">
        <v>14</v>
      </c>
    </row>
    <row r="8177">
      <c r="A8177" s="257"/>
      <c r="B8177" s="258" t="s">
        <v>14</v>
      </c>
    </row>
    <row r="8178">
      <c r="A8178" s="257"/>
      <c r="B8178" s="258" t="s">
        <v>14</v>
      </c>
    </row>
    <row r="8179">
      <c r="A8179" s="257"/>
      <c r="B8179" s="258" t="s">
        <v>14</v>
      </c>
    </row>
    <row r="8180">
      <c r="A8180" s="257"/>
      <c r="B8180" s="258" t="s">
        <v>14</v>
      </c>
    </row>
    <row r="8181">
      <c r="A8181" s="257"/>
      <c r="B8181" s="258" t="s">
        <v>14</v>
      </c>
    </row>
    <row r="8182">
      <c r="A8182" s="257"/>
      <c r="B8182" s="258" t="s">
        <v>14</v>
      </c>
    </row>
    <row r="8183">
      <c r="A8183" s="257"/>
      <c r="B8183" s="258" t="s">
        <v>14</v>
      </c>
    </row>
    <row r="8184">
      <c r="A8184" s="257"/>
      <c r="B8184" s="258" t="s">
        <v>14</v>
      </c>
    </row>
    <row r="8185">
      <c r="A8185" s="257"/>
      <c r="B8185" s="258" t="s">
        <v>14</v>
      </c>
    </row>
    <row r="8186">
      <c r="A8186" s="257"/>
      <c r="B8186" s="258" t="s">
        <v>14</v>
      </c>
    </row>
    <row r="8187">
      <c r="A8187" s="257"/>
      <c r="B8187" s="258" t="s">
        <v>14</v>
      </c>
    </row>
    <row r="8188">
      <c r="A8188" s="257"/>
      <c r="B8188" s="258" t="s">
        <v>14</v>
      </c>
    </row>
    <row r="8189">
      <c r="A8189" s="257"/>
      <c r="B8189" s="258" t="s">
        <v>14</v>
      </c>
    </row>
    <row r="8190">
      <c r="A8190" s="257"/>
      <c r="B8190" s="258" t="s">
        <v>14</v>
      </c>
    </row>
    <row r="8191">
      <c r="A8191" s="257"/>
      <c r="B8191" s="258" t="s">
        <v>14</v>
      </c>
    </row>
    <row r="8192">
      <c r="A8192" s="257"/>
      <c r="B8192" s="258" t="s">
        <v>14</v>
      </c>
    </row>
    <row r="8193">
      <c r="A8193" s="257"/>
      <c r="B8193" s="258" t="s">
        <v>14</v>
      </c>
    </row>
    <row r="8194">
      <c r="A8194" s="257"/>
      <c r="B8194" s="258" t="s">
        <v>14</v>
      </c>
    </row>
    <row r="8195">
      <c r="A8195" s="257"/>
      <c r="B8195" s="258" t="s">
        <v>14</v>
      </c>
    </row>
    <row r="8196">
      <c r="A8196" s="257"/>
      <c r="B8196" s="258" t="s">
        <v>14</v>
      </c>
    </row>
    <row r="8197">
      <c r="A8197" s="257"/>
      <c r="B8197" s="258" t="s">
        <v>14</v>
      </c>
    </row>
    <row r="8198">
      <c r="A8198" s="257"/>
      <c r="B8198" s="258" t="s">
        <v>14</v>
      </c>
    </row>
    <row r="8199">
      <c r="A8199" s="257"/>
      <c r="B8199" s="258" t="s">
        <v>14</v>
      </c>
    </row>
    <row r="8200">
      <c r="A8200" s="257"/>
      <c r="B8200" s="258" t="s">
        <v>14</v>
      </c>
    </row>
    <row r="8201">
      <c r="A8201" s="257"/>
      <c r="B8201" s="258" t="s">
        <v>14</v>
      </c>
    </row>
    <row r="8202">
      <c r="A8202" s="257"/>
      <c r="B8202" s="258" t="s">
        <v>14</v>
      </c>
    </row>
    <row r="8203">
      <c r="A8203" s="257"/>
      <c r="B8203" s="258" t="s">
        <v>14</v>
      </c>
    </row>
    <row r="8204">
      <c r="A8204" s="257"/>
      <c r="B8204" s="258" t="s">
        <v>14</v>
      </c>
    </row>
    <row r="8205">
      <c r="A8205" s="257"/>
      <c r="B8205" s="258" t="s">
        <v>14</v>
      </c>
    </row>
    <row r="8206">
      <c r="A8206" s="257"/>
      <c r="B8206" s="258" t="s">
        <v>14</v>
      </c>
    </row>
    <row r="8207">
      <c r="A8207" s="257"/>
      <c r="B8207" s="258" t="s">
        <v>14</v>
      </c>
    </row>
    <row r="8208">
      <c r="A8208" s="257"/>
      <c r="B8208" s="258" t="s">
        <v>14</v>
      </c>
    </row>
    <row r="8209">
      <c r="A8209" s="257"/>
      <c r="B8209" s="258" t="s">
        <v>14</v>
      </c>
    </row>
    <row r="8210">
      <c r="A8210" s="257"/>
      <c r="B8210" s="258" t="s">
        <v>14</v>
      </c>
    </row>
    <row r="8211">
      <c r="A8211" s="257"/>
      <c r="B8211" s="258" t="s">
        <v>14</v>
      </c>
    </row>
    <row r="8212">
      <c r="A8212" s="257"/>
      <c r="B8212" s="258" t="s">
        <v>14</v>
      </c>
    </row>
    <row r="8213">
      <c r="A8213" s="257"/>
      <c r="B8213" s="258" t="s">
        <v>14</v>
      </c>
    </row>
    <row r="8214">
      <c r="A8214" s="257"/>
      <c r="B8214" s="258" t="s">
        <v>14</v>
      </c>
    </row>
    <row r="8215">
      <c r="A8215" s="257"/>
      <c r="B8215" s="258" t="s">
        <v>14</v>
      </c>
    </row>
    <row r="8216">
      <c r="A8216" s="257"/>
      <c r="B8216" s="258" t="s">
        <v>14</v>
      </c>
    </row>
    <row r="8217">
      <c r="A8217" s="257"/>
      <c r="B8217" s="258" t="s">
        <v>14</v>
      </c>
    </row>
    <row r="8218">
      <c r="A8218" s="257"/>
      <c r="B8218" s="258" t="s">
        <v>14</v>
      </c>
    </row>
    <row r="8219">
      <c r="A8219" s="257"/>
      <c r="B8219" s="258" t="s">
        <v>14</v>
      </c>
    </row>
    <row r="8220">
      <c r="A8220" s="257"/>
      <c r="B8220" s="258" t="s">
        <v>14</v>
      </c>
    </row>
    <row r="8221">
      <c r="A8221" s="257"/>
      <c r="B8221" s="258" t="s">
        <v>14</v>
      </c>
    </row>
    <row r="8222">
      <c r="A8222" s="257"/>
      <c r="B8222" s="258" t="s">
        <v>14</v>
      </c>
    </row>
    <row r="8223">
      <c r="A8223" s="257"/>
      <c r="B8223" s="258" t="s">
        <v>14</v>
      </c>
    </row>
    <row r="8224">
      <c r="A8224" s="257"/>
      <c r="B8224" s="258" t="s">
        <v>14</v>
      </c>
    </row>
    <row r="8225">
      <c r="A8225" s="257"/>
      <c r="B8225" s="258" t="s">
        <v>14</v>
      </c>
    </row>
    <row r="8226">
      <c r="A8226" s="257"/>
      <c r="B8226" s="258" t="s">
        <v>14</v>
      </c>
    </row>
    <row r="8227">
      <c r="A8227" s="257"/>
      <c r="B8227" s="258" t="s">
        <v>14</v>
      </c>
    </row>
    <row r="8228">
      <c r="A8228" s="257"/>
      <c r="B8228" s="258" t="s">
        <v>14</v>
      </c>
    </row>
    <row r="8229">
      <c r="A8229" s="257"/>
      <c r="B8229" s="258" t="s">
        <v>14</v>
      </c>
    </row>
    <row r="8230">
      <c r="A8230" s="257"/>
      <c r="B8230" s="258" t="s">
        <v>14</v>
      </c>
    </row>
    <row r="8231">
      <c r="A8231" s="257"/>
      <c r="B8231" s="258" t="s">
        <v>14</v>
      </c>
    </row>
    <row r="8232">
      <c r="A8232" s="257"/>
      <c r="B8232" s="258" t="s">
        <v>14</v>
      </c>
    </row>
    <row r="8233">
      <c r="A8233" s="257"/>
      <c r="B8233" s="258" t="s">
        <v>14</v>
      </c>
    </row>
    <row r="8234">
      <c r="A8234" s="257"/>
      <c r="B8234" s="258" t="s">
        <v>14</v>
      </c>
    </row>
    <row r="8235">
      <c r="A8235" s="257"/>
      <c r="B8235" s="258" t="s">
        <v>14</v>
      </c>
    </row>
    <row r="8236">
      <c r="A8236" s="257"/>
      <c r="B8236" s="258" t="s">
        <v>14</v>
      </c>
    </row>
    <row r="8237">
      <c r="A8237" s="257"/>
      <c r="B8237" s="258" t="s">
        <v>14</v>
      </c>
    </row>
    <row r="8238">
      <c r="A8238" s="257"/>
      <c r="B8238" s="258" t="s">
        <v>14</v>
      </c>
    </row>
    <row r="8239">
      <c r="A8239" s="257"/>
      <c r="B8239" s="258" t="s">
        <v>14</v>
      </c>
    </row>
    <row r="8240">
      <c r="A8240" s="257"/>
      <c r="B8240" s="258" t="s">
        <v>14</v>
      </c>
    </row>
    <row r="8241">
      <c r="A8241" s="257"/>
      <c r="B8241" s="258" t="s">
        <v>14</v>
      </c>
    </row>
    <row r="8242">
      <c r="A8242" s="257"/>
      <c r="B8242" s="258" t="s">
        <v>14</v>
      </c>
    </row>
    <row r="8243">
      <c r="A8243" s="257"/>
      <c r="B8243" s="258" t="s">
        <v>14</v>
      </c>
    </row>
    <row r="8244">
      <c r="A8244" s="257"/>
      <c r="B8244" s="258" t="s">
        <v>14</v>
      </c>
    </row>
    <row r="8245">
      <c r="A8245" s="257"/>
      <c r="B8245" s="258" t="s">
        <v>14</v>
      </c>
    </row>
    <row r="8246">
      <c r="A8246" s="257"/>
      <c r="B8246" s="258" t="s">
        <v>14</v>
      </c>
    </row>
    <row r="8247">
      <c r="A8247" s="257"/>
      <c r="B8247" s="258" t="s">
        <v>14</v>
      </c>
    </row>
    <row r="8248">
      <c r="A8248" s="257"/>
      <c r="B8248" s="258" t="s">
        <v>14</v>
      </c>
    </row>
    <row r="8249">
      <c r="A8249" s="257"/>
      <c r="B8249" s="258" t="s">
        <v>14</v>
      </c>
    </row>
    <row r="8250">
      <c r="A8250" s="257"/>
      <c r="B8250" s="258" t="s">
        <v>14</v>
      </c>
    </row>
    <row r="8251">
      <c r="A8251" s="257"/>
      <c r="B8251" s="258" t="s">
        <v>14</v>
      </c>
    </row>
    <row r="8252">
      <c r="A8252" s="257"/>
      <c r="B8252" s="258" t="s">
        <v>14</v>
      </c>
    </row>
    <row r="8253">
      <c r="A8253" s="257"/>
      <c r="B8253" s="258" t="s">
        <v>14</v>
      </c>
    </row>
    <row r="8254">
      <c r="A8254" s="257"/>
      <c r="B8254" s="258" t="s">
        <v>14</v>
      </c>
    </row>
    <row r="8255">
      <c r="A8255" s="257"/>
      <c r="B8255" s="258" t="s">
        <v>14</v>
      </c>
    </row>
    <row r="8256">
      <c r="A8256" s="257"/>
      <c r="B8256" s="258" t="s">
        <v>14</v>
      </c>
    </row>
    <row r="8257">
      <c r="A8257" s="257"/>
      <c r="B8257" s="258" t="s">
        <v>14</v>
      </c>
    </row>
    <row r="8258">
      <c r="A8258" s="257"/>
      <c r="B8258" s="258" t="s">
        <v>14</v>
      </c>
    </row>
    <row r="8259">
      <c r="A8259" s="257"/>
      <c r="B8259" s="258" t="s">
        <v>14</v>
      </c>
    </row>
    <row r="8260">
      <c r="A8260" s="257"/>
      <c r="B8260" s="258" t="s">
        <v>14</v>
      </c>
    </row>
    <row r="8261">
      <c r="A8261" s="257"/>
      <c r="B8261" s="258" t="s">
        <v>14</v>
      </c>
    </row>
    <row r="8262">
      <c r="A8262" s="257"/>
      <c r="B8262" s="258" t="s">
        <v>14</v>
      </c>
    </row>
    <row r="8263">
      <c r="A8263" s="257"/>
      <c r="B8263" s="258" t="s">
        <v>14</v>
      </c>
    </row>
    <row r="8264">
      <c r="A8264" s="257"/>
      <c r="B8264" s="258" t="s">
        <v>14</v>
      </c>
    </row>
    <row r="8265">
      <c r="A8265" s="257"/>
      <c r="B8265" s="258" t="s">
        <v>14</v>
      </c>
    </row>
    <row r="8266">
      <c r="A8266" s="257"/>
      <c r="B8266" s="258" t="s">
        <v>14</v>
      </c>
    </row>
    <row r="8267">
      <c r="A8267" s="257"/>
      <c r="B8267" s="258" t="s">
        <v>14</v>
      </c>
    </row>
    <row r="8268">
      <c r="A8268" s="257"/>
      <c r="B8268" s="258" t="s">
        <v>14</v>
      </c>
    </row>
    <row r="8269">
      <c r="A8269" s="257"/>
      <c r="B8269" s="258" t="s">
        <v>14</v>
      </c>
    </row>
    <row r="8270">
      <c r="A8270" s="257"/>
      <c r="B8270" s="258" t="s">
        <v>14</v>
      </c>
    </row>
    <row r="8271">
      <c r="A8271" s="257"/>
      <c r="B8271" s="258" t="s">
        <v>14</v>
      </c>
    </row>
    <row r="8272">
      <c r="A8272" s="257"/>
      <c r="B8272" s="258" t="s">
        <v>14</v>
      </c>
    </row>
    <row r="8273">
      <c r="A8273" s="257"/>
      <c r="B8273" s="258" t="s">
        <v>14</v>
      </c>
    </row>
    <row r="8274">
      <c r="A8274" s="257"/>
      <c r="B8274" s="258" t="s">
        <v>14</v>
      </c>
    </row>
    <row r="8275">
      <c r="A8275" s="257"/>
      <c r="B8275" s="258" t="s">
        <v>14</v>
      </c>
    </row>
    <row r="8276">
      <c r="A8276" s="257"/>
      <c r="B8276" s="258" t="s">
        <v>14</v>
      </c>
    </row>
    <row r="8277">
      <c r="A8277" s="257"/>
      <c r="B8277" s="258" t="s">
        <v>14</v>
      </c>
    </row>
    <row r="8278">
      <c r="A8278" s="257"/>
      <c r="B8278" s="258" t="s">
        <v>14</v>
      </c>
    </row>
    <row r="8279">
      <c r="A8279" s="257"/>
      <c r="B8279" s="258" t="s">
        <v>14</v>
      </c>
    </row>
    <row r="8280">
      <c r="A8280" s="257"/>
      <c r="B8280" s="258" t="s">
        <v>14</v>
      </c>
    </row>
    <row r="8281">
      <c r="A8281" s="257"/>
      <c r="B8281" s="258" t="s">
        <v>14</v>
      </c>
    </row>
    <row r="8282">
      <c r="A8282" s="257"/>
      <c r="B8282" s="258" t="s">
        <v>14</v>
      </c>
    </row>
    <row r="8283">
      <c r="A8283" s="257"/>
      <c r="B8283" s="258" t="s">
        <v>14</v>
      </c>
    </row>
    <row r="8284">
      <c r="A8284" s="257"/>
      <c r="B8284" s="258" t="s">
        <v>14</v>
      </c>
    </row>
    <row r="8285">
      <c r="A8285" s="257"/>
      <c r="B8285" s="258" t="s">
        <v>14</v>
      </c>
    </row>
    <row r="8286">
      <c r="A8286" s="257"/>
      <c r="B8286" s="258" t="s">
        <v>14</v>
      </c>
    </row>
    <row r="8287">
      <c r="A8287" s="257"/>
      <c r="B8287" s="258" t="s">
        <v>14</v>
      </c>
    </row>
    <row r="8288">
      <c r="A8288" s="257"/>
      <c r="B8288" s="258" t="s">
        <v>14</v>
      </c>
    </row>
    <row r="8289">
      <c r="A8289" s="257"/>
      <c r="B8289" s="258" t="s">
        <v>14</v>
      </c>
    </row>
    <row r="8290">
      <c r="A8290" s="257"/>
      <c r="B8290" s="258" t="s">
        <v>14</v>
      </c>
    </row>
    <row r="8291">
      <c r="A8291" s="257"/>
      <c r="B8291" s="258" t="s">
        <v>14</v>
      </c>
    </row>
    <row r="8292">
      <c r="A8292" s="257"/>
      <c r="B8292" s="258" t="s">
        <v>14</v>
      </c>
    </row>
    <row r="8293">
      <c r="A8293" s="257"/>
      <c r="B8293" s="258" t="s">
        <v>14</v>
      </c>
    </row>
    <row r="8294">
      <c r="A8294" s="257"/>
      <c r="B8294" s="258" t="s">
        <v>14</v>
      </c>
    </row>
    <row r="8295">
      <c r="A8295" s="257"/>
      <c r="B8295" s="258" t="s">
        <v>14</v>
      </c>
    </row>
    <row r="8296">
      <c r="A8296" s="257"/>
      <c r="B8296" s="258" t="s">
        <v>14</v>
      </c>
    </row>
    <row r="8297">
      <c r="A8297" s="257"/>
      <c r="B8297" s="258" t="s">
        <v>14</v>
      </c>
    </row>
    <row r="8298">
      <c r="A8298" s="257"/>
      <c r="B8298" s="258" t="s">
        <v>14</v>
      </c>
    </row>
    <row r="8299">
      <c r="A8299" s="257"/>
      <c r="B8299" s="258" t="s">
        <v>14</v>
      </c>
    </row>
    <row r="8300">
      <c r="A8300" s="257"/>
      <c r="B8300" s="258" t="s">
        <v>14</v>
      </c>
    </row>
    <row r="8301">
      <c r="A8301" s="257"/>
      <c r="B8301" s="258" t="s">
        <v>14</v>
      </c>
    </row>
    <row r="8302">
      <c r="A8302" s="257"/>
      <c r="B8302" s="258" t="s">
        <v>14</v>
      </c>
    </row>
    <row r="8303">
      <c r="A8303" s="257"/>
      <c r="B8303" s="258" t="s">
        <v>14</v>
      </c>
    </row>
    <row r="8304">
      <c r="A8304" s="257"/>
      <c r="B8304" s="258" t="s">
        <v>14</v>
      </c>
    </row>
    <row r="8305">
      <c r="A8305" s="257"/>
      <c r="B8305" s="258" t="s">
        <v>14</v>
      </c>
    </row>
    <row r="8306">
      <c r="A8306" s="257"/>
      <c r="B8306" s="258" t="s">
        <v>14</v>
      </c>
    </row>
    <row r="8307">
      <c r="A8307" s="257"/>
      <c r="B8307" s="258" t="s">
        <v>14</v>
      </c>
    </row>
    <row r="8308">
      <c r="A8308" s="257"/>
      <c r="B8308" s="258" t="s">
        <v>14</v>
      </c>
    </row>
    <row r="8309">
      <c r="A8309" s="257"/>
      <c r="B8309" s="258" t="s">
        <v>14</v>
      </c>
    </row>
    <row r="8310">
      <c r="A8310" s="257"/>
      <c r="B8310" s="258" t="s">
        <v>14</v>
      </c>
    </row>
    <row r="8311">
      <c r="A8311" s="257"/>
      <c r="B8311" s="258" t="s">
        <v>14</v>
      </c>
    </row>
    <row r="8312">
      <c r="A8312" s="257"/>
      <c r="B8312" s="258" t="s">
        <v>14</v>
      </c>
    </row>
    <row r="8313">
      <c r="A8313" s="257"/>
      <c r="B8313" s="258" t="s">
        <v>14</v>
      </c>
    </row>
    <row r="8314">
      <c r="A8314" s="257"/>
      <c r="B8314" s="258" t="s">
        <v>14</v>
      </c>
    </row>
    <row r="8315">
      <c r="A8315" s="257"/>
      <c r="B8315" s="258" t="s">
        <v>14</v>
      </c>
    </row>
    <row r="8316">
      <c r="A8316" s="257"/>
      <c r="B8316" s="258" t="s">
        <v>14</v>
      </c>
    </row>
    <row r="8317">
      <c r="A8317" s="257"/>
      <c r="B8317" s="258" t="s">
        <v>14</v>
      </c>
    </row>
    <row r="8318">
      <c r="A8318" s="257"/>
      <c r="B8318" s="258" t="s">
        <v>14</v>
      </c>
    </row>
    <row r="8319">
      <c r="A8319" s="257"/>
      <c r="B8319" s="258" t="s">
        <v>14</v>
      </c>
    </row>
    <row r="8320">
      <c r="A8320" s="257"/>
      <c r="B8320" s="258" t="s">
        <v>14</v>
      </c>
    </row>
    <row r="8321">
      <c r="A8321" s="257"/>
      <c r="B8321" s="258" t="s">
        <v>14</v>
      </c>
    </row>
    <row r="8322">
      <c r="A8322" s="257"/>
      <c r="B8322" s="258" t="s">
        <v>14</v>
      </c>
    </row>
    <row r="8323">
      <c r="A8323" s="257"/>
      <c r="B8323" s="258" t="s">
        <v>14</v>
      </c>
    </row>
    <row r="8324">
      <c r="A8324" s="257"/>
      <c r="B8324" s="258" t="s">
        <v>14</v>
      </c>
    </row>
    <row r="8325">
      <c r="A8325" s="257"/>
      <c r="B8325" s="258" t="s">
        <v>14</v>
      </c>
    </row>
    <row r="8326">
      <c r="A8326" s="257"/>
      <c r="B8326" s="258" t="s">
        <v>14</v>
      </c>
    </row>
    <row r="8327">
      <c r="A8327" s="257"/>
      <c r="B8327" s="258" t="s">
        <v>14</v>
      </c>
    </row>
    <row r="8328">
      <c r="A8328" s="257"/>
      <c r="B8328" s="258" t="s">
        <v>14</v>
      </c>
    </row>
    <row r="8329">
      <c r="A8329" s="257"/>
      <c r="B8329" s="258" t="s">
        <v>14</v>
      </c>
    </row>
    <row r="8330">
      <c r="A8330" s="257"/>
      <c r="B8330" s="258" t="s">
        <v>14</v>
      </c>
    </row>
    <row r="8331">
      <c r="A8331" s="257"/>
      <c r="B8331" s="258" t="s">
        <v>14</v>
      </c>
    </row>
    <row r="8332">
      <c r="A8332" s="257"/>
      <c r="B8332" s="258" t="s">
        <v>14</v>
      </c>
    </row>
    <row r="8333">
      <c r="A8333" s="257"/>
      <c r="B8333" s="258" t="s">
        <v>14</v>
      </c>
    </row>
    <row r="8334">
      <c r="A8334" s="257"/>
      <c r="B8334" s="258" t="s">
        <v>14</v>
      </c>
    </row>
    <row r="8335">
      <c r="A8335" s="257"/>
      <c r="B8335" s="258" t="s">
        <v>14</v>
      </c>
    </row>
    <row r="8336">
      <c r="A8336" s="257"/>
      <c r="B8336" s="258" t="s">
        <v>14</v>
      </c>
    </row>
    <row r="8337">
      <c r="A8337" s="257"/>
      <c r="B8337" s="258" t="s">
        <v>14</v>
      </c>
    </row>
    <row r="8338">
      <c r="A8338" s="257"/>
      <c r="B8338" s="258" t="s">
        <v>14</v>
      </c>
    </row>
    <row r="8339">
      <c r="A8339" s="257"/>
      <c r="B8339" s="258" t="s">
        <v>14</v>
      </c>
    </row>
    <row r="8340">
      <c r="A8340" s="257"/>
      <c r="B8340" s="258" t="s">
        <v>14</v>
      </c>
    </row>
    <row r="8341">
      <c r="A8341" s="257"/>
      <c r="B8341" s="258" t="s">
        <v>14</v>
      </c>
    </row>
    <row r="8342">
      <c r="A8342" s="257"/>
      <c r="B8342" s="258" t="s">
        <v>14</v>
      </c>
    </row>
    <row r="8343">
      <c r="A8343" s="257"/>
      <c r="B8343" s="258" t="s">
        <v>14</v>
      </c>
    </row>
    <row r="8344">
      <c r="A8344" s="257"/>
      <c r="B8344" s="258" t="s">
        <v>14</v>
      </c>
    </row>
    <row r="8345">
      <c r="A8345" s="257"/>
      <c r="B8345" s="258" t="s">
        <v>14</v>
      </c>
    </row>
    <row r="8346">
      <c r="A8346" s="257"/>
      <c r="B8346" s="258" t="s">
        <v>14</v>
      </c>
    </row>
    <row r="8347">
      <c r="A8347" s="257"/>
      <c r="B8347" s="258" t="s">
        <v>14</v>
      </c>
    </row>
    <row r="8348">
      <c r="A8348" s="257"/>
      <c r="B8348" s="258" t="s">
        <v>14</v>
      </c>
    </row>
    <row r="8349">
      <c r="A8349" s="257"/>
      <c r="B8349" s="258" t="s">
        <v>14</v>
      </c>
    </row>
    <row r="8350">
      <c r="A8350" s="257"/>
      <c r="B8350" s="258" t="s">
        <v>14</v>
      </c>
    </row>
    <row r="8351">
      <c r="A8351" s="257"/>
      <c r="B8351" s="258" t="s">
        <v>14</v>
      </c>
    </row>
    <row r="8352">
      <c r="A8352" s="257"/>
      <c r="B8352" s="258" t="s">
        <v>14</v>
      </c>
    </row>
    <row r="8353">
      <c r="A8353" s="257"/>
      <c r="B8353" s="258" t="s">
        <v>14</v>
      </c>
    </row>
    <row r="8354">
      <c r="A8354" s="257"/>
      <c r="B8354" s="258" t="s">
        <v>14</v>
      </c>
    </row>
    <row r="8355">
      <c r="A8355" s="257"/>
      <c r="B8355" s="258" t="s">
        <v>14</v>
      </c>
    </row>
    <row r="8356">
      <c r="A8356" s="257"/>
      <c r="B8356" s="258" t="s">
        <v>14</v>
      </c>
    </row>
    <row r="8357">
      <c r="A8357" s="257"/>
      <c r="B8357" s="258" t="s">
        <v>14</v>
      </c>
    </row>
    <row r="8358">
      <c r="A8358" s="257"/>
      <c r="B8358" s="258" t="s">
        <v>14</v>
      </c>
    </row>
    <row r="8359">
      <c r="A8359" s="257"/>
      <c r="B8359" s="258" t="s">
        <v>14</v>
      </c>
    </row>
    <row r="8360">
      <c r="A8360" s="257"/>
      <c r="B8360" s="258" t="s">
        <v>14</v>
      </c>
    </row>
    <row r="8361">
      <c r="A8361" s="257"/>
      <c r="B8361" s="258" t="s">
        <v>14</v>
      </c>
    </row>
    <row r="8362">
      <c r="A8362" s="257"/>
      <c r="B8362" s="258" t="s">
        <v>14</v>
      </c>
    </row>
    <row r="8363">
      <c r="A8363" s="257"/>
      <c r="B8363" s="258" t="s">
        <v>14</v>
      </c>
    </row>
    <row r="8364">
      <c r="A8364" s="257"/>
      <c r="B8364" s="258" t="s">
        <v>14</v>
      </c>
    </row>
    <row r="8365">
      <c r="A8365" s="257"/>
      <c r="B8365" s="258" t="s">
        <v>14</v>
      </c>
    </row>
    <row r="8366">
      <c r="A8366" s="257"/>
      <c r="B8366" s="258" t="s">
        <v>14</v>
      </c>
    </row>
    <row r="8367">
      <c r="A8367" s="257"/>
      <c r="B8367" s="258" t="s">
        <v>14</v>
      </c>
    </row>
    <row r="8368">
      <c r="A8368" s="257"/>
      <c r="B8368" s="258" t="s">
        <v>14</v>
      </c>
    </row>
    <row r="8369">
      <c r="A8369" s="257"/>
      <c r="B8369" s="258" t="s">
        <v>14</v>
      </c>
    </row>
    <row r="8370">
      <c r="A8370" s="257"/>
      <c r="B8370" s="258" t="s">
        <v>14</v>
      </c>
    </row>
    <row r="8371">
      <c r="A8371" s="257"/>
      <c r="B8371" s="258" t="s">
        <v>14</v>
      </c>
    </row>
    <row r="8372">
      <c r="A8372" s="257"/>
      <c r="B8372" s="258" t="s">
        <v>14</v>
      </c>
    </row>
    <row r="8373">
      <c r="A8373" s="257"/>
      <c r="B8373" s="258" t="s">
        <v>14</v>
      </c>
    </row>
    <row r="8374">
      <c r="A8374" s="257"/>
      <c r="B8374" s="258" t="s">
        <v>14</v>
      </c>
    </row>
    <row r="8375">
      <c r="A8375" s="257"/>
      <c r="B8375" s="258" t="s">
        <v>14</v>
      </c>
    </row>
    <row r="8376">
      <c r="A8376" s="257"/>
      <c r="B8376" s="258" t="s">
        <v>14</v>
      </c>
    </row>
    <row r="8377">
      <c r="A8377" s="257"/>
      <c r="B8377" s="258" t="s">
        <v>14</v>
      </c>
    </row>
    <row r="8378">
      <c r="A8378" s="257"/>
      <c r="B8378" s="258" t="s">
        <v>14</v>
      </c>
    </row>
    <row r="8379">
      <c r="A8379" s="257"/>
      <c r="B8379" s="258" t="s">
        <v>14</v>
      </c>
    </row>
    <row r="8380">
      <c r="A8380" s="257"/>
      <c r="B8380" s="258" t="s">
        <v>14</v>
      </c>
    </row>
    <row r="8381">
      <c r="A8381" s="257"/>
      <c r="B8381" s="258" t="s">
        <v>14</v>
      </c>
    </row>
    <row r="8382">
      <c r="A8382" s="257"/>
      <c r="B8382" s="258" t="s">
        <v>14</v>
      </c>
    </row>
    <row r="8383">
      <c r="A8383" s="257"/>
      <c r="B8383" s="258" t="s">
        <v>14</v>
      </c>
    </row>
    <row r="8384">
      <c r="A8384" s="257"/>
      <c r="B8384" s="258" t="s">
        <v>14</v>
      </c>
    </row>
    <row r="8385">
      <c r="A8385" s="257"/>
      <c r="B8385" s="258" t="s">
        <v>14</v>
      </c>
    </row>
    <row r="8386">
      <c r="A8386" s="257"/>
      <c r="B8386" s="258" t="s">
        <v>14</v>
      </c>
    </row>
    <row r="8387">
      <c r="A8387" s="257"/>
      <c r="B8387" s="258" t="s">
        <v>14</v>
      </c>
    </row>
    <row r="8388">
      <c r="A8388" s="257"/>
      <c r="B8388" s="258" t="s">
        <v>14</v>
      </c>
    </row>
    <row r="8389">
      <c r="A8389" s="257"/>
      <c r="B8389" s="258" t="s">
        <v>14</v>
      </c>
    </row>
    <row r="8390">
      <c r="A8390" s="257"/>
      <c r="B8390" s="258" t="s">
        <v>14</v>
      </c>
    </row>
    <row r="8391">
      <c r="A8391" s="257"/>
      <c r="B8391" s="258" t="s">
        <v>14</v>
      </c>
    </row>
    <row r="8392">
      <c r="A8392" s="257"/>
      <c r="B8392" s="258" t="s">
        <v>14</v>
      </c>
    </row>
    <row r="8393">
      <c r="A8393" s="257"/>
      <c r="B8393" s="258" t="s">
        <v>14</v>
      </c>
    </row>
    <row r="8394">
      <c r="A8394" s="257"/>
      <c r="B8394" s="258" t="s">
        <v>14</v>
      </c>
    </row>
    <row r="8395">
      <c r="A8395" s="257"/>
      <c r="B8395" s="258" t="s">
        <v>14</v>
      </c>
    </row>
    <row r="8396">
      <c r="A8396" s="257"/>
      <c r="B8396" s="258" t="s">
        <v>14</v>
      </c>
    </row>
    <row r="8397">
      <c r="A8397" s="257"/>
      <c r="B8397" s="258" t="s">
        <v>14</v>
      </c>
    </row>
    <row r="8398">
      <c r="A8398" s="257"/>
      <c r="B8398" s="258" t="s">
        <v>14</v>
      </c>
    </row>
    <row r="8399">
      <c r="A8399" s="257"/>
      <c r="B8399" s="258" t="s">
        <v>14</v>
      </c>
    </row>
    <row r="8400">
      <c r="A8400" s="257"/>
      <c r="B8400" s="258" t="s">
        <v>14</v>
      </c>
    </row>
    <row r="8401">
      <c r="A8401" s="257"/>
      <c r="B8401" s="258" t="s">
        <v>14</v>
      </c>
    </row>
    <row r="8402">
      <c r="A8402" s="257"/>
      <c r="B8402" s="258" t="s">
        <v>14</v>
      </c>
    </row>
    <row r="8403">
      <c r="A8403" s="257"/>
      <c r="B8403" s="258" t="s">
        <v>14</v>
      </c>
    </row>
    <row r="8404">
      <c r="A8404" s="257"/>
      <c r="B8404" s="258" t="s">
        <v>14</v>
      </c>
    </row>
    <row r="8405">
      <c r="A8405" s="257"/>
      <c r="B8405" s="258" t="s">
        <v>14</v>
      </c>
    </row>
    <row r="8406">
      <c r="A8406" s="257"/>
      <c r="B8406" s="258" t="s">
        <v>14</v>
      </c>
    </row>
    <row r="8407">
      <c r="A8407" s="257"/>
      <c r="B8407" s="258" t="s">
        <v>14</v>
      </c>
    </row>
    <row r="8408">
      <c r="A8408" s="257"/>
      <c r="B8408" s="258" t="s">
        <v>14</v>
      </c>
    </row>
    <row r="8409">
      <c r="A8409" s="257"/>
      <c r="B8409" s="258" t="s">
        <v>14</v>
      </c>
    </row>
    <row r="8410">
      <c r="A8410" s="257"/>
      <c r="B8410" s="258" t="s">
        <v>14</v>
      </c>
    </row>
    <row r="8411">
      <c r="A8411" s="257"/>
      <c r="B8411" s="258" t="s">
        <v>14</v>
      </c>
    </row>
    <row r="8412">
      <c r="A8412" s="257"/>
      <c r="B8412" s="258" t="s">
        <v>14</v>
      </c>
    </row>
    <row r="8413">
      <c r="A8413" s="257"/>
      <c r="B8413" s="258" t="s">
        <v>14</v>
      </c>
    </row>
    <row r="8414">
      <c r="A8414" s="257"/>
      <c r="B8414" s="258" t="s">
        <v>14</v>
      </c>
    </row>
    <row r="8415">
      <c r="A8415" s="257"/>
      <c r="B8415" s="258" t="s">
        <v>14</v>
      </c>
    </row>
    <row r="8416">
      <c r="A8416" s="257"/>
      <c r="B8416" s="258" t="s">
        <v>14</v>
      </c>
    </row>
    <row r="8417">
      <c r="A8417" s="257"/>
      <c r="B8417" s="258" t="s">
        <v>14</v>
      </c>
    </row>
    <row r="8418">
      <c r="A8418" s="257"/>
      <c r="B8418" s="258" t="s">
        <v>14</v>
      </c>
    </row>
    <row r="8419">
      <c r="A8419" s="257"/>
      <c r="B8419" s="258" t="s">
        <v>14</v>
      </c>
    </row>
    <row r="8420">
      <c r="A8420" s="257"/>
      <c r="B8420" s="258" t="s">
        <v>14</v>
      </c>
    </row>
    <row r="8421">
      <c r="A8421" s="257"/>
      <c r="B8421" s="258" t="s">
        <v>14</v>
      </c>
    </row>
    <row r="8422">
      <c r="A8422" s="257"/>
      <c r="B8422" s="258" t="s">
        <v>14</v>
      </c>
    </row>
    <row r="8423">
      <c r="A8423" s="257"/>
      <c r="B8423" s="258" t="s">
        <v>14</v>
      </c>
    </row>
    <row r="8424">
      <c r="A8424" s="257"/>
      <c r="B8424" s="258" t="s">
        <v>14</v>
      </c>
    </row>
    <row r="8425">
      <c r="A8425" s="257"/>
      <c r="B8425" s="258" t="s">
        <v>14</v>
      </c>
    </row>
    <row r="8426">
      <c r="A8426" s="257"/>
      <c r="B8426" s="258" t="s">
        <v>14</v>
      </c>
    </row>
    <row r="8427">
      <c r="A8427" s="257"/>
      <c r="B8427" s="258" t="s">
        <v>14</v>
      </c>
    </row>
    <row r="8428">
      <c r="A8428" s="257"/>
      <c r="B8428" s="258" t="s">
        <v>14</v>
      </c>
    </row>
    <row r="8429">
      <c r="A8429" s="257"/>
      <c r="B8429" s="258" t="s">
        <v>14</v>
      </c>
    </row>
    <row r="8430">
      <c r="A8430" s="257"/>
      <c r="B8430" s="258" t="s">
        <v>14</v>
      </c>
    </row>
    <row r="8431">
      <c r="A8431" s="257"/>
      <c r="B8431" s="258" t="s">
        <v>14</v>
      </c>
    </row>
    <row r="8432">
      <c r="A8432" s="257"/>
      <c r="B8432" s="258" t="s">
        <v>14</v>
      </c>
    </row>
    <row r="8433">
      <c r="A8433" s="257"/>
      <c r="B8433" s="258" t="s">
        <v>14</v>
      </c>
    </row>
    <row r="8434">
      <c r="A8434" s="257"/>
      <c r="B8434" s="258" t="s">
        <v>14</v>
      </c>
    </row>
    <row r="8435">
      <c r="A8435" s="257"/>
      <c r="B8435" s="258" t="s">
        <v>14</v>
      </c>
    </row>
    <row r="8436">
      <c r="A8436" s="257"/>
      <c r="B8436" s="258" t="s">
        <v>14</v>
      </c>
    </row>
    <row r="8437">
      <c r="A8437" s="257"/>
      <c r="B8437" s="258" t="s">
        <v>14</v>
      </c>
    </row>
    <row r="8438">
      <c r="A8438" s="257"/>
      <c r="B8438" s="258" t="s">
        <v>14</v>
      </c>
    </row>
    <row r="8439">
      <c r="A8439" s="257"/>
      <c r="B8439" s="258" t="s">
        <v>14</v>
      </c>
    </row>
    <row r="8440">
      <c r="A8440" s="257"/>
      <c r="B8440" s="258" t="s">
        <v>14</v>
      </c>
    </row>
    <row r="8441">
      <c r="A8441" s="257"/>
      <c r="B8441" s="258" t="s">
        <v>14</v>
      </c>
    </row>
    <row r="8442">
      <c r="A8442" s="257"/>
      <c r="B8442" s="258" t="s">
        <v>14</v>
      </c>
    </row>
    <row r="8443">
      <c r="A8443" s="257"/>
      <c r="B8443" s="258" t="s">
        <v>14</v>
      </c>
    </row>
    <row r="8444">
      <c r="A8444" s="257"/>
      <c r="B8444" s="258" t="s">
        <v>14</v>
      </c>
    </row>
    <row r="8445">
      <c r="A8445" s="257"/>
      <c r="B8445" s="258" t="s">
        <v>14</v>
      </c>
    </row>
    <row r="8446">
      <c r="A8446" s="257"/>
      <c r="B8446" s="258" t="s">
        <v>14</v>
      </c>
    </row>
    <row r="8447">
      <c r="A8447" s="257"/>
      <c r="B8447" s="258" t="s">
        <v>14</v>
      </c>
    </row>
    <row r="8448">
      <c r="A8448" s="257"/>
      <c r="B8448" s="258" t="s">
        <v>14</v>
      </c>
    </row>
    <row r="8449">
      <c r="A8449" s="257"/>
      <c r="B8449" s="258" t="s">
        <v>14</v>
      </c>
    </row>
    <row r="8450">
      <c r="A8450" s="257"/>
      <c r="B8450" s="258" t="s">
        <v>14</v>
      </c>
    </row>
    <row r="8451">
      <c r="A8451" s="257"/>
      <c r="B8451" s="258" t="s">
        <v>14</v>
      </c>
    </row>
    <row r="8452">
      <c r="A8452" s="257"/>
      <c r="B8452" s="258" t="s">
        <v>14</v>
      </c>
    </row>
    <row r="8453">
      <c r="A8453" s="257"/>
      <c r="B8453" s="258" t="s">
        <v>14</v>
      </c>
    </row>
    <row r="8454">
      <c r="A8454" s="257"/>
      <c r="B8454" s="258" t="s">
        <v>14</v>
      </c>
    </row>
    <row r="8455">
      <c r="A8455" s="257"/>
      <c r="B8455" s="258" t="s">
        <v>14</v>
      </c>
    </row>
    <row r="8456">
      <c r="A8456" s="257"/>
      <c r="B8456" s="258" t="s">
        <v>14</v>
      </c>
    </row>
    <row r="8457">
      <c r="A8457" s="257"/>
      <c r="B8457" s="258" t="s">
        <v>14</v>
      </c>
    </row>
    <row r="8458">
      <c r="A8458" s="257"/>
      <c r="B8458" s="258" t="s">
        <v>14</v>
      </c>
    </row>
    <row r="8459">
      <c r="A8459" s="257"/>
      <c r="B8459" s="258" t="s">
        <v>14</v>
      </c>
    </row>
    <row r="8460">
      <c r="A8460" s="257"/>
      <c r="B8460" s="258" t="s">
        <v>14</v>
      </c>
    </row>
    <row r="8461">
      <c r="A8461" s="257"/>
      <c r="B8461" s="258" t="s">
        <v>14</v>
      </c>
    </row>
    <row r="8462">
      <c r="A8462" s="257"/>
      <c r="B8462" s="258" t="s">
        <v>14</v>
      </c>
    </row>
    <row r="8463">
      <c r="A8463" s="257"/>
      <c r="B8463" s="258" t="s">
        <v>14</v>
      </c>
    </row>
    <row r="8464">
      <c r="A8464" s="257"/>
      <c r="B8464" s="258" t="s">
        <v>14</v>
      </c>
    </row>
    <row r="8465">
      <c r="A8465" s="257"/>
      <c r="B8465" s="258" t="s">
        <v>14</v>
      </c>
    </row>
    <row r="8466">
      <c r="A8466" s="257"/>
      <c r="B8466" s="258" t="s">
        <v>14</v>
      </c>
    </row>
    <row r="8467">
      <c r="A8467" s="257"/>
      <c r="B8467" s="258" t="s">
        <v>14</v>
      </c>
    </row>
    <row r="8468">
      <c r="A8468" s="257"/>
      <c r="B8468" s="258" t="s">
        <v>14</v>
      </c>
    </row>
    <row r="8469">
      <c r="A8469" s="257"/>
      <c r="B8469" s="258" t="s">
        <v>14</v>
      </c>
    </row>
    <row r="8470">
      <c r="A8470" s="257"/>
      <c r="B8470" s="258" t="s">
        <v>14</v>
      </c>
    </row>
    <row r="8471">
      <c r="A8471" s="257"/>
      <c r="B8471" s="258" t="s">
        <v>14</v>
      </c>
    </row>
    <row r="8472">
      <c r="A8472" s="257"/>
      <c r="B8472" s="258" t="s">
        <v>14</v>
      </c>
    </row>
    <row r="8473">
      <c r="A8473" s="257"/>
      <c r="B8473" s="258" t="s">
        <v>14</v>
      </c>
    </row>
    <row r="8474">
      <c r="A8474" s="257"/>
      <c r="B8474" s="258" t="s">
        <v>14</v>
      </c>
    </row>
    <row r="8475">
      <c r="A8475" s="257"/>
      <c r="B8475" s="258" t="s">
        <v>14</v>
      </c>
    </row>
    <row r="8476">
      <c r="A8476" s="257"/>
      <c r="B8476" s="258" t="s">
        <v>14</v>
      </c>
    </row>
    <row r="8477">
      <c r="A8477" s="257"/>
      <c r="B8477" s="258" t="s">
        <v>14</v>
      </c>
    </row>
    <row r="8478">
      <c r="A8478" s="257"/>
      <c r="B8478" s="258" t="s">
        <v>14</v>
      </c>
    </row>
    <row r="8479">
      <c r="A8479" s="257"/>
      <c r="B8479" s="258" t="s">
        <v>14</v>
      </c>
    </row>
    <row r="8480">
      <c r="A8480" s="257"/>
      <c r="B8480" s="258" t="s">
        <v>14</v>
      </c>
    </row>
    <row r="8481">
      <c r="A8481" s="257"/>
      <c r="B8481" s="258" t="s">
        <v>14</v>
      </c>
    </row>
    <row r="8482">
      <c r="A8482" s="257"/>
      <c r="B8482" s="258" t="s">
        <v>14</v>
      </c>
    </row>
    <row r="8483">
      <c r="A8483" s="257"/>
      <c r="B8483" s="258" t="s">
        <v>14</v>
      </c>
    </row>
    <row r="8484">
      <c r="A8484" s="257"/>
      <c r="B8484" s="258" t="s">
        <v>14</v>
      </c>
    </row>
    <row r="8485">
      <c r="A8485" s="257"/>
      <c r="B8485" s="258" t="s">
        <v>14</v>
      </c>
    </row>
    <row r="8486">
      <c r="A8486" s="257"/>
      <c r="B8486" s="258" t="s">
        <v>14</v>
      </c>
    </row>
    <row r="8487">
      <c r="A8487" s="257"/>
      <c r="B8487" s="258" t="s">
        <v>14</v>
      </c>
    </row>
    <row r="8488">
      <c r="A8488" s="257"/>
      <c r="B8488" s="258" t="s">
        <v>14</v>
      </c>
    </row>
    <row r="8489">
      <c r="A8489" s="257"/>
      <c r="B8489" s="258" t="s">
        <v>14</v>
      </c>
    </row>
    <row r="8490">
      <c r="A8490" s="257"/>
      <c r="B8490" s="258" t="s">
        <v>14</v>
      </c>
    </row>
    <row r="8491">
      <c r="A8491" s="257"/>
      <c r="B8491" s="258" t="s">
        <v>14</v>
      </c>
    </row>
    <row r="8492">
      <c r="A8492" s="257"/>
      <c r="B8492" s="258" t="s">
        <v>14</v>
      </c>
    </row>
    <row r="8493">
      <c r="A8493" s="257"/>
      <c r="B8493" s="258" t="s">
        <v>14</v>
      </c>
    </row>
    <row r="8494">
      <c r="A8494" s="257"/>
      <c r="B8494" s="258" t="s">
        <v>14</v>
      </c>
    </row>
    <row r="8495">
      <c r="A8495" s="257"/>
      <c r="B8495" s="258" t="s">
        <v>14</v>
      </c>
    </row>
    <row r="8496">
      <c r="A8496" s="257"/>
      <c r="B8496" s="258" t="s">
        <v>14</v>
      </c>
    </row>
    <row r="8497">
      <c r="A8497" s="257"/>
      <c r="B8497" s="258" t="s">
        <v>14</v>
      </c>
    </row>
    <row r="8498">
      <c r="A8498" s="257"/>
      <c r="B8498" s="258" t="s">
        <v>14</v>
      </c>
    </row>
    <row r="8499">
      <c r="A8499" s="257"/>
      <c r="B8499" s="258" t="s">
        <v>14</v>
      </c>
    </row>
    <row r="8500">
      <c r="A8500" s="257"/>
      <c r="B8500" s="258" t="s">
        <v>14</v>
      </c>
    </row>
    <row r="8501">
      <c r="A8501" s="257"/>
      <c r="B8501" s="258" t="s">
        <v>14</v>
      </c>
    </row>
    <row r="8502">
      <c r="A8502" s="257"/>
      <c r="B8502" s="258" t="s">
        <v>14</v>
      </c>
    </row>
    <row r="8503">
      <c r="A8503" s="257"/>
      <c r="B8503" s="258" t="s">
        <v>14</v>
      </c>
    </row>
    <row r="8504">
      <c r="A8504" s="257"/>
      <c r="B8504" s="258" t="s">
        <v>14</v>
      </c>
    </row>
    <row r="8505">
      <c r="A8505" s="257"/>
      <c r="B8505" s="258" t="s">
        <v>14</v>
      </c>
    </row>
    <row r="8506">
      <c r="A8506" s="257"/>
      <c r="B8506" s="258" t="s">
        <v>14</v>
      </c>
    </row>
    <row r="8507">
      <c r="A8507" s="257"/>
      <c r="B8507" s="258" t="s">
        <v>14</v>
      </c>
    </row>
    <row r="8508">
      <c r="A8508" s="257"/>
      <c r="B8508" s="258" t="s">
        <v>14</v>
      </c>
    </row>
    <row r="8509">
      <c r="A8509" s="257"/>
      <c r="B8509" s="258" t="s">
        <v>14</v>
      </c>
    </row>
    <row r="8510">
      <c r="A8510" s="257"/>
      <c r="B8510" s="258" t="s">
        <v>14</v>
      </c>
    </row>
    <row r="8511">
      <c r="A8511" s="257"/>
      <c r="B8511" s="258" t="s">
        <v>14</v>
      </c>
    </row>
    <row r="8512">
      <c r="A8512" s="257"/>
      <c r="B8512" s="258" t="s">
        <v>14</v>
      </c>
    </row>
    <row r="8513">
      <c r="A8513" s="257"/>
      <c r="B8513" s="258" t="s">
        <v>14</v>
      </c>
    </row>
    <row r="8514">
      <c r="A8514" s="257"/>
      <c r="B8514" s="258" t="s">
        <v>14</v>
      </c>
    </row>
    <row r="8515">
      <c r="A8515" s="257"/>
      <c r="B8515" s="258" t="s">
        <v>14</v>
      </c>
    </row>
    <row r="8516">
      <c r="A8516" s="257"/>
      <c r="B8516" s="258" t="s">
        <v>14</v>
      </c>
    </row>
    <row r="8517">
      <c r="A8517" s="257"/>
      <c r="B8517" s="258" t="s">
        <v>14</v>
      </c>
    </row>
    <row r="8518">
      <c r="A8518" s="257"/>
      <c r="B8518" s="258" t="s">
        <v>14</v>
      </c>
    </row>
    <row r="8519">
      <c r="A8519" s="257"/>
      <c r="B8519" s="258" t="s">
        <v>14</v>
      </c>
    </row>
    <row r="8520">
      <c r="A8520" s="257"/>
      <c r="B8520" s="258" t="s">
        <v>14</v>
      </c>
    </row>
    <row r="8521">
      <c r="A8521" s="257"/>
      <c r="B8521" s="258" t="s">
        <v>14</v>
      </c>
    </row>
    <row r="8522">
      <c r="A8522" s="257"/>
      <c r="B8522" s="258" t="s">
        <v>14</v>
      </c>
    </row>
    <row r="8523">
      <c r="A8523" s="257"/>
      <c r="B8523" s="258" t="s">
        <v>14</v>
      </c>
    </row>
    <row r="8524">
      <c r="A8524" s="257"/>
      <c r="B8524" s="258" t="s">
        <v>14</v>
      </c>
    </row>
    <row r="8525">
      <c r="A8525" s="257"/>
      <c r="B8525" s="258" t="s">
        <v>14</v>
      </c>
    </row>
    <row r="8526">
      <c r="A8526" s="257"/>
      <c r="B8526" s="258" t="s">
        <v>14</v>
      </c>
    </row>
    <row r="8527">
      <c r="A8527" s="257"/>
      <c r="B8527" s="258" t="s">
        <v>14</v>
      </c>
    </row>
    <row r="8528">
      <c r="A8528" s="257"/>
      <c r="B8528" s="258" t="s">
        <v>14</v>
      </c>
    </row>
    <row r="8529">
      <c r="A8529" s="257"/>
      <c r="B8529" s="258" t="s">
        <v>14</v>
      </c>
    </row>
    <row r="8530">
      <c r="A8530" s="257"/>
      <c r="B8530" s="258" t="s">
        <v>14</v>
      </c>
    </row>
    <row r="8531">
      <c r="A8531" s="257"/>
      <c r="B8531" s="258" t="s">
        <v>14</v>
      </c>
    </row>
    <row r="8532">
      <c r="A8532" s="257"/>
      <c r="B8532" s="258" t="s">
        <v>14</v>
      </c>
    </row>
    <row r="8533">
      <c r="A8533" s="257"/>
      <c r="B8533" s="258" t="s">
        <v>14</v>
      </c>
    </row>
    <row r="8534">
      <c r="A8534" s="257"/>
      <c r="B8534" s="258" t="s">
        <v>14</v>
      </c>
    </row>
    <row r="8535">
      <c r="A8535" s="257"/>
      <c r="B8535" s="258" t="s">
        <v>14</v>
      </c>
    </row>
    <row r="8536">
      <c r="A8536" s="257"/>
      <c r="B8536" s="258" t="s">
        <v>14</v>
      </c>
    </row>
    <row r="8537">
      <c r="A8537" s="257"/>
      <c r="B8537" s="258" t="s">
        <v>14</v>
      </c>
    </row>
    <row r="8538">
      <c r="A8538" s="257"/>
      <c r="B8538" s="258" t="s">
        <v>14</v>
      </c>
    </row>
    <row r="8539">
      <c r="A8539" s="257"/>
      <c r="B8539" s="258" t="s">
        <v>14</v>
      </c>
    </row>
    <row r="8540">
      <c r="A8540" s="257"/>
      <c r="B8540" s="258" t="s">
        <v>14</v>
      </c>
    </row>
    <row r="8541">
      <c r="A8541" s="257"/>
      <c r="B8541" s="258" t="s">
        <v>14</v>
      </c>
    </row>
    <row r="8542">
      <c r="A8542" s="257"/>
      <c r="B8542" s="258" t="s">
        <v>14</v>
      </c>
    </row>
    <row r="8543">
      <c r="A8543" s="257"/>
      <c r="B8543" s="258" t="s">
        <v>14</v>
      </c>
    </row>
    <row r="8544">
      <c r="A8544" s="257"/>
      <c r="B8544" s="258" t="s">
        <v>14</v>
      </c>
    </row>
    <row r="8545">
      <c r="A8545" s="257"/>
      <c r="B8545" s="258" t="s">
        <v>14</v>
      </c>
    </row>
    <row r="8546">
      <c r="A8546" s="257"/>
      <c r="B8546" s="258" t="s">
        <v>14</v>
      </c>
    </row>
    <row r="8547">
      <c r="A8547" s="257"/>
      <c r="B8547" s="258" t="s">
        <v>14</v>
      </c>
    </row>
    <row r="8548">
      <c r="A8548" s="257"/>
      <c r="B8548" s="258" t="s">
        <v>14</v>
      </c>
    </row>
    <row r="8549">
      <c r="A8549" s="257"/>
      <c r="B8549" s="258" t="s">
        <v>14</v>
      </c>
    </row>
    <row r="8550">
      <c r="A8550" s="257"/>
      <c r="B8550" s="258" t="s">
        <v>14</v>
      </c>
    </row>
    <row r="8551">
      <c r="A8551" s="257"/>
      <c r="B8551" s="258" t="s">
        <v>14</v>
      </c>
    </row>
    <row r="8552">
      <c r="A8552" s="257"/>
      <c r="B8552" s="258" t="s">
        <v>14</v>
      </c>
    </row>
    <row r="8553">
      <c r="A8553" s="257"/>
      <c r="B8553" s="258" t="s">
        <v>14</v>
      </c>
    </row>
    <row r="8554">
      <c r="A8554" s="257"/>
      <c r="B8554" s="258" t="s">
        <v>14</v>
      </c>
    </row>
    <row r="8555">
      <c r="A8555" s="257"/>
      <c r="B8555" s="258" t="s">
        <v>14</v>
      </c>
    </row>
    <row r="8556">
      <c r="A8556" s="257"/>
      <c r="B8556" s="258" t="s">
        <v>14</v>
      </c>
    </row>
    <row r="8557">
      <c r="A8557" s="257"/>
      <c r="B8557" s="258" t="s">
        <v>14</v>
      </c>
    </row>
    <row r="8558">
      <c r="A8558" s="257"/>
      <c r="B8558" s="258" t="s">
        <v>14</v>
      </c>
    </row>
    <row r="8559">
      <c r="A8559" s="257"/>
      <c r="B8559" s="258" t="s">
        <v>14</v>
      </c>
    </row>
    <row r="8560">
      <c r="A8560" s="257"/>
      <c r="B8560" s="258" t="s">
        <v>14</v>
      </c>
    </row>
    <row r="8561">
      <c r="A8561" s="257"/>
      <c r="B8561" s="258" t="s">
        <v>14</v>
      </c>
    </row>
    <row r="8562">
      <c r="A8562" s="257"/>
      <c r="B8562" s="258" t="s">
        <v>14</v>
      </c>
    </row>
    <row r="8563">
      <c r="A8563" s="257"/>
      <c r="B8563" s="258" t="s">
        <v>14</v>
      </c>
    </row>
    <row r="8564">
      <c r="A8564" s="257"/>
      <c r="B8564" s="258" t="s">
        <v>14</v>
      </c>
    </row>
    <row r="8565">
      <c r="A8565" s="257"/>
      <c r="B8565" s="258" t="s">
        <v>14</v>
      </c>
    </row>
    <row r="8566">
      <c r="A8566" s="257"/>
      <c r="B8566" s="258" t="s">
        <v>14</v>
      </c>
    </row>
    <row r="8567">
      <c r="A8567" s="257"/>
      <c r="B8567" s="258" t="s">
        <v>14</v>
      </c>
    </row>
    <row r="8568">
      <c r="A8568" s="257"/>
      <c r="B8568" s="258" t="s">
        <v>14</v>
      </c>
    </row>
    <row r="8569">
      <c r="A8569" s="257"/>
      <c r="B8569" s="258" t="s">
        <v>14</v>
      </c>
    </row>
    <row r="8570">
      <c r="A8570" s="257"/>
      <c r="B8570" s="258" t="s">
        <v>14</v>
      </c>
    </row>
    <row r="8571">
      <c r="A8571" s="257"/>
      <c r="B8571" s="258" t="s">
        <v>14</v>
      </c>
    </row>
    <row r="8572">
      <c r="A8572" s="257"/>
      <c r="B8572" s="258" t="s">
        <v>14</v>
      </c>
    </row>
    <row r="8573">
      <c r="A8573" s="257"/>
      <c r="B8573" s="258" t="s">
        <v>14</v>
      </c>
    </row>
    <row r="8574">
      <c r="A8574" s="257"/>
      <c r="B8574" s="258" t="s">
        <v>14</v>
      </c>
    </row>
    <row r="8575">
      <c r="A8575" s="257"/>
      <c r="B8575" s="258" t="s">
        <v>14</v>
      </c>
    </row>
    <row r="8576">
      <c r="A8576" s="257"/>
      <c r="B8576" s="258" t="s">
        <v>14</v>
      </c>
    </row>
    <row r="8577">
      <c r="A8577" s="257"/>
      <c r="B8577" s="258" t="s">
        <v>14</v>
      </c>
    </row>
    <row r="8578">
      <c r="A8578" s="257"/>
      <c r="B8578" s="258" t="s">
        <v>14</v>
      </c>
    </row>
    <row r="8579">
      <c r="A8579" s="257"/>
      <c r="B8579" s="258" t="s">
        <v>14</v>
      </c>
    </row>
    <row r="8580">
      <c r="A8580" s="257"/>
      <c r="B8580" s="258" t="s">
        <v>14</v>
      </c>
    </row>
    <row r="8581">
      <c r="A8581" s="257"/>
      <c r="B8581" s="258" t="s">
        <v>14</v>
      </c>
    </row>
    <row r="8582">
      <c r="A8582" s="257"/>
      <c r="B8582" s="258" t="s">
        <v>14</v>
      </c>
    </row>
    <row r="8583">
      <c r="A8583" s="257"/>
      <c r="B8583" s="258" t="s">
        <v>14</v>
      </c>
    </row>
    <row r="8584">
      <c r="A8584" s="257"/>
      <c r="B8584" s="258" t="s">
        <v>14</v>
      </c>
    </row>
    <row r="8585">
      <c r="A8585" s="257"/>
      <c r="B8585" s="258" t="s">
        <v>14</v>
      </c>
    </row>
    <row r="8586">
      <c r="A8586" s="257"/>
      <c r="B8586" s="258" t="s">
        <v>14</v>
      </c>
    </row>
    <row r="8587">
      <c r="A8587" s="257"/>
      <c r="B8587" s="258" t="s">
        <v>14</v>
      </c>
    </row>
    <row r="8588">
      <c r="A8588" s="257"/>
      <c r="B8588" s="258" t="s">
        <v>14</v>
      </c>
    </row>
    <row r="8589">
      <c r="A8589" s="257"/>
      <c r="B8589" s="258" t="s">
        <v>14</v>
      </c>
    </row>
    <row r="8590">
      <c r="A8590" s="257"/>
      <c r="B8590" s="258" t="s">
        <v>14</v>
      </c>
    </row>
    <row r="8591">
      <c r="A8591" s="257"/>
      <c r="B8591" s="258" t="s">
        <v>14</v>
      </c>
    </row>
    <row r="8592">
      <c r="A8592" s="257"/>
      <c r="B8592" s="258" t="s">
        <v>14</v>
      </c>
    </row>
    <row r="8593">
      <c r="A8593" s="257"/>
      <c r="B8593" s="258" t="s">
        <v>14</v>
      </c>
    </row>
    <row r="8594">
      <c r="A8594" s="257"/>
      <c r="B8594" s="258" t="s">
        <v>14</v>
      </c>
    </row>
    <row r="8595">
      <c r="A8595" s="257"/>
      <c r="B8595" s="258" t="s">
        <v>14</v>
      </c>
    </row>
    <row r="8596">
      <c r="A8596" s="257"/>
      <c r="B8596" s="258" t="s">
        <v>14</v>
      </c>
    </row>
    <row r="8597">
      <c r="A8597" s="257"/>
      <c r="B8597" s="258" t="s">
        <v>14</v>
      </c>
    </row>
    <row r="8598">
      <c r="A8598" s="257"/>
      <c r="B8598" s="258" t="s">
        <v>14</v>
      </c>
    </row>
    <row r="8599">
      <c r="A8599" s="257"/>
      <c r="B8599" s="258" t="s">
        <v>14</v>
      </c>
    </row>
    <row r="8600">
      <c r="A8600" s="257"/>
      <c r="B8600" s="258" t="s">
        <v>14</v>
      </c>
    </row>
    <row r="8601">
      <c r="A8601" s="257"/>
      <c r="B8601" s="258" t="s">
        <v>14</v>
      </c>
    </row>
    <row r="8602">
      <c r="A8602" s="257"/>
      <c r="B8602" s="258" t="s">
        <v>14</v>
      </c>
    </row>
    <row r="8603">
      <c r="A8603" s="257"/>
      <c r="B8603" s="258" t="s">
        <v>14</v>
      </c>
    </row>
    <row r="8604">
      <c r="A8604" s="257"/>
      <c r="B8604" s="258" t="s">
        <v>14</v>
      </c>
    </row>
    <row r="8605">
      <c r="A8605" s="257"/>
      <c r="B8605" s="258" t="s">
        <v>14</v>
      </c>
    </row>
    <row r="8606">
      <c r="A8606" s="257"/>
      <c r="B8606" s="258" t="s">
        <v>14</v>
      </c>
    </row>
    <row r="8607">
      <c r="A8607" s="257"/>
      <c r="B8607" s="258" t="s">
        <v>14</v>
      </c>
    </row>
    <row r="8608">
      <c r="A8608" s="257"/>
      <c r="B8608" s="258" t="s">
        <v>14</v>
      </c>
    </row>
    <row r="8609">
      <c r="A8609" s="257"/>
      <c r="B8609" s="258" t="s">
        <v>14</v>
      </c>
    </row>
    <row r="8610">
      <c r="A8610" s="257"/>
      <c r="B8610" s="258" t="s">
        <v>14</v>
      </c>
    </row>
    <row r="8611">
      <c r="A8611" s="257"/>
      <c r="B8611" s="258" t="s">
        <v>14</v>
      </c>
    </row>
    <row r="8612">
      <c r="A8612" s="257"/>
      <c r="B8612" s="258" t="s">
        <v>14</v>
      </c>
    </row>
    <row r="8613">
      <c r="A8613" s="257"/>
      <c r="B8613" s="258" t="s">
        <v>14</v>
      </c>
    </row>
    <row r="8614">
      <c r="A8614" s="257"/>
      <c r="B8614" s="258" t="s">
        <v>14</v>
      </c>
    </row>
    <row r="8615">
      <c r="A8615" s="257"/>
      <c r="B8615" s="258" t="s">
        <v>14</v>
      </c>
    </row>
    <row r="8616">
      <c r="A8616" s="257"/>
      <c r="B8616" s="258" t="s">
        <v>14</v>
      </c>
    </row>
    <row r="8617">
      <c r="A8617" s="257"/>
      <c r="B8617" s="258" t="s">
        <v>14</v>
      </c>
    </row>
    <row r="8618">
      <c r="A8618" s="257"/>
      <c r="B8618" s="258" t="s">
        <v>14</v>
      </c>
    </row>
    <row r="8619">
      <c r="A8619" s="257"/>
      <c r="B8619" s="258" t="s">
        <v>14</v>
      </c>
    </row>
    <row r="8620">
      <c r="A8620" s="257"/>
      <c r="B8620" s="258" t="s">
        <v>14</v>
      </c>
    </row>
    <row r="8621">
      <c r="A8621" s="257"/>
      <c r="B8621" s="258" t="s">
        <v>14</v>
      </c>
    </row>
    <row r="8622">
      <c r="A8622" s="257"/>
      <c r="B8622" s="258" t="s">
        <v>14</v>
      </c>
    </row>
    <row r="8623">
      <c r="A8623" s="257"/>
      <c r="B8623" s="258" t="s">
        <v>14</v>
      </c>
    </row>
    <row r="8624">
      <c r="A8624" s="257"/>
      <c r="B8624" s="258" t="s">
        <v>14</v>
      </c>
    </row>
    <row r="8625">
      <c r="A8625" s="257"/>
      <c r="B8625" s="258" t="s">
        <v>14</v>
      </c>
    </row>
    <row r="8626">
      <c r="A8626" s="257"/>
      <c r="B8626" s="258" t="s">
        <v>14</v>
      </c>
    </row>
    <row r="8627">
      <c r="A8627" s="257"/>
      <c r="B8627" s="258" t="s">
        <v>14</v>
      </c>
    </row>
    <row r="8628">
      <c r="A8628" s="257"/>
      <c r="B8628" s="258" t="s">
        <v>14</v>
      </c>
    </row>
    <row r="8629">
      <c r="A8629" s="257"/>
      <c r="B8629" s="258" t="s">
        <v>14</v>
      </c>
    </row>
    <row r="8630">
      <c r="A8630" s="257"/>
      <c r="B8630" s="258" t="s">
        <v>14</v>
      </c>
    </row>
    <row r="8631">
      <c r="A8631" s="257"/>
      <c r="B8631" s="258" t="s">
        <v>14</v>
      </c>
    </row>
    <row r="8632">
      <c r="A8632" s="257"/>
      <c r="B8632" s="258" t="s">
        <v>14</v>
      </c>
    </row>
    <row r="8633">
      <c r="A8633" s="257"/>
      <c r="B8633" s="258" t="s">
        <v>14</v>
      </c>
    </row>
    <row r="8634">
      <c r="A8634" s="257"/>
      <c r="B8634" s="258" t="s">
        <v>14</v>
      </c>
    </row>
    <row r="8635">
      <c r="A8635" s="257"/>
      <c r="B8635" s="258" t="s">
        <v>14</v>
      </c>
    </row>
    <row r="8636">
      <c r="A8636" s="257"/>
      <c r="B8636" s="258" t="s">
        <v>14</v>
      </c>
    </row>
    <row r="8637">
      <c r="A8637" s="257"/>
      <c r="B8637" s="258" t="s">
        <v>14</v>
      </c>
    </row>
    <row r="8638">
      <c r="A8638" s="257"/>
      <c r="B8638" s="258" t="s">
        <v>14</v>
      </c>
    </row>
    <row r="8639">
      <c r="A8639" s="257"/>
      <c r="B8639" s="258" t="s">
        <v>14</v>
      </c>
    </row>
    <row r="8640">
      <c r="A8640" s="257"/>
      <c r="B8640" s="258" t="s">
        <v>14</v>
      </c>
    </row>
    <row r="8641">
      <c r="A8641" s="257"/>
      <c r="B8641" s="258" t="s">
        <v>14</v>
      </c>
    </row>
    <row r="8642">
      <c r="A8642" s="257"/>
      <c r="B8642" s="258" t="s">
        <v>14</v>
      </c>
    </row>
    <row r="8643">
      <c r="A8643" s="257"/>
      <c r="B8643" s="258" t="s">
        <v>14</v>
      </c>
    </row>
    <row r="8644">
      <c r="A8644" s="257"/>
      <c r="B8644" s="258" t="s">
        <v>14</v>
      </c>
    </row>
    <row r="8645">
      <c r="A8645" s="257"/>
      <c r="B8645" s="258" t="s">
        <v>14</v>
      </c>
    </row>
    <row r="8646">
      <c r="A8646" s="257"/>
      <c r="B8646" s="258" t="s">
        <v>14</v>
      </c>
    </row>
    <row r="8647">
      <c r="A8647" s="257"/>
      <c r="B8647" s="258" t="s">
        <v>14</v>
      </c>
    </row>
    <row r="8648">
      <c r="A8648" s="257"/>
      <c r="B8648" s="258" t="s">
        <v>14</v>
      </c>
    </row>
    <row r="8649">
      <c r="A8649" s="257"/>
      <c r="B8649" s="258" t="s">
        <v>14</v>
      </c>
    </row>
    <row r="8650">
      <c r="A8650" s="257"/>
      <c r="B8650" s="258" t="s">
        <v>14</v>
      </c>
    </row>
    <row r="8651">
      <c r="A8651" s="257"/>
      <c r="B8651" s="258" t="s">
        <v>14</v>
      </c>
    </row>
    <row r="8652">
      <c r="A8652" s="257"/>
      <c r="B8652" s="258" t="s">
        <v>14</v>
      </c>
    </row>
    <row r="8653">
      <c r="A8653" s="257"/>
      <c r="B8653" s="258" t="s">
        <v>14</v>
      </c>
    </row>
    <row r="8654">
      <c r="A8654" s="257"/>
      <c r="B8654" s="258" t="s">
        <v>14</v>
      </c>
    </row>
    <row r="8655">
      <c r="A8655" s="257"/>
      <c r="B8655" s="258" t="s">
        <v>14</v>
      </c>
    </row>
    <row r="8656">
      <c r="A8656" s="257"/>
      <c r="B8656" s="258" t="s">
        <v>14</v>
      </c>
    </row>
    <row r="8657">
      <c r="A8657" s="257"/>
      <c r="B8657" s="258" t="s">
        <v>14</v>
      </c>
    </row>
    <row r="8658">
      <c r="A8658" s="257"/>
      <c r="B8658" s="258" t="s">
        <v>14</v>
      </c>
    </row>
    <row r="8659">
      <c r="A8659" s="257"/>
      <c r="B8659" s="258" t="s">
        <v>14</v>
      </c>
    </row>
    <row r="8660">
      <c r="A8660" s="257"/>
      <c r="B8660" s="258" t="s">
        <v>14</v>
      </c>
    </row>
    <row r="8661">
      <c r="A8661" s="257"/>
      <c r="B8661" s="258" t="s">
        <v>14</v>
      </c>
    </row>
    <row r="8662">
      <c r="A8662" s="257"/>
      <c r="B8662" s="258" t="s">
        <v>14</v>
      </c>
    </row>
    <row r="8663">
      <c r="A8663" s="257"/>
      <c r="B8663" s="258" t="s">
        <v>14</v>
      </c>
    </row>
    <row r="8664">
      <c r="A8664" s="257"/>
      <c r="B8664" s="258" t="s">
        <v>14</v>
      </c>
    </row>
    <row r="8665">
      <c r="A8665" s="257"/>
      <c r="B8665" s="258" t="s">
        <v>14</v>
      </c>
    </row>
    <row r="8666">
      <c r="A8666" s="257"/>
      <c r="B8666" s="258" t="s">
        <v>14</v>
      </c>
    </row>
    <row r="8667">
      <c r="A8667" s="257"/>
      <c r="B8667" s="258" t="s">
        <v>14</v>
      </c>
    </row>
    <row r="8668">
      <c r="A8668" s="257"/>
      <c r="B8668" s="258" t="s">
        <v>14</v>
      </c>
    </row>
    <row r="8669">
      <c r="A8669" s="257"/>
      <c r="B8669" s="258" t="s">
        <v>14</v>
      </c>
    </row>
    <row r="8670">
      <c r="A8670" s="257"/>
      <c r="B8670" s="258" t="s">
        <v>14</v>
      </c>
    </row>
    <row r="8671">
      <c r="A8671" s="257"/>
      <c r="B8671" s="258" t="s">
        <v>14</v>
      </c>
    </row>
    <row r="8672">
      <c r="A8672" s="257"/>
      <c r="B8672" s="258" t="s">
        <v>14</v>
      </c>
    </row>
    <row r="8673">
      <c r="A8673" s="257"/>
      <c r="B8673" s="258" t="s">
        <v>14</v>
      </c>
    </row>
    <row r="8674">
      <c r="A8674" s="257"/>
      <c r="B8674" s="258" t="s">
        <v>14</v>
      </c>
    </row>
    <row r="8675">
      <c r="A8675" s="257"/>
      <c r="B8675" s="258" t="s">
        <v>14</v>
      </c>
    </row>
    <row r="8676">
      <c r="A8676" s="257"/>
      <c r="B8676" s="258" t="s">
        <v>14</v>
      </c>
    </row>
    <row r="8677">
      <c r="A8677" s="257"/>
      <c r="B8677" s="258" t="s">
        <v>14</v>
      </c>
    </row>
    <row r="8678">
      <c r="A8678" s="257"/>
      <c r="B8678" s="258" t="s">
        <v>14</v>
      </c>
    </row>
    <row r="8679">
      <c r="A8679" s="257"/>
      <c r="B8679" s="258" t="s">
        <v>14</v>
      </c>
    </row>
    <row r="8680">
      <c r="A8680" s="257"/>
      <c r="B8680" s="258" t="s">
        <v>14</v>
      </c>
    </row>
    <row r="8681">
      <c r="A8681" s="257"/>
      <c r="B8681" s="258" t="s">
        <v>14</v>
      </c>
    </row>
    <row r="8682">
      <c r="A8682" s="257"/>
      <c r="B8682" s="258" t="s">
        <v>14</v>
      </c>
    </row>
    <row r="8683">
      <c r="A8683" s="257"/>
      <c r="B8683" s="258" t="s">
        <v>14</v>
      </c>
    </row>
    <row r="8684">
      <c r="A8684" s="257"/>
      <c r="B8684" s="258" t="s">
        <v>14</v>
      </c>
    </row>
    <row r="8685">
      <c r="A8685" s="257"/>
      <c r="B8685" s="258" t="s">
        <v>14</v>
      </c>
    </row>
    <row r="8686">
      <c r="A8686" s="257"/>
      <c r="B8686" s="258" t="s">
        <v>14</v>
      </c>
    </row>
    <row r="8687">
      <c r="A8687" s="257"/>
      <c r="B8687" s="258" t="s">
        <v>14</v>
      </c>
    </row>
    <row r="8688">
      <c r="A8688" s="257"/>
      <c r="B8688" s="258" t="s">
        <v>14</v>
      </c>
    </row>
    <row r="8689">
      <c r="A8689" s="257"/>
      <c r="B8689" s="258" t="s">
        <v>14</v>
      </c>
    </row>
    <row r="8690">
      <c r="A8690" s="257"/>
      <c r="B8690" s="258" t="s">
        <v>14</v>
      </c>
    </row>
    <row r="8691">
      <c r="A8691" s="257"/>
      <c r="B8691" s="258" t="s">
        <v>14</v>
      </c>
    </row>
    <row r="8692">
      <c r="A8692" s="257"/>
      <c r="B8692" s="258" t="s">
        <v>14</v>
      </c>
    </row>
    <row r="8693">
      <c r="A8693" s="257"/>
      <c r="B8693" s="258" t="s">
        <v>14</v>
      </c>
    </row>
    <row r="8694">
      <c r="A8694" s="257"/>
      <c r="B8694" s="258" t="s">
        <v>14</v>
      </c>
    </row>
    <row r="8695">
      <c r="A8695" s="257"/>
      <c r="B8695" s="258" t="s">
        <v>14</v>
      </c>
    </row>
    <row r="8696">
      <c r="A8696" s="257"/>
      <c r="B8696" s="258" t="s">
        <v>14</v>
      </c>
    </row>
    <row r="8697">
      <c r="A8697" s="257"/>
      <c r="B8697" s="258" t="s">
        <v>14</v>
      </c>
    </row>
    <row r="8698">
      <c r="A8698" s="257"/>
      <c r="B8698" s="258" t="s">
        <v>14</v>
      </c>
    </row>
    <row r="8699">
      <c r="A8699" s="257"/>
      <c r="B8699" s="258" t="s">
        <v>14</v>
      </c>
    </row>
    <row r="8700">
      <c r="A8700" s="257"/>
      <c r="B8700" s="258" t="s">
        <v>14</v>
      </c>
    </row>
    <row r="8701">
      <c r="A8701" s="257"/>
      <c r="B8701" s="258" t="s">
        <v>14</v>
      </c>
    </row>
    <row r="8702">
      <c r="A8702" s="257"/>
      <c r="B8702" s="258" t="s">
        <v>14</v>
      </c>
    </row>
    <row r="8703">
      <c r="A8703" s="257"/>
      <c r="B8703" s="258" t="s">
        <v>14</v>
      </c>
    </row>
    <row r="8704">
      <c r="A8704" s="257"/>
      <c r="B8704" s="258" t="s">
        <v>14</v>
      </c>
    </row>
    <row r="8705">
      <c r="A8705" s="257"/>
      <c r="B8705" s="258" t="s">
        <v>14</v>
      </c>
    </row>
    <row r="8706">
      <c r="A8706" s="257"/>
      <c r="B8706" s="258" t="s">
        <v>14</v>
      </c>
    </row>
    <row r="8707">
      <c r="A8707" s="257"/>
      <c r="B8707" s="258" t="s">
        <v>14</v>
      </c>
    </row>
    <row r="8708">
      <c r="A8708" s="257"/>
      <c r="B8708" s="258" t="s">
        <v>14</v>
      </c>
    </row>
    <row r="8709">
      <c r="A8709" s="257"/>
      <c r="B8709" s="258" t="s">
        <v>14</v>
      </c>
    </row>
    <row r="8710">
      <c r="A8710" s="257"/>
      <c r="B8710" s="258" t="s">
        <v>14</v>
      </c>
    </row>
    <row r="8711">
      <c r="A8711" s="257"/>
      <c r="B8711" s="258" t="s">
        <v>14</v>
      </c>
    </row>
    <row r="8712">
      <c r="A8712" s="257"/>
      <c r="B8712" s="258" t="s">
        <v>14</v>
      </c>
    </row>
    <row r="8713">
      <c r="A8713" s="257"/>
      <c r="B8713" s="258" t="s">
        <v>14</v>
      </c>
    </row>
    <row r="8714">
      <c r="A8714" s="257"/>
      <c r="B8714" s="258" t="s">
        <v>14</v>
      </c>
    </row>
    <row r="8715">
      <c r="A8715" s="257"/>
      <c r="B8715" s="258" t="s">
        <v>14</v>
      </c>
    </row>
    <row r="8716">
      <c r="A8716" s="257"/>
      <c r="B8716" s="258" t="s">
        <v>14</v>
      </c>
    </row>
    <row r="8717">
      <c r="A8717" s="257"/>
      <c r="B8717" s="258" t="s">
        <v>14</v>
      </c>
    </row>
    <row r="8718">
      <c r="A8718" s="257"/>
      <c r="B8718" s="258" t="s">
        <v>14</v>
      </c>
    </row>
    <row r="8719">
      <c r="A8719" s="257"/>
      <c r="B8719" s="258" t="s">
        <v>14</v>
      </c>
    </row>
    <row r="8720">
      <c r="A8720" s="257"/>
      <c r="B8720" s="258" t="s">
        <v>14</v>
      </c>
    </row>
    <row r="8721">
      <c r="A8721" s="257"/>
      <c r="B8721" s="258" t="s">
        <v>14</v>
      </c>
    </row>
    <row r="8722">
      <c r="A8722" s="257"/>
      <c r="B8722" s="258" t="s">
        <v>14</v>
      </c>
    </row>
    <row r="8723">
      <c r="A8723" s="257"/>
      <c r="B8723" s="258" t="s">
        <v>14</v>
      </c>
    </row>
    <row r="8724">
      <c r="A8724" s="257"/>
      <c r="B8724" s="258" t="s">
        <v>14</v>
      </c>
    </row>
    <row r="8725">
      <c r="A8725" s="257"/>
      <c r="B8725" s="258" t="s">
        <v>14</v>
      </c>
    </row>
    <row r="8726">
      <c r="A8726" s="257"/>
      <c r="B8726" s="258" t="s">
        <v>14</v>
      </c>
    </row>
    <row r="8727">
      <c r="A8727" s="257"/>
      <c r="B8727" s="258" t="s">
        <v>14</v>
      </c>
    </row>
    <row r="8728">
      <c r="A8728" s="257"/>
      <c r="B8728" s="258" t="s">
        <v>14</v>
      </c>
    </row>
    <row r="8729">
      <c r="A8729" s="257"/>
      <c r="B8729" s="258" t="s">
        <v>14</v>
      </c>
    </row>
    <row r="8730">
      <c r="A8730" s="257"/>
      <c r="B8730" s="258" t="s">
        <v>14</v>
      </c>
    </row>
    <row r="8731">
      <c r="A8731" s="257"/>
      <c r="B8731" s="258" t="s">
        <v>14</v>
      </c>
    </row>
    <row r="8732">
      <c r="A8732" s="257"/>
      <c r="B8732" s="258" t="s">
        <v>14</v>
      </c>
    </row>
    <row r="8733">
      <c r="A8733" s="257"/>
      <c r="B8733" s="258" t="s">
        <v>14</v>
      </c>
    </row>
    <row r="8734">
      <c r="A8734" s="257"/>
      <c r="B8734" s="258" t="s">
        <v>14</v>
      </c>
    </row>
    <row r="8735">
      <c r="A8735" s="257"/>
      <c r="B8735" s="258" t="s">
        <v>14</v>
      </c>
    </row>
    <row r="8736">
      <c r="A8736" s="257"/>
      <c r="B8736" s="258" t="s">
        <v>14</v>
      </c>
    </row>
    <row r="8737">
      <c r="A8737" s="257"/>
      <c r="B8737" s="258" t="s">
        <v>14</v>
      </c>
    </row>
    <row r="8738">
      <c r="A8738" s="257"/>
      <c r="B8738" s="258" t="s">
        <v>14</v>
      </c>
    </row>
    <row r="8739">
      <c r="A8739" s="257"/>
      <c r="B8739" s="258" t="s">
        <v>14</v>
      </c>
    </row>
    <row r="8740">
      <c r="A8740" s="257"/>
      <c r="B8740" s="258" t="s">
        <v>14</v>
      </c>
    </row>
    <row r="8741">
      <c r="A8741" s="257"/>
      <c r="B8741" s="258" t="s">
        <v>14</v>
      </c>
    </row>
    <row r="8742">
      <c r="A8742" s="257"/>
      <c r="B8742" s="258" t="s">
        <v>14</v>
      </c>
    </row>
    <row r="8743">
      <c r="A8743" s="257"/>
      <c r="B8743" s="258" t="s">
        <v>14</v>
      </c>
    </row>
    <row r="8744">
      <c r="A8744" s="257"/>
      <c r="B8744" s="258" t="s">
        <v>14</v>
      </c>
    </row>
    <row r="8745">
      <c r="A8745" s="257"/>
      <c r="B8745" s="258" t="s">
        <v>14</v>
      </c>
    </row>
    <row r="8746">
      <c r="A8746" s="257"/>
      <c r="B8746" s="258" t="s">
        <v>14</v>
      </c>
    </row>
    <row r="8747">
      <c r="A8747" s="257"/>
      <c r="B8747" s="258" t="s">
        <v>14</v>
      </c>
    </row>
    <row r="8748">
      <c r="A8748" s="257"/>
      <c r="B8748" s="258" t="s">
        <v>14</v>
      </c>
    </row>
    <row r="8749">
      <c r="A8749" s="257"/>
      <c r="B8749" s="258" t="s">
        <v>14</v>
      </c>
    </row>
    <row r="8750">
      <c r="A8750" s="257"/>
      <c r="B8750" s="258" t="s">
        <v>14</v>
      </c>
    </row>
    <row r="8751">
      <c r="A8751" s="257"/>
      <c r="B8751" s="258" t="s">
        <v>14</v>
      </c>
    </row>
    <row r="8752">
      <c r="A8752" s="257"/>
      <c r="B8752" s="258" t="s">
        <v>14</v>
      </c>
    </row>
    <row r="8753">
      <c r="A8753" s="257"/>
      <c r="B8753" s="258" t="s">
        <v>14</v>
      </c>
    </row>
    <row r="8754">
      <c r="A8754" s="257"/>
      <c r="B8754" s="258" t="s">
        <v>14</v>
      </c>
    </row>
    <row r="8755">
      <c r="A8755" s="257"/>
      <c r="B8755" s="258" t="s">
        <v>14</v>
      </c>
    </row>
    <row r="8756">
      <c r="A8756" s="257"/>
      <c r="B8756" s="258" t="s">
        <v>14</v>
      </c>
    </row>
    <row r="8757">
      <c r="A8757" s="257"/>
      <c r="B8757" s="258" t="s">
        <v>14</v>
      </c>
    </row>
    <row r="8758">
      <c r="A8758" s="257"/>
      <c r="B8758" s="258" t="s">
        <v>14</v>
      </c>
    </row>
    <row r="8759">
      <c r="A8759" s="257"/>
      <c r="B8759" s="258" t="s">
        <v>14</v>
      </c>
    </row>
    <row r="8760">
      <c r="A8760" s="257"/>
      <c r="B8760" s="258" t="s">
        <v>14</v>
      </c>
    </row>
    <row r="8761">
      <c r="A8761" s="257"/>
      <c r="B8761" s="258" t="s">
        <v>14</v>
      </c>
    </row>
    <row r="8762">
      <c r="A8762" s="257"/>
      <c r="B8762" s="258" t="s">
        <v>14</v>
      </c>
    </row>
    <row r="8763">
      <c r="A8763" s="257"/>
      <c r="B8763" s="258" t="s">
        <v>14</v>
      </c>
    </row>
    <row r="8764">
      <c r="A8764" s="257"/>
      <c r="B8764" s="258" t="s">
        <v>14</v>
      </c>
    </row>
    <row r="8765">
      <c r="A8765" s="257"/>
      <c r="B8765" s="258" t="s">
        <v>14</v>
      </c>
    </row>
    <row r="8766">
      <c r="A8766" s="257"/>
      <c r="B8766" s="258" t="s">
        <v>14</v>
      </c>
    </row>
    <row r="8767">
      <c r="A8767" s="257"/>
      <c r="B8767" s="258" t="s">
        <v>14</v>
      </c>
    </row>
    <row r="8768">
      <c r="A8768" s="257"/>
      <c r="B8768" s="258" t="s">
        <v>14</v>
      </c>
    </row>
    <row r="8769">
      <c r="A8769" s="257"/>
      <c r="B8769" s="258" t="s">
        <v>14</v>
      </c>
    </row>
    <row r="8770">
      <c r="A8770" s="257"/>
      <c r="B8770" s="258" t="s">
        <v>14</v>
      </c>
    </row>
    <row r="8771">
      <c r="A8771" s="257"/>
      <c r="B8771" s="258" t="s">
        <v>14</v>
      </c>
    </row>
    <row r="8772">
      <c r="A8772" s="257"/>
      <c r="B8772" s="258" t="s">
        <v>14</v>
      </c>
    </row>
    <row r="8773">
      <c r="A8773" s="257"/>
      <c r="B8773" s="258" t="s">
        <v>14</v>
      </c>
    </row>
    <row r="8774">
      <c r="A8774" s="257"/>
      <c r="B8774" s="258" t="s">
        <v>14</v>
      </c>
    </row>
    <row r="8775">
      <c r="A8775" s="257"/>
      <c r="B8775" s="258" t="s">
        <v>14</v>
      </c>
    </row>
    <row r="8776">
      <c r="A8776" s="257"/>
      <c r="B8776" s="258" t="s">
        <v>14</v>
      </c>
    </row>
    <row r="8777">
      <c r="A8777" s="257"/>
      <c r="B8777" s="258" t="s">
        <v>14</v>
      </c>
    </row>
    <row r="8778">
      <c r="A8778" s="257"/>
      <c r="B8778" s="258" t="s">
        <v>14</v>
      </c>
    </row>
    <row r="8779">
      <c r="A8779" s="257"/>
      <c r="B8779" s="258" t="s">
        <v>14</v>
      </c>
    </row>
    <row r="8780">
      <c r="A8780" s="257"/>
      <c r="B8780" s="258" t="s">
        <v>14</v>
      </c>
    </row>
    <row r="8781">
      <c r="A8781" s="257"/>
      <c r="B8781" s="258" t="s">
        <v>14</v>
      </c>
    </row>
    <row r="8782">
      <c r="A8782" s="257"/>
      <c r="B8782" s="258" t="s">
        <v>14</v>
      </c>
    </row>
    <row r="8783">
      <c r="A8783" s="257"/>
      <c r="B8783" s="258" t="s">
        <v>14</v>
      </c>
    </row>
    <row r="8784">
      <c r="A8784" s="257"/>
      <c r="B8784" s="258" t="s">
        <v>14</v>
      </c>
    </row>
    <row r="8785">
      <c r="A8785" s="257"/>
      <c r="B8785" s="258" t="s">
        <v>14</v>
      </c>
    </row>
    <row r="8786">
      <c r="A8786" s="257"/>
      <c r="B8786" s="258" t="s">
        <v>14</v>
      </c>
    </row>
    <row r="8787">
      <c r="A8787" s="257"/>
      <c r="B8787" s="258" t="s">
        <v>14</v>
      </c>
    </row>
    <row r="8788">
      <c r="A8788" s="257"/>
      <c r="B8788" s="258" t="s">
        <v>14</v>
      </c>
    </row>
    <row r="8789">
      <c r="A8789" s="257"/>
      <c r="B8789" s="258" t="s">
        <v>14</v>
      </c>
    </row>
    <row r="8790">
      <c r="A8790" s="257"/>
      <c r="B8790" s="258" t="s">
        <v>14</v>
      </c>
    </row>
    <row r="8791">
      <c r="A8791" s="257"/>
      <c r="B8791" s="258" t="s">
        <v>14</v>
      </c>
    </row>
    <row r="8792">
      <c r="A8792" s="257"/>
      <c r="B8792" s="258" t="s">
        <v>14</v>
      </c>
    </row>
    <row r="8793">
      <c r="A8793" s="257"/>
      <c r="B8793" s="258" t="s">
        <v>14</v>
      </c>
    </row>
    <row r="8794">
      <c r="A8794" s="257"/>
      <c r="B8794" s="258" t="s">
        <v>14</v>
      </c>
    </row>
    <row r="8795">
      <c r="A8795" s="257"/>
      <c r="B8795" s="258" t="s">
        <v>14</v>
      </c>
    </row>
    <row r="8796">
      <c r="A8796" s="257"/>
      <c r="B8796" s="258" t="s">
        <v>14</v>
      </c>
    </row>
    <row r="8797">
      <c r="A8797" s="257"/>
      <c r="B8797" s="258" t="s">
        <v>14</v>
      </c>
    </row>
    <row r="8798">
      <c r="A8798" s="257"/>
      <c r="B8798" s="258" t="s">
        <v>14</v>
      </c>
    </row>
    <row r="8799">
      <c r="A8799" s="257"/>
      <c r="B8799" s="258" t="s">
        <v>14</v>
      </c>
    </row>
    <row r="8800">
      <c r="A8800" s="257"/>
      <c r="B8800" s="258" t="s">
        <v>14</v>
      </c>
    </row>
    <row r="8801">
      <c r="A8801" s="257"/>
      <c r="B8801" s="258" t="s">
        <v>14</v>
      </c>
    </row>
    <row r="8802">
      <c r="A8802" s="257"/>
      <c r="B8802" s="258" t="s">
        <v>14</v>
      </c>
    </row>
    <row r="8803">
      <c r="A8803" s="257"/>
      <c r="B8803" s="258" t="s">
        <v>14</v>
      </c>
    </row>
    <row r="8804">
      <c r="A8804" s="257"/>
      <c r="B8804" s="258" t="s">
        <v>14</v>
      </c>
    </row>
    <row r="8805">
      <c r="A8805" s="257"/>
      <c r="B8805" s="258" t="s">
        <v>14</v>
      </c>
    </row>
    <row r="8806">
      <c r="A8806" s="257"/>
      <c r="B8806" s="258" t="s">
        <v>14</v>
      </c>
    </row>
    <row r="8807">
      <c r="A8807" s="257"/>
      <c r="B8807" s="258" t="s">
        <v>14</v>
      </c>
    </row>
    <row r="8808">
      <c r="A8808" s="257"/>
      <c r="B8808" s="258" t="s">
        <v>14</v>
      </c>
    </row>
    <row r="8809">
      <c r="A8809" s="257"/>
      <c r="B8809" s="258" t="s">
        <v>14</v>
      </c>
    </row>
    <row r="8810">
      <c r="A8810" s="257"/>
      <c r="B8810" s="258" t="s">
        <v>14</v>
      </c>
    </row>
    <row r="8811">
      <c r="A8811" s="257"/>
      <c r="B8811" s="258" t="s">
        <v>14</v>
      </c>
    </row>
    <row r="8812">
      <c r="A8812" s="257"/>
      <c r="B8812" s="258" t="s">
        <v>14</v>
      </c>
    </row>
    <row r="8813">
      <c r="A8813" s="257"/>
      <c r="B8813" s="258" t="s">
        <v>14</v>
      </c>
    </row>
    <row r="8814">
      <c r="A8814" s="257"/>
      <c r="B8814" s="258" t="s">
        <v>14</v>
      </c>
    </row>
    <row r="8815">
      <c r="A8815" s="257"/>
      <c r="B8815" s="258" t="s">
        <v>14</v>
      </c>
    </row>
    <row r="8816">
      <c r="A8816" s="257"/>
      <c r="B8816" s="258" t="s">
        <v>14</v>
      </c>
    </row>
    <row r="8817">
      <c r="A8817" s="257"/>
      <c r="B8817" s="258" t="s">
        <v>14</v>
      </c>
    </row>
    <row r="8818">
      <c r="A8818" s="257"/>
      <c r="B8818" s="258" t="s">
        <v>14</v>
      </c>
    </row>
    <row r="8819">
      <c r="A8819" s="257"/>
      <c r="B8819" s="258" t="s">
        <v>14</v>
      </c>
    </row>
    <row r="8820">
      <c r="A8820" s="257"/>
      <c r="B8820" s="258" t="s">
        <v>14</v>
      </c>
    </row>
    <row r="8821">
      <c r="A8821" s="257"/>
      <c r="B8821" s="258" t="s">
        <v>14</v>
      </c>
    </row>
    <row r="8822">
      <c r="A8822" s="257"/>
      <c r="B8822" s="258" t="s">
        <v>14</v>
      </c>
    </row>
    <row r="8823">
      <c r="A8823" s="257"/>
      <c r="B8823" s="258" t="s">
        <v>14</v>
      </c>
    </row>
    <row r="8824">
      <c r="A8824" s="257"/>
      <c r="B8824" s="258" t="s">
        <v>14</v>
      </c>
    </row>
    <row r="8825">
      <c r="A8825" s="257"/>
      <c r="B8825" s="258" t="s">
        <v>14</v>
      </c>
    </row>
    <row r="8826">
      <c r="A8826" s="257"/>
      <c r="B8826" s="258" t="s">
        <v>14</v>
      </c>
    </row>
    <row r="8827">
      <c r="A8827" s="257"/>
      <c r="B8827" s="258" t="s">
        <v>14</v>
      </c>
    </row>
    <row r="8828">
      <c r="A8828" s="257"/>
      <c r="B8828" s="258" t="s">
        <v>14</v>
      </c>
    </row>
    <row r="8829">
      <c r="A8829" s="257"/>
      <c r="B8829" s="258" t="s">
        <v>14</v>
      </c>
    </row>
    <row r="8830">
      <c r="A8830" s="257"/>
      <c r="B8830" s="258" t="s">
        <v>14</v>
      </c>
    </row>
    <row r="8831">
      <c r="A8831" s="257"/>
      <c r="B8831" s="258" t="s">
        <v>14</v>
      </c>
    </row>
    <row r="8832">
      <c r="A8832" s="257"/>
      <c r="B8832" s="258" t="s">
        <v>14</v>
      </c>
    </row>
    <row r="8833">
      <c r="A8833" s="257"/>
      <c r="B8833" s="258" t="s">
        <v>14</v>
      </c>
    </row>
    <row r="8834">
      <c r="A8834" s="257"/>
      <c r="B8834" s="258" t="s">
        <v>14</v>
      </c>
    </row>
    <row r="8835">
      <c r="A8835" s="257"/>
      <c r="B8835" s="258" t="s">
        <v>14</v>
      </c>
    </row>
    <row r="8836">
      <c r="A8836" s="257"/>
      <c r="B8836" s="258" t="s">
        <v>14</v>
      </c>
    </row>
    <row r="8837">
      <c r="A8837" s="257"/>
      <c r="B8837" s="258" t="s">
        <v>14</v>
      </c>
    </row>
    <row r="8838">
      <c r="A8838" s="257"/>
      <c r="B8838" s="258" t="s">
        <v>14</v>
      </c>
    </row>
    <row r="8839">
      <c r="A8839" s="257"/>
      <c r="B8839" s="258" t="s">
        <v>14</v>
      </c>
    </row>
    <row r="8840">
      <c r="A8840" s="257"/>
      <c r="B8840" s="258" t="s">
        <v>14</v>
      </c>
    </row>
    <row r="8841">
      <c r="A8841" s="257"/>
      <c r="B8841" s="258" t="s">
        <v>14</v>
      </c>
    </row>
    <row r="8842">
      <c r="A8842" s="257"/>
      <c r="B8842" s="258" t="s">
        <v>14</v>
      </c>
    </row>
    <row r="8843">
      <c r="A8843" s="257"/>
      <c r="B8843" s="258" t="s">
        <v>14</v>
      </c>
    </row>
    <row r="8844">
      <c r="A8844" s="257"/>
      <c r="B8844" s="258" t="s">
        <v>14</v>
      </c>
    </row>
    <row r="8845">
      <c r="A8845" s="257"/>
      <c r="B8845" s="258" t="s">
        <v>14</v>
      </c>
    </row>
    <row r="8846">
      <c r="A8846" s="257"/>
      <c r="B8846" s="258" t="s">
        <v>14</v>
      </c>
    </row>
    <row r="8847">
      <c r="A8847" s="257"/>
      <c r="B8847" s="258" t="s">
        <v>14</v>
      </c>
    </row>
    <row r="8848">
      <c r="A8848" s="257"/>
      <c r="B8848" s="258" t="s">
        <v>14</v>
      </c>
    </row>
    <row r="8849">
      <c r="A8849" s="257"/>
      <c r="B8849" s="258" t="s">
        <v>14</v>
      </c>
    </row>
    <row r="8850">
      <c r="A8850" s="257"/>
      <c r="B8850" s="258" t="s">
        <v>14</v>
      </c>
    </row>
    <row r="8851">
      <c r="A8851" s="257"/>
      <c r="B8851" s="258" t="s">
        <v>14</v>
      </c>
    </row>
    <row r="8852">
      <c r="A8852" s="257"/>
      <c r="B8852" s="258" t="s">
        <v>14</v>
      </c>
    </row>
    <row r="8853">
      <c r="A8853" s="257"/>
      <c r="B8853" s="258" t="s">
        <v>14</v>
      </c>
    </row>
    <row r="8854">
      <c r="A8854" s="257"/>
      <c r="B8854" s="258" t="s">
        <v>14</v>
      </c>
    </row>
    <row r="8855">
      <c r="A8855" s="257"/>
      <c r="B8855" s="258" t="s">
        <v>14</v>
      </c>
    </row>
    <row r="8856">
      <c r="A8856" s="257"/>
      <c r="B8856" s="258" t="s">
        <v>14</v>
      </c>
    </row>
    <row r="8857">
      <c r="A8857" s="257"/>
      <c r="B8857" s="258" t="s">
        <v>14</v>
      </c>
    </row>
    <row r="8858">
      <c r="A8858" s="257"/>
      <c r="B8858" s="258" t="s">
        <v>14</v>
      </c>
    </row>
    <row r="8859">
      <c r="A8859" s="257"/>
      <c r="B8859" s="258" t="s">
        <v>14</v>
      </c>
    </row>
    <row r="8860">
      <c r="A8860" s="257"/>
      <c r="B8860" s="258" t="s">
        <v>14</v>
      </c>
    </row>
    <row r="8861">
      <c r="A8861" s="257"/>
      <c r="B8861" s="258" t="s">
        <v>14</v>
      </c>
    </row>
    <row r="8862">
      <c r="A8862" s="257"/>
      <c r="B8862" s="258" t="s">
        <v>14</v>
      </c>
    </row>
    <row r="8863">
      <c r="A8863" s="257"/>
      <c r="B8863" s="258" t="s">
        <v>14</v>
      </c>
    </row>
    <row r="8864">
      <c r="A8864" s="257"/>
      <c r="B8864" s="258" t="s">
        <v>14</v>
      </c>
    </row>
    <row r="8865">
      <c r="A8865" s="257"/>
      <c r="B8865" s="258" t="s">
        <v>14</v>
      </c>
    </row>
    <row r="8866">
      <c r="A8866" s="257"/>
      <c r="B8866" s="258" t="s">
        <v>14</v>
      </c>
    </row>
    <row r="8867">
      <c r="A8867" s="257"/>
      <c r="B8867" s="258" t="s">
        <v>14</v>
      </c>
    </row>
    <row r="8868">
      <c r="A8868" s="257"/>
      <c r="B8868" s="258" t="s">
        <v>14</v>
      </c>
    </row>
    <row r="8869">
      <c r="A8869" s="257"/>
      <c r="B8869" s="258" t="s">
        <v>14</v>
      </c>
    </row>
    <row r="8870">
      <c r="A8870" s="257"/>
      <c r="B8870" s="258" t="s">
        <v>14</v>
      </c>
    </row>
    <row r="8871">
      <c r="A8871" s="257"/>
      <c r="B8871" s="258" t="s">
        <v>14</v>
      </c>
    </row>
    <row r="8872">
      <c r="A8872" s="257"/>
      <c r="B8872" s="258" t="s">
        <v>14</v>
      </c>
    </row>
    <row r="8873">
      <c r="A8873" s="257"/>
      <c r="B8873" s="258" t="s">
        <v>14</v>
      </c>
    </row>
    <row r="8874">
      <c r="A8874" s="257"/>
      <c r="B8874" s="258" t="s">
        <v>14</v>
      </c>
    </row>
    <row r="8875">
      <c r="A8875" s="257"/>
      <c r="B8875" s="258" t="s">
        <v>14</v>
      </c>
    </row>
    <row r="8876">
      <c r="A8876" s="257"/>
      <c r="B8876" s="258" t="s">
        <v>14</v>
      </c>
    </row>
    <row r="8877">
      <c r="A8877" s="257"/>
      <c r="B8877" s="258" t="s">
        <v>14</v>
      </c>
    </row>
    <row r="8878">
      <c r="A8878" s="257"/>
      <c r="B8878" s="258" t="s">
        <v>14</v>
      </c>
    </row>
    <row r="8879">
      <c r="A8879" s="257"/>
      <c r="B8879" s="258" t="s">
        <v>14</v>
      </c>
    </row>
    <row r="8880">
      <c r="A8880" s="257"/>
      <c r="B8880" s="258" t="s">
        <v>14</v>
      </c>
    </row>
    <row r="8881">
      <c r="A8881" s="257"/>
      <c r="B8881" s="258" t="s">
        <v>14</v>
      </c>
    </row>
    <row r="8882">
      <c r="A8882" s="257"/>
      <c r="B8882" s="258" t="s">
        <v>14</v>
      </c>
    </row>
    <row r="8883">
      <c r="A8883" s="257"/>
      <c r="B8883" s="258" t="s">
        <v>14</v>
      </c>
    </row>
    <row r="8884">
      <c r="A8884" s="257"/>
      <c r="B8884" s="258" t="s">
        <v>14</v>
      </c>
    </row>
    <row r="8885">
      <c r="A8885" s="257"/>
      <c r="B8885" s="258" t="s">
        <v>14</v>
      </c>
    </row>
    <row r="8886">
      <c r="A8886" s="257"/>
      <c r="B8886" s="258" t="s">
        <v>14</v>
      </c>
    </row>
    <row r="8887">
      <c r="A8887" s="257"/>
      <c r="B8887" s="258" t="s">
        <v>14</v>
      </c>
    </row>
    <row r="8888">
      <c r="A8888" s="257"/>
      <c r="B8888" s="258" t="s">
        <v>14</v>
      </c>
    </row>
    <row r="8889">
      <c r="A8889" s="257"/>
      <c r="B8889" s="258" t="s">
        <v>14</v>
      </c>
    </row>
    <row r="8890">
      <c r="A8890" s="257"/>
      <c r="B8890" s="258" t="s">
        <v>14</v>
      </c>
    </row>
    <row r="8891">
      <c r="A8891" s="257"/>
      <c r="B8891" s="258" t="s">
        <v>14</v>
      </c>
    </row>
    <row r="8892">
      <c r="A8892" s="257"/>
      <c r="B8892" s="258" t="s">
        <v>14</v>
      </c>
    </row>
    <row r="8893">
      <c r="A8893" s="257"/>
      <c r="B8893" s="258" t="s">
        <v>14</v>
      </c>
    </row>
    <row r="8894">
      <c r="A8894" s="257"/>
      <c r="B8894" s="258" t="s">
        <v>14</v>
      </c>
    </row>
    <row r="8895">
      <c r="A8895" s="257"/>
      <c r="B8895" s="258" t="s">
        <v>14</v>
      </c>
    </row>
    <row r="8896">
      <c r="A8896" s="257"/>
      <c r="B8896" s="258" t="s">
        <v>14</v>
      </c>
    </row>
    <row r="8897">
      <c r="A8897" s="257"/>
      <c r="B8897" s="258" t="s">
        <v>14</v>
      </c>
    </row>
    <row r="8898">
      <c r="A8898" s="257"/>
      <c r="B8898" s="258" t="s">
        <v>14</v>
      </c>
    </row>
    <row r="8899">
      <c r="A8899" s="257"/>
      <c r="B8899" s="258" t="s">
        <v>14</v>
      </c>
    </row>
    <row r="8900">
      <c r="A8900" s="257"/>
      <c r="B8900" s="258" t="s">
        <v>14</v>
      </c>
    </row>
    <row r="8901">
      <c r="A8901" s="257"/>
      <c r="B8901" s="258" t="s">
        <v>14</v>
      </c>
    </row>
    <row r="8902">
      <c r="A8902" s="257"/>
      <c r="B8902" s="258" t="s">
        <v>14</v>
      </c>
    </row>
    <row r="8903">
      <c r="A8903" s="257"/>
      <c r="B8903" s="258" t="s">
        <v>14</v>
      </c>
    </row>
    <row r="8904">
      <c r="A8904" s="257"/>
      <c r="B8904" s="258" t="s">
        <v>14</v>
      </c>
    </row>
    <row r="8905">
      <c r="A8905" s="257"/>
      <c r="B8905" s="258" t="s">
        <v>14</v>
      </c>
    </row>
    <row r="8906">
      <c r="A8906" s="257"/>
      <c r="B8906" s="258" t="s">
        <v>14</v>
      </c>
    </row>
    <row r="8907">
      <c r="A8907" s="257"/>
      <c r="B8907" s="258" t="s">
        <v>14</v>
      </c>
    </row>
    <row r="8908">
      <c r="A8908" s="257"/>
      <c r="B8908" s="258" t="s">
        <v>14</v>
      </c>
    </row>
    <row r="8909">
      <c r="A8909" s="257"/>
      <c r="B8909" s="258" t="s">
        <v>14</v>
      </c>
    </row>
    <row r="8910">
      <c r="A8910" s="257"/>
      <c r="B8910" s="258" t="s">
        <v>14</v>
      </c>
    </row>
    <row r="8911">
      <c r="A8911" s="257"/>
      <c r="B8911" s="258" t="s">
        <v>14</v>
      </c>
    </row>
    <row r="8912">
      <c r="A8912" s="257"/>
      <c r="B8912" s="258" t="s">
        <v>14</v>
      </c>
    </row>
    <row r="8913">
      <c r="A8913" s="257"/>
      <c r="B8913" s="258" t="s">
        <v>14</v>
      </c>
    </row>
    <row r="8914">
      <c r="A8914" s="257"/>
      <c r="B8914" s="258" t="s">
        <v>14</v>
      </c>
    </row>
    <row r="8915">
      <c r="A8915" s="257"/>
      <c r="B8915" s="258" t="s">
        <v>14</v>
      </c>
    </row>
    <row r="8916">
      <c r="A8916" s="257"/>
      <c r="B8916" s="258" t="s">
        <v>14</v>
      </c>
    </row>
    <row r="8917">
      <c r="A8917" s="257"/>
      <c r="B8917" s="258" t="s">
        <v>14</v>
      </c>
    </row>
    <row r="8918">
      <c r="A8918" s="257"/>
      <c r="B8918" s="258" t="s">
        <v>14</v>
      </c>
    </row>
    <row r="8919">
      <c r="A8919" s="257"/>
      <c r="B8919" s="258" t="s">
        <v>14</v>
      </c>
    </row>
    <row r="8920">
      <c r="A8920" s="257"/>
      <c r="B8920" s="258" t="s">
        <v>14</v>
      </c>
    </row>
    <row r="8921">
      <c r="A8921" s="257"/>
      <c r="B8921" s="258" t="s">
        <v>14</v>
      </c>
    </row>
    <row r="8922">
      <c r="A8922" s="257"/>
      <c r="B8922" s="258" t="s">
        <v>14</v>
      </c>
    </row>
    <row r="8923">
      <c r="A8923" s="257"/>
      <c r="B8923" s="258" t="s">
        <v>14</v>
      </c>
    </row>
    <row r="8924">
      <c r="A8924" s="257"/>
      <c r="B8924" s="258" t="s">
        <v>14</v>
      </c>
    </row>
    <row r="8925">
      <c r="A8925" s="257"/>
      <c r="B8925" s="258" t="s">
        <v>14</v>
      </c>
    </row>
    <row r="8926">
      <c r="A8926" s="257"/>
      <c r="B8926" s="258" t="s">
        <v>14</v>
      </c>
    </row>
    <row r="8927">
      <c r="A8927" s="257"/>
      <c r="B8927" s="258" t="s">
        <v>14</v>
      </c>
    </row>
    <row r="8928">
      <c r="A8928" s="257"/>
      <c r="B8928" s="258" t="s">
        <v>14</v>
      </c>
    </row>
    <row r="8929">
      <c r="A8929" s="257"/>
      <c r="B8929" s="258" t="s">
        <v>14</v>
      </c>
    </row>
    <row r="8930">
      <c r="A8930" s="257"/>
      <c r="B8930" s="258" t="s">
        <v>14</v>
      </c>
    </row>
    <row r="8931">
      <c r="A8931" s="257"/>
      <c r="B8931" s="258" t="s">
        <v>14</v>
      </c>
    </row>
    <row r="8932">
      <c r="A8932" s="257"/>
      <c r="B8932" s="258" t="s">
        <v>14</v>
      </c>
    </row>
    <row r="8933">
      <c r="A8933" s="257"/>
      <c r="B8933" s="258" t="s">
        <v>14</v>
      </c>
    </row>
    <row r="8934">
      <c r="A8934" s="257"/>
      <c r="B8934" s="258" t="s">
        <v>14</v>
      </c>
    </row>
    <row r="8935">
      <c r="A8935" s="257"/>
      <c r="B8935" s="258" t="s">
        <v>14</v>
      </c>
    </row>
    <row r="8936">
      <c r="A8936" s="257"/>
      <c r="B8936" s="258" t="s">
        <v>14</v>
      </c>
    </row>
    <row r="8937">
      <c r="A8937" s="257"/>
      <c r="B8937" s="258" t="s">
        <v>14</v>
      </c>
    </row>
    <row r="8938">
      <c r="A8938" s="257"/>
      <c r="B8938" s="258" t="s">
        <v>14</v>
      </c>
    </row>
    <row r="8939">
      <c r="A8939" s="257"/>
      <c r="B8939" s="258" t="s">
        <v>14</v>
      </c>
    </row>
    <row r="8940">
      <c r="A8940" s="257"/>
      <c r="B8940" s="258" t="s">
        <v>14</v>
      </c>
    </row>
    <row r="8941">
      <c r="A8941" s="257"/>
      <c r="B8941" s="258" t="s">
        <v>14</v>
      </c>
    </row>
    <row r="8942">
      <c r="A8942" s="257"/>
      <c r="B8942" s="258" t="s">
        <v>14</v>
      </c>
    </row>
    <row r="8943">
      <c r="A8943" s="257"/>
      <c r="B8943" s="258" t="s">
        <v>14</v>
      </c>
    </row>
    <row r="8944">
      <c r="A8944" s="257"/>
      <c r="B8944" s="258" t="s">
        <v>14</v>
      </c>
    </row>
    <row r="8945">
      <c r="A8945" s="257"/>
      <c r="B8945" s="258" t="s">
        <v>14</v>
      </c>
    </row>
    <row r="8946">
      <c r="A8946" s="257"/>
      <c r="B8946" s="258" t="s">
        <v>14</v>
      </c>
    </row>
    <row r="8947">
      <c r="A8947" s="257"/>
      <c r="B8947" s="258" t="s">
        <v>14</v>
      </c>
    </row>
    <row r="8948">
      <c r="A8948" s="257"/>
      <c r="B8948" s="258" t="s">
        <v>14</v>
      </c>
    </row>
    <row r="8949">
      <c r="A8949" s="257"/>
      <c r="B8949" s="258" t="s">
        <v>14</v>
      </c>
    </row>
    <row r="8950">
      <c r="A8950" s="257"/>
      <c r="B8950" s="258" t="s">
        <v>14</v>
      </c>
    </row>
    <row r="8951">
      <c r="A8951" s="257"/>
      <c r="B8951" s="258" t="s">
        <v>14</v>
      </c>
    </row>
    <row r="8952">
      <c r="A8952" s="257"/>
      <c r="B8952" s="258" t="s">
        <v>14</v>
      </c>
    </row>
    <row r="8953">
      <c r="A8953" s="257"/>
      <c r="B8953" s="258" t="s">
        <v>14</v>
      </c>
    </row>
    <row r="8954">
      <c r="A8954" s="257"/>
      <c r="B8954" s="258" t="s">
        <v>14</v>
      </c>
    </row>
    <row r="8955">
      <c r="A8955" s="257"/>
      <c r="B8955" s="258" t="s">
        <v>14</v>
      </c>
    </row>
    <row r="8956">
      <c r="A8956" s="257"/>
      <c r="B8956" s="258" t="s">
        <v>14</v>
      </c>
    </row>
    <row r="8957">
      <c r="A8957" s="257"/>
      <c r="B8957" s="258" t="s">
        <v>14</v>
      </c>
    </row>
    <row r="8958">
      <c r="A8958" s="257"/>
      <c r="B8958" s="258" t="s">
        <v>14</v>
      </c>
    </row>
    <row r="8959">
      <c r="A8959" s="257"/>
      <c r="B8959" s="258" t="s">
        <v>14</v>
      </c>
    </row>
    <row r="8960">
      <c r="A8960" s="257"/>
      <c r="B8960" s="258" t="s">
        <v>14</v>
      </c>
    </row>
    <row r="8961">
      <c r="A8961" s="257"/>
      <c r="B8961" s="258" t="s">
        <v>14</v>
      </c>
    </row>
    <row r="8962">
      <c r="A8962" s="257"/>
      <c r="B8962" s="258" t="s">
        <v>14</v>
      </c>
    </row>
    <row r="8963">
      <c r="A8963" s="257"/>
      <c r="B8963" s="258" t="s">
        <v>14</v>
      </c>
    </row>
    <row r="8964">
      <c r="A8964" s="257"/>
      <c r="B8964" s="258" t="s">
        <v>14</v>
      </c>
    </row>
    <row r="8965">
      <c r="A8965" s="257"/>
      <c r="B8965" s="258" t="s">
        <v>14</v>
      </c>
    </row>
    <row r="8966">
      <c r="A8966" s="257"/>
      <c r="B8966" s="258" t="s">
        <v>14</v>
      </c>
    </row>
    <row r="8967">
      <c r="A8967" s="257"/>
      <c r="B8967" s="258" t="s">
        <v>14</v>
      </c>
    </row>
    <row r="8968">
      <c r="A8968" s="257"/>
      <c r="B8968" s="258" t="s">
        <v>14</v>
      </c>
    </row>
    <row r="8969">
      <c r="A8969" s="257"/>
      <c r="B8969" s="258" t="s">
        <v>14</v>
      </c>
    </row>
    <row r="8970">
      <c r="A8970" s="257"/>
      <c r="B8970" s="258" t="s">
        <v>14</v>
      </c>
    </row>
    <row r="8971">
      <c r="A8971" s="257"/>
      <c r="B8971" s="258" t="s">
        <v>14</v>
      </c>
    </row>
    <row r="8972">
      <c r="A8972" s="257"/>
      <c r="B8972" s="258" t="s">
        <v>14</v>
      </c>
    </row>
    <row r="8973">
      <c r="A8973" s="257"/>
      <c r="B8973" s="258" t="s">
        <v>14</v>
      </c>
    </row>
    <row r="8974">
      <c r="A8974" s="257"/>
      <c r="B8974" s="258" t="s">
        <v>14</v>
      </c>
    </row>
    <row r="8975">
      <c r="A8975" s="257"/>
      <c r="B8975" s="258" t="s">
        <v>14</v>
      </c>
    </row>
    <row r="8976">
      <c r="A8976" s="257"/>
      <c r="B8976" s="258" t="s">
        <v>14</v>
      </c>
    </row>
    <row r="8977">
      <c r="A8977" s="257"/>
      <c r="B8977" s="258" t="s">
        <v>14</v>
      </c>
    </row>
    <row r="8978">
      <c r="A8978" s="257"/>
      <c r="B8978" s="258" t="s">
        <v>14</v>
      </c>
    </row>
    <row r="8979">
      <c r="A8979" s="257"/>
      <c r="B8979" s="258" t="s">
        <v>14</v>
      </c>
    </row>
    <row r="8980">
      <c r="A8980" s="257"/>
      <c r="B8980" s="258" t="s">
        <v>14</v>
      </c>
    </row>
    <row r="8981">
      <c r="A8981" s="257"/>
      <c r="B8981" s="258" t="s">
        <v>14</v>
      </c>
    </row>
    <row r="8982">
      <c r="A8982" s="257"/>
      <c r="B8982" s="258" t="s">
        <v>14</v>
      </c>
    </row>
    <row r="8983">
      <c r="A8983" s="257"/>
      <c r="B8983" s="258" t="s">
        <v>14</v>
      </c>
    </row>
    <row r="8984">
      <c r="A8984" s="257"/>
      <c r="B8984" s="258" t="s">
        <v>14</v>
      </c>
    </row>
    <row r="8985">
      <c r="A8985" s="257"/>
      <c r="B8985" s="258" t="s">
        <v>14</v>
      </c>
    </row>
    <row r="8986">
      <c r="A8986" s="257"/>
      <c r="B8986" s="258" t="s">
        <v>14</v>
      </c>
    </row>
    <row r="8987">
      <c r="A8987" s="257"/>
      <c r="B8987" s="258" t="s">
        <v>14</v>
      </c>
    </row>
    <row r="8988">
      <c r="A8988" s="257"/>
      <c r="B8988" s="258" t="s">
        <v>14</v>
      </c>
    </row>
    <row r="8989">
      <c r="A8989" s="257"/>
      <c r="B8989" s="258" t="s">
        <v>14</v>
      </c>
    </row>
    <row r="8990">
      <c r="A8990" s="257"/>
      <c r="B8990" s="258" t="s">
        <v>14</v>
      </c>
    </row>
    <row r="8991">
      <c r="A8991" s="257"/>
      <c r="B8991" s="258" t="s">
        <v>14</v>
      </c>
    </row>
    <row r="8992">
      <c r="A8992" s="257"/>
      <c r="B8992" s="258" t="s">
        <v>14</v>
      </c>
    </row>
    <row r="8993">
      <c r="A8993" s="257"/>
      <c r="B8993" s="258" t="s">
        <v>14</v>
      </c>
    </row>
    <row r="8994">
      <c r="A8994" s="257"/>
      <c r="B8994" s="258" t="s">
        <v>14</v>
      </c>
    </row>
    <row r="8995">
      <c r="A8995" s="257"/>
      <c r="B8995" s="258" t="s">
        <v>14</v>
      </c>
    </row>
    <row r="8996">
      <c r="A8996" s="257"/>
      <c r="B8996" s="258" t="s">
        <v>14</v>
      </c>
    </row>
    <row r="8997">
      <c r="A8997" s="257"/>
      <c r="B8997" s="258" t="s">
        <v>14</v>
      </c>
    </row>
    <row r="8998">
      <c r="A8998" s="257"/>
      <c r="B8998" s="258" t="s">
        <v>14</v>
      </c>
    </row>
    <row r="8999">
      <c r="A8999" s="257"/>
      <c r="B8999" s="258" t="s">
        <v>14</v>
      </c>
    </row>
    <row r="9000">
      <c r="A9000" s="257"/>
      <c r="B9000" s="258" t="s">
        <v>14</v>
      </c>
    </row>
    <row r="9001">
      <c r="A9001" s="257"/>
      <c r="B9001" s="258" t="s">
        <v>14</v>
      </c>
    </row>
    <row r="9002">
      <c r="A9002" s="257"/>
      <c r="B9002" s="258" t="s">
        <v>14</v>
      </c>
    </row>
    <row r="9003">
      <c r="A9003" s="257"/>
      <c r="B9003" s="258" t="s">
        <v>14</v>
      </c>
    </row>
    <row r="9004">
      <c r="A9004" s="257"/>
      <c r="B9004" s="258" t="s">
        <v>14</v>
      </c>
    </row>
    <row r="9005">
      <c r="A9005" s="257"/>
      <c r="B9005" s="258" t="s">
        <v>14</v>
      </c>
    </row>
    <row r="9006">
      <c r="A9006" s="257"/>
      <c r="B9006" s="258" t="s">
        <v>14</v>
      </c>
    </row>
    <row r="9007">
      <c r="A9007" s="257"/>
      <c r="B9007" s="258" t="s">
        <v>14</v>
      </c>
    </row>
    <row r="9008">
      <c r="A9008" s="257"/>
      <c r="B9008" s="258" t="s">
        <v>14</v>
      </c>
    </row>
    <row r="9009">
      <c r="A9009" s="257"/>
      <c r="B9009" s="258" t="s">
        <v>14</v>
      </c>
    </row>
    <row r="9010">
      <c r="A9010" s="257"/>
      <c r="B9010" s="258" t="s">
        <v>14</v>
      </c>
    </row>
    <row r="9011">
      <c r="A9011" s="257"/>
      <c r="B9011" s="258" t="s">
        <v>14</v>
      </c>
    </row>
    <row r="9012">
      <c r="A9012" s="257"/>
      <c r="B9012" s="258" t="s">
        <v>14</v>
      </c>
    </row>
    <row r="9013">
      <c r="A9013" s="257"/>
      <c r="B9013" s="258" t="s">
        <v>14</v>
      </c>
    </row>
    <row r="9014">
      <c r="A9014" s="257"/>
      <c r="B9014" s="258" t="s">
        <v>14</v>
      </c>
    </row>
    <row r="9015">
      <c r="A9015" s="257"/>
      <c r="B9015" s="258" t="s">
        <v>14</v>
      </c>
    </row>
    <row r="9016">
      <c r="A9016" s="257"/>
      <c r="B9016" s="258" t="s">
        <v>14</v>
      </c>
    </row>
    <row r="9017">
      <c r="A9017" s="257"/>
      <c r="B9017" s="258" t="s">
        <v>14</v>
      </c>
    </row>
    <row r="9018">
      <c r="A9018" s="257"/>
      <c r="B9018" s="258" t="s">
        <v>14</v>
      </c>
    </row>
    <row r="9019">
      <c r="A9019" s="257"/>
      <c r="B9019" s="258" t="s">
        <v>14</v>
      </c>
    </row>
    <row r="9020">
      <c r="A9020" s="257"/>
      <c r="B9020" s="258" t="s">
        <v>14</v>
      </c>
    </row>
    <row r="9021">
      <c r="A9021" s="257"/>
      <c r="B9021" s="258" t="s">
        <v>14</v>
      </c>
    </row>
    <row r="9022">
      <c r="A9022" s="257"/>
      <c r="B9022" s="258" t="s">
        <v>14</v>
      </c>
    </row>
    <row r="9023">
      <c r="A9023" s="257"/>
      <c r="B9023" s="258" t="s">
        <v>14</v>
      </c>
    </row>
    <row r="9024">
      <c r="A9024" s="257"/>
      <c r="B9024" s="258" t="s">
        <v>14</v>
      </c>
    </row>
    <row r="9025">
      <c r="A9025" s="257"/>
      <c r="B9025" s="258" t="s">
        <v>14</v>
      </c>
    </row>
    <row r="9026">
      <c r="A9026" s="257"/>
      <c r="B9026" s="258" t="s">
        <v>14</v>
      </c>
    </row>
    <row r="9027">
      <c r="A9027" s="257"/>
      <c r="B9027" s="258" t="s">
        <v>14</v>
      </c>
    </row>
    <row r="9028">
      <c r="A9028" s="257"/>
      <c r="B9028" s="258" t="s">
        <v>14</v>
      </c>
    </row>
    <row r="9029">
      <c r="A9029" s="257"/>
      <c r="B9029" s="258" t="s">
        <v>14</v>
      </c>
    </row>
    <row r="9030">
      <c r="A9030" s="257"/>
      <c r="B9030" s="258" t="s">
        <v>14</v>
      </c>
    </row>
    <row r="9031">
      <c r="A9031" s="257"/>
      <c r="B9031" s="258" t="s">
        <v>14</v>
      </c>
    </row>
    <row r="9032">
      <c r="A9032" s="257"/>
      <c r="B9032" s="258" t="s">
        <v>14</v>
      </c>
    </row>
    <row r="9033">
      <c r="A9033" s="257"/>
      <c r="B9033" s="258" t="s">
        <v>14</v>
      </c>
    </row>
    <row r="9034">
      <c r="A9034" s="257"/>
      <c r="B9034" s="258" t="s">
        <v>14</v>
      </c>
    </row>
    <row r="9035">
      <c r="A9035" s="257"/>
      <c r="B9035" s="258" t="s">
        <v>14</v>
      </c>
    </row>
    <row r="9036">
      <c r="A9036" s="257"/>
      <c r="B9036" s="258" t="s">
        <v>14</v>
      </c>
    </row>
    <row r="9037">
      <c r="A9037" s="257"/>
      <c r="B9037" s="258" t="s">
        <v>14</v>
      </c>
    </row>
    <row r="9038">
      <c r="A9038" s="257"/>
      <c r="B9038" s="258" t="s">
        <v>14</v>
      </c>
    </row>
    <row r="9039">
      <c r="A9039" s="257"/>
      <c r="B9039" s="258" t="s">
        <v>14</v>
      </c>
    </row>
    <row r="9040">
      <c r="A9040" s="257"/>
      <c r="B9040" s="258" t="s">
        <v>14</v>
      </c>
    </row>
    <row r="9041">
      <c r="A9041" s="257"/>
      <c r="B9041" s="258" t="s">
        <v>14</v>
      </c>
    </row>
    <row r="9042">
      <c r="A9042" s="257"/>
      <c r="B9042" s="258" t="s">
        <v>14</v>
      </c>
    </row>
    <row r="9043">
      <c r="A9043" s="257"/>
      <c r="B9043" s="258" t="s">
        <v>14</v>
      </c>
    </row>
    <row r="9044">
      <c r="A9044" s="257"/>
      <c r="B9044" s="258" t="s">
        <v>14</v>
      </c>
    </row>
    <row r="9045">
      <c r="A9045" s="257"/>
      <c r="B9045" s="258" t="s">
        <v>14</v>
      </c>
    </row>
    <row r="9046">
      <c r="A9046" s="257"/>
      <c r="B9046" s="258" t="s">
        <v>14</v>
      </c>
    </row>
    <row r="9047">
      <c r="A9047" s="257"/>
      <c r="B9047" s="258" t="s">
        <v>14</v>
      </c>
    </row>
    <row r="9048">
      <c r="A9048" s="257"/>
      <c r="B9048" s="258" t="s">
        <v>14</v>
      </c>
    </row>
    <row r="9049">
      <c r="A9049" s="257"/>
      <c r="B9049" s="258" t="s">
        <v>14</v>
      </c>
    </row>
    <row r="9050">
      <c r="A9050" s="257"/>
      <c r="B9050" s="258" t="s">
        <v>14</v>
      </c>
    </row>
    <row r="9051">
      <c r="A9051" s="257"/>
      <c r="B9051" s="258" t="s">
        <v>14</v>
      </c>
    </row>
    <row r="9052">
      <c r="A9052" s="257"/>
      <c r="B9052" s="258" t="s">
        <v>14</v>
      </c>
    </row>
    <row r="9053">
      <c r="A9053" s="257"/>
      <c r="B9053" s="258" t="s">
        <v>14</v>
      </c>
    </row>
    <row r="9054">
      <c r="A9054" s="257"/>
      <c r="B9054" s="258" t="s">
        <v>14</v>
      </c>
    </row>
    <row r="9055">
      <c r="A9055" s="257"/>
      <c r="B9055" s="258" t="s">
        <v>14</v>
      </c>
    </row>
    <row r="9056">
      <c r="A9056" s="257"/>
      <c r="B9056" s="258" t="s">
        <v>14</v>
      </c>
    </row>
    <row r="9057">
      <c r="A9057" s="257"/>
      <c r="B9057" s="258" t="s">
        <v>14</v>
      </c>
    </row>
    <row r="9058">
      <c r="A9058" s="257"/>
      <c r="B9058" s="258" t="s">
        <v>14</v>
      </c>
    </row>
    <row r="9059">
      <c r="A9059" s="257"/>
      <c r="B9059" s="258" t="s">
        <v>14</v>
      </c>
    </row>
    <row r="9060">
      <c r="A9060" s="257"/>
      <c r="B9060" s="258" t="s">
        <v>14</v>
      </c>
    </row>
    <row r="9061">
      <c r="A9061" s="257"/>
      <c r="B9061" s="258" t="s">
        <v>14</v>
      </c>
    </row>
    <row r="9062">
      <c r="A9062" s="257"/>
      <c r="B9062" s="258" t="s">
        <v>14</v>
      </c>
    </row>
    <row r="9063">
      <c r="A9063" s="257"/>
      <c r="B9063" s="258" t="s">
        <v>14</v>
      </c>
    </row>
    <row r="9064">
      <c r="A9064" s="257"/>
      <c r="B9064" s="258" t="s">
        <v>14</v>
      </c>
    </row>
    <row r="9065">
      <c r="A9065" s="257"/>
      <c r="B9065" s="258" t="s">
        <v>14</v>
      </c>
    </row>
    <row r="9066">
      <c r="A9066" s="257"/>
      <c r="B9066" s="258" t="s">
        <v>14</v>
      </c>
    </row>
    <row r="9067">
      <c r="A9067" s="257"/>
      <c r="B9067" s="258" t="s">
        <v>14</v>
      </c>
    </row>
    <row r="9068">
      <c r="A9068" s="257"/>
      <c r="B9068" s="258" t="s">
        <v>14</v>
      </c>
    </row>
    <row r="9069">
      <c r="A9069" s="257"/>
      <c r="B9069" s="258" t="s">
        <v>14</v>
      </c>
    </row>
    <row r="9070">
      <c r="A9070" s="257"/>
      <c r="B9070" s="258" t="s">
        <v>14</v>
      </c>
    </row>
    <row r="9071">
      <c r="A9071" s="257"/>
      <c r="B9071" s="258" t="s">
        <v>14</v>
      </c>
    </row>
    <row r="9072">
      <c r="A9072" s="257"/>
      <c r="B9072" s="258" t="s">
        <v>14</v>
      </c>
    </row>
    <row r="9073">
      <c r="A9073" s="257"/>
      <c r="B9073" s="258" t="s">
        <v>14</v>
      </c>
    </row>
    <row r="9074">
      <c r="A9074" s="257"/>
      <c r="B9074" s="258" t="s">
        <v>14</v>
      </c>
    </row>
    <row r="9075">
      <c r="A9075" s="257"/>
      <c r="B9075" s="258" t="s">
        <v>14</v>
      </c>
    </row>
    <row r="9076">
      <c r="A9076" s="257"/>
      <c r="B9076" s="258" t="s">
        <v>14</v>
      </c>
    </row>
    <row r="9077">
      <c r="A9077" s="257"/>
      <c r="B9077" s="258" t="s">
        <v>14</v>
      </c>
    </row>
    <row r="9078">
      <c r="A9078" s="257"/>
      <c r="B9078" s="258" t="s">
        <v>14</v>
      </c>
    </row>
    <row r="9079">
      <c r="A9079" s="257"/>
      <c r="B9079" s="258" t="s">
        <v>14</v>
      </c>
    </row>
    <row r="9080">
      <c r="A9080" s="257"/>
      <c r="B9080" s="258" t="s">
        <v>14</v>
      </c>
    </row>
    <row r="9081">
      <c r="A9081" s="257"/>
      <c r="B9081" s="258" t="s">
        <v>14</v>
      </c>
    </row>
    <row r="9082">
      <c r="A9082" s="257"/>
      <c r="B9082" s="258" t="s">
        <v>14</v>
      </c>
    </row>
    <row r="9083">
      <c r="A9083" s="257"/>
      <c r="B9083" s="258" t="s">
        <v>14</v>
      </c>
    </row>
    <row r="9084">
      <c r="A9084" s="257"/>
      <c r="B9084" s="258" t="s">
        <v>14</v>
      </c>
    </row>
    <row r="9085">
      <c r="A9085" s="257"/>
      <c r="B9085" s="258" t="s">
        <v>14</v>
      </c>
    </row>
    <row r="9086">
      <c r="A9086" s="257"/>
      <c r="B9086" s="258" t="s">
        <v>14</v>
      </c>
    </row>
    <row r="9087">
      <c r="A9087" s="257"/>
      <c r="B9087" s="258" t="s">
        <v>14</v>
      </c>
    </row>
    <row r="9088">
      <c r="A9088" s="257"/>
      <c r="B9088" s="258" t="s">
        <v>14</v>
      </c>
    </row>
    <row r="9089">
      <c r="A9089" s="257"/>
      <c r="B9089" s="258" t="s">
        <v>14</v>
      </c>
    </row>
    <row r="9090">
      <c r="A9090" s="257"/>
      <c r="B9090" s="258" t="s">
        <v>14</v>
      </c>
    </row>
    <row r="9091">
      <c r="A9091" s="257"/>
      <c r="B9091" s="258" t="s">
        <v>14</v>
      </c>
    </row>
    <row r="9092">
      <c r="A9092" s="257"/>
      <c r="B9092" s="258" t="s">
        <v>14</v>
      </c>
    </row>
    <row r="9093">
      <c r="A9093" s="257"/>
      <c r="B9093" s="258" t="s">
        <v>14</v>
      </c>
    </row>
    <row r="9094">
      <c r="A9094" s="257"/>
      <c r="B9094" s="258" t="s">
        <v>14</v>
      </c>
    </row>
    <row r="9095">
      <c r="A9095" s="257"/>
      <c r="B9095" s="258" t="s">
        <v>14</v>
      </c>
    </row>
    <row r="9096">
      <c r="A9096" s="257"/>
      <c r="B9096" s="258" t="s">
        <v>14</v>
      </c>
    </row>
    <row r="9097">
      <c r="A9097" s="257"/>
      <c r="B9097" s="258" t="s">
        <v>14</v>
      </c>
    </row>
    <row r="9098">
      <c r="A9098" s="257"/>
      <c r="B9098" s="258" t="s">
        <v>14</v>
      </c>
    </row>
    <row r="9099">
      <c r="A9099" s="257"/>
      <c r="B9099" s="258" t="s">
        <v>14</v>
      </c>
    </row>
    <row r="9100">
      <c r="A9100" s="257"/>
      <c r="B9100" s="258" t="s">
        <v>14</v>
      </c>
    </row>
    <row r="9101">
      <c r="A9101" s="257"/>
      <c r="B9101" s="258" t="s">
        <v>14</v>
      </c>
    </row>
    <row r="9102">
      <c r="A9102" s="257"/>
      <c r="B9102" s="258" t="s">
        <v>14</v>
      </c>
    </row>
    <row r="9103">
      <c r="A9103" s="257"/>
      <c r="B9103" s="258" t="s">
        <v>14</v>
      </c>
    </row>
    <row r="9104">
      <c r="A9104" s="257"/>
      <c r="B9104" s="258" t="s">
        <v>14</v>
      </c>
    </row>
    <row r="9105">
      <c r="A9105" s="257"/>
      <c r="B9105" s="258" t="s">
        <v>14</v>
      </c>
    </row>
    <row r="9106">
      <c r="A9106" s="257"/>
      <c r="B9106" s="258" t="s">
        <v>14</v>
      </c>
    </row>
    <row r="9107">
      <c r="A9107" s="257"/>
      <c r="B9107" s="258" t="s">
        <v>14</v>
      </c>
    </row>
    <row r="9108">
      <c r="A9108" s="257"/>
      <c r="B9108" s="258" t="s">
        <v>14</v>
      </c>
    </row>
    <row r="9109">
      <c r="A9109" s="257"/>
      <c r="B9109" s="258" t="s">
        <v>14</v>
      </c>
    </row>
    <row r="9110">
      <c r="A9110" s="257"/>
      <c r="B9110" s="258" t="s">
        <v>14</v>
      </c>
    </row>
    <row r="9111">
      <c r="A9111" s="257"/>
      <c r="B9111" s="258" t="s">
        <v>14</v>
      </c>
    </row>
    <row r="9112">
      <c r="A9112" s="257"/>
      <c r="B9112" s="258" t="s">
        <v>14</v>
      </c>
    </row>
    <row r="9113">
      <c r="A9113" s="257"/>
      <c r="B9113" s="258" t="s">
        <v>14</v>
      </c>
    </row>
    <row r="9114">
      <c r="A9114" s="257"/>
      <c r="B9114" s="258" t="s">
        <v>14</v>
      </c>
    </row>
    <row r="9115">
      <c r="A9115" s="257"/>
      <c r="B9115" s="258" t="s">
        <v>14</v>
      </c>
    </row>
    <row r="9116">
      <c r="A9116" s="257"/>
      <c r="B9116" s="258" t="s">
        <v>14</v>
      </c>
    </row>
    <row r="9117">
      <c r="A9117" s="257"/>
      <c r="B9117" s="258" t="s">
        <v>14</v>
      </c>
    </row>
    <row r="9118">
      <c r="A9118" s="257"/>
      <c r="B9118" s="258" t="s">
        <v>14</v>
      </c>
    </row>
    <row r="9119">
      <c r="A9119" s="257"/>
      <c r="B9119" s="258" t="s">
        <v>14</v>
      </c>
    </row>
    <row r="9120">
      <c r="A9120" s="257"/>
      <c r="B9120" s="258" t="s">
        <v>14</v>
      </c>
    </row>
    <row r="9121">
      <c r="A9121" s="257"/>
      <c r="B9121" s="258" t="s">
        <v>14</v>
      </c>
    </row>
    <row r="9122">
      <c r="A9122" s="257"/>
      <c r="B9122" s="258" t="s">
        <v>14</v>
      </c>
    </row>
    <row r="9123">
      <c r="A9123" s="257"/>
      <c r="B9123" s="258" t="s">
        <v>14</v>
      </c>
    </row>
    <row r="9124">
      <c r="A9124" s="257"/>
      <c r="B9124" s="258" t="s">
        <v>14</v>
      </c>
    </row>
    <row r="9125">
      <c r="A9125" s="257"/>
      <c r="B9125" s="258" t="s">
        <v>14</v>
      </c>
    </row>
    <row r="9126">
      <c r="A9126" s="257"/>
      <c r="B9126" s="258" t="s">
        <v>14</v>
      </c>
    </row>
    <row r="9127">
      <c r="A9127" s="257"/>
      <c r="B9127" s="258" t="s">
        <v>14</v>
      </c>
    </row>
    <row r="9128">
      <c r="A9128" s="257"/>
      <c r="B9128" s="258" t="s">
        <v>14</v>
      </c>
    </row>
    <row r="9129">
      <c r="A9129" s="257"/>
      <c r="B9129" s="258" t="s">
        <v>14</v>
      </c>
    </row>
    <row r="9130">
      <c r="A9130" s="257"/>
      <c r="B9130" s="258" t="s">
        <v>14</v>
      </c>
    </row>
    <row r="9131">
      <c r="A9131" s="257"/>
      <c r="B9131" s="258" t="s">
        <v>14</v>
      </c>
    </row>
    <row r="9132">
      <c r="A9132" s="257"/>
      <c r="B9132" s="258" t="s">
        <v>14</v>
      </c>
    </row>
    <row r="9133">
      <c r="A9133" s="257"/>
      <c r="B9133" s="258" t="s">
        <v>14</v>
      </c>
    </row>
    <row r="9134">
      <c r="A9134" s="257"/>
      <c r="B9134" s="258" t="s">
        <v>14</v>
      </c>
    </row>
    <row r="9135">
      <c r="A9135" s="257"/>
      <c r="B9135" s="258" t="s">
        <v>14</v>
      </c>
    </row>
    <row r="9136">
      <c r="A9136" s="257"/>
      <c r="B9136" s="258" t="s">
        <v>14</v>
      </c>
    </row>
    <row r="9137">
      <c r="A9137" s="257"/>
      <c r="B9137" s="258" t="s">
        <v>14</v>
      </c>
    </row>
    <row r="9138">
      <c r="A9138" s="257"/>
      <c r="B9138" s="258" t="s">
        <v>14</v>
      </c>
    </row>
    <row r="9139">
      <c r="A9139" s="257"/>
      <c r="B9139" s="258" t="s">
        <v>14</v>
      </c>
    </row>
    <row r="9140">
      <c r="A9140" s="257"/>
      <c r="B9140" s="258" t="s">
        <v>14</v>
      </c>
    </row>
    <row r="9141">
      <c r="A9141" s="257"/>
      <c r="B9141" s="258" t="s">
        <v>14</v>
      </c>
    </row>
    <row r="9142">
      <c r="A9142" s="257"/>
      <c r="B9142" s="258" t="s">
        <v>14</v>
      </c>
    </row>
    <row r="9143">
      <c r="A9143" s="257"/>
      <c r="B9143" s="258" t="s">
        <v>14</v>
      </c>
    </row>
    <row r="9144">
      <c r="A9144" s="257"/>
      <c r="B9144" s="258" t="s">
        <v>14</v>
      </c>
    </row>
    <row r="9145">
      <c r="A9145" s="257"/>
      <c r="B9145" s="258" t="s">
        <v>14</v>
      </c>
    </row>
    <row r="9146">
      <c r="A9146" s="257"/>
      <c r="B9146" s="258" t="s">
        <v>14</v>
      </c>
    </row>
    <row r="9147">
      <c r="A9147" s="257"/>
      <c r="B9147" s="258" t="s">
        <v>14</v>
      </c>
    </row>
    <row r="9148">
      <c r="A9148" s="257"/>
      <c r="B9148" s="258" t="s">
        <v>14</v>
      </c>
    </row>
    <row r="9149">
      <c r="A9149" s="257"/>
      <c r="B9149" s="258" t="s">
        <v>14</v>
      </c>
    </row>
    <row r="9150">
      <c r="A9150" s="257"/>
      <c r="B9150" s="258" t="s">
        <v>14</v>
      </c>
    </row>
    <row r="9151">
      <c r="A9151" s="257"/>
      <c r="B9151" s="258" t="s">
        <v>14</v>
      </c>
    </row>
    <row r="9152">
      <c r="A9152" s="257"/>
      <c r="B9152" s="258" t="s">
        <v>14</v>
      </c>
    </row>
    <row r="9153">
      <c r="A9153" s="257"/>
      <c r="B9153" s="258" t="s">
        <v>14</v>
      </c>
    </row>
    <row r="9154">
      <c r="A9154" s="257"/>
      <c r="B9154" s="258" t="s">
        <v>14</v>
      </c>
    </row>
    <row r="9155">
      <c r="A9155" s="257"/>
      <c r="B9155" s="258" t="s">
        <v>14</v>
      </c>
    </row>
    <row r="9156">
      <c r="A9156" s="257"/>
      <c r="B9156" s="258" t="s">
        <v>14</v>
      </c>
    </row>
    <row r="9157">
      <c r="A9157" s="257"/>
      <c r="B9157" s="258" t="s">
        <v>14</v>
      </c>
    </row>
    <row r="9158">
      <c r="A9158" s="257"/>
      <c r="B9158" s="258" t="s">
        <v>14</v>
      </c>
    </row>
    <row r="9159">
      <c r="A9159" s="257"/>
      <c r="B9159" s="258" t="s">
        <v>14</v>
      </c>
    </row>
    <row r="9160">
      <c r="A9160" s="257"/>
      <c r="B9160" s="258" t="s">
        <v>14</v>
      </c>
    </row>
    <row r="9161">
      <c r="A9161" s="257"/>
      <c r="B9161" s="258" t="s">
        <v>14</v>
      </c>
    </row>
    <row r="9162">
      <c r="A9162" s="257"/>
      <c r="B9162" s="258" t="s">
        <v>14</v>
      </c>
    </row>
    <row r="9163">
      <c r="A9163" s="257"/>
      <c r="B9163" s="258" t="s">
        <v>14</v>
      </c>
    </row>
    <row r="9164">
      <c r="A9164" s="257"/>
      <c r="B9164" s="258" t="s">
        <v>14</v>
      </c>
    </row>
    <row r="9165">
      <c r="A9165" s="257"/>
      <c r="B9165" s="258" t="s">
        <v>14</v>
      </c>
    </row>
    <row r="9166">
      <c r="A9166" s="257"/>
      <c r="B9166" s="258" t="s">
        <v>14</v>
      </c>
    </row>
    <row r="9167">
      <c r="A9167" s="257"/>
      <c r="B9167" s="258" t="s">
        <v>14</v>
      </c>
    </row>
    <row r="9168">
      <c r="A9168" s="257"/>
      <c r="B9168" s="258" t="s">
        <v>14</v>
      </c>
    </row>
    <row r="9169">
      <c r="A9169" s="257"/>
      <c r="B9169" s="258" t="s">
        <v>14</v>
      </c>
    </row>
    <row r="9170">
      <c r="A9170" s="257"/>
      <c r="B9170" s="258" t="s">
        <v>14</v>
      </c>
    </row>
    <row r="9171">
      <c r="A9171" s="257"/>
      <c r="B9171" s="258" t="s">
        <v>14</v>
      </c>
    </row>
    <row r="9172">
      <c r="A9172" s="257"/>
      <c r="B9172" s="258" t="s">
        <v>14</v>
      </c>
    </row>
    <row r="9173">
      <c r="A9173" s="257"/>
      <c r="B9173" s="258" t="s">
        <v>14</v>
      </c>
    </row>
    <row r="9174">
      <c r="A9174" s="257"/>
      <c r="B9174" s="258" t="s">
        <v>14</v>
      </c>
    </row>
    <row r="9175">
      <c r="A9175" s="257"/>
      <c r="B9175" s="258" t="s">
        <v>14</v>
      </c>
    </row>
    <row r="9176">
      <c r="A9176" s="257"/>
      <c r="B9176" s="258" t="s">
        <v>14</v>
      </c>
    </row>
    <row r="9177">
      <c r="A9177" s="257"/>
      <c r="B9177" s="258" t="s">
        <v>14</v>
      </c>
    </row>
    <row r="9178">
      <c r="A9178" s="257"/>
      <c r="B9178" s="258" t="s">
        <v>14</v>
      </c>
    </row>
    <row r="9179">
      <c r="A9179" s="257"/>
      <c r="B9179" s="258" t="s">
        <v>14</v>
      </c>
    </row>
    <row r="9180">
      <c r="A9180" s="257"/>
      <c r="B9180" s="258" t="s">
        <v>14</v>
      </c>
    </row>
    <row r="9181">
      <c r="A9181" s="257"/>
      <c r="B9181" s="258" t="s">
        <v>14</v>
      </c>
    </row>
    <row r="9182">
      <c r="A9182" s="257"/>
      <c r="B9182" s="258" t="s">
        <v>14</v>
      </c>
    </row>
    <row r="9183">
      <c r="A9183" s="257"/>
      <c r="B9183" s="258" t="s">
        <v>14</v>
      </c>
    </row>
    <row r="9184">
      <c r="A9184" s="257"/>
      <c r="B9184" s="258" t="s">
        <v>14</v>
      </c>
    </row>
    <row r="9185">
      <c r="A9185" s="257"/>
      <c r="B9185" s="258" t="s">
        <v>14</v>
      </c>
    </row>
    <row r="9186">
      <c r="A9186" s="257"/>
      <c r="B9186" s="258" t="s">
        <v>14</v>
      </c>
    </row>
    <row r="9187">
      <c r="A9187" s="257"/>
      <c r="B9187" s="258" t="s">
        <v>14</v>
      </c>
    </row>
    <row r="9188">
      <c r="A9188" s="257"/>
      <c r="B9188" s="258" t="s">
        <v>14</v>
      </c>
    </row>
    <row r="9189">
      <c r="A9189" s="257"/>
      <c r="B9189" s="258" t="s">
        <v>14</v>
      </c>
    </row>
    <row r="9190">
      <c r="A9190" s="257"/>
      <c r="B9190" s="258" t="s">
        <v>14</v>
      </c>
    </row>
    <row r="9191">
      <c r="A9191" s="257"/>
      <c r="B9191" s="258" t="s">
        <v>14</v>
      </c>
    </row>
    <row r="9192">
      <c r="A9192" s="257"/>
      <c r="B9192" s="258" t="s">
        <v>14</v>
      </c>
    </row>
    <row r="9193">
      <c r="A9193" s="257"/>
      <c r="B9193" s="258" t="s">
        <v>14</v>
      </c>
    </row>
    <row r="9194">
      <c r="A9194" s="257"/>
      <c r="B9194" s="258" t="s">
        <v>14</v>
      </c>
    </row>
    <row r="9195">
      <c r="A9195" s="257"/>
      <c r="B9195" s="258" t="s">
        <v>14</v>
      </c>
    </row>
    <row r="9196">
      <c r="A9196" s="257"/>
      <c r="B9196" s="258" t="s">
        <v>14</v>
      </c>
    </row>
    <row r="9197">
      <c r="A9197" s="257"/>
      <c r="B9197" s="258" t="s">
        <v>14</v>
      </c>
    </row>
    <row r="9198">
      <c r="A9198" s="257"/>
      <c r="B9198" s="258" t="s">
        <v>14</v>
      </c>
    </row>
    <row r="9199">
      <c r="A9199" s="257"/>
      <c r="B9199" s="258" t="s">
        <v>14</v>
      </c>
    </row>
    <row r="9200">
      <c r="A9200" s="257"/>
      <c r="B9200" s="258" t="s">
        <v>14</v>
      </c>
    </row>
    <row r="9201">
      <c r="A9201" s="257"/>
      <c r="B9201" s="258" t="s">
        <v>14</v>
      </c>
    </row>
    <row r="9202">
      <c r="A9202" s="257"/>
      <c r="B9202" s="258" t="s">
        <v>14</v>
      </c>
    </row>
    <row r="9203">
      <c r="A9203" s="257"/>
      <c r="B9203" s="258" t="s">
        <v>14</v>
      </c>
    </row>
    <row r="9204">
      <c r="A9204" s="257"/>
      <c r="B9204" s="258" t="s">
        <v>14</v>
      </c>
    </row>
    <row r="9205">
      <c r="A9205" s="257"/>
      <c r="B9205" s="258" t="s">
        <v>14</v>
      </c>
    </row>
    <row r="9206">
      <c r="A9206" s="257"/>
      <c r="B9206" s="258" t="s">
        <v>14</v>
      </c>
    </row>
    <row r="9207">
      <c r="A9207" s="257"/>
      <c r="B9207" s="258" t="s">
        <v>14</v>
      </c>
    </row>
    <row r="9208">
      <c r="A9208" s="257"/>
      <c r="B9208" s="258" t="s">
        <v>14</v>
      </c>
    </row>
    <row r="9209">
      <c r="A9209" s="257"/>
      <c r="B9209" s="258" t="s">
        <v>14</v>
      </c>
    </row>
    <row r="9210">
      <c r="A9210" s="257"/>
      <c r="B9210" s="258" t="s">
        <v>14</v>
      </c>
    </row>
    <row r="9211">
      <c r="A9211" s="257"/>
      <c r="B9211" s="258" t="s">
        <v>14</v>
      </c>
    </row>
    <row r="9212">
      <c r="A9212" s="257"/>
      <c r="B9212" s="258" t="s">
        <v>14</v>
      </c>
    </row>
    <row r="9213">
      <c r="A9213" s="257"/>
      <c r="B9213" s="258" t="s">
        <v>14</v>
      </c>
    </row>
    <row r="9214">
      <c r="A9214" s="257"/>
      <c r="B9214" s="258" t="s">
        <v>14</v>
      </c>
    </row>
    <row r="9215">
      <c r="A9215" s="257"/>
      <c r="B9215" s="258" t="s">
        <v>14</v>
      </c>
    </row>
    <row r="9216">
      <c r="A9216" s="257"/>
      <c r="B9216" s="258" t="s">
        <v>14</v>
      </c>
    </row>
    <row r="9217">
      <c r="A9217" s="257"/>
      <c r="B9217" s="258" t="s">
        <v>14</v>
      </c>
    </row>
    <row r="9218">
      <c r="A9218" s="257"/>
      <c r="B9218" s="258" t="s">
        <v>14</v>
      </c>
    </row>
    <row r="9219">
      <c r="A9219" s="257"/>
      <c r="B9219" s="258" t="s">
        <v>14</v>
      </c>
    </row>
    <row r="9220">
      <c r="A9220" s="257"/>
      <c r="B9220" s="258" t="s">
        <v>14</v>
      </c>
    </row>
    <row r="9221">
      <c r="A9221" s="257"/>
      <c r="B9221" s="258" t="s">
        <v>14</v>
      </c>
    </row>
    <row r="9222">
      <c r="A9222" s="257"/>
      <c r="B9222" s="258" t="s">
        <v>14</v>
      </c>
    </row>
    <row r="9223">
      <c r="A9223" s="257"/>
      <c r="B9223" s="258" t="s">
        <v>14</v>
      </c>
    </row>
    <row r="9224">
      <c r="A9224" s="257"/>
      <c r="B9224" s="258" t="s">
        <v>14</v>
      </c>
    </row>
    <row r="9225">
      <c r="A9225" s="257"/>
      <c r="B9225" s="258" t="s">
        <v>14</v>
      </c>
    </row>
    <row r="9226">
      <c r="A9226" s="257"/>
      <c r="B9226" s="258" t="s">
        <v>14</v>
      </c>
    </row>
    <row r="9227">
      <c r="A9227" s="257"/>
      <c r="B9227" s="258" t="s">
        <v>14</v>
      </c>
    </row>
    <row r="9228">
      <c r="A9228" s="257"/>
      <c r="B9228" s="258" t="s">
        <v>14</v>
      </c>
    </row>
    <row r="9229">
      <c r="A9229" s="257"/>
      <c r="B9229" s="258" t="s">
        <v>14</v>
      </c>
    </row>
    <row r="9230">
      <c r="A9230" s="257"/>
      <c r="B9230" s="258" t="s">
        <v>14</v>
      </c>
    </row>
    <row r="9231">
      <c r="A9231" s="257"/>
      <c r="B9231" s="258" t="s">
        <v>14</v>
      </c>
    </row>
    <row r="9232">
      <c r="A9232" s="257"/>
      <c r="B9232" s="258" t="s">
        <v>14</v>
      </c>
    </row>
    <row r="9233">
      <c r="A9233" s="257"/>
      <c r="B9233" s="258" t="s">
        <v>14</v>
      </c>
    </row>
    <row r="9234">
      <c r="A9234" s="257"/>
      <c r="B9234" s="258" t="s">
        <v>14</v>
      </c>
    </row>
    <row r="9235">
      <c r="A9235" s="257"/>
      <c r="B9235" s="258" t="s">
        <v>14</v>
      </c>
    </row>
    <row r="9236">
      <c r="A9236" s="257"/>
      <c r="B9236" s="258" t="s">
        <v>14</v>
      </c>
    </row>
    <row r="9237">
      <c r="A9237" s="257"/>
      <c r="B9237" s="258" t="s">
        <v>14</v>
      </c>
    </row>
    <row r="9238">
      <c r="A9238" s="257"/>
      <c r="B9238" s="258" t="s">
        <v>14</v>
      </c>
    </row>
    <row r="9239">
      <c r="A9239" s="257"/>
      <c r="B9239" s="258" t="s">
        <v>14</v>
      </c>
    </row>
    <row r="9240">
      <c r="A9240" s="257"/>
      <c r="B9240" s="258" t="s">
        <v>14</v>
      </c>
    </row>
    <row r="9241">
      <c r="A9241" s="257"/>
      <c r="B9241" s="258" t="s">
        <v>14</v>
      </c>
    </row>
    <row r="9242">
      <c r="A9242" s="257"/>
      <c r="B9242" s="258" t="s">
        <v>14</v>
      </c>
    </row>
    <row r="9243">
      <c r="A9243" s="257"/>
      <c r="B9243" s="258" t="s">
        <v>14</v>
      </c>
    </row>
    <row r="9244">
      <c r="A9244" s="257"/>
      <c r="B9244" s="258" t="s">
        <v>14</v>
      </c>
    </row>
    <row r="9245">
      <c r="A9245" s="257"/>
      <c r="B9245" s="258" t="s">
        <v>14</v>
      </c>
    </row>
    <row r="9246">
      <c r="A9246" s="257"/>
      <c r="B9246" s="258" t="s">
        <v>14</v>
      </c>
    </row>
    <row r="9247">
      <c r="A9247" s="257"/>
      <c r="B9247" s="258" t="s">
        <v>14</v>
      </c>
    </row>
    <row r="9248">
      <c r="A9248" s="257"/>
      <c r="B9248" s="258" t="s">
        <v>14</v>
      </c>
    </row>
    <row r="9249">
      <c r="A9249" s="257"/>
      <c r="B9249" s="258" t="s">
        <v>14</v>
      </c>
    </row>
    <row r="9250">
      <c r="A9250" s="257"/>
      <c r="B9250" s="258" t="s">
        <v>14</v>
      </c>
    </row>
    <row r="9251">
      <c r="A9251" s="257"/>
      <c r="B9251" s="258" t="s">
        <v>14</v>
      </c>
    </row>
    <row r="9252">
      <c r="A9252" s="257"/>
      <c r="B9252" s="258" t="s">
        <v>14</v>
      </c>
    </row>
    <row r="9253">
      <c r="A9253" s="257"/>
      <c r="B9253" s="258" t="s">
        <v>14</v>
      </c>
    </row>
    <row r="9254">
      <c r="A9254" s="257"/>
      <c r="B9254" s="258" t="s">
        <v>14</v>
      </c>
    </row>
    <row r="9255">
      <c r="A9255" s="257"/>
      <c r="B9255" s="258" t="s">
        <v>14</v>
      </c>
    </row>
    <row r="9256">
      <c r="A9256" s="257"/>
      <c r="B9256" s="258" t="s">
        <v>14</v>
      </c>
    </row>
    <row r="9257">
      <c r="A9257" s="257"/>
      <c r="B9257" s="258" t="s">
        <v>14</v>
      </c>
    </row>
    <row r="9258">
      <c r="A9258" s="257"/>
      <c r="B9258" s="258" t="s">
        <v>14</v>
      </c>
    </row>
    <row r="9259">
      <c r="A9259" s="257"/>
      <c r="B9259" s="258" t="s">
        <v>14</v>
      </c>
    </row>
    <row r="9260">
      <c r="A9260" s="257"/>
      <c r="B9260" s="258" t="s">
        <v>14</v>
      </c>
    </row>
    <row r="9261">
      <c r="A9261" s="257"/>
      <c r="B9261" s="258" t="s">
        <v>14</v>
      </c>
    </row>
    <row r="9262">
      <c r="A9262" s="257"/>
      <c r="B9262" s="258" t="s">
        <v>14</v>
      </c>
    </row>
    <row r="9263">
      <c r="A9263" s="257"/>
      <c r="B9263" s="258" t="s">
        <v>14</v>
      </c>
    </row>
    <row r="9264">
      <c r="A9264" s="257"/>
      <c r="B9264" s="258" t="s">
        <v>14</v>
      </c>
    </row>
    <row r="9265">
      <c r="A9265" s="257"/>
      <c r="B9265" s="258" t="s">
        <v>14</v>
      </c>
    </row>
    <row r="9266">
      <c r="A9266" s="257"/>
      <c r="B9266" s="258" t="s">
        <v>14</v>
      </c>
    </row>
    <row r="9267">
      <c r="A9267" s="257"/>
      <c r="B9267" s="258" t="s">
        <v>14</v>
      </c>
    </row>
    <row r="9268">
      <c r="A9268" s="257"/>
      <c r="B9268" s="258" t="s">
        <v>14</v>
      </c>
    </row>
    <row r="9269">
      <c r="A9269" s="257"/>
      <c r="B9269" s="258" t="s">
        <v>14</v>
      </c>
    </row>
    <row r="9270">
      <c r="A9270" s="257"/>
      <c r="B9270" s="258" t="s">
        <v>14</v>
      </c>
    </row>
    <row r="9271">
      <c r="A9271" s="257"/>
      <c r="B9271" s="258" t="s">
        <v>14</v>
      </c>
    </row>
    <row r="9272">
      <c r="A9272" s="257"/>
      <c r="B9272" s="258" t="s">
        <v>14</v>
      </c>
    </row>
    <row r="9273">
      <c r="A9273" s="257"/>
      <c r="B9273" s="258" t="s">
        <v>14</v>
      </c>
    </row>
    <row r="9274">
      <c r="A9274" s="257"/>
      <c r="B9274" s="258" t="s">
        <v>14</v>
      </c>
    </row>
    <row r="9275">
      <c r="A9275" s="257"/>
      <c r="B9275" s="258" t="s">
        <v>14</v>
      </c>
    </row>
    <row r="9276">
      <c r="A9276" s="257"/>
      <c r="B9276" s="258" t="s">
        <v>14</v>
      </c>
    </row>
    <row r="9277">
      <c r="A9277" s="257"/>
      <c r="B9277" s="258" t="s">
        <v>14</v>
      </c>
    </row>
    <row r="9278">
      <c r="A9278" s="257"/>
      <c r="B9278" s="258" t="s">
        <v>14</v>
      </c>
    </row>
    <row r="9279">
      <c r="A9279" s="257"/>
      <c r="B9279" s="258" t="s">
        <v>14</v>
      </c>
    </row>
    <row r="9280">
      <c r="A9280" s="257"/>
      <c r="B9280" s="258" t="s">
        <v>14</v>
      </c>
    </row>
    <row r="9281">
      <c r="A9281" s="257"/>
      <c r="B9281" s="258" t="s">
        <v>14</v>
      </c>
    </row>
    <row r="9282">
      <c r="A9282" s="257"/>
      <c r="B9282" s="258" t="s">
        <v>14</v>
      </c>
    </row>
    <row r="9283">
      <c r="A9283" s="257"/>
      <c r="B9283" s="258" t="s">
        <v>14</v>
      </c>
    </row>
    <row r="9284">
      <c r="A9284" s="257"/>
      <c r="B9284" s="258" t="s">
        <v>14</v>
      </c>
    </row>
    <row r="9285">
      <c r="A9285" s="257"/>
      <c r="B9285" s="258" t="s">
        <v>14</v>
      </c>
    </row>
    <row r="9286">
      <c r="A9286" s="257"/>
      <c r="B9286" s="258" t="s">
        <v>14</v>
      </c>
    </row>
    <row r="9287">
      <c r="A9287" s="257"/>
      <c r="B9287" s="258" t="s">
        <v>14</v>
      </c>
    </row>
    <row r="9288">
      <c r="A9288" s="257"/>
      <c r="B9288" s="258" t="s">
        <v>14</v>
      </c>
    </row>
    <row r="9289">
      <c r="A9289" s="257"/>
      <c r="B9289" s="258" t="s">
        <v>14</v>
      </c>
    </row>
    <row r="9290">
      <c r="A9290" s="257"/>
      <c r="B9290" s="258" t="s">
        <v>14</v>
      </c>
    </row>
    <row r="9291">
      <c r="A9291" s="257"/>
      <c r="B9291" s="258" t="s">
        <v>14</v>
      </c>
    </row>
    <row r="9292">
      <c r="A9292" s="257"/>
      <c r="B9292" s="258" t="s">
        <v>14</v>
      </c>
    </row>
    <row r="9293">
      <c r="A9293" s="257"/>
      <c r="B9293" s="258" t="s">
        <v>14</v>
      </c>
    </row>
    <row r="9294">
      <c r="A9294" s="257"/>
      <c r="B9294" s="258" t="s">
        <v>14</v>
      </c>
    </row>
    <row r="9295">
      <c r="A9295" s="257"/>
      <c r="B9295" s="258" t="s">
        <v>14</v>
      </c>
    </row>
    <row r="9296">
      <c r="A9296" s="257"/>
      <c r="B9296" s="258" t="s">
        <v>14</v>
      </c>
    </row>
    <row r="9297">
      <c r="A9297" s="257"/>
      <c r="B9297" s="258" t="s">
        <v>14</v>
      </c>
    </row>
    <row r="9298">
      <c r="A9298" s="257"/>
      <c r="B9298" s="258" t="s">
        <v>14</v>
      </c>
    </row>
    <row r="9299">
      <c r="A9299" s="257"/>
      <c r="B9299" s="258" t="s">
        <v>14</v>
      </c>
    </row>
    <row r="9300">
      <c r="A9300" s="257"/>
      <c r="B9300" s="258" t="s">
        <v>14</v>
      </c>
    </row>
    <row r="9301">
      <c r="A9301" s="257"/>
      <c r="B9301" s="258" t="s">
        <v>14</v>
      </c>
    </row>
    <row r="9302">
      <c r="A9302" s="257"/>
      <c r="B9302" s="258" t="s">
        <v>14</v>
      </c>
    </row>
    <row r="9303">
      <c r="A9303" s="257"/>
      <c r="B9303" s="258" t="s">
        <v>14</v>
      </c>
    </row>
    <row r="9304">
      <c r="A9304" s="257"/>
      <c r="B9304" s="258" t="s">
        <v>14</v>
      </c>
    </row>
    <row r="9305">
      <c r="A9305" s="257"/>
      <c r="B9305" s="258" t="s">
        <v>14</v>
      </c>
    </row>
    <row r="9306">
      <c r="A9306" s="257"/>
      <c r="B9306" s="258" t="s">
        <v>14</v>
      </c>
    </row>
    <row r="9307">
      <c r="A9307" s="257"/>
      <c r="B9307" s="258" t="s">
        <v>14</v>
      </c>
    </row>
    <row r="9308">
      <c r="A9308" s="257"/>
      <c r="B9308" s="258" t="s">
        <v>14</v>
      </c>
    </row>
    <row r="9309">
      <c r="A9309" s="257"/>
      <c r="B9309" s="258" t="s">
        <v>14</v>
      </c>
    </row>
    <row r="9310">
      <c r="A9310" s="257"/>
      <c r="B9310" s="258" t="s">
        <v>14</v>
      </c>
    </row>
    <row r="9311">
      <c r="A9311" s="257"/>
      <c r="B9311" s="258" t="s">
        <v>14</v>
      </c>
    </row>
    <row r="9312">
      <c r="A9312" s="257"/>
      <c r="B9312" s="258" t="s">
        <v>14</v>
      </c>
    </row>
    <row r="9313">
      <c r="A9313" s="257"/>
      <c r="B9313" s="258" t="s">
        <v>14</v>
      </c>
    </row>
    <row r="9314">
      <c r="A9314" s="257"/>
      <c r="B9314" s="258" t="s">
        <v>14</v>
      </c>
    </row>
    <row r="9315">
      <c r="A9315" s="257"/>
      <c r="B9315" s="258" t="s">
        <v>14</v>
      </c>
    </row>
    <row r="9316">
      <c r="A9316" s="257"/>
      <c r="B9316" s="258" t="s">
        <v>14</v>
      </c>
    </row>
    <row r="9317">
      <c r="A9317" s="257"/>
      <c r="B9317" s="258" t="s">
        <v>14</v>
      </c>
    </row>
    <row r="9318">
      <c r="A9318" s="257"/>
      <c r="B9318" s="258" t="s">
        <v>14</v>
      </c>
    </row>
    <row r="9319">
      <c r="A9319" s="257"/>
      <c r="B9319" s="258" t="s">
        <v>14</v>
      </c>
    </row>
    <row r="9320">
      <c r="A9320" s="257"/>
      <c r="B9320" s="258" t="s">
        <v>14</v>
      </c>
    </row>
    <row r="9321">
      <c r="A9321" s="257"/>
      <c r="B9321" s="258" t="s">
        <v>14</v>
      </c>
    </row>
    <row r="9322">
      <c r="A9322" s="257"/>
      <c r="B9322" s="258" t="s">
        <v>14</v>
      </c>
    </row>
    <row r="9323">
      <c r="A9323" s="257"/>
      <c r="B9323" s="258" t="s">
        <v>14</v>
      </c>
    </row>
    <row r="9324">
      <c r="A9324" s="257"/>
      <c r="B9324" s="258" t="s">
        <v>14</v>
      </c>
    </row>
    <row r="9325">
      <c r="A9325" s="257"/>
      <c r="B9325" s="258" t="s">
        <v>14</v>
      </c>
    </row>
    <row r="9326">
      <c r="A9326" s="257"/>
      <c r="B9326" s="258" t="s">
        <v>14</v>
      </c>
    </row>
    <row r="9327">
      <c r="A9327" s="257"/>
      <c r="B9327" s="258" t="s">
        <v>14</v>
      </c>
    </row>
    <row r="9328">
      <c r="A9328" s="257"/>
      <c r="B9328" s="258" t="s">
        <v>14</v>
      </c>
    </row>
    <row r="9329">
      <c r="A9329" s="257"/>
      <c r="B9329" s="258" t="s">
        <v>14</v>
      </c>
    </row>
    <row r="9330">
      <c r="A9330" s="257"/>
      <c r="B9330" s="258" t="s">
        <v>14</v>
      </c>
    </row>
    <row r="9331">
      <c r="A9331" s="257"/>
      <c r="B9331" s="258" t="s">
        <v>14</v>
      </c>
    </row>
    <row r="9332">
      <c r="A9332" s="257"/>
      <c r="B9332" s="258" t="s">
        <v>14</v>
      </c>
    </row>
    <row r="9333">
      <c r="A9333" s="257"/>
      <c r="B9333" s="258" t="s">
        <v>14</v>
      </c>
    </row>
    <row r="9334">
      <c r="A9334" s="257"/>
      <c r="B9334" s="258" t="s">
        <v>14</v>
      </c>
    </row>
    <row r="9335">
      <c r="A9335" s="257"/>
      <c r="B9335" s="258" t="s">
        <v>14</v>
      </c>
    </row>
    <row r="9336">
      <c r="A9336" s="257"/>
      <c r="B9336" s="258" t="s">
        <v>14</v>
      </c>
    </row>
    <row r="9337">
      <c r="A9337" s="257"/>
      <c r="B9337" s="258" t="s">
        <v>14</v>
      </c>
    </row>
    <row r="9338">
      <c r="A9338" s="257"/>
      <c r="B9338" s="258" t="s">
        <v>14</v>
      </c>
    </row>
    <row r="9339">
      <c r="A9339" s="257"/>
      <c r="B9339" s="258" t="s">
        <v>14</v>
      </c>
    </row>
    <row r="9340">
      <c r="A9340" s="257"/>
      <c r="B9340" s="258" t="s">
        <v>14</v>
      </c>
    </row>
    <row r="9341">
      <c r="A9341" s="257"/>
      <c r="B9341" s="258" t="s">
        <v>14</v>
      </c>
    </row>
    <row r="9342">
      <c r="A9342" s="257"/>
      <c r="B9342" s="258" t="s">
        <v>14</v>
      </c>
    </row>
    <row r="9343">
      <c r="A9343" s="257"/>
      <c r="B9343" s="258" t="s">
        <v>14</v>
      </c>
    </row>
    <row r="9344">
      <c r="A9344" s="257"/>
      <c r="B9344" s="258" t="s">
        <v>14</v>
      </c>
    </row>
    <row r="9345">
      <c r="A9345" s="257"/>
      <c r="B9345" s="258" t="s">
        <v>14</v>
      </c>
    </row>
    <row r="9346">
      <c r="A9346" s="257"/>
      <c r="B9346" s="258" t="s">
        <v>14</v>
      </c>
    </row>
    <row r="9347">
      <c r="A9347" s="257"/>
      <c r="B9347" s="258" t="s">
        <v>14</v>
      </c>
    </row>
    <row r="9348">
      <c r="A9348" s="257"/>
      <c r="B9348" s="258" t="s">
        <v>14</v>
      </c>
    </row>
    <row r="9349">
      <c r="A9349" s="257"/>
      <c r="B9349" s="258" t="s">
        <v>14</v>
      </c>
    </row>
    <row r="9350">
      <c r="A9350" s="257"/>
      <c r="B9350" s="258" t="s">
        <v>14</v>
      </c>
    </row>
    <row r="9351">
      <c r="A9351" s="257"/>
      <c r="B9351" s="258" t="s">
        <v>14</v>
      </c>
    </row>
    <row r="9352">
      <c r="A9352" s="257"/>
      <c r="B9352" s="258" t="s">
        <v>14</v>
      </c>
    </row>
    <row r="9353">
      <c r="A9353" s="257"/>
      <c r="B9353" s="258" t="s">
        <v>14</v>
      </c>
    </row>
    <row r="9354">
      <c r="A9354" s="257"/>
      <c r="B9354" s="258" t="s">
        <v>14</v>
      </c>
    </row>
    <row r="9355">
      <c r="A9355" s="257"/>
      <c r="B9355" s="258" t="s">
        <v>14</v>
      </c>
    </row>
    <row r="9356">
      <c r="A9356" s="257"/>
      <c r="B9356" s="258" t="s">
        <v>14</v>
      </c>
    </row>
    <row r="9357">
      <c r="A9357" s="257"/>
      <c r="B9357" s="258" t="s">
        <v>14</v>
      </c>
    </row>
    <row r="9358">
      <c r="A9358" s="257"/>
      <c r="B9358" s="258" t="s">
        <v>14</v>
      </c>
    </row>
    <row r="9359">
      <c r="A9359" s="257"/>
      <c r="B9359" s="258" t="s">
        <v>14</v>
      </c>
    </row>
    <row r="9360">
      <c r="A9360" s="257"/>
      <c r="B9360" s="258" t="s">
        <v>14</v>
      </c>
    </row>
    <row r="9361">
      <c r="A9361" s="257"/>
      <c r="B9361" s="258" t="s">
        <v>14</v>
      </c>
    </row>
    <row r="9362">
      <c r="A9362" s="257"/>
      <c r="B9362" s="258" t="s">
        <v>14</v>
      </c>
    </row>
    <row r="9363">
      <c r="A9363" s="257"/>
      <c r="B9363" s="258" t="s">
        <v>14</v>
      </c>
    </row>
    <row r="9364">
      <c r="A9364" s="257"/>
      <c r="B9364" s="258" t="s">
        <v>14</v>
      </c>
    </row>
    <row r="9365">
      <c r="A9365" s="257"/>
      <c r="B9365" s="258" t="s">
        <v>14</v>
      </c>
    </row>
    <row r="9366">
      <c r="A9366" s="257"/>
      <c r="B9366" s="258" t="s">
        <v>14</v>
      </c>
    </row>
    <row r="9367">
      <c r="A9367" s="257"/>
      <c r="B9367" s="258" t="s">
        <v>14</v>
      </c>
    </row>
    <row r="9368">
      <c r="A9368" s="257"/>
      <c r="B9368" s="258" t="s">
        <v>14</v>
      </c>
    </row>
    <row r="9369">
      <c r="A9369" s="257"/>
      <c r="B9369" s="258" t="s">
        <v>14</v>
      </c>
    </row>
    <row r="9370">
      <c r="A9370" s="257"/>
      <c r="B9370" s="258" t="s">
        <v>14</v>
      </c>
    </row>
    <row r="9371">
      <c r="A9371" s="257"/>
      <c r="B9371" s="258" t="s">
        <v>14</v>
      </c>
    </row>
    <row r="9372">
      <c r="A9372" s="257"/>
      <c r="B9372" s="258" t="s">
        <v>14</v>
      </c>
    </row>
    <row r="9373">
      <c r="A9373" s="257"/>
      <c r="B9373" s="258" t="s">
        <v>14</v>
      </c>
    </row>
    <row r="9374">
      <c r="A9374" s="257"/>
      <c r="B9374" s="258" t="s">
        <v>14</v>
      </c>
    </row>
    <row r="9375">
      <c r="A9375" s="257"/>
      <c r="B9375" s="258" t="s">
        <v>14</v>
      </c>
    </row>
    <row r="9376">
      <c r="A9376" s="257"/>
      <c r="B9376" s="258" t="s">
        <v>14</v>
      </c>
    </row>
    <row r="9377">
      <c r="A9377" s="257"/>
      <c r="B9377" s="258" t="s">
        <v>14</v>
      </c>
    </row>
    <row r="9378">
      <c r="A9378" s="257"/>
      <c r="B9378" s="258" t="s">
        <v>14</v>
      </c>
    </row>
    <row r="9379">
      <c r="A9379" s="257"/>
      <c r="B9379" s="258" t="s">
        <v>14</v>
      </c>
    </row>
    <row r="9380">
      <c r="A9380" s="257"/>
      <c r="B9380" s="258" t="s">
        <v>14</v>
      </c>
    </row>
    <row r="9381">
      <c r="A9381" s="257"/>
      <c r="B9381" s="258" t="s">
        <v>14</v>
      </c>
    </row>
    <row r="9382">
      <c r="A9382" s="257"/>
      <c r="B9382" s="258" t="s">
        <v>14</v>
      </c>
    </row>
    <row r="9383">
      <c r="A9383" s="257"/>
      <c r="B9383" s="258" t="s">
        <v>14</v>
      </c>
    </row>
    <row r="9384">
      <c r="A9384" s="257"/>
      <c r="B9384" s="258" t="s">
        <v>14</v>
      </c>
    </row>
    <row r="9385">
      <c r="A9385" s="257"/>
      <c r="B9385" s="258" t="s">
        <v>14</v>
      </c>
    </row>
    <row r="9386">
      <c r="A9386" s="257"/>
      <c r="B9386" s="258" t="s">
        <v>14</v>
      </c>
    </row>
    <row r="9387">
      <c r="A9387" s="257"/>
      <c r="B9387" s="258" t="s">
        <v>14</v>
      </c>
    </row>
    <row r="9388">
      <c r="A9388" s="257"/>
      <c r="B9388" s="258" t="s">
        <v>14</v>
      </c>
    </row>
    <row r="9389">
      <c r="A9389" s="257"/>
      <c r="B9389" s="258" t="s">
        <v>14</v>
      </c>
    </row>
    <row r="9390">
      <c r="A9390" s="257"/>
      <c r="B9390" s="258" t="s">
        <v>14</v>
      </c>
    </row>
    <row r="9391">
      <c r="A9391" s="257"/>
      <c r="B9391" s="258" t="s">
        <v>14</v>
      </c>
    </row>
    <row r="9392">
      <c r="A9392" s="257"/>
      <c r="B9392" s="258" t="s">
        <v>14</v>
      </c>
    </row>
    <row r="9393">
      <c r="A9393" s="257"/>
      <c r="B9393" s="258" t="s">
        <v>14</v>
      </c>
    </row>
    <row r="9394">
      <c r="A9394" s="257"/>
      <c r="B9394" s="258" t="s">
        <v>14</v>
      </c>
    </row>
    <row r="9395">
      <c r="A9395" s="257"/>
      <c r="B9395" s="258" t="s">
        <v>14</v>
      </c>
    </row>
    <row r="9396">
      <c r="A9396" s="257"/>
      <c r="B9396" s="258" t="s">
        <v>14</v>
      </c>
    </row>
    <row r="9397">
      <c r="A9397" s="257"/>
      <c r="B9397" s="258" t="s">
        <v>14</v>
      </c>
    </row>
    <row r="9398">
      <c r="A9398" s="257"/>
      <c r="B9398" s="258" t="s">
        <v>14</v>
      </c>
    </row>
    <row r="9399">
      <c r="A9399" s="257"/>
      <c r="B9399" s="258" t="s">
        <v>14</v>
      </c>
    </row>
    <row r="9400">
      <c r="A9400" s="257"/>
      <c r="B9400" s="258" t="s">
        <v>14</v>
      </c>
    </row>
    <row r="9401">
      <c r="A9401" s="257"/>
      <c r="B9401" s="258" t="s">
        <v>14</v>
      </c>
    </row>
    <row r="9402">
      <c r="A9402" s="257"/>
      <c r="B9402" s="258" t="s">
        <v>14</v>
      </c>
    </row>
    <row r="9403">
      <c r="A9403" s="257"/>
      <c r="B9403" s="258" t="s">
        <v>14</v>
      </c>
    </row>
    <row r="9404">
      <c r="A9404" s="257"/>
      <c r="B9404" s="258" t="s">
        <v>14</v>
      </c>
    </row>
    <row r="9405">
      <c r="A9405" s="257"/>
      <c r="B9405" s="258" t="s">
        <v>14</v>
      </c>
    </row>
    <row r="9406">
      <c r="A9406" s="257"/>
      <c r="B9406" s="258" t="s">
        <v>14</v>
      </c>
    </row>
    <row r="9407">
      <c r="A9407" s="257"/>
      <c r="B9407" s="258" t="s">
        <v>14</v>
      </c>
    </row>
    <row r="9408">
      <c r="A9408" s="257"/>
      <c r="B9408" s="258" t="s">
        <v>14</v>
      </c>
    </row>
    <row r="9409">
      <c r="A9409" s="257"/>
      <c r="B9409" s="258" t="s">
        <v>14</v>
      </c>
    </row>
    <row r="9410">
      <c r="A9410" s="257"/>
      <c r="B9410" s="258" t="s">
        <v>14</v>
      </c>
    </row>
    <row r="9411">
      <c r="A9411" s="257"/>
      <c r="B9411" s="258" t="s">
        <v>14</v>
      </c>
    </row>
    <row r="9412">
      <c r="A9412" s="257"/>
      <c r="B9412" s="258" t="s">
        <v>14</v>
      </c>
    </row>
    <row r="9413">
      <c r="A9413" s="257"/>
      <c r="B9413" s="258" t="s">
        <v>14</v>
      </c>
    </row>
    <row r="9414">
      <c r="A9414" s="257"/>
      <c r="B9414" s="258" t="s">
        <v>14</v>
      </c>
    </row>
    <row r="9415">
      <c r="A9415" s="257"/>
      <c r="B9415" s="258" t="s">
        <v>14</v>
      </c>
    </row>
    <row r="9416">
      <c r="A9416" s="257"/>
      <c r="B9416" s="258" t="s">
        <v>14</v>
      </c>
    </row>
    <row r="9417">
      <c r="A9417" s="257"/>
      <c r="B9417" s="258" t="s">
        <v>14</v>
      </c>
    </row>
    <row r="9418">
      <c r="A9418" s="257"/>
      <c r="B9418" s="258" t="s">
        <v>14</v>
      </c>
    </row>
    <row r="9419">
      <c r="A9419" s="257"/>
      <c r="B9419" s="258" t="s">
        <v>14</v>
      </c>
    </row>
    <row r="9420">
      <c r="A9420" s="257"/>
      <c r="B9420" s="258" t="s">
        <v>14</v>
      </c>
    </row>
    <row r="9421">
      <c r="A9421" s="257"/>
      <c r="B9421" s="258" t="s">
        <v>14</v>
      </c>
    </row>
    <row r="9422">
      <c r="A9422" s="257"/>
      <c r="B9422" s="258" t="s">
        <v>14</v>
      </c>
    </row>
    <row r="9423">
      <c r="A9423" s="257"/>
      <c r="B9423" s="258" t="s">
        <v>14</v>
      </c>
    </row>
    <row r="9424">
      <c r="A9424" s="257"/>
      <c r="B9424" s="258" t="s">
        <v>14</v>
      </c>
    </row>
    <row r="9425">
      <c r="A9425" s="257"/>
      <c r="B9425" s="258" t="s">
        <v>14</v>
      </c>
    </row>
    <row r="9426">
      <c r="A9426" s="257"/>
      <c r="B9426" s="258" t="s">
        <v>14</v>
      </c>
    </row>
    <row r="9427">
      <c r="A9427" s="257"/>
      <c r="B9427" s="258" t="s">
        <v>14</v>
      </c>
    </row>
    <row r="9428">
      <c r="A9428" s="257"/>
      <c r="B9428" s="258" t="s">
        <v>14</v>
      </c>
    </row>
    <row r="9429">
      <c r="A9429" s="257"/>
      <c r="B9429" s="258" t="s">
        <v>14</v>
      </c>
    </row>
    <row r="9430">
      <c r="A9430" s="257"/>
      <c r="B9430" s="258" t="s">
        <v>14</v>
      </c>
    </row>
    <row r="9431">
      <c r="A9431" s="257"/>
      <c r="B9431" s="258" t="s">
        <v>14</v>
      </c>
    </row>
    <row r="9432">
      <c r="A9432" s="257"/>
      <c r="B9432" s="258" t="s">
        <v>14</v>
      </c>
    </row>
    <row r="9433">
      <c r="A9433" s="257"/>
      <c r="B9433" s="258" t="s">
        <v>14</v>
      </c>
    </row>
    <row r="9434">
      <c r="A9434" s="257"/>
      <c r="B9434" s="258" t="s">
        <v>14</v>
      </c>
    </row>
    <row r="9435">
      <c r="A9435" s="257"/>
      <c r="B9435" s="258" t="s">
        <v>14</v>
      </c>
    </row>
    <row r="9436">
      <c r="A9436" s="257"/>
      <c r="B9436" s="258" t="s">
        <v>14</v>
      </c>
    </row>
    <row r="9437">
      <c r="A9437" s="257"/>
      <c r="B9437" s="258" t="s">
        <v>14</v>
      </c>
    </row>
    <row r="9438">
      <c r="A9438" s="257"/>
      <c r="B9438" s="258" t="s">
        <v>14</v>
      </c>
    </row>
    <row r="9439">
      <c r="A9439" s="257"/>
      <c r="B9439" s="258" t="s">
        <v>14</v>
      </c>
    </row>
    <row r="9440">
      <c r="A9440" s="257"/>
      <c r="B9440" s="258" t="s">
        <v>14</v>
      </c>
    </row>
    <row r="9441">
      <c r="A9441" s="257"/>
      <c r="B9441" s="258" t="s">
        <v>14</v>
      </c>
    </row>
    <row r="9442">
      <c r="A9442" s="257"/>
      <c r="B9442" s="258" t="s">
        <v>14</v>
      </c>
    </row>
    <row r="9443">
      <c r="A9443" s="257"/>
      <c r="B9443" s="258" t="s">
        <v>14</v>
      </c>
    </row>
    <row r="9444">
      <c r="A9444" s="257"/>
      <c r="B9444" s="258" t="s">
        <v>14</v>
      </c>
    </row>
    <row r="9445">
      <c r="A9445" s="257"/>
      <c r="B9445" s="258" t="s">
        <v>14</v>
      </c>
    </row>
    <row r="9446">
      <c r="A9446" s="257"/>
      <c r="B9446" s="258" t="s">
        <v>14</v>
      </c>
    </row>
    <row r="9447">
      <c r="A9447" s="257"/>
      <c r="B9447" s="258" t="s">
        <v>14</v>
      </c>
    </row>
    <row r="9448">
      <c r="A9448" s="257"/>
      <c r="B9448" s="258" t="s">
        <v>14</v>
      </c>
    </row>
    <row r="9449">
      <c r="A9449" s="257"/>
      <c r="B9449" s="258" t="s">
        <v>14</v>
      </c>
    </row>
    <row r="9450">
      <c r="A9450" s="257"/>
      <c r="B9450" s="258" t="s">
        <v>14</v>
      </c>
    </row>
    <row r="9451">
      <c r="A9451" s="257"/>
      <c r="B9451" s="258" t="s">
        <v>14</v>
      </c>
    </row>
    <row r="9452">
      <c r="A9452" s="257"/>
      <c r="B9452" s="258" t="s">
        <v>14</v>
      </c>
    </row>
    <row r="9453">
      <c r="A9453" s="257"/>
      <c r="B9453" s="258" t="s">
        <v>14</v>
      </c>
    </row>
    <row r="9454">
      <c r="A9454" s="257"/>
      <c r="B9454" s="258" t="s">
        <v>14</v>
      </c>
    </row>
    <row r="9455">
      <c r="A9455" s="257"/>
      <c r="B9455" s="258" t="s">
        <v>14</v>
      </c>
    </row>
    <row r="9456">
      <c r="A9456" s="257"/>
      <c r="B9456" s="258" t="s">
        <v>14</v>
      </c>
    </row>
    <row r="9457">
      <c r="A9457" s="257"/>
      <c r="B9457" s="258" t="s">
        <v>14</v>
      </c>
    </row>
    <row r="9458">
      <c r="A9458" s="257"/>
      <c r="B9458" s="258" t="s">
        <v>14</v>
      </c>
    </row>
    <row r="9459">
      <c r="A9459" s="257"/>
      <c r="B9459" s="258" t="s">
        <v>14</v>
      </c>
    </row>
    <row r="9460">
      <c r="A9460" s="257"/>
      <c r="B9460" s="258" t="s">
        <v>14</v>
      </c>
    </row>
    <row r="9461">
      <c r="A9461" s="257"/>
      <c r="B9461" s="258" t="s">
        <v>14</v>
      </c>
    </row>
    <row r="9462">
      <c r="A9462" s="257"/>
      <c r="B9462" s="258" t="s">
        <v>14</v>
      </c>
    </row>
    <row r="9463">
      <c r="A9463" s="257"/>
      <c r="B9463" s="258" t="s">
        <v>14</v>
      </c>
    </row>
    <row r="9464">
      <c r="A9464" s="257"/>
      <c r="B9464" s="258" t="s">
        <v>14</v>
      </c>
    </row>
    <row r="9465">
      <c r="A9465" s="257"/>
      <c r="B9465" s="258" t="s">
        <v>14</v>
      </c>
    </row>
    <row r="9466">
      <c r="A9466" s="257"/>
      <c r="B9466" s="258" t="s">
        <v>14</v>
      </c>
    </row>
    <row r="9467">
      <c r="A9467" s="257"/>
      <c r="B9467" s="258" t="s">
        <v>14</v>
      </c>
    </row>
    <row r="9468">
      <c r="A9468" s="257"/>
      <c r="B9468" s="258" t="s">
        <v>14</v>
      </c>
    </row>
    <row r="9469">
      <c r="A9469" s="257"/>
      <c r="B9469" s="258" t="s">
        <v>14</v>
      </c>
    </row>
    <row r="9470">
      <c r="A9470" s="257"/>
      <c r="B9470" s="258" t="s">
        <v>14</v>
      </c>
    </row>
    <row r="9471">
      <c r="A9471" s="257"/>
      <c r="B9471" s="258" t="s">
        <v>14</v>
      </c>
    </row>
    <row r="9472">
      <c r="A9472" s="257"/>
      <c r="B9472" s="258" t="s">
        <v>14</v>
      </c>
    </row>
    <row r="9473">
      <c r="A9473" s="257"/>
      <c r="B9473" s="258" t="s">
        <v>14</v>
      </c>
    </row>
    <row r="9474">
      <c r="A9474" s="257"/>
      <c r="B9474" s="258" t="s">
        <v>14</v>
      </c>
    </row>
    <row r="9475">
      <c r="A9475" s="257"/>
      <c r="B9475" s="258" t="s">
        <v>14</v>
      </c>
    </row>
    <row r="9476">
      <c r="A9476" s="257"/>
      <c r="B9476" s="258" t="s">
        <v>14</v>
      </c>
    </row>
    <row r="9477">
      <c r="A9477" s="257"/>
      <c r="B9477" s="258" t="s">
        <v>14</v>
      </c>
    </row>
    <row r="9478">
      <c r="A9478" s="257"/>
      <c r="B9478" s="258" t="s">
        <v>14</v>
      </c>
    </row>
    <row r="9479">
      <c r="A9479" s="257"/>
      <c r="B9479" s="258" t="s">
        <v>14</v>
      </c>
    </row>
    <row r="9480">
      <c r="A9480" s="257"/>
      <c r="B9480" s="258" t="s">
        <v>14</v>
      </c>
    </row>
    <row r="9481">
      <c r="A9481" s="257"/>
      <c r="B9481" s="258" t="s">
        <v>14</v>
      </c>
    </row>
    <row r="9482">
      <c r="A9482" s="257"/>
      <c r="B9482" s="258" t="s">
        <v>14</v>
      </c>
    </row>
    <row r="9483">
      <c r="A9483" s="257"/>
      <c r="B9483" s="258" t="s">
        <v>14</v>
      </c>
    </row>
    <row r="9484">
      <c r="A9484" s="257"/>
      <c r="B9484" s="258" t="s">
        <v>14</v>
      </c>
    </row>
    <row r="9485">
      <c r="A9485" s="257"/>
      <c r="B9485" s="258" t="s">
        <v>14</v>
      </c>
    </row>
    <row r="9486">
      <c r="A9486" s="257"/>
      <c r="B9486" s="258" t="s">
        <v>14</v>
      </c>
    </row>
    <row r="9487">
      <c r="A9487" s="257"/>
      <c r="B9487" s="258" t="s">
        <v>14</v>
      </c>
    </row>
    <row r="9488">
      <c r="A9488" s="257"/>
      <c r="B9488" s="258" t="s">
        <v>14</v>
      </c>
    </row>
    <row r="9489">
      <c r="A9489" s="257"/>
      <c r="B9489" s="258" t="s">
        <v>14</v>
      </c>
    </row>
    <row r="9490">
      <c r="A9490" s="257"/>
      <c r="B9490" s="258" t="s">
        <v>14</v>
      </c>
    </row>
    <row r="9491">
      <c r="A9491" s="257"/>
      <c r="B9491" s="258" t="s">
        <v>14</v>
      </c>
    </row>
    <row r="9492">
      <c r="A9492" s="257"/>
      <c r="B9492" s="258" t="s">
        <v>14</v>
      </c>
    </row>
    <row r="9493">
      <c r="A9493" s="257"/>
      <c r="B9493" s="258" t="s">
        <v>14</v>
      </c>
    </row>
    <row r="9494">
      <c r="A9494" s="257"/>
      <c r="B9494" s="258" t="s">
        <v>14</v>
      </c>
    </row>
    <row r="9495">
      <c r="A9495" s="257"/>
      <c r="B9495" s="258" t="s">
        <v>14</v>
      </c>
    </row>
    <row r="9496">
      <c r="A9496" s="257"/>
      <c r="B9496" s="258" t="s">
        <v>14</v>
      </c>
    </row>
    <row r="9497">
      <c r="A9497" s="257"/>
      <c r="B9497" s="258" t="s">
        <v>14</v>
      </c>
    </row>
    <row r="9498">
      <c r="A9498" s="257"/>
      <c r="B9498" s="258" t="s">
        <v>14</v>
      </c>
    </row>
    <row r="9499">
      <c r="A9499" s="257"/>
      <c r="B9499" s="258" t="s">
        <v>14</v>
      </c>
    </row>
    <row r="9500">
      <c r="A9500" s="257"/>
      <c r="B9500" s="258" t="s">
        <v>14</v>
      </c>
    </row>
    <row r="9501">
      <c r="A9501" s="257"/>
      <c r="B9501" s="258" t="s">
        <v>14</v>
      </c>
    </row>
    <row r="9502">
      <c r="A9502" s="257"/>
      <c r="B9502" s="258" t="s">
        <v>14</v>
      </c>
    </row>
    <row r="9503">
      <c r="A9503" s="257"/>
      <c r="B9503" s="258" t="s">
        <v>14</v>
      </c>
    </row>
    <row r="9504">
      <c r="A9504" s="257"/>
      <c r="B9504" s="258" t="s">
        <v>14</v>
      </c>
    </row>
    <row r="9505">
      <c r="A9505" s="257"/>
      <c r="B9505" s="258" t="s">
        <v>14</v>
      </c>
    </row>
    <row r="9506">
      <c r="A9506" s="257"/>
      <c r="B9506" s="258" t="s">
        <v>14</v>
      </c>
    </row>
    <row r="9507">
      <c r="A9507" s="257"/>
      <c r="B9507" s="258" t="s">
        <v>14</v>
      </c>
    </row>
    <row r="9508">
      <c r="A9508" s="257"/>
      <c r="B9508" s="258" t="s">
        <v>14</v>
      </c>
    </row>
    <row r="9509">
      <c r="A9509" s="257"/>
      <c r="B9509" s="258" t="s">
        <v>14</v>
      </c>
    </row>
    <row r="9510">
      <c r="A9510" s="257"/>
      <c r="B9510" s="258" t="s">
        <v>14</v>
      </c>
    </row>
    <row r="9511">
      <c r="A9511" s="257"/>
      <c r="B9511" s="258" t="s">
        <v>14</v>
      </c>
    </row>
    <row r="9512">
      <c r="A9512" s="257"/>
      <c r="B9512" s="258" t="s">
        <v>14</v>
      </c>
    </row>
    <row r="9513">
      <c r="A9513" s="257"/>
      <c r="B9513" s="258" t="s">
        <v>14</v>
      </c>
    </row>
    <row r="9514">
      <c r="A9514" s="257"/>
      <c r="B9514" s="258" t="s">
        <v>14</v>
      </c>
    </row>
    <row r="9515">
      <c r="A9515" s="257"/>
      <c r="B9515" s="258" t="s">
        <v>14</v>
      </c>
    </row>
    <row r="9516">
      <c r="A9516" s="257"/>
      <c r="B9516" s="258" t="s">
        <v>14</v>
      </c>
    </row>
    <row r="9517">
      <c r="A9517" s="257"/>
      <c r="B9517" s="258" t="s">
        <v>14</v>
      </c>
    </row>
    <row r="9518">
      <c r="A9518" s="257"/>
      <c r="B9518" s="258" t="s">
        <v>14</v>
      </c>
    </row>
    <row r="9519">
      <c r="A9519" s="257"/>
      <c r="B9519" s="258" t="s">
        <v>14</v>
      </c>
    </row>
    <row r="9520">
      <c r="A9520" s="257"/>
      <c r="B9520" s="258" t="s">
        <v>14</v>
      </c>
    </row>
    <row r="9521">
      <c r="A9521" s="257"/>
      <c r="B9521" s="258" t="s">
        <v>14</v>
      </c>
    </row>
    <row r="9522">
      <c r="A9522" s="257"/>
      <c r="B9522" s="258" t="s">
        <v>14</v>
      </c>
    </row>
    <row r="9523">
      <c r="A9523" s="257"/>
      <c r="B9523" s="258" t="s">
        <v>14</v>
      </c>
    </row>
    <row r="9524">
      <c r="A9524" s="257"/>
      <c r="B9524" s="258" t="s">
        <v>14</v>
      </c>
    </row>
    <row r="9525">
      <c r="A9525" s="257"/>
      <c r="B9525" s="258" t="s">
        <v>14</v>
      </c>
    </row>
    <row r="9526">
      <c r="A9526" s="257"/>
      <c r="B9526" s="258" t="s">
        <v>14</v>
      </c>
    </row>
    <row r="9527">
      <c r="A9527" s="257"/>
      <c r="B9527" s="258" t="s">
        <v>14</v>
      </c>
    </row>
    <row r="9528">
      <c r="A9528" s="257"/>
      <c r="B9528" s="258" t="s">
        <v>14</v>
      </c>
    </row>
    <row r="9529">
      <c r="A9529" s="257"/>
      <c r="B9529" s="258" t="s">
        <v>14</v>
      </c>
    </row>
    <row r="9530">
      <c r="A9530" s="257"/>
      <c r="B9530" s="258" t="s">
        <v>14</v>
      </c>
    </row>
    <row r="9531">
      <c r="A9531" s="257"/>
      <c r="B9531" s="258" t="s">
        <v>14</v>
      </c>
    </row>
    <row r="9532">
      <c r="A9532" s="257"/>
      <c r="B9532" s="258" t="s">
        <v>14</v>
      </c>
    </row>
    <row r="9533">
      <c r="A9533" s="257"/>
      <c r="B9533" s="258" t="s">
        <v>14</v>
      </c>
    </row>
    <row r="9534">
      <c r="A9534" s="257"/>
      <c r="B9534" s="258" t="s">
        <v>14</v>
      </c>
    </row>
    <row r="9535">
      <c r="A9535" s="257"/>
      <c r="B9535" s="258" t="s">
        <v>14</v>
      </c>
    </row>
    <row r="9536">
      <c r="A9536" s="257"/>
      <c r="B9536" s="258" t="s">
        <v>14</v>
      </c>
    </row>
    <row r="9537">
      <c r="A9537" s="257"/>
      <c r="B9537" s="258" t="s">
        <v>14</v>
      </c>
    </row>
    <row r="9538">
      <c r="A9538" s="257"/>
      <c r="B9538" s="258" t="s">
        <v>14</v>
      </c>
    </row>
    <row r="9539">
      <c r="A9539" s="257"/>
      <c r="B9539" s="258" t="s">
        <v>14</v>
      </c>
    </row>
    <row r="9540">
      <c r="A9540" s="257"/>
      <c r="B9540" s="258" t="s">
        <v>14</v>
      </c>
    </row>
    <row r="9541">
      <c r="A9541" s="257"/>
      <c r="B9541" s="258" t="s">
        <v>14</v>
      </c>
    </row>
    <row r="9542">
      <c r="A9542" s="257"/>
      <c r="B9542" s="258" t="s">
        <v>14</v>
      </c>
    </row>
    <row r="9543">
      <c r="A9543" s="257"/>
      <c r="B9543" s="258" t="s">
        <v>14</v>
      </c>
    </row>
    <row r="9544">
      <c r="A9544" s="257"/>
      <c r="B9544" s="258" t="s">
        <v>14</v>
      </c>
    </row>
    <row r="9545">
      <c r="A9545" s="257"/>
      <c r="B9545" s="258" t="s">
        <v>14</v>
      </c>
    </row>
    <row r="9546">
      <c r="A9546" s="257"/>
      <c r="B9546" s="258" t="s">
        <v>14</v>
      </c>
    </row>
    <row r="9547">
      <c r="A9547" s="257"/>
      <c r="B9547" s="258" t="s">
        <v>14</v>
      </c>
    </row>
    <row r="9548">
      <c r="A9548" s="257"/>
      <c r="B9548" s="258" t="s">
        <v>14</v>
      </c>
    </row>
    <row r="9549">
      <c r="A9549" s="257"/>
      <c r="B9549" s="258" t="s">
        <v>14</v>
      </c>
    </row>
    <row r="9550">
      <c r="A9550" s="257"/>
      <c r="B9550" s="258" t="s">
        <v>14</v>
      </c>
    </row>
    <row r="9551">
      <c r="A9551" s="257"/>
      <c r="B9551" s="258" t="s">
        <v>14</v>
      </c>
    </row>
    <row r="9552">
      <c r="A9552" s="257"/>
      <c r="B9552" s="258" t="s">
        <v>14</v>
      </c>
    </row>
    <row r="9553">
      <c r="A9553" s="257"/>
      <c r="B9553" s="258" t="s">
        <v>14</v>
      </c>
    </row>
    <row r="9554">
      <c r="A9554" s="257"/>
      <c r="B9554" s="258" t="s">
        <v>14</v>
      </c>
    </row>
    <row r="9555">
      <c r="A9555" s="257"/>
      <c r="B9555" s="258" t="s">
        <v>14</v>
      </c>
    </row>
    <row r="9556">
      <c r="A9556" s="257"/>
      <c r="B9556" s="258" t="s">
        <v>14</v>
      </c>
    </row>
    <row r="9557">
      <c r="A9557" s="257"/>
      <c r="B9557" s="258" t="s">
        <v>14</v>
      </c>
    </row>
    <row r="9558">
      <c r="A9558" s="257"/>
      <c r="B9558" s="258" t="s">
        <v>14</v>
      </c>
    </row>
    <row r="9559">
      <c r="A9559" s="257"/>
      <c r="B9559" s="258" t="s">
        <v>14</v>
      </c>
    </row>
    <row r="9560">
      <c r="A9560" s="257"/>
      <c r="B9560" s="258" t="s">
        <v>14</v>
      </c>
    </row>
    <row r="9561">
      <c r="A9561" s="257"/>
      <c r="B9561" s="258" t="s">
        <v>14</v>
      </c>
    </row>
    <row r="9562">
      <c r="A9562" s="257"/>
      <c r="B9562" s="258" t="s">
        <v>14</v>
      </c>
    </row>
    <row r="9563">
      <c r="A9563" s="257"/>
      <c r="B9563" s="258" t="s">
        <v>14</v>
      </c>
    </row>
    <row r="9564">
      <c r="A9564" s="257"/>
      <c r="B9564" s="258" t="s">
        <v>14</v>
      </c>
    </row>
    <row r="9565">
      <c r="A9565" s="257"/>
      <c r="B9565" s="258" t="s">
        <v>14</v>
      </c>
    </row>
    <row r="9566">
      <c r="A9566" s="257"/>
      <c r="B9566" s="258" t="s">
        <v>14</v>
      </c>
    </row>
    <row r="9567">
      <c r="A9567" s="257"/>
      <c r="B9567" s="258" t="s">
        <v>14</v>
      </c>
    </row>
    <row r="9568">
      <c r="A9568" s="257"/>
      <c r="B9568" s="258" t="s">
        <v>14</v>
      </c>
    </row>
    <row r="9569">
      <c r="A9569" s="257"/>
      <c r="B9569" s="258" t="s">
        <v>14</v>
      </c>
    </row>
    <row r="9570">
      <c r="A9570" s="257"/>
      <c r="B9570" s="258" t="s">
        <v>14</v>
      </c>
    </row>
    <row r="9571">
      <c r="A9571" s="257"/>
      <c r="B9571" s="258" t="s">
        <v>14</v>
      </c>
    </row>
    <row r="9572">
      <c r="A9572" s="257"/>
      <c r="B9572" s="258" t="s">
        <v>14</v>
      </c>
    </row>
    <row r="9573">
      <c r="A9573" s="257"/>
      <c r="B9573" s="258" t="s">
        <v>14</v>
      </c>
    </row>
    <row r="9574">
      <c r="A9574" s="257"/>
      <c r="B9574" s="258" t="s">
        <v>14</v>
      </c>
    </row>
    <row r="9575">
      <c r="A9575" s="257"/>
      <c r="B9575" s="258" t="s">
        <v>14</v>
      </c>
    </row>
    <row r="9576">
      <c r="A9576" s="257"/>
      <c r="B9576" s="258" t="s">
        <v>14</v>
      </c>
    </row>
    <row r="9577">
      <c r="A9577" s="257"/>
      <c r="B9577" s="258" t="s">
        <v>14</v>
      </c>
    </row>
    <row r="9578">
      <c r="A9578" s="257"/>
      <c r="B9578" s="258" t="s">
        <v>14</v>
      </c>
    </row>
    <row r="9579">
      <c r="A9579" s="257"/>
      <c r="B9579" s="258" t="s">
        <v>14</v>
      </c>
    </row>
    <row r="9580">
      <c r="A9580" s="257"/>
      <c r="B9580" s="258" t="s">
        <v>14</v>
      </c>
    </row>
    <row r="9581">
      <c r="A9581" s="257"/>
      <c r="B9581" s="258" t="s">
        <v>14</v>
      </c>
    </row>
    <row r="9582">
      <c r="A9582" s="257"/>
      <c r="B9582" s="258" t="s">
        <v>14</v>
      </c>
    </row>
    <row r="9583">
      <c r="A9583" s="257"/>
      <c r="B9583" s="258" t="s">
        <v>14</v>
      </c>
    </row>
    <row r="9584">
      <c r="A9584" s="257"/>
      <c r="B9584" s="258" t="s">
        <v>14</v>
      </c>
    </row>
    <row r="9585">
      <c r="A9585" s="257"/>
      <c r="B9585" s="258" t="s">
        <v>14</v>
      </c>
    </row>
    <row r="9586">
      <c r="A9586" s="257"/>
      <c r="B9586" s="258" t="s">
        <v>14</v>
      </c>
    </row>
    <row r="9587">
      <c r="A9587" s="257"/>
      <c r="B9587" s="258" t="s">
        <v>14</v>
      </c>
    </row>
    <row r="9588">
      <c r="A9588" s="257"/>
      <c r="B9588" s="258" t="s">
        <v>14</v>
      </c>
    </row>
    <row r="9589">
      <c r="A9589" s="257"/>
      <c r="B9589" s="258" t="s">
        <v>14</v>
      </c>
    </row>
    <row r="9590">
      <c r="A9590" s="257"/>
      <c r="B9590" s="258" t="s">
        <v>14</v>
      </c>
    </row>
    <row r="9591">
      <c r="A9591" s="257"/>
      <c r="B9591" s="258" t="s">
        <v>14</v>
      </c>
    </row>
    <row r="9592">
      <c r="A9592" s="257"/>
      <c r="B9592" s="258" t="s">
        <v>14</v>
      </c>
    </row>
    <row r="9593">
      <c r="A9593" s="257"/>
      <c r="B9593" s="258" t="s">
        <v>14</v>
      </c>
    </row>
    <row r="9594">
      <c r="A9594" s="257"/>
      <c r="B9594" s="258" t="s">
        <v>14</v>
      </c>
    </row>
    <row r="9595">
      <c r="A9595" s="257"/>
      <c r="B9595" s="258" t="s">
        <v>14</v>
      </c>
    </row>
    <row r="9596">
      <c r="A9596" s="257"/>
      <c r="B9596" s="258" t="s">
        <v>14</v>
      </c>
    </row>
    <row r="9597">
      <c r="A9597" s="257"/>
      <c r="B9597" s="258" t="s">
        <v>14</v>
      </c>
    </row>
    <row r="9598">
      <c r="A9598" s="257"/>
      <c r="B9598" s="258" t="s">
        <v>14</v>
      </c>
    </row>
    <row r="9599">
      <c r="A9599" s="257"/>
      <c r="B9599" s="258" t="s">
        <v>14</v>
      </c>
    </row>
    <row r="9600">
      <c r="A9600" s="257"/>
      <c r="B9600" s="258" t="s">
        <v>14</v>
      </c>
    </row>
    <row r="9601">
      <c r="A9601" s="257"/>
      <c r="B9601" s="258" t="s">
        <v>14</v>
      </c>
    </row>
    <row r="9602">
      <c r="A9602" s="257"/>
      <c r="B9602" s="258" t="s">
        <v>14</v>
      </c>
    </row>
    <row r="9603">
      <c r="A9603" s="257"/>
      <c r="B9603" s="258" t="s">
        <v>14</v>
      </c>
    </row>
    <row r="9604">
      <c r="A9604" s="257"/>
      <c r="B9604" s="258" t="s">
        <v>14</v>
      </c>
    </row>
    <row r="9605">
      <c r="A9605" s="257"/>
      <c r="B9605" s="258" t="s">
        <v>14</v>
      </c>
    </row>
    <row r="9606">
      <c r="A9606" s="257"/>
      <c r="B9606" s="258" t="s">
        <v>14</v>
      </c>
    </row>
    <row r="9607">
      <c r="A9607" s="257"/>
      <c r="B9607" s="258" t="s">
        <v>14</v>
      </c>
    </row>
    <row r="9608">
      <c r="A9608" s="257"/>
      <c r="B9608" s="258" t="s">
        <v>14</v>
      </c>
    </row>
    <row r="9609">
      <c r="A9609" s="257"/>
      <c r="B9609" s="258" t="s">
        <v>14</v>
      </c>
    </row>
    <row r="9610">
      <c r="A9610" s="257"/>
      <c r="B9610" s="258" t="s">
        <v>14</v>
      </c>
    </row>
    <row r="9611">
      <c r="A9611" s="257"/>
      <c r="B9611" s="258" t="s">
        <v>14</v>
      </c>
    </row>
    <row r="9612">
      <c r="A9612" s="257"/>
      <c r="B9612" s="258" t="s">
        <v>14</v>
      </c>
    </row>
    <row r="9613">
      <c r="A9613" s="257"/>
      <c r="B9613" s="258" t="s">
        <v>14</v>
      </c>
    </row>
    <row r="9614">
      <c r="A9614" s="257"/>
      <c r="B9614" s="258" t="s">
        <v>14</v>
      </c>
    </row>
    <row r="9615">
      <c r="A9615" s="257"/>
      <c r="B9615" s="258" t="s">
        <v>14</v>
      </c>
    </row>
    <row r="9616">
      <c r="A9616" s="257"/>
      <c r="B9616" s="258" t="s">
        <v>14</v>
      </c>
    </row>
    <row r="9617">
      <c r="A9617" s="257"/>
      <c r="B9617" s="258" t="s">
        <v>14</v>
      </c>
    </row>
    <row r="9618">
      <c r="A9618" s="257"/>
      <c r="B9618" s="258" t="s">
        <v>14</v>
      </c>
    </row>
    <row r="9619">
      <c r="A9619" s="257"/>
      <c r="B9619" s="258" t="s">
        <v>14</v>
      </c>
    </row>
    <row r="9620">
      <c r="A9620" s="257"/>
      <c r="B9620" s="258" t="s">
        <v>14</v>
      </c>
    </row>
    <row r="9621">
      <c r="A9621" s="257"/>
      <c r="B9621" s="258" t="s">
        <v>14</v>
      </c>
    </row>
    <row r="9622">
      <c r="A9622" s="257"/>
      <c r="B9622" s="258" t="s">
        <v>14</v>
      </c>
    </row>
    <row r="9623">
      <c r="A9623" s="257"/>
      <c r="B9623" s="258" t="s">
        <v>14</v>
      </c>
    </row>
    <row r="9624">
      <c r="A9624" s="257"/>
      <c r="B9624" s="258" t="s">
        <v>14</v>
      </c>
    </row>
    <row r="9625">
      <c r="A9625" s="257"/>
      <c r="B9625" s="258" t="s">
        <v>14</v>
      </c>
    </row>
    <row r="9626">
      <c r="A9626" s="257"/>
      <c r="B9626" s="258" t="s">
        <v>14</v>
      </c>
    </row>
    <row r="9627">
      <c r="A9627" s="257"/>
      <c r="B9627" s="258" t="s">
        <v>14</v>
      </c>
    </row>
    <row r="9628">
      <c r="A9628" s="257"/>
      <c r="B9628" s="258" t="s">
        <v>14</v>
      </c>
    </row>
    <row r="9629">
      <c r="A9629" s="257"/>
      <c r="B9629" s="258" t="s">
        <v>14</v>
      </c>
    </row>
    <row r="9630">
      <c r="A9630" s="257"/>
      <c r="B9630" s="258" t="s">
        <v>14</v>
      </c>
    </row>
    <row r="9631">
      <c r="A9631" s="257"/>
      <c r="B9631" s="258" t="s">
        <v>14</v>
      </c>
    </row>
    <row r="9632">
      <c r="A9632" s="257"/>
      <c r="B9632" s="258" t="s">
        <v>14</v>
      </c>
    </row>
    <row r="9633">
      <c r="A9633" s="257"/>
      <c r="B9633" s="258" t="s">
        <v>14</v>
      </c>
    </row>
    <row r="9634">
      <c r="A9634" s="257"/>
      <c r="B9634" s="258" t="s">
        <v>14</v>
      </c>
    </row>
    <row r="9635">
      <c r="A9635" s="257"/>
      <c r="B9635" s="258" t="s">
        <v>14</v>
      </c>
    </row>
    <row r="9636">
      <c r="A9636" s="257"/>
      <c r="B9636" s="258" t="s">
        <v>14</v>
      </c>
    </row>
    <row r="9637">
      <c r="A9637" s="257"/>
      <c r="B9637" s="258" t="s">
        <v>14</v>
      </c>
    </row>
    <row r="9638">
      <c r="A9638" s="257"/>
      <c r="B9638" s="258" t="s">
        <v>14</v>
      </c>
    </row>
    <row r="9639">
      <c r="A9639" s="257"/>
      <c r="B9639" s="258" t="s">
        <v>14</v>
      </c>
    </row>
    <row r="9640">
      <c r="A9640" s="257"/>
      <c r="B9640" s="258" t="s">
        <v>14</v>
      </c>
    </row>
    <row r="9641">
      <c r="A9641" s="257"/>
      <c r="B9641" s="258" t="s">
        <v>14</v>
      </c>
    </row>
    <row r="9642">
      <c r="A9642" s="257"/>
      <c r="B9642" s="258" t="s">
        <v>14</v>
      </c>
    </row>
    <row r="9643">
      <c r="A9643" s="257"/>
      <c r="B9643" s="258" t="s">
        <v>14</v>
      </c>
    </row>
    <row r="9644">
      <c r="A9644" s="257"/>
      <c r="B9644" s="258" t="s">
        <v>14</v>
      </c>
    </row>
    <row r="9645">
      <c r="A9645" s="257"/>
      <c r="B9645" s="258" t="s">
        <v>14</v>
      </c>
    </row>
    <row r="9646">
      <c r="A9646" s="257"/>
      <c r="B9646" s="258" t="s">
        <v>14</v>
      </c>
    </row>
    <row r="9647">
      <c r="A9647" s="257"/>
      <c r="B9647" s="258" t="s">
        <v>14</v>
      </c>
    </row>
    <row r="9648">
      <c r="A9648" s="257"/>
      <c r="B9648" s="258" t="s">
        <v>14</v>
      </c>
    </row>
    <row r="9649">
      <c r="A9649" s="257"/>
      <c r="B9649" s="258" t="s">
        <v>14</v>
      </c>
    </row>
    <row r="9650">
      <c r="A9650" s="257"/>
      <c r="B9650" s="258" t="s">
        <v>14</v>
      </c>
    </row>
    <row r="9651">
      <c r="A9651" s="257"/>
      <c r="B9651" s="258" t="s">
        <v>14</v>
      </c>
    </row>
    <row r="9652">
      <c r="A9652" s="257"/>
      <c r="B9652" s="258" t="s">
        <v>14</v>
      </c>
    </row>
    <row r="9653">
      <c r="A9653" s="257"/>
      <c r="B9653" s="258" t="s">
        <v>14</v>
      </c>
    </row>
    <row r="9654">
      <c r="A9654" s="257"/>
      <c r="B9654" s="258" t="s">
        <v>14</v>
      </c>
    </row>
    <row r="9655">
      <c r="A9655" s="257"/>
      <c r="B9655" s="258" t="s">
        <v>14</v>
      </c>
    </row>
    <row r="9656">
      <c r="A9656" s="257"/>
      <c r="B9656" s="258" t="s">
        <v>14</v>
      </c>
    </row>
    <row r="9657">
      <c r="A9657" s="257"/>
      <c r="B9657" s="258" t="s">
        <v>14</v>
      </c>
    </row>
    <row r="9658">
      <c r="A9658" s="257"/>
      <c r="B9658" s="258" t="s">
        <v>14</v>
      </c>
    </row>
    <row r="9659">
      <c r="A9659" s="257"/>
      <c r="B9659" s="258" t="s">
        <v>14</v>
      </c>
    </row>
    <row r="9660">
      <c r="A9660" s="257"/>
      <c r="B9660" s="258" t="s">
        <v>14</v>
      </c>
    </row>
    <row r="9661">
      <c r="A9661" s="257"/>
      <c r="B9661" s="258" t="s">
        <v>14</v>
      </c>
    </row>
    <row r="9662">
      <c r="A9662" s="257"/>
      <c r="B9662" s="258" t="s">
        <v>14</v>
      </c>
    </row>
    <row r="9663">
      <c r="A9663" s="257"/>
      <c r="B9663" s="258" t="s">
        <v>14</v>
      </c>
    </row>
    <row r="9664">
      <c r="A9664" s="257"/>
      <c r="B9664" s="258" t="s">
        <v>14</v>
      </c>
    </row>
    <row r="9665">
      <c r="A9665" s="257"/>
      <c r="B9665" s="258" t="s">
        <v>14</v>
      </c>
    </row>
    <row r="9666">
      <c r="A9666" s="257"/>
      <c r="B9666" s="258" t="s">
        <v>14</v>
      </c>
    </row>
    <row r="9667">
      <c r="A9667" s="257"/>
      <c r="B9667" s="258" t="s">
        <v>14</v>
      </c>
    </row>
    <row r="9668">
      <c r="A9668" s="257"/>
      <c r="B9668" s="258" t="s">
        <v>14</v>
      </c>
    </row>
    <row r="9669">
      <c r="A9669" s="257"/>
      <c r="B9669" s="258" t="s">
        <v>14</v>
      </c>
    </row>
    <row r="9670">
      <c r="A9670" s="257"/>
      <c r="B9670" s="258" t="s">
        <v>14</v>
      </c>
    </row>
    <row r="9671">
      <c r="A9671" s="257"/>
      <c r="B9671" s="258" t="s">
        <v>14</v>
      </c>
    </row>
    <row r="9672">
      <c r="A9672" s="257"/>
      <c r="B9672" s="258" t="s">
        <v>14</v>
      </c>
    </row>
    <row r="9673">
      <c r="A9673" s="257"/>
      <c r="B9673" s="258" t="s">
        <v>14</v>
      </c>
    </row>
    <row r="9674">
      <c r="A9674" s="257"/>
      <c r="B9674" s="258" t="s">
        <v>14</v>
      </c>
    </row>
    <row r="9675">
      <c r="A9675" s="257"/>
      <c r="B9675" s="258" t="s">
        <v>14</v>
      </c>
    </row>
    <row r="9676">
      <c r="A9676" s="257"/>
      <c r="B9676" s="258" t="s">
        <v>14</v>
      </c>
    </row>
    <row r="9677">
      <c r="A9677" s="257"/>
      <c r="B9677" s="258" t="s">
        <v>14</v>
      </c>
    </row>
    <row r="9678">
      <c r="A9678" s="257"/>
      <c r="B9678" s="258" t="s">
        <v>14</v>
      </c>
    </row>
    <row r="9679">
      <c r="A9679" s="257"/>
      <c r="B9679" s="258" t="s">
        <v>14</v>
      </c>
    </row>
    <row r="9680">
      <c r="A9680" s="257"/>
      <c r="B9680" s="258" t="s">
        <v>14</v>
      </c>
    </row>
    <row r="9681">
      <c r="A9681" s="257"/>
      <c r="B9681" s="258" t="s">
        <v>14</v>
      </c>
    </row>
    <row r="9682">
      <c r="A9682" s="257"/>
      <c r="B9682" s="258" t="s">
        <v>14</v>
      </c>
    </row>
    <row r="9683">
      <c r="A9683" s="257"/>
      <c r="B9683" s="258" t="s">
        <v>14</v>
      </c>
    </row>
    <row r="9684">
      <c r="A9684" s="257"/>
      <c r="B9684" s="258" t="s">
        <v>14</v>
      </c>
    </row>
    <row r="9685">
      <c r="A9685" s="257"/>
      <c r="B9685" s="258" t="s">
        <v>14</v>
      </c>
    </row>
    <row r="9686">
      <c r="A9686" s="257"/>
      <c r="B9686" s="258" t="s">
        <v>14</v>
      </c>
    </row>
    <row r="9687">
      <c r="A9687" s="257"/>
      <c r="B9687" s="258" t="s">
        <v>14</v>
      </c>
    </row>
    <row r="9688">
      <c r="A9688" s="257"/>
      <c r="B9688" s="258" t="s">
        <v>14</v>
      </c>
    </row>
    <row r="9689">
      <c r="A9689" s="257"/>
      <c r="B9689" s="258" t="s">
        <v>14</v>
      </c>
    </row>
    <row r="9690">
      <c r="A9690" s="257"/>
      <c r="B9690" s="258" t="s">
        <v>14</v>
      </c>
    </row>
    <row r="9691">
      <c r="A9691" s="257"/>
      <c r="B9691" s="258" t="s">
        <v>14</v>
      </c>
    </row>
    <row r="9692">
      <c r="A9692" s="257"/>
      <c r="B9692" s="258" t="s">
        <v>14</v>
      </c>
    </row>
    <row r="9693">
      <c r="A9693" s="257"/>
      <c r="B9693" s="258" t="s">
        <v>14</v>
      </c>
    </row>
    <row r="9694">
      <c r="A9694" s="257"/>
      <c r="B9694" s="258" t="s">
        <v>14</v>
      </c>
    </row>
    <row r="9695">
      <c r="A9695" s="257"/>
      <c r="B9695" s="258" t="s">
        <v>14</v>
      </c>
    </row>
    <row r="9696">
      <c r="A9696" s="257"/>
      <c r="B9696" s="258" t="s">
        <v>14</v>
      </c>
    </row>
    <row r="9697">
      <c r="A9697" s="257"/>
      <c r="B9697" s="258" t="s">
        <v>14</v>
      </c>
    </row>
    <row r="9698">
      <c r="A9698" s="257"/>
      <c r="B9698" s="258" t="s">
        <v>14</v>
      </c>
    </row>
    <row r="9699">
      <c r="A9699" s="257"/>
      <c r="B9699" s="258" t="s">
        <v>14</v>
      </c>
    </row>
    <row r="9700">
      <c r="A9700" s="257"/>
      <c r="B9700" s="258" t="s">
        <v>14</v>
      </c>
    </row>
    <row r="9701">
      <c r="A9701" s="257"/>
      <c r="B9701" s="258" t="s">
        <v>14</v>
      </c>
    </row>
    <row r="9702">
      <c r="A9702" s="257"/>
      <c r="B9702" s="258" t="s">
        <v>14</v>
      </c>
    </row>
    <row r="9703">
      <c r="A9703" s="257"/>
      <c r="B9703" s="258" t="s">
        <v>14</v>
      </c>
    </row>
    <row r="9704">
      <c r="A9704" s="257"/>
      <c r="B9704" s="258" t="s">
        <v>14</v>
      </c>
    </row>
    <row r="9705">
      <c r="A9705" s="257"/>
      <c r="B9705" s="258" t="s">
        <v>14</v>
      </c>
    </row>
    <row r="9706">
      <c r="A9706" s="257"/>
      <c r="B9706" s="258" t="s">
        <v>14</v>
      </c>
    </row>
    <row r="9707">
      <c r="A9707" s="257"/>
      <c r="B9707" s="258" t="s">
        <v>14</v>
      </c>
    </row>
    <row r="9708">
      <c r="A9708" s="257"/>
      <c r="B9708" s="258" t="s">
        <v>14</v>
      </c>
    </row>
    <row r="9709">
      <c r="A9709" s="257"/>
      <c r="B9709" s="258" t="s">
        <v>14</v>
      </c>
    </row>
    <row r="9710">
      <c r="A9710" s="257"/>
      <c r="B9710" s="258" t="s">
        <v>14</v>
      </c>
    </row>
    <row r="9711">
      <c r="A9711" s="257"/>
      <c r="B9711" s="258" t="s">
        <v>14</v>
      </c>
    </row>
    <row r="9712">
      <c r="A9712" s="257"/>
      <c r="B9712" s="258" t="s">
        <v>14</v>
      </c>
    </row>
    <row r="9713">
      <c r="A9713" s="257"/>
      <c r="B9713" s="258" t="s">
        <v>14</v>
      </c>
    </row>
    <row r="9714">
      <c r="A9714" s="257"/>
      <c r="B9714" s="258" t="s">
        <v>14</v>
      </c>
    </row>
    <row r="9715">
      <c r="A9715" s="257"/>
      <c r="B9715" s="258" t="s">
        <v>14</v>
      </c>
    </row>
    <row r="9716">
      <c r="A9716" s="257"/>
      <c r="B9716" s="258" t="s">
        <v>14</v>
      </c>
    </row>
    <row r="9717">
      <c r="A9717" s="257"/>
      <c r="B9717" s="258" t="s">
        <v>14</v>
      </c>
    </row>
    <row r="9718">
      <c r="A9718" s="257"/>
      <c r="B9718" s="258" t="s">
        <v>14</v>
      </c>
    </row>
    <row r="9719">
      <c r="A9719" s="257"/>
      <c r="B9719" s="258" t="s">
        <v>14</v>
      </c>
    </row>
    <row r="9720">
      <c r="A9720" s="257"/>
      <c r="B9720" s="258" t="s">
        <v>14</v>
      </c>
    </row>
    <row r="9721">
      <c r="A9721" s="257"/>
      <c r="B9721" s="258" t="s">
        <v>14</v>
      </c>
    </row>
    <row r="9722">
      <c r="A9722" s="257"/>
      <c r="B9722" s="258" t="s">
        <v>14</v>
      </c>
    </row>
    <row r="9723">
      <c r="A9723" s="257"/>
      <c r="B9723" s="258" t="s">
        <v>14</v>
      </c>
    </row>
    <row r="9724">
      <c r="A9724" s="257"/>
      <c r="B9724" s="258" t="s">
        <v>14</v>
      </c>
    </row>
    <row r="9725">
      <c r="A9725" s="257"/>
      <c r="B9725" s="258" t="s">
        <v>14</v>
      </c>
    </row>
    <row r="9726">
      <c r="A9726" s="257"/>
      <c r="B9726" s="258" t="s">
        <v>14</v>
      </c>
    </row>
    <row r="9727">
      <c r="A9727" s="257"/>
      <c r="B9727" s="258" t="s">
        <v>14</v>
      </c>
    </row>
    <row r="9728">
      <c r="A9728" s="257"/>
      <c r="B9728" s="258" t="s">
        <v>14</v>
      </c>
    </row>
    <row r="9729">
      <c r="A9729" s="257"/>
      <c r="B9729" s="258" t="s">
        <v>14</v>
      </c>
    </row>
    <row r="9730">
      <c r="A9730" s="257"/>
      <c r="B9730" s="258" t="s">
        <v>14</v>
      </c>
    </row>
    <row r="9731">
      <c r="A9731" s="257"/>
      <c r="B9731" s="258" t="s">
        <v>14</v>
      </c>
    </row>
    <row r="9732">
      <c r="A9732" s="257"/>
      <c r="B9732" s="258" t="s">
        <v>14</v>
      </c>
    </row>
    <row r="9733">
      <c r="A9733" s="257"/>
      <c r="B9733" s="258" t="s">
        <v>14</v>
      </c>
    </row>
    <row r="9734">
      <c r="A9734" s="257"/>
      <c r="B9734" s="258" t="s">
        <v>14</v>
      </c>
    </row>
    <row r="9735">
      <c r="A9735" s="257"/>
      <c r="B9735" s="258" t="s">
        <v>14</v>
      </c>
    </row>
    <row r="9736">
      <c r="A9736" s="257"/>
      <c r="B9736" s="258" t="s">
        <v>14</v>
      </c>
    </row>
    <row r="9737">
      <c r="A9737" s="257"/>
      <c r="B9737" s="258" t="s">
        <v>14</v>
      </c>
    </row>
    <row r="9738">
      <c r="A9738" s="257"/>
      <c r="B9738" s="258" t="s">
        <v>14</v>
      </c>
    </row>
    <row r="9739">
      <c r="A9739" s="257"/>
      <c r="B9739" s="258" t="s">
        <v>14</v>
      </c>
    </row>
    <row r="9740">
      <c r="A9740" s="257"/>
      <c r="B9740" s="258" t="s">
        <v>14</v>
      </c>
    </row>
    <row r="9741">
      <c r="A9741" s="257"/>
      <c r="B9741" s="258" t="s">
        <v>14</v>
      </c>
    </row>
    <row r="9742">
      <c r="A9742" s="257"/>
      <c r="B9742" s="258" t="s">
        <v>14</v>
      </c>
    </row>
    <row r="9743">
      <c r="A9743" s="257"/>
      <c r="B9743" s="258" t="s">
        <v>14</v>
      </c>
    </row>
    <row r="9744">
      <c r="A9744" s="257"/>
      <c r="B9744" s="258" t="s">
        <v>14</v>
      </c>
    </row>
    <row r="9745">
      <c r="A9745" s="257"/>
      <c r="B9745" s="258" t="s">
        <v>14</v>
      </c>
    </row>
    <row r="9746">
      <c r="A9746" s="257"/>
      <c r="B9746" s="258" t="s">
        <v>14</v>
      </c>
    </row>
    <row r="9747">
      <c r="A9747" s="257"/>
      <c r="B9747" s="258" t="s">
        <v>14</v>
      </c>
    </row>
    <row r="9748">
      <c r="A9748" s="257"/>
      <c r="B9748" s="258" t="s">
        <v>14</v>
      </c>
    </row>
    <row r="9749">
      <c r="A9749" s="257"/>
      <c r="B9749" s="258" t="s">
        <v>14</v>
      </c>
    </row>
    <row r="9750">
      <c r="A9750" s="257"/>
      <c r="B9750" s="258" t="s">
        <v>14</v>
      </c>
    </row>
    <row r="9751">
      <c r="A9751" s="257"/>
      <c r="B9751" s="258" t="s">
        <v>14</v>
      </c>
    </row>
    <row r="9752">
      <c r="A9752" s="257"/>
      <c r="B9752" s="258" t="s">
        <v>14</v>
      </c>
    </row>
    <row r="9753">
      <c r="A9753" s="257"/>
      <c r="B9753" s="258" t="s">
        <v>14</v>
      </c>
    </row>
    <row r="9754">
      <c r="A9754" s="257"/>
      <c r="B9754" s="258" t="s">
        <v>14</v>
      </c>
    </row>
    <row r="9755">
      <c r="A9755" s="257"/>
      <c r="B9755" s="258" t="s">
        <v>14</v>
      </c>
    </row>
    <row r="9756">
      <c r="A9756" s="257"/>
      <c r="B9756" s="258" t="s">
        <v>14</v>
      </c>
    </row>
    <row r="9757">
      <c r="A9757" s="257"/>
      <c r="B9757" s="258" t="s">
        <v>14</v>
      </c>
    </row>
    <row r="9758">
      <c r="A9758" s="257"/>
      <c r="B9758" s="258" t="s">
        <v>14</v>
      </c>
    </row>
    <row r="9759">
      <c r="A9759" s="257"/>
      <c r="B9759" s="258" t="s">
        <v>14</v>
      </c>
    </row>
    <row r="9760">
      <c r="A9760" s="257"/>
      <c r="B9760" s="258" t="s">
        <v>14</v>
      </c>
    </row>
    <row r="9761">
      <c r="A9761" s="257"/>
      <c r="B9761" s="258" t="s">
        <v>14</v>
      </c>
    </row>
    <row r="9762">
      <c r="A9762" s="257"/>
      <c r="B9762" s="258" t="s">
        <v>14</v>
      </c>
    </row>
    <row r="9763">
      <c r="A9763" s="257"/>
      <c r="B9763" s="258" t="s">
        <v>14</v>
      </c>
    </row>
    <row r="9764">
      <c r="A9764" s="257"/>
      <c r="B9764" s="258" t="s">
        <v>14</v>
      </c>
    </row>
    <row r="9765">
      <c r="A9765" s="257"/>
      <c r="B9765" s="258" t="s">
        <v>14</v>
      </c>
    </row>
    <row r="9766">
      <c r="A9766" s="257"/>
      <c r="B9766" s="258" t="s">
        <v>14</v>
      </c>
    </row>
    <row r="9767">
      <c r="A9767" s="257"/>
      <c r="B9767" s="258" t="s">
        <v>14</v>
      </c>
    </row>
    <row r="9768">
      <c r="A9768" s="257"/>
      <c r="B9768" s="258" t="s">
        <v>14</v>
      </c>
    </row>
    <row r="9769">
      <c r="A9769" s="257"/>
      <c r="B9769" s="258" t="s">
        <v>14</v>
      </c>
    </row>
    <row r="9770">
      <c r="A9770" s="257"/>
      <c r="B9770" s="258" t="s">
        <v>14</v>
      </c>
    </row>
    <row r="9771">
      <c r="A9771" s="257"/>
      <c r="B9771" s="258" t="s">
        <v>14</v>
      </c>
    </row>
    <row r="9772">
      <c r="A9772" s="257"/>
      <c r="B9772" s="258" t="s">
        <v>14</v>
      </c>
    </row>
    <row r="9773">
      <c r="A9773" s="257"/>
      <c r="B9773" s="258" t="s">
        <v>14</v>
      </c>
    </row>
    <row r="9774">
      <c r="A9774" s="257"/>
      <c r="B9774" s="258" t="s">
        <v>14</v>
      </c>
    </row>
    <row r="9775">
      <c r="A9775" s="257"/>
      <c r="B9775" s="258" t="s">
        <v>14</v>
      </c>
    </row>
    <row r="9776">
      <c r="A9776" s="257"/>
      <c r="B9776" s="258" t="s">
        <v>14</v>
      </c>
    </row>
    <row r="9777">
      <c r="A9777" s="257"/>
      <c r="B9777" s="258" t="s">
        <v>14</v>
      </c>
    </row>
    <row r="9778">
      <c r="A9778" s="257"/>
      <c r="B9778" s="258" t="s">
        <v>14</v>
      </c>
    </row>
    <row r="9779">
      <c r="A9779" s="257"/>
      <c r="B9779" s="258" t="s">
        <v>14</v>
      </c>
    </row>
    <row r="9780">
      <c r="A9780" s="257"/>
      <c r="B9780" s="258" t="s">
        <v>14</v>
      </c>
    </row>
    <row r="9781">
      <c r="A9781" s="257"/>
      <c r="B9781" s="258" t="s">
        <v>14</v>
      </c>
    </row>
    <row r="9782">
      <c r="A9782" s="257"/>
      <c r="B9782" s="258" t="s">
        <v>14</v>
      </c>
    </row>
    <row r="9783">
      <c r="A9783" s="257"/>
      <c r="B9783" s="258" t="s">
        <v>14</v>
      </c>
    </row>
    <row r="9784">
      <c r="A9784" s="257"/>
      <c r="B9784" s="258" t="s">
        <v>14</v>
      </c>
    </row>
    <row r="9785">
      <c r="A9785" s="257"/>
      <c r="B9785" s="258" t="s">
        <v>14</v>
      </c>
    </row>
    <row r="9786">
      <c r="A9786" s="257"/>
      <c r="B9786" s="258" t="s">
        <v>14</v>
      </c>
    </row>
    <row r="9787">
      <c r="A9787" s="257"/>
      <c r="B9787" s="258" t="s">
        <v>14</v>
      </c>
    </row>
    <row r="9788">
      <c r="A9788" s="257"/>
      <c r="B9788" s="258" t="s">
        <v>14</v>
      </c>
    </row>
    <row r="9789">
      <c r="A9789" s="257"/>
      <c r="B9789" s="258" t="s">
        <v>14</v>
      </c>
    </row>
    <row r="9790">
      <c r="A9790" s="257"/>
      <c r="B9790" s="258" t="s">
        <v>14</v>
      </c>
    </row>
    <row r="9791">
      <c r="A9791" s="257"/>
      <c r="B9791" s="258" t="s">
        <v>14</v>
      </c>
    </row>
    <row r="9792">
      <c r="A9792" s="257"/>
      <c r="B9792" s="258" t="s">
        <v>14</v>
      </c>
    </row>
    <row r="9793">
      <c r="A9793" s="257"/>
      <c r="B9793" s="258" t="s">
        <v>14</v>
      </c>
    </row>
    <row r="9794">
      <c r="A9794" s="257"/>
      <c r="B9794" s="258" t="s">
        <v>14</v>
      </c>
    </row>
    <row r="9795">
      <c r="A9795" s="257"/>
      <c r="B9795" s="258" t="s">
        <v>14</v>
      </c>
    </row>
    <row r="9796">
      <c r="A9796" s="257"/>
      <c r="B9796" s="258" t="s">
        <v>14</v>
      </c>
    </row>
    <row r="9797">
      <c r="A9797" s="257"/>
      <c r="B9797" s="258" t="s">
        <v>14</v>
      </c>
    </row>
    <row r="9798">
      <c r="A9798" s="257"/>
      <c r="B9798" s="258" t="s">
        <v>14</v>
      </c>
    </row>
    <row r="9799">
      <c r="A9799" s="257"/>
      <c r="B9799" s="258" t="s">
        <v>14</v>
      </c>
    </row>
    <row r="9800">
      <c r="A9800" s="257"/>
      <c r="B9800" s="258" t="s">
        <v>14</v>
      </c>
    </row>
    <row r="9801">
      <c r="A9801" s="257"/>
      <c r="B9801" s="258" t="s">
        <v>14</v>
      </c>
    </row>
    <row r="9802">
      <c r="A9802" s="257"/>
      <c r="B9802" s="258" t="s">
        <v>14</v>
      </c>
    </row>
    <row r="9803">
      <c r="A9803" s="257"/>
      <c r="B9803" s="258" t="s">
        <v>14</v>
      </c>
    </row>
    <row r="9804">
      <c r="A9804" s="257"/>
      <c r="B9804" s="258" t="s">
        <v>14</v>
      </c>
    </row>
    <row r="9805">
      <c r="A9805" s="257"/>
      <c r="B9805" s="258" t="s">
        <v>14</v>
      </c>
    </row>
    <row r="9806">
      <c r="A9806" s="257"/>
      <c r="B9806" s="258" t="s">
        <v>14</v>
      </c>
    </row>
    <row r="9807">
      <c r="A9807" s="257"/>
      <c r="B9807" s="258" t="s">
        <v>14</v>
      </c>
    </row>
    <row r="9808">
      <c r="A9808" s="257"/>
      <c r="B9808" s="258" t="s">
        <v>14</v>
      </c>
    </row>
    <row r="9809">
      <c r="A9809" s="257"/>
      <c r="B9809" s="258" t="s">
        <v>14</v>
      </c>
    </row>
    <row r="9810">
      <c r="A9810" s="257"/>
      <c r="B9810" s="258" t="s">
        <v>14</v>
      </c>
    </row>
    <row r="9811">
      <c r="A9811" s="257"/>
      <c r="B9811" s="258" t="s">
        <v>14</v>
      </c>
    </row>
    <row r="9812">
      <c r="A9812" s="257"/>
      <c r="B9812" s="258" t="s">
        <v>14</v>
      </c>
    </row>
    <row r="9813">
      <c r="A9813" s="257"/>
      <c r="B9813" s="258" t="s">
        <v>14</v>
      </c>
    </row>
    <row r="9814">
      <c r="A9814" s="257"/>
      <c r="B9814" s="258" t="s">
        <v>14</v>
      </c>
    </row>
    <row r="9815">
      <c r="A9815" s="257"/>
      <c r="B9815" s="258" t="s">
        <v>14</v>
      </c>
    </row>
    <row r="9816">
      <c r="A9816" s="257"/>
      <c r="B9816" s="258" t="s">
        <v>14</v>
      </c>
    </row>
    <row r="9817">
      <c r="A9817" s="257"/>
      <c r="B9817" s="258" t="s">
        <v>14</v>
      </c>
    </row>
    <row r="9818">
      <c r="A9818" s="257"/>
      <c r="B9818" s="258" t="s">
        <v>14</v>
      </c>
    </row>
    <row r="9819">
      <c r="A9819" s="257"/>
      <c r="B9819" s="258" t="s">
        <v>14</v>
      </c>
    </row>
    <row r="9820">
      <c r="A9820" s="257"/>
      <c r="B9820" s="258" t="s">
        <v>14</v>
      </c>
    </row>
    <row r="9821">
      <c r="A9821" s="257"/>
      <c r="B9821" s="258" t="s">
        <v>14</v>
      </c>
    </row>
    <row r="9822">
      <c r="A9822" s="257"/>
      <c r="B9822" s="258" t="s">
        <v>14</v>
      </c>
    </row>
    <row r="9823">
      <c r="A9823" s="257"/>
      <c r="B9823" s="258" t="s">
        <v>14</v>
      </c>
    </row>
    <row r="9824">
      <c r="A9824" s="257"/>
      <c r="B9824" s="258" t="s">
        <v>14</v>
      </c>
    </row>
    <row r="9825">
      <c r="A9825" s="257"/>
      <c r="B9825" s="258" t="s">
        <v>14</v>
      </c>
    </row>
    <row r="9826">
      <c r="A9826" s="257"/>
      <c r="B9826" s="258" t="s">
        <v>14</v>
      </c>
    </row>
    <row r="9827">
      <c r="A9827" s="257"/>
      <c r="B9827" s="258" t="s">
        <v>14</v>
      </c>
    </row>
    <row r="9828">
      <c r="A9828" s="257"/>
      <c r="B9828" s="258" t="s">
        <v>14</v>
      </c>
    </row>
    <row r="9829">
      <c r="A9829" s="257"/>
      <c r="B9829" s="258" t="s">
        <v>14</v>
      </c>
    </row>
    <row r="9830">
      <c r="A9830" s="257"/>
      <c r="B9830" s="258" t="s">
        <v>14</v>
      </c>
    </row>
    <row r="9831">
      <c r="A9831" s="257"/>
      <c r="B9831" s="258" t="s">
        <v>14</v>
      </c>
    </row>
    <row r="9832">
      <c r="A9832" s="257"/>
      <c r="B9832" s="258" t="s">
        <v>14</v>
      </c>
    </row>
    <row r="9833">
      <c r="A9833" s="257"/>
      <c r="B9833" s="258" t="s">
        <v>14</v>
      </c>
    </row>
    <row r="9834">
      <c r="A9834" s="257"/>
      <c r="B9834" s="258" t="s">
        <v>14</v>
      </c>
    </row>
    <row r="9835">
      <c r="A9835" s="257"/>
      <c r="B9835" s="258" t="s">
        <v>14</v>
      </c>
    </row>
    <row r="9836">
      <c r="A9836" s="257"/>
      <c r="B9836" s="258" t="s">
        <v>14</v>
      </c>
    </row>
    <row r="9837">
      <c r="A9837" s="257"/>
      <c r="B9837" s="258" t="s">
        <v>14</v>
      </c>
    </row>
    <row r="9838">
      <c r="A9838" s="257"/>
      <c r="B9838" s="258" t="s">
        <v>14</v>
      </c>
    </row>
    <row r="9839">
      <c r="A9839" s="257"/>
      <c r="B9839" s="258" t="s">
        <v>14</v>
      </c>
    </row>
    <row r="9840">
      <c r="A9840" s="257"/>
      <c r="B9840" s="258" t="s">
        <v>14</v>
      </c>
    </row>
    <row r="9841">
      <c r="A9841" s="257"/>
      <c r="B9841" s="258" t="s">
        <v>14</v>
      </c>
    </row>
    <row r="9842">
      <c r="A9842" s="257"/>
      <c r="B9842" s="258" t="s">
        <v>14</v>
      </c>
    </row>
    <row r="9843">
      <c r="A9843" s="257"/>
      <c r="B9843" s="258" t="s">
        <v>14</v>
      </c>
    </row>
    <row r="9844">
      <c r="A9844" s="257"/>
      <c r="B9844" s="258" t="s">
        <v>14</v>
      </c>
    </row>
    <row r="9845">
      <c r="A9845" s="257"/>
      <c r="B9845" s="258" t="s">
        <v>14</v>
      </c>
    </row>
    <row r="9846">
      <c r="A9846" s="257"/>
      <c r="B9846" s="258" t="s">
        <v>14</v>
      </c>
    </row>
    <row r="9847">
      <c r="A9847" s="257"/>
      <c r="B9847" s="258" t="s">
        <v>14</v>
      </c>
    </row>
    <row r="9848">
      <c r="A9848" s="257"/>
      <c r="B9848" s="258" t="s">
        <v>14</v>
      </c>
    </row>
    <row r="9849">
      <c r="A9849" s="257"/>
      <c r="B9849" s="258" t="s">
        <v>14</v>
      </c>
    </row>
    <row r="9850">
      <c r="A9850" s="257"/>
      <c r="B9850" s="258" t="s">
        <v>14</v>
      </c>
    </row>
    <row r="9851">
      <c r="A9851" s="257"/>
      <c r="B9851" s="258" t="s">
        <v>14</v>
      </c>
    </row>
    <row r="9852">
      <c r="A9852" s="257"/>
      <c r="B9852" s="258" t="s">
        <v>14</v>
      </c>
    </row>
    <row r="9853">
      <c r="A9853" s="257"/>
      <c r="B9853" s="258" t="s">
        <v>14</v>
      </c>
    </row>
    <row r="9854">
      <c r="A9854" s="257"/>
      <c r="B9854" s="258" t="s">
        <v>14</v>
      </c>
    </row>
    <row r="9855">
      <c r="A9855" s="257"/>
      <c r="B9855" s="258" t="s">
        <v>14</v>
      </c>
    </row>
    <row r="9856">
      <c r="A9856" s="257"/>
      <c r="B9856" s="258" t="s">
        <v>14</v>
      </c>
    </row>
    <row r="9857">
      <c r="A9857" s="257"/>
      <c r="B9857" s="258" t="s">
        <v>14</v>
      </c>
    </row>
    <row r="9858">
      <c r="A9858" s="257"/>
      <c r="B9858" s="258" t="s">
        <v>14</v>
      </c>
    </row>
    <row r="9859">
      <c r="A9859" s="257"/>
      <c r="B9859" s="258" t="s">
        <v>14</v>
      </c>
    </row>
    <row r="9860">
      <c r="A9860" s="257"/>
      <c r="B9860" s="258" t="s">
        <v>14</v>
      </c>
    </row>
    <row r="9861">
      <c r="A9861" s="257"/>
      <c r="B9861" s="258" t="s">
        <v>14</v>
      </c>
    </row>
    <row r="9862">
      <c r="A9862" s="257"/>
      <c r="B9862" s="258" t="s">
        <v>14</v>
      </c>
    </row>
    <row r="9863">
      <c r="A9863" s="257"/>
      <c r="B9863" s="258" t="s">
        <v>14</v>
      </c>
    </row>
    <row r="9864">
      <c r="A9864" s="257"/>
      <c r="B9864" s="258" t="s">
        <v>14</v>
      </c>
    </row>
    <row r="9865">
      <c r="A9865" s="257"/>
      <c r="B9865" s="258" t="s">
        <v>14</v>
      </c>
    </row>
    <row r="9866">
      <c r="A9866" s="257"/>
      <c r="B9866" s="258" t="s">
        <v>14</v>
      </c>
    </row>
    <row r="9867">
      <c r="A9867" s="257"/>
      <c r="B9867" s="258" t="s">
        <v>14</v>
      </c>
    </row>
    <row r="9868">
      <c r="A9868" s="257"/>
      <c r="B9868" s="258" t="s">
        <v>14</v>
      </c>
    </row>
    <row r="9869">
      <c r="A9869" s="257"/>
      <c r="B9869" s="258" t="s">
        <v>14</v>
      </c>
    </row>
    <row r="9870">
      <c r="A9870" s="257"/>
      <c r="B9870" s="258" t="s">
        <v>14</v>
      </c>
    </row>
    <row r="9871">
      <c r="A9871" s="257"/>
      <c r="B9871" s="258" t="s">
        <v>14</v>
      </c>
    </row>
    <row r="9872">
      <c r="A9872" s="257"/>
      <c r="B9872" s="258" t="s">
        <v>14</v>
      </c>
    </row>
    <row r="9873">
      <c r="A9873" s="257"/>
      <c r="B9873" s="258" t="s">
        <v>14</v>
      </c>
    </row>
    <row r="9874">
      <c r="A9874" s="257"/>
      <c r="B9874" s="258" t="s">
        <v>14</v>
      </c>
    </row>
    <row r="9875">
      <c r="A9875" s="257"/>
      <c r="B9875" s="258" t="s">
        <v>14</v>
      </c>
    </row>
    <row r="9876">
      <c r="A9876" s="257"/>
      <c r="B9876" s="258" t="s">
        <v>14</v>
      </c>
    </row>
    <row r="9877">
      <c r="A9877" s="257"/>
      <c r="B9877" s="258" t="s">
        <v>14</v>
      </c>
    </row>
    <row r="9878">
      <c r="A9878" s="257"/>
      <c r="B9878" s="258" t="s">
        <v>14</v>
      </c>
    </row>
    <row r="9879">
      <c r="A9879" s="257"/>
      <c r="B9879" s="258" t="s">
        <v>14</v>
      </c>
    </row>
    <row r="9880">
      <c r="A9880" s="257"/>
      <c r="B9880" s="258" t="s">
        <v>14</v>
      </c>
    </row>
    <row r="9881">
      <c r="A9881" s="257"/>
      <c r="B9881" s="258" t="s">
        <v>14</v>
      </c>
    </row>
    <row r="9882">
      <c r="A9882" s="257"/>
      <c r="B9882" s="258" t="s">
        <v>14</v>
      </c>
    </row>
    <row r="9883">
      <c r="A9883" s="257"/>
      <c r="B9883" s="258" t="s">
        <v>14</v>
      </c>
    </row>
    <row r="9884">
      <c r="A9884" s="257"/>
      <c r="B9884" s="258" t="s">
        <v>14</v>
      </c>
    </row>
    <row r="9885">
      <c r="A9885" s="257"/>
      <c r="B9885" s="258" t="s">
        <v>14</v>
      </c>
    </row>
    <row r="9886">
      <c r="A9886" s="257"/>
      <c r="B9886" s="258" t="s">
        <v>14</v>
      </c>
    </row>
    <row r="9887">
      <c r="A9887" s="257"/>
      <c r="B9887" s="258" t="s">
        <v>14</v>
      </c>
    </row>
    <row r="9888">
      <c r="A9888" s="257"/>
      <c r="B9888" s="258" t="s">
        <v>14</v>
      </c>
    </row>
    <row r="9889">
      <c r="A9889" s="257"/>
      <c r="B9889" s="258" t="s">
        <v>14</v>
      </c>
    </row>
    <row r="9890">
      <c r="A9890" s="257"/>
      <c r="B9890" s="258" t="s">
        <v>14</v>
      </c>
    </row>
    <row r="9891">
      <c r="A9891" s="257"/>
      <c r="B9891" s="258" t="s">
        <v>14</v>
      </c>
    </row>
    <row r="9892">
      <c r="A9892" s="257"/>
      <c r="B9892" s="258" t="s">
        <v>14</v>
      </c>
    </row>
    <row r="9893">
      <c r="A9893" s="257"/>
      <c r="B9893" s="258" t="s">
        <v>14</v>
      </c>
    </row>
    <row r="9894">
      <c r="A9894" s="257"/>
      <c r="B9894" s="258" t="s">
        <v>14</v>
      </c>
    </row>
    <row r="9895">
      <c r="A9895" s="257"/>
      <c r="B9895" s="258" t="s">
        <v>14</v>
      </c>
    </row>
    <row r="9896">
      <c r="A9896" s="257"/>
      <c r="B9896" s="258" t="s">
        <v>14</v>
      </c>
    </row>
    <row r="9897">
      <c r="A9897" s="257"/>
      <c r="B9897" s="258" t="s">
        <v>14</v>
      </c>
    </row>
    <row r="9898">
      <c r="A9898" s="257"/>
      <c r="B9898" s="258" t="s">
        <v>14</v>
      </c>
    </row>
    <row r="9899">
      <c r="A9899" s="257"/>
      <c r="B9899" s="258" t="s">
        <v>14</v>
      </c>
    </row>
    <row r="9900">
      <c r="A9900" s="257"/>
      <c r="B9900" s="258" t="s">
        <v>14</v>
      </c>
    </row>
    <row r="9901">
      <c r="A9901" s="257"/>
      <c r="B9901" s="258" t="s">
        <v>14</v>
      </c>
    </row>
    <row r="9902">
      <c r="A9902" s="257"/>
      <c r="B9902" s="258" t="s">
        <v>14</v>
      </c>
    </row>
    <row r="9903">
      <c r="A9903" s="257"/>
      <c r="B9903" s="258" t="s">
        <v>14</v>
      </c>
    </row>
    <row r="9904">
      <c r="A9904" s="257"/>
      <c r="B9904" s="258" t="s">
        <v>14</v>
      </c>
    </row>
    <row r="9905">
      <c r="A9905" s="257"/>
      <c r="B9905" s="258" t="s">
        <v>14</v>
      </c>
    </row>
    <row r="9906">
      <c r="A9906" s="257"/>
      <c r="B9906" s="258" t="s">
        <v>14</v>
      </c>
    </row>
    <row r="9907">
      <c r="A9907" s="257"/>
      <c r="B9907" s="258" t="s">
        <v>14</v>
      </c>
    </row>
    <row r="9908">
      <c r="A9908" s="257"/>
      <c r="B9908" s="258" t="s">
        <v>14</v>
      </c>
    </row>
    <row r="9909">
      <c r="A9909" s="257"/>
      <c r="B9909" s="258" t="s">
        <v>14</v>
      </c>
    </row>
    <row r="9910">
      <c r="A9910" s="257"/>
      <c r="B9910" s="258" t="s">
        <v>14</v>
      </c>
    </row>
    <row r="9911">
      <c r="A9911" s="257"/>
      <c r="B9911" s="258" t="s">
        <v>14</v>
      </c>
    </row>
    <row r="9912">
      <c r="A9912" s="257"/>
      <c r="B9912" s="258" t="s">
        <v>14</v>
      </c>
    </row>
    <row r="9913">
      <c r="A9913" s="257"/>
      <c r="B9913" s="258" t="s">
        <v>14</v>
      </c>
    </row>
    <row r="9914">
      <c r="A9914" s="257"/>
      <c r="B9914" s="258" t="s">
        <v>14</v>
      </c>
    </row>
    <row r="9915">
      <c r="A9915" s="257"/>
      <c r="B9915" s="258" t="s">
        <v>14</v>
      </c>
    </row>
    <row r="9916">
      <c r="A9916" s="257"/>
      <c r="B9916" s="258" t="s">
        <v>14</v>
      </c>
    </row>
    <row r="9917">
      <c r="A9917" s="257"/>
      <c r="B9917" s="258" t="s">
        <v>14</v>
      </c>
    </row>
    <row r="9918">
      <c r="A9918" s="257"/>
      <c r="B9918" s="258" t="s">
        <v>14</v>
      </c>
    </row>
    <row r="9919">
      <c r="A9919" s="257"/>
      <c r="B9919" s="258" t="s">
        <v>14</v>
      </c>
    </row>
    <row r="9920">
      <c r="A9920" s="257"/>
      <c r="B9920" s="258" t="s">
        <v>14</v>
      </c>
    </row>
    <row r="9921">
      <c r="A9921" s="257"/>
      <c r="B9921" s="258" t="s">
        <v>14</v>
      </c>
    </row>
    <row r="9922">
      <c r="A9922" s="257"/>
      <c r="B9922" s="258" t="s">
        <v>14</v>
      </c>
    </row>
    <row r="9923">
      <c r="A9923" s="257"/>
      <c r="B9923" s="258" t="s">
        <v>14</v>
      </c>
    </row>
    <row r="9924">
      <c r="A9924" s="257"/>
      <c r="B9924" s="258" t="s">
        <v>14</v>
      </c>
    </row>
    <row r="9925">
      <c r="A9925" s="257"/>
      <c r="B9925" s="258" t="s">
        <v>14</v>
      </c>
    </row>
    <row r="9926">
      <c r="A9926" s="257"/>
      <c r="B9926" s="258" t="s">
        <v>14</v>
      </c>
    </row>
    <row r="9927">
      <c r="A9927" s="257"/>
      <c r="B9927" s="258" t="s">
        <v>14</v>
      </c>
    </row>
    <row r="9928">
      <c r="A9928" s="257"/>
      <c r="B9928" s="258" t="s">
        <v>14</v>
      </c>
    </row>
    <row r="9929">
      <c r="A9929" s="257"/>
      <c r="B9929" s="258" t="s">
        <v>14</v>
      </c>
    </row>
    <row r="9930">
      <c r="A9930" s="257"/>
      <c r="B9930" s="258" t="s">
        <v>14</v>
      </c>
    </row>
    <row r="9931">
      <c r="A9931" s="257"/>
      <c r="B9931" s="258" t="s">
        <v>14</v>
      </c>
    </row>
    <row r="9932">
      <c r="A9932" s="257"/>
      <c r="B9932" s="258" t="s">
        <v>14</v>
      </c>
    </row>
    <row r="9933">
      <c r="A9933" s="257"/>
      <c r="B9933" s="258" t="s">
        <v>14</v>
      </c>
    </row>
    <row r="9934">
      <c r="A9934" s="257"/>
      <c r="B9934" s="258" t="s">
        <v>14</v>
      </c>
    </row>
    <row r="9935">
      <c r="A9935" s="257"/>
      <c r="B9935" s="258" t="s">
        <v>14</v>
      </c>
    </row>
    <row r="9936">
      <c r="A9936" s="257"/>
      <c r="B9936" s="258" t="s">
        <v>14</v>
      </c>
    </row>
    <row r="9937">
      <c r="A9937" s="257"/>
      <c r="B9937" s="258" t="s">
        <v>14</v>
      </c>
    </row>
    <row r="9938">
      <c r="A9938" s="257"/>
      <c r="B9938" s="258" t="s">
        <v>14</v>
      </c>
    </row>
    <row r="9939">
      <c r="A9939" s="257"/>
      <c r="B9939" s="258" t="s">
        <v>14</v>
      </c>
    </row>
    <row r="9940">
      <c r="A9940" s="257"/>
      <c r="B9940" s="258" t="s">
        <v>14</v>
      </c>
    </row>
    <row r="9941">
      <c r="A9941" s="257"/>
      <c r="B9941" s="258" t="s">
        <v>14</v>
      </c>
    </row>
    <row r="9942">
      <c r="A9942" s="257"/>
      <c r="B9942" s="258" t="s">
        <v>14</v>
      </c>
    </row>
    <row r="9943">
      <c r="A9943" s="257"/>
      <c r="B9943" s="258" t="s">
        <v>14</v>
      </c>
    </row>
    <row r="9944">
      <c r="A9944" s="257"/>
      <c r="B9944" s="258" t="s">
        <v>14</v>
      </c>
    </row>
    <row r="9945">
      <c r="A9945" s="257"/>
      <c r="B9945" s="258" t="s">
        <v>14</v>
      </c>
    </row>
    <row r="9946">
      <c r="A9946" s="257"/>
      <c r="B9946" s="258" t="s">
        <v>14</v>
      </c>
    </row>
    <row r="9947">
      <c r="A9947" s="257"/>
      <c r="B9947" s="258" t="s">
        <v>14</v>
      </c>
    </row>
    <row r="9948">
      <c r="A9948" s="257"/>
      <c r="B9948" s="258" t="s">
        <v>14</v>
      </c>
    </row>
    <row r="9949">
      <c r="A9949" s="257"/>
      <c r="B9949" s="258" t="s">
        <v>14</v>
      </c>
    </row>
    <row r="9950">
      <c r="A9950" s="257"/>
      <c r="B9950" s="258" t="s">
        <v>14</v>
      </c>
    </row>
    <row r="9951">
      <c r="A9951" s="257"/>
      <c r="B9951" s="258" t="s">
        <v>14</v>
      </c>
    </row>
    <row r="9952">
      <c r="A9952" s="257"/>
      <c r="B9952" s="258" t="s">
        <v>14</v>
      </c>
    </row>
    <row r="9953">
      <c r="A9953" s="257"/>
      <c r="B9953" s="258" t="s">
        <v>14</v>
      </c>
    </row>
    <row r="9954">
      <c r="A9954" s="257"/>
      <c r="B9954" s="258" t="s">
        <v>14</v>
      </c>
    </row>
    <row r="9955">
      <c r="A9955" s="257"/>
      <c r="B9955" s="258" t="s">
        <v>14</v>
      </c>
    </row>
    <row r="9956">
      <c r="A9956" s="257"/>
      <c r="B9956" s="258" t="s">
        <v>14</v>
      </c>
    </row>
    <row r="9957">
      <c r="A9957" s="257"/>
      <c r="B9957" s="258" t="s">
        <v>14</v>
      </c>
    </row>
    <row r="9958">
      <c r="A9958" s="257"/>
      <c r="B9958" s="258" t="s">
        <v>14</v>
      </c>
    </row>
    <row r="9959">
      <c r="A9959" s="257"/>
      <c r="B9959" s="258" t="s">
        <v>14</v>
      </c>
    </row>
    <row r="9960">
      <c r="A9960" s="257"/>
      <c r="B9960" s="258" t="s">
        <v>14</v>
      </c>
    </row>
    <row r="9961">
      <c r="A9961" s="257"/>
      <c r="B9961" s="258" t="s">
        <v>14</v>
      </c>
    </row>
    <row r="9962">
      <c r="A9962" s="257"/>
      <c r="B9962" s="258" t="s">
        <v>14</v>
      </c>
    </row>
    <row r="9963">
      <c r="A9963" s="257"/>
      <c r="B9963" s="258" t="s">
        <v>14</v>
      </c>
    </row>
    <row r="9964">
      <c r="A9964" s="257"/>
      <c r="B9964" s="258" t="s">
        <v>14</v>
      </c>
    </row>
    <row r="9965">
      <c r="A9965" s="257"/>
      <c r="B9965" s="258" t="s">
        <v>14</v>
      </c>
    </row>
    <row r="9966">
      <c r="A9966" s="257"/>
      <c r="B9966" s="258" t="s">
        <v>14</v>
      </c>
    </row>
    <row r="9967">
      <c r="A9967" s="257"/>
      <c r="B9967" s="258" t="s">
        <v>14</v>
      </c>
    </row>
    <row r="9968">
      <c r="A9968" s="257"/>
      <c r="B9968" s="258" t="s">
        <v>14</v>
      </c>
    </row>
    <row r="9969">
      <c r="A9969" s="257"/>
      <c r="B9969" s="258" t="s">
        <v>14</v>
      </c>
    </row>
    <row r="9970">
      <c r="A9970" s="257"/>
      <c r="B9970" s="258" t="s">
        <v>14</v>
      </c>
    </row>
    <row r="9971">
      <c r="A9971" s="257"/>
      <c r="B9971" s="258" t="s">
        <v>14</v>
      </c>
    </row>
    <row r="9972">
      <c r="A9972" s="257"/>
      <c r="B9972" s="258" t="s">
        <v>14</v>
      </c>
    </row>
    <row r="9973">
      <c r="A9973" s="257"/>
      <c r="B9973" s="258" t="s">
        <v>14</v>
      </c>
    </row>
    <row r="9974">
      <c r="A9974" s="257"/>
      <c r="B9974" s="258" t="s">
        <v>14</v>
      </c>
    </row>
    <row r="9975">
      <c r="A9975" s="257"/>
      <c r="B9975" s="258" t="s">
        <v>14</v>
      </c>
    </row>
    <row r="9976">
      <c r="A9976" s="257"/>
      <c r="B9976" s="258" t="s">
        <v>14</v>
      </c>
    </row>
    <row r="9977">
      <c r="A9977" s="257"/>
      <c r="B9977" s="258" t="s">
        <v>14</v>
      </c>
    </row>
    <row r="9978">
      <c r="A9978" s="257"/>
      <c r="B9978" s="258" t="s">
        <v>14</v>
      </c>
    </row>
    <row r="9979">
      <c r="A9979" s="257"/>
      <c r="B9979" s="258" t="s">
        <v>14</v>
      </c>
    </row>
    <row r="9980">
      <c r="A9980" s="257"/>
      <c r="B9980" s="258" t="s">
        <v>14</v>
      </c>
    </row>
    <row r="9981">
      <c r="A9981" s="257"/>
      <c r="B9981" s="258" t="s">
        <v>14</v>
      </c>
    </row>
    <row r="9982">
      <c r="A9982" s="257"/>
      <c r="B9982" s="258" t="s">
        <v>14</v>
      </c>
    </row>
    <row r="9983">
      <c r="A9983" s="257"/>
      <c r="B9983" s="258" t="s">
        <v>14</v>
      </c>
    </row>
    <row r="9984">
      <c r="A9984" s="257"/>
      <c r="B9984" s="258" t="s">
        <v>14</v>
      </c>
    </row>
    <row r="9985">
      <c r="A9985" s="257"/>
      <c r="B9985" s="258" t="s">
        <v>14</v>
      </c>
    </row>
    <row r="9986">
      <c r="A9986" s="257"/>
      <c r="B9986" s="258" t="s">
        <v>14</v>
      </c>
    </row>
    <row r="9987">
      <c r="A9987" s="257"/>
      <c r="B9987" s="258" t="s">
        <v>14</v>
      </c>
    </row>
    <row r="9988">
      <c r="A9988" s="257"/>
      <c r="B9988" s="258" t="s">
        <v>14</v>
      </c>
    </row>
    <row r="9989">
      <c r="A9989" s="257"/>
      <c r="B9989" s="258" t="s">
        <v>14</v>
      </c>
    </row>
    <row r="9990">
      <c r="A9990" s="257"/>
      <c r="B9990" s="258" t="s">
        <v>14</v>
      </c>
    </row>
    <row r="9991">
      <c r="A9991" s="257"/>
      <c r="B9991" s="258" t="s">
        <v>14</v>
      </c>
    </row>
    <row r="9992">
      <c r="A9992" s="257"/>
      <c r="B9992" s="258" t="s">
        <v>14</v>
      </c>
    </row>
    <row r="9993">
      <c r="A9993" s="257"/>
      <c r="B9993" s="258" t="s">
        <v>14</v>
      </c>
    </row>
    <row r="9994">
      <c r="A9994" s="257"/>
      <c r="B9994" s="258" t="s">
        <v>14</v>
      </c>
    </row>
    <row r="9995">
      <c r="A9995" s="257"/>
      <c r="B9995" s="258" t="s">
        <v>14</v>
      </c>
    </row>
    <row r="9996">
      <c r="A9996" s="257"/>
      <c r="B9996" s="258" t="s">
        <v>14</v>
      </c>
    </row>
    <row r="9997">
      <c r="A9997" s="257"/>
      <c r="B9997" s="258" t="s">
        <v>14</v>
      </c>
    </row>
    <row r="9998">
      <c r="A9998" s="257"/>
      <c r="B9998" s="258" t="s">
        <v>14</v>
      </c>
    </row>
    <row r="9999">
      <c r="A9999" s="257"/>
      <c r="B9999" s="258" t="s">
        <v>14</v>
      </c>
    </row>
    <row r="10000">
      <c r="A10000" s="257"/>
      <c r="B10000" s="258" t="s">
        <v>14</v>
      </c>
    </row>
    <row r="10001">
      <c r="A10001" s="257"/>
      <c r="B10001" s="258" t="s">
        <v>14</v>
      </c>
    </row>
    <row r="10002">
      <c r="A10002" s="257"/>
      <c r="B10002" s="258" t="s">
        <v>14</v>
      </c>
    </row>
    <row r="10003">
      <c r="A10003" s="257"/>
      <c r="B10003" s="258" t="s">
        <v>14</v>
      </c>
    </row>
    <row r="10004">
      <c r="A10004" s="257"/>
      <c r="B10004" s="258" t="s">
        <v>14</v>
      </c>
    </row>
    <row r="10005">
      <c r="A10005" s="257"/>
      <c r="B10005" s="258" t="s">
        <v>14</v>
      </c>
    </row>
    <row r="10006">
      <c r="A10006" s="257"/>
      <c r="B10006" s="258" t="s">
        <v>14</v>
      </c>
    </row>
    <row r="10007">
      <c r="A10007" s="257"/>
      <c r="B10007" s="258" t="s">
        <v>14</v>
      </c>
    </row>
    <row r="10008">
      <c r="A10008" s="257"/>
      <c r="B10008" s="258" t="s">
        <v>14</v>
      </c>
    </row>
    <row r="10009">
      <c r="A10009" s="257"/>
      <c r="B10009" s="258" t="s">
        <v>14</v>
      </c>
    </row>
    <row r="10010">
      <c r="A10010" s="257"/>
      <c r="B10010" s="258" t="s">
        <v>14</v>
      </c>
    </row>
    <row r="10011">
      <c r="A10011" s="257"/>
      <c r="B10011" s="258" t="s">
        <v>14</v>
      </c>
    </row>
    <row r="10012">
      <c r="A10012" s="257"/>
      <c r="B10012" s="258" t="s">
        <v>14</v>
      </c>
    </row>
    <row r="10013">
      <c r="A10013" s="257"/>
      <c r="B10013" s="258" t="s">
        <v>14</v>
      </c>
    </row>
    <row r="10014">
      <c r="A10014" s="257"/>
      <c r="B10014" s="258" t="s">
        <v>14</v>
      </c>
    </row>
    <row r="10015">
      <c r="A10015" s="257"/>
      <c r="B10015" s="258" t="s">
        <v>14</v>
      </c>
    </row>
    <row r="10016">
      <c r="A10016" s="257"/>
      <c r="B10016" s="258" t="s">
        <v>14</v>
      </c>
    </row>
    <row r="10017">
      <c r="A10017" s="257"/>
      <c r="B10017" s="258" t="s">
        <v>14</v>
      </c>
    </row>
    <row r="10018">
      <c r="A10018" s="257"/>
      <c r="B10018" s="258" t="s">
        <v>14</v>
      </c>
    </row>
    <row r="10019">
      <c r="A10019" s="257"/>
      <c r="B10019" s="258" t="s">
        <v>14</v>
      </c>
    </row>
    <row r="10020">
      <c r="A10020" s="257"/>
      <c r="B10020" s="258" t="s">
        <v>14</v>
      </c>
    </row>
    <row r="10021">
      <c r="A10021" s="257"/>
      <c r="B10021" s="258" t="s">
        <v>14</v>
      </c>
    </row>
    <row r="10022">
      <c r="A10022" s="257"/>
      <c r="B10022" s="258" t="s">
        <v>14</v>
      </c>
    </row>
    <row r="10023">
      <c r="A10023" s="257"/>
      <c r="B10023" s="258" t="s">
        <v>14</v>
      </c>
    </row>
    <row r="10024">
      <c r="A10024" s="257"/>
      <c r="B10024" s="258" t="s">
        <v>14</v>
      </c>
    </row>
    <row r="10025">
      <c r="A10025" s="257"/>
      <c r="B10025" s="258" t="s">
        <v>14</v>
      </c>
    </row>
    <row r="10026">
      <c r="A10026" s="257"/>
      <c r="B10026" s="258" t="s">
        <v>14</v>
      </c>
    </row>
    <row r="10027">
      <c r="A10027" s="257"/>
      <c r="B10027" s="258" t="s">
        <v>14</v>
      </c>
    </row>
    <row r="10028">
      <c r="A10028" s="257"/>
      <c r="B10028" s="258" t="s">
        <v>14</v>
      </c>
    </row>
    <row r="10029">
      <c r="A10029" s="257"/>
      <c r="B10029" s="258" t="s">
        <v>14</v>
      </c>
    </row>
    <row r="10030">
      <c r="A10030" s="257"/>
      <c r="B10030" s="258" t="s">
        <v>14</v>
      </c>
    </row>
    <row r="10031">
      <c r="A10031" s="257"/>
      <c r="B10031" s="258" t="s">
        <v>14</v>
      </c>
    </row>
    <row r="10032">
      <c r="A10032" s="257"/>
      <c r="B10032" s="258" t="s">
        <v>14</v>
      </c>
    </row>
    <row r="10033">
      <c r="A10033" s="257"/>
      <c r="B10033" s="258" t="s">
        <v>14</v>
      </c>
    </row>
    <row r="10034">
      <c r="A10034" s="257"/>
      <c r="B10034" s="258" t="s">
        <v>14</v>
      </c>
    </row>
    <row r="10035">
      <c r="A10035" s="257"/>
      <c r="B10035" s="258" t="s">
        <v>14</v>
      </c>
    </row>
    <row r="10036">
      <c r="A10036" s="257"/>
      <c r="B10036" s="258" t="s">
        <v>14</v>
      </c>
    </row>
    <row r="10037">
      <c r="A10037" s="257"/>
      <c r="B10037" s="258" t="s">
        <v>14</v>
      </c>
    </row>
    <row r="10038">
      <c r="A10038" s="257"/>
      <c r="B10038" s="258" t="s">
        <v>14</v>
      </c>
    </row>
    <row r="10039">
      <c r="A10039" s="257"/>
      <c r="B10039" s="258" t="s">
        <v>14</v>
      </c>
    </row>
    <row r="10040">
      <c r="A10040" s="257"/>
      <c r="B10040" s="258" t="s">
        <v>14</v>
      </c>
    </row>
    <row r="10041">
      <c r="A10041" s="257"/>
      <c r="B10041" s="258" t="s">
        <v>14</v>
      </c>
    </row>
    <row r="10042">
      <c r="A10042" s="257"/>
      <c r="B10042" s="258" t="s">
        <v>14</v>
      </c>
    </row>
    <row r="10043">
      <c r="A10043" s="257"/>
      <c r="B10043" s="258" t="s">
        <v>14</v>
      </c>
    </row>
    <row r="10044">
      <c r="A10044" s="257"/>
      <c r="B10044" s="258" t="s">
        <v>14</v>
      </c>
    </row>
    <row r="10045">
      <c r="A10045" s="257"/>
      <c r="B10045" s="258" t="s">
        <v>14</v>
      </c>
    </row>
    <row r="10046">
      <c r="A10046" s="257"/>
      <c r="B10046" s="258" t="s">
        <v>14</v>
      </c>
    </row>
    <row r="10047">
      <c r="A10047" s="257"/>
      <c r="B10047" s="258" t="s">
        <v>14</v>
      </c>
    </row>
    <row r="10048">
      <c r="A10048" s="257"/>
      <c r="B10048" s="258" t="s">
        <v>14</v>
      </c>
    </row>
    <row r="10049">
      <c r="A10049" s="257"/>
      <c r="B10049" s="258" t="s">
        <v>14</v>
      </c>
    </row>
    <row r="10050">
      <c r="A10050" s="257"/>
      <c r="B10050" s="258" t="s">
        <v>14</v>
      </c>
    </row>
    <row r="10051">
      <c r="A10051" s="257"/>
      <c r="B10051" s="258" t="s">
        <v>14</v>
      </c>
    </row>
    <row r="10052">
      <c r="A10052" s="257"/>
      <c r="B10052" s="258" t="s">
        <v>14</v>
      </c>
    </row>
    <row r="10053">
      <c r="A10053" s="257"/>
      <c r="B10053" s="258" t="s">
        <v>14</v>
      </c>
    </row>
    <row r="10054">
      <c r="A10054" s="257"/>
      <c r="B10054" s="258" t="s">
        <v>14</v>
      </c>
    </row>
    <row r="10055">
      <c r="A10055" s="257"/>
      <c r="B10055" s="258" t="s">
        <v>14</v>
      </c>
    </row>
    <row r="10056">
      <c r="A10056" s="257"/>
      <c r="B10056" s="258" t="s">
        <v>14</v>
      </c>
    </row>
    <row r="10057">
      <c r="A10057" s="257"/>
      <c r="B10057" s="258" t="s">
        <v>14</v>
      </c>
    </row>
    <row r="10058">
      <c r="A10058" s="257"/>
      <c r="B10058" s="258" t="s">
        <v>14</v>
      </c>
    </row>
    <row r="10059">
      <c r="A10059" s="257"/>
      <c r="B10059" s="258" t="s">
        <v>14</v>
      </c>
    </row>
    <row r="10060">
      <c r="A10060" s="257"/>
      <c r="B10060" s="258" t="s">
        <v>14</v>
      </c>
    </row>
    <row r="10061">
      <c r="A10061" s="257"/>
      <c r="B10061" s="258" t="s">
        <v>14</v>
      </c>
    </row>
    <row r="10062">
      <c r="A10062" s="257"/>
      <c r="B10062" s="258" t="s">
        <v>14</v>
      </c>
    </row>
    <row r="10063">
      <c r="A10063" s="257"/>
      <c r="B10063" s="258" t="s">
        <v>14</v>
      </c>
    </row>
    <row r="10064">
      <c r="A10064" s="257"/>
      <c r="B10064" s="258" t="s">
        <v>14</v>
      </c>
    </row>
    <row r="10065">
      <c r="A10065" s="257"/>
      <c r="B10065" s="258" t="s">
        <v>14</v>
      </c>
    </row>
    <row r="10066">
      <c r="A10066" s="257"/>
      <c r="B10066" s="258" t="s">
        <v>14</v>
      </c>
    </row>
    <row r="10067">
      <c r="A10067" s="257"/>
      <c r="B10067" s="258" t="s">
        <v>14</v>
      </c>
    </row>
    <row r="10068">
      <c r="A10068" s="257"/>
      <c r="B10068" s="258" t="s">
        <v>14</v>
      </c>
    </row>
    <row r="10069">
      <c r="A10069" s="257"/>
      <c r="B10069" s="258" t="s">
        <v>14</v>
      </c>
    </row>
    <row r="10070">
      <c r="A10070" s="257"/>
      <c r="B10070" s="258" t="s">
        <v>14</v>
      </c>
    </row>
    <row r="10071">
      <c r="A10071" s="257"/>
      <c r="B10071" s="258" t="s">
        <v>14</v>
      </c>
    </row>
    <row r="10072">
      <c r="A10072" s="257"/>
      <c r="B10072" s="258" t="s">
        <v>14</v>
      </c>
    </row>
    <row r="10073">
      <c r="A10073" s="257"/>
      <c r="B10073" s="258" t="s">
        <v>14</v>
      </c>
    </row>
    <row r="10074">
      <c r="A10074" s="257"/>
      <c r="B10074" s="258" t="s">
        <v>14</v>
      </c>
    </row>
    <row r="10075">
      <c r="A10075" s="257"/>
      <c r="B10075" s="258" t="s">
        <v>14</v>
      </c>
    </row>
    <row r="10076">
      <c r="A10076" s="257"/>
      <c r="B10076" s="258" t="s">
        <v>14</v>
      </c>
    </row>
    <row r="10077">
      <c r="A10077" s="257"/>
      <c r="B10077" s="258" t="s">
        <v>14</v>
      </c>
    </row>
    <row r="10078">
      <c r="A10078" s="257"/>
      <c r="B10078" s="258" t="s">
        <v>14</v>
      </c>
    </row>
    <row r="10079">
      <c r="A10079" s="257"/>
      <c r="B10079" s="258" t="s">
        <v>14</v>
      </c>
    </row>
    <row r="10080">
      <c r="A10080" s="257"/>
      <c r="B10080" s="258" t="s">
        <v>14</v>
      </c>
    </row>
    <row r="10081">
      <c r="A10081" s="257"/>
      <c r="B10081" s="258" t="s">
        <v>14</v>
      </c>
    </row>
    <row r="10082">
      <c r="A10082" s="257"/>
      <c r="B10082" s="258" t="s">
        <v>14</v>
      </c>
    </row>
    <row r="10083">
      <c r="A10083" s="257"/>
      <c r="B10083" s="258" t="s">
        <v>14</v>
      </c>
    </row>
    <row r="10084">
      <c r="A10084" s="257"/>
      <c r="B10084" s="258" t="s">
        <v>14</v>
      </c>
    </row>
    <row r="10085">
      <c r="A10085" s="257"/>
      <c r="B10085" s="258" t="s">
        <v>14</v>
      </c>
    </row>
    <row r="10086">
      <c r="A10086" s="257"/>
      <c r="B10086" s="258" t="s">
        <v>14</v>
      </c>
    </row>
    <row r="10087">
      <c r="A10087" s="257"/>
      <c r="B10087" s="258" t="s">
        <v>14</v>
      </c>
    </row>
    <row r="10088">
      <c r="A10088" s="257"/>
      <c r="B10088" s="258" t="s">
        <v>14</v>
      </c>
    </row>
    <row r="10089">
      <c r="A10089" s="257"/>
      <c r="B10089" s="258" t="s">
        <v>14</v>
      </c>
    </row>
    <row r="10090">
      <c r="A10090" s="257"/>
      <c r="B10090" s="258" t="s">
        <v>14</v>
      </c>
    </row>
    <row r="10091">
      <c r="A10091" s="257"/>
      <c r="B10091" s="258" t="s">
        <v>14</v>
      </c>
    </row>
    <row r="10092">
      <c r="A10092" s="257"/>
      <c r="B10092" s="258" t="s">
        <v>14</v>
      </c>
    </row>
    <row r="10093">
      <c r="A10093" s="257"/>
      <c r="B10093" s="258" t="s">
        <v>14</v>
      </c>
    </row>
    <row r="10094">
      <c r="A10094" s="257"/>
      <c r="B10094" s="258" t="s">
        <v>14</v>
      </c>
    </row>
    <row r="10095">
      <c r="A10095" s="257"/>
      <c r="B10095" s="258" t="s">
        <v>14</v>
      </c>
    </row>
    <row r="10096">
      <c r="A10096" s="257"/>
      <c r="B10096" s="258" t="s">
        <v>14</v>
      </c>
    </row>
    <row r="10097">
      <c r="A10097" s="257"/>
      <c r="B10097" s="258" t="s">
        <v>14</v>
      </c>
    </row>
    <row r="10098">
      <c r="A10098" s="257"/>
      <c r="B10098" s="258" t="s">
        <v>14</v>
      </c>
    </row>
    <row r="10099">
      <c r="A10099" s="257"/>
      <c r="B10099" s="258" t="s">
        <v>14</v>
      </c>
    </row>
    <row r="10100">
      <c r="A10100" s="257"/>
      <c r="B10100" s="258" t="s">
        <v>14</v>
      </c>
    </row>
    <row r="10101">
      <c r="A10101" s="257"/>
      <c r="B10101" s="258" t="s">
        <v>14</v>
      </c>
    </row>
    <row r="10102">
      <c r="A10102" s="257"/>
      <c r="B10102" s="258" t="s">
        <v>14</v>
      </c>
    </row>
    <row r="10103">
      <c r="A10103" s="257"/>
      <c r="B10103" s="258" t="s">
        <v>14</v>
      </c>
    </row>
    <row r="10104">
      <c r="A10104" s="257"/>
      <c r="B10104" s="258" t="s">
        <v>14</v>
      </c>
    </row>
    <row r="10105">
      <c r="A10105" s="257"/>
      <c r="B10105" s="258" t="s">
        <v>14</v>
      </c>
    </row>
    <row r="10106">
      <c r="A10106" s="257"/>
      <c r="B10106" s="258" t="s">
        <v>14</v>
      </c>
    </row>
    <row r="10107">
      <c r="A10107" s="257"/>
      <c r="B10107" s="258" t="s">
        <v>14</v>
      </c>
    </row>
    <row r="10108">
      <c r="A10108" s="257"/>
      <c r="B10108" s="258" t="s">
        <v>14</v>
      </c>
    </row>
    <row r="10109">
      <c r="A10109" s="257"/>
      <c r="B10109" s="258" t="s">
        <v>14</v>
      </c>
    </row>
    <row r="10110">
      <c r="A10110" s="257"/>
      <c r="B10110" s="258" t="s">
        <v>14</v>
      </c>
    </row>
    <row r="10111">
      <c r="A10111" s="257"/>
      <c r="B10111" s="258" t="s">
        <v>14</v>
      </c>
    </row>
    <row r="10112">
      <c r="A10112" s="257"/>
      <c r="B10112" s="258" t="s">
        <v>14</v>
      </c>
    </row>
    <row r="10113">
      <c r="A10113" s="257"/>
      <c r="B10113" s="258" t="s">
        <v>14</v>
      </c>
    </row>
    <row r="10114">
      <c r="A10114" s="257"/>
      <c r="B10114" s="258" t="s">
        <v>14</v>
      </c>
    </row>
    <row r="10115">
      <c r="A10115" s="257"/>
      <c r="B10115" s="258" t="s">
        <v>14</v>
      </c>
    </row>
    <row r="10116">
      <c r="A10116" s="257"/>
      <c r="B10116" s="258" t="s">
        <v>14</v>
      </c>
    </row>
    <row r="10117">
      <c r="A10117" s="257"/>
      <c r="B10117" s="258" t="s">
        <v>14</v>
      </c>
    </row>
    <row r="10118">
      <c r="A10118" s="257"/>
      <c r="B10118" s="258" t="s">
        <v>14</v>
      </c>
    </row>
    <row r="10119">
      <c r="A10119" s="257"/>
      <c r="B10119" s="258" t="s">
        <v>14</v>
      </c>
    </row>
    <row r="10120">
      <c r="A10120" s="257"/>
      <c r="B10120" s="258" t="s">
        <v>14</v>
      </c>
    </row>
    <row r="10121">
      <c r="A10121" s="257"/>
      <c r="B10121" s="258" t="s">
        <v>14</v>
      </c>
    </row>
    <row r="10122">
      <c r="A10122" s="257"/>
      <c r="B10122" s="258" t="s">
        <v>14</v>
      </c>
    </row>
    <row r="10123">
      <c r="A10123" s="257"/>
      <c r="B10123" s="258" t="s">
        <v>14</v>
      </c>
    </row>
    <row r="10124">
      <c r="A10124" s="257"/>
      <c r="B10124" s="258" t="s">
        <v>14</v>
      </c>
    </row>
    <row r="10125">
      <c r="A10125" s="257"/>
      <c r="B10125" s="258" t="s">
        <v>14</v>
      </c>
    </row>
    <row r="10126">
      <c r="A10126" s="257"/>
      <c r="B10126" s="258" t="s">
        <v>14</v>
      </c>
    </row>
    <row r="10127">
      <c r="A10127" s="257"/>
      <c r="B10127" s="258" t="s">
        <v>14</v>
      </c>
    </row>
    <row r="10128">
      <c r="A10128" s="257"/>
      <c r="B10128" s="258" t="s">
        <v>14</v>
      </c>
    </row>
    <row r="10129">
      <c r="A10129" s="257"/>
      <c r="B10129" s="258" t="s">
        <v>14</v>
      </c>
    </row>
    <row r="10130">
      <c r="A10130" s="257"/>
      <c r="B10130" s="258" t="s">
        <v>14</v>
      </c>
    </row>
    <row r="10131">
      <c r="A10131" s="257"/>
      <c r="B10131" s="258" t="s">
        <v>14</v>
      </c>
    </row>
    <row r="10132">
      <c r="A10132" s="257"/>
      <c r="B10132" s="258" t="s">
        <v>14</v>
      </c>
    </row>
    <row r="10133">
      <c r="A10133" s="257"/>
      <c r="B10133" s="258" t="s">
        <v>14</v>
      </c>
    </row>
    <row r="10134">
      <c r="A10134" s="257"/>
      <c r="B10134" s="258" t="s">
        <v>14</v>
      </c>
    </row>
    <row r="10135">
      <c r="A10135" s="257"/>
      <c r="B10135" s="258" t="s">
        <v>14</v>
      </c>
    </row>
    <row r="10136">
      <c r="A10136" s="257"/>
      <c r="B10136" s="258" t="s">
        <v>14</v>
      </c>
    </row>
    <row r="10137">
      <c r="A10137" s="257"/>
      <c r="B10137" s="258" t="s">
        <v>14</v>
      </c>
    </row>
    <row r="10138">
      <c r="A10138" s="257"/>
      <c r="B10138" s="258" t="s">
        <v>14</v>
      </c>
    </row>
    <row r="10139">
      <c r="A10139" s="257"/>
      <c r="B10139" s="258" t="s">
        <v>14</v>
      </c>
    </row>
    <row r="10140">
      <c r="A10140" s="257"/>
      <c r="B10140" s="258" t="s">
        <v>14</v>
      </c>
    </row>
    <row r="10141">
      <c r="A10141" s="257"/>
      <c r="B10141" s="258" t="s">
        <v>14</v>
      </c>
    </row>
    <row r="10142">
      <c r="A10142" s="257"/>
      <c r="B10142" s="258" t="s">
        <v>14</v>
      </c>
    </row>
    <row r="10143">
      <c r="A10143" s="257"/>
      <c r="B10143" s="258" t="s">
        <v>14</v>
      </c>
    </row>
    <row r="10144">
      <c r="A10144" s="257"/>
      <c r="B10144" s="258" t="s">
        <v>14</v>
      </c>
    </row>
    <row r="10145">
      <c r="A10145" s="257"/>
      <c r="B10145" s="258" t="s">
        <v>14</v>
      </c>
    </row>
    <row r="10146">
      <c r="A10146" s="257"/>
      <c r="B10146" s="258" t="s">
        <v>14</v>
      </c>
    </row>
    <row r="10147">
      <c r="A10147" s="257"/>
      <c r="B10147" s="258" t="s">
        <v>14</v>
      </c>
    </row>
    <row r="10148">
      <c r="A10148" s="257"/>
      <c r="B10148" s="258" t="s">
        <v>14</v>
      </c>
    </row>
    <row r="10149">
      <c r="A10149" s="257"/>
      <c r="B10149" s="258" t="s">
        <v>14</v>
      </c>
    </row>
    <row r="10150">
      <c r="A10150" s="257"/>
      <c r="B10150" s="258" t="s">
        <v>14</v>
      </c>
    </row>
    <row r="10151">
      <c r="A10151" s="257"/>
      <c r="B10151" s="258" t="s">
        <v>14</v>
      </c>
    </row>
    <row r="10152">
      <c r="A10152" s="257"/>
      <c r="B10152" s="258" t="s">
        <v>14</v>
      </c>
    </row>
    <row r="10153">
      <c r="A10153" s="257"/>
      <c r="B10153" s="258" t="s">
        <v>14</v>
      </c>
    </row>
    <row r="10154">
      <c r="A10154" s="257"/>
      <c r="B10154" s="258" t="s">
        <v>14</v>
      </c>
    </row>
    <row r="10155">
      <c r="A10155" s="257"/>
      <c r="B10155" s="258" t="s">
        <v>14</v>
      </c>
    </row>
    <row r="10156">
      <c r="A10156" s="257"/>
      <c r="B10156" s="258" t="s">
        <v>14</v>
      </c>
    </row>
    <row r="10157">
      <c r="A10157" s="257"/>
      <c r="B10157" s="258" t="s">
        <v>14</v>
      </c>
    </row>
    <row r="10158">
      <c r="A10158" s="257"/>
      <c r="B10158" s="258" t="s">
        <v>14</v>
      </c>
    </row>
    <row r="10159">
      <c r="A10159" s="257"/>
      <c r="B10159" s="258" t="s">
        <v>14</v>
      </c>
    </row>
    <row r="10160">
      <c r="A10160" s="257"/>
      <c r="B10160" s="258" t="s">
        <v>14</v>
      </c>
    </row>
    <row r="10161">
      <c r="A10161" s="257"/>
      <c r="B10161" s="258" t="s">
        <v>14</v>
      </c>
    </row>
    <row r="10162">
      <c r="A10162" s="257"/>
      <c r="B10162" s="258" t="s">
        <v>14</v>
      </c>
    </row>
    <row r="10163">
      <c r="A10163" s="257"/>
      <c r="B10163" s="258" t="s">
        <v>14</v>
      </c>
    </row>
    <row r="10164">
      <c r="A10164" s="257"/>
      <c r="B10164" s="258" t="s">
        <v>14</v>
      </c>
    </row>
    <row r="10165">
      <c r="A10165" s="257"/>
      <c r="B10165" s="258" t="s">
        <v>14</v>
      </c>
    </row>
    <row r="10166">
      <c r="A10166" s="257"/>
      <c r="B10166" s="258" t="s">
        <v>14</v>
      </c>
    </row>
    <row r="10167">
      <c r="A10167" s="257"/>
      <c r="B10167" s="258" t="s">
        <v>14</v>
      </c>
    </row>
    <row r="10168">
      <c r="A10168" s="257"/>
      <c r="B10168" s="258" t="s">
        <v>14</v>
      </c>
    </row>
    <row r="10169">
      <c r="A10169" s="257"/>
      <c r="B10169" s="258" t="s">
        <v>14</v>
      </c>
    </row>
    <row r="10170">
      <c r="A10170" s="257"/>
      <c r="B10170" s="258" t="s">
        <v>14</v>
      </c>
    </row>
    <row r="10171">
      <c r="A10171" s="257"/>
      <c r="B10171" s="258" t="s">
        <v>14</v>
      </c>
    </row>
    <row r="10172">
      <c r="A10172" s="257"/>
      <c r="B10172" s="258" t="s">
        <v>14</v>
      </c>
    </row>
    <row r="10173">
      <c r="A10173" s="257"/>
      <c r="B10173" s="258" t="s">
        <v>14</v>
      </c>
    </row>
    <row r="10174">
      <c r="A10174" s="257"/>
      <c r="B10174" s="258" t="s">
        <v>14</v>
      </c>
    </row>
    <row r="10175">
      <c r="A10175" s="257"/>
      <c r="B10175" s="258" t="s">
        <v>14</v>
      </c>
    </row>
    <row r="10176">
      <c r="A10176" s="257"/>
      <c r="B10176" s="258" t="s">
        <v>14</v>
      </c>
    </row>
    <row r="10177">
      <c r="A10177" s="257"/>
      <c r="B10177" s="258" t="s">
        <v>14</v>
      </c>
    </row>
    <row r="10178">
      <c r="A10178" s="257"/>
      <c r="B10178" s="258" t="s">
        <v>14</v>
      </c>
    </row>
    <row r="10179">
      <c r="A10179" s="257"/>
      <c r="B10179" s="258" t="s">
        <v>14</v>
      </c>
    </row>
    <row r="10180">
      <c r="A10180" s="257"/>
      <c r="B10180" s="258" t="s">
        <v>14</v>
      </c>
    </row>
    <row r="10181">
      <c r="A10181" s="257"/>
      <c r="B10181" s="258" t="s">
        <v>14</v>
      </c>
    </row>
    <row r="10182">
      <c r="A10182" s="257"/>
      <c r="B10182" s="258" t="s">
        <v>14</v>
      </c>
    </row>
    <row r="10183">
      <c r="A10183" s="257"/>
      <c r="B10183" s="258" t="s">
        <v>14</v>
      </c>
    </row>
    <row r="10184">
      <c r="A10184" s="257"/>
      <c r="B10184" s="258" t="s">
        <v>14</v>
      </c>
    </row>
    <row r="10185">
      <c r="A10185" s="257"/>
      <c r="B10185" s="258" t="s">
        <v>14</v>
      </c>
    </row>
    <row r="10186">
      <c r="A10186" s="257"/>
      <c r="B10186" s="258" t="s">
        <v>14</v>
      </c>
    </row>
    <row r="10187">
      <c r="A10187" s="257"/>
      <c r="B10187" s="258" t="s">
        <v>14</v>
      </c>
    </row>
    <row r="10188">
      <c r="A10188" s="257"/>
      <c r="B10188" s="258" t="s">
        <v>14</v>
      </c>
    </row>
    <row r="10189">
      <c r="A10189" s="257"/>
      <c r="B10189" s="258" t="s">
        <v>14</v>
      </c>
    </row>
    <row r="10190">
      <c r="A10190" s="257"/>
      <c r="B10190" s="258" t="s">
        <v>14</v>
      </c>
    </row>
    <row r="10191">
      <c r="A10191" s="257"/>
      <c r="B10191" s="258" t="s">
        <v>14</v>
      </c>
    </row>
    <row r="10192">
      <c r="A10192" s="257"/>
      <c r="B10192" s="258" t="s">
        <v>14</v>
      </c>
    </row>
    <row r="10193">
      <c r="A10193" s="257"/>
      <c r="B10193" s="258" t="s">
        <v>14</v>
      </c>
    </row>
    <row r="10194">
      <c r="A10194" s="257"/>
      <c r="B10194" s="258" t="s">
        <v>14</v>
      </c>
    </row>
    <row r="10195">
      <c r="A10195" s="257"/>
      <c r="B10195" s="258" t="s">
        <v>14</v>
      </c>
    </row>
    <row r="10196">
      <c r="A10196" s="257"/>
      <c r="B10196" s="258" t="s">
        <v>14</v>
      </c>
    </row>
    <row r="10197">
      <c r="A10197" s="257"/>
      <c r="B10197" s="258" t="s">
        <v>14</v>
      </c>
    </row>
    <row r="10198">
      <c r="A10198" s="257"/>
      <c r="B10198" s="258" t="s">
        <v>14</v>
      </c>
    </row>
    <row r="10199">
      <c r="A10199" s="257"/>
      <c r="B10199" s="258" t="s">
        <v>14</v>
      </c>
    </row>
    <row r="10200">
      <c r="A10200" s="257"/>
      <c r="B10200" s="258" t="s">
        <v>14</v>
      </c>
    </row>
    <row r="10201">
      <c r="A10201" s="257"/>
      <c r="B10201" s="258" t="s">
        <v>14</v>
      </c>
    </row>
    <row r="10202">
      <c r="A10202" s="257"/>
      <c r="B10202" s="258" t="s">
        <v>14</v>
      </c>
    </row>
    <row r="10203">
      <c r="A10203" s="257"/>
      <c r="B10203" s="258" t="s">
        <v>14</v>
      </c>
    </row>
    <row r="10204">
      <c r="A10204" s="257"/>
      <c r="B10204" s="258" t="s">
        <v>14</v>
      </c>
    </row>
    <row r="10205">
      <c r="A10205" s="257"/>
      <c r="B10205" s="258" t="s">
        <v>14</v>
      </c>
    </row>
    <row r="10206">
      <c r="A10206" s="257"/>
      <c r="B10206" s="258" t="s">
        <v>14</v>
      </c>
    </row>
    <row r="10207">
      <c r="A10207" s="257"/>
      <c r="B10207" s="258" t="s">
        <v>14</v>
      </c>
    </row>
    <row r="10208">
      <c r="A10208" s="257"/>
      <c r="B10208" s="258" t="s">
        <v>14</v>
      </c>
    </row>
    <row r="10209">
      <c r="A10209" s="257"/>
      <c r="B10209" s="258" t="s">
        <v>14</v>
      </c>
    </row>
    <row r="10210">
      <c r="A10210" s="257"/>
      <c r="B10210" s="258" t="s">
        <v>14</v>
      </c>
    </row>
    <row r="10211">
      <c r="A10211" s="257"/>
      <c r="B10211" s="258" t="s">
        <v>14</v>
      </c>
    </row>
    <row r="10212">
      <c r="A10212" s="257"/>
      <c r="B10212" s="258" t="s">
        <v>14</v>
      </c>
    </row>
    <row r="10213">
      <c r="A10213" s="257"/>
      <c r="B10213" s="258" t="s">
        <v>14</v>
      </c>
    </row>
    <row r="10214">
      <c r="A10214" s="257"/>
      <c r="B10214" s="258" t="s">
        <v>14</v>
      </c>
    </row>
    <row r="10215">
      <c r="A10215" s="257"/>
      <c r="B10215" s="258" t="s">
        <v>14</v>
      </c>
    </row>
    <row r="10216">
      <c r="A10216" s="257"/>
      <c r="B10216" s="258" t="s">
        <v>14</v>
      </c>
    </row>
    <row r="10217">
      <c r="A10217" s="257"/>
      <c r="B10217" s="258" t="s">
        <v>14</v>
      </c>
    </row>
    <row r="10218">
      <c r="A10218" s="257"/>
      <c r="B10218" s="258" t="s">
        <v>14</v>
      </c>
    </row>
    <row r="10219">
      <c r="A10219" s="257"/>
      <c r="B10219" s="258" t="s">
        <v>14</v>
      </c>
    </row>
    <row r="10220">
      <c r="A10220" s="257"/>
      <c r="B10220" s="258" t="s">
        <v>14</v>
      </c>
    </row>
    <row r="10221">
      <c r="A10221" s="257"/>
      <c r="B10221" s="258" t="s">
        <v>14</v>
      </c>
    </row>
    <row r="10222">
      <c r="A10222" s="257"/>
      <c r="B10222" s="258" t="s">
        <v>14</v>
      </c>
    </row>
    <row r="10223">
      <c r="A10223" s="257"/>
      <c r="B10223" s="258" t="s">
        <v>14</v>
      </c>
    </row>
    <row r="10224">
      <c r="A10224" s="257"/>
      <c r="B10224" s="258" t="s">
        <v>14</v>
      </c>
    </row>
    <row r="10225">
      <c r="A10225" s="257"/>
      <c r="B10225" s="258" t="s">
        <v>14</v>
      </c>
    </row>
    <row r="10226">
      <c r="A10226" s="257"/>
      <c r="B10226" s="258" t="s">
        <v>14</v>
      </c>
    </row>
    <row r="10227">
      <c r="A10227" s="257"/>
      <c r="B10227" s="258" t="s">
        <v>14</v>
      </c>
    </row>
    <row r="10228">
      <c r="A10228" s="257"/>
      <c r="B10228" s="258" t="s">
        <v>14</v>
      </c>
    </row>
    <row r="10229">
      <c r="A10229" s="257"/>
      <c r="B10229" s="258" t="s">
        <v>14</v>
      </c>
    </row>
    <row r="10230">
      <c r="A10230" s="257"/>
      <c r="B10230" s="258" t="s">
        <v>14</v>
      </c>
    </row>
    <row r="10231">
      <c r="A10231" s="257"/>
      <c r="B10231" s="258" t="s">
        <v>14</v>
      </c>
    </row>
    <row r="10232">
      <c r="A10232" s="257"/>
      <c r="B10232" s="258" t="s">
        <v>14</v>
      </c>
    </row>
    <row r="10233">
      <c r="A10233" s="257"/>
      <c r="B10233" s="258" t="s">
        <v>14</v>
      </c>
    </row>
    <row r="10234">
      <c r="A10234" s="257"/>
      <c r="B10234" s="258" t="s">
        <v>14</v>
      </c>
    </row>
    <row r="10235">
      <c r="A10235" s="257"/>
      <c r="B10235" s="258" t="s">
        <v>14</v>
      </c>
    </row>
    <row r="10236">
      <c r="A10236" s="257"/>
      <c r="B10236" s="258" t="s">
        <v>14</v>
      </c>
    </row>
    <row r="10237">
      <c r="A10237" s="257"/>
      <c r="B10237" s="258" t="s">
        <v>14</v>
      </c>
    </row>
    <row r="10238">
      <c r="A10238" s="257"/>
      <c r="B10238" s="258" t="s">
        <v>14</v>
      </c>
    </row>
    <row r="10239">
      <c r="A10239" s="257"/>
      <c r="B10239" s="258" t="s">
        <v>14</v>
      </c>
    </row>
    <row r="10240">
      <c r="A10240" s="257"/>
      <c r="B10240" s="258" t="s">
        <v>14</v>
      </c>
    </row>
    <row r="10241">
      <c r="A10241" s="257"/>
      <c r="B10241" s="258" t="s">
        <v>14</v>
      </c>
    </row>
    <row r="10242">
      <c r="A10242" s="257"/>
      <c r="B10242" s="258" t="s">
        <v>14</v>
      </c>
    </row>
    <row r="10243">
      <c r="A10243" s="257"/>
      <c r="B10243" s="258" t="s">
        <v>14</v>
      </c>
    </row>
    <row r="10244">
      <c r="A10244" s="257"/>
      <c r="B10244" s="258" t="s">
        <v>14</v>
      </c>
    </row>
    <row r="10245">
      <c r="A10245" s="257"/>
      <c r="B10245" s="258" t="s">
        <v>14</v>
      </c>
    </row>
    <row r="10246">
      <c r="A10246" s="257"/>
      <c r="B10246" s="258" t="s">
        <v>14</v>
      </c>
    </row>
    <row r="10247">
      <c r="A10247" s="257"/>
      <c r="B10247" s="258" t="s">
        <v>14</v>
      </c>
    </row>
    <row r="10248">
      <c r="A10248" s="257"/>
      <c r="B10248" s="258" t="s">
        <v>14</v>
      </c>
    </row>
    <row r="10249">
      <c r="A10249" s="257"/>
      <c r="B10249" s="258" t="s">
        <v>14</v>
      </c>
    </row>
    <row r="10250">
      <c r="A10250" s="257"/>
      <c r="B10250" s="258" t="s">
        <v>14</v>
      </c>
    </row>
    <row r="10251">
      <c r="A10251" s="257"/>
      <c r="B10251" s="258" t="s">
        <v>14</v>
      </c>
    </row>
    <row r="10252">
      <c r="A10252" s="257"/>
      <c r="B10252" s="258" t="s">
        <v>14</v>
      </c>
    </row>
    <row r="10253">
      <c r="A10253" s="257"/>
      <c r="B10253" s="258" t="s">
        <v>14</v>
      </c>
    </row>
    <row r="10254">
      <c r="A10254" s="257"/>
      <c r="B10254" s="258" t="s">
        <v>14</v>
      </c>
    </row>
    <row r="10255">
      <c r="A10255" s="257"/>
      <c r="B10255" s="258" t="s">
        <v>14</v>
      </c>
    </row>
    <row r="10256">
      <c r="A10256" s="257"/>
      <c r="B10256" s="258" t="s">
        <v>14</v>
      </c>
    </row>
    <row r="10257">
      <c r="A10257" s="257"/>
      <c r="B10257" s="258" t="s">
        <v>14</v>
      </c>
    </row>
    <row r="10258">
      <c r="A10258" s="257"/>
      <c r="B10258" s="258" t="s">
        <v>14</v>
      </c>
    </row>
    <row r="10259">
      <c r="A10259" s="257"/>
      <c r="B10259" s="258" t="s">
        <v>14</v>
      </c>
    </row>
    <row r="10260">
      <c r="A10260" s="257"/>
      <c r="B10260" s="258" t="s">
        <v>14</v>
      </c>
    </row>
    <row r="10261">
      <c r="A10261" s="257"/>
      <c r="B10261" s="258" t="s">
        <v>14</v>
      </c>
    </row>
    <row r="10262">
      <c r="A10262" s="257"/>
      <c r="B10262" s="258" t="s">
        <v>14</v>
      </c>
    </row>
    <row r="10263">
      <c r="A10263" s="257"/>
      <c r="B10263" s="258" t="s">
        <v>14</v>
      </c>
    </row>
    <row r="10264">
      <c r="A10264" s="257"/>
      <c r="B10264" s="258" t="s">
        <v>14</v>
      </c>
    </row>
    <row r="10265">
      <c r="A10265" s="257"/>
      <c r="B10265" s="258" t="s">
        <v>14</v>
      </c>
    </row>
    <row r="10266">
      <c r="A10266" s="257"/>
      <c r="B10266" s="258" t="s">
        <v>14</v>
      </c>
    </row>
    <row r="10267">
      <c r="A10267" s="257"/>
      <c r="B10267" s="258" t="s">
        <v>14</v>
      </c>
    </row>
    <row r="10268">
      <c r="A10268" s="257"/>
      <c r="B10268" s="258" t="s">
        <v>14</v>
      </c>
    </row>
    <row r="10269">
      <c r="A10269" s="257"/>
      <c r="B10269" s="258" t="s">
        <v>14</v>
      </c>
    </row>
    <row r="10270">
      <c r="A10270" s="257"/>
      <c r="B10270" s="258" t="s">
        <v>14</v>
      </c>
    </row>
    <row r="10271">
      <c r="A10271" s="257"/>
      <c r="B10271" s="258" t="s">
        <v>14</v>
      </c>
    </row>
    <row r="10272">
      <c r="A10272" s="257"/>
      <c r="B10272" s="258" t="s">
        <v>14</v>
      </c>
    </row>
    <row r="10273">
      <c r="A10273" s="257"/>
      <c r="B10273" s="258" t="s">
        <v>14</v>
      </c>
    </row>
    <row r="10274">
      <c r="A10274" s="257"/>
      <c r="B10274" s="258" t="s">
        <v>14</v>
      </c>
    </row>
    <row r="10275">
      <c r="A10275" s="257"/>
      <c r="B10275" s="258" t="s">
        <v>14</v>
      </c>
    </row>
    <row r="10276">
      <c r="A10276" s="257"/>
      <c r="B10276" s="258" t="s">
        <v>14</v>
      </c>
    </row>
    <row r="10277">
      <c r="A10277" s="257"/>
      <c r="B10277" s="258" t="s">
        <v>14</v>
      </c>
    </row>
    <row r="10278">
      <c r="A10278" s="257"/>
      <c r="B10278" s="258" t="s">
        <v>14</v>
      </c>
    </row>
    <row r="10279">
      <c r="A10279" s="257"/>
      <c r="B10279" s="258" t="s">
        <v>14</v>
      </c>
    </row>
    <row r="10280">
      <c r="A10280" s="257"/>
      <c r="B10280" s="258" t="s">
        <v>14</v>
      </c>
    </row>
    <row r="10281">
      <c r="A10281" s="257"/>
      <c r="B10281" s="258" t="s">
        <v>14</v>
      </c>
    </row>
    <row r="10282">
      <c r="A10282" s="257"/>
      <c r="B10282" s="258" t="s">
        <v>14</v>
      </c>
    </row>
    <row r="10283">
      <c r="A10283" s="257"/>
      <c r="B10283" s="258" t="s">
        <v>14</v>
      </c>
    </row>
    <row r="10284">
      <c r="A10284" s="257"/>
      <c r="B10284" s="258" t="s">
        <v>14</v>
      </c>
    </row>
    <row r="10285">
      <c r="A10285" s="257"/>
      <c r="B10285" s="258" t="s">
        <v>14</v>
      </c>
    </row>
    <row r="10286">
      <c r="A10286" s="257"/>
      <c r="B10286" s="258" t="s">
        <v>14</v>
      </c>
    </row>
    <row r="10287">
      <c r="A10287" s="257"/>
      <c r="B10287" s="258" t="s">
        <v>14</v>
      </c>
    </row>
    <row r="10288">
      <c r="A10288" s="257"/>
      <c r="B10288" s="258" t="s">
        <v>14</v>
      </c>
    </row>
    <row r="10289">
      <c r="A10289" s="257"/>
      <c r="B10289" s="258" t="s">
        <v>14</v>
      </c>
    </row>
    <row r="10290">
      <c r="A10290" s="257"/>
      <c r="B10290" s="258" t="s">
        <v>14</v>
      </c>
    </row>
    <row r="10291">
      <c r="A10291" s="257"/>
      <c r="B10291" s="258" t="s">
        <v>14</v>
      </c>
    </row>
    <row r="10292">
      <c r="A10292" s="257"/>
      <c r="B10292" s="258" t="s">
        <v>14</v>
      </c>
    </row>
    <row r="10293">
      <c r="A10293" s="257"/>
      <c r="B10293" s="258" t="s">
        <v>14</v>
      </c>
    </row>
    <row r="10294">
      <c r="A10294" s="257"/>
      <c r="B10294" s="258" t="s">
        <v>14</v>
      </c>
    </row>
    <row r="10295">
      <c r="A10295" s="257"/>
      <c r="B10295" s="258" t="s">
        <v>14</v>
      </c>
    </row>
    <row r="10296">
      <c r="A10296" s="257"/>
      <c r="B10296" s="258" t="s">
        <v>14</v>
      </c>
    </row>
    <row r="10297">
      <c r="A10297" s="257"/>
      <c r="B10297" s="258" t="s">
        <v>14</v>
      </c>
    </row>
    <row r="10298">
      <c r="A10298" s="257"/>
      <c r="B10298" s="258" t="s">
        <v>14</v>
      </c>
    </row>
    <row r="10299">
      <c r="A10299" s="257"/>
      <c r="B10299" s="258" t="s">
        <v>14</v>
      </c>
    </row>
    <row r="10300">
      <c r="A10300" s="257"/>
      <c r="B10300" s="258" t="s">
        <v>14</v>
      </c>
    </row>
    <row r="10301">
      <c r="A10301" s="257"/>
      <c r="B10301" s="258" t="s">
        <v>14</v>
      </c>
    </row>
    <row r="10302">
      <c r="A10302" s="257"/>
      <c r="B10302" s="258" t="s">
        <v>14</v>
      </c>
    </row>
    <row r="10303">
      <c r="A10303" s="257"/>
      <c r="B10303" s="258" t="s">
        <v>14</v>
      </c>
    </row>
    <row r="10304">
      <c r="A10304" s="257"/>
      <c r="B10304" s="258" t="s">
        <v>14</v>
      </c>
    </row>
    <row r="10305">
      <c r="A10305" s="257"/>
      <c r="B10305" s="258" t="s">
        <v>14</v>
      </c>
    </row>
    <row r="10306">
      <c r="A10306" s="257"/>
      <c r="B10306" s="258" t="s">
        <v>14</v>
      </c>
    </row>
    <row r="10307">
      <c r="A10307" s="257"/>
      <c r="B10307" s="258" t="s">
        <v>14</v>
      </c>
    </row>
    <row r="10308">
      <c r="A10308" s="257"/>
      <c r="B10308" s="258" t="s">
        <v>14</v>
      </c>
    </row>
    <row r="10309">
      <c r="A10309" s="257"/>
      <c r="B10309" s="258" t="s">
        <v>14</v>
      </c>
    </row>
    <row r="10310">
      <c r="A10310" s="257"/>
      <c r="B10310" s="258" t="s">
        <v>14</v>
      </c>
    </row>
    <row r="10311">
      <c r="A10311" s="257"/>
      <c r="B10311" s="258" t="s">
        <v>14</v>
      </c>
    </row>
    <row r="10312">
      <c r="A10312" s="257"/>
      <c r="B10312" s="258" t="s">
        <v>14</v>
      </c>
    </row>
    <row r="10313">
      <c r="A10313" s="257"/>
      <c r="B10313" s="258" t="s">
        <v>14</v>
      </c>
    </row>
    <row r="10314">
      <c r="A10314" s="257"/>
      <c r="B10314" s="258" t="s">
        <v>14</v>
      </c>
    </row>
    <row r="10315">
      <c r="A10315" s="257"/>
      <c r="B10315" s="258" t="s">
        <v>14</v>
      </c>
    </row>
    <row r="10316">
      <c r="A10316" s="257"/>
      <c r="B10316" s="258" t="s">
        <v>14</v>
      </c>
    </row>
    <row r="10317">
      <c r="A10317" s="257"/>
      <c r="B10317" s="258" t="s">
        <v>14</v>
      </c>
    </row>
    <row r="10318">
      <c r="A10318" s="257"/>
      <c r="B10318" s="258" t="s">
        <v>14</v>
      </c>
    </row>
    <row r="10319">
      <c r="A10319" s="257"/>
      <c r="B10319" s="258" t="s">
        <v>14</v>
      </c>
    </row>
    <row r="10320">
      <c r="A10320" s="257"/>
      <c r="B10320" s="258" t="s">
        <v>14</v>
      </c>
    </row>
    <row r="10321">
      <c r="A10321" s="257"/>
      <c r="B10321" s="258" t="s">
        <v>14</v>
      </c>
    </row>
    <row r="10322">
      <c r="A10322" s="257"/>
      <c r="B10322" s="258" t="s">
        <v>14</v>
      </c>
    </row>
    <row r="10323">
      <c r="A10323" s="257"/>
      <c r="B10323" s="258" t="s">
        <v>14</v>
      </c>
    </row>
    <row r="10324">
      <c r="A10324" s="257"/>
      <c r="B10324" s="258" t="s">
        <v>14</v>
      </c>
    </row>
    <row r="10325">
      <c r="A10325" s="257"/>
      <c r="B10325" s="258" t="s">
        <v>14</v>
      </c>
    </row>
    <row r="10326">
      <c r="A10326" s="257"/>
      <c r="B10326" s="258" t="s">
        <v>14</v>
      </c>
    </row>
    <row r="10327">
      <c r="A10327" s="257"/>
      <c r="B10327" s="258" t="s">
        <v>14</v>
      </c>
    </row>
    <row r="10328">
      <c r="A10328" s="257"/>
      <c r="B10328" s="258" t="s">
        <v>14</v>
      </c>
    </row>
    <row r="10329">
      <c r="A10329" s="257"/>
      <c r="B10329" s="258" t="s">
        <v>14</v>
      </c>
    </row>
    <row r="10330">
      <c r="A10330" s="257"/>
      <c r="B10330" s="258" t="s">
        <v>14</v>
      </c>
    </row>
    <row r="10331">
      <c r="A10331" s="257"/>
      <c r="B10331" s="258" t="s">
        <v>14</v>
      </c>
    </row>
    <row r="10332">
      <c r="A10332" s="257"/>
      <c r="B10332" s="258" t="s">
        <v>14</v>
      </c>
    </row>
    <row r="10333">
      <c r="A10333" s="257"/>
      <c r="B10333" s="258" t="s">
        <v>14</v>
      </c>
    </row>
    <row r="10334">
      <c r="A10334" s="257"/>
      <c r="B10334" s="258" t="s">
        <v>14</v>
      </c>
    </row>
    <row r="10335">
      <c r="A10335" s="257"/>
      <c r="B10335" s="258" t="s">
        <v>14</v>
      </c>
    </row>
    <row r="10336">
      <c r="A10336" s="257"/>
      <c r="B10336" s="258" t="s">
        <v>14</v>
      </c>
    </row>
    <row r="10337">
      <c r="A10337" s="257"/>
      <c r="B10337" s="258" t="s">
        <v>14</v>
      </c>
    </row>
    <row r="10338">
      <c r="A10338" s="257"/>
      <c r="B10338" s="258" t="s">
        <v>14</v>
      </c>
    </row>
    <row r="10339">
      <c r="A10339" s="257"/>
      <c r="B10339" s="258" t="s">
        <v>14</v>
      </c>
    </row>
    <row r="10340">
      <c r="A10340" s="257"/>
      <c r="B10340" s="258" t="s">
        <v>14</v>
      </c>
    </row>
    <row r="10341">
      <c r="A10341" s="257"/>
      <c r="B10341" s="258" t="s">
        <v>14</v>
      </c>
    </row>
    <row r="10342">
      <c r="A10342" s="257"/>
      <c r="B10342" s="258" t="s">
        <v>14</v>
      </c>
    </row>
    <row r="10343">
      <c r="A10343" s="257"/>
      <c r="B10343" s="258" t="s">
        <v>14</v>
      </c>
    </row>
    <row r="10344">
      <c r="A10344" s="257"/>
      <c r="B10344" s="258" t="s">
        <v>14</v>
      </c>
    </row>
    <row r="10345">
      <c r="A10345" s="257"/>
      <c r="B10345" s="258" t="s">
        <v>14</v>
      </c>
    </row>
    <row r="10346">
      <c r="A10346" s="257"/>
      <c r="B10346" s="258" t="s">
        <v>14</v>
      </c>
    </row>
    <row r="10347">
      <c r="A10347" s="257"/>
      <c r="B10347" s="258" t="s">
        <v>14</v>
      </c>
    </row>
    <row r="10348">
      <c r="A10348" s="257"/>
      <c r="B10348" s="258" t="s">
        <v>14</v>
      </c>
    </row>
    <row r="10349">
      <c r="A10349" s="257"/>
      <c r="B10349" s="258" t="s">
        <v>14</v>
      </c>
    </row>
    <row r="10350">
      <c r="A10350" s="257"/>
      <c r="B10350" s="258" t="s">
        <v>14</v>
      </c>
    </row>
    <row r="10351">
      <c r="A10351" s="257"/>
      <c r="B10351" s="258" t="s">
        <v>14</v>
      </c>
    </row>
    <row r="10352">
      <c r="A10352" s="257"/>
      <c r="B10352" s="258" t="s">
        <v>14</v>
      </c>
    </row>
    <row r="10353">
      <c r="A10353" s="257"/>
      <c r="B10353" s="258" t="s">
        <v>14</v>
      </c>
    </row>
    <row r="10354">
      <c r="A10354" s="257"/>
      <c r="B10354" s="258" t="s">
        <v>14</v>
      </c>
    </row>
    <row r="10355">
      <c r="A10355" s="257"/>
      <c r="B10355" s="258" t="s">
        <v>14</v>
      </c>
    </row>
    <row r="10356">
      <c r="A10356" s="257"/>
      <c r="B10356" s="258" t="s">
        <v>14</v>
      </c>
    </row>
    <row r="10357">
      <c r="A10357" s="257"/>
      <c r="B10357" s="258" t="s">
        <v>14</v>
      </c>
    </row>
    <row r="10358">
      <c r="A10358" s="257"/>
      <c r="B10358" s="258" t="s">
        <v>14</v>
      </c>
    </row>
    <row r="10359">
      <c r="A10359" s="257"/>
      <c r="B10359" s="258" t="s">
        <v>14</v>
      </c>
    </row>
    <row r="10360">
      <c r="A10360" s="257"/>
      <c r="B10360" s="258" t="s">
        <v>14</v>
      </c>
    </row>
    <row r="10361">
      <c r="A10361" s="257"/>
      <c r="B10361" s="258" t="s">
        <v>14</v>
      </c>
    </row>
    <row r="10362">
      <c r="A10362" s="257"/>
      <c r="B10362" s="258" t="s">
        <v>14</v>
      </c>
    </row>
    <row r="10363">
      <c r="A10363" s="257"/>
      <c r="B10363" s="258" t="s">
        <v>14</v>
      </c>
    </row>
    <row r="10364">
      <c r="A10364" s="257"/>
      <c r="B10364" s="258" t="s">
        <v>14</v>
      </c>
    </row>
    <row r="10365">
      <c r="A10365" s="257"/>
      <c r="B10365" s="258" t="s">
        <v>14</v>
      </c>
    </row>
    <row r="10366">
      <c r="A10366" s="257"/>
      <c r="B10366" s="258" t="s">
        <v>14</v>
      </c>
    </row>
    <row r="10367">
      <c r="A10367" s="257"/>
      <c r="B10367" s="258" t="s">
        <v>14</v>
      </c>
    </row>
    <row r="10368">
      <c r="A10368" s="257"/>
      <c r="B10368" s="258" t="s">
        <v>14</v>
      </c>
    </row>
    <row r="10369">
      <c r="A10369" s="257"/>
      <c r="B10369" s="258" t="s">
        <v>14</v>
      </c>
    </row>
    <row r="10370">
      <c r="A10370" s="257"/>
      <c r="B10370" s="258" t="s">
        <v>14</v>
      </c>
    </row>
    <row r="10371">
      <c r="A10371" s="257"/>
      <c r="B10371" s="258" t="s">
        <v>14</v>
      </c>
    </row>
    <row r="10372">
      <c r="A10372" s="257"/>
      <c r="B10372" s="258" t="s">
        <v>14</v>
      </c>
    </row>
    <row r="10373">
      <c r="A10373" s="257"/>
      <c r="B10373" s="258" t="s">
        <v>14</v>
      </c>
    </row>
    <row r="10374">
      <c r="A10374" s="257"/>
      <c r="B10374" s="258" t="s">
        <v>14</v>
      </c>
    </row>
    <row r="10375">
      <c r="A10375" s="257"/>
      <c r="B10375" s="258" t="s">
        <v>14</v>
      </c>
    </row>
    <row r="10376">
      <c r="A10376" s="257"/>
      <c r="B10376" s="258" t="s">
        <v>14</v>
      </c>
    </row>
    <row r="10377">
      <c r="A10377" s="257"/>
      <c r="B10377" s="258" t="s">
        <v>14</v>
      </c>
    </row>
    <row r="10378">
      <c r="A10378" s="257"/>
      <c r="B10378" s="258" t="s">
        <v>14</v>
      </c>
    </row>
    <row r="10379">
      <c r="A10379" s="257"/>
      <c r="B10379" s="258" t="s">
        <v>14</v>
      </c>
    </row>
    <row r="10380">
      <c r="A10380" s="257"/>
      <c r="B10380" s="258" t="s">
        <v>14</v>
      </c>
    </row>
    <row r="10381">
      <c r="A10381" s="257"/>
      <c r="B10381" s="258" t="s">
        <v>14</v>
      </c>
    </row>
    <row r="10382">
      <c r="A10382" s="257"/>
      <c r="B10382" s="258" t="s">
        <v>14</v>
      </c>
    </row>
    <row r="10383">
      <c r="A10383" s="257"/>
      <c r="B10383" s="258" t="s">
        <v>14</v>
      </c>
    </row>
    <row r="10384">
      <c r="A10384" s="257"/>
      <c r="B10384" s="258" t="s">
        <v>14</v>
      </c>
    </row>
    <row r="10385">
      <c r="A10385" s="257"/>
      <c r="B10385" s="258" t="s">
        <v>14</v>
      </c>
    </row>
    <row r="10386">
      <c r="A10386" s="257"/>
      <c r="B10386" s="258" t="s">
        <v>14</v>
      </c>
    </row>
    <row r="10387">
      <c r="A10387" s="257"/>
      <c r="B10387" s="258" t="s">
        <v>14</v>
      </c>
    </row>
    <row r="10388">
      <c r="A10388" s="257"/>
      <c r="B10388" s="258" t="s">
        <v>14</v>
      </c>
    </row>
    <row r="10389">
      <c r="A10389" s="257"/>
      <c r="B10389" s="258" t="s">
        <v>14</v>
      </c>
    </row>
    <row r="10390">
      <c r="A10390" s="257"/>
      <c r="B10390" s="258" t="s">
        <v>14</v>
      </c>
    </row>
    <row r="10391">
      <c r="A10391" s="257"/>
      <c r="B10391" s="258" t="s">
        <v>14</v>
      </c>
    </row>
    <row r="10392">
      <c r="A10392" s="257"/>
      <c r="B10392" s="258" t="s">
        <v>14</v>
      </c>
    </row>
    <row r="10393">
      <c r="A10393" s="257"/>
      <c r="B10393" s="258" t="s">
        <v>14</v>
      </c>
    </row>
    <row r="10394">
      <c r="A10394" s="257"/>
      <c r="B10394" s="258" t="s">
        <v>14</v>
      </c>
    </row>
    <row r="10395">
      <c r="A10395" s="257"/>
      <c r="B10395" s="258" t="s">
        <v>14</v>
      </c>
    </row>
    <row r="10396">
      <c r="A10396" s="257"/>
      <c r="B10396" s="258" t="s">
        <v>14</v>
      </c>
    </row>
    <row r="10397">
      <c r="A10397" s="257"/>
      <c r="B10397" s="258" t="s">
        <v>14</v>
      </c>
    </row>
    <row r="10398">
      <c r="A10398" s="257"/>
      <c r="B10398" s="258" t="s">
        <v>14</v>
      </c>
    </row>
    <row r="10399">
      <c r="A10399" s="257"/>
      <c r="B10399" s="258" t="s">
        <v>14</v>
      </c>
    </row>
    <row r="10400">
      <c r="A10400" s="257"/>
      <c r="B10400" s="258" t="s">
        <v>14</v>
      </c>
    </row>
    <row r="10401">
      <c r="A10401" s="257"/>
      <c r="B10401" s="258" t="s">
        <v>14</v>
      </c>
    </row>
    <row r="10402">
      <c r="A10402" s="257"/>
      <c r="B10402" s="258" t="s">
        <v>14</v>
      </c>
    </row>
    <row r="10403">
      <c r="A10403" s="257"/>
      <c r="B10403" s="258" t="s">
        <v>14</v>
      </c>
    </row>
    <row r="10404">
      <c r="A10404" s="257"/>
      <c r="B10404" s="258" t="s">
        <v>14</v>
      </c>
    </row>
    <row r="10405">
      <c r="A10405" s="257"/>
      <c r="B10405" s="258" t="s">
        <v>14</v>
      </c>
    </row>
    <row r="10406">
      <c r="A10406" s="257"/>
      <c r="B10406" s="258" t="s">
        <v>14</v>
      </c>
    </row>
    <row r="10407">
      <c r="A10407" s="257"/>
      <c r="B10407" s="258" t="s">
        <v>14</v>
      </c>
    </row>
    <row r="10408">
      <c r="A10408" s="257"/>
      <c r="B10408" s="258" t="s">
        <v>14</v>
      </c>
    </row>
    <row r="10409">
      <c r="A10409" s="257"/>
      <c r="B10409" s="258" t="s">
        <v>14</v>
      </c>
    </row>
    <row r="10410">
      <c r="A10410" s="257"/>
      <c r="B10410" s="258" t="s">
        <v>14</v>
      </c>
    </row>
    <row r="10411">
      <c r="A10411" s="257"/>
      <c r="B10411" s="258" t="s">
        <v>14</v>
      </c>
    </row>
    <row r="10412">
      <c r="A10412" s="257"/>
      <c r="B10412" s="258" t="s">
        <v>14</v>
      </c>
    </row>
    <row r="10413">
      <c r="A10413" s="257"/>
      <c r="B10413" s="258" t="s">
        <v>14</v>
      </c>
    </row>
    <row r="10414">
      <c r="A10414" s="257"/>
      <c r="B10414" s="258" t="s">
        <v>14</v>
      </c>
    </row>
    <row r="10415">
      <c r="A10415" s="257"/>
      <c r="B10415" s="258" t="s">
        <v>14</v>
      </c>
    </row>
    <row r="10416">
      <c r="A10416" s="257"/>
      <c r="B10416" s="258" t="s">
        <v>14</v>
      </c>
    </row>
    <row r="10417">
      <c r="A10417" s="257"/>
      <c r="B10417" s="258" t="s">
        <v>14</v>
      </c>
    </row>
    <row r="10418">
      <c r="A10418" s="257"/>
      <c r="B10418" s="258" t="s">
        <v>14</v>
      </c>
    </row>
    <row r="10419">
      <c r="A10419" s="257"/>
      <c r="B10419" s="258" t="s">
        <v>14</v>
      </c>
    </row>
    <row r="10420">
      <c r="A10420" s="257"/>
      <c r="B10420" s="258" t="s">
        <v>14</v>
      </c>
    </row>
    <row r="10421">
      <c r="A10421" s="257"/>
      <c r="B10421" s="258" t="s">
        <v>14</v>
      </c>
    </row>
    <row r="10422">
      <c r="A10422" s="257"/>
      <c r="B10422" s="258" t="s">
        <v>14</v>
      </c>
    </row>
    <row r="10423">
      <c r="A10423" s="257"/>
      <c r="B10423" s="258" t="s">
        <v>14</v>
      </c>
    </row>
    <row r="10424">
      <c r="A10424" s="257"/>
      <c r="B10424" s="258" t="s">
        <v>14</v>
      </c>
    </row>
    <row r="10425">
      <c r="A10425" s="257"/>
      <c r="B10425" s="258" t="s">
        <v>14</v>
      </c>
    </row>
    <row r="10426">
      <c r="A10426" s="257"/>
      <c r="B10426" s="258" t="s">
        <v>14</v>
      </c>
    </row>
    <row r="10427">
      <c r="A10427" s="257"/>
      <c r="B10427" s="258" t="s">
        <v>14</v>
      </c>
    </row>
    <row r="10428">
      <c r="A10428" s="257"/>
      <c r="B10428" s="258" t="s">
        <v>14</v>
      </c>
    </row>
    <row r="10429">
      <c r="A10429" s="257"/>
      <c r="B10429" s="258" t="s">
        <v>14</v>
      </c>
    </row>
    <row r="10430">
      <c r="A10430" s="257"/>
      <c r="B10430" s="258" t="s">
        <v>14</v>
      </c>
    </row>
    <row r="10431">
      <c r="A10431" s="257"/>
      <c r="B10431" s="258" t="s">
        <v>14</v>
      </c>
    </row>
    <row r="10432">
      <c r="A10432" s="257"/>
      <c r="B10432" s="258" t="s">
        <v>14</v>
      </c>
    </row>
    <row r="10433">
      <c r="A10433" s="257"/>
      <c r="B10433" s="258" t="s">
        <v>14</v>
      </c>
    </row>
    <row r="10434">
      <c r="A10434" s="257"/>
      <c r="B10434" s="258" t="s">
        <v>14</v>
      </c>
    </row>
    <row r="10435">
      <c r="A10435" s="257"/>
      <c r="B10435" s="258" t="s">
        <v>14</v>
      </c>
    </row>
    <row r="10436">
      <c r="A10436" s="257"/>
      <c r="B10436" s="258" t="s">
        <v>14</v>
      </c>
    </row>
    <row r="10437">
      <c r="A10437" s="257"/>
      <c r="B10437" s="258" t="s">
        <v>14</v>
      </c>
    </row>
    <row r="10438">
      <c r="A10438" s="257"/>
      <c r="B10438" s="258" t="s">
        <v>14</v>
      </c>
    </row>
    <row r="10439">
      <c r="A10439" s="257"/>
      <c r="B10439" s="258" t="s">
        <v>14</v>
      </c>
    </row>
    <row r="10440">
      <c r="A10440" s="257"/>
      <c r="B10440" s="258" t="s">
        <v>14</v>
      </c>
    </row>
    <row r="10441">
      <c r="A10441" s="257"/>
      <c r="B10441" s="258" t="s">
        <v>14</v>
      </c>
    </row>
    <row r="10442">
      <c r="A10442" s="257"/>
      <c r="B10442" s="258" t="s">
        <v>14</v>
      </c>
    </row>
    <row r="10443">
      <c r="A10443" s="257"/>
      <c r="B10443" s="258" t="s">
        <v>14</v>
      </c>
    </row>
    <row r="10444">
      <c r="A10444" s="257"/>
      <c r="B10444" s="258" t="s">
        <v>14</v>
      </c>
    </row>
    <row r="10445">
      <c r="A10445" s="257"/>
      <c r="B10445" s="258" t="s">
        <v>14</v>
      </c>
    </row>
    <row r="10446">
      <c r="A10446" s="257"/>
      <c r="B10446" s="258" t="s">
        <v>14</v>
      </c>
    </row>
    <row r="10447">
      <c r="A10447" s="257"/>
      <c r="B10447" s="258" t="s">
        <v>14</v>
      </c>
    </row>
    <row r="10448">
      <c r="A10448" s="257"/>
      <c r="B10448" s="258" t="s">
        <v>14</v>
      </c>
    </row>
    <row r="10449">
      <c r="A10449" s="257"/>
      <c r="B10449" s="258" t="s">
        <v>14</v>
      </c>
    </row>
    <row r="10450">
      <c r="A10450" s="257"/>
      <c r="B10450" s="258" t="s">
        <v>14</v>
      </c>
    </row>
    <row r="10451">
      <c r="A10451" s="257"/>
      <c r="B10451" s="258" t="s">
        <v>14</v>
      </c>
    </row>
    <row r="10452">
      <c r="A10452" s="257"/>
      <c r="B10452" s="258" t="s">
        <v>14</v>
      </c>
    </row>
    <row r="10453">
      <c r="A10453" s="257"/>
      <c r="B10453" s="258" t="s">
        <v>14</v>
      </c>
    </row>
    <row r="10454">
      <c r="A10454" s="257"/>
      <c r="B10454" s="258" t="s">
        <v>14</v>
      </c>
    </row>
    <row r="10455">
      <c r="A10455" s="257"/>
      <c r="B10455" s="258" t="s">
        <v>14</v>
      </c>
    </row>
    <row r="10456">
      <c r="A10456" s="257"/>
      <c r="B10456" s="258" t="s">
        <v>14</v>
      </c>
    </row>
    <row r="10457">
      <c r="A10457" s="257"/>
      <c r="B10457" s="258" t="s">
        <v>14</v>
      </c>
    </row>
    <row r="10458">
      <c r="A10458" s="257"/>
      <c r="B10458" s="258" t="s">
        <v>14</v>
      </c>
    </row>
    <row r="10459">
      <c r="A10459" s="257"/>
      <c r="B10459" s="258" t="s">
        <v>14</v>
      </c>
    </row>
    <row r="10460">
      <c r="A10460" s="257"/>
      <c r="B10460" s="258" t="s">
        <v>14</v>
      </c>
    </row>
    <row r="10461">
      <c r="A10461" s="257"/>
      <c r="B10461" s="258" t="s">
        <v>14</v>
      </c>
    </row>
    <row r="10462">
      <c r="A10462" s="257"/>
      <c r="B10462" s="258" t="s">
        <v>14</v>
      </c>
    </row>
    <row r="10463">
      <c r="A10463" s="257"/>
      <c r="B10463" s="258" t="s">
        <v>14</v>
      </c>
    </row>
    <row r="10464">
      <c r="A10464" s="257"/>
      <c r="B10464" s="258" t="s">
        <v>14</v>
      </c>
    </row>
    <row r="10465">
      <c r="A10465" s="257"/>
      <c r="B10465" s="258" t="s">
        <v>14</v>
      </c>
    </row>
    <row r="10466">
      <c r="A10466" s="257"/>
      <c r="B10466" s="258" t="s">
        <v>14</v>
      </c>
    </row>
    <row r="10467">
      <c r="A10467" s="257"/>
      <c r="B10467" s="258" t="s">
        <v>14</v>
      </c>
    </row>
    <row r="10468">
      <c r="A10468" s="257"/>
      <c r="B10468" s="258" t="s">
        <v>14</v>
      </c>
    </row>
    <row r="10469">
      <c r="A10469" s="257"/>
      <c r="B10469" s="258" t="s">
        <v>14</v>
      </c>
    </row>
    <row r="10470">
      <c r="A10470" s="257"/>
      <c r="B10470" s="258" t="s">
        <v>14</v>
      </c>
    </row>
    <row r="10471">
      <c r="A10471" s="257"/>
      <c r="B10471" s="258" t="s">
        <v>14</v>
      </c>
    </row>
    <row r="10472">
      <c r="A10472" s="257"/>
      <c r="B10472" s="258" t="s">
        <v>14</v>
      </c>
    </row>
    <row r="10473">
      <c r="A10473" s="257"/>
      <c r="B10473" s="258" t="s">
        <v>14</v>
      </c>
    </row>
    <row r="10474">
      <c r="A10474" s="257"/>
      <c r="B10474" s="258" t="s">
        <v>14</v>
      </c>
    </row>
    <row r="10475">
      <c r="A10475" s="257"/>
      <c r="B10475" s="258" t="s">
        <v>14</v>
      </c>
    </row>
    <row r="10476">
      <c r="A10476" s="257"/>
      <c r="B10476" s="258" t="s">
        <v>14</v>
      </c>
    </row>
    <row r="10477">
      <c r="A10477" s="257"/>
      <c r="B10477" s="258" t="s">
        <v>14</v>
      </c>
    </row>
    <row r="10478">
      <c r="A10478" s="257"/>
      <c r="B10478" s="258" t="s">
        <v>14</v>
      </c>
    </row>
    <row r="10479">
      <c r="A10479" s="257"/>
      <c r="B10479" s="258" t="s">
        <v>14</v>
      </c>
    </row>
    <row r="10480">
      <c r="A10480" s="257"/>
      <c r="B10480" s="258" t="s">
        <v>14</v>
      </c>
    </row>
    <row r="10481">
      <c r="A10481" s="257"/>
      <c r="B10481" s="258" t="s">
        <v>14</v>
      </c>
    </row>
    <row r="10482">
      <c r="A10482" s="257"/>
      <c r="B10482" s="258" t="s">
        <v>14</v>
      </c>
    </row>
    <row r="10483">
      <c r="A10483" s="257"/>
      <c r="B10483" s="258" t="s">
        <v>14</v>
      </c>
    </row>
    <row r="10484">
      <c r="A10484" s="257"/>
      <c r="B10484" s="258" t="s">
        <v>14</v>
      </c>
    </row>
    <row r="10485">
      <c r="A10485" s="257"/>
      <c r="B10485" s="258" t="s">
        <v>14</v>
      </c>
    </row>
    <row r="10486">
      <c r="A10486" s="257"/>
      <c r="B10486" s="258" t="s">
        <v>14</v>
      </c>
    </row>
    <row r="10487">
      <c r="A10487" s="257"/>
      <c r="B10487" s="258" t="s">
        <v>14</v>
      </c>
    </row>
    <row r="10488">
      <c r="A10488" s="257"/>
      <c r="B10488" s="258" t="s">
        <v>14</v>
      </c>
    </row>
    <row r="10489">
      <c r="A10489" s="257"/>
      <c r="B10489" s="258" t="s">
        <v>14</v>
      </c>
    </row>
    <row r="10490">
      <c r="A10490" s="257"/>
      <c r="B10490" s="258" t="s">
        <v>14</v>
      </c>
    </row>
    <row r="10491">
      <c r="A10491" s="257"/>
      <c r="B10491" s="258" t="s">
        <v>14</v>
      </c>
    </row>
    <row r="10492">
      <c r="A10492" s="257"/>
      <c r="B10492" s="258" t="s">
        <v>14</v>
      </c>
    </row>
    <row r="10493">
      <c r="A10493" s="257"/>
      <c r="B10493" s="258" t="s">
        <v>14</v>
      </c>
    </row>
    <row r="10494">
      <c r="A10494" s="257"/>
      <c r="B10494" s="258" t="s">
        <v>14</v>
      </c>
    </row>
    <row r="10495">
      <c r="A10495" s="257"/>
      <c r="B10495" s="258" t="s">
        <v>14</v>
      </c>
    </row>
    <row r="10496">
      <c r="A10496" s="257"/>
      <c r="B10496" s="258" t="s">
        <v>14</v>
      </c>
    </row>
    <row r="10497">
      <c r="A10497" s="257"/>
      <c r="B10497" s="258" t="s">
        <v>14</v>
      </c>
    </row>
    <row r="10498">
      <c r="A10498" s="257"/>
      <c r="B10498" s="258" t="s">
        <v>14</v>
      </c>
    </row>
    <row r="10499">
      <c r="A10499" s="257"/>
      <c r="B10499" s="258" t="s">
        <v>14</v>
      </c>
    </row>
    <row r="10500">
      <c r="A10500" s="257"/>
      <c r="B10500" s="258" t="s">
        <v>14</v>
      </c>
    </row>
    <row r="10501">
      <c r="A10501" s="257"/>
      <c r="B10501" s="258" t="s">
        <v>14</v>
      </c>
    </row>
    <row r="10502">
      <c r="A10502" s="257"/>
      <c r="B10502" s="258" t="s">
        <v>14</v>
      </c>
    </row>
    <row r="10503">
      <c r="A10503" s="257"/>
      <c r="B10503" s="258" t="s">
        <v>14</v>
      </c>
    </row>
    <row r="10504">
      <c r="A10504" s="257"/>
      <c r="B10504" s="258" t="s">
        <v>14</v>
      </c>
    </row>
    <row r="10505">
      <c r="A10505" s="257"/>
      <c r="B10505" s="258" t="s">
        <v>14</v>
      </c>
    </row>
    <row r="10506">
      <c r="A10506" s="257"/>
      <c r="B10506" s="258" t="s">
        <v>14</v>
      </c>
    </row>
    <row r="10507">
      <c r="A10507" s="257"/>
      <c r="B10507" s="258" t="s">
        <v>14</v>
      </c>
    </row>
    <row r="10508">
      <c r="A10508" s="257"/>
      <c r="B10508" s="258" t="s">
        <v>14</v>
      </c>
    </row>
    <row r="10509">
      <c r="A10509" s="257"/>
      <c r="B10509" s="258" t="s">
        <v>14</v>
      </c>
    </row>
    <row r="10510">
      <c r="A10510" s="257"/>
      <c r="B10510" s="258" t="s">
        <v>14</v>
      </c>
    </row>
    <row r="10511">
      <c r="A10511" s="257"/>
      <c r="B10511" s="258" t="s">
        <v>14</v>
      </c>
    </row>
    <row r="10512">
      <c r="A10512" s="257"/>
      <c r="B10512" s="258" t="s">
        <v>14</v>
      </c>
    </row>
    <row r="10513">
      <c r="A10513" s="257"/>
      <c r="B10513" s="258" t="s">
        <v>14</v>
      </c>
    </row>
    <row r="10514">
      <c r="A10514" s="257"/>
      <c r="B10514" s="258" t="s">
        <v>14</v>
      </c>
    </row>
    <row r="10515">
      <c r="A10515" s="257"/>
      <c r="B10515" s="258" t="s">
        <v>14</v>
      </c>
    </row>
    <row r="10516">
      <c r="A10516" s="257"/>
      <c r="B10516" s="258" t="s">
        <v>14</v>
      </c>
    </row>
    <row r="10517">
      <c r="A10517" s="257"/>
      <c r="B10517" s="258" t="s">
        <v>14</v>
      </c>
    </row>
    <row r="10518">
      <c r="A10518" s="257"/>
      <c r="B10518" s="258" t="s">
        <v>14</v>
      </c>
    </row>
    <row r="10519">
      <c r="A10519" s="257"/>
      <c r="B10519" s="258" t="s">
        <v>14</v>
      </c>
    </row>
    <row r="10520">
      <c r="A10520" s="257"/>
      <c r="B10520" s="258" t="s">
        <v>14</v>
      </c>
    </row>
    <row r="10521">
      <c r="A10521" s="257"/>
      <c r="B10521" s="258" t="s">
        <v>14</v>
      </c>
    </row>
    <row r="10522">
      <c r="A10522" s="257"/>
      <c r="B10522" s="258" t="s">
        <v>14</v>
      </c>
    </row>
    <row r="10523">
      <c r="A10523" s="257"/>
      <c r="B10523" s="258" t="s">
        <v>14</v>
      </c>
    </row>
    <row r="10524">
      <c r="A10524" s="257"/>
      <c r="B10524" s="258" t="s">
        <v>14</v>
      </c>
    </row>
    <row r="10525">
      <c r="A10525" s="257"/>
      <c r="B10525" s="258" t="s">
        <v>14</v>
      </c>
    </row>
    <row r="10526">
      <c r="A10526" s="257"/>
      <c r="B10526" s="258" t="s">
        <v>14</v>
      </c>
    </row>
    <row r="10527">
      <c r="A10527" s="257"/>
      <c r="B10527" s="258" t="s">
        <v>14</v>
      </c>
    </row>
    <row r="10528">
      <c r="A10528" s="257"/>
      <c r="B10528" s="258" t="s">
        <v>14</v>
      </c>
    </row>
    <row r="10529">
      <c r="A10529" s="257"/>
      <c r="B10529" s="258" t="s">
        <v>14</v>
      </c>
    </row>
    <row r="10530">
      <c r="A10530" s="257"/>
      <c r="B10530" s="258" t="s">
        <v>14</v>
      </c>
    </row>
    <row r="10531">
      <c r="A10531" s="257"/>
      <c r="B10531" s="258" t="s">
        <v>14</v>
      </c>
    </row>
    <row r="10532">
      <c r="A10532" s="257"/>
      <c r="B10532" s="258" t="s">
        <v>14</v>
      </c>
    </row>
    <row r="10533">
      <c r="A10533" s="257"/>
      <c r="B10533" s="258" t="s">
        <v>14</v>
      </c>
    </row>
    <row r="10534">
      <c r="A10534" s="257"/>
      <c r="B10534" s="258" t="s">
        <v>14</v>
      </c>
    </row>
    <row r="10535">
      <c r="A10535" s="257"/>
      <c r="B10535" s="258" t="s">
        <v>14</v>
      </c>
    </row>
    <row r="10536">
      <c r="A10536" s="257"/>
      <c r="B10536" s="258" t="s">
        <v>14</v>
      </c>
    </row>
    <row r="10537">
      <c r="A10537" s="257"/>
      <c r="B10537" s="258" t="s">
        <v>14</v>
      </c>
    </row>
    <row r="10538">
      <c r="A10538" s="257"/>
      <c r="B10538" s="258" t="s">
        <v>14</v>
      </c>
    </row>
    <row r="10539">
      <c r="A10539" s="257"/>
      <c r="B10539" s="258" t="s">
        <v>14</v>
      </c>
    </row>
    <row r="10540">
      <c r="A10540" s="257"/>
      <c r="B10540" s="258" t="s">
        <v>14</v>
      </c>
    </row>
    <row r="10541">
      <c r="A10541" s="257"/>
      <c r="B10541" s="258" t="s">
        <v>14</v>
      </c>
    </row>
    <row r="10542">
      <c r="A10542" s="257"/>
      <c r="B10542" s="258" t="s">
        <v>14</v>
      </c>
    </row>
    <row r="10543">
      <c r="A10543" s="257"/>
      <c r="B10543" s="258" t="s">
        <v>14</v>
      </c>
    </row>
    <row r="10544">
      <c r="A10544" s="257"/>
      <c r="B10544" s="258" t="s">
        <v>14</v>
      </c>
    </row>
    <row r="10545">
      <c r="A10545" s="257"/>
      <c r="B10545" s="258" t="s">
        <v>14</v>
      </c>
    </row>
    <row r="10546">
      <c r="A10546" s="257"/>
      <c r="B10546" s="258" t="s">
        <v>14</v>
      </c>
    </row>
    <row r="10547">
      <c r="A10547" s="257"/>
      <c r="B10547" s="258" t="s">
        <v>14</v>
      </c>
    </row>
    <row r="10548">
      <c r="A10548" s="257"/>
      <c r="B10548" s="258" t="s">
        <v>14</v>
      </c>
    </row>
    <row r="10549">
      <c r="A10549" s="257"/>
      <c r="B10549" s="258" t="s">
        <v>14</v>
      </c>
    </row>
    <row r="10550">
      <c r="A10550" s="257"/>
      <c r="B10550" s="258" t="s">
        <v>14</v>
      </c>
    </row>
    <row r="10551">
      <c r="A10551" s="257"/>
      <c r="B10551" s="258" t="s">
        <v>14</v>
      </c>
    </row>
    <row r="10552">
      <c r="A10552" s="257"/>
      <c r="B10552" s="258" t="s">
        <v>14</v>
      </c>
    </row>
    <row r="10553">
      <c r="A10553" s="257"/>
      <c r="B10553" s="258" t="s">
        <v>14</v>
      </c>
    </row>
    <row r="10554">
      <c r="A10554" s="257"/>
      <c r="B10554" s="258" t="s">
        <v>14</v>
      </c>
    </row>
    <row r="10555">
      <c r="A10555" s="257"/>
      <c r="B10555" s="258" t="s">
        <v>14</v>
      </c>
    </row>
    <row r="10556">
      <c r="A10556" s="257"/>
      <c r="B10556" s="258" t="s">
        <v>14</v>
      </c>
    </row>
    <row r="10557">
      <c r="A10557" s="257"/>
      <c r="B10557" s="258" t="s">
        <v>14</v>
      </c>
    </row>
    <row r="10558">
      <c r="A10558" s="257"/>
      <c r="B10558" s="258" t="s">
        <v>14</v>
      </c>
    </row>
    <row r="10559">
      <c r="A10559" s="257"/>
      <c r="B10559" s="258" t="s">
        <v>14</v>
      </c>
    </row>
    <row r="10560">
      <c r="A10560" s="257"/>
      <c r="B10560" s="258" t="s">
        <v>14</v>
      </c>
    </row>
    <row r="10561">
      <c r="A10561" s="257"/>
      <c r="B10561" s="258" t="s">
        <v>14</v>
      </c>
    </row>
    <row r="10562">
      <c r="A10562" s="257"/>
      <c r="B10562" s="258" t="s">
        <v>14</v>
      </c>
    </row>
    <row r="10563">
      <c r="A10563" s="257"/>
      <c r="B10563" s="258" t="s">
        <v>14</v>
      </c>
    </row>
    <row r="10564">
      <c r="A10564" s="257"/>
      <c r="B10564" s="258" t="s">
        <v>14</v>
      </c>
    </row>
    <row r="10565">
      <c r="A10565" s="257"/>
      <c r="B10565" s="258" t="s">
        <v>14</v>
      </c>
    </row>
    <row r="10566">
      <c r="A10566" s="257"/>
      <c r="B10566" s="258" t="s">
        <v>14</v>
      </c>
    </row>
    <row r="10567">
      <c r="A10567" s="257"/>
      <c r="B10567" s="258" t="s">
        <v>14</v>
      </c>
    </row>
    <row r="10568">
      <c r="A10568" s="257"/>
      <c r="B10568" s="258" t="s">
        <v>14</v>
      </c>
    </row>
    <row r="10569">
      <c r="A10569" s="257"/>
      <c r="B10569" s="258" t="s">
        <v>14</v>
      </c>
    </row>
    <row r="10570">
      <c r="A10570" s="257"/>
      <c r="B10570" s="258" t="s">
        <v>14</v>
      </c>
    </row>
    <row r="10571">
      <c r="A10571" s="257"/>
      <c r="B10571" s="258" t="s">
        <v>14</v>
      </c>
    </row>
    <row r="10572">
      <c r="A10572" s="257"/>
      <c r="B10572" s="258" t="s">
        <v>14</v>
      </c>
    </row>
    <row r="10573">
      <c r="A10573" s="257"/>
      <c r="B10573" s="258" t="s">
        <v>14</v>
      </c>
    </row>
    <row r="10574">
      <c r="A10574" s="257"/>
      <c r="B10574" s="258" t="s">
        <v>14</v>
      </c>
    </row>
    <row r="10575">
      <c r="A10575" s="257"/>
      <c r="B10575" s="258" t="s">
        <v>14</v>
      </c>
    </row>
    <row r="10576">
      <c r="A10576" s="257"/>
      <c r="B10576" s="258" t="s">
        <v>14</v>
      </c>
    </row>
    <row r="10577">
      <c r="A10577" s="257"/>
      <c r="B10577" s="258" t="s">
        <v>14</v>
      </c>
    </row>
    <row r="10578">
      <c r="A10578" s="257"/>
      <c r="B10578" s="258" t="s">
        <v>14</v>
      </c>
    </row>
    <row r="10579">
      <c r="A10579" s="257"/>
      <c r="B10579" s="258" t="s">
        <v>14</v>
      </c>
    </row>
    <row r="10580">
      <c r="A10580" s="257"/>
      <c r="B10580" s="258" t="s">
        <v>14</v>
      </c>
    </row>
    <row r="10581">
      <c r="A10581" s="257"/>
      <c r="B10581" s="258" t="s">
        <v>14</v>
      </c>
    </row>
    <row r="10582">
      <c r="A10582" s="257"/>
      <c r="B10582" s="258" t="s">
        <v>14</v>
      </c>
    </row>
    <row r="10583">
      <c r="A10583" s="257"/>
      <c r="B10583" s="258" t="s">
        <v>14</v>
      </c>
    </row>
    <row r="10584">
      <c r="A10584" s="257"/>
      <c r="B10584" s="258" t="s">
        <v>14</v>
      </c>
    </row>
    <row r="10585">
      <c r="A10585" s="257"/>
      <c r="B10585" s="258" t="s">
        <v>14</v>
      </c>
    </row>
    <row r="10586">
      <c r="A10586" s="257"/>
      <c r="B10586" s="258" t="s">
        <v>14</v>
      </c>
    </row>
    <row r="10587">
      <c r="A10587" s="257"/>
      <c r="B10587" s="258" t="s">
        <v>14</v>
      </c>
    </row>
    <row r="10588">
      <c r="A10588" s="257"/>
      <c r="B10588" s="258" t="s">
        <v>14</v>
      </c>
    </row>
    <row r="10589">
      <c r="A10589" s="257"/>
      <c r="B10589" s="258" t="s">
        <v>14</v>
      </c>
    </row>
    <row r="10590">
      <c r="A10590" s="257"/>
      <c r="B10590" s="258" t="s">
        <v>14</v>
      </c>
    </row>
    <row r="10591">
      <c r="A10591" s="257"/>
      <c r="B10591" s="258" t="s">
        <v>14</v>
      </c>
    </row>
    <row r="10592">
      <c r="A10592" s="257"/>
      <c r="B10592" s="258" t="s">
        <v>14</v>
      </c>
    </row>
    <row r="10593">
      <c r="A10593" s="257"/>
      <c r="B10593" s="258" t="s">
        <v>14</v>
      </c>
    </row>
    <row r="10594">
      <c r="A10594" s="257"/>
      <c r="B10594" s="258" t="s">
        <v>14</v>
      </c>
    </row>
    <row r="10595">
      <c r="A10595" s="257"/>
      <c r="B10595" s="258" t="s">
        <v>14</v>
      </c>
    </row>
    <row r="10596">
      <c r="A10596" s="257"/>
      <c r="B10596" s="258" t="s">
        <v>14</v>
      </c>
    </row>
    <row r="10597">
      <c r="A10597" s="257"/>
      <c r="B10597" s="258" t="s">
        <v>14</v>
      </c>
    </row>
    <row r="10598">
      <c r="A10598" s="257"/>
      <c r="B10598" s="258" t="s">
        <v>14</v>
      </c>
    </row>
    <row r="10599">
      <c r="A10599" s="257"/>
      <c r="B10599" s="258" t="s">
        <v>14</v>
      </c>
    </row>
    <row r="10600">
      <c r="A10600" s="257"/>
      <c r="B10600" s="258" t="s">
        <v>14</v>
      </c>
    </row>
    <row r="10601">
      <c r="A10601" s="257"/>
      <c r="B10601" s="258" t="s">
        <v>14</v>
      </c>
    </row>
    <row r="10602">
      <c r="A10602" s="257"/>
      <c r="B10602" s="258" t="s">
        <v>14</v>
      </c>
    </row>
    <row r="10603">
      <c r="A10603" s="257"/>
      <c r="B10603" s="258" t="s">
        <v>14</v>
      </c>
    </row>
    <row r="10604">
      <c r="A10604" s="257"/>
      <c r="B10604" s="258" t="s">
        <v>14</v>
      </c>
    </row>
    <row r="10605">
      <c r="A10605" s="257"/>
      <c r="B10605" s="258" t="s">
        <v>14</v>
      </c>
    </row>
    <row r="10606">
      <c r="A10606" s="257"/>
      <c r="B10606" s="258" t="s">
        <v>14</v>
      </c>
    </row>
    <row r="10607">
      <c r="A10607" s="257"/>
      <c r="B10607" s="258" t="s">
        <v>14</v>
      </c>
    </row>
    <row r="10608">
      <c r="A10608" s="257"/>
      <c r="B10608" s="258" t="s">
        <v>14</v>
      </c>
    </row>
    <row r="10609">
      <c r="A10609" s="257"/>
      <c r="B10609" s="258" t="s">
        <v>14</v>
      </c>
    </row>
    <row r="10610">
      <c r="A10610" s="257"/>
      <c r="B10610" s="258" t="s">
        <v>14</v>
      </c>
    </row>
    <row r="10611">
      <c r="A10611" s="257"/>
      <c r="B10611" s="258" t="s">
        <v>14</v>
      </c>
    </row>
    <row r="10612">
      <c r="A10612" s="257"/>
      <c r="B10612" s="258" t="s">
        <v>14</v>
      </c>
    </row>
    <row r="10613">
      <c r="A10613" s="257"/>
      <c r="B10613" s="258" t="s">
        <v>14</v>
      </c>
    </row>
    <row r="10614">
      <c r="A10614" s="257"/>
      <c r="B10614" s="258" t="s">
        <v>14</v>
      </c>
    </row>
    <row r="10615">
      <c r="A10615" s="257"/>
      <c r="B10615" s="258" t="s">
        <v>14</v>
      </c>
    </row>
    <row r="10616">
      <c r="A10616" s="257"/>
      <c r="B10616" s="258" t="s">
        <v>14</v>
      </c>
    </row>
    <row r="10617">
      <c r="A10617" s="257"/>
      <c r="B10617" s="258" t="s">
        <v>14</v>
      </c>
    </row>
    <row r="10618">
      <c r="A10618" s="257"/>
      <c r="B10618" s="258" t="s">
        <v>14</v>
      </c>
    </row>
    <row r="10619">
      <c r="A10619" s="257"/>
      <c r="B10619" s="258" t="s">
        <v>14</v>
      </c>
    </row>
    <row r="10620">
      <c r="A10620" s="257"/>
      <c r="B10620" s="258" t="s">
        <v>14</v>
      </c>
    </row>
    <row r="10621">
      <c r="A10621" s="257"/>
      <c r="B10621" s="258" t="s">
        <v>14</v>
      </c>
    </row>
    <row r="10622">
      <c r="A10622" s="257"/>
      <c r="B10622" s="258" t="s">
        <v>14</v>
      </c>
    </row>
    <row r="10623">
      <c r="A10623" s="257"/>
      <c r="B10623" s="258" t="s">
        <v>14</v>
      </c>
    </row>
    <row r="10624">
      <c r="A10624" s="257"/>
      <c r="B10624" s="258" t="s">
        <v>14</v>
      </c>
    </row>
    <row r="10625">
      <c r="A10625" s="257"/>
      <c r="B10625" s="258" t="s">
        <v>14</v>
      </c>
    </row>
    <row r="10626">
      <c r="A10626" s="257"/>
      <c r="B10626" s="258" t="s">
        <v>14</v>
      </c>
    </row>
    <row r="10627">
      <c r="A10627" s="257"/>
      <c r="B10627" s="258" t="s">
        <v>14</v>
      </c>
    </row>
    <row r="10628">
      <c r="A10628" s="257"/>
      <c r="B10628" s="258" t="s">
        <v>14</v>
      </c>
    </row>
    <row r="10629">
      <c r="A10629" s="257"/>
      <c r="B10629" s="258" t="s">
        <v>14</v>
      </c>
    </row>
    <row r="10630">
      <c r="A10630" s="257"/>
      <c r="B10630" s="258" t="s">
        <v>14</v>
      </c>
    </row>
    <row r="10631">
      <c r="A10631" s="257"/>
      <c r="B10631" s="258" t="s">
        <v>14</v>
      </c>
    </row>
    <row r="10632">
      <c r="A10632" s="257"/>
      <c r="B10632" s="258" t="s">
        <v>14</v>
      </c>
    </row>
    <row r="10633">
      <c r="A10633" s="257"/>
      <c r="B10633" s="258" t="s">
        <v>14</v>
      </c>
    </row>
    <row r="10634">
      <c r="A10634" s="257"/>
      <c r="B10634" s="258" t="s">
        <v>14</v>
      </c>
    </row>
    <row r="10635">
      <c r="A10635" s="257"/>
      <c r="B10635" s="258" t="s">
        <v>14</v>
      </c>
    </row>
    <row r="10636">
      <c r="A10636" s="257"/>
      <c r="B10636" s="258" t="s">
        <v>14</v>
      </c>
    </row>
    <row r="10637">
      <c r="A10637" s="257"/>
      <c r="B10637" s="258" t="s">
        <v>14</v>
      </c>
    </row>
    <row r="10638">
      <c r="A10638" s="257"/>
      <c r="B10638" s="258" t="s">
        <v>14</v>
      </c>
    </row>
    <row r="10639">
      <c r="A10639" s="257"/>
      <c r="B10639" s="258" t="s">
        <v>14</v>
      </c>
    </row>
    <row r="10640">
      <c r="A10640" s="257"/>
      <c r="B10640" s="258" t="s">
        <v>14</v>
      </c>
    </row>
    <row r="10641">
      <c r="A10641" s="257"/>
      <c r="B10641" s="258" t="s">
        <v>14</v>
      </c>
    </row>
    <row r="10642">
      <c r="A10642" s="257"/>
      <c r="B10642" s="258" t="s">
        <v>14</v>
      </c>
    </row>
    <row r="10643">
      <c r="A10643" s="257"/>
      <c r="B10643" s="258" t="s">
        <v>14</v>
      </c>
    </row>
    <row r="10644">
      <c r="A10644" s="257"/>
      <c r="B10644" s="258" t="s">
        <v>14</v>
      </c>
    </row>
    <row r="10645">
      <c r="A10645" s="257"/>
      <c r="B10645" s="258" t="s">
        <v>14</v>
      </c>
    </row>
    <row r="10646">
      <c r="A10646" s="257"/>
      <c r="B10646" s="258" t="s">
        <v>14</v>
      </c>
    </row>
    <row r="10647">
      <c r="A10647" s="257"/>
      <c r="B10647" s="258" t="s">
        <v>14</v>
      </c>
    </row>
    <row r="10648">
      <c r="A10648" s="257"/>
      <c r="B10648" s="258" t="s">
        <v>14</v>
      </c>
    </row>
    <row r="10649">
      <c r="A10649" s="257"/>
      <c r="B10649" s="258" t="s">
        <v>14</v>
      </c>
    </row>
    <row r="10650">
      <c r="A10650" s="257"/>
      <c r="B10650" s="258" t="s">
        <v>14</v>
      </c>
    </row>
    <row r="10651">
      <c r="A10651" s="257"/>
      <c r="B10651" s="258" t="s">
        <v>14</v>
      </c>
    </row>
    <row r="10652">
      <c r="A10652" s="257"/>
      <c r="B10652" s="258" t="s">
        <v>14</v>
      </c>
    </row>
    <row r="10653">
      <c r="A10653" s="257"/>
      <c r="B10653" s="258" t="s">
        <v>14</v>
      </c>
    </row>
    <row r="10654">
      <c r="A10654" s="257"/>
      <c r="B10654" s="258" t="s">
        <v>14</v>
      </c>
    </row>
    <row r="10655">
      <c r="A10655" s="257"/>
      <c r="B10655" s="258" t="s">
        <v>14</v>
      </c>
    </row>
    <row r="10656">
      <c r="A10656" s="257"/>
      <c r="B10656" s="258" t="s">
        <v>14</v>
      </c>
    </row>
    <row r="10657">
      <c r="A10657" s="257"/>
      <c r="B10657" s="258" t="s">
        <v>14</v>
      </c>
    </row>
    <row r="10658">
      <c r="A10658" s="257"/>
      <c r="B10658" s="258" t="s">
        <v>14</v>
      </c>
    </row>
    <row r="10659">
      <c r="A10659" s="257"/>
      <c r="B10659" s="258" t="s">
        <v>14</v>
      </c>
    </row>
    <row r="10660">
      <c r="A10660" s="257"/>
      <c r="B10660" s="258" t="s">
        <v>14</v>
      </c>
    </row>
    <row r="10661">
      <c r="A10661" s="257"/>
      <c r="B10661" s="258" t="s">
        <v>14</v>
      </c>
    </row>
    <row r="10662">
      <c r="A10662" s="257"/>
      <c r="B10662" s="258" t="s">
        <v>14</v>
      </c>
    </row>
    <row r="10663">
      <c r="A10663" s="257"/>
      <c r="B10663" s="258" t="s">
        <v>14</v>
      </c>
    </row>
    <row r="10664">
      <c r="A10664" s="257"/>
      <c r="B10664" s="258" t="s">
        <v>14</v>
      </c>
    </row>
    <row r="10665">
      <c r="A10665" s="257"/>
      <c r="B10665" s="258" t="s">
        <v>14</v>
      </c>
    </row>
    <row r="10666">
      <c r="A10666" s="257"/>
      <c r="B10666" s="258" t="s">
        <v>14</v>
      </c>
    </row>
    <row r="10667">
      <c r="A10667" s="257"/>
      <c r="B10667" s="258" t="s">
        <v>14</v>
      </c>
    </row>
    <row r="10668">
      <c r="A10668" s="257"/>
      <c r="B10668" s="258" t="s">
        <v>14</v>
      </c>
    </row>
    <row r="10669">
      <c r="A10669" s="257"/>
      <c r="B10669" s="258" t="s">
        <v>14</v>
      </c>
    </row>
    <row r="10670">
      <c r="A10670" s="257"/>
      <c r="B10670" s="258" t="s">
        <v>14</v>
      </c>
    </row>
    <row r="10671">
      <c r="A10671" s="257"/>
      <c r="B10671" s="258" t="s">
        <v>14</v>
      </c>
    </row>
    <row r="10672">
      <c r="A10672" s="257"/>
      <c r="B10672" s="258" t="s">
        <v>14</v>
      </c>
    </row>
    <row r="10673">
      <c r="A10673" s="257"/>
      <c r="B10673" s="258" t="s">
        <v>14</v>
      </c>
    </row>
    <row r="10674">
      <c r="A10674" s="257"/>
      <c r="B10674" s="258" t="s">
        <v>14</v>
      </c>
    </row>
    <row r="10675">
      <c r="A10675" s="257"/>
      <c r="B10675" s="258" t="s">
        <v>14</v>
      </c>
    </row>
    <row r="10676">
      <c r="A10676" s="257"/>
      <c r="B10676" s="258" t="s">
        <v>14</v>
      </c>
    </row>
    <row r="10677">
      <c r="A10677" s="257"/>
      <c r="B10677" s="258" t="s">
        <v>14</v>
      </c>
    </row>
    <row r="10678">
      <c r="A10678" s="257"/>
      <c r="B10678" s="258" t="s">
        <v>14</v>
      </c>
    </row>
    <row r="10679">
      <c r="A10679" s="257"/>
      <c r="B10679" s="258" t="s">
        <v>14</v>
      </c>
    </row>
    <row r="10680">
      <c r="A10680" s="257"/>
      <c r="B10680" s="258" t="s">
        <v>14</v>
      </c>
    </row>
    <row r="10681">
      <c r="A10681" s="257"/>
      <c r="B10681" s="258" t="s">
        <v>14</v>
      </c>
    </row>
    <row r="10682">
      <c r="A10682" s="257"/>
      <c r="B10682" s="258" t="s">
        <v>14</v>
      </c>
    </row>
    <row r="10683">
      <c r="A10683" s="257"/>
      <c r="B10683" s="258" t="s">
        <v>14</v>
      </c>
    </row>
    <row r="10684">
      <c r="A10684" s="257"/>
      <c r="B10684" s="258" t="s">
        <v>14</v>
      </c>
    </row>
    <row r="10685">
      <c r="A10685" s="257"/>
      <c r="B10685" s="258" t="s">
        <v>14</v>
      </c>
    </row>
    <row r="10686">
      <c r="A10686" s="257"/>
      <c r="B10686" s="258" t="s">
        <v>14</v>
      </c>
    </row>
    <row r="10687">
      <c r="A10687" s="257"/>
      <c r="B10687" s="258" t="s">
        <v>14</v>
      </c>
    </row>
    <row r="10688">
      <c r="A10688" s="257"/>
      <c r="B10688" s="258" t="s">
        <v>14</v>
      </c>
    </row>
    <row r="10689">
      <c r="A10689" s="257"/>
      <c r="B10689" s="258" t="s">
        <v>14</v>
      </c>
    </row>
    <row r="10690">
      <c r="A10690" s="257"/>
      <c r="B10690" s="258" t="s">
        <v>14</v>
      </c>
    </row>
    <row r="10691">
      <c r="A10691" s="257"/>
      <c r="B10691" s="258" t="s">
        <v>14</v>
      </c>
    </row>
    <row r="10692">
      <c r="A10692" s="257"/>
      <c r="B10692" s="258" t="s">
        <v>14</v>
      </c>
    </row>
    <row r="10693">
      <c r="A10693" s="257"/>
      <c r="B10693" s="258" t="s">
        <v>14</v>
      </c>
    </row>
    <row r="10694">
      <c r="A10694" s="257"/>
      <c r="B10694" s="258" t="s">
        <v>14</v>
      </c>
    </row>
    <row r="10695">
      <c r="A10695" s="257"/>
      <c r="B10695" s="258" t="s">
        <v>14</v>
      </c>
    </row>
    <row r="10696">
      <c r="A10696" s="257"/>
      <c r="B10696" s="258" t="s">
        <v>14</v>
      </c>
    </row>
    <row r="10697">
      <c r="A10697" s="257"/>
      <c r="B10697" s="258" t="s">
        <v>14</v>
      </c>
    </row>
    <row r="10698">
      <c r="A10698" s="257"/>
      <c r="B10698" s="258" t="s">
        <v>14</v>
      </c>
    </row>
    <row r="10699">
      <c r="A10699" s="257"/>
      <c r="B10699" s="258" t="s">
        <v>14</v>
      </c>
    </row>
    <row r="10700">
      <c r="A10700" s="257"/>
      <c r="B10700" s="258" t="s">
        <v>14</v>
      </c>
    </row>
    <row r="10701">
      <c r="A10701" s="257"/>
      <c r="B10701" s="258" t="s">
        <v>14</v>
      </c>
    </row>
    <row r="10702">
      <c r="A10702" s="257"/>
      <c r="B10702" s="258" t="s">
        <v>14</v>
      </c>
    </row>
    <row r="10703">
      <c r="A10703" s="257"/>
      <c r="B10703" s="258" t="s">
        <v>14</v>
      </c>
    </row>
    <row r="10704">
      <c r="A10704" s="257"/>
      <c r="B10704" s="258" t="s">
        <v>14</v>
      </c>
    </row>
    <row r="10705">
      <c r="A10705" s="257"/>
      <c r="B10705" s="258" t="s">
        <v>14</v>
      </c>
    </row>
    <row r="10706">
      <c r="A10706" s="257"/>
      <c r="B10706" s="258" t="s">
        <v>14</v>
      </c>
    </row>
    <row r="10707">
      <c r="A10707" s="257"/>
      <c r="B10707" s="258" t="s">
        <v>14</v>
      </c>
    </row>
    <row r="10708">
      <c r="A10708" s="257"/>
      <c r="B10708" s="258" t="s">
        <v>14</v>
      </c>
    </row>
    <row r="10709">
      <c r="A10709" s="257"/>
      <c r="B10709" s="258" t="s">
        <v>14</v>
      </c>
    </row>
    <row r="10710">
      <c r="A10710" s="257"/>
      <c r="B10710" s="258" t="s">
        <v>14</v>
      </c>
    </row>
    <row r="10711">
      <c r="A10711" s="257"/>
      <c r="B10711" s="258" t="s">
        <v>14</v>
      </c>
    </row>
    <row r="10712">
      <c r="A10712" s="257"/>
      <c r="B10712" s="258" t="s">
        <v>14</v>
      </c>
    </row>
    <row r="10713">
      <c r="A10713" s="257"/>
      <c r="B10713" s="258" t="s">
        <v>14</v>
      </c>
    </row>
    <row r="10714">
      <c r="A10714" s="257"/>
      <c r="B10714" s="258" t="s">
        <v>14</v>
      </c>
    </row>
    <row r="10715">
      <c r="A10715" s="257"/>
      <c r="B10715" s="258" t="s">
        <v>14</v>
      </c>
    </row>
    <row r="10716">
      <c r="A10716" s="257"/>
      <c r="B10716" s="258" t="s">
        <v>14</v>
      </c>
    </row>
    <row r="10717">
      <c r="A10717" s="257"/>
      <c r="B10717" s="258" t="s">
        <v>14</v>
      </c>
    </row>
    <row r="10718">
      <c r="A10718" s="257"/>
      <c r="B10718" s="258" t="s">
        <v>14</v>
      </c>
    </row>
    <row r="10719">
      <c r="A10719" s="257"/>
      <c r="B10719" s="258" t="s">
        <v>14</v>
      </c>
    </row>
    <row r="10720">
      <c r="A10720" s="257"/>
      <c r="B10720" s="258" t="s">
        <v>14</v>
      </c>
    </row>
    <row r="10721">
      <c r="A10721" s="257"/>
      <c r="B10721" s="258" t="s">
        <v>14</v>
      </c>
    </row>
    <row r="10722">
      <c r="A10722" s="257"/>
      <c r="B10722" s="258" t="s">
        <v>14</v>
      </c>
    </row>
    <row r="10723">
      <c r="A10723" s="257"/>
      <c r="B10723" s="258" t="s">
        <v>14</v>
      </c>
    </row>
    <row r="10724">
      <c r="A10724" s="257"/>
      <c r="B10724" s="258" t="s">
        <v>14</v>
      </c>
    </row>
    <row r="10725">
      <c r="A10725" s="257"/>
      <c r="B10725" s="258" t="s">
        <v>14</v>
      </c>
    </row>
    <row r="10726">
      <c r="A10726" s="257"/>
      <c r="B10726" s="258" t="s">
        <v>14</v>
      </c>
    </row>
    <row r="10727">
      <c r="A10727" s="257"/>
      <c r="B10727" s="258" t="s">
        <v>14</v>
      </c>
    </row>
    <row r="10728">
      <c r="A10728" s="257"/>
      <c r="B10728" s="258" t="s">
        <v>14</v>
      </c>
    </row>
    <row r="10729">
      <c r="A10729" s="257"/>
      <c r="B10729" s="258" t="s">
        <v>14</v>
      </c>
    </row>
    <row r="10730">
      <c r="A10730" s="257"/>
      <c r="B10730" s="258" t="s">
        <v>14</v>
      </c>
    </row>
    <row r="10731">
      <c r="A10731" s="257"/>
      <c r="B10731" s="258" t="s">
        <v>14</v>
      </c>
    </row>
    <row r="10732">
      <c r="A10732" s="257"/>
      <c r="B10732" s="258" t="s">
        <v>14</v>
      </c>
    </row>
    <row r="10733">
      <c r="A10733" s="257"/>
      <c r="B10733" s="258" t="s">
        <v>14</v>
      </c>
    </row>
    <row r="10734">
      <c r="A10734" s="257"/>
      <c r="B10734" s="258" t="s">
        <v>14</v>
      </c>
    </row>
    <row r="10735">
      <c r="A10735" s="257"/>
      <c r="B10735" s="258" t="s">
        <v>14</v>
      </c>
    </row>
    <row r="10736">
      <c r="A10736" s="257"/>
      <c r="B10736" s="258" t="s">
        <v>14</v>
      </c>
    </row>
    <row r="10737">
      <c r="A10737" s="257"/>
      <c r="B10737" s="258" t="s">
        <v>14</v>
      </c>
    </row>
    <row r="10738">
      <c r="A10738" s="257"/>
      <c r="B10738" s="258" t="s">
        <v>14</v>
      </c>
    </row>
    <row r="10739">
      <c r="A10739" s="257"/>
      <c r="B10739" s="258" t="s">
        <v>14</v>
      </c>
    </row>
    <row r="10740">
      <c r="A10740" s="257"/>
      <c r="B10740" s="258" t="s">
        <v>14</v>
      </c>
    </row>
    <row r="10741">
      <c r="A10741" s="257"/>
      <c r="B10741" s="258" t="s">
        <v>14</v>
      </c>
    </row>
    <row r="10742">
      <c r="A10742" s="257"/>
      <c r="B10742" s="258" t="s">
        <v>14</v>
      </c>
    </row>
    <row r="10743">
      <c r="A10743" s="257"/>
      <c r="B10743" s="258" t="s">
        <v>14</v>
      </c>
    </row>
    <row r="10744">
      <c r="A10744" s="257"/>
      <c r="B10744" s="258" t="s">
        <v>14</v>
      </c>
    </row>
    <row r="10745">
      <c r="A10745" s="257"/>
      <c r="B10745" s="258" t="s">
        <v>14</v>
      </c>
    </row>
    <row r="10746">
      <c r="A10746" s="257"/>
      <c r="B10746" s="258" t="s">
        <v>14</v>
      </c>
    </row>
    <row r="10747">
      <c r="A10747" s="257"/>
      <c r="B10747" s="258" t="s">
        <v>14</v>
      </c>
    </row>
    <row r="10748">
      <c r="A10748" s="257"/>
      <c r="B10748" s="258" t="s">
        <v>14</v>
      </c>
    </row>
    <row r="10749">
      <c r="A10749" s="257"/>
      <c r="B10749" s="258" t="s">
        <v>14</v>
      </c>
    </row>
    <row r="10750">
      <c r="A10750" s="257"/>
      <c r="B10750" s="258" t="s">
        <v>14</v>
      </c>
    </row>
    <row r="10751">
      <c r="A10751" s="257"/>
      <c r="B10751" s="258" t="s">
        <v>14</v>
      </c>
    </row>
    <row r="10752">
      <c r="A10752" s="257"/>
      <c r="B10752" s="258" t="s">
        <v>14</v>
      </c>
    </row>
    <row r="10753">
      <c r="A10753" s="257"/>
      <c r="B10753" s="258" t="s">
        <v>14</v>
      </c>
    </row>
    <row r="10754">
      <c r="A10754" s="257"/>
      <c r="B10754" s="258" t="s">
        <v>14</v>
      </c>
    </row>
    <row r="10755">
      <c r="A10755" s="257"/>
      <c r="B10755" s="258" t="s">
        <v>14</v>
      </c>
    </row>
    <row r="10756">
      <c r="A10756" s="257"/>
      <c r="B10756" s="258" t="s">
        <v>14</v>
      </c>
    </row>
    <row r="10757">
      <c r="A10757" s="257"/>
      <c r="B10757" s="258" t="s">
        <v>14</v>
      </c>
    </row>
    <row r="10758">
      <c r="A10758" s="257"/>
      <c r="B10758" s="258" t="s">
        <v>14</v>
      </c>
    </row>
    <row r="10759">
      <c r="A10759" s="257"/>
      <c r="B10759" s="258" t="s">
        <v>14</v>
      </c>
    </row>
    <row r="10760">
      <c r="A10760" s="257"/>
      <c r="B10760" s="258" t="s">
        <v>14</v>
      </c>
    </row>
    <row r="10761">
      <c r="A10761" s="257"/>
      <c r="B10761" s="258" t="s">
        <v>14</v>
      </c>
    </row>
    <row r="10762">
      <c r="A10762" s="257"/>
      <c r="B10762" s="258" t="s">
        <v>14</v>
      </c>
    </row>
    <row r="10763">
      <c r="A10763" s="257"/>
      <c r="B10763" s="258" t="s">
        <v>14</v>
      </c>
    </row>
    <row r="10764">
      <c r="A10764" s="257"/>
      <c r="B10764" s="258" t="s">
        <v>14</v>
      </c>
    </row>
    <row r="10765">
      <c r="A10765" s="257"/>
      <c r="B10765" s="258" t="s">
        <v>14</v>
      </c>
    </row>
    <row r="10766">
      <c r="A10766" s="257"/>
      <c r="B10766" s="258" t="s">
        <v>14</v>
      </c>
    </row>
    <row r="10767">
      <c r="A10767" s="257"/>
      <c r="B10767" s="258" t="s">
        <v>14</v>
      </c>
    </row>
    <row r="10768">
      <c r="A10768" s="257"/>
      <c r="B10768" s="258" t="s">
        <v>14</v>
      </c>
    </row>
    <row r="10769">
      <c r="A10769" s="257"/>
      <c r="B10769" s="258" t="s">
        <v>14</v>
      </c>
    </row>
    <row r="10770">
      <c r="A10770" s="257"/>
      <c r="B10770" s="258" t="s">
        <v>14</v>
      </c>
    </row>
    <row r="10771">
      <c r="A10771" s="257"/>
      <c r="B10771" s="258" t="s">
        <v>14</v>
      </c>
    </row>
    <row r="10772">
      <c r="A10772" s="257"/>
      <c r="B10772" s="258" t="s">
        <v>14</v>
      </c>
    </row>
    <row r="10773">
      <c r="A10773" s="257"/>
      <c r="B10773" s="258" t="s">
        <v>14</v>
      </c>
    </row>
    <row r="10774">
      <c r="A10774" s="257"/>
      <c r="B10774" s="258" t="s">
        <v>14</v>
      </c>
    </row>
    <row r="10775">
      <c r="A10775" s="257"/>
      <c r="B10775" s="258" t="s">
        <v>14</v>
      </c>
    </row>
    <row r="10776">
      <c r="A10776" s="257"/>
      <c r="B10776" s="258" t="s">
        <v>14</v>
      </c>
    </row>
    <row r="10777">
      <c r="A10777" s="257"/>
      <c r="B10777" s="258" t="s">
        <v>14</v>
      </c>
    </row>
    <row r="10778">
      <c r="A10778" s="257"/>
      <c r="B10778" s="258" t="s">
        <v>14</v>
      </c>
    </row>
    <row r="10779">
      <c r="A10779" s="257"/>
      <c r="B10779" s="258" t="s">
        <v>14</v>
      </c>
    </row>
    <row r="10780">
      <c r="A10780" s="257"/>
      <c r="B10780" s="258" t="s">
        <v>14</v>
      </c>
    </row>
    <row r="10781">
      <c r="A10781" s="257"/>
      <c r="B10781" s="258" t="s">
        <v>14</v>
      </c>
    </row>
    <row r="10782">
      <c r="A10782" s="257"/>
      <c r="B10782" s="258" t="s">
        <v>14</v>
      </c>
    </row>
    <row r="10783">
      <c r="A10783" s="257"/>
      <c r="B10783" s="258" t="s">
        <v>14</v>
      </c>
    </row>
    <row r="10784">
      <c r="A10784" s="257"/>
      <c r="B10784" s="258" t="s">
        <v>14</v>
      </c>
    </row>
    <row r="10785">
      <c r="A10785" s="257"/>
      <c r="B10785" s="258" t="s">
        <v>14</v>
      </c>
    </row>
    <row r="10786">
      <c r="A10786" s="257"/>
      <c r="B10786" s="258" t="s">
        <v>14</v>
      </c>
    </row>
    <row r="10787">
      <c r="A10787" s="257"/>
      <c r="B10787" s="258" t="s">
        <v>14</v>
      </c>
    </row>
    <row r="10788">
      <c r="A10788" s="257"/>
      <c r="B10788" s="258" t="s">
        <v>14</v>
      </c>
    </row>
    <row r="10789">
      <c r="A10789" s="257"/>
      <c r="B10789" s="258" t="s">
        <v>14</v>
      </c>
    </row>
    <row r="10790">
      <c r="A10790" s="257"/>
      <c r="B10790" s="258" t="s">
        <v>14</v>
      </c>
    </row>
    <row r="10791">
      <c r="A10791" s="257"/>
      <c r="B10791" s="258" t="s">
        <v>14</v>
      </c>
    </row>
    <row r="10792">
      <c r="A10792" s="257"/>
      <c r="B10792" s="258" t="s">
        <v>14</v>
      </c>
    </row>
    <row r="10793">
      <c r="A10793" s="257"/>
      <c r="B10793" s="258" t="s">
        <v>14</v>
      </c>
    </row>
    <row r="10794">
      <c r="A10794" s="257"/>
      <c r="B10794" s="258" t="s">
        <v>14</v>
      </c>
    </row>
    <row r="10795">
      <c r="A10795" s="257"/>
      <c r="B10795" s="258" t="s">
        <v>14</v>
      </c>
    </row>
    <row r="10796">
      <c r="A10796" s="257"/>
      <c r="B10796" s="258" t="s">
        <v>14</v>
      </c>
    </row>
    <row r="10797">
      <c r="A10797" s="257"/>
      <c r="B10797" s="258" t="s">
        <v>14</v>
      </c>
    </row>
    <row r="10798">
      <c r="A10798" s="257"/>
      <c r="B10798" s="258" t="s">
        <v>14</v>
      </c>
    </row>
    <row r="10799">
      <c r="A10799" s="257"/>
      <c r="B10799" s="258" t="s">
        <v>14</v>
      </c>
    </row>
    <row r="10800">
      <c r="A10800" s="257"/>
      <c r="B10800" s="258" t="s">
        <v>14</v>
      </c>
    </row>
    <row r="10801">
      <c r="A10801" s="257"/>
      <c r="B10801" s="258" t="s">
        <v>14</v>
      </c>
    </row>
    <row r="10802">
      <c r="A10802" s="257"/>
      <c r="B10802" s="258" t="s">
        <v>14</v>
      </c>
    </row>
    <row r="10803">
      <c r="A10803" s="257"/>
      <c r="B10803" s="258" t="s">
        <v>14</v>
      </c>
    </row>
    <row r="10804">
      <c r="A10804" s="257"/>
      <c r="B10804" s="258" t="s">
        <v>14</v>
      </c>
    </row>
    <row r="10805">
      <c r="A10805" s="257"/>
      <c r="B10805" s="258" t="s">
        <v>14</v>
      </c>
    </row>
    <row r="10806">
      <c r="A10806" s="257"/>
      <c r="B10806" s="258" t="s">
        <v>14</v>
      </c>
    </row>
    <row r="10807">
      <c r="A10807" s="257"/>
      <c r="B10807" s="258" t="s">
        <v>14</v>
      </c>
    </row>
    <row r="10808">
      <c r="A10808" s="257"/>
      <c r="B10808" s="258" t="s">
        <v>14</v>
      </c>
    </row>
    <row r="10809">
      <c r="A10809" s="257"/>
      <c r="B10809" s="258" t="s">
        <v>14</v>
      </c>
    </row>
    <row r="10810">
      <c r="A10810" s="257"/>
      <c r="B10810" s="258" t="s">
        <v>14</v>
      </c>
    </row>
    <row r="10811">
      <c r="A10811" s="257"/>
      <c r="B10811" s="258" t="s">
        <v>14</v>
      </c>
    </row>
    <row r="10812">
      <c r="A10812" s="257"/>
      <c r="B10812" s="258" t="s">
        <v>14</v>
      </c>
    </row>
    <row r="10813">
      <c r="A10813" s="257"/>
      <c r="B10813" s="258" t="s">
        <v>14</v>
      </c>
    </row>
    <row r="10814">
      <c r="A10814" s="257"/>
      <c r="B10814" s="258" t="s">
        <v>14</v>
      </c>
    </row>
    <row r="10815">
      <c r="A10815" s="257"/>
      <c r="B10815" s="258" t="s">
        <v>14</v>
      </c>
    </row>
    <row r="10816">
      <c r="A10816" s="257"/>
      <c r="B10816" s="258" t="s">
        <v>14</v>
      </c>
    </row>
    <row r="10817">
      <c r="A10817" s="257"/>
      <c r="B10817" s="258" t="s">
        <v>14</v>
      </c>
    </row>
    <row r="10818">
      <c r="A10818" s="257"/>
      <c r="B10818" s="258" t="s">
        <v>14</v>
      </c>
    </row>
    <row r="10819">
      <c r="A10819" s="257"/>
      <c r="B10819" s="258" t="s">
        <v>14</v>
      </c>
    </row>
    <row r="10820">
      <c r="A10820" s="257"/>
      <c r="B10820" s="258" t="s">
        <v>14</v>
      </c>
    </row>
    <row r="10821">
      <c r="A10821" s="257"/>
      <c r="B10821" s="258" t="s">
        <v>14</v>
      </c>
    </row>
    <row r="10822">
      <c r="A10822" s="257"/>
      <c r="B10822" s="258" t="s">
        <v>14</v>
      </c>
    </row>
    <row r="10823">
      <c r="A10823" s="257"/>
      <c r="B10823" s="258" t="s">
        <v>14</v>
      </c>
    </row>
    <row r="10824">
      <c r="A10824" s="257"/>
      <c r="B10824" s="258" t="s">
        <v>14</v>
      </c>
    </row>
    <row r="10825">
      <c r="A10825" s="257"/>
      <c r="B10825" s="258" t="s">
        <v>14</v>
      </c>
    </row>
    <row r="10826">
      <c r="A10826" s="257"/>
      <c r="B10826" s="258" t="s">
        <v>14</v>
      </c>
    </row>
    <row r="10827">
      <c r="A10827" s="257"/>
      <c r="B10827" s="258" t="s">
        <v>14</v>
      </c>
    </row>
    <row r="10828">
      <c r="A10828" s="257"/>
      <c r="B10828" s="258" t="s">
        <v>14</v>
      </c>
    </row>
    <row r="10829">
      <c r="A10829" s="257"/>
      <c r="B10829" s="258" t="s">
        <v>14</v>
      </c>
    </row>
    <row r="10830">
      <c r="A10830" s="257"/>
      <c r="B10830" s="258" t="s">
        <v>14</v>
      </c>
    </row>
    <row r="10831">
      <c r="A10831" s="257"/>
      <c r="B10831" s="258" t="s">
        <v>14</v>
      </c>
    </row>
    <row r="10832">
      <c r="A10832" s="257"/>
      <c r="B10832" s="258" t="s">
        <v>14</v>
      </c>
    </row>
    <row r="10833">
      <c r="A10833" s="257"/>
      <c r="B10833" s="258" t="s">
        <v>14</v>
      </c>
    </row>
    <row r="10834">
      <c r="A10834" s="257"/>
      <c r="B10834" s="258" t="s">
        <v>14</v>
      </c>
    </row>
    <row r="10835">
      <c r="A10835" s="257"/>
      <c r="B10835" s="258" t="s">
        <v>14</v>
      </c>
    </row>
    <row r="10836">
      <c r="A10836" s="257"/>
      <c r="B10836" s="258" t="s">
        <v>14</v>
      </c>
    </row>
    <row r="10837">
      <c r="A10837" s="257"/>
      <c r="B10837" s="258" t="s">
        <v>14</v>
      </c>
    </row>
    <row r="10838">
      <c r="A10838" s="257"/>
      <c r="B10838" s="258" t="s">
        <v>14</v>
      </c>
    </row>
    <row r="10839">
      <c r="A10839" s="257"/>
      <c r="B10839" s="258" t="s">
        <v>14</v>
      </c>
    </row>
    <row r="10840">
      <c r="A10840" s="257"/>
      <c r="B10840" s="258" t="s">
        <v>14</v>
      </c>
    </row>
    <row r="10841">
      <c r="A10841" s="257"/>
      <c r="B10841" s="258" t="s">
        <v>14</v>
      </c>
    </row>
    <row r="10842">
      <c r="A10842" s="257"/>
      <c r="B10842" s="258" t="s">
        <v>14</v>
      </c>
    </row>
    <row r="10843">
      <c r="A10843" s="257"/>
      <c r="B10843" s="258" t="s">
        <v>14</v>
      </c>
    </row>
    <row r="10844">
      <c r="A10844" s="257"/>
      <c r="B10844" s="258" t="s">
        <v>14</v>
      </c>
    </row>
    <row r="10845">
      <c r="A10845" s="257"/>
      <c r="B10845" s="258" t="s">
        <v>14</v>
      </c>
    </row>
    <row r="10846">
      <c r="A10846" s="257"/>
      <c r="B10846" s="258" t="s">
        <v>14</v>
      </c>
    </row>
    <row r="10847">
      <c r="A10847" s="257"/>
      <c r="B10847" s="258" t="s">
        <v>14</v>
      </c>
    </row>
    <row r="10848">
      <c r="A10848" s="257"/>
      <c r="B10848" s="258" t="s">
        <v>14</v>
      </c>
    </row>
    <row r="10849">
      <c r="A10849" s="257"/>
      <c r="B10849" s="258" t="s">
        <v>14</v>
      </c>
    </row>
    <row r="10850">
      <c r="A10850" s="257"/>
      <c r="B10850" s="258" t="s">
        <v>14</v>
      </c>
    </row>
    <row r="10851">
      <c r="A10851" s="257"/>
      <c r="B10851" s="258" t="s">
        <v>14</v>
      </c>
    </row>
    <row r="10852">
      <c r="A10852" s="257"/>
      <c r="B10852" s="258" t="s">
        <v>14</v>
      </c>
    </row>
    <row r="10853">
      <c r="A10853" s="257"/>
      <c r="B10853" s="258" t="s">
        <v>14</v>
      </c>
    </row>
    <row r="10854">
      <c r="A10854" s="257"/>
      <c r="B10854" s="258" t="s">
        <v>14</v>
      </c>
    </row>
    <row r="10855">
      <c r="A10855" s="257"/>
      <c r="B10855" s="258" t="s">
        <v>14</v>
      </c>
    </row>
    <row r="10856">
      <c r="A10856" s="257"/>
      <c r="B10856" s="258" t="s">
        <v>14</v>
      </c>
    </row>
    <row r="10857">
      <c r="A10857" s="257"/>
      <c r="B10857" s="258" t="s">
        <v>14</v>
      </c>
    </row>
    <row r="10858">
      <c r="A10858" s="257"/>
      <c r="B10858" s="258" t="s">
        <v>14</v>
      </c>
    </row>
    <row r="10859">
      <c r="A10859" s="257"/>
      <c r="B10859" s="258" t="s">
        <v>14</v>
      </c>
    </row>
    <row r="10860">
      <c r="A10860" s="257"/>
      <c r="B10860" s="258" t="s">
        <v>14</v>
      </c>
    </row>
    <row r="10861">
      <c r="A10861" s="257"/>
      <c r="B10861" s="258" t="s">
        <v>14</v>
      </c>
    </row>
    <row r="10862">
      <c r="A10862" s="257"/>
      <c r="B10862" s="258" t="s">
        <v>14</v>
      </c>
    </row>
    <row r="10863">
      <c r="A10863" s="257"/>
      <c r="B10863" s="258" t="s">
        <v>14</v>
      </c>
    </row>
    <row r="10864">
      <c r="A10864" s="257"/>
      <c r="B10864" s="258" t="s">
        <v>14</v>
      </c>
    </row>
    <row r="10865">
      <c r="A10865" s="257"/>
      <c r="B10865" s="258" t="s">
        <v>14</v>
      </c>
    </row>
    <row r="10866">
      <c r="A10866" s="257"/>
      <c r="B10866" s="258" t="s">
        <v>14</v>
      </c>
    </row>
    <row r="10867">
      <c r="A10867" s="257"/>
      <c r="B10867" s="258" t="s">
        <v>14</v>
      </c>
    </row>
    <row r="10868">
      <c r="A10868" s="257"/>
      <c r="B10868" s="258" t="s">
        <v>14</v>
      </c>
    </row>
    <row r="10869">
      <c r="A10869" s="257"/>
      <c r="B10869" s="258" t="s">
        <v>14</v>
      </c>
    </row>
    <row r="10870">
      <c r="A10870" s="257"/>
      <c r="B10870" s="258" t="s">
        <v>14</v>
      </c>
    </row>
    <row r="10871">
      <c r="A10871" s="257"/>
      <c r="B10871" s="258" t="s">
        <v>14</v>
      </c>
    </row>
    <row r="10872">
      <c r="A10872" s="257"/>
      <c r="B10872" s="258" t="s">
        <v>14</v>
      </c>
    </row>
    <row r="10873">
      <c r="A10873" s="257"/>
      <c r="B10873" s="258" t="s">
        <v>14</v>
      </c>
    </row>
    <row r="10874">
      <c r="A10874" s="257"/>
      <c r="B10874" s="258" t="s">
        <v>14</v>
      </c>
    </row>
    <row r="10875">
      <c r="A10875" s="257"/>
      <c r="B10875" s="258" t="s">
        <v>14</v>
      </c>
    </row>
    <row r="10876">
      <c r="A10876" s="257"/>
      <c r="B10876" s="258" t="s">
        <v>14</v>
      </c>
    </row>
    <row r="10877">
      <c r="A10877" s="257"/>
      <c r="B10877" s="258" t="s">
        <v>14</v>
      </c>
    </row>
    <row r="10878">
      <c r="A10878" s="257"/>
      <c r="B10878" s="258" t="s">
        <v>14</v>
      </c>
    </row>
    <row r="10879">
      <c r="A10879" s="257"/>
      <c r="B10879" s="258" t="s">
        <v>14</v>
      </c>
    </row>
    <row r="10880">
      <c r="A10880" s="257"/>
      <c r="B10880" s="258" t="s">
        <v>14</v>
      </c>
    </row>
    <row r="10881">
      <c r="A10881" s="257"/>
      <c r="B10881" s="258" t="s">
        <v>14</v>
      </c>
    </row>
    <row r="10882">
      <c r="A10882" s="257"/>
      <c r="B10882" s="258" t="s">
        <v>14</v>
      </c>
    </row>
    <row r="10883">
      <c r="A10883" s="257"/>
      <c r="B10883" s="258" t="s">
        <v>14</v>
      </c>
    </row>
    <row r="10884">
      <c r="A10884" s="257"/>
      <c r="B10884" s="258" t="s">
        <v>14</v>
      </c>
    </row>
    <row r="10885">
      <c r="A10885" s="257"/>
      <c r="B10885" s="258" t="s">
        <v>14</v>
      </c>
    </row>
    <row r="10886">
      <c r="A10886" s="257"/>
      <c r="B10886" s="258" t="s">
        <v>14</v>
      </c>
    </row>
    <row r="10887">
      <c r="A10887" s="257"/>
      <c r="B10887" s="258" t="s">
        <v>14</v>
      </c>
    </row>
    <row r="10888">
      <c r="A10888" s="257"/>
      <c r="B10888" s="258" t="s">
        <v>14</v>
      </c>
    </row>
    <row r="10889">
      <c r="A10889" s="257"/>
      <c r="B10889" s="258" t="s">
        <v>14</v>
      </c>
    </row>
    <row r="10890">
      <c r="A10890" s="257"/>
      <c r="B10890" s="258" t="s">
        <v>14</v>
      </c>
    </row>
    <row r="10891">
      <c r="A10891" s="257"/>
      <c r="B10891" s="258" t="s">
        <v>14</v>
      </c>
    </row>
    <row r="10892">
      <c r="A10892" s="257"/>
      <c r="B10892" s="258" t="s">
        <v>14</v>
      </c>
    </row>
    <row r="10893">
      <c r="A10893" s="257"/>
      <c r="B10893" s="258" t="s">
        <v>14</v>
      </c>
    </row>
    <row r="10894">
      <c r="A10894" s="257"/>
      <c r="B10894" s="258" t="s">
        <v>14</v>
      </c>
    </row>
    <row r="10895">
      <c r="A10895" s="257"/>
      <c r="B10895" s="258" t="s">
        <v>14</v>
      </c>
    </row>
    <row r="10896">
      <c r="A10896" s="257"/>
      <c r="B10896" s="258" t="s">
        <v>14</v>
      </c>
    </row>
    <row r="10897">
      <c r="A10897" s="257"/>
      <c r="B10897" s="258" t="s">
        <v>14</v>
      </c>
    </row>
    <row r="10898">
      <c r="A10898" s="257"/>
      <c r="B10898" s="258" t="s">
        <v>14</v>
      </c>
    </row>
    <row r="10899">
      <c r="A10899" s="257"/>
      <c r="B10899" s="258" t="s">
        <v>14</v>
      </c>
    </row>
    <row r="10900">
      <c r="A10900" s="257"/>
      <c r="B10900" s="258" t="s">
        <v>14</v>
      </c>
    </row>
    <row r="10901">
      <c r="A10901" s="257"/>
      <c r="B10901" s="258" t="s">
        <v>14</v>
      </c>
    </row>
    <row r="10902">
      <c r="A10902" s="257"/>
      <c r="B10902" s="258" t="s">
        <v>14</v>
      </c>
    </row>
    <row r="10903">
      <c r="A10903" s="257"/>
      <c r="B10903" s="258" t="s">
        <v>14</v>
      </c>
    </row>
    <row r="10904">
      <c r="A10904" s="257"/>
      <c r="B10904" s="258" t="s">
        <v>14</v>
      </c>
    </row>
    <row r="10905">
      <c r="A10905" s="257"/>
      <c r="B10905" s="258" t="s">
        <v>14</v>
      </c>
    </row>
    <row r="10906">
      <c r="A10906" s="257"/>
      <c r="B10906" s="258" t="s">
        <v>14</v>
      </c>
    </row>
    <row r="10907">
      <c r="A10907" s="257"/>
      <c r="B10907" s="258" t="s">
        <v>14</v>
      </c>
    </row>
    <row r="10908">
      <c r="A10908" s="257"/>
      <c r="B10908" s="258" t="s">
        <v>14</v>
      </c>
    </row>
    <row r="10909">
      <c r="A10909" s="257"/>
      <c r="B10909" s="258" t="s">
        <v>14</v>
      </c>
    </row>
    <row r="10910">
      <c r="A10910" s="257"/>
      <c r="B10910" s="258" t="s">
        <v>14</v>
      </c>
    </row>
    <row r="10911">
      <c r="A10911" s="257"/>
      <c r="B10911" s="258" t="s">
        <v>14</v>
      </c>
    </row>
    <row r="10912">
      <c r="A10912" s="257"/>
      <c r="B10912" s="258" t="s">
        <v>14</v>
      </c>
    </row>
    <row r="10913">
      <c r="A10913" s="257"/>
      <c r="B10913" s="258" t="s">
        <v>14</v>
      </c>
    </row>
    <row r="10914">
      <c r="A10914" s="257"/>
      <c r="B10914" s="258" t="s">
        <v>14</v>
      </c>
    </row>
    <row r="10915">
      <c r="A10915" s="257"/>
      <c r="B10915" s="258" t="s">
        <v>14</v>
      </c>
    </row>
    <row r="10916">
      <c r="A10916" s="257"/>
      <c r="B10916" s="258" t="s">
        <v>14</v>
      </c>
    </row>
    <row r="10917">
      <c r="A10917" s="257"/>
      <c r="B10917" s="258" t="s">
        <v>14</v>
      </c>
    </row>
    <row r="10918">
      <c r="A10918" s="257"/>
      <c r="B10918" s="258" t="s">
        <v>14</v>
      </c>
    </row>
    <row r="10919">
      <c r="A10919" s="257"/>
      <c r="B10919" s="258" t="s">
        <v>14</v>
      </c>
    </row>
    <row r="10920">
      <c r="A10920" s="257"/>
      <c r="B10920" s="258" t="s">
        <v>14</v>
      </c>
    </row>
    <row r="10921">
      <c r="A10921" s="257"/>
      <c r="B10921" s="258" t="s">
        <v>14</v>
      </c>
    </row>
    <row r="10922">
      <c r="A10922" s="257"/>
      <c r="B10922" s="258" t="s">
        <v>14</v>
      </c>
    </row>
    <row r="10923">
      <c r="A10923" s="257"/>
      <c r="B10923" s="258" t="s">
        <v>14</v>
      </c>
    </row>
    <row r="10924">
      <c r="A10924" s="257"/>
      <c r="B10924" s="258" t="s">
        <v>14</v>
      </c>
    </row>
    <row r="10925">
      <c r="A10925" s="257"/>
      <c r="B10925" s="258" t="s">
        <v>14</v>
      </c>
    </row>
    <row r="10926">
      <c r="A10926" s="257"/>
      <c r="B10926" s="258" t="s">
        <v>14</v>
      </c>
    </row>
    <row r="10927">
      <c r="A10927" s="257"/>
      <c r="B10927" s="258" t="s">
        <v>14</v>
      </c>
    </row>
    <row r="10928">
      <c r="A10928" s="257"/>
      <c r="B10928" s="258" t="s">
        <v>14</v>
      </c>
    </row>
    <row r="10929">
      <c r="A10929" s="257"/>
      <c r="B10929" s="258" t="s">
        <v>14</v>
      </c>
    </row>
    <row r="10930">
      <c r="A10930" s="257"/>
      <c r="B10930" s="258" t="s">
        <v>14</v>
      </c>
    </row>
    <row r="10931">
      <c r="A10931" s="257"/>
      <c r="B10931" s="258" t="s">
        <v>14</v>
      </c>
    </row>
    <row r="10932">
      <c r="A10932" s="257"/>
      <c r="B10932" s="258" t="s">
        <v>14</v>
      </c>
    </row>
    <row r="10933">
      <c r="A10933" s="257"/>
      <c r="B10933" s="258" t="s">
        <v>14</v>
      </c>
    </row>
    <row r="10934">
      <c r="A10934" s="257"/>
      <c r="B10934" s="258" t="s">
        <v>14</v>
      </c>
    </row>
    <row r="10935">
      <c r="A10935" s="257"/>
      <c r="B10935" s="258" t="s">
        <v>14</v>
      </c>
    </row>
    <row r="10936">
      <c r="A10936" s="257"/>
      <c r="B10936" s="258" t="s">
        <v>14</v>
      </c>
    </row>
    <row r="10937">
      <c r="A10937" s="257"/>
      <c r="B10937" s="258" t="s">
        <v>14</v>
      </c>
    </row>
    <row r="10938">
      <c r="A10938" s="257"/>
      <c r="B10938" s="258" t="s">
        <v>14</v>
      </c>
    </row>
    <row r="10939">
      <c r="A10939" s="257"/>
      <c r="B10939" s="258" t="s">
        <v>14</v>
      </c>
    </row>
    <row r="10940">
      <c r="A10940" s="257"/>
      <c r="B10940" s="258" t="s">
        <v>14</v>
      </c>
    </row>
    <row r="10941">
      <c r="A10941" s="257"/>
      <c r="B10941" s="258" t="s">
        <v>14</v>
      </c>
    </row>
    <row r="10942">
      <c r="A10942" s="257"/>
      <c r="B10942" s="258" t="s">
        <v>14</v>
      </c>
    </row>
    <row r="10943">
      <c r="A10943" s="257"/>
      <c r="B10943" s="258" t="s">
        <v>14</v>
      </c>
    </row>
    <row r="10944">
      <c r="A10944" s="257"/>
      <c r="B10944" s="258" t="s">
        <v>14</v>
      </c>
    </row>
    <row r="10945">
      <c r="A10945" s="257"/>
      <c r="B10945" s="258" t="s">
        <v>14</v>
      </c>
    </row>
    <row r="10946">
      <c r="A10946" s="257"/>
      <c r="B10946" s="258" t="s">
        <v>14</v>
      </c>
    </row>
    <row r="10947">
      <c r="A10947" s="257"/>
      <c r="B10947" s="258" t="s">
        <v>14</v>
      </c>
    </row>
    <row r="10948">
      <c r="A10948" s="257"/>
      <c r="B10948" s="258" t="s">
        <v>14</v>
      </c>
    </row>
    <row r="10949">
      <c r="A10949" s="257"/>
      <c r="B10949" s="258" t="s">
        <v>14</v>
      </c>
    </row>
    <row r="10950">
      <c r="A10950" s="257"/>
      <c r="B10950" s="258" t="s">
        <v>14</v>
      </c>
    </row>
    <row r="10951">
      <c r="A10951" s="257"/>
      <c r="B10951" s="258" t="s">
        <v>14</v>
      </c>
    </row>
    <row r="10952">
      <c r="A10952" s="257"/>
      <c r="B10952" s="258" t="s">
        <v>14</v>
      </c>
    </row>
    <row r="10953">
      <c r="A10953" s="257"/>
      <c r="B10953" s="258" t="s">
        <v>14</v>
      </c>
    </row>
    <row r="10954">
      <c r="A10954" s="257"/>
      <c r="B10954" s="258" t="s">
        <v>14</v>
      </c>
    </row>
    <row r="10955">
      <c r="A10955" s="257"/>
      <c r="B10955" s="258" t="s">
        <v>14</v>
      </c>
    </row>
    <row r="10956">
      <c r="A10956" s="257"/>
      <c r="B10956" s="258" t="s">
        <v>14</v>
      </c>
    </row>
    <row r="10957">
      <c r="A10957" s="257"/>
      <c r="B10957" s="258" t="s">
        <v>14</v>
      </c>
    </row>
    <row r="10958">
      <c r="A10958" s="257"/>
      <c r="B10958" s="258" t="s">
        <v>14</v>
      </c>
    </row>
    <row r="10959">
      <c r="A10959" s="257"/>
      <c r="B10959" s="258" t="s">
        <v>14</v>
      </c>
    </row>
    <row r="10960">
      <c r="A10960" s="257"/>
      <c r="B10960" s="258" t="s">
        <v>14</v>
      </c>
    </row>
    <row r="10961">
      <c r="A10961" s="257"/>
      <c r="B10961" s="258" t="s">
        <v>14</v>
      </c>
    </row>
    <row r="10962">
      <c r="A10962" s="257"/>
      <c r="B10962" s="258" t="s">
        <v>14</v>
      </c>
    </row>
    <row r="10963">
      <c r="A10963" s="257"/>
      <c r="B10963" s="258" t="s">
        <v>14</v>
      </c>
    </row>
    <row r="10964">
      <c r="A10964" s="257"/>
      <c r="B10964" s="258" t="s">
        <v>14</v>
      </c>
    </row>
    <row r="10965">
      <c r="A10965" s="257"/>
      <c r="B10965" s="258" t="s">
        <v>14</v>
      </c>
    </row>
    <row r="10966">
      <c r="A10966" s="257"/>
      <c r="B10966" s="258" t="s">
        <v>14</v>
      </c>
    </row>
    <row r="10967">
      <c r="A10967" s="257"/>
      <c r="B10967" s="258" t="s">
        <v>14</v>
      </c>
    </row>
    <row r="10968">
      <c r="A10968" s="257"/>
      <c r="B10968" s="258" t="s">
        <v>14</v>
      </c>
    </row>
    <row r="10969">
      <c r="A10969" s="257"/>
      <c r="B10969" s="258" t="s">
        <v>14</v>
      </c>
    </row>
    <row r="10970">
      <c r="A10970" s="257"/>
      <c r="B10970" s="258" t="s">
        <v>14</v>
      </c>
    </row>
    <row r="10971">
      <c r="A10971" s="257"/>
      <c r="B10971" s="258" t="s">
        <v>14</v>
      </c>
    </row>
    <row r="10972">
      <c r="A10972" s="257"/>
      <c r="B10972" s="258" t="s">
        <v>14</v>
      </c>
    </row>
    <row r="10973">
      <c r="A10973" s="257"/>
      <c r="B10973" s="258" t="s">
        <v>14</v>
      </c>
    </row>
    <row r="10974">
      <c r="A10974" s="257"/>
      <c r="B10974" s="258" t="s">
        <v>14</v>
      </c>
    </row>
    <row r="10975">
      <c r="A10975" s="257"/>
      <c r="B10975" s="258" t="s">
        <v>14</v>
      </c>
    </row>
    <row r="10976">
      <c r="A10976" s="257"/>
      <c r="B10976" s="258" t="s">
        <v>14</v>
      </c>
    </row>
    <row r="10977">
      <c r="A10977" s="257"/>
      <c r="B10977" s="258" t="s">
        <v>14</v>
      </c>
    </row>
    <row r="10978">
      <c r="A10978" s="257"/>
      <c r="B10978" s="258" t="s">
        <v>14</v>
      </c>
    </row>
    <row r="10979">
      <c r="A10979" s="257"/>
      <c r="B10979" s="258" t="s">
        <v>14</v>
      </c>
    </row>
    <row r="10980">
      <c r="A10980" s="257"/>
      <c r="B10980" s="258" t="s">
        <v>14</v>
      </c>
    </row>
    <row r="10981">
      <c r="A10981" s="257"/>
      <c r="B10981" s="258" t="s">
        <v>14</v>
      </c>
    </row>
    <row r="10982">
      <c r="A10982" s="257"/>
      <c r="B10982" s="258" t="s">
        <v>14</v>
      </c>
    </row>
    <row r="10983">
      <c r="A10983" s="257"/>
      <c r="B10983" s="258" t="s">
        <v>14</v>
      </c>
    </row>
    <row r="10984">
      <c r="A10984" s="257"/>
      <c r="B10984" s="258" t="s">
        <v>14</v>
      </c>
    </row>
    <row r="10985">
      <c r="A10985" s="257"/>
      <c r="B10985" s="258" t="s">
        <v>14</v>
      </c>
    </row>
    <row r="10986">
      <c r="A10986" s="257"/>
      <c r="B10986" s="258" t="s">
        <v>14</v>
      </c>
    </row>
    <row r="10987">
      <c r="A10987" s="257"/>
      <c r="B10987" s="258" t="s">
        <v>14</v>
      </c>
    </row>
    <row r="10988">
      <c r="A10988" s="257"/>
      <c r="B10988" s="258" t="s">
        <v>14</v>
      </c>
    </row>
    <row r="10989">
      <c r="A10989" s="257"/>
      <c r="B10989" s="258" t="s">
        <v>14</v>
      </c>
    </row>
    <row r="10990">
      <c r="A10990" s="257"/>
      <c r="B10990" s="258" t="s">
        <v>14</v>
      </c>
    </row>
    <row r="10991">
      <c r="A10991" s="257"/>
      <c r="B10991" s="258" t="s">
        <v>14</v>
      </c>
    </row>
    <row r="10992">
      <c r="A10992" s="257"/>
      <c r="B10992" s="258" t="s">
        <v>14</v>
      </c>
    </row>
    <row r="10993">
      <c r="A10993" s="257"/>
      <c r="B10993" s="258" t="s">
        <v>14</v>
      </c>
    </row>
    <row r="10994">
      <c r="A10994" s="257"/>
      <c r="B10994" s="258" t="s">
        <v>14</v>
      </c>
    </row>
    <row r="10995">
      <c r="A10995" s="257"/>
      <c r="B10995" s="258" t="s">
        <v>14</v>
      </c>
    </row>
    <row r="10996">
      <c r="A10996" s="257"/>
      <c r="B10996" s="258" t="s">
        <v>14</v>
      </c>
    </row>
    <row r="10997">
      <c r="A10997" s="257"/>
      <c r="B10997" s="258" t="s">
        <v>14</v>
      </c>
    </row>
    <row r="10998">
      <c r="A10998" s="257"/>
      <c r="B10998" s="258" t="s">
        <v>14</v>
      </c>
    </row>
    <row r="10999">
      <c r="A10999" s="257"/>
      <c r="B10999" s="258" t="s">
        <v>14</v>
      </c>
    </row>
    <row r="11000">
      <c r="A11000" s="257"/>
      <c r="B11000" s="258" t="s">
        <v>14</v>
      </c>
    </row>
    <row r="11001">
      <c r="A11001" s="257"/>
      <c r="B11001" s="258" t="s">
        <v>14</v>
      </c>
    </row>
    <row r="11002">
      <c r="A11002" s="257"/>
      <c r="B11002" s="258" t="s">
        <v>14</v>
      </c>
    </row>
    <row r="11003">
      <c r="A11003" s="257"/>
      <c r="B11003" s="258" t="s">
        <v>14</v>
      </c>
    </row>
    <row r="11004">
      <c r="A11004" s="257"/>
      <c r="B11004" s="258" t="s">
        <v>14</v>
      </c>
    </row>
    <row r="11005">
      <c r="A11005" s="257"/>
      <c r="B11005" s="258" t="s">
        <v>14</v>
      </c>
    </row>
    <row r="11006">
      <c r="A11006" s="257"/>
      <c r="B11006" s="258" t="s">
        <v>14</v>
      </c>
    </row>
    <row r="11007">
      <c r="A11007" s="257"/>
      <c r="B11007" s="258" t="s">
        <v>14</v>
      </c>
    </row>
    <row r="11008">
      <c r="A11008" s="257"/>
      <c r="B11008" s="258" t="s">
        <v>14</v>
      </c>
    </row>
    <row r="11009">
      <c r="A11009" s="257"/>
      <c r="B11009" s="258" t="s">
        <v>14</v>
      </c>
    </row>
    <row r="11010">
      <c r="A11010" s="257"/>
      <c r="B11010" s="258" t="s">
        <v>14</v>
      </c>
    </row>
    <row r="11011">
      <c r="A11011" s="257"/>
      <c r="B11011" s="258" t="s">
        <v>14</v>
      </c>
    </row>
    <row r="11012">
      <c r="A11012" s="257"/>
      <c r="B11012" s="258" t="s">
        <v>14</v>
      </c>
    </row>
    <row r="11013">
      <c r="A11013" s="257"/>
      <c r="B11013" s="258" t="s">
        <v>14</v>
      </c>
    </row>
    <row r="11014">
      <c r="A11014" s="257"/>
      <c r="B11014" s="258" t="s">
        <v>14</v>
      </c>
    </row>
    <row r="11015">
      <c r="A11015" s="257"/>
      <c r="B11015" s="258" t="s">
        <v>14</v>
      </c>
    </row>
    <row r="11016">
      <c r="A11016" s="257"/>
      <c r="B11016" s="258" t="s">
        <v>14</v>
      </c>
    </row>
    <row r="11017">
      <c r="A11017" s="257"/>
      <c r="B11017" s="258" t="s">
        <v>14</v>
      </c>
    </row>
    <row r="11018">
      <c r="A11018" s="257"/>
      <c r="B11018" s="258" t="s">
        <v>14</v>
      </c>
    </row>
    <row r="11019">
      <c r="A11019" s="257"/>
      <c r="B11019" s="258" t="s">
        <v>14</v>
      </c>
    </row>
    <row r="11020">
      <c r="A11020" s="257"/>
      <c r="B11020" s="258" t="s">
        <v>14</v>
      </c>
    </row>
    <row r="11021">
      <c r="A11021" s="257"/>
      <c r="B11021" s="258" t="s">
        <v>14</v>
      </c>
    </row>
    <row r="11022">
      <c r="A11022" s="257"/>
      <c r="B11022" s="258" t="s">
        <v>14</v>
      </c>
    </row>
    <row r="11023">
      <c r="A11023" s="257"/>
      <c r="B11023" s="258" t="s">
        <v>14</v>
      </c>
    </row>
    <row r="11024">
      <c r="A11024" s="257"/>
      <c r="B11024" s="258" t="s">
        <v>14</v>
      </c>
    </row>
    <row r="11025">
      <c r="A11025" s="257"/>
      <c r="B11025" s="258" t="s">
        <v>14</v>
      </c>
    </row>
    <row r="11026">
      <c r="A11026" s="257"/>
      <c r="B11026" s="258" t="s">
        <v>14</v>
      </c>
    </row>
    <row r="11027">
      <c r="A11027" s="257"/>
      <c r="B11027" s="258" t="s">
        <v>14</v>
      </c>
    </row>
    <row r="11028">
      <c r="A11028" s="257"/>
      <c r="B11028" s="258" t="s">
        <v>14</v>
      </c>
    </row>
    <row r="11029">
      <c r="A11029" s="257"/>
      <c r="B11029" s="258" t="s">
        <v>14</v>
      </c>
    </row>
    <row r="11030">
      <c r="A11030" s="257"/>
      <c r="B11030" s="258" t="s">
        <v>14</v>
      </c>
    </row>
    <row r="11031">
      <c r="A11031" s="257"/>
      <c r="B11031" s="258" t="s">
        <v>14</v>
      </c>
    </row>
    <row r="11032">
      <c r="A11032" s="257"/>
      <c r="B11032" s="258" t="s">
        <v>14</v>
      </c>
    </row>
    <row r="11033">
      <c r="A11033" s="257"/>
      <c r="B11033" s="258" t="s">
        <v>14</v>
      </c>
    </row>
    <row r="11034">
      <c r="A11034" s="257"/>
      <c r="B11034" s="258" t="s">
        <v>14</v>
      </c>
    </row>
    <row r="11035">
      <c r="A11035" s="257"/>
      <c r="B11035" s="258" t="s">
        <v>14</v>
      </c>
    </row>
    <row r="11036">
      <c r="A11036" s="257"/>
      <c r="B11036" s="258" t="s">
        <v>14</v>
      </c>
    </row>
    <row r="11037">
      <c r="A11037" s="257"/>
      <c r="B11037" s="258" t="s">
        <v>14</v>
      </c>
    </row>
    <row r="11038">
      <c r="A11038" s="257"/>
      <c r="B11038" s="258" t="s">
        <v>14</v>
      </c>
    </row>
    <row r="11039">
      <c r="A11039" s="257"/>
      <c r="B11039" s="258" t="s">
        <v>14</v>
      </c>
    </row>
    <row r="11040">
      <c r="A11040" s="257"/>
      <c r="B11040" s="258" t="s">
        <v>14</v>
      </c>
    </row>
    <row r="11041">
      <c r="A11041" s="257"/>
      <c r="B11041" s="258" t="s">
        <v>14</v>
      </c>
    </row>
    <row r="11042">
      <c r="A11042" s="257"/>
      <c r="B11042" s="258" t="s">
        <v>14</v>
      </c>
    </row>
    <row r="11043">
      <c r="A11043" s="257"/>
      <c r="B11043" s="258" t="s">
        <v>14</v>
      </c>
    </row>
    <row r="11044">
      <c r="A11044" s="257"/>
      <c r="B11044" s="258" t="s">
        <v>14</v>
      </c>
    </row>
    <row r="11045">
      <c r="A11045" s="257"/>
      <c r="B11045" s="258" t="s">
        <v>14</v>
      </c>
    </row>
    <row r="11046">
      <c r="A11046" s="257"/>
      <c r="B11046" s="258" t="s">
        <v>14</v>
      </c>
    </row>
    <row r="11047">
      <c r="A11047" s="257"/>
      <c r="B11047" s="258" t="s">
        <v>14</v>
      </c>
    </row>
    <row r="11048">
      <c r="A11048" s="257"/>
      <c r="B11048" s="258" t="s">
        <v>14</v>
      </c>
    </row>
    <row r="11049">
      <c r="A11049" s="257"/>
      <c r="B11049" s="258" t="s">
        <v>14</v>
      </c>
    </row>
    <row r="11050">
      <c r="A11050" s="257"/>
      <c r="B11050" s="258" t="s">
        <v>14</v>
      </c>
    </row>
    <row r="11051">
      <c r="A11051" s="257"/>
      <c r="B11051" s="258" t="s">
        <v>14</v>
      </c>
    </row>
    <row r="11052">
      <c r="A11052" s="257"/>
      <c r="B11052" s="258" t="s">
        <v>14</v>
      </c>
    </row>
    <row r="11053">
      <c r="A11053" s="257"/>
      <c r="B11053" s="258" t="s">
        <v>14</v>
      </c>
    </row>
    <row r="11054">
      <c r="A11054" s="257"/>
      <c r="B11054" s="258" t="s">
        <v>14</v>
      </c>
    </row>
    <row r="11055">
      <c r="A11055" s="257"/>
      <c r="B11055" s="258" t="s">
        <v>14</v>
      </c>
    </row>
    <row r="11056">
      <c r="A11056" s="257"/>
      <c r="B11056" s="258" t="s">
        <v>14</v>
      </c>
    </row>
    <row r="11057">
      <c r="A11057" s="257"/>
      <c r="B11057" s="258" t="s">
        <v>14</v>
      </c>
    </row>
    <row r="11058">
      <c r="A11058" s="257"/>
      <c r="B11058" s="258" t="s">
        <v>14</v>
      </c>
    </row>
    <row r="11059">
      <c r="A11059" s="257"/>
      <c r="B11059" s="258" t="s">
        <v>14</v>
      </c>
    </row>
    <row r="11060">
      <c r="A11060" s="257"/>
      <c r="B11060" s="258" t="s">
        <v>14</v>
      </c>
    </row>
    <row r="11061">
      <c r="A11061" s="257"/>
      <c r="B11061" s="258" t="s">
        <v>14</v>
      </c>
    </row>
    <row r="11062">
      <c r="A11062" s="257"/>
      <c r="B11062" s="258" t="s">
        <v>14</v>
      </c>
    </row>
    <row r="11063">
      <c r="A11063" s="257"/>
      <c r="B11063" s="258" t="s">
        <v>14</v>
      </c>
    </row>
    <row r="11064">
      <c r="A11064" s="257"/>
      <c r="B11064" s="258" t="s">
        <v>14</v>
      </c>
    </row>
    <row r="11065">
      <c r="A11065" s="257"/>
      <c r="B11065" s="258" t="s">
        <v>14</v>
      </c>
    </row>
    <row r="11066">
      <c r="A11066" s="257"/>
      <c r="B11066" s="258" t="s">
        <v>14</v>
      </c>
    </row>
    <row r="11067">
      <c r="A11067" s="257"/>
      <c r="B11067" s="258" t="s">
        <v>14</v>
      </c>
    </row>
    <row r="11068">
      <c r="A11068" s="257"/>
      <c r="B11068" s="258" t="s">
        <v>14</v>
      </c>
    </row>
    <row r="11069">
      <c r="A11069" s="257"/>
      <c r="B11069" s="258" t="s">
        <v>14</v>
      </c>
    </row>
    <row r="11070">
      <c r="A11070" s="257"/>
      <c r="B11070" s="258" t="s">
        <v>14</v>
      </c>
    </row>
    <row r="11071">
      <c r="A11071" s="257"/>
      <c r="B11071" s="258" t="s">
        <v>14</v>
      </c>
    </row>
    <row r="11072">
      <c r="A11072" s="257"/>
      <c r="B11072" s="258" t="s">
        <v>14</v>
      </c>
    </row>
    <row r="11073">
      <c r="A11073" s="257"/>
      <c r="B11073" s="258" t="s">
        <v>14</v>
      </c>
    </row>
    <row r="11074">
      <c r="A11074" s="257"/>
      <c r="B11074" s="258" t="s">
        <v>14</v>
      </c>
    </row>
    <row r="11075">
      <c r="A11075" s="257"/>
      <c r="B11075" s="258" t="s">
        <v>14</v>
      </c>
    </row>
    <row r="11076">
      <c r="A11076" s="257"/>
      <c r="B11076" s="258" t="s">
        <v>14</v>
      </c>
    </row>
    <row r="11077">
      <c r="A11077" s="257"/>
      <c r="B11077" s="258" t="s">
        <v>14</v>
      </c>
    </row>
    <row r="11078">
      <c r="A11078" s="257"/>
      <c r="B11078" s="258" t="s">
        <v>14</v>
      </c>
    </row>
    <row r="11079">
      <c r="A11079" s="257"/>
      <c r="B11079" s="258" t="s">
        <v>14</v>
      </c>
    </row>
    <row r="11080">
      <c r="A11080" s="257"/>
      <c r="B11080" s="258" t="s">
        <v>14</v>
      </c>
    </row>
    <row r="11081">
      <c r="A11081" s="257"/>
      <c r="B11081" s="258" t="s">
        <v>14</v>
      </c>
    </row>
    <row r="11082">
      <c r="A11082" s="257"/>
      <c r="B11082" s="258" t="s">
        <v>14</v>
      </c>
    </row>
    <row r="11083">
      <c r="A11083" s="257"/>
      <c r="B11083" s="258" t="s">
        <v>14</v>
      </c>
    </row>
    <row r="11084">
      <c r="A11084" s="257"/>
      <c r="B11084" s="258" t="s">
        <v>14</v>
      </c>
    </row>
    <row r="11085">
      <c r="A11085" s="257"/>
      <c r="B11085" s="258" t="s">
        <v>14</v>
      </c>
    </row>
    <row r="11086">
      <c r="A11086" s="257"/>
      <c r="B11086" s="258" t="s">
        <v>14</v>
      </c>
    </row>
    <row r="11087">
      <c r="A11087" s="257"/>
      <c r="B11087" s="258" t="s">
        <v>14</v>
      </c>
    </row>
    <row r="11088">
      <c r="A11088" s="257"/>
      <c r="B11088" s="258" t="s">
        <v>14</v>
      </c>
    </row>
    <row r="11089">
      <c r="A11089" s="257"/>
      <c r="B11089" s="258" t="s">
        <v>14</v>
      </c>
    </row>
    <row r="11090">
      <c r="A11090" s="257"/>
      <c r="B11090" s="258" t="s">
        <v>14</v>
      </c>
    </row>
    <row r="11091">
      <c r="A11091" s="257"/>
      <c r="B11091" s="258" t="s">
        <v>14</v>
      </c>
    </row>
    <row r="11092">
      <c r="A11092" s="257"/>
      <c r="B11092" s="258" t="s">
        <v>14</v>
      </c>
    </row>
    <row r="11093">
      <c r="A11093" s="257"/>
      <c r="B11093" s="258" t="s">
        <v>14</v>
      </c>
    </row>
    <row r="11094">
      <c r="A11094" s="257"/>
      <c r="B11094" s="258" t="s">
        <v>14</v>
      </c>
    </row>
    <row r="11095">
      <c r="A11095" s="257"/>
      <c r="B11095" s="258" t="s">
        <v>14</v>
      </c>
    </row>
    <row r="11096">
      <c r="A11096" s="257"/>
      <c r="B11096" s="258" t="s">
        <v>14</v>
      </c>
    </row>
    <row r="11097">
      <c r="A11097" s="257"/>
      <c r="B11097" s="258" t="s">
        <v>14</v>
      </c>
    </row>
    <row r="11098">
      <c r="A11098" s="257"/>
      <c r="B11098" s="258" t="s">
        <v>14</v>
      </c>
    </row>
    <row r="11099">
      <c r="A11099" s="257"/>
      <c r="B11099" s="258" t="s">
        <v>14</v>
      </c>
    </row>
    <row r="11100">
      <c r="A11100" s="257"/>
      <c r="B11100" s="258" t="s">
        <v>14</v>
      </c>
    </row>
    <row r="11101">
      <c r="A11101" s="257"/>
      <c r="B11101" s="258" t="s">
        <v>14</v>
      </c>
    </row>
    <row r="11102">
      <c r="A11102" s="257"/>
      <c r="B11102" s="258" t="s">
        <v>14</v>
      </c>
    </row>
    <row r="11103">
      <c r="A11103" s="257"/>
      <c r="B11103" s="258" t="s">
        <v>14</v>
      </c>
    </row>
    <row r="11104">
      <c r="A11104" s="257"/>
      <c r="B11104" s="258" t="s">
        <v>14</v>
      </c>
    </row>
    <row r="11105">
      <c r="A11105" s="257"/>
      <c r="B11105" s="258" t="s">
        <v>14</v>
      </c>
    </row>
    <row r="11106">
      <c r="A11106" s="257"/>
      <c r="B11106" s="258" t="s">
        <v>14</v>
      </c>
    </row>
    <row r="11107">
      <c r="A11107" s="257"/>
      <c r="B11107" s="258" t="s">
        <v>14</v>
      </c>
    </row>
    <row r="11108">
      <c r="A11108" s="257"/>
      <c r="B11108" s="258" t="s">
        <v>14</v>
      </c>
    </row>
    <row r="11109">
      <c r="A11109" s="257"/>
      <c r="B11109" s="258" t="s">
        <v>14</v>
      </c>
    </row>
    <row r="11110">
      <c r="A11110" s="257"/>
      <c r="B11110" s="258" t="s">
        <v>14</v>
      </c>
    </row>
    <row r="11111">
      <c r="A11111" s="257"/>
      <c r="B11111" s="258" t="s">
        <v>14</v>
      </c>
    </row>
    <row r="11112">
      <c r="A11112" s="257"/>
      <c r="B11112" s="258" t="s">
        <v>14</v>
      </c>
    </row>
    <row r="11113">
      <c r="A11113" s="257"/>
      <c r="B11113" s="258" t="s">
        <v>14</v>
      </c>
    </row>
    <row r="11114">
      <c r="A11114" s="257"/>
      <c r="B11114" s="258" t="s">
        <v>14</v>
      </c>
    </row>
    <row r="11115">
      <c r="A11115" s="257"/>
      <c r="B11115" s="258" t="s">
        <v>14</v>
      </c>
    </row>
    <row r="11116">
      <c r="A11116" s="257"/>
      <c r="B11116" s="258" t="s">
        <v>14</v>
      </c>
    </row>
    <row r="11117">
      <c r="A11117" s="257"/>
      <c r="B11117" s="258" t="s">
        <v>14</v>
      </c>
    </row>
    <row r="11118">
      <c r="A11118" s="257"/>
      <c r="B11118" s="258" t="s">
        <v>14</v>
      </c>
    </row>
    <row r="11119">
      <c r="A11119" s="257"/>
      <c r="B11119" s="258" t="s">
        <v>14</v>
      </c>
    </row>
    <row r="11120">
      <c r="A11120" s="257"/>
      <c r="B11120" s="258" t="s">
        <v>14</v>
      </c>
    </row>
    <row r="11121">
      <c r="A11121" s="257"/>
      <c r="B11121" s="258" t="s">
        <v>14</v>
      </c>
    </row>
    <row r="11122">
      <c r="A11122" s="257"/>
      <c r="B11122" s="258" t="s">
        <v>14</v>
      </c>
    </row>
    <row r="11123">
      <c r="A11123" s="257"/>
      <c r="B11123" s="258" t="s">
        <v>14</v>
      </c>
    </row>
    <row r="11124">
      <c r="A11124" s="257"/>
      <c r="B11124" s="258" t="s">
        <v>14</v>
      </c>
    </row>
    <row r="11125">
      <c r="A11125" s="257"/>
      <c r="B11125" s="258" t="s">
        <v>14</v>
      </c>
    </row>
    <row r="11126">
      <c r="A11126" s="257"/>
      <c r="B11126" s="258" t="s">
        <v>14</v>
      </c>
    </row>
    <row r="11127">
      <c r="A11127" s="257"/>
      <c r="B11127" s="258" t="s">
        <v>14</v>
      </c>
    </row>
    <row r="11128">
      <c r="A11128" s="257"/>
      <c r="B11128" s="258" t="s">
        <v>14</v>
      </c>
    </row>
    <row r="11129">
      <c r="A11129" s="257"/>
      <c r="B11129" s="258" t="s">
        <v>14</v>
      </c>
    </row>
    <row r="11130">
      <c r="A11130" s="257"/>
      <c r="B11130" s="258" t="s">
        <v>14</v>
      </c>
    </row>
    <row r="11131">
      <c r="A11131" s="257"/>
      <c r="B11131" s="258" t="s">
        <v>14</v>
      </c>
    </row>
    <row r="11132">
      <c r="A11132" s="257"/>
      <c r="B11132" s="258" t="s">
        <v>14</v>
      </c>
    </row>
    <row r="11133">
      <c r="A11133" s="257"/>
      <c r="B11133" s="258" t="s">
        <v>14</v>
      </c>
    </row>
    <row r="11134">
      <c r="A11134" s="257"/>
      <c r="B11134" s="258" t="s">
        <v>14</v>
      </c>
    </row>
    <row r="11135">
      <c r="A11135" s="257"/>
      <c r="B11135" s="258" t="s">
        <v>14</v>
      </c>
    </row>
    <row r="11136">
      <c r="A11136" s="257"/>
      <c r="B11136" s="258" t="s">
        <v>14</v>
      </c>
    </row>
    <row r="11137">
      <c r="A11137" s="257"/>
      <c r="B11137" s="258" t="s">
        <v>14</v>
      </c>
    </row>
    <row r="11138">
      <c r="A11138" s="257"/>
      <c r="B11138" s="258" t="s">
        <v>14</v>
      </c>
    </row>
    <row r="11139">
      <c r="A11139" s="257"/>
      <c r="B11139" s="258" t="s">
        <v>14</v>
      </c>
    </row>
    <row r="11140">
      <c r="A11140" s="257"/>
      <c r="B11140" s="258" t="s">
        <v>14</v>
      </c>
    </row>
    <row r="11141">
      <c r="A11141" s="257"/>
      <c r="B11141" s="258" t="s">
        <v>14</v>
      </c>
    </row>
    <row r="11142">
      <c r="A11142" s="257"/>
      <c r="B11142" s="258" t="s">
        <v>14</v>
      </c>
    </row>
    <row r="11143">
      <c r="A11143" s="257"/>
      <c r="B11143" s="258" t="s">
        <v>14</v>
      </c>
    </row>
    <row r="11144">
      <c r="A11144" s="257"/>
      <c r="B11144" s="258" t="s">
        <v>14</v>
      </c>
    </row>
    <row r="11145">
      <c r="A11145" s="257"/>
      <c r="B11145" s="258" t="s">
        <v>14</v>
      </c>
    </row>
    <row r="11146">
      <c r="A11146" s="257"/>
      <c r="B11146" s="258" t="s">
        <v>14</v>
      </c>
    </row>
    <row r="11147">
      <c r="A11147" s="257"/>
      <c r="B11147" s="258" t="s">
        <v>14</v>
      </c>
    </row>
    <row r="11148">
      <c r="A11148" s="257"/>
      <c r="B11148" s="258" t="s">
        <v>14</v>
      </c>
    </row>
    <row r="11149">
      <c r="A11149" s="257"/>
      <c r="B11149" s="258" t="s">
        <v>14</v>
      </c>
    </row>
    <row r="11150">
      <c r="A11150" s="257"/>
      <c r="B11150" s="258" t="s">
        <v>14</v>
      </c>
    </row>
    <row r="11151">
      <c r="A11151" s="257"/>
      <c r="B11151" s="258" t="s">
        <v>14</v>
      </c>
    </row>
    <row r="11152">
      <c r="A11152" s="257"/>
      <c r="B11152" s="258" t="s">
        <v>14</v>
      </c>
    </row>
    <row r="11153">
      <c r="A11153" s="257"/>
      <c r="B11153" s="258" t="s">
        <v>14</v>
      </c>
    </row>
    <row r="11154">
      <c r="A11154" s="257"/>
      <c r="B11154" s="258" t="s">
        <v>14</v>
      </c>
    </row>
    <row r="11155">
      <c r="A11155" s="257"/>
      <c r="B11155" s="258" t="s">
        <v>14</v>
      </c>
    </row>
    <row r="11156">
      <c r="A11156" s="257"/>
      <c r="B11156" s="258" t="s">
        <v>14</v>
      </c>
    </row>
    <row r="11157">
      <c r="A11157" s="257"/>
      <c r="B11157" s="258" t="s">
        <v>14</v>
      </c>
    </row>
    <row r="11158">
      <c r="A11158" s="257"/>
      <c r="B11158" s="258" t="s">
        <v>14</v>
      </c>
    </row>
    <row r="11159">
      <c r="A11159" s="257"/>
      <c r="B11159" s="258" t="s">
        <v>14</v>
      </c>
    </row>
    <row r="11160">
      <c r="A11160" s="257"/>
      <c r="B11160" s="258" t="s">
        <v>14</v>
      </c>
    </row>
    <row r="11161">
      <c r="A11161" s="257"/>
      <c r="B11161" s="258" t="s">
        <v>14</v>
      </c>
    </row>
    <row r="11162">
      <c r="A11162" s="257"/>
      <c r="B11162" s="258" t="s">
        <v>14</v>
      </c>
    </row>
    <row r="11163">
      <c r="A11163" s="257"/>
      <c r="B11163" s="258" t="s">
        <v>14</v>
      </c>
    </row>
    <row r="11164">
      <c r="A11164" s="257"/>
      <c r="B11164" s="258" t="s">
        <v>14</v>
      </c>
    </row>
    <row r="11165">
      <c r="A11165" s="257"/>
      <c r="B11165" s="258" t="s">
        <v>14</v>
      </c>
    </row>
    <row r="11166">
      <c r="A11166" s="257"/>
      <c r="B11166" s="258" t="s">
        <v>14</v>
      </c>
    </row>
    <row r="11167">
      <c r="A11167" s="257"/>
      <c r="B11167" s="258" t="s">
        <v>14</v>
      </c>
    </row>
    <row r="11168">
      <c r="A11168" s="257"/>
      <c r="B11168" s="258" t="s">
        <v>14</v>
      </c>
    </row>
    <row r="11169">
      <c r="A11169" s="257"/>
      <c r="B11169" s="258" t="s">
        <v>14</v>
      </c>
    </row>
    <row r="11170">
      <c r="A11170" s="257"/>
      <c r="B11170" s="258" t="s">
        <v>14</v>
      </c>
    </row>
    <row r="11171">
      <c r="A11171" s="257"/>
      <c r="B11171" s="258" t="s">
        <v>14</v>
      </c>
    </row>
    <row r="11172">
      <c r="A11172" s="257"/>
      <c r="B11172" s="258" t="s">
        <v>14</v>
      </c>
    </row>
    <row r="11173">
      <c r="A11173" s="257"/>
      <c r="B11173" s="258" t="s">
        <v>14</v>
      </c>
    </row>
    <row r="11174">
      <c r="A11174" s="257"/>
      <c r="B11174" s="258" t="s">
        <v>14</v>
      </c>
    </row>
    <row r="11175">
      <c r="A11175" s="257"/>
      <c r="B11175" s="258" t="s">
        <v>14</v>
      </c>
    </row>
    <row r="11176">
      <c r="A11176" s="257"/>
      <c r="B11176" s="258" t="s">
        <v>14</v>
      </c>
    </row>
    <row r="11177">
      <c r="A11177" s="257"/>
      <c r="B11177" s="258" t="s">
        <v>14</v>
      </c>
    </row>
    <row r="11178">
      <c r="A11178" s="257"/>
      <c r="B11178" s="258" t="s">
        <v>14</v>
      </c>
    </row>
    <row r="11179">
      <c r="A11179" s="257"/>
      <c r="B11179" s="258" t="s">
        <v>14</v>
      </c>
    </row>
    <row r="11180">
      <c r="A11180" s="257"/>
      <c r="B11180" s="258" t="s">
        <v>14</v>
      </c>
    </row>
    <row r="11181">
      <c r="A11181" s="257"/>
      <c r="B11181" s="258" t="s">
        <v>14</v>
      </c>
    </row>
    <row r="11182">
      <c r="A11182" s="257"/>
      <c r="B11182" s="258" t="s">
        <v>14</v>
      </c>
    </row>
    <row r="11183">
      <c r="A11183" s="257"/>
      <c r="B11183" s="258" t="s">
        <v>14</v>
      </c>
    </row>
    <row r="11184">
      <c r="A11184" s="257"/>
      <c r="B11184" s="258" t="s">
        <v>14</v>
      </c>
    </row>
    <row r="11185">
      <c r="A11185" s="257"/>
      <c r="B11185" s="258" t="s">
        <v>14</v>
      </c>
    </row>
    <row r="11186">
      <c r="A11186" s="257"/>
      <c r="B11186" s="258" t="s">
        <v>14</v>
      </c>
    </row>
    <row r="11187">
      <c r="A11187" s="257"/>
      <c r="B11187" s="258" t="s">
        <v>14</v>
      </c>
    </row>
    <row r="11188">
      <c r="A11188" s="257"/>
      <c r="B11188" s="258" t="s">
        <v>14</v>
      </c>
    </row>
    <row r="11189">
      <c r="A11189" s="257"/>
      <c r="B11189" s="258" t="s">
        <v>14</v>
      </c>
    </row>
    <row r="11190">
      <c r="A11190" s="257"/>
      <c r="B11190" s="258" t="s">
        <v>14</v>
      </c>
    </row>
    <row r="11191">
      <c r="A11191" s="257"/>
      <c r="B11191" s="258" t="s">
        <v>14</v>
      </c>
    </row>
    <row r="11192">
      <c r="A11192" s="257"/>
      <c r="B11192" s="258" t="s">
        <v>14</v>
      </c>
    </row>
    <row r="11193">
      <c r="A11193" s="257"/>
      <c r="B11193" s="258" t="s">
        <v>14</v>
      </c>
    </row>
    <row r="11194">
      <c r="A11194" s="257"/>
      <c r="B11194" s="258" t="s">
        <v>14</v>
      </c>
    </row>
    <row r="11195">
      <c r="A11195" s="257"/>
      <c r="B11195" s="258" t="s">
        <v>14</v>
      </c>
    </row>
    <row r="11196">
      <c r="A11196" s="257"/>
      <c r="B11196" s="258" t="s">
        <v>14</v>
      </c>
    </row>
    <row r="11197">
      <c r="A11197" s="257"/>
      <c r="B11197" s="258" t="s">
        <v>14</v>
      </c>
    </row>
    <row r="11198">
      <c r="A11198" s="257"/>
      <c r="B11198" s="258" t="s">
        <v>14</v>
      </c>
    </row>
    <row r="11199">
      <c r="A11199" s="257"/>
      <c r="B11199" s="258" t="s">
        <v>14</v>
      </c>
    </row>
    <row r="11200">
      <c r="A11200" s="257"/>
      <c r="B11200" s="258" t="s">
        <v>14</v>
      </c>
    </row>
    <row r="11201">
      <c r="A11201" s="257"/>
      <c r="B11201" s="258" t="s">
        <v>14</v>
      </c>
    </row>
    <row r="11202">
      <c r="A11202" s="257"/>
      <c r="B11202" s="258" t="s">
        <v>14</v>
      </c>
    </row>
    <row r="11203">
      <c r="A11203" s="257"/>
      <c r="B11203" s="258" t="s">
        <v>14</v>
      </c>
    </row>
    <row r="11204">
      <c r="A11204" s="257"/>
      <c r="B11204" s="258" t="s">
        <v>14</v>
      </c>
    </row>
    <row r="11205">
      <c r="A11205" s="257"/>
      <c r="B11205" s="258" t="s">
        <v>14</v>
      </c>
    </row>
    <row r="11206">
      <c r="A11206" s="257"/>
      <c r="B11206" s="258" t="s">
        <v>14</v>
      </c>
    </row>
    <row r="11207">
      <c r="A11207" s="257"/>
      <c r="B11207" s="258" t="s">
        <v>14</v>
      </c>
    </row>
    <row r="11208">
      <c r="A11208" s="257"/>
      <c r="B11208" s="258" t="s">
        <v>14</v>
      </c>
    </row>
    <row r="11209">
      <c r="A11209" s="257"/>
      <c r="B11209" s="258" t="s">
        <v>14</v>
      </c>
    </row>
    <row r="11210">
      <c r="A11210" s="257"/>
      <c r="B11210" s="258" t="s">
        <v>14</v>
      </c>
    </row>
    <row r="11211">
      <c r="A11211" s="257"/>
      <c r="B11211" s="258" t="s">
        <v>14</v>
      </c>
    </row>
    <row r="11212">
      <c r="A11212" s="257"/>
      <c r="B11212" s="258" t="s">
        <v>14</v>
      </c>
    </row>
    <row r="11213">
      <c r="A11213" s="257"/>
      <c r="B11213" s="258" t="s">
        <v>14</v>
      </c>
    </row>
    <row r="11214">
      <c r="A11214" s="257"/>
      <c r="B11214" s="258" t="s">
        <v>14</v>
      </c>
    </row>
    <row r="11215">
      <c r="A11215" s="257"/>
      <c r="B11215" s="258" t="s">
        <v>14</v>
      </c>
    </row>
    <row r="11216">
      <c r="A11216" s="257"/>
      <c r="B11216" s="258" t="s">
        <v>14</v>
      </c>
    </row>
    <row r="11217">
      <c r="A11217" s="257"/>
      <c r="B11217" s="258" t="s">
        <v>14</v>
      </c>
    </row>
    <row r="11218">
      <c r="A11218" s="257"/>
      <c r="B11218" s="258" t="s">
        <v>14</v>
      </c>
    </row>
    <row r="11219">
      <c r="A11219" s="257"/>
      <c r="B11219" s="258" t="s">
        <v>14</v>
      </c>
    </row>
    <row r="11220">
      <c r="A11220" s="257"/>
      <c r="B11220" s="258" t="s">
        <v>14</v>
      </c>
    </row>
    <row r="11221">
      <c r="A11221" s="257"/>
      <c r="B11221" s="258" t="s">
        <v>14</v>
      </c>
    </row>
    <row r="11222">
      <c r="A11222" s="257"/>
      <c r="B11222" s="258" t="s">
        <v>14</v>
      </c>
    </row>
    <row r="11223">
      <c r="A11223" s="257"/>
      <c r="B11223" s="258" t="s">
        <v>14</v>
      </c>
    </row>
    <row r="11224">
      <c r="A11224" s="257"/>
      <c r="B11224" s="258" t="s">
        <v>14</v>
      </c>
    </row>
    <row r="11225">
      <c r="A11225" s="257"/>
      <c r="B11225" s="258" t="s">
        <v>14</v>
      </c>
    </row>
    <row r="11226">
      <c r="A11226" s="257"/>
      <c r="B11226" s="258" t="s">
        <v>14</v>
      </c>
    </row>
    <row r="11227">
      <c r="A11227" s="257"/>
      <c r="B11227" s="258" t="s">
        <v>14</v>
      </c>
    </row>
    <row r="11228">
      <c r="A11228" s="257"/>
      <c r="B11228" s="258" t="s">
        <v>14</v>
      </c>
    </row>
    <row r="11229">
      <c r="A11229" s="257"/>
      <c r="B11229" s="258" t="s">
        <v>14</v>
      </c>
    </row>
    <row r="11230">
      <c r="A11230" s="257"/>
      <c r="B11230" s="258" t="s">
        <v>14</v>
      </c>
    </row>
    <row r="11231">
      <c r="A11231" s="257"/>
      <c r="B11231" s="258" t="s">
        <v>14</v>
      </c>
    </row>
    <row r="11232">
      <c r="A11232" s="257"/>
      <c r="B11232" s="258" t="s">
        <v>14</v>
      </c>
    </row>
    <row r="11233">
      <c r="A11233" s="257"/>
      <c r="B11233" s="258" t="s">
        <v>14</v>
      </c>
    </row>
    <row r="11234">
      <c r="A11234" s="257"/>
      <c r="B11234" s="258" t="s">
        <v>14</v>
      </c>
    </row>
    <row r="11235">
      <c r="A11235" s="257"/>
      <c r="B11235" s="258" t="s">
        <v>14</v>
      </c>
    </row>
    <row r="11236">
      <c r="A11236" s="257"/>
      <c r="B11236" s="258" t="s">
        <v>14</v>
      </c>
    </row>
    <row r="11237">
      <c r="A11237" s="257"/>
      <c r="B11237" s="258" t="s">
        <v>14</v>
      </c>
    </row>
    <row r="11238">
      <c r="A11238" s="257"/>
      <c r="B11238" s="258" t="s">
        <v>14</v>
      </c>
    </row>
    <row r="11239">
      <c r="A11239" s="257"/>
      <c r="B11239" s="258" t="s">
        <v>14</v>
      </c>
    </row>
    <row r="11240">
      <c r="A11240" s="257"/>
      <c r="B11240" s="258" t="s">
        <v>14</v>
      </c>
    </row>
    <row r="11241">
      <c r="A11241" s="257"/>
      <c r="B11241" s="258" t="s">
        <v>14</v>
      </c>
    </row>
    <row r="11242">
      <c r="A11242" s="257"/>
      <c r="B11242" s="258" t="s">
        <v>14</v>
      </c>
    </row>
    <row r="11243">
      <c r="A11243" s="257"/>
      <c r="B11243" s="258" t="s">
        <v>14</v>
      </c>
    </row>
    <row r="11244">
      <c r="A11244" s="257"/>
      <c r="B11244" s="258" t="s">
        <v>14</v>
      </c>
    </row>
    <row r="11245">
      <c r="A11245" s="257"/>
      <c r="B11245" s="258" t="s">
        <v>14</v>
      </c>
    </row>
    <row r="11246">
      <c r="A11246" s="257"/>
      <c r="B11246" s="258" t="s">
        <v>14</v>
      </c>
    </row>
    <row r="11247">
      <c r="A11247" s="257"/>
      <c r="B11247" s="258" t="s">
        <v>14</v>
      </c>
    </row>
    <row r="11248">
      <c r="A11248" s="257"/>
      <c r="B11248" s="258" t="s">
        <v>14</v>
      </c>
    </row>
    <row r="11249">
      <c r="A11249" s="257"/>
      <c r="B11249" s="258" t="s">
        <v>14</v>
      </c>
    </row>
    <row r="11250">
      <c r="A11250" s="257"/>
      <c r="B11250" s="258" t="s">
        <v>14</v>
      </c>
    </row>
    <row r="11251">
      <c r="A11251" s="257"/>
      <c r="B11251" s="258" t="s">
        <v>14</v>
      </c>
    </row>
    <row r="11252">
      <c r="A11252" s="257"/>
      <c r="B11252" s="258" t="s">
        <v>14</v>
      </c>
    </row>
    <row r="11253">
      <c r="A11253" s="257"/>
      <c r="B11253" s="258" t="s">
        <v>14</v>
      </c>
    </row>
    <row r="11254">
      <c r="A11254" s="257"/>
      <c r="B11254" s="258" t="s">
        <v>14</v>
      </c>
    </row>
    <row r="11255">
      <c r="A11255" s="257"/>
      <c r="B11255" s="258" t="s">
        <v>14</v>
      </c>
    </row>
    <row r="11256">
      <c r="A11256" s="257"/>
      <c r="B11256" s="258" t="s">
        <v>14</v>
      </c>
    </row>
    <row r="11257">
      <c r="A11257" s="257"/>
      <c r="B11257" s="258" t="s">
        <v>14</v>
      </c>
    </row>
    <row r="11258">
      <c r="A11258" s="257"/>
      <c r="B11258" s="258" t="s">
        <v>14</v>
      </c>
    </row>
    <row r="11259">
      <c r="A11259" s="257"/>
      <c r="B11259" s="258" t="s">
        <v>14</v>
      </c>
    </row>
    <row r="11260">
      <c r="A11260" s="257"/>
      <c r="B11260" s="258" t="s">
        <v>14</v>
      </c>
    </row>
    <row r="11261">
      <c r="A11261" s="257"/>
      <c r="B11261" s="258" t="s">
        <v>14</v>
      </c>
    </row>
    <row r="11262">
      <c r="A11262" s="257"/>
      <c r="B11262" s="258" t="s">
        <v>14</v>
      </c>
    </row>
    <row r="11263">
      <c r="A11263" s="257"/>
      <c r="B11263" s="258" t="s">
        <v>14</v>
      </c>
    </row>
    <row r="11264">
      <c r="A11264" s="257"/>
      <c r="B11264" s="258" t="s">
        <v>14</v>
      </c>
    </row>
    <row r="11265">
      <c r="A11265" s="257"/>
      <c r="B11265" s="258" t="s">
        <v>14</v>
      </c>
    </row>
    <row r="11266">
      <c r="A11266" s="257"/>
      <c r="B11266" s="258" t="s">
        <v>14</v>
      </c>
    </row>
    <row r="11267">
      <c r="A11267" s="257"/>
      <c r="B11267" s="258" t="s">
        <v>14</v>
      </c>
    </row>
    <row r="11268">
      <c r="A11268" s="257"/>
      <c r="B11268" s="258" t="s">
        <v>14</v>
      </c>
    </row>
    <row r="11269">
      <c r="A11269" s="257"/>
      <c r="B11269" s="258" t="s">
        <v>14</v>
      </c>
    </row>
    <row r="11270">
      <c r="A11270" s="257"/>
      <c r="B11270" s="258" t="s">
        <v>14</v>
      </c>
    </row>
    <row r="11271">
      <c r="A11271" s="257"/>
      <c r="B11271" s="258" t="s">
        <v>14</v>
      </c>
    </row>
    <row r="11272">
      <c r="A11272" s="257"/>
      <c r="B11272" s="258" t="s">
        <v>14</v>
      </c>
    </row>
    <row r="11273">
      <c r="A11273" s="257"/>
      <c r="B11273" s="258" t="s">
        <v>14</v>
      </c>
    </row>
    <row r="11274">
      <c r="A11274" s="257"/>
      <c r="B11274" s="258" t="s">
        <v>14</v>
      </c>
    </row>
    <row r="11275">
      <c r="A11275" s="257"/>
      <c r="B11275" s="258" t="s">
        <v>14</v>
      </c>
    </row>
    <row r="11276">
      <c r="A11276" s="257"/>
      <c r="B11276" s="258" t="s">
        <v>14</v>
      </c>
    </row>
    <row r="11277">
      <c r="A11277" s="257"/>
      <c r="B11277" s="258" t="s">
        <v>14</v>
      </c>
    </row>
    <row r="11278">
      <c r="A11278" s="257"/>
      <c r="B11278" s="258" t="s">
        <v>14</v>
      </c>
    </row>
    <row r="11279">
      <c r="A11279" s="257"/>
      <c r="B11279" s="258" t="s">
        <v>14</v>
      </c>
    </row>
    <row r="11280">
      <c r="A11280" s="257"/>
      <c r="B11280" s="258" t="s">
        <v>14</v>
      </c>
    </row>
    <row r="11281">
      <c r="A11281" s="257"/>
      <c r="B11281" s="258" t="s">
        <v>14</v>
      </c>
    </row>
    <row r="11282">
      <c r="A11282" s="257"/>
      <c r="B11282" s="258" t="s">
        <v>14</v>
      </c>
    </row>
    <row r="11283">
      <c r="A11283" s="257"/>
      <c r="B11283" s="258" t="s">
        <v>14</v>
      </c>
    </row>
    <row r="11284">
      <c r="A11284" s="257"/>
      <c r="B11284" s="258" t="s">
        <v>14</v>
      </c>
    </row>
    <row r="11285">
      <c r="A11285" s="257"/>
      <c r="B11285" s="258" t="s">
        <v>14</v>
      </c>
    </row>
    <row r="11286">
      <c r="A11286" s="257"/>
      <c r="B11286" s="258" t="s">
        <v>14</v>
      </c>
    </row>
    <row r="11287">
      <c r="A11287" s="257"/>
      <c r="B11287" s="258" t="s">
        <v>14</v>
      </c>
    </row>
    <row r="11288">
      <c r="A11288" s="257"/>
      <c r="B11288" s="258" t="s">
        <v>14</v>
      </c>
    </row>
    <row r="11289">
      <c r="A11289" s="257"/>
      <c r="B11289" s="258" t="s">
        <v>14</v>
      </c>
    </row>
    <row r="11290">
      <c r="A11290" s="257"/>
      <c r="B11290" s="258" t="s">
        <v>14</v>
      </c>
    </row>
    <row r="11291">
      <c r="A11291" s="257"/>
      <c r="B11291" s="258" t="s">
        <v>14</v>
      </c>
    </row>
    <row r="11292">
      <c r="A11292" s="257"/>
      <c r="B11292" s="258" t="s">
        <v>14</v>
      </c>
    </row>
    <row r="11293">
      <c r="A11293" s="257"/>
      <c r="B11293" s="258" t="s">
        <v>14</v>
      </c>
    </row>
    <row r="11294">
      <c r="A11294" s="257"/>
      <c r="B11294" s="258" t="s">
        <v>14</v>
      </c>
    </row>
    <row r="11295">
      <c r="A11295" s="257"/>
      <c r="B11295" s="258" t="s">
        <v>14</v>
      </c>
    </row>
    <row r="11296">
      <c r="A11296" s="257"/>
      <c r="B11296" s="258" t="s">
        <v>14</v>
      </c>
    </row>
    <row r="11297">
      <c r="A11297" s="257"/>
      <c r="B11297" s="258" t="s">
        <v>14</v>
      </c>
    </row>
    <row r="11298">
      <c r="A11298" s="257"/>
      <c r="B11298" s="258" t="s">
        <v>14</v>
      </c>
    </row>
    <row r="11299">
      <c r="A11299" s="257"/>
      <c r="B11299" s="258" t="s">
        <v>14</v>
      </c>
    </row>
    <row r="11300">
      <c r="A11300" s="257"/>
      <c r="B11300" s="258" t="s">
        <v>14</v>
      </c>
    </row>
    <row r="11301">
      <c r="A11301" s="257"/>
      <c r="B11301" s="258" t="s">
        <v>14</v>
      </c>
    </row>
    <row r="11302">
      <c r="A11302" s="257"/>
      <c r="B11302" s="258" t="s">
        <v>14</v>
      </c>
    </row>
    <row r="11303">
      <c r="A11303" s="257"/>
      <c r="B11303" s="258" t="s">
        <v>14</v>
      </c>
    </row>
    <row r="11304">
      <c r="A11304" s="257"/>
      <c r="B11304" s="258" t="s">
        <v>14</v>
      </c>
    </row>
    <row r="11305">
      <c r="A11305" s="257"/>
      <c r="B11305" s="258" t="s">
        <v>14</v>
      </c>
    </row>
    <row r="11306">
      <c r="A11306" s="257"/>
      <c r="B11306" s="258" t="s">
        <v>14</v>
      </c>
    </row>
    <row r="11307">
      <c r="A11307" s="257"/>
      <c r="B11307" s="258" t="s">
        <v>14</v>
      </c>
    </row>
    <row r="11308">
      <c r="A11308" s="257"/>
      <c r="B11308" s="258" t="s">
        <v>14</v>
      </c>
    </row>
    <row r="11309">
      <c r="A11309" s="257"/>
      <c r="B11309" s="258" t="s">
        <v>14</v>
      </c>
    </row>
    <row r="11310">
      <c r="A11310" s="257"/>
      <c r="B11310" s="258" t="s">
        <v>14</v>
      </c>
    </row>
    <row r="11311">
      <c r="A11311" s="257"/>
      <c r="B11311" s="258" t="s">
        <v>14</v>
      </c>
    </row>
    <row r="11312">
      <c r="A11312" s="257"/>
      <c r="B11312" s="258" t="s">
        <v>14</v>
      </c>
    </row>
    <row r="11313">
      <c r="A11313" s="257"/>
      <c r="B11313" s="258" t="s">
        <v>14</v>
      </c>
    </row>
    <row r="11314">
      <c r="A11314" s="257"/>
      <c r="B11314" s="258" t="s">
        <v>14</v>
      </c>
    </row>
    <row r="11315">
      <c r="A11315" s="257"/>
      <c r="B11315" s="258" t="s">
        <v>14</v>
      </c>
    </row>
    <row r="11316">
      <c r="A11316" s="257"/>
      <c r="B11316" s="258" t="s">
        <v>14</v>
      </c>
    </row>
    <row r="11317">
      <c r="A11317" s="257"/>
      <c r="B11317" s="258" t="s">
        <v>14</v>
      </c>
    </row>
    <row r="11318">
      <c r="A11318" s="257"/>
      <c r="B11318" s="258" t="s">
        <v>14</v>
      </c>
    </row>
    <row r="11319">
      <c r="A11319" s="257"/>
      <c r="B11319" s="258" t="s">
        <v>14</v>
      </c>
    </row>
    <row r="11320">
      <c r="A11320" s="257"/>
      <c r="B11320" s="258" t="s">
        <v>14</v>
      </c>
    </row>
    <row r="11321">
      <c r="A11321" s="257"/>
      <c r="B11321" s="258" t="s">
        <v>14</v>
      </c>
    </row>
    <row r="11322">
      <c r="A11322" s="257"/>
      <c r="B11322" s="258" t="s">
        <v>14</v>
      </c>
    </row>
    <row r="11323">
      <c r="A11323" s="257"/>
      <c r="B11323" s="258" t="s">
        <v>14</v>
      </c>
    </row>
    <row r="11324">
      <c r="A11324" s="257"/>
      <c r="B11324" s="258" t="s">
        <v>14</v>
      </c>
    </row>
    <row r="11325">
      <c r="A11325" s="257"/>
      <c r="B11325" s="258" t="s">
        <v>14</v>
      </c>
    </row>
    <row r="11326">
      <c r="A11326" s="257"/>
      <c r="B11326" s="258" t="s">
        <v>14</v>
      </c>
    </row>
    <row r="11327">
      <c r="A11327" s="257"/>
      <c r="B11327" s="258" t="s">
        <v>14</v>
      </c>
    </row>
    <row r="11328">
      <c r="A11328" s="257"/>
      <c r="B11328" s="258" t="s">
        <v>14</v>
      </c>
    </row>
    <row r="11329">
      <c r="A11329" s="257"/>
      <c r="B11329" s="258" t="s">
        <v>14</v>
      </c>
    </row>
    <row r="11330">
      <c r="A11330" s="257"/>
      <c r="B11330" s="258" t="s">
        <v>14</v>
      </c>
    </row>
    <row r="11331">
      <c r="A11331" s="257"/>
      <c r="B11331" s="258" t="s">
        <v>14</v>
      </c>
    </row>
    <row r="11332">
      <c r="A11332" s="257"/>
      <c r="B11332" s="258" t="s">
        <v>14</v>
      </c>
    </row>
    <row r="11333">
      <c r="A11333" s="257"/>
      <c r="B11333" s="258" t="s">
        <v>14</v>
      </c>
    </row>
    <row r="11334">
      <c r="A11334" s="257"/>
      <c r="B11334" s="258" t="s">
        <v>14</v>
      </c>
    </row>
    <row r="11335">
      <c r="A11335" s="257"/>
      <c r="B11335" s="258" t="s">
        <v>14</v>
      </c>
    </row>
    <row r="11336">
      <c r="A11336" s="257"/>
      <c r="B11336" s="258" t="s">
        <v>14</v>
      </c>
    </row>
    <row r="11337">
      <c r="A11337" s="257"/>
      <c r="B11337" s="258" t="s">
        <v>14</v>
      </c>
    </row>
    <row r="11338">
      <c r="A11338" s="257"/>
      <c r="B11338" s="258" t="s">
        <v>14</v>
      </c>
    </row>
    <row r="11339">
      <c r="A11339" s="257"/>
      <c r="B11339" s="258" t="s">
        <v>14</v>
      </c>
    </row>
    <row r="11340">
      <c r="A11340" s="257"/>
      <c r="B11340" s="258" t="s">
        <v>14</v>
      </c>
    </row>
    <row r="11341">
      <c r="A11341" s="257"/>
      <c r="B11341" s="258" t="s">
        <v>14</v>
      </c>
    </row>
    <row r="11342">
      <c r="A11342" s="257"/>
      <c r="B11342" s="258" t="s">
        <v>14</v>
      </c>
    </row>
    <row r="11343">
      <c r="A11343" s="257"/>
      <c r="B11343" s="258" t="s">
        <v>14</v>
      </c>
    </row>
    <row r="11344">
      <c r="A11344" s="257"/>
      <c r="B11344" s="258" t="s">
        <v>14</v>
      </c>
    </row>
    <row r="11345">
      <c r="A11345" s="257"/>
      <c r="B11345" s="258" t="s">
        <v>14</v>
      </c>
    </row>
    <row r="11346">
      <c r="A11346" s="257"/>
      <c r="B11346" s="258" t="s">
        <v>14</v>
      </c>
    </row>
    <row r="11347">
      <c r="A11347" s="257"/>
      <c r="B11347" s="258" t="s">
        <v>14</v>
      </c>
    </row>
    <row r="11348">
      <c r="A11348" s="257"/>
      <c r="B11348" s="258" t="s">
        <v>14</v>
      </c>
    </row>
    <row r="11349">
      <c r="A11349" s="257"/>
      <c r="B11349" s="258" t="s">
        <v>14</v>
      </c>
    </row>
    <row r="11350">
      <c r="A11350" s="257"/>
      <c r="B11350" s="258" t="s">
        <v>14</v>
      </c>
    </row>
    <row r="11351">
      <c r="A11351" s="257"/>
      <c r="B11351" s="258" t="s">
        <v>14</v>
      </c>
    </row>
    <row r="11352">
      <c r="A11352" s="257"/>
      <c r="B11352" s="258" t="s">
        <v>14</v>
      </c>
    </row>
    <row r="11353">
      <c r="A11353" s="257"/>
      <c r="B11353" s="258" t="s">
        <v>14</v>
      </c>
    </row>
    <row r="11354">
      <c r="A11354" s="257"/>
      <c r="B11354" s="258" t="s">
        <v>14</v>
      </c>
    </row>
    <row r="11355">
      <c r="A11355" s="257"/>
      <c r="B11355" s="258" t="s">
        <v>14</v>
      </c>
    </row>
    <row r="11356">
      <c r="A11356" s="257"/>
      <c r="B11356" s="258" t="s">
        <v>14</v>
      </c>
    </row>
    <row r="11357">
      <c r="A11357" s="257"/>
      <c r="B11357" s="258" t="s">
        <v>14</v>
      </c>
    </row>
    <row r="11358">
      <c r="A11358" s="257"/>
      <c r="B11358" s="258" t="s">
        <v>14</v>
      </c>
    </row>
    <row r="11359">
      <c r="A11359" s="257"/>
      <c r="B11359" s="258" t="s">
        <v>14</v>
      </c>
    </row>
    <row r="11360">
      <c r="A11360" s="257"/>
      <c r="B11360" s="258" t="s">
        <v>14</v>
      </c>
    </row>
    <row r="11361">
      <c r="A11361" s="257"/>
      <c r="B11361" s="258" t="s">
        <v>14</v>
      </c>
    </row>
    <row r="11362">
      <c r="A11362" s="257"/>
      <c r="B11362" s="258" t="s">
        <v>14</v>
      </c>
    </row>
    <row r="11363">
      <c r="A11363" s="257"/>
      <c r="B11363" s="258" t="s">
        <v>14</v>
      </c>
    </row>
    <row r="11364">
      <c r="A11364" s="257"/>
      <c r="B11364" s="258" t="s">
        <v>14</v>
      </c>
    </row>
    <row r="11365">
      <c r="A11365" s="257"/>
      <c r="B11365" s="258" t="s">
        <v>14</v>
      </c>
    </row>
    <row r="11366">
      <c r="A11366" s="257"/>
      <c r="B11366" s="258" t="s">
        <v>14</v>
      </c>
    </row>
    <row r="11367">
      <c r="A11367" s="257"/>
      <c r="B11367" s="258" t="s">
        <v>14</v>
      </c>
    </row>
    <row r="11368">
      <c r="A11368" s="257"/>
      <c r="B11368" s="258" t="s">
        <v>14</v>
      </c>
    </row>
    <row r="11369">
      <c r="A11369" s="257"/>
      <c r="B11369" s="258" t="s">
        <v>14</v>
      </c>
    </row>
    <row r="11370">
      <c r="A11370" s="257"/>
      <c r="B11370" s="258" t="s">
        <v>14</v>
      </c>
    </row>
    <row r="11371">
      <c r="A11371" s="257"/>
      <c r="B11371" s="258" t="s">
        <v>14</v>
      </c>
    </row>
    <row r="11372">
      <c r="A11372" s="257"/>
      <c r="B11372" s="258" t="s">
        <v>14</v>
      </c>
    </row>
    <row r="11373">
      <c r="A11373" s="257"/>
      <c r="B11373" s="258" t="s">
        <v>14</v>
      </c>
    </row>
    <row r="11374">
      <c r="A11374" s="257"/>
      <c r="B11374" s="258" t="s">
        <v>14</v>
      </c>
    </row>
    <row r="11375">
      <c r="A11375" s="257"/>
      <c r="B11375" s="258" t="s">
        <v>14</v>
      </c>
    </row>
    <row r="11376">
      <c r="A11376" s="257"/>
      <c r="B11376" s="258" t="s">
        <v>14</v>
      </c>
    </row>
    <row r="11377">
      <c r="A11377" s="257"/>
      <c r="B11377" s="258" t="s">
        <v>14</v>
      </c>
    </row>
    <row r="11378">
      <c r="A11378" s="257"/>
      <c r="B11378" s="258" t="s">
        <v>14</v>
      </c>
    </row>
    <row r="11379">
      <c r="A11379" s="257"/>
      <c r="B11379" s="258" t="s">
        <v>14</v>
      </c>
    </row>
    <row r="11380">
      <c r="A11380" s="257"/>
      <c r="B11380" s="258" t="s">
        <v>14</v>
      </c>
    </row>
    <row r="11381">
      <c r="A11381" s="257"/>
      <c r="B11381" s="258" t="s">
        <v>14</v>
      </c>
    </row>
    <row r="11382">
      <c r="A11382" s="257"/>
      <c r="B11382" s="258" t="s">
        <v>14</v>
      </c>
    </row>
    <row r="11383">
      <c r="A11383" s="257"/>
      <c r="B11383" s="258" t="s">
        <v>14</v>
      </c>
    </row>
    <row r="11384">
      <c r="A11384" s="257"/>
      <c r="B11384" s="258" t="s">
        <v>14</v>
      </c>
    </row>
    <row r="11385">
      <c r="A11385" s="257"/>
      <c r="B11385" s="258" t="s">
        <v>14</v>
      </c>
    </row>
    <row r="11386">
      <c r="A11386" s="257"/>
      <c r="B11386" s="258" t="s">
        <v>14</v>
      </c>
    </row>
    <row r="11387">
      <c r="A11387" s="257"/>
      <c r="B11387" s="258" t="s">
        <v>14</v>
      </c>
    </row>
    <row r="11388">
      <c r="A11388" s="257"/>
      <c r="B11388" s="258" t="s">
        <v>14</v>
      </c>
    </row>
    <row r="11389">
      <c r="A11389" s="257"/>
      <c r="B11389" s="258" t="s">
        <v>14</v>
      </c>
    </row>
    <row r="11390">
      <c r="A11390" s="257"/>
      <c r="B11390" s="258" t="s">
        <v>14</v>
      </c>
    </row>
    <row r="11391">
      <c r="A11391" s="257"/>
      <c r="B11391" s="258" t="s">
        <v>14</v>
      </c>
    </row>
    <row r="11392">
      <c r="A11392" s="257"/>
      <c r="B11392" s="258" t="s">
        <v>14</v>
      </c>
    </row>
    <row r="11393">
      <c r="A11393" s="257"/>
      <c r="B11393" s="258" t="s">
        <v>14</v>
      </c>
    </row>
    <row r="11394">
      <c r="A11394" s="257"/>
      <c r="B11394" s="258" t="s">
        <v>14</v>
      </c>
    </row>
    <row r="11395">
      <c r="A11395" s="257"/>
      <c r="B11395" s="258" t="s">
        <v>14</v>
      </c>
    </row>
    <row r="11396">
      <c r="A11396" s="257"/>
      <c r="B11396" s="258" t="s">
        <v>14</v>
      </c>
    </row>
    <row r="11397">
      <c r="A11397" s="257"/>
      <c r="B11397" s="258" t="s">
        <v>14</v>
      </c>
    </row>
    <row r="11398">
      <c r="A11398" s="257"/>
      <c r="B11398" s="258" t="s">
        <v>14</v>
      </c>
    </row>
    <row r="11399">
      <c r="A11399" s="257"/>
      <c r="B11399" s="258" t="s">
        <v>14</v>
      </c>
    </row>
    <row r="11400">
      <c r="A11400" s="257"/>
      <c r="B11400" s="258" t="s">
        <v>14</v>
      </c>
    </row>
    <row r="11401">
      <c r="A11401" s="257"/>
      <c r="B11401" s="258" t="s">
        <v>14</v>
      </c>
    </row>
    <row r="11402">
      <c r="A11402" s="257"/>
      <c r="B11402" s="258" t="s">
        <v>14</v>
      </c>
    </row>
    <row r="11403">
      <c r="A11403" s="257"/>
      <c r="B11403" s="258" t="s">
        <v>14</v>
      </c>
    </row>
    <row r="11404">
      <c r="A11404" s="257"/>
      <c r="B11404" s="258" t="s">
        <v>14</v>
      </c>
    </row>
    <row r="11405">
      <c r="A11405" s="257"/>
      <c r="B11405" s="258" t="s">
        <v>14</v>
      </c>
    </row>
    <row r="11406">
      <c r="A11406" s="257"/>
      <c r="B11406" s="258" t="s">
        <v>14</v>
      </c>
    </row>
    <row r="11407">
      <c r="A11407" s="257"/>
      <c r="B11407" s="258" t="s">
        <v>14</v>
      </c>
    </row>
    <row r="11408">
      <c r="A11408" s="257"/>
      <c r="B11408" s="258" t="s">
        <v>14</v>
      </c>
    </row>
    <row r="11409">
      <c r="A11409" s="257"/>
      <c r="B11409" s="258" t="s">
        <v>14</v>
      </c>
    </row>
    <row r="11410">
      <c r="A11410" s="257"/>
      <c r="B11410" s="258" t="s">
        <v>14</v>
      </c>
    </row>
    <row r="11411">
      <c r="A11411" s="257"/>
      <c r="B11411" s="258" t="s">
        <v>14</v>
      </c>
    </row>
    <row r="11412">
      <c r="A11412" s="257"/>
      <c r="B11412" s="258" t="s">
        <v>14</v>
      </c>
    </row>
    <row r="11413">
      <c r="A11413" s="257"/>
      <c r="B11413" s="258" t="s">
        <v>14</v>
      </c>
    </row>
    <row r="11414">
      <c r="A11414" s="257"/>
      <c r="B11414" s="258" t="s">
        <v>14</v>
      </c>
    </row>
    <row r="11415">
      <c r="A11415" s="257"/>
      <c r="B11415" s="258" t="s">
        <v>14</v>
      </c>
    </row>
    <row r="11416">
      <c r="A11416" s="257"/>
      <c r="B11416" s="258" t="s">
        <v>14</v>
      </c>
    </row>
    <row r="11417">
      <c r="A11417" s="257"/>
      <c r="B11417" s="258" t="s">
        <v>14</v>
      </c>
    </row>
    <row r="11418">
      <c r="A11418" s="257"/>
      <c r="B11418" s="258" t="s">
        <v>14</v>
      </c>
    </row>
    <row r="11419">
      <c r="A11419" s="257"/>
      <c r="B11419" s="258" t="s">
        <v>14</v>
      </c>
    </row>
    <row r="11420">
      <c r="A11420" s="257"/>
      <c r="B11420" s="258" t="s">
        <v>14</v>
      </c>
    </row>
    <row r="11421">
      <c r="A11421" s="257"/>
      <c r="B11421" s="258" t="s">
        <v>14</v>
      </c>
    </row>
    <row r="11422">
      <c r="A11422" s="257"/>
      <c r="B11422" s="258" t="s">
        <v>14</v>
      </c>
    </row>
    <row r="11423">
      <c r="A11423" s="257"/>
      <c r="B11423" s="258" t="s">
        <v>14</v>
      </c>
    </row>
    <row r="11424">
      <c r="A11424" s="257"/>
      <c r="B11424" s="258" t="s">
        <v>14</v>
      </c>
    </row>
    <row r="11425">
      <c r="A11425" s="257"/>
      <c r="B11425" s="258" t="s">
        <v>14</v>
      </c>
    </row>
    <row r="11426">
      <c r="A11426" s="257"/>
      <c r="B11426" s="258" t="s">
        <v>14</v>
      </c>
    </row>
    <row r="11427">
      <c r="A11427" s="257"/>
      <c r="B11427" s="258" t="s">
        <v>14</v>
      </c>
    </row>
    <row r="11428">
      <c r="A11428" s="257"/>
      <c r="B11428" s="258" t="s">
        <v>14</v>
      </c>
    </row>
    <row r="11429">
      <c r="A11429" s="257"/>
      <c r="B11429" s="258" t="s">
        <v>14</v>
      </c>
    </row>
    <row r="11430">
      <c r="A11430" s="257"/>
      <c r="B11430" s="258" t="s">
        <v>14</v>
      </c>
    </row>
    <row r="11431">
      <c r="A11431" s="257"/>
      <c r="B11431" s="258" t="s">
        <v>14</v>
      </c>
    </row>
    <row r="11432">
      <c r="A11432" s="257"/>
      <c r="B11432" s="258" t="s">
        <v>14</v>
      </c>
    </row>
    <row r="11433">
      <c r="A11433" s="257"/>
      <c r="B11433" s="258" t="s">
        <v>14</v>
      </c>
    </row>
    <row r="11434">
      <c r="A11434" s="257"/>
      <c r="B11434" s="258" t="s">
        <v>14</v>
      </c>
    </row>
    <row r="11435">
      <c r="A11435" s="257"/>
      <c r="B11435" s="258" t="s">
        <v>14</v>
      </c>
    </row>
    <row r="11436">
      <c r="A11436" s="257"/>
      <c r="B11436" s="258" t="s">
        <v>14</v>
      </c>
    </row>
    <row r="11437">
      <c r="A11437" s="257"/>
      <c r="B11437" s="258" t="s">
        <v>14</v>
      </c>
    </row>
    <row r="11438">
      <c r="A11438" s="257"/>
      <c r="B11438" s="258" t="s">
        <v>14</v>
      </c>
    </row>
    <row r="11439">
      <c r="A11439" s="257"/>
      <c r="B11439" s="258" t="s">
        <v>14</v>
      </c>
    </row>
    <row r="11440">
      <c r="A11440" s="257"/>
      <c r="B11440" s="258" t="s">
        <v>14</v>
      </c>
    </row>
    <row r="11441">
      <c r="A11441" s="257"/>
      <c r="B11441" s="258" t="s">
        <v>14</v>
      </c>
    </row>
    <row r="11442">
      <c r="A11442" s="257"/>
      <c r="B11442" s="258" t="s">
        <v>14</v>
      </c>
    </row>
    <row r="11443">
      <c r="A11443" s="257"/>
      <c r="B11443" s="258" t="s">
        <v>14</v>
      </c>
    </row>
    <row r="11444">
      <c r="A11444" s="257"/>
      <c r="B11444" s="258" t="s">
        <v>14</v>
      </c>
    </row>
    <row r="11445">
      <c r="A11445" s="257"/>
      <c r="B11445" s="258" t="s">
        <v>14</v>
      </c>
    </row>
    <row r="11446">
      <c r="A11446" s="257"/>
      <c r="B11446" s="258" t="s">
        <v>14</v>
      </c>
    </row>
    <row r="11447">
      <c r="A11447" s="257"/>
      <c r="B11447" s="258" t="s">
        <v>14</v>
      </c>
    </row>
    <row r="11448">
      <c r="A11448" s="257"/>
      <c r="B11448" s="258" t="s">
        <v>14</v>
      </c>
    </row>
    <row r="11449">
      <c r="A11449" s="257"/>
      <c r="B11449" s="258" t="s">
        <v>14</v>
      </c>
    </row>
    <row r="11450">
      <c r="A11450" s="257"/>
      <c r="B11450" s="258" t="s">
        <v>14</v>
      </c>
    </row>
    <row r="11451">
      <c r="A11451" s="257"/>
      <c r="B11451" s="258" t="s">
        <v>14</v>
      </c>
    </row>
    <row r="11452">
      <c r="A11452" s="257"/>
      <c r="B11452" s="258" t="s">
        <v>14</v>
      </c>
    </row>
    <row r="11453">
      <c r="A11453" s="257"/>
      <c r="B11453" s="258" t="s">
        <v>14</v>
      </c>
    </row>
    <row r="11454">
      <c r="A11454" s="257"/>
      <c r="B11454" s="258" t="s">
        <v>14</v>
      </c>
    </row>
    <row r="11455">
      <c r="A11455" s="257"/>
      <c r="B11455" s="258" t="s">
        <v>14</v>
      </c>
    </row>
    <row r="11456">
      <c r="A11456" s="257"/>
      <c r="B11456" s="258" t="s">
        <v>14</v>
      </c>
    </row>
    <row r="11457">
      <c r="A11457" s="257"/>
      <c r="B11457" s="258" t="s">
        <v>14</v>
      </c>
    </row>
    <row r="11458">
      <c r="A11458" s="257"/>
      <c r="B11458" s="258" t="s">
        <v>14</v>
      </c>
    </row>
    <row r="11459">
      <c r="A11459" s="257"/>
      <c r="B11459" s="258" t="s">
        <v>14</v>
      </c>
    </row>
    <row r="11460">
      <c r="A11460" s="257"/>
      <c r="B11460" s="258" t="s">
        <v>14</v>
      </c>
    </row>
    <row r="11461">
      <c r="A11461" s="257"/>
      <c r="B11461" s="258" t="s">
        <v>14</v>
      </c>
    </row>
    <row r="11462">
      <c r="A11462" s="257"/>
      <c r="B11462" s="258" t="s">
        <v>14</v>
      </c>
    </row>
    <row r="11463">
      <c r="A11463" s="257"/>
      <c r="B11463" s="258" t="s">
        <v>14</v>
      </c>
    </row>
    <row r="11464">
      <c r="A11464" s="257"/>
      <c r="B11464" s="258" t="s">
        <v>14</v>
      </c>
    </row>
    <row r="11465">
      <c r="A11465" s="257"/>
      <c r="B11465" s="258" t="s">
        <v>14</v>
      </c>
    </row>
    <row r="11466">
      <c r="A11466" s="257"/>
      <c r="B11466" s="258" t="s">
        <v>14</v>
      </c>
    </row>
    <row r="11467">
      <c r="A11467" s="257"/>
      <c r="B11467" s="258" t="s">
        <v>14</v>
      </c>
    </row>
    <row r="11468">
      <c r="A11468" s="257"/>
      <c r="B11468" s="258" t="s">
        <v>14</v>
      </c>
    </row>
    <row r="11469">
      <c r="A11469" s="257"/>
      <c r="B11469" s="258" t="s">
        <v>14</v>
      </c>
    </row>
    <row r="11470">
      <c r="A11470" s="257"/>
      <c r="B11470" s="258" t="s">
        <v>14</v>
      </c>
    </row>
    <row r="11471">
      <c r="A11471" s="257"/>
      <c r="B11471" s="258" t="s">
        <v>14</v>
      </c>
    </row>
    <row r="11472">
      <c r="A11472" s="257"/>
      <c r="B11472" s="258" t="s">
        <v>14</v>
      </c>
    </row>
    <row r="11473">
      <c r="A11473" s="257"/>
      <c r="B11473" s="258" t="s">
        <v>14</v>
      </c>
    </row>
    <row r="11474">
      <c r="A11474" s="257"/>
      <c r="B11474" s="258" t="s">
        <v>14</v>
      </c>
    </row>
    <row r="11475">
      <c r="A11475" s="257"/>
      <c r="B11475" s="258" t="s">
        <v>14</v>
      </c>
    </row>
    <row r="11476">
      <c r="A11476" s="257"/>
      <c r="B11476" s="258" t="s">
        <v>14</v>
      </c>
    </row>
    <row r="11477">
      <c r="A11477" s="257"/>
      <c r="B11477" s="258" t="s">
        <v>14</v>
      </c>
    </row>
    <row r="11478">
      <c r="A11478" s="257"/>
      <c r="B11478" s="258" t="s">
        <v>14</v>
      </c>
    </row>
    <row r="11479">
      <c r="A11479" s="257"/>
      <c r="B11479" s="258" t="s">
        <v>14</v>
      </c>
    </row>
    <row r="11480">
      <c r="A11480" s="257"/>
      <c r="B11480" s="258" t="s">
        <v>14</v>
      </c>
    </row>
    <row r="11481">
      <c r="A11481" s="257"/>
      <c r="B11481" s="258" t="s">
        <v>14</v>
      </c>
    </row>
    <row r="11482">
      <c r="A11482" s="257"/>
      <c r="B11482" s="258" t="s">
        <v>14</v>
      </c>
    </row>
    <row r="11483">
      <c r="A11483" s="257"/>
      <c r="B11483" s="258" t="s">
        <v>14</v>
      </c>
    </row>
    <row r="11484">
      <c r="A11484" s="257"/>
      <c r="B11484" s="258" t="s">
        <v>14</v>
      </c>
    </row>
    <row r="11485">
      <c r="A11485" s="257"/>
      <c r="B11485" s="258" t="s">
        <v>14</v>
      </c>
    </row>
    <row r="11486">
      <c r="A11486" s="257"/>
      <c r="B11486" s="258" t="s">
        <v>14</v>
      </c>
    </row>
    <row r="11487">
      <c r="A11487" s="257"/>
      <c r="B11487" s="258" t="s">
        <v>14</v>
      </c>
    </row>
    <row r="11488">
      <c r="A11488" s="257"/>
      <c r="B11488" s="258" t="s">
        <v>14</v>
      </c>
    </row>
    <row r="11489">
      <c r="A11489" s="257"/>
      <c r="B11489" s="258" t="s">
        <v>14</v>
      </c>
    </row>
    <row r="11490">
      <c r="A11490" s="257"/>
      <c r="B11490" s="258" t="s">
        <v>14</v>
      </c>
    </row>
    <row r="11491">
      <c r="A11491" s="257"/>
      <c r="B11491" s="258" t="s">
        <v>14</v>
      </c>
    </row>
    <row r="11492">
      <c r="A11492" s="257"/>
      <c r="B11492" s="258" t="s">
        <v>14</v>
      </c>
    </row>
    <row r="11493">
      <c r="A11493" s="257"/>
      <c r="B11493" s="258" t="s">
        <v>14</v>
      </c>
    </row>
    <row r="11494">
      <c r="A11494" s="257"/>
      <c r="B11494" s="258" t="s">
        <v>14</v>
      </c>
    </row>
    <row r="11495">
      <c r="A11495" s="257"/>
      <c r="B11495" s="258" t="s">
        <v>14</v>
      </c>
    </row>
    <row r="11496">
      <c r="A11496" s="257"/>
      <c r="B11496" s="258" t="s">
        <v>14</v>
      </c>
    </row>
    <row r="11497">
      <c r="A11497" s="257"/>
      <c r="B11497" s="258" t="s">
        <v>14</v>
      </c>
    </row>
    <row r="11498">
      <c r="A11498" s="257"/>
      <c r="B11498" s="258" t="s">
        <v>14</v>
      </c>
    </row>
    <row r="11499">
      <c r="A11499" s="257"/>
      <c r="B11499" s="258" t="s">
        <v>14</v>
      </c>
    </row>
    <row r="11500">
      <c r="A11500" s="257"/>
      <c r="B11500" s="258" t="s">
        <v>14</v>
      </c>
    </row>
    <row r="11501">
      <c r="A11501" s="257"/>
      <c r="B11501" s="258" t="s">
        <v>14</v>
      </c>
    </row>
    <row r="11502">
      <c r="A11502" s="257"/>
      <c r="B11502" s="258" t="s">
        <v>14</v>
      </c>
    </row>
    <row r="11503">
      <c r="A11503" s="257"/>
      <c r="B11503" s="258" t="s">
        <v>14</v>
      </c>
    </row>
    <row r="11504">
      <c r="A11504" s="257"/>
      <c r="B11504" s="258" t="s">
        <v>14</v>
      </c>
    </row>
    <row r="11505">
      <c r="A11505" s="257"/>
      <c r="B11505" s="258" t="s">
        <v>14</v>
      </c>
    </row>
    <row r="11506">
      <c r="A11506" s="257"/>
      <c r="B11506" s="258" t="s">
        <v>14</v>
      </c>
    </row>
    <row r="11507">
      <c r="A11507" s="257"/>
      <c r="B11507" s="258" t="s">
        <v>14</v>
      </c>
    </row>
    <row r="11508">
      <c r="A11508" s="257"/>
      <c r="B11508" s="258" t="s">
        <v>14</v>
      </c>
    </row>
    <row r="11509">
      <c r="A11509" s="257"/>
      <c r="B11509" s="258" t="s">
        <v>14</v>
      </c>
    </row>
    <row r="11510">
      <c r="A11510" s="257"/>
      <c r="B11510" s="258" t="s">
        <v>14</v>
      </c>
    </row>
    <row r="11511">
      <c r="A11511" s="257"/>
      <c r="B11511" s="258" t="s">
        <v>14</v>
      </c>
    </row>
    <row r="11512">
      <c r="A11512" s="257"/>
      <c r="B11512" s="258" t="s">
        <v>14</v>
      </c>
    </row>
    <row r="11513">
      <c r="A11513" s="257"/>
      <c r="B11513" s="258" t="s">
        <v>14</v>
      </c>
    </row>
    <row r="11514">
      <c r="A11514" s="257"/>
      <c r="B11514" s="258" t="s">
        <v>14</v>
      </c>
    </row>
    <row r="11515">
      <c r="A11515" s="257"/>
      <c r="B11515" s="258" t="s">
        <v>14</v>
      </c>
    </row>
    <row r="11516">
      <c r="A11516" s="257"/>
      <c r="B11516" s="258" t="s">
        <v>14</v>
      </c>
    </row>
    <row r="11517">
      <c r="A11517" s="257"/>
      <c r="B11517" s="258" t="s">
        <v>14</v>
      </c>
    </row>
    <row r="11518">
      <c r="A11518" s="257"/>
      <c r="B11518" s="258" t="s">
        <v>14</v>
      </c>
    </row>
    <row r="11519">
      <c r="A11519" s="257"/>
      <c r="B11519" s="258" t="s">
        <v>14</v>
      </c>
    </row>
    <row r="11520">
      <c r="A11520" s="257"/>
      <c r="B11520" s="258" t="s">
        <v>14</v>
      </c>
    </row>
    <row r="11521">
      <c r="A11521" s="257"/>
      <c r="B11521" s="258" t="s">
        <v>14</v>
      </c>
    </row>
    <row r="11522">
      <c r="A11522" s="257"/>
      <c r="B11522" s="258" t="s">
        <v>14</v>
      </c>
    </row>
    <row r="11523">
      <c r="A11523" s="257"/>
      <c r="B11523" s="258" t="s">
        <v>14</v>
      </c>
    </row>
    <row r="11524">
      <c r="A11524" s="257"/>
      <c r="B11524" s="258" t="s">
        <v>14</v>
      </c>
    </row>
    <row r="11525">
      <c r="A11525" s="257"/>
      <c r="B11525" s="258" t="s">
        <v>14</v>
      </c>
    </row>
    <row r="11526">
      <c r="A11526" s="257"/>
      <c r="B11526" s="258" t="s">
        <v>14</v>
      </c>
    </row>
    <row r="11527">
      <c r="A11527" s="257"/>
      <c r="B11527" s="258" t="s">
        <v>14</v>
      </c>
    </row>
    <row r="11528">
      <c r="A11528" s="257"/>
      <c r="B11528" s="258" t="s">
        <v>14</v>
      </c>
    </row>
    <row r="11529">
      <c r="A11529" s="257"/>
      <c r="B11529" s="258" t="s">
        <v>14</v>
      </c>
    </row>
    <row r="11530">
      <c r="A11530" s="257"/>
      <c r="B11530" s="258" t="s">
        <v>14</v>
      </c>
    </row>
    <row r="11531">
      <c r="A11531" s="257"/>
      <c r="B11531" s="258" t="s">
        <v>14</v>
      </c>
    </row>
    <row r="11532">
      <c r="A11532" s="257"/>
      <c r="B11532" s="258" t="s">
        <v>14</v>
      </c>
    </row>
    <row r="11533">
      <c r="A11533" s="257"/>
      <c r="B11533" s="258" t="s">
        <v>14</v>
      </c>
    </row>
    <row r="11534">
      <c r="A11534" s="257"/>
      <c r="B11534" s="258" t="s">
        <v>14</v>
      </c>
    </row>
    <row r="11535">
      <c r="A11535" s="257"/>
      <c r="B11535" s="258" t="s">
        <v>14</v>
      </c>
    </row>
    <row r="11536">
      <c r="A11536" s="257"/>
      <c r="B11536" s="258" t="s">
        <v>14</v>
      </c>
    </row>
    <row r="11537">
      <c r="A11537" s="257"/>
      <c r="B11537" s="258" t="s">
        <v>14</v>
      </c>
    </row>
    <row r="11538">
      <c r="A11538" s="257"/>
      <c r="B11538" s="258" t="s">
        <v>14</v>
      </c>
    </row>
    <row r="11539">
      <c r="A11539" s="257"/>
      <c r="B11539" s="258" t="s">
        <v>14</v>
      </c>
    </row>
    <row r="11540">
      <c r="A11540" s="257"/>
      <c r="B11540" s="258" t="s">
        <v>14</v>
      </c>
    </row>
    <row r="11541">
      <c r="A11541" s="257"/>
      <c r="B11541" s="258" t="s">
        <v>14</v>
      </c>
    </row>
    <row r="11542">
      <c r="A11542" s="257"/>
      <c r="B11542" s="258" t="s">
        <v>14</v>
      </c>
    </row>
    <row r="11543">
      <c r="A11543" s="257"/>
      <c r="B11543" s="258" t="s">
        <v>14</v>
      </c>
    </row>
    <row r="11544">
      <c r="A11544" s="257"/>
      <c r="B11544" s="258" t="s">
        <v>14</v>
      </c>
    </row>
    <row r="11545">
      <c r="A11545" s="257"/>
      <c r="B11545" s="258" t="s">
        <v>14</v>
      </c>
    </row>
    <row r="11546">
      <c r="A11546" s="257"/>
      <c r="B11546" s="258" t="s">
        <v>14</v>
      </c>
    </row>
    <row r="11547">
      <c r="A11547" s="257"/>
      <c r="B11547" s="258" t="s">
        <v>14</v>
      </c>
    </row>
    <row r="11548">
      <c r="A11548" s="257"/>
      <c r="B11548" s="258" t="s">
        <v>14</v>
      </c>
    </row>
    <row r="11549">
      <c r="A11549" s="257"/>
      <c r="B11549" s="258" t="s">
        <v>14</v>
      </c>
    </row>
    <row r="11550">
      <c r="A11550" s="257"/>
      <c r="B11550" s="258" t="s">
        <v>14</v>
      </c>
    </row>
    <row r="11551">
      <c r="A11551" s="257"/>
      <c r="B11551" s="258" t="s">
        <v>14</v>
      </c>
    </row>
    <row r="11552">
      <c r="A11552" s="257"/>
      <c r="B11552" s="258" t="s">
        <v>14</v>
      </c>
    </row>
    <row r="11553">
      <c r="A11553" s="257"/>
      <c r="B11553" s="258" t="s">
        <v>14</v>
      </c>
    </row>
    <row r="11554">
      <c r="A11554" s="257"/>
      <c r="B11554" s="258" t="s">
        <v>14</v>
      </c>
    </row>
    <row r="11555">
      <c r="A11555" s="257"/>
      <c r="B11555" s="258" t="s">
        <v>14</v>
      </c>
    </row>
    <row r="11556">
      <c r="A11556" s="257"/>
      <c r="B11556" s="258" t="s">
        <v>14</v>
      </c>
    </row>
    <row r="11557">
      <c r="A11557" s="257"/>
      <c r="B11557" s="258" t="s">
        <v>14</v>
      </c>
    </row>
    <row r="11558">
      <c r="A11558" s="257"/>
      <c r="B11558" s="258" t="s">
        <v>14</v>
      </c>
    </row>
    <row r="11559">
      <c r="A11559" s="257"/>
      <c r="B11559" s="258" t="s">
        <v>14</v>
      </c>
    </row>
    <row r="11560">
      <c r="A11560" s="257"/>
      <c r="B11560" s="258" t="s">
        <v>14</v>
      </c>
    </row>
    <row r="11561">
      <c r="A11561" s="257"/>
      <c r="B11561" s="258" t="s">
        <v>14</v>
      </c>
    </row>
    <row r="11562">
      <c r="A11562" s="257"/>
      <c r="B11562" s="258" t="s">
        <v>14</v>
      </c>
    </row>
    <row r="11563">
      <c r="A11563" s="257"/>
      <c r="B11563" s="258" t="s">
        <v>14</v>
      </c>
    </row>
    <row r="11564">
      <c r="A11564" s="257"/>
      <c r="B11564" s="258" t="s">
        <v>14</v>
      </c>
    </row>
    <row r="11565">
      <c r="A11565" s="257"/>
      <c r="B11565" s="258" t="s">
        <v>14</v>
      </c>
    </row>
    <row r="11566">
      <c r="A11566" s="257"/>
      <c r="B11566" s="258" t="s">
        <v>14</v>
      </c>
    </row>
    <row r="11567">
      <c r="A11567" s="257"/>
      <c r="B11567" s="258" t="s">
        <v>14</v>
      </c>
    </row>
    <row r="11568">
      <c r="A11568" s="257"/>
      <c r="B11568" s="258" t="s">
        <v>14</v>
      </c>
    </row>
    <row r="11569">
      <c r="A11569" s="257"/>
      <c r="B11569" s="258" t="s">
        <v>14</v>
      </c>
    </row>
    <row r="11570">
      <c r="A11570" s="257"/>
      <c r="B11570" s="258" t="s">
        <v>14</v>
      </c>
    </row>
    <row r="11571">
      <c r="A11571" s="257"/>
      <c r="B11571" s="258" t="s">
        <v>14</v>
      </c>
    </row>
    <row r="11572">
      <c r="A11572" s="257"/>
      <c r="B11572" s="258" t="s">
        <v>14</v>
      </c>
    </row>
    <row r="11573">
      <c r="A11573" s="257"/>
      <c r="B11573" s="258" t="s">
        <v>14</v>
      </c>
    </row>
    <row r="11574">
      <c r="A11574" s="257"/>
      <c r="B11574" s="258" t="s">
        <v>14</v>
      </c>
    </row>
    <row r="11575">
      <c r="A11575" s="257"/>
      <c r="B11575" s="258" t="s">
        <v>14</v>
      </c>
    </row>
    <row r="11576">
      <c r="A11576" s="257"/>
      <c r="B11576" s="258" t="s">
        <v>14</v>
      </c>
    </row>
    <row r="11577">
      <c r="A11577" s="257"/>
      <c r="B11577" s="258" t="s">
        <v>14</v>
      </c>
    </row>
    <row r="11578">
      <c r="A11578" s="257"/>
      <c r="B11578" s="258" t="s">
        <v>14</v>
      </c>
    </row>
    <row r="11579">
      <c r="A11579" s="257"/>
      <c r="B11579" s="258" t="s">
        <v>14</v>
      </c>
    </row>
    <row r="11580">
      <c r="A11580" s="257"/>
      <c r="B11580" s="258" t="s">
        <v>14</v>
      </c>
    </row>
    <row r="11581">
      <c r="A11581" s="257"/>
      <c r="B11581" s="258" t="s">
        <v>14</v>
      </c>
    </row>
    <row r="11582">
      <c r="A11582" s="257"/>
      <c r="B11582" s="258" t="s">
        <v>14</v>
      </c>
    </row>
    <row r="11583">
      <c r="A11583" s="257"/>
      <c r="B11583" s="258" t="s">
        <v>14</v>
      </c>
    </row>
    <row r="11584">
      <c r="A11584" s="257"/>
      <c r="B11584" s="258" t="s">
        <v>14</v>
      </c>
    </row>
    <row r="11585">
      <c r="A11585" s="257"/>
      <c r="B11585" s="258" t="s">
        <v>14</v>
      </c>
    </row>
    <row r="11586">
      <c r="A11586" s="257"/>
      <c r="B11586" s="258" t="s">
        <v>14</v>
      </c>
    </row>
    <row r="11587">
      <c r="A11587" s="257"/>
      <c r="B11587" s="258" t="s">
        <v>14</v>
      </c>
    </row>
    <row r="11588">
      <c r="A11588" s="257"/>
      <c r="B11588" s="258" t="s">
        <v>14</v>
      </c>
    </row>
    <row r="11589">
      <c r="A11589" s="257"/>
      <c r="B11589" s="258" t="s">
        <v>14</v>
      </c>
    </row>
    <row r="11590">
      <c r="A11590" s="257"/>
      <c r="B11590" s="258" t="s">
        <v>14</v>
      </c>
    </row>
    <row r="11591">
      <c r="A11591" s="257"/>
      <c r="B11591" s="258" t="s">
        <v>14</v>
      </c>
    </row>
    <row r="11592">
      <c r="A11592" s="257"/>
      <c r="B11592" s="258" t="s">
        <v>14</v>
      </c>
    </row>
    <row r="11593">
      <c r="A11593" s="257"/>
      <c r="B11593" s="258" t="s">
        <v>14</v>
      </c>
    </row>
    <row r="11594">
      <c r="A11594" s="257"/>
      <c r="B11594" s="258" t="s">
        <v>14</v>
      </c>
    </row>
    <row r="11595">
      <c r="A11595" s="257"/>
      <c r="B11595" s="258" t="s">
        <v>14</v>
      </c>
    </row>
    <row r="11596">
      <c r="A11596" s="257"/>
      <c r="B11596" s="258" t="s">
        <v>14</v>
      </c>
    </row>
    <row r="11597">
      <c r="A11597" s="257"/>
      <c r="B11597" s="258" t="s">
        <v>14</v>
      </c>
    </row>
    <row r="11598">
      <c r="A11598" s="257"/>
      <c r="B11598" s="258" t="s">
        <v>14</v>
      </c>
    </row>
    <row r="11599">
      <c r="A11599" s="257"/>
      <c r="B11599" s="258" t="s">
        <v>14</v>
      </c>
    </row>
    <row r="11600">
      <c r="A11600" s="257"/>
      <c r="B11600" s="258" t="s">
        <v>14</v>
      </c>
    </row>
    <row r="11601">
      <c r="A11601" s="257"/>
      <c r="B11601" s="258" t="s">
        <v>14</v>
      </c>
    </row>
    <row r="11602">
      <c r="A11602" s="257"/>
      <c r="B11602" s="258" t="s">
        <v>14</v>
      </c>
    </row>
    <row r="11603">
      <c r="A11603" s="257"/>
      <c r="B11603" s="258" t="s">
        <v>14</v>
      </c>
    </row>
    <row r="11604">
      <c r="A11604" s="257"/>
      <c r="B11604" s="258" t="s">
        <v>14</v>
      </c>
    </row>
    <row r="11605">
      <c r="A11605" s="257"/>
      <c r="B11605" s="258" t="s">
        <v>14</v>
      </c>
    </row>
    <row r="11606">
      <c r="A11606" s="257"/>
      <c r="B11606" s="258" t="s">
        <v>14</v>
      </c>
    </row>
    <row r="11607">
      <c r="A11607" s="257"/>
      <c r="B11607" s="258" t="s">
        <v>14</v>
      </c>
    </row>
    <row r="11608">
      <c r="A11608" s="257"/>
      <c r="B11608" s="258" t="s">
        <v>14</v>
      </c>
    </row>
    <row r="11609">
      <c r="A11609" s="257"/>
      <c r="B11609" s="258" t="s">
        <v>14</v>
      </c>
    </row>
    <row r="11610">
      <c r="A11610" s="257"/>
      <c r="B11610" s="258" t="s">
        <v>14</v>
      </c>
    </row>
    <row r="11611">
      <c r="A11611" s="257"/>
      <c r="B11611" s="258" t="s">
        <v>14</v>
      </c>
    </row>
    <row r="11612">
      <c r="A11612" s="257"/>
      <c r="B11612" s="258" t="s">
        <v>14</v>
      </c>
    </row>
    <row r="11613">
      <c r="A11613" s="257"/>
      <c r="B11613" s="258" t="s">
        <v>14</v>
      </c>
    </row>
    <row r="11614">
      <c r="A11614" s="257"/>
      <c r="B11614" s="258" t="s">
        <v>14</v>
      </c>
    </row>
    <row r="11615">
      <c r="A11615" s="257"/>
      <c r="B11615" s="258" t="s">
        <v>14</v>
      </c>
    </row>
    <row r="11616">
      <c r="A11616" s="257"/>
      <c r="B11616" s="258" t="s">
        <v>14</v>
      </c>
    </row>
    <row r="11617">
      <c r="A11617" s="257"/>
      <c r="B11617" s="258" t="s">
        <v>14</v>
      </c>
    </row>
    <row r="11618">
      <c r="A11618" s="257"/>
      <c r="B11618" s="258" t="s">
        <v>14</v>
      </c>
    </row>
    <row r="11619">
      <c r="A11619" s="257"/>
      <c r="B11619" s="258" t="s">
        <v>14</v>
      </c>
    </row>
    <row r="11620">
      <c r="A11620" s="257"/>
      <c r="B11620" s="258" t="s">
        <v>14</v>
      </c>
    </row>
    <row r="11621">
      <c r="A11621" s="257"/>
      <c r="B11621" s="258" t="s">
        <v>14</v>
      </c>
    </row>
    <row r="11622">
      <c r="A11622" s="257"/>
      <c r="B11622" s="258" t="s">
        <v>14</v>
      </c>
    </row>
    <row r="11623">
      <c r="A11623" s="257"/>
      <c r="B11623" s="258" t="s">
        <v>14</v>
      </c>
    </row>
    <row r="11624">
      <c r="A11624" s="257"/>
      <c r="B11624" s="258" t="s">
        <v>14</v>
      </c>
    </row>
    <row r="11625">
      <c r="A11625" s="257"/>
      <c r="B11625" s="258" t="s">
        <v>14</v>
      </c>
    </row>
    <row r="11626">
      <c r="A11626" s="257"/>
      <c r="B11626" s="258" t="s">
        <v>14</v>
      </c>
    </row>
    <row r="11627">
      <c r="A11627" s="257"/>
      <c r="B11627" s="258" t="s">
        <v>14</v>
      </c>
    </row>
    <row r="11628">
      <c r="A11628" s="257"/>
      <c r="B11628" s="258" t="s">
        <v>14</v>
      </c>
    </row>
    <row r="11629">
      <c r="A11629" s="257"/>
      <c r="B11629" s="258" t="s">
        <v>14</v>
      </c>
    </row>
    <row r="11630">
      <c r="A11630" s="257"/>
      <c r="B11630" s="258" t="s">
        <v>14</v>
      </c>
    </row>
    <row r="11631">
      <c r="A11631" s="257"/>
      <c r="B11631" s="258" t="s">
        <v>14</v>
      </c>
    </row>
    <row r="11632">
      <c r="A11632" s="257"/>
      <c r="B11632" s="258" t="s">
        <v>14</v>
      </c>
    </row>
    <row r="11633">
      <c r="A11633" s="257"/>
      <c r="B11633" s="258" t="s">
        <v>14</v>
      </c>
    </row>
    <row r="11634">
      <c r="A11634" s="257"/>
      <c r="B11634" s="258" t="s">
        <v>14</v>
      </c>
    </row>
    <row r="11635">
      <c r="A11635" s="257"/>
      <c r="B11635" s="258" t="s">
        <v>14</v>
      </c>
    </row>
    <row r="11636">
      <c r="A11636" s="257"/>
      <c r="B11636" s="258" t="s">
        <v>14</v>
      </c>
    </row>
    <row r="11637">
      <c r="A11637" s="257"/>
      <c r="B11637" s="258" t="s">
        <v>14</v>
      </c>
    </row>
    <row r="11638">
      <c r="A11638" s="257"/>
      <c r="B11638" s="258" t="s">
        <v>14</v>
      </c>
    </row>
    <row r="11639">
      <c r="A11639" s="257"/>
      <c r="B11639" s="258" t="s">
        <v>14</v>
      </c>
    </row>
    <row r="11640">
      <c r="A11640" s="257"/>
      <c r="B11640" s="258" t="s">
        <v>14</v>
      </c>
    </row>
    <row r="11641">
      <c r="A11641" s="257"/>
      <c r="B11641" s="258" t="s">
        <v>14</v>
      </c>
    </row>
    <row r="11642">
      <c r="A11642" s="257"/>
      <c r="B11642" s="258" t="s">
        <v>14</v>
      </c>
    </row>
    <row r="11643">
      <c r="A11643" s="257"/>
      <c r="B11643" s="258" t="s">
        <v>14</v>
      </c>
    </row>
    <row r="11644">
      <c r="A11644" s="257"/>
      <c r="B11644" s="258" t="s">
        <v>14</v>
      </c>
    </row>
    <row r="11645">
      <c r="A11645" s="257"/>
      <c r="B11645" s="258" t="s">
        <v>14</v>
      </c>
    </row>
    <row r="11646">
      <c r="A11646" s="257"/>
      <c r="B11646" s="258" t="s">
        <v>14</v>
      </c>
    </row>
    <row r="11647">
      <c r="A11647" s="257"/>
      <c r="B11647" s="258" t="s">
        <v>14</v>
      </c>
    </row>
    <row r="11648">
      <c r="A11648" s="257"/>
      <c r="B11648" s="258" t="s">
        <v>14</v>
      </c>
    </row>
    <row r="11649">
      <c r="A11649" s="257"/>
      <c r="B11649" s="258" t="s">
        <v>14</v>
      </c>
    </row>
    <row r="11650">
      <c r="A11650" s="257"/>
      <c r="B11650" s="258" t="s">
        <v>14</v>
      </c>
    </row>
    <row r="11651">
      <c r="A11651" s="257"/>
      <c r="B11651" s="258" t="s">
        <v>14</v>
      </c>
    </row>
    <row r="11652">
      <c r="A11652" s="257"/>
      <c r="B11652" s="258" t="s">
        <v>14</v>
      </c>
    </row>
    <row r="11653">
      <c r="A11653" s="257"/>
      <c r="B11653" s="258" t="s">
        <v>14</v>
      </c>
    </row>
    <row r="11654">
      <c r="A11654" s="257"/>
      <c r="B11654" s="258" t="s">
        <v>14</v>
      </c>
    </row>
    <row r="11655">
      <c r="A11655" s="257"/>
      <c r="B11655" s="258" t="s">
        <v>14</v>
      </c>
    </row>
    <row r="11656">
      <c r="A11656" s="257"/>
      <c r="B11656" s="258" t="s">
        <v>14</v>
      </c>
    </row>
    <row r="11657">
      <c r="A11657" s="257"/>
      <c r="B11657" s="258" t="s">
        <v>14</v>
      </c>
    </row>
    <row r="11658">
      <c r="A11658" s="257"/>
      <c r="B11658" s="258" t="s">
        <v>14</v>
      </c>
    </row>
    <row r="11659">
      <c r="A11659" s="257"/>
      <c r="B11659" s="258" t="s">
        <v>14</v>
      </c>
    </row>
    <row r="11660">
      <c r="A11660" s="257"/>
      <c r="B11660" s="258" t="s">
        <v>14</v>
      </c>
    </row>
    <row r="11661">
      <c r="A11661" s="257"/>
      <c r="B11661" s="258" t="s">
        <v>14</v>
      </c>
    </row>
    <row r="11662">
      <c r="A11662" s="257"/>
      <c r="B11662" s="258" t="s">
        <v>14</v>
      </c>
    </row>
    <row r="11663">
      <c r="A11663" s="257"/>
      <c r="B11663" s="258" t="s">
        <v>14</v>
      </c>
    </row>
    <row r="11664">
      <c r="A11664" s="257"/>
      <c r="B11664" s="258" t="s">
        <v>14</v>
      </c>
    </row>
    <row r="11665">
      <c r="A11665" s="257"/>
      <c r="B11665" s="258" t="s">
        <v>14</v>
      </c>
    </row>
    <row r="11666">
      <c r="A11666" s="257"/>
      <c r="B11666" s="258" t="s">
        <v>14</v>
      </c>
    </row>
    <row r="11667">
      <c r="A11667" s="257"/>
      <c r="B11667" s="258" t="s">
        <v>14</v>
      </c>
    </row>
    <row r="11668">
      <c r="A11668" s="257"/>
      <c r="B11668" s="258" t="s">
        <v>14</v>
      </c>
    </row>
    <row r="11669">
      <c r="A11669" s="257"/>
      <c r="B11669" s="258" t="s">
        <v>14</v>
      </c>
    </row>
    <row r="11670">
      <c r="A11670" s="257"/>
      <c r="B11670" s="258" t="s">
        <v>14</v>
      </c>
    </row>
    <row r="11671">
      <c r="A11671" s="257"/>
      <c r="B11671" s="258" t="s">
        <v>14</v>
      </c>
    </row>
    <row r="11672">
      <c r="A11672" s="257"/>
      <c r="B11672" s="258" t="s">
        <v>14</v>
      </c>
    </row>
    <row r="11673">
      <c r="A11673" s="257"/>
      <c r="B11673" s="258" t="s">
        <v>14</v>
      </c>
    </row>
    <row r="11674">
      <c r="A11674" s="257"/>
      <c r="B11674" s="258" t="s">
        <v>14</v>
      </c>
    </row>
    <row r="11675">
      <c r="A11675" s="257"/>
      <c r="B11675" s="258" t="s">
        <v>14</v>
      </c>
    </row>
    <row r="11676">
      <c r="A11676" s="257"/>
      <c r="B11676" s="258" t="s">
        <v>14</v>
      </c>
    </row>
    <row r="11677">
      <c r="A11677" s="257"/>
      <c r="B11677" s="258" t="s">
        <v>14</v>
      </c>
    </row>
    <row r="11678">
      <c r="A11678" s="257"/>
      <c r="B11678" s="258" t="s">
        <v>14</v>
      </c>
    </row>
    <row r="11679">
      <c r="A11679" s="257"/>
      <c r="B11679" s="258" t="s">
        <v>14</v>
      </c>
    </row>
    <row r="11680">
      <c r="A11680" s="257"/>
      <c r="B11680" s="258" t="s">
        <v>14</v>
      </c>
    </row>
    <row r="11681">
      <c r="A11681" s="257"/>
      <c r="B11681" s="258" t="s">
        <v>14</v>
      </c>
    </row>
    <row r="11682">
      <c r="A11682" s="257"/>
      <c r="B11682" s="258" t="s">
        <v>14</v>
      </c>
    </row>
    <row r="11683">
      <c r="A11683" s="257"/>
      <c r="B11683" s="258" t="s">
        <v>14</v>
      </c>
    </row>
    <row r="11684">
      <c r="A11684" s="257"/>
      <c r="B11684" s="258" t="s">
        <v>14</v>
      </c>
    </row>
    <row r="11685">
      <c r="A11685" s="257"/>
      <c r="B11685" s="258" t="s">
        <v>14</v>
      </c>
    </row>
    <row r="11686">
      <c r="A11686" s="257"/>
      <c r="B11686" s="258" t="s">
        <v>14</v>
      </c>
    </row>
    <row r="11687">
      <c r="A11687" s="257"/>
      <c r="B11687" s="258" t="s">
        <v>14</v>
      </c>
    </row>
    <row r="11688">
      <c r="A11688" s="257"/>
      <c r="B11688" s="258" t="s">
        <v>14</v>
      </c>
    </row>
    <row r="11689">
      <c r="A11689" s="257"/>
      <c r="B11689" s="258" t="s">
        <v>14</v>
      </c>
    </row>
    <row r="11690">
      <c r="A11690" s="257"/>
      <c r="B11690" s="258" t="s">
        <v>14</v>
      </c>
    </row>
    <row r="11691">
      <c r="A11691" s="257"/>
      <c r="B11691" s="258" t="s">
        <v>14</v>
      </c>
    </row>
    <row r="11692">
      <c r="A11692" s="257"/>
      <c r="B11692" s="258" t="s">
        <v>14</v>
      </c>
    </row>
    <row r="11693">
      <c r="A11693" s="257"/>
      <c r="B11693" s="258" t="s">
        <v>14</v>
      </c>
    </row>
    <row r="11694">
      <c r="A11694" s="257"/>
      <c r="B11694" s="258" t="s">
        <v>14</v>
      </c>
    </row>
    <row r="11695">
      <c r="A11695" s="257"/>
      <c r="B11695" s="258" t="s">
        <v>14</v>
      </c>
    </row>
    <row r="11696">
      <c r="A11696" s="257"/>
      <c r="B11696" s="258" t="s">
        <v>14</v>
      </c>
    </row>
    <row r="11697">
      <c r="A11697" s="257"/>
      <c r="B11697" s="258" t="s">
        <v>14</v>
      </c>
    </row>
    <row r="11698">
      <c r="A11698" s="257"/>
      <c r="B11698" s="258" t="s">
        <v>14</v>
      </c>
    </row>
    <row r="11699">
      <c r="A11699" s="257"/>
      <c r="B11699" s="258" t="s">
        <v>14</v>
      </c>
    </row>
    <row r="11700">
      <c r="A11700" s="257"/>
      <c r="B11700" s="258" t="s">
        <v>14</v>
      </c>
    </row>
    <row r="11701">
      <c r="A11701" s="257"/>
      <c r="B11701" s="258" t="s">
        <v>14</v>
      </c>
    </row>
    <row r="11702">
      <c r="A11702" s="257"/>
      <c r="B11702" s="258" t="s">
        <v>14</v>
      </c>
    </row>
    <row r="11703">
      <c r="A11703" s="257"/>
      <c r="B11703" s="258" t="s">
        <v>14</v>
      </c>
    </row>
    <row r="11704">
      <c r="A11704" s="257"/>
      <c r="B11704" s="258" t="s">
        <v>14</v>
      </c>
    </row>
    <row r="11705">
      <c r="A11705" s="257"/>
      <c r="B11705" s="258" t="s">
        <v>14</v>
      </c>
    </row>
    <row r="11706">
      <c r="A11706" s="257"/>
      <c r="B11706" s="258" t="s">
        <v>14</v>
      </c>
    </row>
    <row r="11707">
      <c r="A11707" s="257"/>
      <c r="B11707" s="258" t="s">
        <v>14</v>
      </c>
    </row>
    <row r="11708">
      <c r="A11708" s="257"/>
      <c r="B11708" s="258" t="s">
        <v>14</v>
      </c>
    </row>
    <row r="11709">
      <c r="A11709" s="257"/>
      <c r="B11709" s="258" t="s">
        <v>14</v>
      </c>
    </row>
    <row r="11710">
      <c r="A11710" s="257"/>
      <c r="B11710" s="258" t="s">
        <v>14</v>
      </c>
    </row>
    <row r="11711">
      <c r="A11711" s="257"/>
      <c r="B11711" s="258" t="s">
        <v>14</v>
      </c>
    </row>
    <row r="11712">
      <c r="A11712" s="257"/>
      <c r="B11712" s="258" t="s">
        <v>14</v>
      </c>
    </row>
    <row r="11713">
      <c r="A11713" s="257"/>
      <c r="B11713" s="258" t="s">
        <v>14</v>
      </c>
    </row>
    <row r="11714">
      <c r="A11714" s="257"/>
      <c r="B11714" s="258" t="s">
        <v>14</v>
      </c>
    </row>
    <row r="11715">
      <c r="A11715" s="257"/>
      <c r="B11715" s="258" t="s">
        <v>14</v>
      </c>
    </row>
    <row r="11716">
      <c r="A11716" s="257"/>
      <c r="B11716" s="258" t="s">
        <v>14</v>
      </c>
    </row>
    <row r="11717">
      <c r="A11717" s="257"/>
      <c r="B11717" s="258" t="s">
        <v>14</v>
      </c>
    </row>
    <row r="11718">
      <c r="A11718" s="257"/>
      <c r="B11718" s="258" t="s">
        <v>14</v>
      </c>
    </row>
    <row r="11719">
      <c r="A11719" s="257"/>
      <c r="B11719" s="258" t="s">
        <v>14</v>
      </c>
    </row>
    <row r="11720">
      <c r="A11720" s="257"/>
      <c r="B11720" s="258" t="s">
        <v>14</v>
      </c>
    </row>
    <row r="11721">
      <c r="A11721" s="257"/>
      <c r="B11721" s="258" t="s">
        <v>14</v>
      </c>
    </row>
    <row r="11722">
      <c r="A11722" s="257"/>
      <c r="B11722" s="258" t="s">
        <v>14</v>
      </c>
    </row>
    <row r="11723">
      <c r="A11723" s="257"/>
      <c r="B11723" s="258" t="s">
        <v>14</v>
      </c>
    </row>
    <row r="11724">
      <c r="A11724" s="257"/>
      <c r="B11724" s="258" t="s">
        <v>14</v>
      </c>
    </row>
    <row r="11725">
      <c r="A11725" s="257"/>
      <c r="B11725" s="258" t="s">
        <v>14</v>
      </c>
    </row>
    <row r="11726">
      <c r="A11726" s="257"/>
      <c r="B11726" s="258" t="s">
        <v>14</v>
      </c>
    </row>
    <row r="11727">
      <c r="A11727" s="257"/>
      <c r="B11727" s="258" t="s">
        <v>14</v>
      </c>
    </row>
    <row r="11728">
      <c r="A11728" s="257"/>
      <c r="B11728" s="258" t="s">
        <v>14</v>
      </c>
    </row>
    <row r="11729">
      <c r="A11729" s="257"/>
      <c r="B11729" s="258" t="s">
        <v>14</v>
      </c>
    </row>
    <row r="11730">
      <c r="A11730" s="257"/>
      <c r="B11730" s="258" t="s">
        <v>14</v>
      </c>
    </row>
    <row r="11731">
      <c r="A11731" s="257"/>
      <c r="B11731" s="258" t="s">
        <v>14</v>
      </c>
    </row>
    <row r="11732">
      <c r="A11732" s="257"/>
      <c r="B11732" s="258" t="s">
        <v>14</v>
      </c>
    </row>
    <row r="11733">
      <c r="A11733" s="257"/>
      <c r="B11733" s="258" t="s">
        <v>14</v>
      </c>
    </row>
    <row r="11734">
      <c r="A11734" s="257"/>
      <c r="B11734" s="258" t="s">
        <v>14</v>
      </c>
    </row>
    <row r="11735">
      <c r="A11735" s="257"/>
      <c r="B11735" s="258" t="s">
        <v>14</v>
      </c>
    </row>
    <row r="11736">
      <c r="A11736" s="257"/>
      <c r="B11736" s="258" t="s">
        <v>14</v>
      </c>
    </row>
    <row r="11737">
      <c r="A11737" s="257"/>
      <c r="B11737" s="258" t="s">
        <v>14</v>
      </c>
    </row>
    <row r="11738">
      <c r="A11738" s="257"/>
      <c r="B11738" s="258" t="s">
        <v>14</v>
      </c>
    </row>
    <row r="11739">
      <c r="A11739" s="257"/>
      <c r="B11739" s="258" t="s">
        <v>14</v>
      </c>
    </row>
    <row r="11740">
      <c r="A11740" s="257"/>
      <c r="B11740" s="258" t="s">
        <v>14</v>
      </c>
    </row>
    <row r="11741">
      <c r="A11741" s="257"/>
      <c r="B11741" s="258" t="s">
        <v>14</v>
      </c>
    </row>
    <row r="11742">
      <c r="A11742" s="257"/>
      <c r="B11742" s="258" t="s">
        <v>14</v>
      </c>
    </row>
    <row r="11743">
      <c r="A11743" s="257"/>
      <c r="B11743" s="258" t="s">
        <v>14</v>
      </c>
    </row>
    <row r="11744">
      <c r="A11744" s="257"/>
      <c r="B11744" s="258" t="s">
        <v>14</v>
      </c>
    </row>
    <row r="11745">
      <c r="A11745" s="257"/>
      <c r="B11745" s="258" t="s">
        <v>14</v>
      </c>
    </row>
    <row r="11746">
      <c r="A11746" s="257"/>
      <c r="B11746" s="258" t="s">
        <v>14</v>
      </c>
    </row>
    <row r="11747">
      <c r="A11747" s="257"/>
      <c r="B11747" s="258" t="s">
        <v>14</v>
      </c>
    </row>
    <row r="11748">
      <c r="A11748" s="257"/>
      <c r="B11748" s="258" t="s">
        <v>14</v>
      </c>
    </row>
    <row r="11749">
      <c r="A11749" s="257"/>
      <c r="B11749" s="258" t="s">
        <v>14</v>
      </c>
    </row>
    <row r="11750">
      <c r="A11750" s="257"/>
      <c r="B11750" s="258" t="s">
        <v>14</v>
      </c>
    </row>
    <row r="11751">
      <c r="A11751" s="257"/>
      <c r="B11751" s="258" t="s">
        <v>14</v>
      </c>
    </row>
    <row r="11752">
      <c r="A11752" s="257"/>
      <c r="B11752" s="258" t="s">
        <v>14</v>
      </c>
    </row>
    <row r="11753">
      <c r="A11753" s="257"/>
      <c r="B11753" s="258" t="s">
        <v>14</v>
      </c>
    </row>
    <row r="11754">
      <c r="A11754" s="257"/>
      <c r="B11754" s="258" t="s">
        <v>14</v>
      </c>
    </row>
    <row r="11755">
      <c r="A11755" s="257"/>
      <c r="B11755" s="258" t="s">
        <v>14</v>
      </c>
    </row>
    <row r="11756">
      <c r="A11756" s="257"/>
      <c r="B11756" s="258" t="s">
        <v>14</v>
      </c>
    </row>
    <row r="11757">
      <c r="A11757" s="257"/>
      <c r="B11757" s="258" t="s">
        <v>14</v>
      </c>
    </row>
    <row r="11758">
      <c r="A11758" s="257"/>
      <c r="B11758" s="258" t="s">
        <v>14</v>
      </c>
    </row>
    <row r="11759">
      <c r="A11759" s="257"/>
      <c r="B11759" s="258" t="s">
        <v>14</v>
      </c>
    </row>
    <row r="11760">
      <c r="A11760" s="257"/>
      <c r="B11760" s="258" t="s">
        <v>14</v>
      </c>
    </row>
    <row r="11761">
      <c r="A11761" s="257"/>
      <c r="B11761" s="258" t="s">
        <v>14</v>
      </c>
    </row>
    <row r="11762">
      <c r="A11762" s="257"/>
      <c r="B11762" s="258" t="s">
        <v>14</v>
      </c>
    </row>
    <row r="11763">
      <c r="A11763" s="257"/>
      <c r="B11763" s="258" t="s">
        <v>14</v>
      </c>
    </row>
    <row r="11764">
      <c r="A11764" s="257"/>
      <c r="B11764" s="258" t="s">
        <v>14</v>
      </c>
    </row>
    <row r="11765">
      <c r="A11765" s="257"/>
      <c r="B11765" s="258" t="s">
        <v>14</v>
      </c>
    </row>
    <row r="11766">
      <c r="A11766" s="257"/>
      <c r="B11766" s="258" t="s">
        <v>14</v>
      </c>
    </row>
    <row r="11767">
      <c r="A11767" s="257"/>
      <c r="B11767" s="258" t="s">
        <v>14</v>
      </c>
    </row>
    <row r="11768">
      <c r="A11768" s="257"/>
      <c r="B11768" s="258" t="s">
        <v>14</v>
      </c>
    </row>
    <row r="11769">
      <c r="A11769" s="257"/>
      <c r="B11769" s="258" t="s">
        <v>14</v>
      </c>
    </row>
    <row r="11770">
      <c r="A11770" s="257"/>
      <c r="B11770" s="258" t="s">
        <v>14</v>
      </c>
    </row>
    <row r="11771">
      <c r="A11771" s="257"/>
      <c r="B11771" s="258" t="s">
        <v>14</v>
      </c>
    </row>
    <row r="11772">
      <c r="A11772" s="257"/>
      <c r="B11772" s="258" t="s">
        <v>14</v>
      </c>
    </row>
    <row r="11773">
      <c r="A11773" s="257"/>
      <c r="B11773" s="258" t="s">
        <v>14</v>
      </c>
    </row>
    <row r="11774">
      <c r="A11774" s="257"/>
      <c r="B11774" s="258" t="s">
        <v>14</v>
      </c>
    </row>
    <row r="11775">
      <c r="A11775" s="257"/>
      <c r="B11775" s="258" t="s">
        <v>14</v>
      </c>
    </row>
    <row r="11776">
      <c r="A11776" s="257"/>
      <c r="B11776" s="258" t="s">
        <v>14</v>
      </c>
    </row>
    <row r="11777">
      <c r="A11777" s="257"/>
      <c r="B11777" s="258" t="s">
        <v>14</v>
      </c>
    </row>
    <row r="11778">
      <c r="A11778" s="257"/>
      <c r="B11778" s="258" t="s">
        <v>14</v>
      </c>
    </row>
    <row r="11779">
      <c r="A11779" s="257"/>
      <c r="B11779" s="258" t="s">
        <v>14</v>
      </c>
    </row>
    <row r="11780">
      <c r="A11780" s="257"/>
      <c r="B11780" s="258" t="s">
        <v>14</v>
      </c>
    </row>
    <row r="11781">
      <c r="A11781" s="257"/>
      <c r="B11781" s="258" t="s">
        <v>14</v>
      </c>
    </row>
    <row r="11782">
      <c r="A11782" s="257"/>
      <c r="B11782" s="258" t="s">
        <v>14</v>
      </c>
    </row>
    <row r="11783">
      <c r="A11783" s="257"/>
      <c r="B11783" s="258" t="s">
        <v>14</v>
      </c>
    </row>
    <row r="11784">
      <c r="A11784" s="257"/>
      <c r="B11784" s="258" t="s">
        <v>14</v>
      </c>
    </row>
    <row r="11785">
      <c r="A11785" s="257"/>
      <c r="B11785" s="258" t="s">
        <v>14</v>
      </c>
    </row>
    <row r="11786">
      <c r="A11786" s="257"/>
      <c r="B11786" s="258" t="s">
        <v>14</v>
      </c>
    </row>
    <row r="11787">
      <c r="A11787" s="257"/>
      <c r="B11787" s="258" t="s">
        <v>14</v>
      </c>
    </row>
    <row r="11788">
      <c r="A11788" s="257"/>
      <c r="B11788" s="258" t="s">
        <v>14</v>
      </c>
    </row>
    <row r="11789">
      <c r="A11789" s="257"/>
      <c r="B11789" s="258" t="s">
        <v>14</v>
      </c>
    </row>
    <row r="11790">
      <c r="A11790" s="257"/>
      <c r="B11790" s="258" t="s">
        <v>14</v>
      </c>
    </row>
    <row r="11791">
      <c r="A11791" s="257"/>
      <c r="B11791" s="258" t="s">
        <v>14</v>
      </c>
    </row>
    <row r="11792">
      <c r="A11792" s="257"/>
      <c r="B11792" s="258" t="s">
        <v>14</v>
      </c>
    </row>
    <row r="11793">
      <c r="A11793" s="257"/>
      <c r="B11793" s="258" t="s">
        <v>14</v>
      </c>
    </row>
    <row r="11794">
      <c r="A11794" s="257"/>
      <c r="B11794" s="258" t="s">
        <v>14</v>
      </c>
    </row>
    <row r="11795">
      <c r="A11795" s="257"/>
      <c r="B11795" s="258" t="s">
        <v>14</v>
      </c>
    </row>
    <row r="11796">
      <c r="A11796" s="257"/>
      <c r="B11796" s="258" t="s">
        <v>14</v>
      </c>
    </row>
    <row r="11797">
      <c r="A11797" s="257"/>
      <c r="B11797" s="258" t="s">
        <v>14</v>
      </c>
    </row>
    <row r="11798">
      <c r="A11798" s="257"/>
      <c r="B11798" s="258" t="s">
        <v>14</v>
      </c>
    </row>
    <row r="11799">
      <c r="A11799" s="257"/>
      <c r="B11799" s="258" t="s">
        <v>14</v>
      </c>
    </row>
    <row r="11800">
      <c r="A11800" s="257"/>
      <c r="B11800" s="258" t="s">
        <v>14</v>
      </c>
    </row>
    <row r="11801">
      <c r="A11801" s="257"/>
      <c r="B11801" s="258" t="s">
        <v>14</v>
      </c>
    </row>
    <row r="11802">
      <c r="A11802" s="257"/>
      <c r="B11802" s="258" t="s">
        <v>14</v>
      </c>
    </row>
    <row r="11803">
      <c r="A11803" s="257"/>
      <c r="B11803" s="258" t="s">
        <v>14</v>
      </c>
    </row>
    <row r="11804">
      <c r="A11804" s="257"/>
      <c r="B11804" s="258" t="s">
        <v>14</v>
      </c>
    </row>
    <row r="11805">
      <c r="A11805" s="257"/>
      <c r="B11805" s="258" t="s">
        <v>14</v>
      </c>
    </row>
    <row r="11806">
      <c r="A11806" s="257"/>
      <c r="B11806" s="258" t="s">
        <v>14</v>
      </c>
    </row>
    <row r="11807">
      <c r="A11807" s="257"/>
      <c r="B11807" s="258" t="s">
        <v>14</v>
      </c>
    </row>
    <row r="11808">
      <c r="A11808" s="257"/>
      <c r="B11808" s="258" t="s">
        <v>14</v>
      </c>
    </row>
    <row r="11809">
      <c r="A11809" s="257"/>
      <c r="B11809" s="258" t="s">
        <v>14</v>
      </c>
    </row>
    <row r="11810">
      <c r="A11810" s="257"/>
      <c r="B11810" s="258" t="s">
        <v>14</v>
      </c>
    </row>
    <row r="11811">
      <c r="A11811" s="257"/>
      <c r="B11811" s="258" t="s">
        <v>14</v>
      </c>
    </row>
    <row r="11812">
      <c r="A11812" s="257"/>
      <c r="B11812" s="258" t="s">
        <v>14</v>
      </c>
    </row>
    <row r="11813">
      <c r="A11813" s="257"/>
      <c r="B11813" s="258" t="s">
        <v>14</v>
      </c>
    </row>
    <row r="11814">
      <c r="A11814" s="257"/>
      <c r="B11814" s="258" t="s">
        <v>14</v>
      </c>
    </row>
    <row r="11815">
      <c r="A11815" s="257"/>
      <c r="B11815" s="258" t="s">
        <v>14</v>
      </c>
    </row>
    <row r="11816">
      <c r="A11816" s="257"/>
      <c r="B11816" s="258" t="s">
        <v>14</v>
      </c>
    </row>
    <row r="11817">
      <c r="A11817" s="257"/>
      <c r="B11817" s="258" t="s">
        <v>14</v>
      </c>
    </row>
    <row r="11818">
      <c r="A11818" s="257"/>
      <c r="B11818" s="258" t="s">
        <v>14</v>
      </c>
    </row>
    <row r="11819">
      <c r="A11819" s="257"/>
      <c r="B11819" s="258" t="s">
        <v>14</v>
      </c>
    </row>
    <row r="11820">
      <c r="A11820" s="257"/>
      <c r="B11820" s="258" t="s">
        <v>14</v>
      </c>
    </row>
    <row r="11821">
      <c r="A11821" s="257"/>
      <c r="B11821" s="258" t="s">
        <v>14</v>
      </c>
    </row>
    <row r="11822">
      <c r="A11822" s="257"/>
      <c r="B11822" s="258" t="s">
        <v>14</v>
      </c>
    </row>
    <row r="11823">
      <c r="A11823" s="257"/>
      <c r="B11823" s="258" t="s">
        <v>14</v>
      </c>
    </row>
    <row r="11824">
      <c r="A11824" s="257"/>
      <c r="B11824" s="258" t="s">
        <v>14</v>
      </c>
    </row>
    <row r="11825">
      <c r="A11825" s="257"/>
      <c r="B11825" s="258" t="s">
        <v>14</v>
      </c>
    </row>
    <row r="11826">
      <c r="A11826" s="257"/>
      <c r="B11826" s="258" t="s">
        <v>14</v>
      </c>
    </row>
    <row r="11827">
      <c r="A11827" s="257"/>
      <c r="B11827" s="258" t="s">
        <v>14</v>
      </c>
    </row>
    <row r="11828">
      <c r="A11828" s="257"/>
      <c r="B11828" s="258" t="s">
        <v>14</v>
      </c>
    </row>
    <row r="11829">
      <c r="A11829" s="257"/>
      <c r="B11829" s="258" t="s">
        <v>14</v>
      </c>
    </row>
    <row r="11830">
      <c r="A11830" s="257"/>
      <c r="B11830" s="258" t="s">
        <v>14</v>
      </c>
    </row>
    <row r="11831">
      <c r="A11831" s="257"/>
      <c r="B11831" s="258" t="s">
        <v>14</v>
      </c>
    </row>
    <row r="11832">
      <c r="A11832" s="257"/>
      <c r="B11832" s="258" t="s">
        <v>14</v>
      </c>
    </row>
    <row r="11833">
      <c r="A11833" s="257"/>
      <c r="B11833" s="258" t="s">
        <v>14</v>
      </c>
    </row>
    <row r="11834">
      <c r="A11834" s="257"/>
      <c r="B11834" s="258" t="s">
        <v>14</v>
      </c>
    </row>
    <row r="11835">
      <c r="A11835" s="257"/>
      <c r="B11835" s="258" t="s">
        <v>14</v>
      </c>
    </row>
    <row r="11836">
      <c r="A11836" s="257"/>
      <c r="B11836" s="258" t="s">
        <v>14</v>
      </c>
    </row>
    <row r="11837">
      <c r="A11837" s="257"/>
      <c r="B11837" s="258" t="s">
        <v>14</v>
      </c>
    </row>
    <row r="11838">
      <c r="A11838" s="257"/>
      <c r="B11838" s="258" t="s">
        <v>14</v>
      </c>
    </row>
    <row r="11839">
      <c r="A11839" s="257"/>
      <c r="B11839" s="258" t="s">
        <v>14</v>
      </c>
    </row>
    <row r="11840">
      <c r="A11840" s="257"/>
      <c r="B11840" s="258" t="s">
        <v>14</v>
      </c>
    </row>
    <row r="11841">
      <c r="A11841" s="257"/>
      <c r="B11841" s="258" t="s">
        <v>14</v>
      </c>
    </row>
    <row r="11842">
      <c r="A11842" s="257"/>
      <c r="B11842" s="258" t="s">
        <v>14</v>
      </c>
    </row>
    <row r="11843">
      <c r="A11843" s="257"/>
      <c r="B11843" s="258" t="s">
        <v>14</v>
      </c>
    </row>
    <row r="11844">
      <c r="A11844" s="257"/>
      <c r="B11844" s="258" t="s">
        <v>14</v>
      </c>
    </row>
    <row r="11845">
      <c r="A11845" s="257"/>
      <c r="B11845" s="258" t="s">
        <v>14</v>
      </c>
    </row>
    <row r="11846">
      <c r="A11846" s="257"/>
      <c r="B11846" s="258" t="s">
        <v>14</v>
      </c>
    </row>
    <row r="11847">
      <c r="A11847" s="257"/>
      <c r="B11847" s="258" t="s">
        <v>14</v>
      </c>
    </row>
    <row r="11848">
      <c r="A11848" s="257"/>
      <c r="B11848" s="258" t="s">
        <v>14</v>
      </c>
    </row>
    <row r="11849">
      <c r="A11849" s="257"/>
      <c r="B11849" s="258" t="s">
        <v>14</v>
      </c>
    </row>
    <row r="11850">
      <c r="A11850" s="257"/>
      <c r="B11850" s="258" t="s">
        <v>14</v>
      </c>
    </row>
    <row r="11851">
      <c r="A11851" s="257"/>
      <c r="B11851" s="258" t="s">
        <v>14</v>
      </c>
    </row>
    <row r="11852">
      <c r="A11852" s="257"/>
      <c r="B11852" s="258" t="s">
        <v>14</v>
      </c>
    </row>
    <row r="11853">
      <c r="A11853" s="257"/>
      <c r="B11853" s="258" t="s">
        <v>14</v>
      </c>
    </row>
    <row r="11854">
      <c r="A11854" s="257"/>
      <c r="B11854" s="258" t="s">
        <v>14</v>
      </c>
    </row>
    <row r="11855">
      <c r="A11855" s="257"/>
      <c r="B11855" s="258" t="s">
        <v>14</v>
      </c>
    </row>
    <row r="11856">
      <c r="A11856" s="257"/>
      <c r="B11856" s="258" t="s">
        <v>14</v>
      </c>
    </row>
    <row r="11857">
      <c r="A11857" s="257"/>
      <c r="B11857" s="258" t="s">
        <v>14</v>
      </c>
    </row>
    <row r="11858">
      <c r="A11858" s="257"/>
      <c r="B11858" s="258" t="s">
        <v>14</v>
      </c>
    </row>
    <row r="11859">
      <c r="A11859" s="257"/>
      <c r="B11859" s="258" t="s">
        <v>14</v>
      </c>
    </row>
    <row r="11860">
      <c r="A11860" s="257"/>
      <c r="B11860" s="258" t="s">
        <v>14</v>
      </c>
    </row>
    <row r="11861">
      <c r="A11861" s="257"/>
      <c r="B11861" s="258" t="s">
        <v>14</v>
      </c>
    </row>
    <row r="11862">
      <c r="A11862" s="257"/>
      <c r="B11862" s="258" t="s">
        <v>14</v>
      </c>
    </row>
    <row r="11863">
      <c r="A11863" s="257"/>
      <c r="B11863" s="258" t="s">
        <v>14</v>
      </c>
    </row>
    <row r="11864">
      <c r="A11864" s="257"/>
      <c r="B11864" s="258" t="s">
        <v>14</v>
      </c>
    </row>
    <row r="11865">
      <c r="A11865" s="257"/>
      <c r="B11865" s="258" t="s">
        <v>14</v>
      </c>
    </row>
    <row r="11866">
      <c r="A11866" s="257"/>
      <c r="B11866" s="258" t="s">
        <v>14</v>
      </c>
    </row>
    <row r="11867">
      <c r="A11867" s="257"/>
      <c r="B11867" s="258" t="s">
        <v>14</v>
      </c>
    </row>
    <row r="11868">
      <c r="A11868" s="257"/>
      <c r="B11868" s="258" t="s">
        <v>14</v>
      </c>
    </row>
    <row r="11869">
      <c r="A11869" s="257"/>
      <c r="B11869" s="258" t="s">
        <v>14</v>
      </c>
    </row>
    <row r="11870">
      <c r="A11870" s="257"/>
      <c r="B11870" s="258" t="s">
        <v>14</v>
      </c>
    </row>
    <row r="11871">
      <c r="A11871" s="257"/>
      <c r="B11871" s="258" t="s">
        <v>14</v>
      </c>
    </row>
    <row r="11872">
      <c r="A11872" s="257"/>
      <c r="B11872" s="258" t="s">
        <v>14</v>
      </c>
    </row>
    <row r="11873">
      <c r="A11873" s="257"/>
      <c r="B11873" s="258" t="s">
        <v>14</v>
      </c>
    </row>
    <row r="11874">
      <c r="A11874" s="257"/>
      <c r="B11874" s="258" t="s">
        <v>14</v>
      </c>
    </row>
    <row r="11875">
      <c r="A11875" s="257"/>
      <c r="B11875" s="258" t="s">
        <v>14</v>
      </c>
    </row>
    <row r="11876">
      <c r="A11876" s="257"/>
      <c r="B11876" s="258" t="s">
        <v>14</v>
      </c>
    </row>
    <row r="11877">
      <c r="A11877" s="257"/>
      <c r="B11877" s="258" t="s">
        <v>14</v>
      </c>
    </row>
    <row r="11878">
      <c r="A11878" s="257"/>
      <c r="B11878" s="258" t="s">
        <v>14</v>
      </c>
    </row>
    <row r="11879">
      <c r="A11879" s="257"/>
      <c r="B11879" s="258" t="s">
        <v>14</v>
      </c>
    </row>
    <row r="11880">
      <c r="A11880" s="257"/>
      <c r="B11880" s="258" t="s">
        <v>14</v>
      </c>
    </row>
    <row r="11881">
      <c r="A11881" s="257"/>
      <c r="B11881" s="258" t="s">
        <v>14</v>
      </c>
    </row>
    <row r="11882">
      <c r="A11882" s="257"/>
      <c r="B11882" s="258" t="s">
        <v>14</v>
      </c>
    </row>
    <row r="11883">
      <c r="A11883" s="257"/>
      <c r="B11883" s="258" t="s">
        <v>14</v>
      </c>
    </row>
    <row r="11884">
      <c r="A11884" s="257"/>
      <c r="B11884" s="258" t="s">
        <v>14</v>
      </c>
    </row>
    <row r="11885">
      <c r="A11885" s="257"/>
      <c r="B11885" s="258" t="s">
        <v>14</v>
      </c>
    </row>
    <row r="11886">
      <c r="A11886" s="257"/>
      <c r="B11886" s="258" t="s">
        <v>14</v>
      </c>
    </row>
    <row r="11887">
      <c r="A11887" s="257"/>
      <c r="B11887" s="258" t="s">
        <v>14</v>
      </c>
    </row>
    <row r="11888">
      <c r="A11888" s="257"/>
      <c r="B11888" s="258" t="s">
        <v>14</v>
      </c>
    </row>
    <row r="11889">
      <c r="A11889" s="257"/>
      <c r="B11889" s="258" t="s">
        <v>14</v>
      </c>
    </row>
    <row r="11890">
      <c r="A11890" s="257"/>
      <c r="B11890" s="258" t="s">
        <v>14</v>
      </c>
    </row>
    <row r="11891">
      <c r="A11891" s="257"/>
      <c r="B11891" s="258" t="s">
        <v>14</v>
      </c>
    </row>
    <row r="11892">
      <c r="A11892" s="257"/>
      <c r="B11892" s="258" t="s">
        <v>14</v>
      </c>
    </row>
    <row r="11893">
      <c r="A11893" s="257"/>
      <c r="B11893" s="258" t="s">
        <v>14</v>
      </c>
    </row>
    <row r="11894">
      <c r="A11894" s="257"/>
      <c r="B11894" s="258" t="s">
        <v>14</v>
      </c>
    </row>
    <row r="11895">
      <c r="A11895" s="257"/>
      <c r="B11895" s="258" t="s">
        <v>14</v>
      </c>
    </row>
    <row r="11896">
      <c r="A11896" s="257"/>
      <c r="B11896" s="258" t="s">
        <v>14</v>
      </c>
    </row>
    <row r="11897">
      <c r="A11897" s="257"/>
      <c r="B11897" s="258" t="s">
        <v>14</v>
      </c>
    </row>
    <row r="11898">
      <c r="A11898" s="257"/>
      <c r="B11898" s="258" t="s">
        <v>14</v>
      </c>
    </row>
    <row r="11899">
      <c r="A11899" s="257"/>
      <c r="B11899" s="258" t="s">
        <v>14</v>
      </c>
    </row>
    <row r="11900">
      <c r="A11900" s="257"/>
      <c r="B11900" s="258" t="s">
        <v>14</v>
      </c>
    </row>
    <row r="11901">
      <c r="A11901" s="257"/>
      <c r="B11901" s="258" t="s">
        <v>14</v>
      </c>
    </row>
    <row r="11902">
      <c r="A11902" s="257"/>
      <c r="B11902" s="258" t="s">
        <v>14</v>
      </c>
    </row>
    <row r="11903">
      <c r="A11903" s="257"/>
      <c r="B11903" s="258" t="s">
        <v>14</v>
      </c>
    </row>
    <row r="11904">
      <c r="A11904" s="257"/>
      <c r="B11904" s="258" t="s">
        <v>14</v>
      </c>
    </row>
    <row r="11905">
      <c r="A11905" s="257"/>
      <c r="B11905" s="258" t="s">
        <v>14</v>
      </c>
    </row>
    <row r="11906">
      <c r="A11906" s="257"/>
      <c r="B11906" s="258" t="s">
        <v>14</v>
      </c>
    </row>
    <row r="11907">
      <c r="A11907" s="257"/>
      <c r="B11907" s="258" t="s">
        <v>14</v>
      </c>
    </row>
    <row r="11908">
      <c r="A11908" s="257"/>
      <c r="B11908" s="258" t="s">
        <v>14</v>
      </c>
    </row>
    <row r="11909">
      <c r="A11909" s="257"/>
      <c r="B11909" s="258" t="s">
        <v>14</v>
      </c>
    </row>
    <row r="11910">
      <c r="A11910" s="257"/>
      <c r="B11910" s="258" t="s">
        <v>14</v>
      </c>
    </row>
    <row r="11911">
      <c r="A11911" s="257"/>
      <c r="B11911" s="258" t="s">
        <v>14</v>
      </c>
    </row>
    <row r="11912">
      <c r="A11912" s="257"/>
      <c r="B11912" s="258" t="s">
        <v>14</v>
      </c>
    </row>
    <row r="11913">
      <c r="A11913" s="257"/>
      <c r="B11913" s="258" t="s">
        <v>14</v>
      </c>
    </row>
    <row r="11914">
      <c r="A11914" s="257"/>
      <c r="B11914" s="258" t="s">
        <v>14</v>
      </c>
    </row>
    <row r="11915">
      <c r="A11915" s="257"/>
      <c r="B11915" s="258" t="s">
        <v>14</v>
      </c>
    </row>
    <row r="11916">
      <c r="A11916" s="257"/>
      <c r="B11916" s="258" t="s">
        <v>14</v>
      </c>
    </row>
    <row r="11917">
      <c r="A11917" s="257"/>
      <c r="B11917" s="258" t="s">
        <v>14</v>
      </c>
    </row>
    <row r="11918">
      <c r="A11918" s="257"/>
      <c r="B11918" s="258" t="s">
        <v>14</v>
      </c>
    </row>
    <row r="11919">
      <c r="A11919" s="257"/>
      <c r="B11919" s="258" t="s">
        <v>14</v>
      </c>
    </row>
    <row r="11920">
      <c r="A11920" s="257"/>
      <c r="B11920" s="258" t="s">
        <v>14</v>
      </c>
    </row>
    <row r="11921">
      <c r="A11921" s="257"/>
      <c r="B11921" s="258" t="s">
        <v>14</v>
      </c>
    </row>
    <row r="11922">
      <c r="A11922" s="257"/>
      <c r="B11922" s="258" t="s">
        <v>14</v>
      </c>
    </row>
    <row r="11923">
      <c r="A11923" s="257"/>
      <c r="B11923" s="258" t="s">
        <v>14</v>
      </c>
    </row>
    <row r="11924">
      <c r="A11924" s="257"/>
      <c r="B11924" s="258" t="s">
        <v>14</v>
      </c>
    </row>
    <row r="11925">
      <c r="A11925" s="257"/>
      <c r="B11925" s="258" t="s">
        <v>14</v>
      </c>
    </row>
    <row r="11926">
      <c r="A11926" s="257"/>
      <c r="B11926" s="258" t="s">
        <v>14</v>
      </c>
    </row>
    <row r="11927">
      <c r="A11927" s="257"/>
      <c r="B11927" s="258" t="s">
        <v>14</v>
      </c>
    </row>
    <row r="11928">
      <c r="A11928" s="257"/>
      <c r="B11928" s="258" t="s">
        <v>14</v>
      </c>
    </row>
    <row r="11929">
      <c r="A11929" s="257"/>
      <c r="B11929" s="258" t="s">
        <v>14</v>
      </c>
    </row>
    <row r="11930">
      <c r="A11930" s="257"/>
      <c r="B11930" s="258" t="s">
        <v>14</v>
      </c>
    </row>
    <row r="11931">
      <c r="A11931" s="257"/>
      <c r="B11931" s="258" t="s">
        <v>14</v>
      </c>
    </row>
    <row r="11932">
      <c r="A11932" s="257"/>
      <c r="B11932" s="258" t="s">
        <v>14</v>
      </c>
    </row>
    <row r="11933">
      <c r="A11933" s="257"/>
      <c r="B11933" s="258" t="s">
        <v>14</v>
      </c>
    </row>
    <row r="11934">
      <c r="A11934" s="257"/>
      <c r="B11934" s="258" t="s">
        <v>14</v>
      </c>
    </row>
    <row r="11935">
      <c r="A11935" s="257"/>
      <c r="B11935" s="258" t="s">
        <v>14</v>
      </c>
    </row>
    <row r="11936">
      <c r="A11936" s="257"/>
      <c r="B11936" s="258" t="s">
        <v>14</v>
      </c>
    </row>
    <row r="11937">
      <c r="A11937" s="257"/>
      <c r="B11937" s="258" t="s">
        <v>14</v>
      </c>
    </row>
    <row r="11938">
      <c r="A11938" s="257"/>
      <c r="B11938" s="258" t="s">
        <v>14</v>
      </c>
    </row>
    <row r="11939">
      <c r="A11939" s="257"/>
      <c r="B11939" s="258" t="s">
        <v>14</v>
      </c>
    </row>
    <row r="11940">
      <c r="A11940" s="257"/>
      <c r="B11940" s="258" t="s">
        <v>14</v>
      </c>
    </row>
    <row r="11941">
      <c r="A11941" s="257"/>
      <c r="B11941" s="258" t="s">
        <v>14</v>
      </c>
    </row>
    <row r="11942">
      <c r="A11942" s="257"/>
      <c r="B11942" s="258" t="s">
        <v>14</v>
      </c>
    </row>
    <row r="11943">
      <c r="A11943" s="257"/>
      <c r="B11943" s="258" t="s">
        <v>14</v>
      </c>
    </row>
    <row r="11944">
      <c r="A11944" s="257"/>
      <c r="B11944" s="258" t="s">
        <v>14</v>
      </c>
    </row>
    <row r="11945">
      <c r="A11945" s="257"/>
      <c r="B11945" s="258" t="s">
        <v>14</v>
      </c>
    </row>
    <row r="11946">
      <c r="A11946" s="257"/>
      <c r="B11946" s="258" t="s">
        <v>14</v>
      </c>
    </row>
    <row r="11947">
      <c r="A11947" s="257"/>
      <c r="B11947" s="258" t="s">
        <v>14</v>
      </c>
    </row>
    <row r="11948">
      <c r="A11948" s="257"/>
      <c r="B11948" s="258" t="s">
        <v>14</v>
      </c>
    </row>
    <row r="11949">
      <c r="A11949" s="257"/>
      <c r="B11949" s="258" t="s">
        <v>14</v>
      </c>
    </row>
    <row r="11950">
      <c r="A11950" s="257"/>
      <c r="B11950" s="258" t="s">
        <v>14</v>
      </c>
    </row>
    <row r="11951">
      <c r="A11951" s="257"/>
      <c r="B11951" s="258" t="s">
        <v>14</v>
      </c>
    </row>
    <row r="11952">
      <c r="A11952" s="257"/>
      <c r="B11952" s="258" t="s">
        <v>14</v>
      </c>
    </row>
    <row r="11953">
      <c r="A11953" s="257"/>
      <c r="B11953" s="258" t="s">
        <v>14</v>
      </c>
    </row>
    <row r="11954">
      <c r="A11954" s="257"/>
      <c r="B11954" s="258" t="s">
        <v>14</v>
      </c>
    </row>
    <row r="11955">
      <c r="A11955" s="257"/>
      <c r="B11955" s="258" t="s">
        <v>14</v>
      </c>
    </row>
    <row r="11956">
      <c r="A11956" s="257"/>
      <c r="B11956" s="258" t="s">
        <v>14</v>
      </c>
    </row>
    <row r="11957">
      <c r="A11957" s="257"/>
      <c r="B11957" s="258" t="s">
        <v>14</v>
      </c>
    </row>
    <row r="11958">
      <c r="A11958" s="257"/>
      <c r="B11958" s="258" t="s">
        <v>14</v>
      </c>
    </row>
    <row r="11959">
      <c r="A11959" s="257"/>
      <c r="B11959" s="258" t="s">
        <v>14</v>
      </c>
    </row>
    <row r="11960">
      <c r="A11960" s="257"/>
      <c r="B11960" s="258" t="s">
        <v>14</v>
      </c>
    </row>
    <row r="11961">
      <c r="A11961" s="257"/>
      <c r="B11961" s="258" t="s">
        <v>14</v>
      </c>
    </row>
    <row r="11962">
      <c r="A11962" s="257"/>
      <c r="B11962" s="258" t="s">
        <v>14</v>
      </c>
    </row>
    <row r="11963">
      <c r="A11963" s="257"/>
      <c r="B11963" s="258" t="s">
        <v>14</v>
      </c>
    </row>
    <row r="11964">
      <c r="A11964" s="257"/>
      <c r="B11964" s="258" t="s">
        <v>14</v>
      </c>
    </row>
    <row r="11965">
      <c r="A11965" s="257"/>
      <c r="B11965" s="258" t="s">
        <v>14</v>
      </c>
    </row>
    <row r="11966">
      <c r="A11966" s="257"/>
      <c r="B11966" s="258" t="s">
        <v>14</v>
      </c>
    </row>
    <row r="11967">
      <c r="A11967" s="257"/>
      <c r="B11967" s="258" t="s">
        <v>14</v>
      </c>
    </row>
    <row r="11968">
      <c r="A11968" s="257"/>
      <c r="B11968" s="258" t="s">
        <v>14</v>
      </c>
    </row>
    <row r="11969">
      <c r="A11969" s="257"/>
      <c r="B11969" s="258" t="s">
        <v>14</v>
      </c>
    </row>
    <row r="11970">
      <c r="A11970" s="257"/>
      <c r="B11970" s="258" t="s">
        <v>14</v>
      </c>
    </row>
    <row r="11971">
      <c r="A11971" s="257"/>
      <c r="B11971" s="258" t="s">
        <v>14</v>
      </c>
    </row>
    <row r="11972">
      <c r="A11972" s="257"/>
      <c r="B11972" s="258" t="s">
        <v>14</v>
      </c>
    </row>
    <row r="11973">
      <c r="A11973" s="257"/>
      <c r="B11973" s="258" t="s">
        <v>14</v>
      </c>
    </row>
    <row r="11974">
      <c r="A11974" s="257"/>
      <c r="B11974" s="258" t="s">
        <v>14</v>
      </c>
    </row>
    <row r="11975">
      <c r="A11975" s="257"/>
      <c r="B11975" s="258" t="s">
        <v>14</v>
      </c>
    </row>
    <row r="11976">
      <c r="A11976" s="257"/>
      <c r="B11976" s="258" t="s">
        <v>14</v>
      </c>
    </row>
    <row r="11977">
      <c r="A11977" s="257"/>
      <c r="B11977" s="258" t="s">
        <v>14</v>
      </c>
    </row>
    <row r="11978">
      <c r="A11978" s="257"/>
      <c r="B11978" s="258" t="s">
        <v>14</v>
      </c>
    </row>
    <row r="11979">
      <c r="A11979" s="257"/>
      <c r="B11979" s="258" t="s">
        <v>14</v>
      </c>
    </row>
    <row r="11980">
      <c r="A11980" s="257"/>
      <c r="B11980" s="258" t="s">
        <v>14</v>
      </c>
    </row>
    <row r="11981">
      <c r="A11981" s="257"/>
      <c r="B11981" s="258" t="s">
        <v>14</v>
      </c>
    </row>
    <row r="11982">
      <c r="A11982" s="257"/>
      <c r="B11982" s="258" t="s">
        <v>14</v>
      </c>
    </row>
    <row r="11983">
      <c r="A11983" s="257"/>
      <c r="B11983" s="258" t="s">
        <v>14</v>
      </c>
    </row>
    <row r="11984">
      <c r="A11984" s="257"/>
      <c r="B11984" s="258" t="s">
        <v>14</v>
      </c>
    </row>
    <row r="11985">
      <c r="A11985" s="257"/>
      <c r="B11985" s="258" t="s">
        <v>14</v>
      </c>
    </row>
    <row r="11986">
      <c r="A11986" s="257"/>
      <c r="B11986" s="258" t="s">
        <v>14</v>
      </c>
    </row>
    <row r="11987">
      <c r="A11987" s="257"/>
      <c r="B11987" s="258" t="s">
        <v>14</v>
      </c>
    </row>
    <row r="11988">
      <c r="A11988" s="257"/>
      <c r="B11988" s="258" t="s">
        <v>14</v>
      </c>
    </row>
    <row r="11989">
      <c r="A11989" s="257"/>
      <c r="B11989" s="258" t="s">
        <v>14</v>
      </c>
    </row>
    <row r="11990">
      <c r="A11990" s="257"/>
      <c r="B11990" s="258" t="s">
        <v>14</v>
      </c>
    </row>
    <row r="11991">
      <c r="A11991" s="257"/>
      <c r="B11991" s="258" t="s">
        <v>14</v>
      </c>
    </row>
    <row r="11992">
      <c r="A11992" s="257"/>
      <c r="B11992" s="258" t="s">
        <v>14</v>
      </c>
    </row>
    <row r="11993">
      <c r="A11993" s="257"/>
      <c r="B11993" s="258" t="s">
        <v>14</v>
      </c>
    </row>
    <row r="11994">
      <c r="A11994" s="257"/>
      <c r="B11994" s="258" t="s">
        <v>14</v>
      </c>
    </row>
    <row r="11995">
      <c r="A11995" s="257"/>
      <c r="B11995" s="258" t="s">
        <v>14</v>
      </c>
    </row>
    <row r="11996">
      <c r="A11996" s="257"/>
      <c r="B11996" s="258" t="s">
        <v>14</v>
      </c>
    </row>
    <row r="11997">
      <c r="A11997" s="257"/>
      <c r="B11997" s="258" t="s">
        <v>14</v>
      </c>
    </row>
    <row r="11998">
      <c r="A11998" s="257"/>
      <c r="B11998" s="258" t="s">
        <v>14</v>
      </c>
    </row>
    <row r="11999">
      <c r="A11999" s="257"/>
      <c r="B11999" s="258" t="s">
        <v>14</v>
      </c>
    </row>
    <row r="12000">
      <c r="A12000" s="257"/>
      <c r="B12000" s="258" t="s">
        <v>14</v>
      </c>
    </row>
    <row r="12001">
      <c r="A12001" s="257"/>
      <c r="B12001" s="258" t="s">
        <v>14</v>
      </c>
    </row>
    <row r="12002">
      <c r="A12002" s="257"/>
      <c r="B12002" s="258" t="s">
        <v>14</v>
      </c>
    </row>
    <row r="12003">
      <c r="A12003" s="257"/>
      <c r="B12003" s="258" t="s">
        <v>14</v>
      </c>
    </row>
    <row r="12004">
      <c r="A12004" s="257"/>
      <c r="B12004" s="258" t="s">
        <v>14</v>
      </c>
    </row>
    <row r="12005">
      <c r="A12005" s="257"/>
      <c r="B12005" s="258" t="s">
        <v>14</v>
      </c>
    </row>
    <row r="12006">
      <c r="A12006" s="257"/>
      <c r="B12006" s="258" t="s">
        <v>14</v>
      </c>
    </row>
    <row r="12007">
      <c r="A12007" s="257"/>
      <c r="B12007" s="258" t="s">
        <v>14</v>
      </c>
    </row>
    <row r="12008">
      <c r="A12008" s="257"/>
      <c r="B12008" s="258" t="s">
        <v>14</v>
      </c>
    </row>
    <row r="12009">
      <c r="A12009" s="257"/>
      <c r="B12009" s="258" t="s">
        <v>14</v>
      </c>
    </row>
    <row r="12010">
      <c r="A12010" s="257"/>
      <c r="B12010" s="258" t="s">
        <v>14</v>
      </c>
    </row>
    <row r="12011">
      <c r="A12011" s="257"/>
      <c r="B12011" s="258" t="s">
        <v>14</v>
      </c>
    </row>
    <row r="12012">
      <c r="A12012" s="257"/>
      <c r="B12012" s="258" t="s">
        <v>14</v>
      </c>
    </row>
    <row r="12013">
      <c r="A12013" s="257"/>
      <c r="B12013" s="258" t="s">
        <v>14</v>
      </c>
    </row>
    <row r="12014">
      <c r="A12014" s="257"/>
      <c r="B12014" s="258" t="s">
        <v>14</v>
      </c>
    </row>
    <row r="12015">
      <c r="A12015" s="257"/>
      <c r="B12015" s="258" t="s">
        <v>14</v>
      </c>
    </row>
    <row r="12016">
      <c r="A12016" s="257"/>
      <c r="B12016" s="258" t="s">
        <v>14</v>
      </c>
    </row>
    <row r="12017">
      <c r="A12017" s="257"/>
      <c r="B12017" s="258" t="s">
        <v>14</v>
      </c>
    </row>
    <row r="12018">
      <c r="A12018" s="257"/>
      <c r="B12018" s="258" t="s">
        <v>14</v>
      </c>
    </row>
    <row r="12019">
      <c r="A12019" s="257"/>
      <c r="B12019" s="258" t="s">
        <v>14</v>
      </c>
    </row>
    <row r="12020">
      <c r="A12020" s="257"/>
      <c r="B12020" s="258" t="s">
        <v>14</v>
      </c>
    </row>
    <row r="12021">
      <c r="A12021" s="257"/>
      <c r="B12021" s="258" t="s">
        <v>14</v>
      </c>
    </row>
    <row r="12022">
      <c r="A12022" s="257"/>
      <c r="B12022" s="258" t="s">
        <v>14</v>
      </c>
    </row>
    <row r="12023">
      <c r="A12023" s="257"/>
      <c r="B12023" s="258" t="s">
        <v>14</v>
      </c>
    </row>
    <row r="12024">
      <c r="A12024" s="257"/>
      <c r="B12024" s="258" t="s">
        <v>14</v>
      </c>
    </row>
    <row r="12025">
      <c r="A12025" s="257"/>
      <c r="B12025" s="258" t="s">
        <v>14</v>
      </c>
    </row>
    <row r="12026">
      <c r="A12026" s="257"/>
      <c r="B12026" s="258" t="s">
        <v>14</v>
      </c>
    </row>
    <row r="12027">
      <c r="A12027" s="257"/>
      <c r="B12027" s="258" t="s">
        <v>14</v>
      </c>
    </row>
    <row r="12028">
      <c r="A12028" s="257"/>
      <c r="B12028" s="258" t="s">
        <v>14</v>
      </c>
    </row>
    <row r="12029">
      <c r="A12029" s="257"/>
      <c r="B12029" s="258" t="s">
        <v>14</v>
      </c>
    </row>
    <row r="12030">
      <c r="A12030" s="257"/>
      <c r="B12030" s="258" t="s">
        <v>14</v>
      </c>
    </row>
    <row r="12031">
      <c r="A12031" s="257"/>
      <c r="B12031" s="258" t="s">
        <v>14</v>
      </c>
    </row>
    <row r="12032">
      <c r="A12032" s="257"/>
      <c r="B12032" s="258" t="s">
        <v>14</v>
      </c>
    </row>
    <row r="12033">
      <c r="A12033" s="257"/>
      <c r="B12033" s="258" t="s">
        <v>14</v>
      </c>
    </row>
    <row r="12034">
      <c r="A12034" s="257"/>
      <c r="B12034" s="258" t="s">
        <v>14</v>
      </c>
    </row>
    <row r="12035">
      <c r="A12035" s="257"/>
      <c r="B12035" s="258" t="s">
        <v>14</v>
      </c>
    </row>
    <row r="12036">
      <c r="A12036" s="257"/>
      <c r="B12036" s="258" t="s">
        <v>14</v>
      </c>
    </row>
    <row r="12037">
      <c r="A12037" s="257"/>
      <c r="B12037" s="258" t="s">
        <v>14</v>
      </c>
    </row>
    <row r="12038">
      <c r="A12038" s="257"/>
      <c r="B12038" s="258" t="s">
        <v>14</v>
      </c>
    </row>
    <row r="12039">
      <c r="A12039" s="257"/>
      <c r="B12039" s="258" t="s">
        <v>14</v>
      </c>
    </row>
    <row r="12040">
      <c r="A12040" s="257"/>
      <c r="B12040" s="258" t="s">
        <v>14</v>
      </c>
    </row>
    <row r="12041">
      <c r="A12041" s="257"/>
      <c r="B12041" s="258" t="s">
        <v>14</v>
      </c>
    </row>
    <row r="12042">
      <c r="A12042" s="257"/>
      <c r="B12042" s="258" t="s">
        <v>14</v>
      </c>
    </row>
    <row r="12043">
      <c r="A12043" s="257"/>
      <c r="B12043" s="258" t="s">
        <v>14</v>
      </c>
    </row>
    <row r="12044">
      <c r="A12044" s="257"/>
      <c r="B12044" s="258" t="s">
        <v>14</v>
      </c>
    </row>
    <row r="12045">
      <c r="A12045" s="257"/>
      <c r="B12045" s="258" t="s">
        <v>14</v>
      </c>
    </row>
    <row r="12046">
      <c r="A12046" s="257"/>
      <c r="B12046" s="258" t="s">
        <v>14</v>
      </c>
    </row>
    <row r="12047">
      <c r="A12047" s="257"/>
      <c r="B12047" s="258" t="s">
        <v>14</v>
      </c>
    </row>
    <row r="12048">
      <c r="A12048" s="257"/>
      <c r="B12048" s="258" t="s">
        <v>14</v>
      </c>
    </row>
    <row r="12049">
      <c r="A12049" s="257"/>
      <c r="B12049" s="258" t="s">
        <v>14</v>
      </c>
    </row>
    <row r="12050">
      <c r="A12050" s="257"/>
      <c r="B12050" s="258" t="s">
        <v>14</v>
      </c>
    </row>
    <row r="12051">
      <c r="A12051" s="257"/>
      <c r="B12051" s="258" t="s">
        <v>14</v>
      </c>
    </row>
    <row r="12052">
      <c r="A12052" s="257"/>
      <c r="B12052" s="258" t="s">
        <v>14</v>
      </c>
    </row>
    <row r="12053">
      <c r="A12053" s="257"/>
      <c r="B12053" s="258" t="s">
        <v>14</v>
      </c>
    </row>
    <row r="12054">
      <c r="A12054" s="257"/>
      <c r="B12054" s="258" t="s">
        <v>14</v>
      </c>
    </row>
    <row r="12055">
      <c r="A12055" s="257"/>
      <c r="B12055" s="258" t="s">
        <v>14</v>
      </c>
    </row>
    <row r="12056">
      <c r="A12056" s="257"/>
      <c r="B12056" s="258" t="s">
        <v>14</v>
      </c>
    </row>
    <row r="12057">
      <c r="A12057" s="257"/>
      <c r="B12057" s="258" t="s">
        <v>14</v>
      </c>
    </row>
    <row r="12058">
      <c r="A12058" s="257"/>
      <c r="B12058" s="258" t="s">
        <v>14</v>
      </c>
    </row>
    <row r="12059">
      <c r="A12059" s="257"/>
      <c r="B12059" s="258" t="s">
        <v>14</v>
      </c>
    </row>
    <row r="12060">
      <c r="A12060" s="257"/>
      <c r="B12060" s="258" t="s">
        <v>14</v>
      </c>
    </row>
    <row r="12061">
      <c r="A12061" s="257"/>
      <c r="B12061" s="258" t="s">
        <v>14</v>
      </c>
    </row>
    <row r="12062">
      <c r="A12062" s="257"/>
      <c r="B12062" s="258" t="s">
        <v>14</v>
      </c>
    </row>
    <row r="12063">
      <c r="A12063" s="257"/>
      <c r="B12063" s="258" t="s">
        <v>14</v>
      </c>
    </row>
    <row r="12064">
      <c r="A12064" s="257"/>
      <c r="B12064" s="258" t="s">
        <v>14</v>
      </c>
    </row>
    <row r="12065">
      <c r="A12065" s="257"/>
      <c r="B12065" s="258" t="s">
        <v>14</v>
      </c>
    </row>
    <row r="12066">
      <c r="A12066" s="257"/>
      <c r="B12066" s="258" t="s">
        <v>14</v>
      </c>
    </row>
    <row r="12067">
      <c r="A12067" s="257"/>
      <c r="B12067" s="258" t="s">
        <v>14</v>
      </c>
    </row>
    <row r="12068">
      <c r="A12068" s="257"/>
      <c r="B12068" s="258" t="s">
        <v>14</v>
      </c>
    </row>
    <row r="12069">
      <c r="A12069" s="257"/>
      <c r="B12069" s="258" t="s">
        <v>14</v>
      </c>
    </row>
    <row r="12070">
      <c r="A12070" s="257"/>
      <c r="B12070" s="258" t="s">
        <v>14</v>
      </c>
    </row>
    <row r="12071">
      <c r="A12071" s="257"/>
      <c r="B12071" s="258" t="s">
        <v>14</v>
      </c>
    </row>
    <row r="12072">
      <c r="A12072" s="257"/>
      <c r="B12072" s="258" t="s">
        <v>14</v>
      </c>
    </row>
    <row r="12073">
      <c r="A12073" s="257"/>
      <c r="B12073" s="258" t="s">
        <v>14</v>
      </c>
    </row>
    <row r="12074">
      <c r="A12074" s="257"/>
      <c r="B12074" s="258" t="s">
        <v>14</v>
      </c>
    </row>
    <row r="12075">
      <c r="A12075" s="257"/>
      <c r="B12075" s="258" t="s">
        <v>14</v>
      </c>
    </row>
    <row r="12076">
      <c r="A12076" s="257"/>
      <c r="B12076" s="258" t="s">
        <v>14</v>
      </c>
    </row>
    <row r="12077">
      <c r="A12077" s="257"/>
      <c r="B12077" s="258" t="s">
        <v>14</v>
      </c>
    </row>
    <row r="12078">
      <c r="A12078" s="257"/>
      <c r="B12078" s="258" t="s">
        <v>14</v>
      </c>
    </row>
    <row r="12079">
      <c r="A12079" s="257"/>
      <c r="B12079" s="258" t="s">
        <v>14</v>
      </c>
    </row>
    <row r="12080">
      <c r="A12080" s="257"/>
      <c r="B12080" s="258" t="s">
        <v>14</v>
      </c>
    </row>
    <row r="12081">
      <c r="A12081" s="257"/>
      <c r="B12081" s="258" t="s">
        <v>14</v>
      </c>
    </row>
    <row r="12082">
      <c r="A12082" s="257"/>
      <c r="B12082" s="258" t="s">
        <v>14</v>
      </c>
    </row>
    <row r="12083">
      <c r="A12083" s="257"/>
      <c r="B12083" s="258" t="s">
        <v>14</v>
      </c>
    </row>
    <row r="12084">
      <c r="A12084" s="257"/>
      <c r="B12084" s="258" t="s">
        <v>14</v>
      </c>
    </row>
    <row r="12085">
      <c r="A12085" s="257"/>
      <c r="B12085" s="258" t="s">
        <v>14</v>
      </c>
    </row>
    <row r="12086">
      <c r="A12086" s="257"/>
      <c r="B12086" s="258" t="s">
        <v>14</v>
      </c>
    </row>
    <row r="12087">
      <c r="A12087" s="257"/>
      <c r="B12087" s="258" t="s">
        <v>14</v>
      </c>
    </row>
    <row r="12088">
      <c r="A12088" s="257"/>
      <c r="B12088" s="258" t="s">
        <v>14</v>
      </c>
    </row>
    <row r="12089">
      <c r="A12089" s="257"/>
      <c r="B12089" s="258" t="s">
        <v>14</v>
      </c>
    </row>
    <row r="12090">
      <c r="A12090" s="257"/>
      <c r="B12090" s="258" t="s">
        <v>14</v>
      </c>
    </row>
    <row r="12091">
      <c r="A12091" s="257"/>
      <c r="B12091" s="258" t="s">
        <v>14</v>
      </c>
    </row>
    <row r="12092">
      <c r="A12092" s="257"/>
      <c r="B12092" s="258" t="s">
        <v>14</v>
      </c>
    </row>
    <row r="12093">
      <c r="A12093" s="257"/>
      <c r="B12093" s="258" t="s">
        <v>14</v>
      </c>
    </row>
    <row r="12094">
      <c r="A12094" s="257"/>
      <c r="B12094" s="258" t="s">
        <v>14</v>
      </c>
    </row>
    <row r="12095">
      <c r="A12095" s="257"/>
      <c r="B12095" s="258" t="s">
        <v>14</v>
      </c>
    </row>
    <row r="12096">
      <c r="A12096" s="257"/>
      <c r="B12096" s="258" t="s">
        <v>14</v>
      </c>
    </row>
    <row r="12097">
      <c r="A12097" s="257"/>
      <c r="B12097" s="258" t="s">
        <v>14</v>
      </c>
    </row>
    <row r="12098">
      <c r="A12098" s="257"/>
      <c r="B12098" s="258" t="s">
        <v>14</v>
      </c>
    </row>
    <row r="12099">
      <c r="A12099" s="257"/>
      <c r="B12099" s="258" t="s">
        <v>14</v>
      </c>
    </row>
    <row r="12100">
      <c r="A12100" s="257"/>
      <c r="B12100" s="258" t="s">
        <v>14</v>
      </c>
    </row>
    <row r="12101">
      <c r="A12101" s="257"/>
      <c r="B12101" s="258" t="s">
        <v>14</v>
      </c>
    </row>
    <row r="12102">
      <c r="A12102" s="257"/>
      <c r="B12102" s="258" t="s">
        <v>14</v>
      </c>
    </row>
    <row r="12103">
      <c r="A12103" s="257"/>
      <c r="B12103" s="258" t="s">
        <v>14</v>
      </c>
    </row>
    <row r="12104">
      <c r="A12104" s="257"/>
      <c r="B12104" s="258" t="s">
        <v>14</v>
      </c>
    </row>
    <row r="12105">
      <c r="A12105" s="257"/>
      <c r="B12105" s="258" t="s">
        <v>14</v>
      </c>
    </row>
    <row r="12106">
      <c r="A12106" s="257"/>
      <c r="B12106" s="258" t="s">
        <v>14</v>
      </c>
    </row>
    <row r="12107">
      <c r="A12107" s="257"/>
      <c r="B12107" s="258" t="s">
        <v>14</v>
      </c>
    </row>
    <row r="12108">
      <c r="A12108" s="257"/>
      <c r="B12108" s="258" t="s">
        <v>14</v>
      </c>
    </row>
    <row r="12109">
      <c r="A12109" s="257"/>
      <c r="B12109" s="258" t="s">
        <v>14</v>
      </c>
    </row>
    <row r="12110">
      <c r="A12110" s="257"/>
      <c r="B12110" s="258" t="s">
        <v>14</v>
      </c>
    </row>
    <row r="12111">
      <c r="A12111" s="257"/>
      <c r="B12111" s="258" t="s">
        <v>14</v>
      </c>
    </row>
    <row r="12112">
      <c r="A12112" s="257"/>
      <c r="B12112" s="258" t="s">
        <v>14</v>
      </c>
    </row>
    <row r="12113">
      <c r="A12113" s="257"/>
      <c r="B12113" s="258" t="s">
        <v>14</v>
      </c>
    </row>
    <row r="12114">
      <c r="A12114" s="257"/>
      <c r="B12114" s="258" t="s">
        <v>14</v>
      </c>
    </row>
    <row r="12115">
      <c r="A12115" s="257"/>
      <c r="B12115" s="258" t="s">
        <v>14</v>
      </c>
    </row>
    <row r="12116">
      <c r="A12116" s="257"/>
      <c r="B12116" s="258" t="s">
        <v>14</v>
      </c>
    </row>
    <row r="12117">
      <c r="A12117" s="257"/>
      <c r="B12117" s="258" t="s">
        <v>14</v>
      </c>
    </row>
    <row r="12118">
      <c r="A12118" s="257"/>
      <c r="B12118" s="258" t="s">
        <v>14</v>
      </c>
    </row>
    <row r="12119">
      <c r="A12119" s="257"/>
      <c r="B12119" s="258" t="s">
        <v>14</v>
      </c>
    </row>
    <row r="12120">
      <c r="A12120" s="257"/>
      <c r="B12120" s="258" t="s">
        <v>14</v>
      </c>
    </row>
    <row r="12121">
      <c r="A12121" s="257"/>
      <c r="B12121" s="258" t="s">
        <v>14</v>
      </c>
    </row>
    <row r="12122">
      <c r="A12122" s="257"/>
      <c r="B12122" s="258" t="s">
        <v>14</v>
      </c>
    </row>
    <row r="12123">
      <c r="A12123" s="257"/>
      <c r="B12123" s="258" t="s">
        <v>14</v>
      </c>
    </row>
    <row r="12124">
      <c r="A12124" s="257"/>
      <c r="B12124" s="258" t="s">
        <v>14</v>
      </c>
    </row>
    <row r="12125">
      <c r="A12125" s="257"/>
      <c r="B12125" s="258" t="s">
        <v>14</v>
      </c>
    </row>
    <row r="12126">
      <c r="A12126" s="257"/>
      <c r="B12126" s="258" t="s">
        <v>14</v>
      </c>
    </row>
    <row r="12127">
      <c r="A12127" s="257"/>
      <c r="B12127" s="258" t="s">
        <v>14</v>
      </c>
    </row>
    <row r="12128">
      <c r="A12128" s="257"/>
      <c r="B12128" s="258" t="s">
        <v>14</v>
      </c>
    </row>
    <row r="12129">
      <c r="A12129" s="257"/>
      <c r="B12129" s="258" t="s">
        <v>14</v>
      </c>
    </row>
    <row r="12130">
      <c r="A12130" s="257"/>
      <c r="B12130" s="258" t="s">
        <v>14</v>
      </c>
    </row>
    <row r="12131">
      <c r="A12131" s="257"/>
      <c r="B12131" s="258" t="s">
        <v>14</v>
      </c>
    </row>
    <row r="12132">
      <c r="A12132" s="257"/>
      <c r="B12132" s="258" t="s">
        <v>14</v>
      </c>
    </row>
    <row r="12133">
      <c r="A12133" s="257"/>
      <c r="B12133" s="258" t="s">
        <v>14</v>
      </c>
    </row>
    <row r="12134">
      <c r="A12134" s="257"/>
      <c r="B12134" s="258" t="s">
        <v>14</v>
      </c>
    </row>
    <row r="12135">
      <c r="A12135" s="257"/>
      <c r="B12135" s="258" t="s">
        <v>14</v>
      </c>
    </row>
    <row r="12136">
      <c r="A12136" s="257"/>
      <c r="B12136" s="258" t="s">
        <v>14</v>
      </c>
    </row>
    <row r="12137">
      <c r="A12137" s="257"/>
      <c r="B12137" s="258" t="s">
        <v>14</v>
      </c>
    </row>
    <row r="12138">
      <c r="A12138" s="257"/>
      <c r="B12138" s="258" t="s">
        <v>14</v>
      </c>
    </row>
    <row r="12139">
      <c r="A12139" s="257"/>
      <c r="B12139" s="258" t="s">
        <v>14</v>
      </c>
    </row>
    <row r="12140">
      <c r="A12140" s="257"/>
      <c r="B12140" s="258" t="s">
        <v>14</v>
      </c>
    </row>
    <row r="12141">
      <c r="A12141" s="257"/>
      <c r="B12141" s="258" t="s">
        <v>14</v>
      </c>
    </row>
    <row r="12142">
      <c r="A12142" s="257"/>
      <c r="B12142" s="258" t="s">
        <v>14</v>
      </c>
    </row>
    <row r="12143">
      <c r="A12143" s="257"/>
      <c r="B12143" s="258" t="s">
        <v>14</v>
      </c>
    </row>
    <row r="12144">
      <c r="A12144" s="257"/>
      <c r="B12144" s="258" t="s">
        <v>14</v>
      </c>
    </row>
    <row r="12145">
      <c r="A12145" s="257"/>
      <c r="B12145" s="258" t="s">
        <v>14</v>
      </c>
    </row>
    <row r="12146">
      <c r="A12146" s="257"/>
      <c r="B12146" s="258" t="s">
        <v>14</v>
      </c>
    </row>
    <row r="12147">
      <c r="A12147" s="257"/>
      <c r="B12147" s="258" t="s">
        <v>14</v>
      </c>
    </row>
    <row r="12148">
      <c r="A12148" s="257"/>
      <c r="B12148" s="258" t="s">
        <v>14</v>
      </c>
    </row>
    <row r="12149">
      <c r="A12149" s="257"/>
      <c r="B12149" s="258" t="s">
        <v>14</v>
      </c>
    </row>
    <row r="12150">
      <c r="A12150" s="257"/>
      <c r="B12150" s="258" t="s">
        <v>14</v>
      </c>
    </row>
    <row r="12151">
      <c r="A12151" s="257"/>
      <c r="B12151" s="258" t="s">
        <v>14</v>
      </c>
    </row>
    <row r="12152">
      <c r="A12152" s="257"/>
      <c r="B12152" s="258" t="s">
        <v>14</v>
      </c>
    </row>
    <row r="12153">
      <c r="A12153" s="257"/>
      <c r="B12153" s="258" t="s">
        <v>14</v>
      </c>
    </row>
    <row r="12154">
      <c r="A12154" s="257"/>
      <c r="B12154" s="258" t="s">
        <v>14</v>
      </c>
    </row>
    <row r="12155">
      <c r="A12155" s="257"/>
      <c r="B12155" s="258" t="s">
        <v>14</v>
      </c>
    </row>
    <row r="12156">
      <c r="A12156" s="257"/>
      <c r="B12156" s="258" t="s">
        <v>14</v>
      </c>
    </row>
    <row r="12157">
      <c r="A12157" s="257"/>
      <c r="B12157" s="258" t="s">
        <v>14</v>
      </c>
    </row>
    <row r="12158">
      <c r="A12158" s="257"/>
      <c r="B12158" s="258" t="s">
        <v>14</v>
      </c>
    </row>
    <row r="12159">
      <c r="A12159" s="257"/>
      <c r="B12159" s="258" t="s">
        <v>14</v>
      </c>
    </row>
    <row r="12160">
      <c r="A12160" s="257"/>
      <c r="B12160" s="258" t="s">
        <v>14</v>
      </c>
    </row>
    <row r="12161">
      <c r="A12161" s="257"/>
      <c r="B12161" s="258" t="s">
        <v>14</v>
      </c>
    </row>
    <row r="12162">
      <c r="A12162" s="257"/>
      <c r="B12162" s="258" t="s">
        <v>14</v>
      </c>
    </row>
    <row r="12163">
      <c r="A12163" s="257"/>
      <c r="B12163" s="258" t="s">
        <v>14</v>
      </c>
    </row>
    <row r="12164">
      <c r="A12164" s="257"/>
      <c r="B12164" s="258" t="s">
        <v>14</v>
      </c>
    </row>
    <row r="12165">
      <c r="A12165" s="257"/>
      <c r="B12165" s="258" t="s">
        <v>14</v>
      </c>
    </row>
    <row r="12166">
      <c r="A12166" s="257"/>
      <c r="B12166" s="258" t="s">
        <v>14</v>
      </c>
    </row>
    <row r="12167">
      <c r="A12167" s="257"/>
      <c r="B12167" s="258" t="s">
        <v>14</v>
      </c>
    </row>
    <row r="12168">
      <c r="A12168" s="257"/>
      <c r="B12168" s="258" t="s">
        <v>14</v>
      </c>
    </row>
    <row r="12169">
      <c r="A12169" s="257"/>
      <c r="B12169" s="258" t="s">
        <v>14</v>
      </c>
    </row>
    <row r="12170">
      <c r="A12170" s="257"/>
      <c r="B12170" s="258" t="s">
        <v>14</v>
      </c>
    </row>
    <row r="12171">
      <c r="A12171" s="257"/>
      <c r="B12171" s="258" t="s">
        <v>14</v>
      </c>
    </row>
    <row r="12172">
      <c r="A12172" s="257"/>
      <c r="B12172" s="258" t="s">
        <v>14</v>
      </c>
    </row>
    <row r="12173">
      <c r="A12173" s="257"/>
      <c r="B12173" s="258" t="s">
        <v>14</v>
      </c>
    </row>
    <row r="12174">
      <c r="A12174" s="257"/>
      <c r="B12174" s="258" t="s">
        <v>14</v>
      </c>
    </row>
    <row r="12175">
      <c r="A12175" s="257"/>
      <c r="B12175" s="258" t="s">
        <v>14</v>
      </c>
    </row>
    <row r="12176">
      <c r="A12176" s="257"/>
      <c r="B12176" s="258" t="s">
        <v>14</v>
      </c>
    </row>
    <row r="12177">
      <c r="A12177" s="257"/>
      <c r="B12177" s="258" t="s">
        <v>14</v>
      </c>
    </row>
    <row r="12178">
      <c r="A12178" s="257"/>
      <c r="B12178" s="258" t="s">
        <v>14</v>
      </c>
    </row>
    <row r="12179">
      <c r="A12179" s="257"/>
      <c r="B12179" s="258" t="s">
        <v>14</v>
      </c>
    </row>
    <row r="12180">
      <c r="A12180" s="257"/>
      <c r="B12180" s="258" t="s">
        <v>14</v>
      </c>
    </row>
    <row r="12181">
      <c r="A12181" s="257"/>
      <c r="B12181" s="258" t="s">
        <v>14</v>
      </c>
    </row>
    <row r="12182">
      <c r="A12182" s="257"/>
      <c r="B12182" s="258" t="s">
        <v>14</v>
      </c>
    </row>
    <row r="12183">
      <c r="A12183" s="257"/>
      <c r="B12183" s="258" t="s">
        <v>14</v>
      </c>
    </row>
    <row r="12184">
      <c r="A12184" s="257"/>
      <c r="B12184" s="258" t="s">
        <v>14</v>
      </c>
    </row>
    <row r="12185">
      <c r="A12185" s="257"/>
      <c r="B12185" s="258" t="s">
        <v>14</v>
      </c>
    </row>
    <row r="12186">
      <c r="A12186" s="257"/>
      <c r="B12186" s="258" t="s">
        <v>14</v>
      </c>
    </row>
    <row r="12187">
      <c r="A12187" s="257"/>
      <c r="B12187" s="258" t="s">
        <v>14</v>
      </c>
    </row>
    <row r="12188">
      <c r="A12188" s="257"/>
      <c r="B12188" s="258" t="s">
        <v>14</v>
      </c>
    </row>
    <row r="12189">
      <c r="A12189" s="257"/>
      <c r="B12189" s="258" t="s">
        <v>14</v>
      </c>
    </row>
    <row r="12190">
      <c r="A12190" s="257"/>
      <c r="B12190" s="258" t="s">
        <v>14</v>
      </c>
    </row>
    <row r="12191">
      <c r="A12191" s="257"/>
      <c r="B12191" s="258" t="s">
        <v>14</v>
      </c>
    </row>
    <row r="12192">
      <c r="A12192" s="257"/>
      <c r="B12192" s="258" t="s">
        <v>14</v>
      </c>
    </row>
    <row r="12193">
      <c r="A12193" s="257"/>
      <c r="B12193" s="258" t="s">
        <v>14</v>
      </c>
    </row>
    <row r="12194">
      <c r="A12194" s="257"/>
      <c r="B12194" s="258" t="s">
        <v>14</v>
      </c>
    </row>
    <row r="12195">
      <c r="A12195" s="257"/>
      <c r="B12195" s="258" t="s">
        <v>14</v>
      </c>
    </row>
    <row r="12196">
      <c r="A12196" s="257"/>
      <c r="B12196" s="258" t="s">
        <v>14</v>
      </c>
    </row>
    <row r="12197">
      <c r="A12197" s="257"/>
      <c r="B12197" s="258" t="s">
        <v>14</v>
      </c>
    </row>
    <row r="12198">
      <c r="A12198" s="257"/>
      <c r="B12198" s="258" t="s">
        <v>14</v>
      </c>
    </row>
    <row r="12199">
      <c r="A12199" s="257"/>
      <c r="B12199" s="258" t="s">
        <v>14</v>
      </c>
    </row>
    <row r="12200">
      <c r="A12200" s="257"/>
      <c r="B12200" s="258" t="s">
        <v>14</v>
      </c>
    </row>
    <row r="12201">
      <c r="A12201" s="257"/>
      <c r="B12201" s="258" t="s">
        <v>14</v>
      </c>
    </row>
    <row r="12202">
      <c r="A12202" s="257"/>
      <c r="B12202" s="258" t="s">
        <v>14</v>
      </c>
    </row>
    <row r="12203">
      <c r="A12203" s="257"/>
      <c r="B12203" s="258" t="s">
        <v>14</v>
      </c>
    </row>
    <row r="12204">
      <c r="A12204" s="257"/>
      <c r="B12204" s="258" t="s">
        <v>14</v>
      </c>
    </row>
    <row r="12205">
      <c r="A12205" s="257"/>
      <c r="B12205" s="258" t="s">
        <v>14</v>
      </c>
    </row>
    <row r="12206">
      <c r="A12206" s="257"/>
      <c r="B12206" s="258" t="s">
        <v>14</v>
      </c>
    </row>
    <row r="12207">
      <c r="A12207" s="257"/>
      <c r="B12207" s="258" t="s">
        <v>14</v>
      </c>
    </row>
    <row r="12208">
      <c r="A12208" s="257"/>
      <c r="B12208" s="258" t="s">
        <v>14</v>
      </c>
    </row>
    <row r="12209">
      <c r="A12209" s="257"/>
      <c r="B12209" s="258" t="s">
        <v>14</v>
      </c>
    </row>
    <row r="12210">
      <c r="A12210" s="257"/>
      <c r="B12210" s="258" t="s">
        <v>14</v>
      </c>
    </row>
    <row r="12211">
      <c r="A12211" s="257"/>
      <c r="B12211" s="258" t="s">
        <v>14</v>
      </c>
    </row>
    <row r="12212">
      <c r="A12212" s="257"/>
      <c r="B12212" s="258" t="s">
        <v>14</v>
      </c>
    </row>
    <row r="12213">
      <c r="A12213" s="257"/>
      <c r="B12213" s="258" t="s">
        <v>14</v>
      </c>
    </row>
    <row r="12214">
      <c r="A12214" s="257"/>
      <c r="B12214" s="258" t="s">
        <v>14</v>
      </c>
    </row>
    <row r="12215">
      <c r="A12215" s="257"/>
      <c r="B12215" s="258" t="s">
        <v>14</v>
      </c>
    </row>
    <row r="12216">
      <c r="A12216" s="257"/>
      <c r="B12216" s="258" t="s">
        <v>14</v>
      </c>
    </row>
    <row r="12217">
      <c r="A12217" s="257"/>
      <c r="B12217" s="258" t="s">
        <v>14</v>
      </c>
    </row>
    <row r="12218">
      <c r="A12218" s="257"/>
      <c r="B12218" s="258" t="s">
        <v>14</v>
      </c>
    </row>
    <row r="12219">
      <c r="A12219" s="257"/>
      <c r="B12219" s="258" t="s">
        <v>14</v>
      </c>
    </row>
    <row r="12220">
      <c r="A12220" s="257"/>
      <c r="B12220" s="258" t="s">
        <v>14</v>
      </c>
    </row>
    <row r="12221">
      <c r="A12221" s="257"/>
      <c r="B12221" s="258" t="s">
        <v>14</v>
      </c>
    </row>
    <row r="12222">
      <c r="A12222" s="257"/>
      <c r="B12222" s="258" t="s">
        <v>14</v>
      </c>
    </row>
    <row r="12223">
      <c r="A12223" s="257"/>
      <c r="B12223" s="258" t="s">
        <v>14</v>
      </c>
    </row>
    <row r="12224">
      <c r="A12224" s="257"/>
      <c r="B12224" s="258" t="s">
        <v>14</v>
      </c>
    </row>
    <row r="12225">
      <c r="A12225" s="257"/>
      <c r="B12225" s="258" t="s">
        <v>14</v>
      </c>
    </row>
    <row r="12226">
      <c r="A12226" s="257"/>
      <c r="B12226" s="258" t="s">
        <v>14</v>
      </c>
    </row>
    <row r="12227">
      <c r="A12227" s="257"/>
      <c r="B12227" s="258" t="s">
        <v>14</v>
      </c>
    </row>
    <row r="12228">
      <c r="A12228" s="257"/>
      <c r="B12228" s="258" t="s">
        <v>14</v>
      </c>
    </row>
    <row r="12229">
      <c r="A12229" s="257"/>
      <c r="B12229" s="258" t="s">
        <v>14</v>
      </c>
    </row>
    <row r="12230">
      <c r="A12230" s="257"/>
      <c r="B12230" s="258" t="s">
        <v>14</v>
      </c>
    </row>
    <row r="12231">
      <c r="A12231" s="257"/>
      <c r="B12231" s="258" t="s">
        <v>14</v>
      </c>
    </row>
    <row r="12232">
      <c r="A12232" s="257"/>
      <c r="B12232" s="258" t="s">
        <v>14</v>
      </c>
    </row>
    <row r="12233">
      <c r="A12233" s="257"/>
      <c r="B12233" s="258" t="s">
        <v>14</v>
      </c>
    </row>
    <row r="12234">
      <c r="A12234" s="257"/>
      <c r="B12234" s="258" t="s">
        <v>14</v>
      </c>
    </row>
    <row r="12235">
      <c r="A12235" s="257"/>
      <c r="B12235" s="258" t="s">
        <v>14</v>
      </c>
    </row>
    <row r="12236">
      <c r="A12236" s="257"/>
      <c r="B12236" s="258" t="s">
        <v>14</v>
      </c>
    </row>
    <row r="12237">
      <c r="A12237" s="257"/>
      <c r="B12237" s="258" t="s">
        <v>14</v>
      </c>
    </row>
    <row r="12238">
      <c r="A12238" s="257"/>
      <c r="B12238" s="258" t="s">
        <v>14</v>
      </c>
    </row>
    <row r="12239">
      <c r="A12239" s="257"/>
      <c r="B12239" s="258" t="s">
        <v>14</v>
      </c>
    </row>
    <row r="12240">
      <c r="A12240" s="257"/>
      <c r="B12240" s="258" t="s">
        <v>14</v>
      </c>
    </row>
    <row r="12241">
      <c r="A12241" s="257"/>
      <c r="B12241" s="258" t="s">
        <v>14</v>
      </c>
    </row>
    <row r="12242">
      <c r="A12242" s="257"/>
      <c r="B12242" s="258" t="s">
        <v>14</v>
      </c>
    </row>
    <row r="12243">
      <c r="A12243" s="257"/>
      <c r="B12243" s="258" t="s">
        <v>14</v>
      </c>
    </row>
    <row r="12244">
      <c r="A12244" s="257"/>
      <c r="B12244" s="258" t="s">
        <v>14</v>
      </c>
    </row>
    <row r="12245">
      <c r="A12245" s="257"/>
      <c r="B12245" s="258" t="s">
        <v>14</v>
      </c>
    </row>
    <row r="12246">
      <c r="A12246" s="257"/>
      <c r="B12246" s="258" t="s">
        <v>14</v>
      </c>
    </row>
    <row r="12247">
      <c r="A12247" s="257"/>
      <c r="B12247" s="258" t="s">
        <v>14</v>
      </c>
    </row>
    <row r="12248">
      <c r="A12248" s="257"/>
      <c r="B12248" s="258" t="s">
        <v>14</v>
      </c>
    </row>
    <row r="12249">
      <c r="A12249" s="257"/>
      <c r="B12249" s="258" t="s">
        <v>14</v>
      </c>
    </row>
    <row r="12250">
      <c r="A12250" s="257"/>
      <c r="B12250" s="258" t="s">
        <v>14</v>
      </c>
    </row>
    <row r="12251">
      <c r="A12251" s="257"/>
      <c r="B12251" s="258" t="s">
        <v>14</v>
      </c>
    </row>
    <row r="12252">
      <c r="A12252" s="257"/>
      <c r="B12252" s="258" t="s">
        <v>14</v>
      </c>
    </row>
    <row r="12253">
      <c r="A12253" s="257"/>
      <c r="B12253" s="258" t="s">
        <v>14</v>
      </c>
    </row>
    <row r="12254">
      <c r="A12254" s="257"/>
      <c r="B12254" s="258" t="s">
        <v>14</v>
      </c>
    </row>
    <row r="12255">
      <c r="A12255" s="257"/>
      <c r="B12255" s="258" t="s">
        <v>14</v>
      </c>
    </row>
    <row r="12256">
      <c r="A12256" s="257"/>
      <c r="B12256" s="258" t="s">
        <v>14</v>
      </c>
    </row>
    <row r="12257">
      <c r="A12257" s="257"/>
      <c r="B12257" s="258" t="s">
        <v>14</v>
      </c>
    </row>
    <row r="12258">
      <c r="A12258" s="257"/>
      <c r="B12258" s="258" t="s">
        <v>14</v>
      </c>
    </row>
    <row r="12259">
      <c r="A12259" s="257"/>
      <c r="B12259" s="258" t="s">
        <v>14</v>
      </c>
    </row>
    <row r="12260">
      <c r="A12260" s="257"/>
      <c r="B12260" s="258" t="s">
        <v>14</v>
      </c>
    </row>
    <row r="12261">
      <c r="A12261" s="257"/>
      <c r="B12261" s="258" t="s">
        <v>14</v>
      </c>
    </row>
    <row r="12262">
      <c r="A12262" s="257"/>
      <c r="B12262" s="258" t="s">
        <v>14</v>
      </c>
    </row>
    <row r="12263">
      <c r="A12263" s="257"/>
      <c r="B12263" s="258" t="s">
        <v>14</v>
      </c>
    </row>
    <row r="12264">
      <c r="A12264" s="257"/>
      <c r="B12264" s="258" t="s">
        <v>14</v>
      </c>
    </row>
    <row r="12265">
      <c r="A12265" s="257"/>
      <c r="B12265" s="258" t="s">
        <v>14</v>
      </c>
    </row>
    <row r="12266">
      <c r="A12266" s="257"/>
      <c r="B12266" s="258" t="s">
        <v>14</v>
      </c>
    </row>
    <row r="12267">
      <c r="A12267" s="257"/>
      <c r="B12267" s="258" t="s">
        <v>14</v>
      </c>
    </row>
    <row r="12268">
      <c r="A12268" s="257"/>
      <c r="B12268" s="258" t="s">
        <v>14</v>
      </c>
    </row>
    <row r="12269">
      <c r="A12269" s="257"/>
      <c r="B12269" s="258" t="s">
        <v>14</v>
      </c>
    </row>
    <row r="12270">
      <c r="A12270" s="257"/>
      <c r="B12270" s="258" t="s">
        <v>14</v>
      </c>
    </row>
    <row r="12271">
      <c r="A12271" s="257"/>
      <c r="B12271" s="258" t="s">
        <v>14</v>
      </c>
    </row>
    <row r="12272">
      <c r="A12272" s="257"/>
      <c r="B12272" s="258" t="s">
        <v>14</v>
      </c>
    </row>
    <row r="12273">
      <c r="A12273" s="257"/>
      <c r="B12273" s="258" t="s">
        <v>14</v>
      </c>
    </row>
    <row r="12274">
      <c r="A12274" s="257"/>
      <c r="B12274" s="258" t="s">
        <v>14</v>
      </c>
    </row>
    <row r="12275">
      <c r="A12275" s="257"/>
      <c r="B12275" s="258" t="s">
        <v>14</v>
      </c>
    </row>
    <row r="12276">
      <c r="A12276" s="257"/>
      <c r="B12276" s="258" t="s">
        <v>14</v>
      </c>
    </row>
    <row r="12277">
      <c r="A12277" s="257"/>
      <c r="B12277" s="258" t="s">
        <v>14</v>
      </c>
    </row>
    <row r="12278">
      <c r="A12278" s="257"/>
      <c r="B12278" s="258" t="s">
        <v>14</v>
      </c>
    </row>
    <row r="12279">
      <c r="A12279" s="257"/>
      <c r="B12279" s="258" t="s">
        <v>14</v>
      </c>
    </row>
    <row r="12280">
      <c r="A12280" s="257"/>
      <c r="B12280" s="258" t="s">
        <v>14</v>
      </c>
    </row>
    <row r="12281">
      <c r="A12281" s="257"/>
      <c r="B12281" s="258" t="s">
        <v>14</v>
      </c>
    </row>
    <row r="12282">
      <c r="A12282" s="257"/>
      <c r="B12282" s="258" t="s">
        <v>14</v>
      </c>
    </row>
    <row r="12283">
      <c r="A12283" s="257"/>
      <c r="B12283" s="258" t="s">
        <v>14</v>
      </c>
    </row>
    <row r="12284">
      <c r="A12284" s="257"/>
      <c r="B12284" s="258" t="s">
        <v>14</v>
      </c>
    </row>
    <row r="12285">
      <c r="A12285" s="257"/>
      <c r="B12285" s="258" t="s">
        <v>14</v>
      </c>
    </row>
    <row r="12286">
      <c r="A12286" s="257"/>
      <c r="B12286" s="258" t="s">
        <v>14</v>
      </c>
    </row>
    <row r="12287">
      <c r="A12287" s="257"/>
      <c r="B12287" s="258" t="s">
        <v>14</v>
      </c>
    </row>
    <row r="12288">
      <c r="A12288" s="257"/>
      <c r="B12288" s="258" t="s">
        <v>14</v>
      </c>
    </row>
    <row r="12289">
      <c r="A12289" s="257"/>
      <c r="B12289" s="258" t="s">
        <v>14</v>
      </c>
    </row>
    <row r="12290">
      <c r="A12290" s="257"/>
      <c r="B12290" s="258" t="s">
        <v>14</v>
      </c>
    </row>
    <row r="12291">
      <c r="A12291" s="257"/>
      <c r="B12291" s="258" t="s">
        <v>14</v>
      </c>
    </row>
    <row r="12292">
      <c r="A12292" s="257"/>
      <c r="B12292" s="258" t="s">
        <v>14</v>
      </c>
    </row>
    <row r="12293">
      <c r="A12293" s="257"/>
      <c r="B12293" s="258" t="s">
        <v>14</v>
      </c>
    </row>
    <row r="12294">
      <c r="A12294" s="257"/>
      <c r="B12294" s="258" t="s">
        <v>14</v>
      </c>
    </row>
    <row r="12295">
      <c r="A12295" s="257"/>
      <c r="B12295" s="258" t="s">
        <v>14</v>
      </c>
    </row>
    <row r="12296">
      <c r="A12296" s="257"/>
      <c r="B12296" s="258" t="s">
        <v>14</v>
      </c>
    </row>
    <row r="12297">
      <c r="A12297" s="257"/>
      <c r="B12297" s="258" t="s">
        <v>14</v>
      </c>
    </row>
    <row r="12298">
      <c r="A12298" s="257"/>
      <c r="B12298" s="258" t="s">
        <v>14</v>
      </c>
    </row>
    <row r="12299">
      <c r="A12299" s="257"/>
      <c r="B12299" s="258" t="s">
        <v>14</v>
      </c>
    </row>
    <row r="12300">
      <c r="A12300" s="257"/>
      <c r="B12300" s="258" t="s">
        <v>14</v>
      </c>
    </row>
    <row r="12301">
      <c r="A12301" s="257"/>
      <c r="B12301" s="258" t="s">
        <v>14</v>
      </c>
    </row>
    <row r="12302">
      <c r="A12302" s="257"/>
      <c r="B12302" s="258" t="s">
        <v>14</v>
      </c>
    </row>
    <row r="12303">
      <c r="A12303" s="257"/>
      <c r="B12303" s="258" t="s">
        <v>14</v>
      </c>
    </row>
    <row r="12304">
      <c r="A12304" s="257"/>
      <c r="B12304" s="258" t="s">
        <v>14</v>
      </c>
    </row>
    <row r="12305">
      <c r="A12305" s="257"/>
      <c r="B12305" s="258" t="s">
        <v>14</v>
      </c>
    </row>
    <row r="12306">
      <c r="A12306" s="257"/>
      <c r="B12306" s="258" t="s">
        <v>14</v>
      </c>
    </row>
    <row r="12307">
      <c r="A12307" s="257"/>
      <c r="B12307" s="258" t="s">
        <v>14</v>
      </c>
    </row>
    <row r="12308">
      <c r="A12308" s="257"/>
      <c r="B12308" s="258" t="s">
        <v>14</v>
      </c>
    </row>
    <row r="12309">
      <c r="A12309" s="257"/>
      <c r="B12309" s="258" t="s">
        <v>14</v>
      </c>
    </row>
    <row r="12310">
      <c r="A12310" s="257"/>
      <c r="B12310" s="258" t="s">
        <v>14</v>
      </c>
    </row>
    <row r="12311">
      <c r="A12311" s="257"/>
      <c r="B12311" s="258" t="s">
        <v>14</v>
      </c>
    </row>
    <row r="12312">
      <c r="A12312" s="257"/>
      <c r="B12312" s="258" t="s">
        <v>14</v>
      </c>
    </row>
    <row r="12313">
      <c r="A12313" s="257"/>
      <c r="B12313" s="258" t="s">
        <v>14</v>
      </c>
    </row>
    <row r="12314">
      <c r="A12314" s="257"/>
      <c r="B12314" s="258" t="s">
        <v>14</v>
      </c>
    </row>
    <row r="12315">
      <c r="A12315" s="257"/>
      <c r="B12315" s="258" t="s">
        <v>14</v>
      </c>
    </row>
    <row r="12316">
      <c r="A12316" s="257"/>
      <c r="B12316" s="258" t="s">
        <v>14</v>
      </c>
    </row>
    <row r="12317">
      <c r="A12317" s="257"/>
      <c r="B12317" s="258" t="s">
        <v>14</v>
      </c>
    </row>
    <row r="12318">
      <c r="A12318" s="257"/>
      <c r="B12318" s="258" t="s">
        <v>14</v>
      </c>
    </row>
    <row r="12319">
      <c r="A12319" s="257"/>
      <c r="B12319" s="258" t="s">
        <v>14</v>
      </c>
    </row>
    <row r="12320">
      <c r="A12320" s="257"/>
      <c r="B12320" s="258" t="s">
        <v>14</v>
      </c>
    </row>
    <row r="12321">
      <c r="A12321" s="257"/>
      <c r="B12321" s="258" t="s">
        <v>14</v>
      </c>
    </row>
    <row r="12322">
      <c r="A12322" s="257"/>
      <c r="B12322" s="258" t="s">
        <v>14</v>
      </c>
    </row>
    <row r="12323">
      <c r="A12323" s="257"/>
      <c r="B12323" s="258" t="s">
        <v>14</v>
      </c>
    </row>
    <row r="12324">
      <c r="A12324" s="257"/>
      <c r="B12324" s="258" t="s">
        <v>14</v>
      </c>
    </row>
    <row r="12325">
      <c r="A12325" s="257"/>
      <c r="B12325" s="258" t="s">
        <v>14</v>
      </c>
    </row>
    <row r="12326">
      <c r="A12326" s="257"/>
      <c r="B12326" s="258" t="s">
        <v>14</v>
      </c>
    </row>
    <row r="12327">
      <c r="A12327" s="257"/>
      <c r="B12327" s="258" t="s">
        <v>14</v>
      </c>
    </row>
    <row r="12328">
      <c r="A12328" s="257"/>
      <c r="B12328" s="258" t="s">
        <v>14</v>
      </c>
    </row>
    <row r="12329">
      <c r="A12329" s="257"/>
      <c r="B12329" s="258" t="s">
        <v>14</v>
      </c>
    </row>
    <row r="12330">
      <c r="A12330" s="257"/>
      <c r="B12330" s="258" t="s">
        <v>14</v>
      </c>
    </row>
    <row r="12331">
      <c r="A12331" s="257"/>
      <c r="B12331" s="258" t="s">
        <v>14</v>
      </c>
    </row>
    <row r="12332">
      <c r="A12332" s="257"/>
      <c r="B12332" s="258" t="s">
        <v>14</v>
      </c>
    </row>
    <row r="12333">
      <c r="A12333" s="257"/>
      <c r="B12333" s="258" t="s">
        <v>14</v>
      </c>
    </row>
    <row r="12334">
      <c r="A12334" s="257"/>
      <c r="B12334" s="258" t="s">
        <v>14</v>
      </c>
    </row>
    <row r="12335">
      <c r="A12335" s="257"/>
      <c r="B12335" s="258" t="s">
        <v>14</v>
      </c>
    </row>
    <row r="12336">
      <c r="A12336" s="257"/>
      <c r="B12336" s="258" t="s">
        <v>14</v>
      </c>
    </row>
    <row r="12337">
      <c r="A12337" s="257"/>
      <c r="B12337" s="258" t="s">
        <v>14</v>
      </c>
    </row>
    <row r="12338">
      <c r="A12338" s="257"/>
      <c r="B12338" s="258" t="s">
        <v>14</v>
      </c>
    </row>
    <row r="12339">
      <c r="A12339" s="257"/>
      <c r="B12339" s="258" t="s">
        <v>14</v>
      </c>
    </row>
    <row r="12340">
      <c r="A12340" s="257"/>
      <c r="B12340" s="258" t="s">
        <v>14</v>
      </c>
    </row>
    <row r="12341">
      <c r="A12341" s="257"/>
      <c r="B12341" s="258" t="s">
        <v>14</v>
      </c>
    </row>
    <row r="12342">
      <c r="A12342" s="257"/>
      <c r="B12342" s="258" t="s">
        <v>14</v>
      </c>
    </row>
    <row r="12343">
      <c r="A12343" s="257"/>
      <c r="B12343" s="258" t="s">
        <v>14</v>
      </c>
    </row>
    <row r="12344">
      <c r="A12344" s="257"/>
      <c r="B12344" s="258" t="s">
        <v>14</v>
      </c>
    </row>
    <row r="12345">
      <c r="A12345" s="257"/>
      <c r="B12345" s="258" t="s">
        <v>14</v>
      </c>
    </row>
    <row r="12346">
      <c r="A12346" s="257"/>
      <c r="B12346" s="258" t="s">
        <v>14</v>
      </c>
    </row>
    <row r="12347">
      <c r="A12347" s="257"/>
      <c r="B12347" s="258" t="s">
        <v>14</v>
      </c>
    </row>
    <row r="12348">
      <c r="A12348" s="257"/>
      <c r="B12348" s="258" t="s">
        <v>14</v>
      </c>
    </row>
    <row r="12349">
      <c r="A12349" s="257"/>
      <c r="B12349" s="258" t="s">
        <v>14</v>
      </c>
    </row>
    <row r="12350">
      <c r="A12350" s="257"/>
      <c r="B12350" s="258" t="s">
        <v>14</v>
      </c>
    </row>
    <row r="12351">
      <c r="A12351" s="257"/>
      <c r="B12351" s="258" t="s">
        <v>14</v>
      </c>
    </row>
    <row r="12352">
      <c r="A12352" s="257"/>
      <c r="B12352" s="258" t="s">
        <v>14</v>
      </c>
    </row>
    <row r="12353">
      <c r="A12353" s="257"/>
      <c r="B12353" s="258" t="s">
        <v>14</v>
      </c>
    </row>
    <row r="12354">
      <c r="A12354" s="257"/>
      <c r="B12354" s="258" t="s">
        <v>14</v>
      </c>
    </row>
    <row r="12355">
      <c r="A12355" s="257"/>
      <c r="B12355" s="258" t="s">
        <v>14</v>
      </c>
    </row>
    <row r="12356">
      <c r="A12356" s="257"/>
      <c r="B12356" s="258" t="s">
        <v>14</v>
      </c>
    </row>
    <row r="12357">
      <c r="A12357" s="257"/>
      <c r="B12357" s="258" t="s">
        <v>14</v>
      </c>
    </row>
    <row r="12358">
      <c r="A12358" s="257"/>
      <c r="B12358" s="258" t="s">
        <v>14</v>
      </c>
    </row>
    <row r="12359">
      <c r="A12359" s="257"/>
      <c r="B12359" s="258" t="s">
        <v>14</v>
      </c>
    </row>
    <row r="12360">
      <c r="A12360" s="257"/>
      <c r="B12360" s="258" t="s">
        <v>14</v>
      </c>
    </row>
    <row r="12361">
      <c r="A12361" s="257"/>
      <c r="B12361" s="258" t="s">
        <v>14</v>
      </c>
    </row>
    <row r="12362">
      <c r="A12362" s="257"/>
      <c r="B12362" s="258" t="s">
        <v>14</v>
      </c>
    </row>
    <row r="12363">
      <c r="A12363" s="257"/>
      <c r="B12363" s="258" t="s">
        <v>14</v>
      </c>
    </row>
    <row r="12364">
      <c r="A12364" s="257"/>
      <c r="B12364" s="258" t="s">
        <v>14</v>
      </c>
    </row>
    <row r="12365">
      <c r="A12365" s="257"/>
      <c r="B12365" s="258" t="s">
        <v>14</v>
      </c>
    </row>
    <row r="12366">
      <c r="A12366" s="257"/>
      <c r="B12366" s="258" t="s">
        <v>14</v>
      </c>
    </row>
    <row r="12367">
      <c r="A12367" s="257"/>
      <c r="B12367" s="258" t="s">
        <v>14</v>
      </c>
    </row>
    <row r="12368">
      <c r="A12368" s="257"/>
      <c r="B12368" s="258" t="s">
        <v>14</v>
      </c>
    </row>
    <row r="12369">
      <c r="A12369" s="257"/>
      <c r="B12369" s="258" t="s">
        <v>14</v>
      </c>
    </row>
    <row r="12370">
      <c r="A12370" s="257"/>
      <c r="B12370" s="258" t="s">
        <v>14</v>
      </c>
    </row>
    <row r="12371">
      <c r="A12371" s="257"/>
      <c r="B12371" s="258" t="s">
        <v>14</v>
      </c>
    </row>
    <row r="12372">
      <c r="A12372" s="257"/>
      <c r="B12372" s="258" t="s">
        <v>14</v>
      </c>
    </row>
    <row r="12373">
      <c r="A12373" s="257"/>
      <c r="B12373" s="258" t="s">
        <v>14</v>
      </c>
    </row>
    <row r="12374">
      <c r="A12374" s="257"/>
      <c r="B12374" s="258" t="s">
        <v>14</v>
      </c>
    </row>
    <row r="12375">
      <c r="A12375" s="257"/>
      <c r="B12375" s="258" t="s">
        <v>14</v>
      </c>
    </row>
    <row r="12376">
      <c r="A12376" s="257"/>
      <c r="B12376" s="258" t="s">
        <v>14</v>
      </c>
    </row>
    <row r="12377">
      <c r="A12377" s="257"/>
      <c r="B12377" s="258" t="s">
        <v>14</v>
      </c>
    </row>
    <row r="12378">
      <c r="A12378" s="257"/>
      <c r="B12378" s="258" t="s">
        <v>14</v>
      </c>
    </row>
    <row r="12379">
      <c r="A12379" s="257"/>
      <c r="B12379" s="258" t="s">
        <v>14</v>
      </c>
    </row>
    <row r="12380">
      <c r="A12380" s="257"/>
      <c r="B12380" s="258" t="s">
        <v>14</v>
      </c>
    </row>
    <row r="12381">
      <c r="A12381" s="257"/>
      <c r="B12381" s="258" t="s">
        <v>14</v>
      </c>
    </row>
    <row r="12382">
      <c r="A12382" s="257"/>
      <c r="B12382" s="258" t="s">
        <v>14</v>
      </c>
    </row>
    <row r="12383">
      <c r="A12383" s="257"/>
      <c r="B12383" s="258" t="s">
        <v>14</v>
      </c>
    </row>
    <row r="12384">
      <c r="A12384" s="257"/>
      <c r="B12384" s="258" t="s">
        <v>14</v>
      </c>
    </row>
    <row r="12385">
      <c r="A12385" s="257"/>
      <c r="B12385" s="258" t="s">
        <v>14</v>
      </c>
    </row>
    <row r="12386">
      <c r="A12386" s="257"/>
      <c r="B12386" s="258" t="s">
        <v>14</v>
      </c>
    </row>
    <row r="12387">
      <c r="A12387" s="257"/>
      <c r="B12387" s="258" t="s">
        <v>14</v>
      </c>
    </row>
    <row r="12388">
      <c r="A12388" s="257"/>
      <c r="B12388" s="258" t="s">
        <v>14</v>
      </c>
    </row>
    <row r="12389">
      <c r="A12389" s="257"/>
      <c r="B12389" s="258" t="s">
        <v>14</v>
      </c>
    </row>
    <row r="12390">
      <c r="A12390" s="257"/>
      <c r="B12390" s="258" t="s">
        <v>14</v>
      </c>
    </row>
    <row r="12391">
      <c r="A12391" s="257"/>
      <c r="B12391" s="258" t="s">
        <v>14</v>
      </c>
    </row>
    <row r="12392">
      <c r="A12392" s="257"/>
      <c r="B12392" s="258" t="s">
        <v>14</v>
      </c>
    </row>
    <row r="12393">
      <c r="A12393" s="257"/>
      <c r="B12393" s="258" t="s">
        <v>14</v>
      </c>
    </row>
    <row r="12394">
      <c r="A12394" s="257"/>
      <c r="B12394" s="258" t="s">
        <v>14</v>
      </c>
    </row>
    <row r="12395">
      <c r="A12395" s="257"/>
      <c r="B12395" s="258" t="s">
        <v>14</v>
      </c>
    </row>
    <row r="12396">
      <c r="A12396" s="257"/>
      <c r="B12396" s="258" t="s">
        <v>14</v>
      </c>
    </row>
    <row r="12397">
      <c r="A12397" s="257"/>
      <c r="B12397" s="258" t="s">
        <v>14</v>
      </c>
    </row>
    <row r="12398">
      <c r="A12398" s="257"/>
      <c r="B12398" s="258" t="s">
        <v>14</v>
      </c>
    </row>
    <row r="12399">
      <c r="A12399" s="257"/>
      <c r="B12399" s="258" t="s">
        <v>14</v>
      </c>
    </row>
    <row r="12400">
      <c r="A12400" s="257"/>
      <c r="B12400" s="258" t="s">
        <v>14</v>
      </c>
    </row>
    <row r="12401">
      <c r="A12401" s="257"/>
      <c r="B12401" s="258" t="s">
        <v>14</v>
      </c>
    </row>
    <row r="12402">
      <c r="A12402" s="257"/>
      <c r="B12402" s="258" t="s">
        <v>14</v>
      </c>
    </row>
    <row r="12403">
      <c r="A12403" s="257"/>
      <c r="B12403" s="258" t="s">
        <v>14</v>
      </c>
    </row>
    <row r="12404">
      <c r="A12404" s="257"/>
      <c r="B12404" s="258" t="s">
        <v>14</v>
      </c>
    </row>
    <row r="12405">
      <c r="A12405" s="257"/>
      <c r="B12405" s="258" t="s">
        <v>14</v>
      </c>
    </row>
    <row r="12406">
      <c r="A12406" s="257"/>
      <c r="B12406" s="258" t="s">
        <v>14</v>
      </c>
    </row>
    <row r="12407">
      <c r="A12407" s="257"/>
      <c r="B12407" s="258" t="s">
        <v>14</v>
      </c>
    </row>
    <row r="12408">
      <c r="A12408" s="257"/>
      <c r="B12408" s="258" t="s">
        <v>14</v>
      </c>
    </row>
    <row r="12409">
      <c r="A12409" s="257"/>
      <c r="B12409" s="258" t="s">
        <v>14</v>
      </c>
    </row>
    <row r="12410">
      <c r="A12410" s="257"/>
      <c r="B12410" s="258" t="s">
        <v>14</v>
      </c>
    </row>
    <row r="12411">
      <c r="A12411" s="257"/>
      <c r="B12411" s="258" t="s">
        <v>14</v>
      </c>
    </row>
    <row r="12412">
      <c r="A12412" s="257"/>
      <c r="B12412" s="258" t="s">
        <v>14</v>
      </c>
    </row>
    <row r="12413">
      <c r="A12413" s="257"/>
      <c r="B12413" s="258" t="s">
        <v>14</v>
      </c>
    </row>
    <row r="12414">
      <c r="A12414" s="257"/>
      <c r="B12414" s="258" t="s">
        <v>14</v>
      </c>
    </row>
    <row r="12415">
      <c r="A12415" s="257"/>
      <c r="B12415" s="258" t="s">
        <v>14</v>
      </c>
    </row>
    <row r="12416">
      <c r="A12416" s="257"/>
      <c r="B12416" s="258" t="s">
        <v>14</v>
      </c>
    </row>
    <row r="12417">
      <c r="A12417" s="257"/>
      <c r="B12417" s="258" t="s">
        <v>14</v>
      </c>
    </row>
    <row r="12418">
      <c r="A12418" s="257"/>
      <c r="B12418" s="258" t="s">
        <v>14</v>
      </c>
    </row>
    <row r="12419">
      <c r="A12419" s="257"/>
      <c r="B12419" s="258" t="s">
        <v>14</v>
      </c>
    </row>
    <row r="12420">
      <c r="A12420" s="257"/>
      <c r="B12420" s="258" t="s">
        <v>14</v>
      </c>
    </row>
    <row r="12421">
      <c r="A12421" s="257"/>
      <c r="B12421" s="258" t="s">
        <v>14</v>
      </c>
    </row>
    <row r="12422">
      <c r="A12422" s="257"/>
      <c r="B12422" s="258" t="s">
        <v>14</v>
      </c>
    </row>
    <row r="12423">
      <c r="A12423" s="257"/>
      <c r="B12423" s="258" t="s">
        <v>14</v>
      </c>
    </row>
    <row r="12424">
      <c r="A12424" s="257"/>
      <c r="B12424" s="258" t="s">
        <v>14</v>
      </c>
    </row>
    <row r="12425">
      <c r="A12425" s="257"/>
      <c r="B12425" s="258" t="s">
        <v>14</v>
      </c>
    </row>
    <row r="12426">
      <c r="A12426" s="257"/>
      <c r="B12426" s="258" t="s">
        <v>14</v>
      </c>
    </row>
    <row r="12427">
      <c r="A12427" s="257"/>
      <c r="B12427" s="258" t="s">
        <v>14</v>
      </c>
    </row>
    <row r="12428">
      <c r="A12428" s="257"/>
      <c r="B12428" s="258" t="s">
        <v>14</v>
      </c>
    </row>
    <row r="12429">
      <c r="A12429" s="257"/>
      <c r="B12429" s="258" t="s">
        <v>14</v>
      </c>
    </row>
    <row r="12430">
      <c r="A12430" s="257"/>
      <c r="B12430" s="258" t="s">
        <v>14</v>
      </c>
    </row>
    <row r="12431">
      <c r="A12431" s="257"/>
      <c r="B12431" s="258" t="s">
        <v>14</v>
      </c>
    </row>
    <row r="12432">
      <c r="A12432" s="257"/>
      <c r="B12432" s="258" t="s">
        <v>14</v>
      </c>
    </row>
    <row r="12433">
      <c r="A12433" s="257"/>
      <c r="B12433" s="258" t="s">
        <v>14</v>
      </c>
    </row>
    <row r="12434">
      <c r="A12434" s="257"/>
      <c r="B12434" s="258" t="s">
        <v>14</v>
      </c>
    </row>
    <row r="12435">
      <c r="A12435" s="257"/>
      <c r="B12435" s="258" t="s">
        <v>14</v>
      </c>
    </row>
    <row r="12436">
      <c r="A12436" s="257"/>
      <c r="B12436" s="258" t="s">
        <v>14</v>
      </c>
    </row>
    <row r="12437">
      <c r="A12437" s="257"/>
      <c r="B12437" s="258" t="s">
        <v>14</v>
      </c>
    </row>
    <row r="12438">
      <c r="A12438" s="257"/>
      <c r="B12438" s="258" t="s">
        <v>14</v>
      </c>
    </row>
    <row r="12439">
      <c r="A12439" s="257"/>
      <c r="B12439" s="258" t="s">
        <v>14</v>
      </c>
    </row>
    <row r="12440">
      <c r="A12440" s="257"/>
      <c r="B12440" s="258" t="s">
        <v>14</v>
      </c>
    </row>
    <row r="12441">
      <c r="A12441" s="257"/>
      <c r="B12441" s="258" t="s">
        <v>14</v>
      </c>
    </row>
    <row r="12442">
      <c r="A12442" s="257"/>
      <c r="B12442" s="258" t="s">
        <v>14</v>
      </c>
    </row>
    <row r="12443">
      <c r="A12443" s="257"/>
      <c r="B12443" s="258" t="s">
        <v>14</v>
      </c>
    </row>
    <row r="12444">
      <c r="A12444" s="257"/>
      <c r="B12444" s="258" t="s">
        <v>14</v>
      </c>
    </row>
    <row r="12445">
      <c r="A12445" s="257"/>
      <c r="B12445" s="258" t="s">
        <v>14</v>
      </c>
    </row>
    <row r="12446">
      <c r="A12446" s="257"/>
      <c r="B12446" s="258" t="s">
        <v>14</v>
      </c>
    </row>
    <row r="12447">
      <c r="A12447" s="257"/>
      <c r="B12447" s="258" t="s">
        <v>14</v>
      </c>
    </row>
    <row r="12448">
      <c r="A12448" s="257"/>
      <c r="B12448" s="258" t="s">
        <v>14</v>
      </c>
    </row>
    <row r="12449">
      <c r="A12449" s="257"/>
      <c r="B12449" s="258" t="s">
        <v>14</v>
      </c>
    </row>
    <row r="12450">
      <c r="A12450" s="257"/>
      <c r="B12450" s="258" t="s">
        <v>14</v>
      </c>
    </row>
    <row r="12451">
      <c r="A12451" s="257"/>
      <c r="B12451" s="258" t="s">
        <v>14</v>
      </c>
    </row>
    <row r="12452">
      <c r="A12452" s="257"/>
      <c r="B12452" s="258" t="s">
        <v>14</v>
      </c>
    </row>
    <row r="12453">
      <c r="A12453" s="257"/>
      <c r="B12453" s="258" t="s">
        <v>14</v>
      </c>
    </row>
    <row r="12454">
      <c r="A12454" s="257"/>
      <c r="B12454" s="258" t="s">
        <v>14</v>
      </c>
    </row>
    <row r="12455">
      <c r="A12455" s="257"/>
      <c r="B12455" s="258" t="s">
        <v>14</v>
      </c>
    </row>
    <row r="12456">
      <c r="A12456" s="257"/>
      <c r="B12456" s="258" t="s">
        <v>14</v>
      </c>
    </row>
    <row r="12457">
      <c r="A12457" s="257"/>
      <c r="B12457" s="258" t="s">
        <v>14</v>
      </c>
    </row>
    <row r="12458">
      <c r="A12458" s="257"/>
      <c r="B12458" s="258" t="s">
        <v>14</v>
      </c>
    </row>
    <row r="12459">
      <c r="A12459" s="257"/>
      <c r="B12459" s="258" t="s">
        <v>14</v>
      </c>
    </row>
    <row r="12460">
      <c r="A12460" s="257"/>
      <c r="B12460" s="258" t="s">
        <v>14</v>
      </c>
    </row>
    <row r="12461">
      <c r="A12461" s="257"/>
      <c r="B12461" s="258" t="s">
        <v>14</v>
      </c>
    </row>
    <row r="12462">
      <c r="A12462" s="257"/>
      <c r="B12462" s="258" t="s">
        <v>14</v>
      </c>
    </row>
    <row r="12463">
      <c r="A12463" s="257"/>
      <c r="B12463" s="258" t="s">
        <v>14</v>
      </c>
    </row>
    <row r="12464">
      <c r="A12464" s="257"/>
      <c r="B12464" s="258" t="s">
        <v>14</v>
      </c>
    </row>
    <row r="12465">
      <c r="A12465" s="257"/>
      <c r="B12465" s="258" t="s">
        <v>14</v>
      </c>
    </row>
    <row r="12466">
      <c r="A12466" s="257"/>
      <c r="B12466" s="258" t="s">
        <v>14</v>
      </c>
    </row>
    <row r="12467">
      <c r="A12467" s="257"/>
      <c r="B12467" s="258" t="s">
        <v>14</v>
      </c>
    </row>
    <row r="12468">
      <c r="A12468" s="257"/>
      <c r="B12468" s="258" t="s">
        <v>14</v>
      </c>
    </row>
    <row r="12469">
      <c r="A12469" s="257"/>
      <c r="B12469" s="258" t="s">
        <v>14</v>
      </c>
    </row>
    <row r="12470">
      <c r="A12470" s="257"/>
      <c r="B12470" s="258" t="s">
        <v>14</v>
      </c>
    </row>
    <row r="12471">
      <c r="A12471" s="257"/>
      <c r="B12471" s="258" t="s">
        <v>14</v>
      </c>
    </row>
    <row r="12472">
      <c r="A12472" s="257"/>
      <c r="B12472" s="258" t="s">
        <v>14</v>
      </c>
    </row>
    <row r="12473">
      <c r="A12473" s="257"/>
      <c r="B12473" s="258" t="s">
        <v>14</v>
      </c>
    </row>
    <row r="12474">
      <c r="A12474" s="257"/>
      <c r="B12474" s="258" t="s">
        <v>14</v>
      </c>
    </row>
    <row r="12475">
      <c r="A12475" s="257"/>
      <c r="B12475" s="258" t="s">
        <v>14</v>
      </c>
    </row>
    <row r="12476">
      <c r="A12476" s="257"/>
      <c r="B12476" s="258" t="s">
        <v>14</v>
      </c>
    </row>
    <row r="12477">
      <c r="A12477" s="257"/>
      <c r="B12477" s="258" t="s">
        <v>14</v>
      </c>
    </row>
    <row r="12478">
      <c r="A12478" s="257"/>
      <c r="B12478" s="258" t="s">
        <v>14</v>
      </c>
    </row>
    <row r="12479">
      <c r="A12479" s="257"/>
      <c r="B12479" s="258" t="s">
        <v>14</v>
      </c>
    </row>
    <row r="12480">
      <c r="A12480" s="257"/>
      <c r="B12480" s="258" t="s">
        <v>14</v>
      </c>
    </row>
    <row r="12481">
      <c r="A12481" s="257"/>
      <c r="B12481" s="258" t="s">
        <v>14</v>
      </c>
    </row>
    <row r="12482">
      <c r="A12482" s="257"/>
      <c r="B12482" s="258" t="s">
        <v>14</v>
      </c>
    </row>
    <row r="12483">
      <c r="A12483" s="257"/>
      <c r="B12483" s="258" t="s">
        <v>14</v>
      </c>
    </row>
    <row r="12484">
      <c r="A12484" s="257"/>
      <c r="B12484" s="258" t="s">
        <v>14</v>
      </c>
    </row>
    <row r="12485">
      <c r="A12485" s="257"/>
      <c r="B12485" s="258" t="s">
        <v>14</v>
      </c>
    </row>
    <row r="12486">
      <c r="A12486" s="257"/>
      <c r="B12486" s="258" t="s">
        <v>14</v>
      </c>
    </row>
    <row r="12487">
      <c r="A12487" s="257"/>
      <c r="B12487" s="258" t="s">
        <v>14</v>
      </c>
    </row>
    <row r="12488">
      <c r="A12488" s="257"/>
      <c r="B12488" s="258" t="s">
        <v>14</v>
      </c>
    </row>
    <row r="12489">
      <c r="A12489" s="257"/>
      <c r="B12489" s="258" t="s">
        <v>14</v>
      </c>
    </row>
    <row r="12490">
      <c r="A12490" s="257"/>
      <c r="B12490" s="258" t="s">
        <v>14</v>
      </c>
    </row>
    <row r="12491">
      <c r="A12491" s="257"/>
      <c r="B12491" s="258" t="s">
        <v>14</v>
      </c>
    </row>
    <row r="12492">
      <c r="A12492" s="257"/>
      <c r="B12492" s="258" t="s">
        <v>14</v>
      </c>
    </row>
    <row r="12493">
      <c r="A12493" s="257"/>
      <c r="B12493" s="258" t="s">
        <v>14</v>
      </c>
    </row>
    <row r="12494">
      <c r="A12494" s="257"/>
      <c r="B12494" s="258" t="s">
        <v>14</v>
      </c>
    </row>
    <row r="12495">
      <c r="A12495" s="257"/>
      <c r="B12495" s="258" t="s">
        <v>14</v>
      </c>
    </row>
    <row r="12496">
      <c r="A12496" s="257"/>
      <c r="B12496" s="258" t="s">
        <v>14</v>
      </c>
    </row>
    <row r="12497">
      <c r="A12497" s="257"/>
      <c r="B12497" s="258" t="s">
        <v>14</v>
      </c>
    </row>
    <row r="12498">
      <c r="A12498" s="257"/>
      <c r="B12498" s="258" t="s">
        <v>14</v>
      </c>
    </row>
    <row r="12499">
      <c r="A12499" s="257"/>
      <c r="B12499" s="258" t="s">
        <v>14</v>
      </c>
    </row>
    <row r="12500">
      <c r="A12500" s="257"/>
      <c r="B12500" s="258" t="s">
        <v>14</v>
      </c>
    </row>
    <row r="12501">
      <c r="A12501" s="257"/>
      <c r="B12501" s="258" t="s">
        <v>14</v>
      </c>
    </row>
    <row r="12502">
      <c r="A12502" s="257"/>
      <c r="B12502" s="258" t="s">
        <v>14</v>
      </c>
    </row>
    <row r="12503">
      <c r="A12503" s="257"/>
      <c r="B12503" s="258" t="s">
        <v>14</v>
      </c>
    </row>
    <row r="12504">
      <c r="A12504" s="257"/>
      <c r="B12504" s="258" t="s">
        <v>14</v>
      </c>
    </row>
    <row r="12505">
      <c r="A12505" s="257"/>
      <c r="B12505" s="258" t="s">
        <v>14</v>
      </c>
    </row>
    <row r="12506">
      <c r="A12506" s="257"/>
      <c r="B12506" s="258" t="s">
        <v>14</v>
      </c>
    </row>
    <row r="12507">
      <c r="A12507" s="257"/>
      <c r="B12507" s="258" t="s">
        <v>14</v>
      </c>
    </row>
    <row r="12508">
      <c r="A12508" s="257"/>
      <c r="B12508" s="258" t="s">
        <v>14</v>
      </c>
    </row>
    <row r="12509">
      <c r="A12509" s="257"/>
      <c r="B12509" s="258" t="s">
        <v>14</v>
      </c>
    </row>
    <row r="12510">
      <c r="A12510" s="257"/>
      <c r="B12510" s="258" t="s">
        <v>14</v>
      </c>
    </row>
    <row r="12511">
      <c r="A12511" s="257"/>
      <c r="B12511" s="258" t="s">
        <v>14</v>
      </c>
    </row>
    <row r="12512">
      <c r="A12512" s="257"/>
      <c r="B12512" s="258" t="s">
        <v>14</v>
      </c>
    </row>
    <row r="12513">
      <c r="A12513" s="257"/>
      <c r="B12513" s="258" t="s">
        <v>14</v>
      </c>
    </row>
    <row r="12514">
      <c r="A12514" s="257"/>
      <c r="B12514" s="258" t="s">
        <v>14</v>
      </c>
    </row>
    <row r="12515">
      <c r="A12515" s="257"/>
      <c r="B12515" s="258" t="s">
        <v>14</v>
      </c>
    </row>
    <row r="12516">
      <c r="A12516" s="257"/>
      <c r="B12516" s="258" t="s">
        <v>14</v>
      </c>
    </row>
    <row r="12517">
      <c r="A12517" s="257"/>
      <c r="B12517" s="258" t="s">
        <v>14</v>
      </c>
    </row>
    <row r="12518">
      <c r="A12518" s="257"/>
      <c r="B12518" s="258" t="s">
        <v>14</v>
      </c>
    </row>
    <row r="12519">
      <c r="A12519" s="257"/>
      <c r="B12519" s="258" t="s">
        <v>14</v>
      </c>
    </row>
    <row r="12520">
      <c r="A12520" s="257"/>
      <c r="B12520" s="258" t="s">
        <v>14</v>
      </c>
    </row>
    <row r="12521">
      <c r="A12521" s="257"/>
      <c r="B12521" s="258" t="s">
        <v>14</v>
      </c>
    </row>
    <row r="12522">
      <c r="A12522" s="257"/>
      <c r="B12522" s="258" t="s">
        <v>14</v>
      </c>
    </row>
    <row r="12523">
      <c r="A12523" s="257"/>
      <c r="B12523" s="258" t="s">
        <v>14</v>
      </c>
    </row>
    <row r="12524">
      <c r="A12524" s="257"/>
      <c r="B12524" s="258" t="s">
        <v>14</v>
      </c>
    </row>
    <row r="12525">
      <c r="A12525" s="257"/>
      <c r="B12525" s="258" t="s">
        <v>14</v>
      </c>
    </row>
    <row r="12526">
      <c r="A12526" s="257"/>
      <c r="B12526" s="258" t="s">
        <v>14</v>
      </c>
    </row>
    <row r="12527">
      <c r="A12527" s="257"/>
      <c r="B12527" s="258" t="s">
        <v>14</v>
      </c>
    </row>
    <row r="12528">
      <c r="A12528" s="257"/>
      <c r="B12528" s="258" t="s">
        <v>14</v>
      </c>
    </row>
    <row r="12529">
      <c r="A12529" s="257"/>
      <c r="B12529" s="258" t="s">
        <v>14</v>
      </c>
    </row>
    <row r="12530">
      <c r="A12530" s="257"/>
      <c r="B12530" s="258" t="s">
        <v>14</v>
      </c>
    </row>
    <row r="12531">
      <c r="A12531" s="257"/>
      <c r="B12531" s="258" t="s">
        <v>14</v>
      </c>
    </row>
    <row r="12532">
      <c r="A12532" s="257"/>
      <c r="B12532" s="258" t="s">
        <v>14</v>
      </c>
    </row>
    <row r="12533">
      <c r="A12533" s="257"/>
      <c r="B12533" s="258" t="s">
        <v>14</v>
      </c>
    </row>
    <row r="12534">
      <c r="A12534" s="257"/>
      <c r="B12534" s="258" t="s">
        <v>14</v>
      </c>
    </row>
    <row r="12535">
      <c r="A12535" s="257"/>
      <c r="B12535" s="258" t="s">
        <v>14</v>
      </c>
    </row>
    <row r="12536">
      <c r="A12536" s="257"/>
      <c r="B12536" s="258" t="s">
        <v>14</v>
      </c>
    </row>
    <row r="12537">
      <c r="A12537" s="257"/>
      <c r="B12537" s="258" t="s">
        <v>14</v>
      </c>
    </row>
    <row r="12538">
      <c r="A12538" s="257"/>
      <c r="B12538" s="258" t="s">
        <v>14</v>
      </c>
    </row>
    <row r="12539">
      <c r="A12539" s="257"/>
      <c r="B12539" s="258" t="s">
        <v>14</v>
      </c>
    </row>
    <row r="12540">
      <c r="A12540" s="257"/>
      <c r="B12540" s="258" t="s">
        <v>14</v>
      </c>
    </row>
    <row r="12541">
      <c r="A12541" s="257"/>
      <c r="B12541" s="258" t="s">
        <v>14</v>
      </c>
    </row>
    <row r="12542">
      <c r="A12542" s="257"/>
      <c r="B12542" s="258" t="s">
        <v>14</v>
      </c>
    </row>
    <row r="12543">
      <c r="A12543" s="257"/>
      <c r="B12543" s="258" t="s">
        <v>14</v>
      </c>
    </row>
    <row r="12544">
      <c r="A12544" s="257"/>
      <c r="B12544" s="258" t="s">
        <v>14</v>
      </c>
    </row>
    <row r="12545">
      <c r="A12545" s="257"/>
      <c r="B12545" s="258" t="s">
        <v>14</v>
      </c>
    </row>
    <row r="12546">
      <c r="A12546" s="257"/>
      <c r="B12546" s="258" t="s">
        <v>14</v>
      </c>
    </row>
    <row r="12547">
      <c r="A12547" s="257"/>
      <c r="B12547" s="258" t="s">
        <v>14</v>
      </c>
    </row>
    <row r="12548">
      <c r="A12548" s="257"/>
      <c r="B12548" s="258" t="s">
        <v>14</v>
      </c>
    </row>
    <row r="12549">
      <c r="A12549" s="257"/>
      <c r="B12549" s="258" t="s">
        <v>14</v>
      </c>
    </row>
    <row r="12550">
      <c r="A12550" s="257"/>
      <c r="B12550" s="258" t="s">
        <v>14</v>
      </c>
    </row>
    <row r="12551">
      <c r="A12551" s="257"/>
      <c r="B12551" s="258" t="s">
        <v>14</v>
      </c>
    </row>
    <row r="12552">
      <c r="A12552" s="257"/>
      <c r="B12552" s="258" t="s">
        <v>14</v>
      </c>
    </row>
    <row r="12553">
      <c r="A12553" s="257"/>
      <c r="B12553" s="258" t="s">
        <v>14</v>
      </c>
    </row>
    <row r="12554">
      <c r="A12554" s="257"/>
      <c r="B12554" s="258" t="s">
        <v>14</v>
      </c>
    </row>
    <row r="12555">
      <c r="A12555" s="257"/>
      <c r="B12555" s="258" t="s">
        <v>14</v>
      </c>
    </row>
    <row r="12556">
      <c r="A12556" s="257"/>
      <c r="B12556" s="258" t="s">
        <v>14</v>
      </c>
    </row>
    <row r="12557">
      <c r="A12557" s="257"/>
      <c r="B12557" s="258" t="s">
        <v>14</v>
      </c>
    </row>
    <row r="12558">
      <c r="A12558" s="257"/>
      <c r="B12558" s="258" t="s">
        <v>14</v>
      </c>
    </row>
    <row r="12559">
      <c r="A12559" s="257"/>
      <c r="B12559" s="258" t="s">
        <v>14</v>
      </c>
    </row>
    <row r="12560">
      <c r="A12560" s="257"/>
      <c r="B12560" s="258" t="s">
        <v>14</v>
      </c>
    </row>
    <row r="12561">
      <c r="A12561" s="257"/>
      <c r="B12561" s="258" t="s">
        <v>14</v>
      </c>
    </row>
    <row r="12562">
      <c r="A12562" s="257"/>
      <c r="B12562" s="258" t="s">
        <v>14</v>
      </c>
    </row>
    <row r="12563">
      <c r="A12563" s="257"/>
      <c r="B12563" s="258" t="s">
        <v>14</v>
      </c>
    </row>
    <row r="12564">
      <c r="A12564" s="257"/>
      <c r="B12564" s="258" t="s">
        <v>14</v>
      </c>
    </row>
    <row r="12565">
      <c r="A12565" s="257"/>
      <c r="B12565" s="258" t="s">
        <v>14</v>
      </c>
    </row>
    <row r="12566">
      <c r="A12566" s="257"/>
      <c r="B12566" s="258" t="s">
        <v>14</v>
      </c>
    </row>
    <row r="12567">
      <c r="A12567" s="257"/>
      <c r="B12567" s="258" t="s">
        <v>14</v>
      </c>
    </row>
    <row r="12568">
      <c r="A12568" s="257"/>
      <c r="B12568" s="258" t="s">
        <v>14</v>
      </c>
    </row>
    <row r="12569">
      <c r="A12569" s="257"/>
      <c r="B12569" s="258" t="s">
        <v>14</v>
      </c>
    </row>
    <row r="12570">
      <c r="A12570" s="257"/>
      <c r="B12570" s="258" t="s">
        <v>14</v>
      </c>
    </row>
    <row r="12571">
      <c r="A12571" s="257"/>
      <c r="B12571" s="258" t="s">
        <v>14</v>
      </c>
    </row>
    <row r="12572">
      <c r="A12572" s="257"/>
      <c r="B12572" s="258" t="s">
        <v>14</v>
      </c>
    </row>
    <row r="12573">
      <c r="A12573" s="257"/>
      <c r="B12573" s="258" t="s">
        <v>14</v>
      </c>
    </row>
    <row r="12574">
      <c r="A12574" s="257"/>
      <c r="B12574" s="258" t="s">
        <v>14</v>
      </c>
    </row>
    <row r="12575">
      <c r="A12575" s="257"/>
      <c r="B12575" s="258" t="s">
        <v>14</v>
      </c>
    </row>
    <row r="12576">
      <c r="A12576" s="257"/>
      <c r="B12576" s="258" t="s">
        <v>14</v>
      </c>
    </row>
    <row r="12577">
      <c r="A12577" s="257"/>
      <c r="B12577" s="258" t="s">
        <v>14</v>
      </c>
    </row>
    <row r="12578">
      <c r="A12578" s="257"/>
      <c r="B12578" s="258" t="s">
        <v>14</v>
      </c>
    </row>
    <row r="12579">
      <c r="A12579" s="257"/>
      <c r="B12579" s="258" t="s">
        <v>14</v>
      </c>
    </row>
    <row r="12580">
      <c r="A12580" s="257"/>
      <c r="B12580" s="258" t="s">
        <v>14</v>
      </c>
    </row>
    <row r="12581">
      <c r="A12581" s="257"/>
      <c r="B12581" s="258" t="s">
        <v>14</v>
      </c>
    </row>
    <row r="12582">
      <c r="A12582" s="257"/>
      <c r="B12582" s="258" t="s">
        <v>14</v>
      </c>
    </row>
    <row r="12583">
      <c r="A12583" s="257"/>
      <c r="B12583" s="258" t="s">
        <v>14</v>
      </c>
    </row>
    <row r="12584">
      <c r="A12584" s="257"/>
      <c r="B12584" s="258" t="s">
        <v>14</v>
      </c>
    </row>
    <row r="12585">
      <c r="A12585" s="257"/>
      <c r="B12585" s="258" t="s">
        <v>14</v>
      </c>
    </row>
    <row r="12586">
      <c r="A12586" s="257"/>
      <c r="B12586" s="258" t="s">
        <v>14</v>
      </c>
    </row>
    <row r="12587">
      <c r="A12587" s="257"/>
      <c r="B12587" s="258" t="s">
        <v>14</v>
      </c>
    </row>
    <row r="12588">
      <c r="A12588" s="257"/>
      <c r="B12588" s="258" t="s">
        <v>14</v>
      </c>
    </row>
    <row r="12589">
      <c r="A12589" s="257"/>
      <c r="B12589" s="258" t="s">
        <v>14</v>
      </c>
    </row>
    <row r="12590">
      <c r="A12590" s="257"/>
      <c r="B12590" s="258" t="s">
        <v>14</v>
      </c>
    </row>
    <row r="12591">
      <c r="A12591" s="257"/>
      <c r="B12591" s="258" t="s">
        <v>14</v>
      </c>
    </row>
    <row r="12592">
      <c r="A12592" s="257"/>
      <c r="B12592" s="258" t="s">
        <v>14</v>
      </c>
    </row>
    <row r="12593">
      <c r="A12593" s="257"/>
      <c r="B12593" s="258" t="s">
        <v>14</v>
      </c>
    </row>
    <row r="12594">
      <c r="A12594" s="257"/>
      <c r="B12594" s="258" t="s">
        <v>14</v>
      </c>
    </row>
    <row r="12595">
      <c r="A12595" s="257"/>
      <c r="B12595" s="258" t="s">
        <v>14</v>
      </c>
    </row>
    <row r="12596">
      <c r="A12596" s="257"/>
      <c r="B12596" s="258" t="s">
        <v>14</v>
      </c>
    </row>
    <row r="12597">
      <c r="A12597" s="257"/>
      <c r="B12597" s="258" t="s">
        <v>14</v>
      </c>
    </row>
    <row r="12598">
      <c r="A12598" s="257"/>
      <c r="B12598" s="258" t="s">
        <v>14</v>
      </c>
    </row>
    <row r="12599">
      <c r="A12599" s="257"/>
      <c r="B12599" s="258" t="s">
        <v>14</v>
      </c>
    </row>
    <row r="12600">
      <c r="A12600" s="257"/>
      <c r="B12600" s="258" t="s">
        <v>14</v>
      </c>
    </row>
    <row r="12601">
      <c r="A12601" s="257"/>
      <c r="B12601" s="258" t="s">
        <v>14</v>
      </c>
    </row>
    <row r="12602">
      <c r="A12602" s="257"/>
      <c r="B12602" s="258" t="s">
        <v>14</v>
      </c>
    </row>
    <row r="12603">
      <c r="A12603" s="257"/>
      <c r="B12603" s="258" t="s">
        <v>14</v>
      </c>
    </row>
    <row r="12604">
      <c r="A12604" s="257"/>
      <c r="B12604" s="258" t="s">
        <v>14</v>
      </c>
    </row>
    <row r="12605">
      <c r="A12605" s="257"/>
      <c r="B12605" s="258" t="s">
        <v>14</v>
      </c>
    </row>
    <row r="12606">
      <c r="A12606" s="257"/>
      <c r="B12606" s="258" t="s">
        <v>14</v>
      </c>
    </row>
    <row r="12607">
      <c r="A12607" s="257"/>
      <c r="B12607" s="258" t="s">
        <v>14</v>
      </c>
    </row>
    <row r="12608">
      <c r="A12608" s="257"/>
      <c r="B12608" s="258" t="s">
        <v>14</v>
      </c>
    </row>
    <row r="12609">
      <c r="A12609" s="257"/>
      <c r="B12609" s="258" t="s">
        <v>14</v>
      </c>
    </row>
    <row r="12610">
      <c r="A12610" s="257"/>
      <c r="B12610" s="258" t="s">
        <v>14</v>
      </c>
    </row>
    <row r="12611">
      <c r="A12611" s="257"/>
      <c r="B12611" s="258" t="s">
        <v>14</v>
      </c>
    </row>
    <row r="12612">
      <c r="A12612" s="257"/>
      <c r="B12612" s="258" t="s">
        <v>14</v>
      </c>
    </row>
    <row r="12613">
      <c r="A12613" s="257"/>
      <c r="B12613" s="258" t="s">
        <v>14</v>
      </c>
    </row>
    <row r="12614">
      <c r="A12614" s="257"/>
      <c r="B12614" s="258" t="s">
        <v>14</v>
      </c>
    </row>
    <row r="12615">
      <c r="A12615" s="257"/>
      <c r="B12615" s="258" t="s">
        <v>14</v>
      </c>
    </row>
    <row r="12616">
      <c r="A12616" s="257"/>
      <c r="B12616" s="258" t="s">
        <v>14</v>
      </c>
    </row>
    <row r="12617">
      <c r="A12617" s="257"/>
      <c r="B12617" s="258" t="s">
        <v>14</v>
      </c>
    </row>
    <row r="12618">
      <c r="A12618" s="257"/>
      <c r="B12618" s="258" t="s">
        <v>14</v>
      </c>
    </row>
    <row r="12619">
      <c r="A12619" s="257"/>
      <c r="B12619" s="258" t="s">
        <v>14</v>
      </c>
    </row>
    <row r="12620">
      <c r="A12620" s="257"/>
      <c r="B12620" s="258" t="s">
        <v>14</v>
      </c>
    </row>
    <row r="12621">
      <c r="A12621" s="257"/>
      <c r="B12621" s="258" t="s">
        <v>14</v>
      </c>
    </row>
    <row r="12622">
      <c r="A12622" s="257"/>
      <c r="B12622" s="258" t="s">
        <v>14</v>
      </c>
    </row>
    <row r="12623">
      <c r="A12623" s="257"/>
      <c r="B12623" s="258" t="s">
        <v>14</v>
      </c>
    </row>
    <row r="12624">
      <c r="A12624" s="257"/>
      <c r="B12624" s="258" t="s">
        <v>14</v>
      </c>
    </row>
    <row r="12625">
      <c r="A12625" s="257"/>
      <c r="B12625" s="258" t="s">
        <v>14</v>
      </c>
    </row>
    <row r="12626">
      <c r="A12626" s="257"/>
      <c r="B12626" s="258" t="s">
        <v>14</v>
      </c>
    </row>
    <row r="12627">
      <c r="A12627" s="257"/>
      <c r="B12627" s="258" t="s">
        <v>14</v>
      </c>
    </row>
    <row r="12628">
      <c r="A12628" s="257"/>
      <c r="B12628" s="258" t="s">
        <v>14</v>
      </c>
    </row>
    <row r="12629">
      <c r="A12629" s="257"/>
      <c r="B12629" s="258" t="s">
        <v>14</v>
      </c>
    </row>
    <row r="12630">
      <c r="A12630" s="257"/>
      <c r="B12630" s="258" t="s">
        <v>14</v>
      </c>
    </row>
    <row r="12631">
      <c r="A12631" s="257"/>
      <c r="B12631" s="258" t="s">
        <v>14</v>
      </c>
    </row>
    <row r="12632">
      <c r="A12632" s="257"/>
      <c r="B12632" s="258" t="s">
        <v>14</v>
      </c>
    </row>
    <row r="12633">
      <c r="A12633" s="257"/>
      <c r="B12633" s="258" t="s">
        <v>14</v>
      </c>
    </row>
    <row r="12634">
      <c r="A12634" s="257"/>
      <c r="B12634" s="258" t="s">
        <v>14</v>
      </c>
    </row>
    <row r="12635">
      <c r="A12635" s="257"/>
      <c r="B12635" s="258" t="s">
        <v>14</v>
      </c>
    </row>
    <row r="12636">
      <c r="A12636" s="257"/>
      <c r="B12636" s="258" t="s">
        <v>14</v>
      </c>
    </row>
    <row r="12637">
      <c r="A12637" s="257"/>
      <c r="B12637" s="258" t="s">
        <v>14</v>
      </c>
    </row>
    <row r="12638">
      <c r="A12638" s="257"/>
      <c r="B12638" s="258" t="s">
        <v>14</v>
      </c>
    </row>
    <row r="12639">
      <c r="A12639" s="257"/>
      <c r="B12639" s="258" t="s">
        <v>14</v>
      </c>
    </row>
    <row r="12640">
      <c r="A12640" s="257"/>
      <c r="B12640" s="258" t="s">
        <v>14</v>
      </c>
    </row>
    <row r="12641">
      <c r="A12641" s="257"/>
      <c r="B12641" s="258" t="s">
        <v>14</v>
      </c>
    </row>
    <row r="12642">
      <c r="A12642" s="257"/>
      <c r="B12642" s="258" t="s">
        <v>14</v>
      </c>
    </row>
    <row r="12643">
      <c r="A12643" s="257"/>
      <c r="B12643" s="258" t="s">
        <v>14</v>
      </c>
    </row>
    <row r="12644">
      <c r="A12644" s="257"/>
      <c r="B12644" s="258" t="s">
        <v>14</v>
      </c>
    </row>
    <row r="12645">
      <c r="A12645" s="257"/>
      <c r="B12645" s="258" t="s">
        <v>14</v>
      </c>
    </row>
    <row r="12646">
      <c r="A12646" s="257"/>
      <c r="B12646" s="258" t="s">
        <v>14</v>
      </c>
    </row>
    <row r="12647">
      <c r="A12647" s="257"/>
      <c r="B12647" s="258" t="s">
        <v>14</v>
      </c>
    </row>
    <row r="12648">
      <c r="A12648" s="257"/>
      <c r="B12648" s="258" t="s">
        <v>14</v>
      </c>
    </row>
    <row r="12649">
      <c r="A12649" s="257"/>
      <c r="B12649" s="258" t="s">
        <v>14</v>
      </c>
    </row>
    <row r="12650">
      <c r="A12650" s="257"/>
      <c r="B12650" s="258" t="s">
        <v>14</v>
      </c>
    </row>
    <row r="12651">
      <c r="A12651" s="257"/>
      <c r="B12651" s="258" t="s">
        <v>14</v>
      </c>
    </row>
    <row r="12652">
      <c r="A12652" s="257"/>
      <c r="B12652" s="258" t="s">
        <v>14</v>
      </c>
    </row>
    <row r="12653">
      <c r="A12653" s="257"/>
      <c r="B12653" s="258" t="s">
        <v>14</v>
      </c>
    </row>
    <row r="12654">
      <c r="A12654" s="257"/>
      <c r="B12654" s="258" t="s">
        <v>14</v>
      </c>
    </row>
    <row r="12655">
      <c r="A12655" s="257"/>
      <c r="B12655" s="258" t="s">
        <v>14</v>
      </c>
    </row>
    <row r="12656">
      <c r="A12656" s="257"/>
      <c r="B12656" s="258" t="s">
        <v>14</v>
      </c>
    </row>
    <row r="12657">
      <c r="A12657" s="257"/>
      <c r="B12657" s="258" t="s">
        <v>14</v>
      </c>
    </row>
    <row r="12658">
      <c r="A12658" s="257"/>
      <c r="B12658" s="258" t="s">
        <v>14</v>
      </c>
    </row>
    <row r="12659">
      <c r="A12659" s="257"/>
      <c r="B12659" s="258" t="s">
        <v>14</v>
      </c>
    </row>
    <row r="12660">
      <c r="A12660" s="257"/>
      <c r="B12660" s="258" t="s">
        <v>14</v>
      </c>
    </row>
    <row r="12661">
      <c r="A12661" s="257"/>
      <c r="B12661" s="258" t="s">
        <v>14</v>
      </c>
    </row>
    <row r="12662">
      <c r="A12662" s="257"/>
      <c r="B12662" s="258" t="s">
        <v>14</v>
      </c>
    </row>
    <row r="12663">
      <c r="A12663" s="257"/>
      <c r="B12663" s="258" t="s">
        <v>14</v>
      </c>
    </row>
    <row r="12664">
      <c r="A12664" s="257"/>
      <c r="B12664" s="258" t="s">
        <v>14</v>
      </c>
    </row>
    <row r="12665">
      <c r="A12665" s="257"/>
      <c r="B12665" s="258" t="s">
        <v>14</v>
      </c>
    </row>
    <row r="12666">
      <c r="A12666" s="257"/>
      <c r="B12666" s="258" t="s">
        <v>14</v>
      </c>
    </row>
    <row r="12667">
      <c r="A12667" s="257"/>
      <c r="B12667" s="258" t="s">
        <v>14</v>
      </c>
    </row>
    <row r="12668">
      <c r="A12668" s="257"/>
      <c r="B12668" s="258" t="s">
        <v>14</v>
      </c>
    </row>
    <row r="12669">
      <c r="A12669" s="257"/>
      <c r="B12669" s="258" t="s">
        <v>14</v>
      </c>
    </row>
    <row r="12670">
      <c r="A12670" s="257"/>
      <c r="B12670" s="258" t="s">
        <v>14</v>
      </c>
    </row>
    <row r="12671">
      <c r="A12671" s="257"/>
      <c r="B12671" s="258" t="s">
        <v>14</v>
      </c>
    </row>
    <row r="12672">
      <c r="A12672" s="257"/>
      <c r="B12672" s="258" t="s">
        <v>14</v>
      </c>
    </row>
    <row r="12673">
      <c r="A12673" s="257"/>
      <c r="B12673" s="258" t="s">
        <v>14</v>
      </c>
    </row>
    <row r="12674">
      <c r="A12674" s="257"/>
      <c r="B12674" s="258" t="s">
        <v>14</v>
      </c>
    </row>
    <row r="12675">
      <c r="A12675" s="257"/>
      <c r="B12675" s="258" t="s">
        <v>14</v>
      </c>
    </row>
    <row r="12676">
      <c r="A12676" s="257"/>
      <c r="B12676" s="258" t="s">
        <v>14</v>
      </c>
    </row>
    <row r="12677">
      <c r="A12677" s="257"/>
      <c r="B12677" s="258" t="s">
        <v>14</v>
      </c>
    </row>
    <row r="12678">
      <c r="A12678" s="257"/>
      <c r="B12678" s="258" t="s">
        <v>14</v>
      </c>
    </row>
    <row r="12679">
      <c r="A12679" s="257"/>
      <c r="B12679" s="258" t="s">
        <v>14</v>
      </c>
    </row>
    <row r="12680">
      <c r="A12680" s="257"/>
      <c r="B12680" s="258" t="s">
        <v>14</v>
      </c>
    </row>
    <row r="12681">
      <c r="A12681" s="257"/>
      <c r="B12681" s="258" t="s">
        <v>14</v>
      </c>
    </row>
    <row r="12682">
      <c r="A12682" s="257"/>
      <c r="B12682" s="258" t="s">
        <v>14</v>
      </c>
    </row>
    <row r="12683">
      <c r="A12683" s="257"/>
      <c r="B12683" s="258" t="s">
        <v>14</v>
      </c>
    </row>
    <row r="12684">
      <c r="A12684" s="257"/>
      <c r="B12684" s="258" t="s">
        <v>14</v>
      </c>
    </row>
    <row r="12685">
      <c r="A12685" s="257"/>
      <c r="B12685" s="258" t="s">
        <v>14</v>
      </c>
    </row>
    <row r="12686">
      <c r="A12686" s="257"/>
      <c r="B12686" s="258" t="s">
        <v>14</v>
      </c>
    </row>
    <row r="12687">
      <c r="A12687" s="257"/>
      <c r="B12687" s="258" t="s">
        <v>14</v>
      </c>
    </row>
    <row r="12688">
      <c r="A12688" s="257"/>
      <c r="B12688" s="258" t="s">
        <v>14</v>
      </c>
    </row>
    <row r="12689">
      <c r="A12689" s="257"/>
      <c r="B12689" s="258" t="s">
        <v>14</v>
      </c>
    </row>
    <row r="12690">
      <c r="A12690" s="257"/>
      <c r="B12690" s="258" t="s">
        <v>14</v>
      </c>
    </row>
    <row r="12691">
      <c r="A12691" s="257"/>
      <c r="B12691" s="258" t="s">
        <v>14</v>
      </c>
    </row>
    <row r="12692">
      <c r="A12692" s="257"/>
      <c r="B12692" s="258" t="s">
        <v>14</v>
      </c>
    </row>
    <row r="12693">
      <c r="A12693" s="257"/>
      <c r="B12693" s="258" t="s">
        <v>14</v>
      </c>
    </row>
    <row r="12694">
      <c r="A12694" s="257"/>
      <c r="B12694" s="258" t="s">
        <v>14</v>
      </c>
    </row>
    <row r="12695">
      <c r="A12695" s="257"/>
      <c r="B12695" s="258" t="s">
        <v>14</v>
      </c>
    </row>
    <row r="12696">
      <c r="A12696" s="257"/>
      <c r="B12696" s="258" t="s">
        <v>14</v>
      </c>
    </row>
    <row r="12697">
      <c r="A12697" s="257"/>
      <c r="B12697" s="258" t="s">
        <v>14</v>
      </c>
    </row>
    <row r="12698">
      <c r="A12698" s="257"/>
      <c r="B12698" s="258" t="s">
        <v>14</v>
      </c>
    </row>
    <row r="12699">
      <c r="A12699" s="257"/>
      <c r="B12699" s="258" t="s">
        <v>14</v>
      </c>
    </row>
    <row r="12700">
      <c r="A12700" s="257"/>
      <c r="B12700" s="258" t="s">
        <v>14</v>
      </c>
    </row>
    <row r="12701">
      <c r="A12701" s="257"/>
      <c r="B12701" s="258" t="s">
        <v>14</v>
      </c>
    </row>
    <row r="12702">
      <c r="A12702" s="257"/>
      <c r="B12702" s="258" t="s">
        <v>14</v>
      </c>
    </row>
    <row r="12703">
      <c r="A12703" s="257"/>
      <c r="B12703" s="258" t="s">
        <v>14</v>
      </c>
    </row>
    <row r="12704">
      <c r="A12704" s="257"/>
      <c r="B12704" s="258" t="s">
        <v>14</v>
      </c>
    </row>
    <row r="12705">
      <c r="A12705" s="257"/>
      <c r="B12705" s="258" t="s">
        <v>14</v>
      </c>
    </row>
    <row r="12706">
      <c r="A12706" s="257"/>
      <c r="B12706" s="258" t="s">
        <v>14</v>
      </c>
    </row>
    <row r="12707">
      <c r="A12707" s="257"/>
      <c r="B12707" s="258" t="s">
        <v>14</v>
      </c>
    </row>
    <row r="12708">
      <c r="A12708" s="257"/>
      <c r="B12708" s="258" t="s">
        <v>14</v>
      </c>
    </row>
    <row r="12709">
      <c r="A12709" s="257"/>
      <c r="B12709" s="258" t="s">
        <v>14</v>
      </c>
    </row>
    <row r="12710">
      <c r="A12710" s="257"/>
      <c r="B12710" s="258" t="s">
        <v>14</v>
      </c>
    </row>
    <row r="12711">
      <c r="A12711" s="257"/>
      <c r="B12711" s="258" t="s">
        <v>14</v>
      </c>
    </row>
    <row r="12712">
      <c r="A12712" s="257"/>
      <c r="B12712" s="258" t="s">
        <v>14</v>
      </c>
    </row>
    <row r="12713">
      <c r="A12713" s="257"/>
      <c r="B12713" s="258" t="s">
        <v>14</v>
      </c>
    </row>
    <row r="12714">
      <c r="A12714" s="257"/>
      <c r="B12714" s="258" t="s">
        <v>14</v>
      </c>
    </row>
    <row r="12715">
      <c r="A12715" s="257"/>
      <c r="B12715" s="258" t="s">
        <v>14</v>
      </c>
    </row>
    <row r="12716">
      <c r="A12716" s="257"/>
      <c r="B12716" s="258" t="s">
        <v>14</v>
      </c>
    </row>
    <row r="12717">
      <c r="A12717" s="257"/>
      <c r="B12717" s="258" t="s">
        <v>14</v>
      </c>
    </row>
    <row r="12718">
      <c r="A12718" s="257"/>
      <c r="B12718" s="258" t="s">
        <v>14</v>
      </c>
    </row>
    <row r="12719">
      <c r="A12719" s="257"/>
      <c r="B12719" s="258" t="s">
        <v>14</v>
      </c>
    </row>
    <row r="12720">
      <c r="A12720" s="257"/>
      <c r="B12720" s="258" t="s">
        <v>14</v>
      </c>
    </row>
    <row r="12721">
      <c r="A12721" s="257"/>
      <c r="B12721" s="258" t="s">
        <v>14</v>
      </c>
    </row>
    <row r="12722">
      <c r="A12722" s="257"/>
      <c r="B12722" s="258" t="s">
        <v>14</v>
      </c>
    </row>
    <row r="12723">
      <c r="A12723" s="257"/>
      <c r="B12723" s="258" t="s">
        <v>14</v>
      </c>
    </row>
    <row r="12724">
      <c r="A12724" s="257"/>
      <c r="B12724" s="258" t="s">
        <v>14</v>
      </c>
    </row>
    <row r="12725">
      <c r="A12725" s="257"/>
      <c r="B12725" s="258" t="s">
        <v>14</v>
      </c>
    </row>
    <row r="12726">
      <c r="A12726" s="257"/>
      <c r="B12726" s="258" t="s">
        <v>14</v>
      </c>
    </row>
    <row r="12727">
      <c r="A12727" s="257"/>
      <c r="B12727" s="258" t="s">
        <v>14</v>
      </c>
    </row>
    <row r="12728">
      <c r="A12728" s="257"/>
      <c r="B12728" s="258" t="s">
        <v>14</v>
      </c>
    </row>
    <row r="12729">
      <c r="A12729" s="257"/>
      <c r="B12729" s="258" t="s">
        <v>14</v>
      </c>
    </row>
    <row r="12730">
      <c r="A12730" s="257"/>
      <c r="B12730" s="258" t="s">
        <v>14</v>
      </c>
    </row>
    <row r="12731">
      <c r="A12731" s="257"/>
      <c r="B12731" s="258" t="s">
        <v>14</v>
      </c>
    </row>
    <row r="12732">
      <c r="A12732" s="257"/>
      <c r="B12732" s="258" t="s">
        <v>14</v>
      </c>
    </row>
    <row r="12733">
      <c r="A12733" s="257"/>
      <c r="B12733" s="258" t="s">
        <v>14</v>
      </c>
    </row>
    <row r="12734">
      <c r="A12734" s="257"/>
      <c r="B12734" s="258" t="s">
        <v>14</v>
      </c>
    </row>
    <row r="12735">
      <c r="A12735" s="257"/>
      <c r="B12735" s="258" t="s">
        <v>14</v>
      </c>
    </row>
    <row r="12736">
      <c r="A12736" s="257"/>
      <c r="B12736" s="258" t="s">
        <v>14</v>
      </c>
    </row>
    <row r="12737">
      <c r="A12737" s="257"/>
      <c r="B12737" s="258" t="s">
        <v>14</v>
      </c>
    </row>
    <row r="12738">
      <c r="A12738" s="257"/>
      <c r="B12738" s="258" t="s">
        <v>14</v>
      </c>
    </row>
    <row r="12739">
      <c r="A12739" s="257"/>
      <c r="B12739" s="258" t="s">
        <v>14</v>
      </c>
    </row>
    <row r="12740">
      <c r="A12740" s="257"/>
      <c r="B12740" s="258" t="s">
        <v>14</v>
      </c>
    </row>
    <row r="12741">
      <c r="A12741" s="257"/>
      <c r="B12741" s="258" t="s">
        <v>14</v>
      </c>
    </row>
    <row r="12742">
      <c r="A12742" s="257"/>
      <c r="B12742" s="258" t="s">
        <v>14</v>
      </c>
    </row>
    <row r="12743">
      <c r="A12743" s="257"/>
      <c r="B12743" s="258" t="s">
        <v>14</v>
      </c>
    </row>
    <row r="12744">
      <c r="A12744" s="257"/>
      <c r="B12744" s="258" t="s">
        <v>14</v>
      </c>
    </row>
    <row r="12745">
      <c r="A12745" s="257"/>
      <c r="B12745" s="258" t="s">
        <v>14</v>
      </c>
    </row>
    <row r="12746">
      <c r="A12746" s="257"/>
      <c r="B12746" s="258" t="s">
        <v>14</v>
      </c>
    </row>
    <row r="12747">
      <c r="A12747" s="257"/>
      <c r="B12747" s="258" t="s">
        <v>14</v>
      </c>
    </row>
    <row r="12748">
      <c r="A12748" s="257"/>
      <c r="B12748" s="258" t="s">
        <v>14</v>
      </c>
    </row>
    <row r="12749">
      <c r="A12749" s="257"/>
      <c r="B12749" s="258" t="s">
        <v>14</v>
      </c>
    </row>
    <row r="12750">
      <c r="A12750" s="257"/>
      <c r="B12750" s="258" t="s">
        <v>14</v>
      </c>
    </row>
    <row r="12751">
      <c r="A12751" s="257"/>
      <c r="B12751" s="258" t="s">
        <v>14</v>
      </c>
    </row>
    <row r="12752">
      <c r="A12752" s="257"/>
      <c r="B12752" s="258" t="s">
        <v>14</v>
      </c>
    </row>
    <row r="12753">
      <c r="A12753" s="257"/>
      <c r="B12753" s="258" t="s">
        <v>14</v>
      </c>
    </row>
    <row r="12754">
      <c r="A12754" s="257"/>
      <c r="B12754" s="258" t="s">
        <v>14</v>
      </c>
    </row>
    <row r="12755">
      <c r="A12755" s="257"/>
      <c r="B12755" s="258" t="s">
        <v>14</v>
      </c>
    </row>
    <row r="12756">
      <c r="A12756" s="257"/>
      <c r="B12756" s="258" t="s">
        <v>14</v>
      </c>
    </row>
    <row r="12757">
      <c r="A12757" s="257"/>
      <c r="B12757" s="258" t="s">
        <v>14</v>
      </c>
    </row>
    <row r="12758">
      <c r="A12758" s="257"/>
      <c r="B12758" s="258" t="s">
        <v>14</v>
      </c>
    </row>
    <row r="12759">
      <c r="A12759" s="257"/>
      <c r="B12759" s="258" t="s">
        <v>14</v>
      </c>
    </row>
    <row r="12760">
      <c r="A12760" s="257"/>
      <c r="B12760" s="258" t="s">
        <v>14</v>
      </c>
    </row>
    <row r="12761">
      <c r="A12761" s="257"/>
      <c r="B12761" s="258" t="s">
        <v>14</v>
      </c>
    </row>
    <row r="12762">
      <c r="A12762" s="257"/>
      <c r="B12762" s="258" t="s">
        <v>14</v>
      </c>
    </row>
    <row r="12763">
      <c r="A12763" s="257"/>
      <c r="B12763" s="258" t="s">
        <v>14</v>
      </c>
    </row>
    <row r="12764">
      <c r="A12764" s="257"/>
      <c r="B12764" s="258" t="s">
        <v>14</v>
      </c>
    </row>
    <row r="12765">
      <c r="A12765" s="257"/>
      <c r="B12765" s="258" t="s">
        <v>14</v>
      </c>
    </row>
    <row r="12766">
      <c r="A12766" s="257"/>
      <c r="B12766" s="258" t="s">
        <v>14</v>
      </c>
    </row>
    <row r="12767">
      <c r="A12767" s="257"/>
      <c r="B12767" s="258" t="s">
        <v>14</v>
      </c>
    </row>
    <row r="12768">
      <c r="A12768" s="257"/>
      <c r="B12768" s="258" t="s">
        <v>14</v>
      </c>
    </row>
    <row r="12769">
      <c r="A12769" s="257"/>
      <c r="B12769" s="258" t="s">
        <v>14</v>
      </c>
    </row>
    <row r="12770">
      <c r="A12770" s="257"/>
      <c r="B12770" s="258" t="s">
        <v>14</v>
      </c>
    </row>
    <row r="12771">
      <c r="A12771" s="257"/>
      <c r="B12771" s="258" t="s">
        <v>14</v>
      </c>
    </row>
    <row r="12772">
      <c r="A12772" s="257"/>
      <c r="B12772" s="258" t="s">
        <v>14</v>
      </c>
    </row>
    <row r="12773">
      <c r="A12773" s="257"/>
      <c r="B12773" s="258" t="s">
        <v>14</v>
      </c>
    </row>
    <row r="12774">
      <c r="A12774" s="257"/>
      <c r="B12774" s="258" t="s">
        <v>14</v>
      </c>
    </row>
    <row r="12775">
      <c r="A12775" s="257"/>
      <c r="B12775" s="258" t="s">
        <v>14</v>
      </c>
    </row>
    <row r="12776">
      <c r="A12776" s="257"/>
      <c r="B12776" s="258" t="s">
        <v>14</v>
      </c>
    </row>
    <row r="12777">
      <c r="A12777" s="257"/>
      <c r="B12777" s="258" t="s">
        <v>14</v>
      </c>
    </row>
    <row r="12778">
      <c r="A12778" s="257"/>
      <c r="B12778" s="258" t="s">
        <v>14</v>
      </c>
    </row>
    <row r="12779">
      <c r="A12779" s="257"/>
      <c r="B12779" s="258" t="s">
        <v>14</v>
      </c>
    </row>
    <row r="12780">
      <c r="A12780" s="257"/>
      <c r="B12780" s="258" t="s">
        <v>14</v>
      </c>
    </row>
    <row r="12781">
      <c r="A12781" s="257"/>
      <c r="B12781" s="258" t="s">
        <v>14</v>
      </c>
    </row>
    <row r="12782">
      <c r="A12782" s="257"/>
      <c r="B12782" s="258" t="s">
        <v>14</v>
      </c>
    </row>
    <row r="12783">
      <c r="A12783" s="257"/>
      <c r="B12783" s="258" t="s">
        <v>14</v>
      </c>
    </row>
    <row r="12784">
      <c r="A12784" s="257"/>
      <c r="B12784" s="258" t="s">
        <v>14</v>
      </c>
    </row>
    <row r="12785">
      <c r="A12785" s="257"/>
      <c r="B12785" s="258" t="s">
        <v>14</v>
      </c>
    </row>
    <row r="12786">
      <c r="A12786" s="257"/>
      <c r="B12786" s="258" t="s">
        <v>14</v>
      </c>
    </row>
    <row r="12787">
      <c r="A12787" s="257"/>
      <c r="B12787" s="258" t="s">
        <v>14</v>
      </c>
    </row>
    <row r="12788">
      <c r="A12788" s="257"/>
      <c r="B12788" s="258" t="s">
        <v>14</v>
      </c>
    </row>
    <row r="12789">
      <c r="A12789" s="257"/>
      <c r="B12789" s="258" t="s">
        <v>14</v>
      </c>
    </row>
    <row r="12790">
      <c r="A12790" s="257"/>
      <c r="B12790" s="258" t="s">
        <v>14</v>
      </c>
    </row>
    <row r="12791">
      <c r="A12791" s="257"/>
      <c r="B12791" s="258" t="s">
        <v>14</v>
      </c>
    </row>
    <row r="12792">
      <c r="A12792" s="257"/>
      <c r="B12792" s="258" t="s">
        <v>14</v>
      </c>
    </row>
    <row r="12793">
      <c r="A12793" s="257"/>
      <c r="B12793" s="258" t="s">
        <v>14</v>
      </c>
    </row>
    <row r="12794">
      <c r="A12794" s="257"/>
      <c r="B12794" s="258" t="s">
        <v>14</v>
      </c>
    </row>
    <row r="12795">
      <c r="A12795" s="257"/>
      <c r="B12795" s="258" t="s">
        <v>14</v>
      </c>
    </row>
    <row r="12796">
      <c r="A12796" s="257"/>
      <c r="B12796" s="258" t="s">
        <v>14</v>
      </c>
    </row>
    <row r="12797">
      <c r="A12797" s="257"/>
      <c r="B12797" s="258" t="s">
        <v>14</v>
      </c>
    </row>
    <row r="12798">
      <c r="A12798" s="257"/>
      <c r="B12798" s="258" t="s">
        <v>14</v>
      </c>
    </row>
    <row r="12799">
      <c r="A12799" s="257"/>
      <c r="B12799" s="258" t="s">
        <v>14</v>
      </c>
    </row>
    <row r="12800">
      <c r="A12800" s="257"/>
      <c r="B12800" s="258" t="s">
        <v>14</v>
      </c>
    </row>
    <row r="12801">
      <c r="A12801" s="257"/>
      <c r="B12801" s="258" t="s">
        <v>14</v>
      </c>
    </row>
    <row r="12802">
      <c r="A12802" s="257"/>
      <c r="B12802" s="258" t="s">
        <v>14</v>
      </c>
    </row>
    <row r="12803">
      <c r="A12803" s="257"/>
      <c r="B12803" s="258" t="s">
        <v>14</v>
      </c>
    </row>
    <row r="12804">
      <c r="A12804" s="257"/>
      <c r="B12804" s="258" t="s">
        <v>14</v>
      </c>
    </row>
    <row r="12805">
      <c r="A12805" s="257"/>
      <c r="B12805" s="258" t="s">
        <v>14</v>
      </c>
    </row>
    <row r="12806">
      <c r="A12806" s="257"/>
      <c r="B12806" s="258" t="s">
        <v>14</v>
      </c>
    </row>
    <row r="12807">
      <c r="A12807" s="257"/>
      <c r="B12807" s="258" t="s">
        <v>14</v>
      </c>
    </row>
    <row r="12808">
      <c r="A12808" s="257"/>
      <c r="B12808" s="258" t="s">
        <v>14</v>
      </c>
    </row>
    <row r="12809">
      <c r="A12809" s="257"/>
      <c r="B12809" s="258" t="s">
        <v>14</v>
      </c>
    </row>
    <row r="12810">
      <c r="A12810" s="257"/>
      <c r="B12810" s="258" t="s">
        <v>14</v>
      </c>
    </row>
    <row r="12811">
      <c r="A12811" s="257"/>
      <c r="B12811" s="258" t="s">
        <v>14</v>
      </c>
    </row>
    <row r="12812">
      <c r="A12812" s="257"/>
      <c r="B12812" s="258" t="s">
        <v>14</v>
      </c>
    </row>
    <row r="12813">
      <c r="A12813" s="257"/>
      <c r="B12813" s="258" t="s">
        <v>14</v>
      </c>
    </row>
    <row r="12814">
      <c r="A12814" s="257"/>
      <c r="B12814" s="258" t="s">
        <v>14</v>
      </c>
    </row>
    <row r="12815">
      <c r="A12815" s="257"/>
      <c r="B12815" s="258" t="s">
        <v>14</v>
      </c>
    </row>
    <row r="12816">
      <c r="A12816" s="257"/>
      <c r="B12816" s="258" t="s">
        <v>14</v>
      </c>
    </row>
    <row r="12817">
      <c r="A12817" s="257"/>
      <c r="B12817" s="258" t="s">
        <v>14</v>
      </c>
    </row>
    <row r="12818">
      <c r="A12818" s="257"/>
      <c r="B12818" s="258" t="s">
        <v>14</v>
      </c>
    </row>
    <row r="12819">
      <c r="A12819" s="257"/>
      <c r="B12819" s="258" t="s">
        <v>14</v>
      </c>
    </row>
    <row r="12820">
      <c r="A12820" s="257"/>
      <c r="B12820" s="258" t="s">
        <v>14</v>
      </c>
    </row>
    <row r="12821">
      <c r="A12821" s="257"/>
      <c r="B12821" s="258" t="s">
        <v>14</v>
      </c>
    </row>
    <row r="12822">
      <c r="A12822" s="257"/>
      <c r="B12822" s="258" t="s">
        <v>14</v>
      </c>
    </row>
    <row r="12823">
      <c r="A12823" s="257"/>
      <c r="B12823" s="258" t="s">
        <v>14</v>
      </c>
    </row>
    <row r="12824">
      <c r="A12824" s="257"/>
      <c r="B12824" s="258" t="s">
        <v>14</v>
      </c>
    </row>
    <row r="12825">
      <c r="A12825" s="257"/>
      <c r="B12825" s="258" t="s">
        <v>14</v>
      </c>
    </row>
    <row r="12826">
      <c r="A12826" s="257"/>
      <c r="B12826" s="258" t="s">
        <v>14</v>
      </c>
    </row>
    <row r="12827">
      <c r="A12827" s="257"/>
      <c r="B12827" s="258" t="s">
        <v>14</v>
      </c>
    </row>
    <row r="12828">
      <c r="A12828" s="257"/>
      <c r="B12828" s="258" t="s">
        <v>14</v>
      </c>
    </row>
    <row r="12829">
      <c r="A12829" s="257"/>
      <c r="B12829" s="258" t="s">
        <v>14</v>
      </c>
    </row>
    <row r="12830">
      <c r="A12830" s="257"/>
      <c r="B12830" s="258" t="s">
        <v>14</v>
      </c>
    </row>
    <row r="12831">
      <c r="A12831" s="257"/>
      <c r="B12831" s="258" t="s">
        <v>14</v>
      </c>
    </row>
    <row r="12832">
      <c r="A12832" s="257"/>
      <c r="B12832" s="258" t="s">
        <v>14</v>
      </c>
    </row>
    <row r="12833">
      <c r="A12833" s="257"/>
      <c r="B12833" s="258" t="s">
        <v>14</v>
      </c>
    </row>
    <row r="12834">
      <c r="A12834" s="257"/>
      <c r="B12834" s="258" t="s">
        <v>14</v>
      </c>
    </row>
    <row r="12835">
      <c r="A12835" s="257"/>
      <c r="B12835" s="258" t="s">
        <v>14</v>
      </c>
    </row>
    <row r="12836">
      <c r="A12836" s="257"/>
      <c r="B12836" s="258" t="s">
        <v>14</v>
      </c>
    </row>
    <row r="12837">
      <c r="A12837" s="257"/>
      <c r="B12837" s="258" t="s">
        <v>14</v>
      </c>
    </row>
    <row r="12838">
      <c r="A12838" s="257"/>
      <c r="B12838" s="258" t="s">
        <v>14</v>
      </c>
    </row>
    <row r="12839">
      <c r="A12839" s="257"/>
      <c r="B12839" s="258" t="s">
        <v>14</v>
      </c>
    </row>
    <row r="12840">
      <c r="A12840" s="257"/>
      <c r="B12840" s="258" t="s">
        <v>14</v>
      </c>
    </row>
    <row r="12841">
      <c r="A12841" s="257"/>
      <c r="B12841" s="258" t="s">
        <v>14</v>
      </c>
    </row>
    <row r="12842">
      <c r="A12842" s="257"/>
      <c r="B12842" s="258" t="s">
        <v>14</v>
      </c>
    </row>
    <row r="12843">
      <c r="A12843" s="257"/>
      <c r="B12843" s="258" t="s">
        <v>14</v>
      </c>
    </row>
    <row r="12844">
      <c r="A12844" s="257"/>
      <c r="B12844" s="258" t="s">
        <v>14</v>
      </c>
    </row>
    <row r="12845">
      <c r="A12845" s="257"/>
      <c r="B12845" s="258" t="s">
        <v>14</v>
      </c>
    </row>
    <row r="12846">
      <c r="A12846" s="257"/>
      <c r="B12846" s="258" t="s">
        <v>14</v>
      </c>
    </row>
    <row r="12847">
      <c r="A12847" s="257"/>
      <c r="B12847" s="258" t="s">
        <v>14</v>
      </c>
    </row>
    <row r="12848">
      <c r="A12848" s="257"/>
      <c r="B12848" s="258" t="s">
        <v>14</v>
      </c>
    </row>
    <row r="12849">
      <c r="A12849" s="257"/>
      <c r="B12849" s="258" t="s">
        <v>14</v>
      </c>
    </row>
    <row r="12850">
      <c r="A12850" s="257"/>
      <c r="B12850" s="258" t="s">
        <v>14</v>
      </c>
    </row>
    <row r="12851">
      <c r="A12851" s="257"/>
      <c r="B12851" s="258" t="s">
        <v>14</v>
      </c>
    </row>
    <row r="12852">
      <c r="A12852" s="257"/>
      <c r="B12852" s="258" t="s">
        <v>14</v>
      </c>
    </row>
    <row r="12853">
      <c r="A12853" s="257"/>
      <c r="B12853" s="258" t="s">
        <v>14</v>
      </c>
    </row>
    <row r="12854">
      <c r="A12854" s="257"/>
      <c r="B12854" s="258" t="s">
        <v>14</v>
      </c>
    </row>
    <row r="12855">
      <c r="A12855" s="257"/>
      <c r="B12855" s="258" t="s">
        <v>14</v>
      </c>
    </row>
    <row r="12856">
      <c r="A12856" s="257"/>
      <c r="B12856" s="258" t="s">
        <v>14</v>
      </c>
    </row>
    <row r="12857">
      <c r="A12857" s="257"/>
      <c r="B12857" s="258" t="s">
        <v>14</v>
      </c>
    </row>
    <row r="12858">
      <c r="A12858" s="257"/>
      <c r="B12858" s="258" t="s">
        <v>14</v>
      </c>
    </row>
    <row r="12859">
      <c r="A12859" s="257"/>
      <c r="B12859" s="258" t="s">
        <v>14</v>
      </c>
    </row>
    <row r="12860">
      <c r="A12860" s="257"/>
      <c r="B12860" s="258" t="s">
        <v>14</v>
      </c>
    </row>
    <row r="12861">
      <c r="A12861" s="257"/>
      <c r="B12861" s="258" t="s">
        <v>14</v>
      </c>
    </row>
    <row r="12862">
      <c r="A12862" s="257"/>
      <c r="B12862" s="258" t="s">
        <v>14</v>
      </c>
    </row>
    <row r="12863">
      <c r="A12863" s="257"/>
      <c r="B12863" s="258" t="s">
        <v>14</v>
      </c>
    </row>
    <row r="12864">
      <c r="A12864" s="257"/>
      <c r="B12864" s="258" t="s">
        <v>14</v>
      </c>
    </row>
    <row r="12865">
      <c r="A12865" s="257"/>
      <c r="B12865" s="258" t="s">
        <v>14</v>
      </c>
    </row>
    <row r="12866">
      <c r="A12866" s="257"/>
      <c r="B12866" s="258" t="s">
        <v>14</v>
      </c>
    </row>
    <row r="12867">
      <c r="A12867" s="257"/>
      <c r="B12867" s="258" t="s">
        <v>14</v>
      </c>
    </row>
    <row r="12868">
      <c r="A12868" s="257"/>
      <c r="B12868" s="258" t="s">
        <v>14</v>
      </c>
    </row>
    <row r="12869">
      <c r="A12869" s="257"/>
      <c r="B12869" s="258" t="s">
        <v>14</v>
      </c>
    </row>
    <row r="12870">
      <c r="A12870" s="257"/>
      <c r="B12870" s="258" t="s">
        <v>14</v>
      </c>
    </row>
    <row r="12871">
      <c r="A12871" s="257"/>
      <c r="B12871" s="258" t="s">
        <v>14</v>
      </c>
    </row>
    <row r="12872">
      <c r="A12872" s="257"/>
      <c r="B12872" s="258" t="s">
        <v>14</v>
      </c>
    </row>
    <row r="12873">
      <c r="A12873" s="257"/>
      <c r="B12873" s="258" t="s">
        <v>14</v>
      </c>
    </row>
    <row r="12874">
      <c r="A12874" s="257"/>
      <c r="B12874" s="258" t="s">
        <v>14</v>
      </c>
    </row>
    <row r="12875">
      <c r="A12875" s="257"/>
      <c r="B12875" s="258" t="s">
        <v>14</v>
      </c>
    </row>
    <row r="12876">
      <c r="A12876" s="257"/>
      <c r="B12876" s="258" t="s">
        <v>14</v>
      </c>
    </row>
    <row r="12877">
      <c r="A12877" s="257"/>
      <c r="B12877" s="258" t="s">
        <v>14</v>
      </c>
    </row>
    <row r="12878">
      <c r="A12878" s="257"/>
      <c r="B12878" s="258" t="s">
        <v>14</v>
      </c>
    </row>
    <row r="12879">
      <c r="A12879" s="257"/>
      <c r="B12879" s="258" t="s">
        <v>14</v>
      </c>
    </row>
    <row r="12880">
      <c r="A12880" s="257"/>
      <c r="B12880" s="258" t="s">
        <v>14</v>
      </c>
    </row>
    <row r="12881">
      <c r="A12881" s="257"/>
      <c r="B12881" s="258" t="s">
        <v>14</v>
      </c>
    </row>
    <row r="12882">
      <c r="A12882" s="257"/>
      <c r="B12882" s="258" t="s">
        <v>14</v>
      </c>
    </row>
    <row r="12883">
      <c r="A12883" s="257"/>
      <c r="B12883" s="258" t="s">
        <v>14</v>
      </c>
    </row>
    <row r="12884">
      <c r="A12884" s="257"/>
      <c r="B12884" s="258" t="s">
        <v>14</v>
      </c>
    </row>
    <row r="12885">
      <c r="A12885" s="257"/>
      <c r="B12885" s="258" t="s">
        <v>14</v>
      </c>
    </row>
    <row r="12886">
      <c r="A12886" s="257"/>
      <c r="B12886" s="258" t="s">
        <v>14</v>
      </c>
    </row>
    <row r="12887">
      <c r="A12887" s="257"/>
      <c r="B12887" s="258" t="s">
        <v>14</v>
      </c>
    </row>
    <row r="12888">
      <c r="A12888" s="257"/>
      <c r="B12888" s="258" t="s">
        <v>14</v>
      </c>
    </row>
    <row r="12889">
      <c r="A12889" s="257"/>
      <c r="B12889" s="258" t="s">
        <v>14</v>
      </c>
    </row>
    <row r="12890">
      <c r="A12890" s="257"/>
      <c r="B12890" s="258" t="s">
        <v>14</v>
      </c>
    </row>
    <row r="12891">
      <c r="A12891" s="257"/>
      <c r="B12891" s="258" t="s">
        <v>14</v>
      </c>
    </row>
    <row r="12892">
      <c r="A12892" s="257"/>
      <c r="B12892" s="258" t="s">
        <v>14</v>
      </c>
    </row>
    <row r="12893">
      <c r="A12893" s="257"/>
      <c r="B12893" s="258" t="s">
        <v>14</v>
      </c>
    </row>
    <row r="12894">
      <c r="A12894" s="257"/>
      <c r="B12894" s="258" t="s">
        <v>14</v>
      </c>
    </row>
    <row r="12895">
      <c r="A12895" s="257"/>
      <c r="B12895" s="258" t="s">
        <v>14</v>
      </c>
    </row>
    <row r="12896">
      <c r="A12896" s="257"/>
      <c r="B12896" s="258" t="s">
        <v>14</v>
      </c>
    </row>
    <row r="12897">
      <c r="A12897" s="257"/>
      <c r="B12897" s="258" t="s">
        <v>14</v>
      </c>
    </row>
    <row r="12898">
      <c r="A12898" s="257"/>
      <c r="B12898" s="258" t="s">
        <v>14</v>
      </c>
    </row>
    <row r="12899">
      <c r="A12899" s="257"/>
      <c r="B12899" s="258" t="s">
        <v>14</v>
      </c>
    </row>
    <row r="12900">
      <c r="A12900" s="257"/>
      <c r="B12900" s="258" t="s">
        <v>14</v>
      </c>
    </row>
    <row r="12901">
      <c r="A12901" s="257"/>
      <c r="B12901" s="258" t="s">
        <v>14</v>
      </c>
    </row>
    <row r="12902">
      <c r="A12902" s="257"/>
      <c r="B12902" s="258" t="s">
        <v>14</v>
      </c>
    </row>
    <row r="12903">
      <c r="A12903" s="257"/>
      <c r="B12903" s="258" t="s">
        <v>14</v>
      </c>
    </row>
    <row r="12904">
      <c r="A12904" s="257"/>
      <c r="B12904" s="258" t="s">
        <v>14</v>
      </c>
    </row>
    <row r="12905">
      <c r="A12905" s="257"/>
      <c r="B12905" s="258" t="s">
        <v>14</v>
      </c>
    </row>
    <row r="12906">
      <c r="A12906" s="257"/>
      <c r="B12906" s="258" t="s">
        <v>14</v>
      </c>
    </row>
    <row r="12907">
      <c r="A12907" s="257"/>
      <c r="B12907" s="258" t="s">
        <v>14</v>
      </c>
    </row>
    <row r="12908">
      <c r="A12908" s="257"/>
      <c r="B12908" s="258" t="s">
        <v>14</v>
      </c>
    </row>
    <row r="12909">
      <c r="A12909" s="257"/>
      <c r="B12909" s="258" t="s">
        <v>14</v>
      </c>
    </row>
    <row r="12910">
      <c r="A12910" s="257"/>
      <c r="B12910" s="258" t="s">
        <v>14</v>
      </c>
    </row>
    <row r="12911">
      <c r="A12911" s="257"/>
      <c r="B12911" s="258" t="s">
        <v>14</v>
      </c>
    </row>
    <row r="12912">
      <c r="A12912" s="257"/>
      <c r="B12912" s="258" t="s">
        <v>14</v>
      </c>
    </row>
    <row r="12913">
      <c r="A12913" s="257"/>
      <c r="B12913" s="258" t="s">
        <v>14</v>
      </c>
    </row>
    <row r="12914">
      <c r="A12914" s="257"/>
      <c r="B12914" s="258" t="s">
        <v>14</v>
      </c>
    </row>
    <row r="12915">
      <c r="A12915" s="257"/>
      <c r="B12915" s="258" t="s">
        <v>14</v>
      </c>
    </row>
    <row r="12916">
      <c r="A12916" s="257"/>
      <c r="B12916" s="258" t="s">
        <v>14</v>
      </c>
    </row>
    <row r="12917">
      <c r="A12917" s="257"/>
      <c r="B12917" s="258" t="s">
        <v>14</v>
      </c>
    </row>
    <row r="12918">
      <c r="A12918" s="257"/>
      <c r="B12918" s="258" t="s">
        <v>14</v>
      </c>
    </row>
    <row r="12919">
      <c r="A12919" s="257"/>
      <c r="B12919" s="258" t="s">
        <v>14</v>
      </c>
    </row>
    <row r="12920">
      <c r="A12920" s="257"/>
      <c r="B12920" s="258" t="s">
        <v>14</v>
      </c>
    </row>
    <row r="12921">
      <c r="A12921" s="257"/>
      <c r="B12921" s="258" t="s">
        <v>14</v>
      </c>
    </row>
    <row r="12922">
      <c r="A12922" s="257"/>
      <c r="B12922" s="258" t="s">
        <v>14</v>
      </c>
    </row>
    <row r="12923">
      <c r="A12923" s="257"/>
      <c r="B12923" s="258" t="s">
        <v>14</v>
      </c>
    </row>
    <row r="12924">
      <c r="A12924" s="257"/>
      <c r="B12924" s="258" t="s">
        <v>14</v>
      </c>
    </row>
    <row r="12925">
      <c r="A12925" s="257"/>
      <c r="B12925" s="258" t="s">
        <v>14</v>
      </c>
    </row>
    <row r="12926">
      <c r="A12926" s="257"/>
      <c r="B12926" s="258" t="s">
        <v>14</v>
      </c>
    </row>
    <row r="12927">
      <c r="A12927" s="257"/>
      <c r="B12927" s="258" t="s">
        <v>14</v>
      </c>
    </row>
    <row r="12928">
      <c r="A12928" s="257"/>
      <c r="B12928" s="258" t="s">
        <v>14</v>
      </c>
    </row>
    <row r="12929">
      <c r="A12929" s="257"/>
      <c r="B12929" s="258" t="s">
        <v>14</v>
      </c>
    </row>
    <row r="12930">
      <c r="A12930" s="257"/>
      <c r="B12930" s="258" t="s">
        <v>14</v>
      </c>
    </row>
    <row r="12931">
      <c r="A12931" s="257"/>
      <c r="B12931" s="258" t="s">
        <v>14</v>
      </c>
    </row>
    <row r="12932">
      <c r="A12932" s="257"/>
      <c r="B12932" s="258" t="s">
        <v>14</v>
      </c>
    </row>
    <row r="12933">
      <c r="A12933" s="257"/>
      <c r="B12933" s="258" t="s">
        <v>14</v>
      </c>
    </row>
    <row r="12934">
      <c r="A12934" s="257"/>
      <c r="B12934" s="258" t="s">
        <v>14</v>
      </c>
    </row>
    <row r="12935">
      <c r="A12935" s="257"/>
      <c r="B12935" s="258" t="s">
        <v>14</v>
      </c>
    </row>
    <row r="12936">
      <c r="A12936" s="257"/>
      <c r="B12936" s="258" t="s">
        <v>14</v>
      </c>
    </row>
    <row r="12937">
      <c r="A12937" s="257"/>
      <c r="B12937" s="258" t="s">
        <v>14</v>
      </c>
    </row>
    <row r="12938">
      <c r="A12938" s="257"/>
      <c r="B12938" s="258" t="s">
        <v>14</v>
      </c>
    </row>
    <row r="12939">
      <c r="A12939" s="257"/>
      <c r="B12939" s="258" t="s">
        <v>14</v>
      </c>
    </row>
    <row r="12940">
      <c r="A12940" s="257"/>
      <c r="B12940" s="258" t="s">
        <v>14</v>
      </c>
    </row>
    <row r="12941">
      <c r="A12941" s="257"/>
      <c r="B12941" s="258" t="s">
        <v>14</v>
      </c>
    </row>
    <row r="12942">
      <c r="A12942" s="257"/>
      <c r="B12942" s="258" t="s">
        <v>14</v>
      </c>
    </row>
    <row r="12943">
      <c r="A12943" s="257"/>
      <c r="B12943" s="258" t="s">
        <v>14</v>
      </c>
    </row>
    <row r="12944">
      <c r="A12944" s="257"/>
      <c r="B12944" s="258" t="s">
        <v>14</v>
      </c>
    </row>
    <row r="12945">
      <c r="A12945" s="257"/>
      <c r="B12945" s="258" t="s">
        <v>14</v>
      </c>
    </row>
    <row r="12946">
      <c r="A12946" s="257"/>
      <c r="B12946" s="258" t="s">
        <v>14</v>
      </c>
    </row>
    <row r="12947">
      <c r="A12947" s="257"/>
      <c r="B12947" s="258" t="s">
        <v>14</v>
      </c>
    </row>
    <row r="12948">
      <c r="A12948" s="257"/>
      <c r="B12948" s="258" t="s">
        <v>14</v>
      </c>
    </row>
    <row r="12949">
      <c r="A12949" s="257"/>
      <c r="B12949" s="258" t="s">
        <v>14</v>
      </c>
    </row>
    <row r="12950">
      <c r="A12950" s="257"/>
      <c r="B12950" s="258" t="s">
        <v>14</v>
      </c>
    </row>
    <row r="12951">
      <c r="A12951" s="257"/>
      <c r="B12951" s="258" t="s">
        <v>14</v>
      </c>
    </row>
    <row r="12952">
      <c r="A12952" s="257"/>
      <c r="B12952" s="258" t="s">
        <v>14</v>
      </c>
    </row>
    <row r="12953">
      <c r="A12953" s="257"/>
      <c r="B12953" s="258" t="s">
        <v>14</v>
      </c>
    </row>
    <row r="12954">
      <c r="A12954" s="257"/>
      <c r="B12954" s="258" t="s">
        <v>14</v>
      </c>
    </row>
    <row r="12955">
      <c r="A12955" s="257"/>
      <c r="B12955" s="258" t="s">
        <v>14</v>
      </c>
    </row>
    <row r="12956">
      <c r="A12956" s="257"/>
      <c r="B12956" s="258" t="s">
        <v>14</v>
      </c>
    </row>
    <row r="12957">
      <c r="A12957" s="257"/>
      <c r="B12957" s="258" t="s">
        <v>14</v>
      </c>
    </row>
    <row r="12958">
      <c r="A12958" s="257"/>
      <c r="B12958" s="258" t="s">
        <v>14</v>
      </c>
    </row>
    <row r="12959">
      <c r="A12959" s="257"/>
      <c r="B12959" s="258" t="s">
        <v>14</v>
      </c>
    </row>
    <row r="12960">
      <c r="A12960" s="257"/>
      <c r="B12960" s="258" t="s">
        <v>14</v>
      </c>
    </row>
    <row r="12961">
      <c r="A12961" s="257"/>
      <c r="B12961" s="258" t="s">
        <v>14</v>
      </c>
    </row>
    <row r="12962">
      <c r="A12962" s="257"/>
      <c r="B12962" s="258" t="s">
        <v>14</v>
      </c>
    </row>
    <row r="12963">
      <c r="A12963" s="257"/>
      <c r="B12963" s="258" t="s">
        <v>14</v>
      </c>
    </row>
    <row r="12964">
      <c r="A12964" s="257"/>
      <c r="B12964" s="258" t="s">
        <v>14</v>
      </c>
    </row>
    <row r="12965">
      <c r="A12965" s="257"/>
      <c r="B12965" s="258" t="s">
        <v>14</v>
      </c>
    </row>
    <row r="12966">
      <c r="A12966" s="257"/>
      <c r="B12966" s="258" t="s">
        <v>14</v>
      </c>
    </row>
    <row r="12967">
      <c r="A12967" s="257"/>
      <c r="B12967" s="258" t="s">
        <v>14</v>
      </c>
    </row>
    <row r="12968">
      <c r="A12968" s="257"/>
      <c r="B12968" s="258" t="s">
        <v>14</v>
      </c>
    </row>
    <row r="12969">
      <c r="A12969" s="257"/>
      <c r="B12969" s="258" t="s">
        <v>14</v>
      </c>
    </row>
    <row r="12970">
      <c r="A12970" s="257"/>
      <c r="B12970" s="258" t="s">
        <v>14</v>
      </c>
    </row>
    <row r="12971">
      <c r="A12971" s="257"/>
      <c r="B12971" s="258" t="s">
        <v>14</v>
      </c>
    </row>
    <row r="12972">
      <c r="A12972" s="257"/>
      <c r="B12972" s="258" t="s">
        <v>14</v>
      </c>
    </row>
    <row r="12973">
      <c r="A12973" s="257"/>
      <c r="B12973" s="258" t="s">
        <v>14</v>
      </c>
    </row>
    <row r="12974">
      <c r="A12974" s="257"/>
      <c r="B12974" s="258" t="s">
        <v>14</v>
      </c>
    </row>
    <row r="12975">
      <c r="A12975" s="257"/>
      <c r="B12975" s="258" t="s">
        <v>14</v>
      </c>
    </row>
    <row r="12976">
      <c r="A12976" s="257"/>
      <c r="B12976" s="258" t="s">
        <v>14</v>
      </c>
    </row>
    <row r="12977">
      <c r="A12977" s="257"/>
      <c r="B12977" s="258" t="s">
        <v>14</v>
      </c>
    </row>
    <row r="12978">
      <c r="A12978" s="257"/>
      <c r="B12978" s="258" t="s">
        <v>14</v>
      </c>
    </row>
    <row r="12979">
      <c r="A12979" s="257"/>
      <c r="B12979" s="258" t="s">
        <v>14</v>
      </c>
    </row>
    <row r="12980">
      <c r="A12980" s="257"/>
      <c r="B12980" s="258" t="s">
        <v>14</v>
      </c>
    </row>
    <row r="12981">
      <c r="A12981" s="257"/>
      <c r="B12981" s="258" t="s">
        <v>14</v>
      </c>
    </row>
    <row r="12982">
      <c r="A12982" s="257"/>
      <c r="B12982" s="258" t="s">
        <v>14</v>
      </c>
    </row>
    <row r="12983">
      <c r="A12983" s="257"/>
      <c r="B12983" s="258" t="s">
        <v>14</v>
      </c>
    </row>
    <row r="12984">
      <c r="A12984" s="257"/>
      <c r="B12984" s="258" t="s">
        <v>14</v>
      </c>
    </row>
    <row r="12985">
      <c r="A12985" s="257"/>
      <c r="B12985" s="258" t="s">
        <v>14</v>
      </c>
    </row>
    <row r="12986">
      <c r="A12986" s="257"/>
      <c r="B12986" s="258" t="s">
        <v>14</v>
      </c>
    </row>
    <row r="12987">
      <c r="A12987" s="257"/>
      <c r="B12987" s="258" t="s">
        <v>14</v>
      </c>
    </row>
    <row r="12988">
      <c r="A12988" s="257"/>
      <c r="B12988" s="258" t="s">
        <v>14</v>
      </c>
    </row>
    <row r="12989">
      <c r="A12989" s="257"/>
      <c r="B12989" s="258" t="s">
        <v>14</v>
      </c>
    </row>
    <row r="12990">
      <c r="A12990" s="257"/>
      <c r="B12990" s="258" t="s">
        <v>14</v>
      </c>
    </row>
    <row r="12991">
      <c r="A12991" s="257"/>
      <c r="B12991" s="258" t="s">
        <v>14</v>
      </c>
    </row>
    <row r="12992">
      <c r="A12992" s="257"/>
      <c r="B12992" s="258" t="s">
        <v>14</v>
      </c>
    </row>
    <row r="12993">
      <c r="A12993" s="257"/>
      <c r="B12993" s="258" t="s">
        <v>14</v>
      </c>
    </row>
    <row r="12994">
      <c r="A12994" s="257"/>
      <c r="B12994" s="258" t="s">
        <v>14</v>
      </c>
    </row>
    <row r="12995">
      <c r="A12995" s="257"/>
      <c r="B12995" s="258" t="s">
        <v>14</v>
      </c>
    </row>
    <row r="12996">
      <c r="A12996" s="257"/>
      <c r="B12996" s="258" t="s">
        <v>14</v>
      </c>
    </row>
    <row r="12997">
      <c r="A12997" s="257"/>
      <c r="B12997" s="258" t="s">
        <v>14</v>
      </c>
    </row>
    <row r="12998">
      <c r="A12998" s="257"/>
      <c r="B12998" s="258" t="s">
        <v>14</v>
      </c>
    </row>
    <row r="12999">
      <c r="A12999" s="257"/>
      <c r="B12999" s="258" t="s">
        <v>14</v>
      </c>
    </row>
    <row r="13000">
      <c r="A13000" s="257"/>
      <c r="B13000" s="258" t="s">
        <v>14</v>
      </c>
    </row>
    <row r="13001">
      <c r="A13001" s="257"/>
      <c r="B13001" s="258" t="s">
        <v>14</v>
      </c>
    </row>
    <row r="13002">
      <c r="A13002" s="257"/>
      <c r="B13002" s="258" t="s">
        <v>14</v>
      </c>
    </row>
    <row r="13003">
      <c r="A13003" s="257"/>
      <c r="B13003" s="258" t="s">
        <v>14</v>
      </c>
    </row>
    <row r="13004">
      <c r="A13004" s="257"/>
      <c r="B13004" s="258" t="s">
        <v>14</v>
      </c>
    </row>
    <row r="13005">
      <c r="A13005" s="257"/>
      <c r="B13005" s="258" t="s">
        <v>14</v>
      </c>
    </row>
    <row r="13006">
      <c r="A13006" s="257"/>
      <c r="B13006" s="258" t="s">
        <v>14</v>
      </c>
    </row>
    <row r="13007">
      <c r="A13007" s="257"/>
      <c r="B13007" s="258" t="s">
        <v>14</v>
      </c>
    </row>
    <row r="13008">
      <c r="A13008" s="257"/>
      <c r="B13008" s="258" t="s">
        <v>14</v>
      </c>
    </row>
    <row r="13009">
      <c r="A13009" s="257"/>
      <c r="B13009" s="258" t="s">
        <v>14</v>
      </c>
    </row>
    <row r="13010">
      <c r="A13010" s="257"/>
      <c r="B13010" s="258" t="s">
        <v>14</v>
      </c>
    </row>
    <row r="13011">
      <c r="A13011" s="257"/>
      <c r="B13011" s="258" t="s">
        <v>14</v>
      </c>
    </row>
    <row r="13012">
      <c r="A13012" s="257"/>
      <c r="B13012" s="258" t="s">
        <v>14</v>
      </c>
    </row>
    <row r="13013">
      <c r="A13013" s="257"/>
      <c r="B13013" s="258" t="s">
        <v>14</v>
      </c>
    </row>
    <row r="13014">
      <c r="A13014" s="257"/>
      <c r="B13014" s="258" t="s">
        <v>14</v>
      </c>
    </row>
    <row r="13015">
      <c r="A13015" s="257"/>
      <c r="B13015" s="258" t="s">
        <v>14</v>
      </c>
    </row>
    <row r="13016">
      <c r="A13016" s="257"/>
      <c r="B13016" s="258" t="s">
        <v>14</v>
      </c>
    </row>
    <row r="13017">
      <c r="A13017" s="257"/>
      <c r="B13017" s="258" t="s">
        <v>14</v>
      </c>
    </row>
    <row r="13018">
      <c r="A13018" s="257"/>
      <c r="B13018" s="258" t="s">
        <v>14</v>
      </c>
    </row>
    <row r="13019">
      <c r="A13019" s="257"/>
      <c r="B13019" s="258" t="s">
        <v>14</v>
      </c>
    </row>
    <row r="13020">
      <c r="A13020" s="257"/>
      <c r="B13020" s="258" t="s">
        <v>14</v>
      </c>
    </row>
    <row r="13021">
      <c r="A13021" s="257"/>
      <c r="B13021" s="258" t="s">
        <v>14</v>
      </c>
    </row>
    <row r="13022">
      <c r="A13022" s="257"/>
      <c r="B13022" s="258" t="s">
        <v>14</v>
      </c>
    </row>
    <row r="13023">
      <c r="A13023" s="257"/>
      <c r="B13023" s="258" t="s">
        <v>14</v>
      </c>
    </row>
    <row r="13024">
      <c r="A13024" s="257"/>
      <c r="B13024" s="258" t="s">
        <v>14</v>
      </c>
    </row>
    <row r="13025">
      <c r="A13025" s="257"/>
      <c r="B13025" s="258" t="s">
        <v>14</v>
      </c>
    </row>
    <row r="13026">
      <c r="A13026" s="257"/>
      <c r="B13026" s="258" t="s">
        <v>14</v>
      </c>
    </row>
    <row r="13027">
      <c r="A13027" s="257"/>
      <c r="B13027" s="258" t="s">
        <v>14</v>
      </c>
    </row>
    <row r="13028">
      <c r="A13028" s="257"/>
      <c r="B13028" s="258" t="s">
        <v>14</v>
      </c>
    </row>
    <row r="13029">
      <c r="A13029" s="257"/>
      <c r="B13029" s="258" t="s">
        <v>14</v>
      </c>
    </row>
    <row r="13030">
      <c r="A13030" s="257"/>
      <c r="B13030" s="258" t="s">
        <v>14</v>
      </c>
    </row>
    <row r="13031">
      <c r="A13031" s="257"/>
      <c r="B13031" s="258" t="s">
        <v>14</v>
      </c>
    </row>
    <row r="13032">
      <c r="A13032" s="257"/>
      <c r="B13032" s="258" t="s">
        <v>14</v>
      </c>
    </row>
    <row r="13033">
      <c r="A13033" s="257"/>
      <c r="B13033" s="258" t="s">
        <v>14</v>
      </c>
    </row>
    <row r="13034">
      <c r="A13034" s="257"/>
      <c r="B13034" s="258" t="s">
        <v>14</v>
      </c>
    </row>
    <row r="13035">
      <c r="A13035" s="257"/>
      <c r="B13035" s="258" t="s">
        <v>14</v>
      </c>
    </row>
    <row r="13036">
      <c r="A13036" s="257"/>
      <c r="B13036" s="258" t="s">
        <v>14</v>
      </c>
    </row>
    <row r="13037">
      <c r="A13037" s="257"/>
      <c r="B13037" s="258" t="s">
        <v>14</v>
      </c>
    </row>
    <row r="13038">
      <c r="A13038" s="257"/>
      <c r="B13038" s="258" t="s">
        <v>14</v>
      </c>
    </row>
    <row r="13039">
      <c r="A13039" s="257"/>
      <c r="B13039" s="258" t="s">
        <v>14</v>
      </c>
    </row>
    <row r="13040">
      <c r="A13040" s="257"/>
      <c r="B13040" s="258" t="s">
        <v>14</v>
      </c>
    </row>
    <row r="13041">
      <c r="A13041" s="257"/>
      <c r="B13041" s="258" t="s">
        <v>14</v>
      </c>
    </row>
    <row r="13042">
      <c r="A13042" s="257"/>
      <c r="B13042" s="258" t="s">
        <v>14</v>
      </c>
    </row>
    <row r="13043">
      <c r="A13043" s="257"/>
      <c r="B13043" s="258" t="s">
        <v>14</v>
      </c>
    </row>
    <row r="13044">
      <c r="A13044" s="257"/>
      <c r="B13044" s="258" t="s">
        <v>14</v>
      </c>
    </row>
    <row r="13045">
      <c r="A13045" s="257"/>
      <c r="B13045" s="258" t="s">
        <v>14</v>
      </c>
    </row>
    <row r="13046">
      <c r="A13046" s="257"/>
      <c r="B13046" s="258" t="s">
        <v>14</v>
      </c>
    </row>
    <row r="13047">
      <c r="A13047" s="257"/>
      <c r="B13047" s="258" t="s">
        <v>14</v>
      </c>
    </row>
    <row r="13048">
      <c r="A13048" s="257"/>
      <c r="B13048" s="258" t="s">
        <v>14</v>
      </c>
    </row>
    <row r="13049">
      <c r="A13049" s="257"/>
      <c r="B13049" s="258" t="s">
        <v>14</v>
      </c>
    </row>
    <row r="13050">
      <c r="A13050" s="257"/>
      <c r="B13050" s="258" t="s">
        <v>14</v>
      </c>
    </row>
    <row r="13051">
      <c r="A13051" s="257"/>
      <c r="B13051" s="258" t="s">
        <v>14</v>
      </c>
    </row>
    <row r="13052">
      <c r="A13052" s="257"/>
      <c r="B13052" s="258" t="s">
        <v>14</v>
      </c>
    </row>
    <row r="13053">
      <c r="A13053" s="257"/>
      <c r="B13053" s="258" t="s">
        <v>14</v>
      </c>
    </row>
    <row r="13054">
      <c r="A13054" s="257"/>
      <c r="B13054" s="258" t="s">
        <v>14</v>
      </c>
    </row>
    <row r="13055">
      <c r="A13055" s="257"/>
      <c r="B13055" s="258" t="s">
        <v>14</v>
      </c>
    </row>
    <row r="13056">
      <c r="A13056" s="257"/>
      <c r="B13056" s="258" t="s">
        <v>14</v>
      </c>
    </row>
    <row r="13057">
      <c r="A13057" s="257"/>
      <c r="B13057" s="258" t="s">
        <v>14</v>
      </c>
    </row>
    <row r="13058">
      <c r="A13058" s="257"/>
      <c r="B13058" s="258" t="s">
        <v>14</v>
      </c>
    </row>
    <row r="13059">
      <c r="A13059" s="257"/>
      <c r="B13059" s="258" t="s">
        <v>14</v>
      </c>
    </row>
    <row r="13060">
      <c r="A13060" s="257"/>
      <c r="B13060" s="258" t="s">
        <v>14</v>
      </c>
    </row>
    <row r="13061">
      <c r="A13061" s="257"/>
      <c r="B13061" s="258" t="s">
        <v>14</v>
      </c>
    </row>
    <row r="13062">
      <c r="A13062" s="257"/>
      <c r="B13062" s="258" t="s">
        <v>14</v>
      </c>
    </row>
    <row r="13063">
      <c r="A13063" s="257"/>
      <c r="B13063" s="258" t="s">
        <v>14</v>
      </c>
    </row>
    <row r="13064">
      <c r="A13064" s="257"/>
      <c r="B13064" s="258" t="s">
        <v>14</v>
      </c>
    </row>
    <row r="13065">
      <c r="A13065" s="257"/>
      <c r="B13065" s="258" t="s">
        <v>14</v>
      </c>
    </row>
    <row r="13066">
      <c r="A13066" s="257"/>
      <c r="B13066" s="258" t="s">
        <v>14</v>
      </c>
    </row>
    <row r="13067">
      <c r="A13067" s="257"/>
      <c r="B13067" s="258" t="s">
        <v>14</v>
      </c>
    </row>
    <row r="13068">
      <c r="A13068" s="257"/>
      <c r="B13068" s="258" t="s">
        <v>14</v>
      </c>
    </row>
    <row r="13069">
      <c r="A13069" s="257"/>
      <c r="B13069" s="258" t="s">
        <v>14</v>
      </c>
    </row>
    <row r="13070">
      <c r="A13070" s="257"/>
      <c r="B13070" s="258" t="s">
        <v>14</v>
      </c>
    </row>
    <row r="13071">
      <c r="A13071" s="257"/>
      <c r="B13071" s="258" t="s">
        <v>14</v>
      </c>
    </row>
    <row r="13072">
      <c r="A13072" s="257"/>
      <c r="B13072" s="258" t="s">
        <v>14</v>
      </c>
    </row>
    <row r="13073">
      <c r="A13073" s="257"/>
      <c r="B13073" s="258" t="s">
        <v>14</v>
      </c>
    </row>
    <row r="13074">
      <c r="A13074" s="257"/>
      <c r="B13074" s="258" t="s">
        <v>14</v>
      </c>
    </row>
    <row r="13075">
      <c r="A13075" s="257"/>
      <c r="B13075" s="258" t="s">
        <v>14</v>
      </c>
    </row>
    <row r="13076">
      <c r="A13076" s="257"/>
      <c r="B13076" s="258" t="s">
        <v>14</v>
      </c>
    </row>
    <row r="13077">
      <c r="A13077" s="257"/>
      <c r="B13077" s="258" t="s">
        <v>14</v>
      </c>
    </row>
    <row r="13078">
      <c r="A13078" s="257"/>
      <c r="B13078" s="258" t="s">
        <v>14</v>
      </c>
    </row>
    <row r="13079">
      <c r="A13079" s="257"/>
      <c r="B13079" s="258" t="s">
        <v>14</v>
      </c>
    </row>
    <row r="13080">
      <c r="A13080" s="257"/>
      <c r="B13080" s="258" t="s">
        <v>14</v>
      </c>
    </row>
    <row r="13081">
      <c r="A13081" s="257"/>
      <c r="B13081" s="258" t="s">
        <v>14</v>
      </c>
    </row>
    <row r="13082">
      <c r="A13082" s="257"/>
      <c r="B13082" s="258" t="s">
        <v>14</v>
      </c>
    </row>
    <row r="13083">
      <c r="A13083" s="257"/>
      <c r="B13083" s="258" t="s">
        <v>14</v>
      </c>
    </row>
    <row r="13084">
      <c r="A13084" s="257"/>
      <c r="B13084" s="258" t="s">
        <v>14</v>
      </c>
    </row>
    <row r="13085">
      <c r="A13085" s="257"/>
      <c r="B13085" s="258" t="s">
        <v>14</v>
      </c>
    </row>
    <row r="13086">
      <c r="A13086" s="257"/>
      <c r="B13086" s="258" t="s">
        <v>14</v>
      </c>
    </row>
    <row r="13087">
      <c r="A13087" s="257"/>
      <c r="B13087" s="258" t="s">
        <v>14</v>
      </c>
    </row>
    <row r="13088">
      <c r="A13088" s="257"/>
      <c r="B13088" s="258" t="s">
        <v>14</v>
      </c>
    </row>
    <row r="13089">
      <c r="A13089" s="257"/>
      <c r="B13089" s="258" t="s">
        <v>14</v>
      </c>
    </row>
    <row r="13090">
      <c r="A13090" s="257"/>
      <c r="B13090" s="258" t="s">
        <v>14</v>
      </c>
    </row>
    <row r="13091">
      <c r="A13091" s="257"/>
      <c r="B13091" s="258" t="s">
        <v>14</v>
      </c>
    </row>
    <row r="13092">
      <c r="A13092" s="257"/>
      <c r="B13092" s="258" t="s">
        <v>14</v>
      </c>
    </row>
    <row r="13093">
      <c r="A13093" s="257"/>
      <c r="B13093" s="258" t="s">
        <v>14</v>
      </c>
    </row>
    <row r="13094">
      <c r="A13094" s="257"/>
      <c r="B13094" s="258" t="s">
        <v>14</v>
      </c>
    </row>
    <row r="13095">
      <c r="A13095" s="257"/>
      <c r="B13095" s="258" t="s">
        <v>14</v>
      </c>
    </row>
    <row r="13096">
      <c r="A13096" s="257"/>
      <c r="B13096" s="258" t="s">
        <v>14</v>
      </c>
    </row>
    <row r="13097">
      <c r="A13097" s="257"/>
      <c r="B13097" s="258" t="s">
        <v>14</v>
      </c>
    </row>
    <row r="13098">
      <c r="A13098" s="257"/>
      <c r="B13098" s="258" t="s">
        <v>14</v>
      </c>
    </row>
    <row r="13099">
      <c r="A13099" s="257"/>
      <c r="B13099" s="258" t="s">
        <v>14</v>
      </c>
    </row>
    <row r="13100">
      <c r="A13100" s="257"/>
      <c r="B13100" s="258" t="s">
        <v>14</v>
      </c>
    </row>
    <row r="13101">
      <c r="A13101" s="257"/>
      <c r="B13101" s="258" t="s">
        <v>14</v>
      </c>
    </row>
    <row r="13102">
      <c r="A13102" s="257"/>
      <c r="B13102" s="258" t="s">
        <v>14</v>
      </c>
    </row>
    <row r="13103">
      <c r="A13103" s="257"/>
      <c r="B13103" s="258" t="s">
        <v>14</v>
      </c>
    </row>
    <row r="13104">
      <c r="A13104" s="257"/>
      <c r="B13104" s="258" t="s">
        <v>14</v>
      </c>
    </row>
    <row r="13105">
      <c r="A13105" s="257"/>
      <c r="B13105" s="258" t="s">
        <v>14</v>
      </c>
    </row>
    <row r="13106">
      <c r="A13106" s="257"/>
      <c r="B13106" s="258" t="s">
        <v>14</v>
      </c>
    </row>
    <row r="13107">
      <c r="A13107" s="257"/>
      <c r="B13107" s="258" t="s">
        <v>14</v>
      </c>
    </row>
    <row r="13108">
      <c r="A13108" s="257"/>
      <c r="B13108" s="258" t="s">
        <v>14</v>
      </c>
    </row>
    <row r="13109">
      <c r="A13109" s="257"/>
      <c r="B13109" s="258" t="s">
        <v>14</v>
      </c>
    </row>
    <row r="13110">
      <c r="A13110" s="257"/>
      <c r="B13110" s="258" t="s">
        <v>14</v>
      </c>
    </row>
    <row r="13111">
      <c r="A13111" s="257"/>
      <c r="B13111" s="258" t="s">
        <v>14</v>
      </c>
    </row>
    <row r="13112">
      <c r="A13112" s="257"/>
      <c r="B13112" s="258" t="s">
        <v>14</v>
      </c>
    </row>
    <row r="13113">
      <c r="A13113" s="257"/>
      <c r="B13113" s="258" t="s">
        <v>14</v>
      </c>
    </row>
    <row r="13114">
      <c r="A13114" s="257"/>
      <c r="B13114" s="258" t="s">
        <v>14</v>
      </c>
    </row>
    <row r="13115">
      <c r="A13115" s="257"/>
      <c r="B13115" s="258" t="s">
        <v>14</v>
      </c>
    </row>
    <row r="13116">
      <c r="A13116" s="257"/>
      <c r="B13116" s="258" t="s">
        <v>14</v>
      </c>
    </row>
    <row r="13117">
      <c r="A13117" s="257"/>
      <c r="B13117" s="258" t="s">
        <v>14</v>
      </c>
    </row>
    <row r="13118">
      <c r="A13118" s="257"/>
      <c r="B13118" s="258" t="s">
        <v>14</v>
      </c>
    </row>
    <row r="13119">
      <c r="A13119" s="257"/>
      <c r="B13119" s="258" t="s">
        <v>14</v>
      </c>
    </row>
    <row r="13120">
      <c r="A13120" s="257"/>
      <c r="B13120" s="258" t="s">
        <v>14</v>
      </c>
    </row>
    <row r="13121">
      <c r="A13121" s="257"/>
      <c r="B13121" s="258" t="s">
        <v>14</v>
      </c>
    </row>
    <row r="13122">
      <c r="A13122" s="257"/>
      <c r="B13122" s="258" t="s">
        <v>14</v>
      </c>
    </row>
    <row r="13123">
      <c r="A13123" s="257"/>
      <c r="B13123" s="258" t="s">
        <v>14</v>
      </c>
    </row>
    <row r="13124">
      <c r="A13124" s="257"/>
      <c r="B13124" s="258" t="s">
        <v>14</v>
      </c>
    </row>
    <row r="13125">
      <c r="A13125" s="257"/>
      <c r="B13125" s="258" t="s">
        <v>14</v>
      </c>
    </row>
    <row r="13126">
      <c r="A13126" s="257"/>
      <c r="B13126" s="258" t="s">
        <v>14</v>
      </c>
    </row>
    <row r="13127">
      <c r="A13127" s="257"/>
      <c r="B13127" s="258" t="s">
        <v>14</v>
      </c>
    </row>
    <row r="13128">
      <c r="A13128" s="257"/>
      <c r="B13128" s="258" t="s">
        <v>14</v>
      </c>
    </row>
    <row r="13129">
      <c r="A13129" s="257"/>
      <c r="B13129" s="258" t="s">
        <v>14</v>
      </c>
    </row>
    <row r="13130">
      <c r="A13130" s="257"/>
      <c r="B13130" s="258" t="s">
        <v>14</v>
      </c>
    </row>
    <row r="13131">
      <c r="A13131" s="257"/>
      <c r="B13131" s="258" t="s">
        <v>14</v>
      </c>
    </row>
    <row r="13132">
      <c r="A13132" s="257"/>
      <c r="B13132" s="258" t="s">
        <v>14</v>
      </c>
    </row>
    <row r="13133">
      <c r="A13133" s="257"/>
      <c r="B13133" s="258" t="s">
        <v>14</v>
      </c>
    </row>
    <row r="13134">
      <c r="A13134" s="257"/>
      <c r="B13134" s="258" t="s">
        <v>14</v>
      </c>
    </row>
    <row r="13135">
      <c r="A13135" s="257"/>
      <c r="B13135" s="258" t="s">
        <v>14</v>
      </c>
    </row>
    <row r="13136">
      <c r="A13136" s="257"/>
      <c r="B13136" s="258" t="s">
        <v>14</v>
      </c>
    </row>
    <row r="13137">
      <c r="A13137" s="257"/>
      <c r="B13137" s="258" t="s">
        <v>14</v>
      </c>
    </row>
    <row r="13138">
      <c r="A13138" s="257"/>
      <c r="B13138" s="258" t="s">
        <v>14</v>
      </c>
    </row>
    <row r="13139">
      <c r="A13139" s="257"/>
      <c r="B13139" s="258" t="s">
        <v>14</v>
      </c>
    </row>
    <row r="13140">
      <c r="A13140" s="257"/>
      <c r="B13140" s="258" t="s">
        <v>14</v>
      </c>
    </row>
    <row r="13141">
      <c r="A13141" s="257"/>
      <c r="B13141" s="258" t="s">
        <v>14</v>
      </c>
    </row>
    <row r="13142">
      <c r="A13142" s="257"/>
      <c r="B13142" s="258" t="s">
        <v>14</v>
      </c>
    </row>
    <row r="13143">
      <c r="A13143" s="257"/>
      <c r="B13143" s="258" t="s">
        <v>14</v>
      </c>
    </row>
    <row r="13144">
      <c r="A13144" s="257"/>
      <c r="B13144" s="258" t="s">
        <v>14</v>
      </c>
    </row>
    <row r="13145">
      <c r="A13145" s="257"/>
      <c r="B13145" s="258" t="s">
        <v>14</v>
      </c>
    </row>
    <row r="13146">
      <c r="A13146" s="257"/>
      <c r="B13146" s="258" t="s">
        <v>14</v>
      </c>
    </row>
    <row r="13147">
      <c r="A13147" s="257"/>
      <c r="B13147" s="258" t="s">
        <v>14</v>
      </c>
    </row>
    <row r="13148">
      <c r="A13148" s="257"/>
      <c r="B13148" s="258" t="s">
        <v>14</v>
      </c>
    </row>
    <row r="13149">
      <c r="A13149" s="257"/>
      <c r="B13149" s="258" t="s">
        <v>14</v>
      </c>
    </row>
    <row r="13150">
      <c r="A13150" s="257"/>
      <c r="B13150" s="258" t="s">
        <v>14</v>
      </c>
    </row>
    <row r="13151">
      <c r="A13151" s="257"/>
      <c r="B13151" s="258" t="s">
        <v>14</v>
      </c>
    </row>
    <row r="13152">
      <c r="A13152" s="257"/>
      <c r="B13152" s="258" t="s">
        <v>14</v>
      </c>
    </row>
    <row r="13153">
      <c r="A13153" s="257"/>
      <c r="B13153" s="258" t="s">
        <v>14</v>
      </c>
    </row>
    <row r="13154">
      <c r="A13154" s="257"/>
      <c r="B13154" s="258" t="s">
        <v>14</v>
      </c>
    </row>
    <row r="13155">
      <c r="A13155" s="257"/>
      <c r="B13155" s="258" t="s">
        <v>14</v>
      </c>
    </row>
    <row r="13156">
      <c r="A13156" s="257"/>
      <c r="B13156" s="258" t="s">
        <v>14</v>
      </c>
    </row>
    <row r="13157">
      <c r="A13157" s="257"/>
      <c r="B13157" s="258" t="s">
        <v>14</v>
      </c>
    </row>
    <row r="13158">
      <c r="A13158" s="257"/>
      <c r="B13158" s="258" t="s">
        <v>14</v>
      </c>
    </row>
    <row r="13159">
      <c r="A13159" s="257"/>
      <c r="B13159" s="258" t="s">
        <v>14</v>
      </c>
    </row>
    <row r="13160">
      <c r="A13160" s="257"/>
      <c r="B13160" s="258" t="s">
        <v>14</v>
      </c>
    </row>
    <row r="13161">
      <c r="A13161" s="257"/>
      <c r="B13161" s="258" t="s">
        <v>14</v>
      </c>
    </row>
    <row r="13162">
      <c r="A13162" s="257"/>
      <c r="B13162" s="258" t="s">
        <v>14</v>
      </c>
    </row>
    <row r="13163">
      <c r="A13163" s="257"/>
      <c r="B13163" s="258" t="s">
        <v>14</v>
      </c>
    </row>
    <row r="13164">
      <c r="A13164" s="257"/>
      <c r="B13164" s="258" t="s">
        <v>14</v>
      </c>
    </row>
    <row r="13165">
      <c r="A13165" s="257"/>
      <c r="B13165" s="258" t="s">
        <v>14</v>
      </c>
    </row>
    <row r="13166">
      <c r="A13166" s="257"/>
      <c r="B13166" s="258" t="s">
        <v>14</v>
      </c>
    </row>
    <row r="13167">
      <c r="A13167" s="257"/>
      <c r="B13167" s="258" t="s">
        <v>14</v>
      </c>
    </row>
    <row r="13168">
      <c r="A13168" s="257"/>
      <c r="B13168" s="258" t="s">
        <v>14</v>
      </c>
    </row>
    <row r="13169">
      <c r="A13169" s="257"/>
      <c r="B13169" s="258" t="s">
        <v>14</v>
      </c>
    </row>
    <row r="13170">
      <c r="A13170" s="257"/>
      <c r="B13170" s="258" t="s">
        <v>14</v>
      </c>
    </row>
    <row r="13171">
      <c r="A13171" s="257"/>
      <c r="B13171" s="258" t="s">
        <v>14</v>
      </c>
    </row>
    <row r="13172">
      <c r="A13172" s="257"/>
      <c r="B13172" s="258" t="s">
        <v>14</v>
      </c>
    </row>
    <row r="13173">
      <c r="A13173" s="257"/>
      <c r="B13173" s="258" t="s">
        <v>14</v>
      </c>
    </row>
    <row r="13174">
      <c r="A13174" s="257"/>
      <c r="B13174" s="258" t="s">
        <v>14</v>
      </c>
    </row>
    <row r="13175">
      <c r="A13175" s="257"/>
      <c r="B13175" s="258" t="s">
        <v>14</v>
      </c>
    </row>
    <row r="13176">
      <c r="A13176" s="257"/>
      <c r="B13176" s="258" t="s">
        <v>14</v>
      </c>
    </row>
    <row r="13177">
      <c r="A13177" s="257"/>
      <c r="B13177" s="258" t="s">
        <v>14</v>
      </c>
    </row>
    <row r="13178">
      <c r="A13178" s="257"/>
      <c r="B13178" s="258" t="s">
        <v>14</v>
      </c>
    </row>
    <row r="13179">
      <c r="A13179" s="257"/>
      <c r="B13179" s="258" t="s">
        <v>14</v>
      </c>
    </row>
    <row r="13180">
      <c r="A13180" s="257"/>
      <c r="B13180" s="258" t="s">
        <v>14</v>
      </c>
    </row>
    <row r="13181">
      <c r="A13181" s="257"/>
      <c r="B13181" s="258" t="s">
        <v>14</v>
      </c>
    </row>
    <row r="13182">
      <c r="A13182" s="257"/>
      <c r="B13182" s="258" t="s">
        <v>14</v>
      </c>
    </row>
    <row r="13183">
      <c r="A13183" s="257"/>
      <c r="B13183" s="258" t="s">
        <v>14</v>
      </c>
    </row>
    <row r="13184">
      <c r="A13184" s="257"/>
      <c r="B13184" s="258" t="s">
        <v>14</v>
      </c>
    </row>
    <row r="13185">
      <c r="A13185" s="257"/>
      <c r="B13185" s="258" t="s">
        <v>14</v>
      </c>
    </row>
    <row r="13186">
      <c r="A13186" s="257"/>
      <c r="B13186" s="258" t="s">
        <v>14</v>
      </c>
    </row>
    <row r="13187">
      <c r="A13187" s="257"/>
      <c r="B13187" s="258" t="s">
        <v>14</v>
      </c>
    </row>
    <row r="13188">
      <c r="A13188" s="257"/>
      <c r="B13188" s="258" t="s">
        <v>14</v>
      </c>
    </row>
    <row r="13189">
      <c r="A13189" s="257"/>
      <c r="B13189" s="258" t="s">
        <v>14</v>
      </c>
    </row>
    <row r="13190">
      <c r="A13190" s="257"/>
      <c r="B13190" s="258" t="s">
        <v>14</v>
      </c>
    </row>
    <row r="13191">
      <c r="A13191" s="257"/>
      <c r="B13191" s="258" t="s">
        <v>14</v>
      </c>
    </row>
    <row r="13192">
      <c r="A13192" s="257"/>
      <c r="B13192" s="258" t="s">
        <v>14</v>
      </c>
    </row>
    <row r="13193">
      <c r="A13193" s="257"/>
      <c r="B13193" s="258" t="s">
        <v>14</v>
      </c>
    </row>
    <row r="13194">
      <c r="A13194" s="257"/>
      <c r="B13194" s="258" t="s">
        <v>14</v>
      </c>
    </row>
    <row r="13195">
      <c r="A13195" s="257"/>
      <c r="B13195" s="258" t="s">
        <v>14</v>
      </c>
    </row>
    <row r="13196">
      <c r="A13196" s="257"/>
      <c r="B13196" s="258" t="s">
        <v>14</v>
      </c>
    </row>
    <row r="13197">
      <c r="A13197" s="257"/>
      <c r="B13197" s="258" t="s">
        <v>14</v>
      </c>
    </row>
    <row r="13198">
      <c r="A13198" s="257"/>
      <c r="B13198" s="258" t="s">
        <v>14</v>
      </c>
    </row>
    <row r="13199">
      <c r="A13199" s="257"/>
      <c r="B13199" s="258" t="s">
        <v>14</v>
      </c>
    </row>
    <row r="13200">
      <c r="A13200" s="257"/>
      <c r="B13200" s="258" t="s">
        <v>14</v>
      </c>
    </row>
    <row r="13201">
      <c r="A13201" s="257"/>
      <c r="B13201" s="258" t="s">
        <v>14</v>
      </c>
    </row>
    <row r="13202">
      <c r="A13202" s="257"/>
      <c r="B13202" s="258" t="s">
        <v>14</v>
      </c>
    </row>
    <row r="13203">
      <c r="A13203" s="257"/>
      <c r="B13203" s="258" t="s">
        <v>14</v>
      </c>
    </row>
    <row r="13204">
      <c r="A13204" s="257"/>
      <c r="B13204" s="258" t="s">
        <v>14</v>
      </c>
    </row>
    <row r="13205">
      <c r="A13205" s="257"/>
      <c r="B13205" s="258" t="s">
        <v>14</v>
      </c>
    </row>
    <row r="13206">
      <c r="A13206" s="257"/>
      <c r="B13206" s="258" t="s">
        <v>14</v>
      </c>
    </row>
    <row r="13207">
      <c r="A13207" s="257"/>
      <c r="B13207" s="258" t="s">
        <v>14</v>
      </c>
    </row>
    <row r="13208">
      <c r="A13208" s="257"/>
      <c r="B13208" s="258" t="s">
        <v>14</v>
      </c>
    </row>
    <row r="13209">
      <c r="A13209" s="257"/>
      <c r="B13209" s="258" t="s">
        <v>14</v>
      </c>
    </row>
    <row r="13210">
      <c r="A13210" s="257"/>
      <c r="B13210" s="258" t="s">
        <v>14</v>
      </c>
    </row>
    <row r="13211">
      <c r="A13211" s="257"/>
      <c r="B13211" s="258" t="s">
        <v>14</v>
      </c>
    </row>
    <row r="13212">
      <c r="A13212" s="257"/>
      <c r="B13212" s="258" t="s">
        <v>14</v>
      </c>
    </row>
    <row r="13213">
      <c r="A13213" s="257"/>
      <c r="B13213" s="258" t="s">
        <v>14</v>
      </c>
    </row>
    <row r="13214">
      <c r="A13214" s="257"/>
      <c r="B13214" s="258" t="s">
        <v>14</v>
      </c>
    </row>
    <row r="13215">
      <c r="A13215" s="257"/>
      <c r="B13215" s="258" t="s">
        <v>14</v>
      </c>
    </row>
    <row r="13216">
      <c r="A13216" s="257"/>
      <c r="B13216" s="258" t="s">
        <v>14</v>
      </c>
    </row>
    <row r="13217">
      <c r="A13217" s="257"/>
      <c r="B13217" s="258" t="s">
        <v>14</v>
      </c>
    </row>
    <row r="13218">
      <c r="A13218" s="257"/>
      <c r="B13218" s="258" t="s">
        <v>14</v>
      </c>
    </row>
    <row r="13219">
      <c r="A13219" s="257"/>
      <c r="B13219" s="258" t="s">
        <v>14</v>
      </c>
    </row>
    <row r="13220">
      <c r="A13220" s="257"/>
      <c r="B13220" s="258" t="s">
        <v>14</v>
      </c>
    </row>
    <row r="13221">
      <c r="A13221" s="257"/>
      <c r="B13221" s="258" t="s">
        <v>14</v>
      </c>
    </row>
    <row r="13222">
      <c r="A13222" s="257"/>
      <c r="B13222" s="258" t="s">
        <v>14</v>
      </c>
    </row>
    <row r="13223">
      <c r="A13223" s="257"/>
      <c r="B13223" s="258" t="s">
        <v>14</v>
      </c>
    </row>
    <row r="13224">
      <c r="A13224" s="257"/>
      <c r="B13224" s="258" t="s">
        <v>14</v>
      </c>
    </row>
    <row r="13225">
      <c r="A13225" s="257"/>
      <c r="B13225" s="258" t="s">
        <v>14</v>
      </c>
    </row>
    <row r="13226">
      <c r="A13226" s="257"/>
      <c r="B13226" s="258" t="s">
        <v>14</v>
      </c>
    </row>
    <row r="13227">
      <c r="A13227" s="257"/>
      <c r="B13227" s="258" t="s">
        <v>14</v>
      </c>
    </row>
    <row r="13228">
      <c r="A13228" s="257"/>
      <c r="B13228" s="258" t="s">
        <v>14</v>
      </c>
    </row>
    <row r="13229">
      <c r="A13229" s="257"/>
      <c r="B13229" s="258" t="s">
        <v>14</v>
      </c>
    </row>
    <row r="13230">
      <c r="A13230" s="257"/>
      <c r="B13230" s="258" t="s">
        <v>14</v>
      </c>
    </row>
    <row r="13231">
      <c r="A13231" s="257"/>
      <c r="B13231" s="258" t="s">
        <v>14</v>
      </c>
    </row>
    <row r="13232">
      <c r="A13232" s="257"/>
      <c r="B13232" s="258" t="s">
        <v>14</v>
      </c>
    </row>
    <row r="13233">
      <c r="A13233" s="257"/>
      <c r="B13233" s="258" t="s">
        <v>14</v>
      </c>
    </row>
    <row r="13234">
      <c r="A13234" s="257"/>
      <c r="B13234" s="258" t="s">
        <v>14</v>
      </c>
    </row>
    <row r="13235">
      <c r="A13235" s="257"/>
      <c r="B13235" s="258" t="s">
        <v>14</v>
      </c>
    </row>
    <row r="13236">
      <c r="A13236" s="257"/>
      <c r="B13236" s="258" t="s">
        <v>14</v>
      </c>
    </row>
    <row r="13237">
      <c r="A13237" s="257"/>
      <c r="B13237" s="258" t="s">
        <v>14</v>
      </c>
    </row>
    <row r="13238">
      <c r="A13238" s="257"/>
      <c r="B13238" s="258" t="s">
        <v>14</v>
      </c>
    </row>
    <row r="13239">
      <c r="A13239" s="257"/>
      <c r="B13239" s="258" t="s">
        <v>14</v>
      </c>
    </row>
    <row r="13240">
      <c r="A13240" s="257"/>
      <c r="B13240" s="258" t="s">
        <v>14</v>
      </c>
    </row>
    <row r="13241">
      <c r="A13241" s="257"/>
      <c r="B13241" s="258" t="s">
        <v>14</v>
      </c>
    </row>
    <row r="13242">
      <c r="A13242" s="257"/>
      <c r="B13242" s="258" t="s">
        <v>14</v>
      </c>
    </row>
    <row r="13243">
      <c r="A13243" s="257"/>
      <c r="B13243" s="258" t="s">
        <v>14</v>
      </c>
    </row>
    <row r="13244">
      <c r="A13244" s="257"/>
      <c r="B13244" s="258" t="s">
        <v>14</v>
      </c>
    </row>
    <row r="13245">
      <c r="A13245" s="257"/>
      <c r="B13245" s="258" t="s">
        <v>14</v>
      </c>
    </row>
    <row r="13246">
      <c r="A13246" s="257"/>
      <c r="B13246" s="258" t="s">
        <v>14</v>
      </c>
    </row>
    <row r="13247">
      <c r="A13247" s="257"/>
      <c r="B13247" s="258" t="s">
        <v>14</v>
      </c>
    </row>
    <row r="13248">
      <c r="A13248" s="257"/>
      <c r="B13248" s="258" t="s">
        <v>14</v>
      </c>
    </row>
    <row r="13249">
      <c r="A13249" s="257"/>
      <c r="B13249" s="258" t="s">
        <v>14</v>
      </c>
    </row>
    <row r="13250">
      <c r="A13250" s="257"/>
      <c r="B13250" s="258" t="s">
        <v>14</v>
      </c>
    </row>
    <row r="13251">
      <c r="A13251" s="257"/>
      <c r="B13251" s="258" t="s">
        <v>14</v>
      </c>
    </row>
    <row r="13252">
      <c r="A13252" s="257"/>
      <c r="B13252" s="258" t="s">
        <v>14</v>
      </c>
    </row>
    <row r="13253">
      <c r="A13253" s="257"/>
      <c r="B13253" s="258" t="s">
        <v>14</v>
      </c>
    </row>
    <row r="13254">
      <c r="A13254" s="257"/>
      <c r="B13254" s="258" t="s">
        <v>14</v>
      </c>
    </row>
    <row r="13255">
      <c r="A13255" s="257"/>
      <c r="B13255" s="258" t="s">
        <v>14</v>
      </c>
    </row>
    <row r="13256">
      <c r="A13256" s="257"/>
      <c r="B13256" s="258" t="s">
        <v>14</v>
      </c>
    </row>
    <row r="13257">
      <c r="A13257" s="257"/>
      <c r="B13257" s="258" t="s">
        <v>14</v>
      </c>
    </row>
    <row r="13258">
      <c r="A13258" s="257"/>
      <c r="B13258" s="258" t="s">
        <v>14</v>
      </c>
    </row>
    <row r="13259">
      <c r="A13259" s="257"/>
      <c r="B13259" s="258" t="s">
        <v>14</v>
      </c>
    </row>
    <row r="13260">
      <c r="A13260" s="257"/>
      <c r="B13260" s="258" t="s">
        <v>14</v>
      </c>
    </row>
    <row r="13261">
      <c r="A13261" s="257"/>
      <c r="B13261" s="258" t="s">
        <v>14</v>
      </c>
    </row>
    <row r="13262">
      <c r="A13262" s="257"/>
      <c r="B13262" s="258" t="s">
        <v>14</v>
      </c>
    </row>
    <row r="13263">
      <c r="A13263" s="257"/>
      <c r="B13263" s="258" t="s">
        <v>14</v>
      </c>
    </row>
    <row r="13264">
      <c r="A13264" s="257"/>
      <c r="B13264" s="258" t="s">
        <v>14</v>
      </c>
    </row>
    <row r="13265">
      <c r="A13265" s="257"/>
      <c r="B13265" s="258" t="s">
        <v>14</v>
      </c>
    </row>
    <row r="13266">
      <c r="A13266" s="257"/>
      <c r="B13266" s="258" t="s">
        <v>14</v>
      </c>
    </row>
    <row r="13267">
      <c r="A13267" s="257"/>
      <c r="B13267" s="258" t="s">
        <v>14</v>
      </c>
    </row>
    <row r="13268">
      <c r="A13268" s="257"/>
      <c r="B13268" s="258" t="s">
        <v>14</v>
      </c>
    </row>
    <row r="13269">
      <c r="A13269" s="257"/>
      <c r="B13269" s="258" t="s">
        <v>14</v>
      </c>
    </row>
    <row r="13270">
      <c r="A13270" s="257"/>
      <c r="B13270" s="258" t="s">
        <v>14</v>
      </c>
    </row>
    <row r="13271">
      <c r="A13271" s="257"/>
      <c r="B13271" s="258" t="s">
        <v>14</v>
      </c>
    </row>
    <row r="13272">
      <c r="A13272" s="257"/>
      <c r="B13272" s="258" t="s">
        <v>14</v>
      </c>
    </row>
    <row r="13273">
      <c r="A13273" s="257"/>
      <c r="B13273" s="258" t="s">
        <v>14</v>
      </c>
    </row>
    <row r="13274">
      <c r="A13274" s="257"/>
      <c r="B13274" s="258" t="s">
        <v>14</v>
      </c>
    </row>
    <row r="13275">
      <c r="A13275" s="257"/>
      <c r="B13275" s="258" t="s">
        <v>14</v>
      </c>
    </row>
    <row r="13276">
      <c r="A13276" s="257"/>
      <c r="B13276" s="258" t="s">
        <v>14</v>
      </c>
    </row>
    <row r="13277">
      <c r="A13277" s="257"/>
      <c r="B13277" s="258" t="s">
        <v>14</v>
      </c>
    </row>
    <row r="13278">
      <c r="A13278" s="257"/>
      <c r="B13278" s="258" t="s">
        <v>14</v>
      </c>
    </row>
    <row r="13279">
      <c r="A13279" s="257"/>
      <c r="B13279" s="258" t="s">
        <v>14</v>
      </c>
    </row>
    <row r="13280">
      <c r="A13280" s="257"/>
      <c r="B13280" s="258" t="s">
        <v>14</v>
      </c>
    </row>
    <row r="13281">
      <c r="A13281" s="257"/>
      <c r="B13281" s="258" t="s">
        <v>14</v>
      </c>
    </row>
    <row r="13282">
      <c r="A13282" s="257"/>
      <c r="B13282" s="258" t="s">
        <v>14</v>
      </c>
    </row>
    <row r="13283">
      <c r="A13283" s="257"/>
      <c r="B13283" s="258" t="s">
        <v>14</v>
      </c>
    </row>
    <row r="13284">
      <c r="A13284" s="257"/>
      <c r="B13284" s="258" t="s">
        <v>14</v>
      </c>
    </row>
    <row r="13285">
      <c r="A13285" s="257"/>
      <c r="B13285" s="258" t="s">
        <v>14</v>
      </c>
    </row>
    <row r="13286">
      <c r="A13286" s="257"/>
      <c r="B13286" s="258" t="s">
        <v>14</v>
      </c>
    </row>
    <row r="13287">
      <c r="A13287" s="257"/>
      <c r="B13287" s="258" t="s">
        <v>14</v>
      </c>
    </row>
    <row r="13288">
      <c r="A13288" s="257"/>
      <c r="B13288" s="258" t="s">
        <v>14</v>
      </c>
    </row>
    <row r="13289">
      <c r="A13289" s="257"/>
      <c r="B13289" s="258" t="s">
        <v>14</v>
      </c>
    </row>
    <row r="13290">
      <c r="A13290" s="257"/>
      <c r="B13290" s="258" t="s">
        <v>14</v>
      </c>
    </row>
    <row r="13291">
      <c r="A13291" s="257"/>
      <c r="B13291" s="258" t="s">
        <v>14</v>
      </c>
    </row>
    <row r="13292">
      <c r="A13292" s="257"/>
      <c r="B13292" s="258" t="s">
        <v>14</v>
      </c>
    </row>
    <row r="13293">
      <c r="A13293" s="257"/>
      <c r="B13293" s="258" t="s">
        <v>14</v>
      </c>
    </row>
    <row r="13294">
      <c r="A13294" s="257"/>
      <c r="B13294" s="258" t="s">
        <v>14</v>
      </c>
    </row>
    <row r="13295">
      <c r="A13295" s="257"/>
      <c r="B13295" s="258" t="s">
        <v>14</v>
      </c>
    </row>
    <row r="13296">
      <c r="A13296" s="257"/>
      <c r="B13296" s="258" t="s">
        <v>14</v>
      </c>
    </row>
    <row r="13297">
      <c r="A13297" s="257"/>
      <c r="B13297" s="258" t="s">
        <v>14</v>
      </c>
    </row>
    <row r="13298">
      <c r="A13298" s="257"/>
      <c r="B13298" s="258" t="s">
        <v>14</v>
      </c>
    </row>
    <row r="13299">
      <c r="A13299" s="257"/>
      <c r="B13299" s="258" t="s">
        <v>14</v>
      </c>
    </row>
    <row r="13300">
      <c r="A13300" s="257"/>
      <c r="B13300" s="258" t="s">
        <v>14</v>
      </c>
    </row>
    <row r="13301">
      <c r="A13301" s="257"/>
      <c r="B13301" s="258" t="s">
        <v>14</v>
      </c>
    </row>
    <row r="13302">
      <c r="A13302" s="257"/>
      <c r="B13302" s="258" t="s">
        <v>14</v>
      </c>
    </row>
    <row r="13303">
      <c r="A13303" s="257"/>
      <c r="B13303" s="258" t="s">
        <v>14</v>
      </c>
    </row>
    <row r="13304">
      <c r="A13304" s="257"/>
      <c r="B13304" s="258" t="s">
        <v>14</v>
      </c>
    </row>
    <row r="13305">
      <c r="A13305" s="257"/>
      <c r="B13305" s="258" t="s">
        <v>14</v>
      </c>
    </row>
    <row r="13306">
      <c r="A13306" s="257"/>
      <c r="B13306" s="258" t="s">
        <v>14</v>
      </c>
    </row>
    <row r="13307">
      <c r="A13307" s="257"/>
      <c r="B13307" s="258" t="s">
        <v>14</v>
      </c>
    </row>
    <row r="13308">
      <c r="A13308" s="257"/>
      <c r="B13308" s="258" t="s">
        <v>14</v>
      </c>
    </row>
    <row r="13309">
      <c r="A13309" s="257"/>
      <c r="B13309" s="258" t="s">
        <v>14</v>
      </c>
    </row>
    <row r="13310">
      <c r="A13310" s="257"/>
      <c r="B13310" s="258" t="s">
        <v>14</v>
      </c>
    </row>
    <row r="13311">
      <c r="A13311" s="257"/>
      <c r="B13311" s="258" t="s">
        <v>14</v>
      </c>
    </row>
    <row r="13312">
      <c r="A13312" s="257"/>
      <c r="B13312" s="258" t="s">
        <v>14</v>
      </c>
    </row>
    <row r="13313">
      <c r="A13313" s="257"/>
      <c r="B13313" s="258" t="s">
        <v>14</v>
      </c>
    </row>
    <row r="13314">
      <c r="A13314" s="257"/>
      <c r="B13314" s="258" t="s">
        <v>14</v>
      </c>
    </row>
    <row r="13315">
      <c r="A13315" s="257"/>
      <c r="B13315" s="258" t="s">
        <v>14</v>
      </c>
    </row>
    <row r="13316">
      <c r="A13316" s="257"/>
      <c r="B13316" s="258" t="s">
        <v>14</v>
      </c>
    </row>
    <row r="13317">
      <c r="A13317" s="257"/>
      <c r="B13317" s="258" t="s">
        <v>14</v>
      </c>
    </row>
    <row r="13318">
      <c r="A13318" s="257"/>
      <c r="B13318" s="258" t="s">
        <v>14</v>
      </c>
    </row>
    <row r="13319">
      <c r="A13319" s="257"/>
      <c r="B13319" s="258" t="s">
        <v>14</v>
      </c>
    </row>
    <row r="13320">
      <c r="A13320" s="257"/>
      <c r="B13320" s="258" t="s">
        <v>14</v>
      </c>
    </row>
    <row r="13321">
      <c r="A13321" s="257"/>
      <c r="B13321" s="258" t="s">
        <v>14</v>
      </c>
    </row>
    <row r="13322">
      <c r="A13322" s="257"/>
      <c r="B13322" s="258" t="s">
        <v>14</v>
      </c>
    </row>
    <row r="13323">
      <c r="A13323" s="257"/>
      <c r="B13323" s="258" t="s">
        <v>14</v>
      </c>
    </row>
    <row r="13324">
      <c r="A13324" s="257"/>
      <c r="B13324" s="258" t="s">
        <v>14</v>
      </c>
    </row>
    <row r="13325">
      <c r="A13325" s="257"/>
      <c r="B13325" s="258" t="s">
        <v>14</v>
      </c>
    </row>
    <row r="13326">
      <c r="A13326" s="257"/>
      <c r="B13326" s="258" t="s">
        <v>14</v>
      </c>
    </row>
    <row r="13327">
      <c r="A13327" s="257"/>
      <c r="B13327" s="258" t="s">
        <v>14</v>
      </c>
    </row>
    <row r="13328">
      <c r="A13328" s="257"/>
      <c r="B13328" s="258" t="s">
        <v>14</v>
      </c>
    </row>
    <row r="13329">
      <c r="A13329" s="257"/>
      <c r="B13329" s="258" t="s">
        <v>14</v>
      </c>
    </row>
    <row r="13330">
      <c r="A13330" s="257"/>
      <c r="B13330" s="258" t="s">
        <v>14</v>
      </c>
    </row>
    <row r="13331">
      <c r="A13331" s="257"/>
      <c r="B13331" s="258" t="s">
        <v>14</v>
      </c>
    </row>
    <row r="13332">
      <c r="A13332" s="257"/>
      <c r="B13332" s="258" t="s">
        <v>14</v>
      </c>
    </row>
    <row r="13333">
      <c r="A13333" s="257"/>
      <c r="B13333" s="258" t="s">
        <v>14</v>
      </c>
    </row>
    <row r="13334">
      <c r="A13334" s="257"/>
      <c r="B13334" s="258" t="s">
        <v>14</v>
      </c>
    </row>
    <row r="13335">
      <c r="A13335" s="257"/>
      <c r="B13335" s="258" t="s">
        <v>14</v>
      </c>
    </row>
    <row r="13336">
      <c r="A13336" s="257"/>
      <c r="B13336" s="258" t="s">
        <v>14</v>
      </c>
    </row>
    <row r="13337">
      <c r="A13337" s="257"/>
      <c r="B13337" s="258" t="s">
        <v>14</v>
      </c>
    </row>
    <row r="13338">
      <c r="A13338" s="257"/>
      <c r="B13338" s="258" t="s">
        <v>14</v>
      </c>
    </row>
    <row r="13339">
      <c r="A13339" s="257"/>
      <c r="B13339" s="258" t="s">
        <v>14</v>
      </c>
    </row>
    <row r="13340">
      <c r="A13340" s="257"/>
      <c r="B13340" s="258" t="s">
        <v>14</v>
      </c>
    </row>
    <row r="13341">
      <c r="A13341" s="257"/>
      <c r="B13341" s="258" t="s">
        <v>14</v>
      </c>
    </row>
    <row r="13342">
      <c r="A13342" s="257"/>
      <c r="B13342" s="258" t="s">
        <v>14</v>
      </c>
    </row>
    <row r="13343">
      <c r="A13343" s="257"/>
      <c r="B13343" s="258" t="s">
        <v>14</v>
      </c>
    </row>
    <row r="13344">
      <c r="A13344" s="257"/>
      <c r="B13344" s="258" t="s">
        <v>14</v>
      </c>
    </row>
    <row r="13345">
      <c r="A13345" s="257"/>
      <c r="B13345" s="258" t="s">
        <v>14</v>
      </c>
    </row>
    <row r="13346">
      <c r="A13346" s="257"/>
      <c r="B13346" s="258" t="s">
        <v>14</v>
      </c>
    </row>
    <row r="13347">
      <c r="A13347" s="257"/>
      <c r="B13347" s="258" t="s">
        <v>14</v>
      </c>
    </row>
    <row r="13348">
      <c r="A13348" s="257"/>
      <c r="B13348" s="258" t="s">
        <v>14</v>
      </c>
    </row>
    <row r="13349">
      <c r="A13349" s="257"/>
      <c r="B13349" s="258" t="s">
        <v>14</v>
      </c>
    </row>
    <row r="13350">
      <c r="A13350" s="257"/>
      <c r="B13350" s="258" t="s">
        <v>14</v>
      </c>
    </row>
    <row r="13351">
      <c r="A13351" s="257"/>
      <c r="B13351" s="258" t="s">
        <v>14</v>
      </c>
    </row>
    <row r="13352">
      <c r="A13352" s="257"/>
      <c r="B13352" s="258" t="s">
        <v>14</v>
      </c>
    </row>
    <row r="13353">
      <c r="A13353" s="257"/>
      <c r="B13353" s="258" t="s">
        <v>14</v>
      </c>
    </row>
    <row r="13354">
      <c r="A13354" s="257"/>
      <c r="B13354" s="258" t="s">
        <v>14</v>
      </c>
    </row>
    <row r="13355">
      <c r="A13355" s="257"/>
      <c r="B13355" s="258" t="s">
        <v>14</v>
      </c>
    </row>
    <row r="13356">
      <c r="A13356" s="257"/>
      <c r="B13356" s="258" t="s">
        <v>14</v>
      </c>
    </row>
    <row r="13357">
      <c r="A13357" s="257"/>
      <c r="B13357" s="258" t="s">
        <v>14</v>
      </c>
    </row>
    <row r="13358">
      <c r="A13358" s="257"/>
      <c r="B13358" s="258" t="s">
        <v>14</v>
      </c>
    </row>
    <row r="13359">
      <c r="A13359" s="257"/>
      <c r="B13359" s="258" t="s">
        <v>14</v>
      </c>
    </row>
    <row r="13360">
      <c r="A13360" s="257"/>
      <c r="B13360" s="258" t="s">
        <v>14</v>
      </c>
    </row>
    <row r="13361">
      <c r="A13361" s="257"/>
      <c r="B13361" s="258" t="s">
        <v>14</v>
      </c>
    </row>
    <row r="13362">
      <c r="A13362" s="257"/>
      <c r="B13362" s="258" t="s">
        <v>14</v>
      </c>
    </row>
    <row r="13363">
      <c r="A13363" s="257"/>
      <c r="B13363" s="258" t="s">
        <v>14</v>
      </c>
    </row>
    <row r="13364">
      <c r="A13364" s="257"/>
      <c r="B13364" s="258" t="s">
        <v>14</v>
      </c>
    </row>
    <row r="13365">
      <c r="A13365" s="257"/>
      <c r="B13365" s="258" t="s">
        <v>14</v>
      </c>
    </row>
    <row r="13366">
      <c r="A13366" s="257"/>
      <c r="B13366" s="258" t="s">
        <v>14</v>
      </c>
    </row>
    <row r="13367">
      <c r="A13367" s="257"/>
      <c r="B13367" s="258" t="s">
        <v>14</v>
      </c>
    </row>
    <row r="13368">
      <c r="A13368" s="257"/>
      <c r="B13368" s="258" t="s">
        <v>14</v>
      </c>
    </row>
    <row r="13369">
      <c r="A13369" s="257"/>
      <c r="B13369" s="258" t="s">
        <v>14</v>
      </c>
    </row>
    <row r="13370">
      <c r="A13370" s="257"/>
      <c r="B13370" s="258" t="s">
        <v>14</v>
      </c>
    </row>
    <row r="13371">
      <c r="A13371" s="257"/>
      <c r="B13371" s="258" t="s">
        <v>14</v>
      </c>
    </row>
    <row r="13372">
      <c r="A13372" s="257"/>
      <c r="B13372" s="258" t="s">
        <v>14</v>
      </c>
    </row>
    <row r="13373">
      <c r="A13373" s="257"/>
      <c r="B13373" s="258" t="s">
        <v>14</v>
      </c>
    </row>
    <row r="13374">
      <c r="A13374" s="257"/>
      <c r="B13374" s="258" t="s">
        <v>14</v>
      </c>
    </row>
    <row r="13375">
      <c r="A13375" s="257"/>
      <c r="B13375" s="258" t="s">
        <v>14</v>
      </c>
    </row>
    <row r="13376">
      <c r="A13376" s="257"/>
      <c r="B13376" s="258" t="s">
        <v>14</v>
      </c>
    </row>
    <row r="13377">
      <c r="A13377" s="257"/>
      <c r="B13377" s="258" t="s">
        <v>14</v>
      </c>
    </row>
    <row r="13378">
      <c r="A13378" s="257"/>
      <c r="B13378" s="258" t="s">
        <v>14</v>
      </c>
    </row>
    <row r="13379">
      <c r="A13379" s="257"/>
      <c r="B13379" s="258" t="s">
        <v>14</v>
      </c>
    </row>
    <row r="13380">
      <c r="A13380" s="257"/>
      <c r="B13380" s="258" t="s">
        <v>14</v>
      </c>
    </row>
    <row r="13381">
      <c r="A13381" s="257"/>
      <c r="B13381" s="258" t="s">
        <v>14</v>
      </c>
    </row>
    <row r="13382">
      <c r="A13382" s="257"/>
      <c r="B13382" s="258" t="s">
        <v>14</v>
      </c>
    </row>
    <row r="13383">
      <c r="A13383" s="257"/>
      <c r="B13383" s="258" t="s">
        <v>14</v>
      </c>
    </row>
    <row r="13384">
      <c r="A13384" s="257"/>
      <c r="B13384" s="258" t="s">
        <v>14</v>
      </c>
    </row>
    <row r="13385">
      <c r="A13385" s="257"/>
      <c r="B13385" s="258" t="s">
        <v>14</v>
      </c>
    </row>
    <row r="13386">
      <c r="A13386" s="257"/>
      <c r="B13386" s="258" t="s">
        <v>14</v>
      </c>
    </row>
    <row r="13387">
      <c r="A13387" s="257"/>
      <c r="B13387" s="258" t="s">
        <v>14</v>
      </c>
    </row>
    <row r="13388">
      <c r="A13388" s="257"/>
      <c r="B13388" s="258" t="s">
        <v>14</v>
      </c>
    </row>
    <row r="13389">
      <c r="A13389" s="257"/>
      <c r="B13389" s="258" t="s">
        <v>14</v>
      </c>
    </row>
    <row r="13390">
      <c r="A13390" s="257"/>
      <c r="B13390" s="258" t="s">
        <v>14</v>
      </c>
    </row>
    <row r="13391">
      <c r="A13391" s="257"/>
      <c r="B13391" s="258" t="s">
        <v>14</v>
      </c>
    </row>
    <row r="13392">
      <c r="A13392" s="257"/>
      <c r="B13392" s="258" t="s">
        <v>14</v>
      </c>
    </row>
    <row r="13393">
      <c r="A13393" s="257"/>
      <c r="B13393" s="258" t="s">
        <v>14</v>
      </c>
    </row>
    <row r="13394">
      <c r="A13394" s="257"/>
      <c r="B13394" s="258" t="s">
        <v>14</v>
      </c>
    </row>
    <row r="13395">
      <c r="A13395" s="257"/>
      <c r="B13395" s="258" t="s">
        <v>14</v>
      </c>
    </row>
    <row r="13396">
      <c r="A13396" s="257"/>
      <c r="B13396" s="258" t="s">
        <v>14</v>
      </c>
    </row>
    <row r="13397">
      <c r="A13397" s="257"/>
      <c r="B13397" s="258" t="s">
        <v>14</v>
      </c>
    </row>
    <row r="13398">
      <c r="A13398" s="257"/>
      <c r="B13398" s="258" t="s">
        <v>14</v>
      </c>
    </row>
    <row r="13399">
      <c r="A13399" s="257"/>
      <c r="B13399" s="258" t="s">
        <v>14</v>
      </c>
    </row>
    <row r="13400">
      <c r="A13400" s="257"/>
      <c r="B13400" s="258" t="s">
        <v>14</v>
      </c>
    </row>
    <row r="13401">
      <c r="A13401" s="257"/>
      <c r="B13401" s="258" t="s">
        <v>14</v>
      </c>
    </row>
    <row r="13402">
      <c r="A13402" s="257"/>
      <c r="B13402" s="258" t="s">
        <v>14</v>
      </c>
    </row>
    <row r="13403">
      <c r="A13403" s="257"/>
      <c r="B13403" s="258" t="s">
        <v>14</v>
      </c>
    </row>
    <row r="13404">
      <c r="A13404" s="257"/>
      <c r="B13404" s="258" t="s">
        <v>14</v>
      </c>
    </row>
    <row r="13405">
      <c r="A13405" s="257"/>
      <c r="B13405" s="258" t="s">
        <v>14</v>
      </c>
    </row>
    <row r="13406">
      <c r="A13406" s="257"/>
      <c r="B13406" s="258" t="s">
        <v>14</v>
      </c>
    </row>
    <row r="13407">
      <c r="A13407" s="257"/>
      <c r="B13407" s="258" t="s">
        <v>14</v>
      </c>
    </row>
    <row r="13408">
      <c r="A13408" s="257"/>
      <c r="B13408" s="258" t="s">
        <v>14</v>
      </c>
    </row>
    <row r="13409">
      <c r="A13409" s="257"/>
      <c r="B13409" s="258" t="s">
        <v>14</v>
      </c>
    </row>
    <row r="13410">
      <c r="A13410" s="257"/>
      <c r="B13410" s="258" t="s">
        <v>14</v>
      </c>
    </row>
    <row r="13411">
      <c r="A13411" s="257"/>
      <c r="B13411" s="258" t="s">
        <v>14</v>
      </c>
    </row>
    <row r="13412">
      <c r="A13412" s="257"/>
      <c r="B13412" s="258" t="s">
        <v>14</v>
      </c>
    </row>
    <row r="13413">
      <c r="A13413" s="257"/>
      <c r="B13413" s="258" t="s">
        <v>14</v>
      </c>
    </row>
    <row r="13414">
      <c r="A13414" s="257"/>
      <c r="B13414" s="258" t="s">
        <v>14</v>
      </c>
    </row>
    <row r="13415">
      <c r="A13415" s="257"/>
      <c r="B13415" s="258" t="s">
        <v>14</v>
      </c>
    </row>
    <row r="13416">
      <c r="A13416" s="257"/>
      <c r="B13416" s="258" t="s">
        <v>14</v>
      </c>
    </row>
    <row r="13417">
      <c r="A13417" s="257"/>
      <c r="B13417" s="258" t="s">
        <v>14</v>
      </c>
    </row>
    <row r="13418">
      <c r="A13418" s="257"/>
      <c r="B13418" s="258" t="s">
        <v>14</v>
      </c>
    </row>
    <row r="13419">
      <c r="A13419" s="257"/>
      <c r="B13419" s="258" t="s">
        <v>14</v>
      </c>
    </row>
    <row r="13420">
      <c r="A13420" s="257"/>
      <c r="B13420" s="258" t="s">
        <v>14</v>
      </c>
    </row>
    <row r="13421">
      <c r="A13421" s="257"/>
      <c r="B13421" s="258" t="s">
        <v>14</v>
      </c>
    </row>
    <row r="13422">
      <c r="A13422" s="257"/>
      <c r="B13422" s="258" t="s">
        <v>14</v>
      </c>
    </row>
    <row r="13423">
      <c r="A13423" s="257"/>
      <c r="B13423" s="258" t="s">
        <v>14</v>
      </c>
    </row>
    <row r="13424">
      <c r="A13424" s="257"/>
      <c r="B13424" s="258" t="s">
        <v>14</v>
      </c>
    </row>
    <row r="13425">
      <c r="A13425" s="257"/>
      <c r="B13425" s="258" t="s">
        <v>14</v>
      </c>
    </row>
    <row r="13426">
      <c r="A13426" s="257"/>
      <c r="B13426" s="258" t="s">
        <v>14</v>
      </c>
    </row>
    <row r="13427">
      <c r="A13427" s="257"/>
      <c r="B13427" s="258" t="s">
        <v>14</v>
      </c>
    </row>
    <row r="13428">
      <c r="A13428" s="257"/>
      <c r="B13428" s="258" t="s">
        <v>14</v>
      </c>
    </row>
    <row r="13429">
      <c r="A13429" s="257"/>
      <c r="B13429" s="258" t="s">
        <v>14</v>
      </c>
    </row>
    <row r="13430">
      <c r="A13430" s="257"/>
      <c r="B13430" s="258" t="s">
        <v>14</v>
      </c>
    </row>
    <row r="13431">
      <c r="A13431" s="257"/>
      <c r="B13431" s="258" t="s">
        <v>14</v>
      </c>
    </row>
    <row r="13432">
      <c r="A13432" s="257"/>
      <c r="B13432" s="258" t="s">
        <v>14</v>
      </c>
    </row>
    <row r="13433">
      <c r="A13433" s="257"/>
      <c r="B13433" s="258" t="s">
        <v>14</v>
      </c>
    </row>
    <row r="13434">
      <c r="A13434" s="257"/>
      <c r="B13434" s="258" t="s">
        <v>14</v>
      </c>
    </row>
    <row r="13435">
      <c r="A13435" s="257"/>
      <c r="B13435" s="258" t="s">
        <v>14</v>
      </c>
    </row>
    <row r="13436">
      <c r="A13436" s="257"/>
      <c r="B13436" s="258" t="s">
        <v>14</v>
      </c>
    </row>
    <row r="13437">
      <c r="A13437" s="257"/>
      <c r="B13437" s="258" t="s">
        <v>14</v>
      </c>
    </row>
    <row r="13438">
      <c r="A13438" s="257"/>
      <c r="B13438" s="258" t="s">
        <v>14</v>
      </c>
    </row>
    <row r="13439">
      <c r="A13439" s="257"/>
      <c r="B13439" s="258" t="s">
        <v>14</v>
      </c>
    </row>
    <row r="13440">
      <c r="A13440" s="257"/>
      <c r="B13440" s="258" t="s">
        <v>14</v>
      </c>
    </row>
    <row r="13441">
      <c r="A13441" s="257"/>
      <c r="B13441" s="258" t="s">
        <v>14</v>
      </c>
    </row>
    <row r="13442">
      <c r="A13442" s="257"/>
      <c r="B13442" s="258" t="s">
        <v>14</v>
      </c>
    </row>
    <row r="13443">
      <c r="A13443" s="257"/>
      <c r="B13443" s="258" t="s">
        <v>14</v>
      </c>
    </row>
    <row r="13444">
      <c r="A13444" s="257"/>
      <c r="B13444" s="258" t="s">
        <v>14</v>
      </c>
    </row>
    <row r="13445">
      <c r="A13445" s="257"/>
      <c r="B13445" s="258" t="s">
        <v>14</v>
      </c>
    </row>
    <row r="13446">
      <c r="A13446" s="257"/>
      <c r="B13446" s="258" t="s">
        <v>14</v>
      </c>
    </row>
    <row r="13447">
      <c r="A13447" s="257"/>
      <c r="B13447" s="258" t="s">
        <v>14</v>
      </c>
    </row>
    <row r="13448">
      <c r="A13448" s="257"/>
      <c r="B13448" s="258" t="s">
        <v>14</v>
      </c>
    </row>
    <row r="13449">
      <c r="A13449" s="257"/>
      <c r="B13449" s="258" t="s">
        <v>14</v>
      </c>
    </row>
    <row r="13450">
      <c r="A13450" s="257"/>
      <c r="B13450" s="258" t="s">
        <v>14</v>
      </c>
    </row>
    <row r="13451">
      <c r="A13451" s="257"/>
      <c r="B13451" s="258" t="s">
        <v>14</v>
      </c>
    </row>
    <row r="13452">
      <c r="A13452" s="257"/>
      <c r="B13452" s="258" t="s">
        <v>14</v>
      </c>
    </row>
    <row r="13453">
      <c r="A13453" s="257"/>
      <c r="B13453" s="258" t="s">
        <v>14</v>
      </c>
    </row>
    <row r="13454">
      <c r="A13454" s="257"/>
      <c r="B13454" s="258" t="s">
        <v>14</v>
      </c>
    </row>
    <row r="13455">
      <c r="A13455" s="257"/>
      <c r="B13455" s="258" t="s">
        <v>14</v>
      </c>
    </row>
    <row r="13456">
      <c r="A13456" s="257"/>
      <c r="B13456" s="258" t="s">
        <v>14</v>
      </c>
    </row>
    <row r="13457">
      <c r="A13457" s="257"/>
      <c r="B13457" s="258" t="s">
        <v>14</v>
      </c>
    </row>
    <row r="13458">
      <c r="A13458" s="257"/>
      <c r="B13458" s="258" t="s">
        <v>14</v>
      </c>
    </row>
    <row r="13459">
      <c r="A13459" s="257"/>
      <c r="B13459" s="258" t="s">
        <v>14</v>
      </c>
    </row>
    <row r="13460">
      <c r="A13460" s="257"/>
      <c r="B13460" s="258" t="s">
        <v>14</v>
      </c>
    </row>
    <row r="13461">
      <c r="A13461" s="257"/>
      <c r="B13461" s="258" t="s">
        <v>14</v>
      </c>
    </row>
    <row r="13462">
      <c r="A13462" s="257"/>
      <c r="B13462" s="258" t="s">
        <v>14</v>
      </c>
    </row>
    <row r="13463">
      <c r="A13463" s="257"/>
      <c r="B13463" s="258" t="s">
        <v>14</v>
      </c>
    </row>
    <row r="13464">
      <c r="A13464" s="257"/>
      <c r="B13464" s="258" t="s">
        <v>14</v>
      </c>
    </row>
    <row r="13465">
      <c r="A13465" s="257"/>
      <c r="B13465" s="258" t="s">
        <v>14</v>
      </c>
    </row>
    <row r="13466">
      <c r="A13466" s="257"/>
      <c r="B13466" s="258" t="s">
        <v>14</v>
      </c>
    </row>
    <row r="13467">
      <c r="A13467" s="257"/>
      <c r="B13467" s="258" t="s">
        <v>14</v>
      </c>
    </row>
    <row r="13468">
      <c r="A13468" s="257"/>
      <c r="B13468" s="258" t="s">
        <v>14</v>
      </c>
    </row>
    <row r="13469">
      <c r="A13469" s="257"/>
      <c r="B13469" s="258" t="s">
        <v>14</v>
      </c>
    </row>
    <row r="13470">
      <c r="A13470" s="257"/>
      <c r="B13470" s="258" t="s">
        <v>14</v>
      </c>
    </row>
    <row r="13471">
      <c r="A13471" s="257"/>
      <c r="B13471" s="258" t="s">
        <v>14</v>
      </c>
    </row>
    <row r="13472">
      <c r="A13472" s="257"/>
      <c r="B13472" s="258" t="s">
        <v>14</v>
      </c>
    </row>
    <row r="13473">
      <c r="A13473" s="257"/>
      <c r="B13473" s="258" t="s">
        <v>14</v>
      </c>
    </row>
    <row r="13474">
      <c r="A13474" s="257"/>
      <c r="B13474" s="258" t="s">
        <v>14</v>
      </c>
    </row>
    <row r="13475">
      <c r="A13475" s="257"/>
      <c r="B13475" s="258" t="s">
        <v>14</v>
      </c>
    </row>
    <row r="13476">
      <c r="A13476" s="257"/>
      <c r="B13476" s="258" t="s">
        <v>14</v>
      </c>
    </row>
    <row r="13477">
      <c r="A13477" s="257"/>
      <c r="B13477" s="258" t="s">
        <v>14</v>
      </c>
    </row>
    <row r="13478">
      <c r="A13478" s="257"/>
      <c r="B13478" s="258" t="s">
        <v>14</v>
      </c>
    </row>
    <row r="13479">
      <c r="A13479" s="257"/>
      <c r="B13479" s="258" t="s">
        <v>14</v>
      </c>
    </row>
    <row r="13480">
      <c r="A13480" s="257"/>
      <c r="B13480" s="258" t="s">
        <v>14</v>
      </c>
    </row>
    <row r="13481">
      <c r="A13481" s="257"/>
      <c r="B13481" s="258" t="s">
        <v>14</v>
      </c>
    </row>
    <row r="13482">
      <c r="A13482" s="257"/>
      <c r="B13482" s="258" t="s">
        <v>14</v>
      </c>
    </row>
    <row r="13483">
      <c r="A13483" s="257"/>
      <c r="B13483" s="258" t="s">
        <v>14</v>
      </c>
    </row>
    <row r="13484">
      <c r="A13484" s="257"/>
      <c r="B13484" s="258" t="s">
        <v>14</v>
      </c>
    </row>
    <row r="13485">
      <c r="A13485" s="257"/>
      <c r="B13485" s="258" t="s">
        <v>14</v>
      </c>
    </row>
    <row r="13486">
      <c r="A13486" s="257"/>
      <c r="B13486" s="258" t="s">
        <v>14</v>
      </c>
    </row>
    <row r="13487">
      <c r="A13487" s="257"/>
      <c r="B13487" s="258" t="s">
        <v>14</v>
      </c>
    </row>
    <row r="13488">
      <c r="A13488" s="257"/>
      <c r="B13488" s="258" t="s">
        <v>14</v>
      </c>
    </row>
    <row r="13489">
      <c r="A13489" s="257"/>
      <c r="B13489" s="258" t="s">
        <v>14</v>
      </c>
    </row>
    <row r="13490">
      <c r="A13490" s="257"/>
      <c r="B13490" s="258" t="s">
        <v>14</v>
      </c>
    </row>
    <row r="13491">
      <c r="A13491" s="257"/>
      <c r="B13491" s="258" t="s">
        <v>14</v>
      </c>
    </row>
    <row r="13492">
      <c r="A13492" s="257"/>
      <c r="B13492" s="258" t="s">
        <v>14</v>
      </c>
    </row>
    <row r="13493">
      <c r="A13493" s="257"/>
      <c r="B13493" s="258" t="s">
        <v>14</v>
      </c>
    </row>
    <row r="13494">
      <c r="A13494" s="257"/>
      <c r="B13494" s="258" t="s">
        <v>14</v>
      </c>
    </row>
    <row r="13495">
      <c r="A13495" s="257"/>
      <c r="B13495" s="258" t="s">
        <v>14</v>
      </c>
    </row>
    <row r="13496">
      <c r="A13496" s="257"/>
      <c r="B13496" s="258" t="s">
        <v>14</v>
      </c>
    </row>
    <row r="13497">
      <c r="A13497" s="257"/>
      <c r="B13497" s="258" t="s">
        <v>14</v>
      </c>
    </row>
    <row r="13498">
      <c r="A13498" s="257"/>
      <c r="B13498" s="258" t="s">
        <v>14</v>
      </c>
    </row>
    <row r="13499">
      <c r="A13499" s="257"/>
      <c r="B13499" s="258" t="s">
        <v>14</v>
      </c>
    </row>
    <row r="13500">
      <c r="A13500" s="257"/>
      <c r="B13500" s="258" t="s">
        <v>14</v>
      </c>
    </row>
    <row r="13501">
      <c r="A13501" s="257"/>
      <c r="B13501" s="258" t="s">
        <v>14</v>
      </c>
    </row>
    <row r="13502">
      <c r="A13502" s="257"/>
      <c r="B13502" s="258" t="s">
        <v>14</v>
      </c>
    </row>
    <row r="13503">
      <c r="A13503" s="257"/>
      <c r="B13503" s="258" t="s">
        <v>14</v>
      </c>
    </row>
    <row r="13504">
      <c r="A13504" s="257"/>
      <c r="B13504" s="258" t="s">
        <v>14</v>
      </c>
    </row>
    <row r="13505">
      <c r="A13505" s="257"/>
      <c r="B13505" s="258" t="s">
        <v>14</v>
      </c>
    </row>
    <row r="13506">
      <c r="A13506" s="257"/>
      <c r="B13506" s="258" t="s">
        <v>14</v>
      </c>
    </row>
    <row r="13507">
      <c r="A13507" s="257"/>
      <c r="B13507" s="258" t="s">
        <v>14</v>
      </c>
    </row>
    <row r="13508">
      <c r="A13508" s="257"/>
      <c r="B13508" s="258" t="s">
        <v>14</v>
      </c>
    </row>
    <row r="13509">
      <c r="A13509" s="257"/>
      <c r="B13509" s="258" t="s">
        <v>14</v>
      </c>
    </row>
    <row r="13510">
      <c r="A13510" s="257"/>
      <c r="B13510" s="258" t="s">
        <v>14</v>
      </c>
    </row>
    <row r="13511">
      <c r="A13511" s="257"/>
      <c r="B13511" s="258" t="s">
        <v>14</v>
      </c>
    </row>
    <row r="13512">
      <c r="A13512" s="257"/>
      <c r="B13512" s="258" t="s">
        <v>14</v>
      </c>
    </row>
    <row r="13513">
      <c r="A13513" s="257"/>
      <c r="B13513" s="258" t="s">
        <v>14</v>
      </c>
    </row>
    <row r="13514">
      <c r="A13514" s="257"/>
      <c r="B13514" s="258" t="s">
        <v>14</v>
      </c>
    </row>
    <row r="13515">
      <c r="A13515" s="257"/>
      <c r="B13515" s="258" t="s">
        <v>14</v>
      </c>
    </row>
    <row r="13516">
      <c r="A13516" s="257"/>
      <c r="B13516" s="258" t="s">
        <v>14</v>
      </c>
    </row>
    <row r="13517">
      <c r="A13517" s="257"/>
      <c r="B13517" s="258" t="s">
        <v>14</v>
      </c>
    </row>
    <row r="13518">
      <c r="A13518" s="257"/>
      <c r="B13518" s="258" t="s">
        <v>14</v>
      </c>
    </row>
    <row r="13519">
      <c r="A13519" s="257"/>
      <c r="B13519" s="258" t="s">
        <v>14</v>
      </c>
    </row>
    <row r="13520">
      <c r="A13520" s="257"/>
      <c r="B13520" s="258" t="s">
        <v>14</v>
      </c>
    </row>
    <row r="13521">
      <c r="A13521" s="257"/>
      <c r="B13521" s="258" t="s">
        <v>14</v>
      </c>
    </row>
    <row r="13522">
      <c r="A13522" s="257"/>
      <c r="B13522" s="258" t="s">
        <v>14</v>
      </c>
    </row>
    <row r="13523">
      <c r="A13523" s="257"/>
      <c r="B13523" s="258" t="s">
        <v>14</v>
      </c>
    </row>
    <row r="13524">
      <c r="A13524" s="257"/>
      <c r="B13524" s="258" t="s">
        <v>14</v>
      </c>
    </row>
    <row r="13525">
      <c r="A13525" s="257"/>
      <c r="B13525" s="258" t="s">
        <v>14</v>
      </c>
    </row>
    <row r="13526">
      <c r="A13526" s="257"/>
      <c r="B13526" s="258" t="s">
        <v>14</v>
      </c>
    </row>
    <row r="13527">
      <c r="A13527" s="257"/>
      <c r="B13527" s="258" t="s">
        <v>14</v>
      </c>
    </row>
    <row r="13528">
      <c r="A13528" s="257"/>
      <c r="B13528" s="258" t="s">
        <v>14</v>
      </c>
    </row>
    <row r="13529">
      <c r="A13529" s="257"/>
      <c r="B13529" s="258" t="s">
        <v>14</v>
      </c>
    </row>
    <row r="13530">
      <c r="A13530" s="257"/>
      <c r="B13530" s="258" t="s">
        <v>14</v>
      </c>
    </row>
    <row r="13531">
      <c r="A13531" s="257"/>
      <c r="B13531" s="258" t="s">
        <v>14</v>
      </c>
    </row>
    <row r="13532">
      <c r="A13532" s="257"/>
      <c r="B13532" s="258" t="s">
        <v>14</v>
      </c>
    </row>
    <row r="13533">
      <c r="A13533" s="257"/>
      <c r="B13533" s="258" t="s">
        <v>14</v>
      </c>
    </row>
    <row r="13534">
      <c r="A13534" s="257"/>
      <c r="B13534" s="258" t="s">
        <v>14</v>
      </c>
    </row>
    <row r="13535">
      <c r="A13535" s="257"/>
      <c r="B13535" s="258" t="s">
        <v>14</v>
      </c>
    </row>
    <row r="13536">
      <c r="A13536" s="257"/>
      <c r="B13536" s="258" t="s">
        <v>14</v>
      </c>
    </row>
    <row r="13537">
      <c r="A13537" s="257"/>
      <c r="B13537" s="258" t="s">
        <v>14</v>
      </c>
    </row>
    <row r="13538">
      <c r="A13538" s="257"/>
      <c r="B13538" s="258" t="s">
        <v>14</v>
      </c>
    </row>
    <row r="13539">
      <c r="A13539" s="257"/>
      <c r="B13539" s="258" t="s">
        <v>14</v>
      </c>
    </row>
    <row r="13540">
      <c r="A13540" s="257"/>
      <c r="B13540" s="258" t="s">
        <v>14</v>
      </c>
    </row>
    <row r="13541">
      <c r="A13541" s="257"/>
      <c r="B13541" s="258" t="s">
        <v>14</v>
      </c>
    </row>
    <row r="13542">
      <c r="A13542" s="257"/>
      <c r="B13542" s="258" t="s">
        <v>14</v>
      </c>
    </row>
    <row r="13543">
      <c r="A13543" s="257"/>
      <c r="B13543" s="258" t="s">
        <v>14</v>
      </c>
    </row>
    <row r="13544">
      <c r="A13544" s="257"/>
      <c r="B13544" s="258" t="s">
        <v>14</v>
      </c>
    </row>
    <row r="13545">
      <c r="A13545" s="257"/>
      <c r="B13545" s="258" t="s">
        <v>14</v>
      </c>
    </row>
    <row r="13546">
      <c r="A13546" s="257"/>
      <c r="B13546" s="258" t="s">
        <v>14</v>
      </c>
    </row>
    <row r="13547">
      <c r="A13547" s="257"/>
      <c r="B13547" s="258" t="s">
        <v>14</v>
      </c>
    </row>
    <row r="13548">
      <c r="A13548" s="257"/>
      <c r="B13548" s="258" t="s">
        <v>14</v>
      </c>
    </row>
    <row r="13549">
      <c r="A13549" s="257"/>
      <c r="B13549" s="258" t="s">
        <v>14</v>
      </c>
    </row>
    <row r="13550">
      <c r="A13550" s="257"/>
      <c r="B13550" s="258" t="s">
        <v>14</v>
      </c>
    </row>
    <row r="13551">
      <c r="A13551" s="257"/>
      <c r="B13551" s="258" t="s">
        <v>14</v>
      </c>
    </row>
    <row r="13552">
      <c r="A13552" s="257"/>
      <c r="B13552" s="258" t="s">
        <v>14</v>
      </c>
    </row>
    <row r="13553">
      <c r="A13553" s="257"/>
      <c r="B13553" s="258" t="s">
        <v>14</v>
      </c>
    </row>
    <row r="13554">
      <c r="A13554" s="257"/>
      <c r="B13554" s="258" t="s">
        <v>14</v>
      </c>
    </row>
    <row r="13555">
      <c r="A13555" s="257"/>
      <c r="B13555" s="258" t="s">
        <v>14</v>
      </c>
    </row>
    <row r="13556">
      <c r="A13556" s="257"/>
      <c r="B13556" s="258" t="s">
        <v>14</v>
      </c>
    </row>
    <row r="13557">
      <c r="A13557" s="257"/>
      <c r="B13557" s="258" t="s">
        <v>14</v>
      </c>
    </row>
    <row r="13558">
      <c r="A13558" s="257"/>
      <c r="B13558" s="258" t="s">
        <v>14</v>
      </c>
    </row>
    <row r="13559">
      <c r="A13559" s="257"/>
      <c r="B13559" s="258" t="s">
        <v>14</v>
      </c>
    </row>
    <row r="13560">
      <c r="A13560" s="257"/>
      <c r="B13560" s="258" t="s">
        <v>14</v>
      </c>
    </row>
    <row r="13561">
      <c r="A13561" s="257"/>
      <c r="B13561" s="258" t="s">
        <v>14</v>
      </c>
    </row>
    <row r="13562">
      <c r="A13562" s="257"/>
      <c r="B13562" s="258" t="s">
        <v>14</v>
      </c>
    </row>
    <row r="13563">
      <c r="A13563" s="257"/>
      <c r="B13563" s="258" t="s">
        <v>14</v>
      </c>
    </row>
    <row r="13564">
      <c r="A13564" s="257"/>
      <c r="B13564" s="258" t="s">
        <v>14</v>
      </c>
    </row>
    <row r="13565">
      <c r="A13565" s="257"/>
      <c r="B13565" s="258" t="s">
        <v>14</v>
      </c>
    </row>
    <row r="13566">
      <c r="A13566" s="257"/>
      <c r="B13566" s="258" t="s">
        <v>14</v>
      </c>
    </row>
    <row r="13567">
      <c r="A13567" s="257"/>
      <c r="B13567" s="258" t="s">
        <v>14</v>
      </c>
    </row>
    <row r="13568">
      <c r="A13568" s="257"/>
      <c r="B13568" s="258" t="s">
        <v>14</v>
      </c>
    </row>
    <row r="13569">
      <c r="A13569" s="257"/>
      <c r="B13569" s="258" t="s">
        <v>14</v>
      </c>
    </row>
    <row r="13570">
      <c r="A13570" s="257"/>
      <c r="B13570" s="258" t="s">
        <v>14</v>
      </c>
    </row>
    <row r="13571">
      <c r="A13571" s="257"/>
      <c r="B13571" s="258" t="s">
        <v>14</v>
      </c>
    </row>
    <row r="13572">
      <c r="A13572" s="257"/>
      <c r="B13572" s="258" t="s">
        <v>14</v>
      </c>
    </row>
    <row r="13573">
      <c r="A13573" s="257"/>
      <c r="B13573" s="258" t="s">
        <v>14</v>
      </c>
    </row>
    <row r="13574">
      <c r="A13574" s="257"/>
      <c r="B13574" s="258" t="s">
        <v>14</v>
      </c>
    </row>
    <row r="13575">
      <c r="A13575" s="257"/>
      <c r="B13575" s="258" t="s">
        <v>14</v>
      </c>
    </row>
    <row r="13576">
      <c r="A13576" s="257"/>
      <c r="B13576" s="258" t="s">
        <v>14</v>
      </c>
    </row>
    <row r="13577">
      <c r="A13577" s="257"/>
      <c r="B13577" s="258" t="s">
        <v>14</v>
      </c>
    </row>
    <row r="13578">
      <c r="A13578" s="257"/>
      <c r="B13578" s="258" t="s">
        <v>14</v>
      </c>
    </row>
    <row r="13579">
      <c r="A13579" s="257"/>
      <c r="B13579" s="258" t="s">
        <v>14</v>
      </c>
    </row>
    <row r="13580">
      <c r="A13580" s="257"/>
      <c r="B13580" s="258" t="s">
        <v>14</v>
      </c>
    </row>
    <row r="13581">
      <c r="A13581" s="257"/>
      <c r="B13581" s="258" t="s">
        <v>14</v>
      </c>
    </row>
    <row r="13582">
      <c r="A13582" s="257"/>
      <c r="B13582" s="258" t="s">
        <v>14</v>
      </c>
    </row>
    <row r="13583">
      <c r="A13583" s="257"/>
      <c r="B13583" s="258" t="s">
        <v>14</v>
      </c>
    </row>
    <row r="13584">
      <c r="A13584" s="257"/>
      <c r="B13584" s="258" t="s">
        <v>14</v>
      </c>
    </row>
    <row r="13585">
      <c r="A13585" s="257"/>
      <c r="B13585" s="258" t="s">
        <v>14</v>
      </c>
    </row>
    <row r="13586">
      <c r="A13586" s="257"/>
      <c r="B13586" s="258" t="s">
        <v>14</v>
      </c>
    </row>
    <row r="13587">
      <c r="A13587" s="257"/>
      <c r="B13587" s="258" t="s">
        <v>14</v>
      </c>
    </row>
    <row r="13588">
      <c r="A13588" s="257"/>
      <c r="B13588" s="258" t="s">
        <v>14</v>
      </c>
    </row>
    <row r="13589">
      <c r="A13589" s="257"/>
      <c r="B13589" s="258" t="s">
        <v>14</v>
      </c>
    </row>
    <row r="13590">
      <c r="A13590" s="257"/>
      <c r="B13590" s="258" t="s">
        <v>14</v>
      </c>
    </row>
    <row r="13591">
      <c r="A13591" s="257"/>
      <c r="B13591" s="258" t="s">
        <v>14</v>
      </c>
    </row>
    <row r="13592">
      <c r="A13592" s="257"/>
      <c r="B13592" s="258" t="s">
        <v>14</v>
      </c>
    </row>
    <row r="13593">
      <c r="A13593" s="257"/>
      <c r="B13593" s="258" t="s">
        <v>14</v>
      </c>
    </row>
    <row r="13594">
      <c r="A13594" s="257"/>
      <c r="B13594" s="258" t="s">
        <v>14</v>
      </c>
    </row>
    <row r="13595">
      <c r="A13595" s="257"/>
      <c r="B13595" s="258" t="s">
        <v>14</v>
      </c>
    </row>
    <row r="13596">
      <c r="A13596" s="257"/>
      <c r="B13596" s="258" t="s">
        <v>14</v>
      </c>
    </row>
    <row r="13597">
      <c r="A13597" s="257"/>
      <c r="B13597" s="258" t="s">
        <v>14</v>
      </c>
    </row>
    <row r="13598">
      <c r="A13598" s="257"/>
      <c r="B13598" s="258" t="s">
        <v>14</v>
      </c>
    </row>
    <row r="13599">
      <c r="A13599" s="257"/>
      <c r="B13599" s="258" t="s">
        <v>14</v>
      </c>
    </row>
    <row r="13600">
      <c r="A13600" s="257"/>
      <c r="B13600" s="258" t="s">
        <v>14</v>
      </c>
    </row>
    <row r="13601">
      <c r="A13601" s="257"/>
      <c r="B13601" s="258" t="s">
        <v>14</v>
      </c>
    </row>
    <row r="13602">
      <c r="A13602" s="257"/>
      <c r="B13602" s="258" t="s">
        <v>14</v>
      </c>
    </row>
    <row r="13603">
      <c r="A13603" s="257"/>
      <c r="B13603" s="258" t="s">
        <v>14</v>
      </c>
    </row>
    <row r="13604">
      <c r="A13604" s="257"/>
      <c r="B13604" s="258" t="s">
        <v>14</v>
      </c>
    </row>
    <row r="13605">
      <c r="A13605" s="257"/>
      <c r="B13605" s="258" t="s">
        <v>14</v>
      </c>
    </row>
    <row r="13606">
      <c r="A13606" s="257"/>
      <c r="B13606" s="258" t="s">
        <v>14</v>
      </c>
    </row>
    <row r="13607">
      <c r="A13607" s="257"/>
      <c r="B13607" s="258" t="s">
        <v>14</v>
      </c>
    </row>
    <row r="13608">
      <c r="A13608" s="257"/>
      <c r="B13608" s="258" t="s">
        <v>14</v>
      </c>
    </row>
    <row r="13609">
      <c r="A13609" s="257"/>
      <c r="B13609" s="258" t="s">
        <v>14</v>
      </c>
    </row>
    <row r="13610">
      <c r="A13610" s="257"/>
      <c r="B13610" s="258" t="s">
        <v>14</v>
      </c>
    </row>
    <row r="13611">
      <c r="A13611" s="257"/>
      <c r="B13611" s="258" t="s">
        <v>14</v>
      </c>
    </row>
    <row r="13612">
      <c r="A13612" s="257"/>
      <c r="B13612" s="258" t="s">
        <v>14</v>
      </c>
    </row>
    <row r="13613">
      <c r="A13613" s="257"/>
      <c r="B13613" s="258" t="s">
        <v>14</v>
      </c>
    </row>
    <row r="13614">
      <c r="A13614" s="257"/>
      <c r="B13614" s="258" t="s">
        <v>14</v>
      </c>
    </row>
    <row r="13615">
      <c r="A13615" s="257"/>
      <c r="B13615" s="258" t="s">
        <v>14</v>
      </c>
    </row>
    <row r="13616">
      <c r="A13616" s="257"/>
      <c r="B13616" s="258" t="s">
        <v>14</v>
      </c>
    </row>
    <row r="13617">
      <c r="A13617" s="257"/>
      <c r="B13617" s="258" t="s">
        <v>14</v>
      </c>
    </row>
    <row r="13618">
      <c r="A13618" s="257"/>
      <c r="B13618" s="258" t="s">
        <v>14</v>
      </c>
    </row>
    <row r="13619">
      <c r="A13619" s="257"/>
      <c r="B13619" s="258" t="s">
        <v>14</v>
      </c>
    </row>
    <row r="13620">
      <c r="A13620" s="257"/>
      <c r="B13620" s="258" t="s">
        <v>14</v>
      </c>
    </row>
    <row r="13621">
      <c r="A13621" s="257"/>
      <c r="B13621" s="258" t="s">
        <v>14</v>
      </c>
    </row>
    <row r="13622">
      <c r="A13622" s="257"/>
      <c r="B13622" s="258" t="s">
        <v>14</v>
      </c>
    </row>
    <row r="13623">
      <c r="A13623" s="257"/>
      <c r="B13623" s="258" t="s">
        <v>14</v>
      </c>
    </row>
    <row r="13624">
      <c r="A13624" s="257"/>
      <c r="B13624" s="258" t="s">
        <v>14</v>
      </c>
    </row>
    <row r="13625">
      <c r="A13625" s="257"/>
      <c r="B13625" s="258" t="s">
        <v>14</v>
      </c>
    </row>
    <row r="13626">
      <c r="A13626" s="257"/>
      <c r="B13626" s="258" t="s">
        <v>14</v>
      </c>
    </row>
    <row r="13627">
      <c r="A13627" s="257"/>
      <c r="B13627" s="258" t="s">
        <v>14</v>
      </c>
    </row>
    <row r="13628">
      <c r="A13628" s="257"/>
      <c r="B13628" s="258" t="s">
        <v>14</v>
      </c>
    </row>
    <row r="13629">
      <c r="A13629" s="257"/>
      <c r="B13629" s="258" t="s">
        <v>14</v>
      </c>
    </row>
    <row r="13630">
      <c r="A13630" s="257"/>
      <c r="B13630" s="258" t="s">
        <v>14</v>
      </c>
    </row>
    <row r="13631">
      <c r="A13631" s="257"/>
      <c r="B13631" s="258" t="s">
        <v>14</v>
      </c>
    </row>
    <row r="13632">
      <c r="A13632" s="257"/>
      <c r="B13632" s="258" t="s">
        <v>14</v>
      </c>
    </row>
    <row r="13633">
      <c r="A13633" s="257"/>
      <c r="B13633" s="258" t="s">
        <v>14</v>
      </c>
    </row>
    <row r="13634">
      <c r="A13634" s="257"/>
      <c r="B13634" s="258" t="s">
        <v>14</v>
      </c>
    </row>
    <row r="13635">
      <c r="A13635" s="257"/>
      <c r="B13635" s="258" t="s">
        <v>14</v>
      </c>
    </row>
    <row r="13636">
      <c r="A13636" s="257"/>
      <c r="B13636" s="258" t="s">
        <v>14</v>
      </c>
    </row>
    <row r="13637">
      <c r="A13637" s="257"/>
      <c r="B13637" s="258" t="s">
        <v>14</v>
      </c>
    </row>
    <row r="13638">
      <c r="A13638" s="257"/>
      <c r="B13638" s="258" t="s">
        <v>14</v>
      </c>
    </row>
    <row r="13639">
      <c r="A13639" s="257"/>
      <c r="B13639" s="258" t="s">
        <v>14</v>
      </c>
    </row>
    <row r="13640">
      <c r="A13640" s="257"/>
      <c r="B13640" s="258" t="s">
        <v>14</v>
      </c>
    </row>
    <row r="13641">
      <c r="A13641" s="257"/>
      <c r="B13641" s="258" t="s">
        <v>14</v>
      </c>
    </row>
    <row r="13642">
      <c r="A13642" s="257"/>
      <c r="B13642" s="258" t="s">
        <v>14</v>
      </c>
    </row>
    <row r="13643">
      <c r="A13643" s="257"/>
      <c r="B13643" s="258" t="s">
        <v>14</v>
      </c>
    </row>
    <row r="13644">
      <c r="A13644" s="257"/>
      <c r="B13644" s="258" t="s">
        <v>14</v>
      </c>
    </row>
    <row r="13645">
      <c r="A13645" s="257"/>
      <c r="B13645" s="258" t="s">
        <v>14</v>
      </c>
    </row>
    <row r="13646">
      <c r="A13646" s="257"/>
      <c r="B13646" s="258" t="s">
        <v>14</v>
      </c>
    </row>
    <row r="13647">
      <c r="A13647" s="257"/>
      <c r="B13647" s="258" t="s">
        <v>14</v>
      </c>
    </row>
    <row r="13648">
      <c r="A13648" s="257"/>
      <c r="B13648" s="258" t="s">
        <v>14</v>
      </c>
    </row>
    <row r="13649">
      <c r="A13649" s="257"/>
      <c r="B13649" s="258" t="s">
        <v>14</v>
      </c>
    </row>
    <row r="13650">
      <c r="A13650" s="257"/>
      <c r="B13650" s="258" t="s">
        <v>14</v>
      </c>
    </row>
    <row r="13651">
      <c r="A13651" s="257"/>
      <c r="B13651" s="258" t="s">
        <v>14</v>
      </c>
    </row>
    <row r="13652">
      <c r="A13652" s="257"/>
      <c r="B13652" s="258" t="s">
        <v>14</v>
      </c>
    </row>
    <row r="13653">
      <c r="A13653" s="257"/>
      <c r="B13653" s="258" t="s">
        <v>14</v>
      </c>
    </row>
    <row r="13654">
      <c r="A13654" s="257"/>
      <c r="B13654" s="258" t="s">
        <v>14</v>
      </c>
    </row>
    <row r="13655">
      <c r="A13655" s="257"/>
      <c r="B13655" s="258" t="s">
        <v>14</v>
      </c>
    </row>
    <row r="13656">
      <c r="A13656" s="257"/>
      <c r="B13656" s="258" t="s">
        <v>14</v>
      </c>
    </row>
    <row r="13657">
      <c r="A13657" s="257"/>
      <c r="B13657" s="258" t="s">
        <v>14</v>
      </c>
    </row>
    <row r="13658">
      <c r="A13658" s="257"/>
      <c r="B13658" s="258" t="s">
        <v>14</v>
      </c>
    </row>
    <row r="13659">
      <c r="A13659" s="257"/>
      <c r="B13659" s="258" t="s">
        <v>14</v>
      </c>
    </row>
    <row r="13660">
      <c r="A13660" s="257"/>
      <c r="B13660" s="258" t="s">
        <v>14</v>
      </c>
    </row>
    <row r="13661">
      <c r="A13661" s="257"/>
      <c r="B13661" s="258" t="s">
        <v>14</v>
      </c>
    </row>
    <row r="13662">
      <c r="A13662" s="257"/>
      <c r="B13662" s="258" t="s">
        <v>14</v>
      </c>
    </row>
    <row r="13663">
      <c r="A13663" s="257"/>
      <c r="B13663" s="258" t="s">
        <v>14</v>
      </c>
    </row>
    <row r="13664">
      <c r="A13664" s="257"/>
      <c r="B13664" s="258" t="s">
        <v>14</v>
      </c>
    </row>
    <row r="13665">
      <c r="A13665" s="257"/>
      <c r="B13665" s="258" t="s">
        <v>14</v>
      </c>
    </row>
    <row r="13666">
      <c r="A13666" s="257"/>
      <c r="B13666" s="258" t="s">
        <v>14</v>
      </c>
    </row>
    <row r="13667">
      <c r="A13667" s="257"/>
      <c r="B13667" s="258" t="s">
        <v>14</v>
      </c>
    </row>
    <row r="13668">
      <c r="A13668" s="257"/>
      <c r="B13668" s="258" t="s">
        <v>14</v>
      </c>
    </row>
    <row r="13669">
      <c r="A13669" s="257"/>
      <c r="B13669" s="258" t="s">
        <v>14</v>
      </c>
    </row>
    <row r="13670">
      <c r="A13670" s="257"/>
      <c r="B13670" s="258" t="s">
        <v>14</v>
      </c>
    </row>
    <row r="13671">
      <c r="A13671" s="257"/>
      <c r="B13671" s="258" t="s">
        <v>14</v>
      </c>
    </row>
    <row r="13672">
      <c r="A13672" s="257"/>
      <c r="B13672" s="258" t="s">
        <v>14</v>
      </c>
    </row>
    <row r="13673">
      <c r="A13673" s="257"/>
      <c r="B13673" s="258" t="s">
        <v>14</v>
      </c>
    </row>
    <row r="13674">
      <c r="A13674" s="257"/>
      <c r="B13674" s="258" t="s">
        <v>14</v>
      </c>
    </row>
    <row r="13675">
      <c r="A13675" s="257"/>
      <c r="B13675" s="258" t="s">
        <v>14</v>
      </c>
    </row>
    <row r="13676">
      <c r="A13676" s="257"/>
      <c r="B13676" s="258" t="s">
        <v>14</v>
      </c>
    </row>
    <row r="13677">
      <c r="A13677" s="257"/>
      <c r="B13677" s="258" t="s">
        <v>14</v>
      </c>
    </row>
    <row r="13678">
      <c r="A13678" s="257"/>
      <c r="B13678" s="258" t="s">
        <v>14</v>
      </c>
    </row>
    <row r="13679">
      <c r="A13679" s="257"/>
      <c r="B13679" s="258" t="s">
        <v>14</v>
      </c>
    </row>
    <row r="13680">
      <c r="A13680" s="257"/>
      <c r="B13680" s="258" t="s">
        <v>14</v>
      </c>
    </row>
    <row r="13681">
      <c r="A13681" s="257"/>
      <c r="B13681" s="258" t="s">
        <v>14</v>
      </c>
    </row>
    <row r="13682">
      <c r="A13682" s="257"/>
      <c r="B13682" s="258" t="s">
        <v>14</v>
      </c>
    </row>
    <row r="13683">
      <c r="A13683" s="257"/>
      <c r="B13683" s="258" t="s">
        <v>14</v>
      </c>
    </row>
    <row r="13684">
      <c r="A13684" s="257"/>
      <c r="B13684" s="258" t="s">
        <v>14</v>
      </c>
    </row>
    <row r="13685">
      <c r="A13685" s="257"/>
      <c r="B13685" s="258" t="s">
        <v>14</v>
      </c>
    </row>
    <row r="13686">
      <c r="A13686" s="257"/>
      <c r="B13686" s="258" t="s">
        <v>14</v>
      </c>
    </row>
    <row r="13687">
      <c r="A13687" s="257"/>
      <c r="B13687" s="258" t="s">
        <v>14</v>
      </c>
    </row>
    <row r="13688">
      <c r="A13688" s="257"/>
      <c r="B13688" s="258" t="s">
        <v>14</v>
      </c>
    </row>
    <row r="13689">
      <c r="A13689" s="257"/>
      <c r="B13689" s="258" t="s">
        <v>14</v>
      </c>
    </row>
    <row r="13690">
      <c r="A13690" s="257"/>
      <c r="B13690" s="258" t="s">
        <v>14</v>
      </c>
    </row>
    <row r="13691">
      <c r="A13691" s="257"/>
      <c r="B13691" s="258" t="s">
        <v>14</v>
      </c>
    </row>
    <row r="13692">
      <c r="A13692" s="257"/>
      <c r="B13692" s="258" t="s">
        <v>14</v>
      </c>
    </row>
    <row r="13693">
      <c r="A13693" s="257"/>
      <c r="B13693" s="258" t="s">
        <v>14</v>
      </c>
    </row>
    <row r="13694">
      <c r="A13694" s="257"/>
      <c r="B13694" s="258" t="s">
        <v>14</v>
      </c>
    </row>
    <row r="13695">
      <c r="A13695" s="257"/>
      <c r="B13695" s="258" t="s">
        <v>14</v>
      </c>
    </row>
    <row r="13696">
      <c r="A13696" s="257"/>
      <c r="B13696" s="258" t="s">
        <v>14</v>
      </c>
    </row>
    <row r="13697">
      <c r="A13697" s="257"/>
      <c r="B13697" s="258" t="s">
        <v>14</v>
      </c>
    </row>
    <row r="13698">
      <c r="A13698" s="257"/>
      <c r="B13698" s="258" t="s">
        <v>14</v>
      </c>
    </row>
    <row r="13699">
      <c r="A13699" s="257"/>
      <c r="B13699" s="258" t="s">
        <v>14</v>
      </c>
    </row>
    <row r="13700">
      <c r="A13700" s="257"/>
      <c r="B13700" s="258" t="s">
        <v>14</v>
      </c>
    </row>
    <row r="13701">
      <c r="A13701" s="257"/>
      <c r="B13701" s="258" t="s">
        <v>14</v>
      </c>
    </row>
    <row r="13702">
      <c r="A13702" s="257"/>
      <c r="B13702" s="258" t="s">
        <v>14</v>
      </c>
    </row>
    <row r="13703">
      <c r="A13703" s="257"/>
      <c r="B13703" s="258" t="s">
        <v>14</v>
      </c>
    </row>
    <row r="13704">
      <c r="A13704" s="257"/>
      <c r="B13704" s="258" t="s">
        <v>14</v>
      </c>
    </row>
    <row r="13705">
      <c r="A13705" s="257"/>
      <c r="B13705" s="258" t="s">
        <v>14</v>
      </c>
    </row>
    <row r="13706">
      <c r="A13706" s="257"/>
      <c r="B13706" s="258" t="s">
        <v>14</v>
      </c>
    </row>
    <row r="13707">
      <c r="A13707" s="257"/>
      <c r="B13707" s="258" t="s">
        <v>14</v>
      </c>
    </row>
    <row r="13708">
      <c r="A13708" s="257"/>
      <c r="B13708" s="258" t="s">
        <v>14</v>
      </c>
    </row>
    <row r="13709">
      <c r="A13709" s="257"/>
      <c r="B13709" s="258" t="s">
        <v>14</v>
      </c>
    </row>
    <row r="13710">
      <c r="A13710" s="257"/>
      <c r="B13710" s="258" t="s">
        <v>14</v>
      </c>
    </row>
    <row r="13711">
      <c r="A13711" s="257"/>
      <c r="B13711" s="258" t="s">
        <v>14</v>
      </c>
    </row>
    <row r="13712">
      <c r="A13712" s="257"/>
      <c r="B13712" s="258" t="s">
        <v>14</v>
      </c>
    </row>
    <row r="13713">
      <c r="A13713" s="257"/>
      <c r="B13713" s="258" t="s">
        <v>14</v>
      </c>
    </row>
    <row r="13714">
      <c r="A13714" s="257"/>
      <c r="B13714" s="258" t="s">
        <v>14</v>
      </c>
    </row>
    <row r="13715">
      <c r="A13715" s="257"/>
      <c r="B13715" s="258" t="s">
        <v>14</v>
      </c>
    </row>
    <row r="13716">
      <c r="A13716" s="257"/>
      <c r="B13716" s="258" t="s">
        <v>14</v>
      </c>
    </row>
    <row r="13717">
      <c r="A13717" s="257"/>
      <c r="B13717" s="258" t="s">
        <v>14</v>
      </c>
    </row>
    <row r="13718">
      <c r="A13718" s="257"/>
      <c r="B13718" s="258" t="s">
        <v>14</v>
      </c>
    </row>
    <row r="13719">
      <c r="A13719" s="257"/>
      <c r="B13719" s="258" t="s">
        <v>14</v>
      </c>
    </row>
    <row r="13720">
      <c r="A13720" s="257"/>
      <c r="B13720" s="258" t="s">
        <v>14</v>
      </c>
    </row>
    <row r="13721">
      <c r="A13721" s="257"/>
      <c r="B13721" s="258" t="s">
        <v>14</v>
      </c>
    </row>
    <row r="13722">
      <c r="A13722" s="257"/>
      <c r="B13722" s="258" t="s">
        <v>14</v>
      </c>
    </row>
    <row r="13723">
      <c r="A13723" s="257"/>
      <c r="B13723" s="258" t="s">
        <v>14</v>
      </c>
    </row>
    <row r="13724">
      <c r="A13724" s="257"/>
      <c r="B13724" s="258" t="s">
        <v>14</v>
      </c>
    </row>
    <row r="13725">
      <c r="A13725" s="257"/>
      <c r="B13725" s="258" t="s">
        <v>14</v>
      </c>
    </row>
    <row r="13726">
      <c r="A13726" s="257"/>
      <c r="B13726" s="258" t="s">
        <v>14</v>
      </c>
    </row>
    <row r="13727">
      <c r="A13727" s="257"/>
      <c r="B13727" s="258" t="s">
        <v>14</v>
      </c>
    </row>
    <row r="13728">
      <c r="A13728" s="257"/>
      <c r="B13728" s="258" t="s">
        <v>14</v>
      </c>
    </row>
    <row r="13729">
      <c r="A13729" s="257"/>
      <c r="B13729" s="258" t="s">
        <v>14</v>
      </c>
    </row>
    <row r="13730">
      <c r="A13730" s="257"/>
      <c r="B13730" s="258" t="s">
        <v>14</v>
      </c>
    </row>
    <row r="13731">
      <c r="A13731" s="257"/>
      <c r="B13731" s="258" t="s">
        <v>14</v>
      </c>
    </row>
    <row r="13732">
      <c r="A13732" s="257"/>
      <c r="B13732" s="258" t="s">
        <v>14</v>
      </c>
    </row>
    <row r="13733">
      <c r="A13733" s="257"/>
      <c r="B13733" s="258" t="s">
        <v>14</v>
      </c>
    </row>
    <row r="13734">
      <c r="A13734" s="257"/>
      <c r="B13734" s="258" t="s">
        <v>14</v>
      </c>
    </row>
    <row r="13735">
      <c r="A13735" s="257"/>
      <c r="B13735" s="258" t="s">
        <v>14</v>
      </c>
    </row>
    <row r="13736">
      <c r="A13736" s="257"/>
      <c r="B13736" s="258" t="s">
        <v>14</v>
      </c>
    </row>
    <row r="13737">
      <c r="A13737" s="257"/>
      <c r="B13737" s="258" t="s">
        <v>14</v>
      </c>
    </row>
    <row r="13738">
      <c r="A13738" s="257"/>
      <c r="B13738" s="258" t="s">
        <v>14</v>
      </c>
    </row>
    <row r="13739">
      <c r="A13739" s="257"/>
      <c r="B13739" s="258" t="s">
        <v>14</v>
      </c>
    </row>
    <row r="13740">
      <c r="A13740" s="257"/>
      <c r="B13740" s="258" t="s">
        <v>14</v>
      </c>
    </row>
    <row r="13741">
      <c r="A13741" s="257"/>
      <c r="B13741" s="258" t="s">
        <v>14</v>
      </c>
    </row>
    <row r="13742">
      <c r="A13742" s="257"/>
      <c r="B13742" s="258" t="s">
        <v>14</v>
      </c>
    </row>
    <row r="13743">
      <c r="A13743" s="257"/>
      <c r="B13743" s="258" t="s">
        <v>14</v>
      </c>
    </row>
    <row r="13744">
      <c r="A13744" s="257"/>
      <c r="B13744" s="258" t="s">
        <v>14</v>
      </c>
    </row>
    <row r="13745">
      <c r="A13745" s="257"/>
      <c r="B13745" s="258" t="s">
        <v>14</v>
      </c>
    </row>
    <row r="13746">
      <c r="A13746" s="257"/>
      <c r="B13746" s="258" t="s">
        <v>14</v>
      </c>
    </row>
    <row r="13747">
      <c r="A13747" s="257"/>
      <c r="B13747" s="258" t="s">
        <v>14</v>
      </c>
    </row>
    <row r="13748">
      <c r="A13748" s="257"/>
      <c r="B13748" s="258" t="s">
        <v>14</v>
      </c>
    </row>
    <row r="13749">
      <c r="A13749" s="257"/>
      <c r="B13749" s="258" t="s">
        <v>14</v>
      </c>
    </row>
    <row r="13750">
      <c r="A13750" s="257"/>
      <c r="B13750" s="258" t="s">
        <v>14</v>
      </c>
    </row>
    <row r="13751">
      <c r="A13751" s="257"/>
      <c r="B13751" s="258" t="s">
        <v>14</v>
      </c>
    </row>
    <row r="13752">
      <c r="A13752" s="257"/>
      <c r="B13752" s="258" t="s">
        <v>14</v>
      </c>
    </row>
    <row r="13753">
      <c r="A13753" s="257"/>
      <c r="B13753" s="258" t="s">
        <v>14</v>
      </c>
    </row>
    <row r="13754">
      <c r="A13754" s="257"/>
      <c r="B13754" s="258" t="s">
        <v>14</v>
      </c>
    </row>
    <row r="13755">
      <c r="A13755" s="257"/>
      <c r="B13755" s="258" t="s">
        <v>14</v>
      </c>
    </row>
    <row r="13756">
      <c r="A13756" s="257"/>
      <c r="B13756" s="258" t="s">
        <v>14</v>
      </c>
    </row>
    <row r="13757">
      <c r="A13757" s="257"/>
      <c r="B13757" s="258" t="s">
        <v>14</v>
      </c>
    </row>
    <row r="13758">
      <c r="A13758" s="257"/>
      <c r="B13758" s="258" t="s">
        <v>14</v>
      </c>
    </row>
    <row r="13759">
      <c r="A13759" s="257"/>
      <c r="B13759" s="258" t="s">
        <v>14</v>
      </c>
    </row>
    <row r="13760">
      <c r="A13760" s="257"/>
      <c r="B13760" s="258" t="s">
        <v>14</v>
      </c>
    </row>
    <row r="13761">
      <c r="A13761" s="257"/>
      <c r="B13761" s="258" t="s">
        <v>14</v>
      </c>
    </row>
    <row r="13762">
      <c r="A13762" s="257"/>
      <c r="B13762" s="258" t="s">
        <v>14</v>
      </c>
    </row>
    <row r="13763">
      <c r="A13763" s="257"/>
      <c r="B13763" s="258" t="s">
        <v>14</v>
      </c>
    </row>
    <row r="13764">
      <c r="A13764" s="257"/>
      <c r="B13764" s="258" t="s">
        <v>14</v>
      </c>
    </row>
    <row r="13765">
      <c r="A13765" s="257"/>
      <c r="B13765" s="258" t="s">
        <v>14</v>
      </c>
    </row>
    <row r="13766">
      <c r="A13766" s="257"/>
      <c r="B13766" s="258" t="s">
        <v>14</v>
      </c>
    </row>
    <row r="13767">
      <c r="A13767" s="257"/>
      <c r="B13767" s="258" t="s">
        <v>14</v>
      </c>
    </row>
    <row r="13768">
      <c r="A13768" s="257"/>
      <c r="B13768" s="258" t="s">
        <v>14</v>
      </c>
    </row>
    <row r="13769">
      <c r="A13769" s="257"/>
      <c r="B13769" s="258" t="s">
        <v>14</v>
      </c>
    </row>
    <row r="13770">
      <c r="A13770" s="257"/>
      <c r="B13770" s="258" t="s">
        <v>14</v>
      </c>
    </row>
    <row r="13771">
      <c r="A13771" s="257"/>
      <c r="B13771" s="258" t="s">
        <v>14</v>
      </c>
    </row>
    <row r="13772">
      <c r="A13772" s="257"/>
      <c r="B13772" s="258" t="s">
        <v>14</v>
      </c>
    </row>
    <row r="13773">
      <c r="A13773" s="257"/>
      <c r="B13773" s="258" t="s">
        <v>14</v>
      </c>
    </row>
    <row r="13774">
      <c r="A13774" s="257"/>
      <c r="B13774" s="258" t="s">
        <v>14</v>
      </c>
    </row>
    <row r="13775">
      <c r="A13775" s="257"/>
      <c r="B13775" s="258" t="s">
        <v>14</v>
      </c>
    </row>
    <row r="13776">
      <c r="A13776" s="257"/>
      <c r="B13776" s="258" t="s">
        <v>14</v>
      </c>
    </row>
    <row r="13777">
      <c r="A13777" s="257"/>
      <c r="B13777" s="258" t="s">
        <v>14</v>
      </c>
    </row>
    <row r="13778">
      <c r="A13778" s="257"/>
      <c r="B13778" s="258" t="s">
        <v>14</v>
      </c>
    </row>
    <row r="13779">
      <c r="A13779" s="257"/>
      <c r="B13779" s="258" t="s">
        <v>14</v>
      </c>
    </row>
    <row r="13780">
      <c r="A13780" s="257"/>
      <c r="B13780" s="258" t="s">
        <v>14</v>
      </c>
    </row>
    <row r="13781">
      <c r="A13781" s="257"/>
      <c r="B13781" s="258" t="s">
        <v>14</v>
      </c>
    </row>
    <row r="13782">
      <c r="A13782" s="257"/>
      <c r="B13782" s="258" t="s">
        <v>14</v>
      </c>
    </row>
    <row r="13783">
      <c r="A13783" s="257"/>
      <c r="B13783" s="258" t="s">
        <v>14</v>
      </c>
    </row>
    <row r="13784">
      <c r="A13784" s="257"/>
      <c r="B13784" s="258" t="s">
        <v>14</v>
      </c>
    </row>
    <row r="13785">
      <c r="A13785" s="257"/>
      <c r="B13785" s="258" t="s">
        <v>14</v>
      </c>
    </row>
    <row r="13786">
      <c r="A13786" s="257"/>
      <c r="B13786" s="258" t="s">
        <v>14</v>
      </c>
    </row>
    <row r="13787">
      <c r="A13787" s="257"/>
      <c r="B13787" s="258" t="s">
        <v>14</v>
      </c>
    </row>
    <row r="13788">
      <c r="A13788" s="257"/>
      <c r="B13788" s="258" t="s">
        <v>14</v>
      </c>
    </row>
    <row r="13789">
      <c r="A13789" s="257"/>
      <c r="B13789" s="258" t="s">
        <v>14</v>
      </c>
    </row>
    <row r="13790">
      <c r="A13790" s="257"/>
      <c r="B13790" s="258" t="s">
        <v>14</v>
      </c>
    </row>
    <row r="13791">
      <c r="A13791" s="257"/>
      <c r="B13791" s="258" t="s">
        <v>14</v>
      </c>
    </row>
    <row r="13792">
      <c r="A13792" s="257"/>
      <c r="B13792" s="258" t="s">
        <v>14</v>
      </c>
    </row>
    <row r="13793">
      <c r="A13793" s="257"/>
      <c r="B13793" s="258" t="s">
        <v>14</v>
      </c>
    </row>
    <row r="13794">
      <c r="A13794" s="257"/>
      <c r="B13794" s="258" t="s">
        <v>14</v>
      </c>
    </row>
    <row r="13795">
      <c r="A13795" s="257"/>
      <c r="B13795" s="258" t="s">
        <v>14</v>
      </c>
    </row>
    <row r="13796">
      <c r="A13796" s="257"/>
      <c r="B13796" s="258" t="s">
        <v>14</v>
      </c>
    </row>
    <row r="13797">
      <c r="A13797" s="257"/>
      <c r="B13797" s="258" t="s">
        <v>14</v>
      </c>
    </row>
    <row r="13798">
      <c r="A13798" s="257"/>
      <c r="B13798" s="258" t="s">
        <v>14</v>
      </c>
    </row>
    <row r="13799">
      <c r="A13799" s="257"/>
      <c r="B13799" s="258" t="s">
        <v>14</v>
      </c>
    </row>
    <row r="13800">
      <c r="A13800" s="257"/>
      <c r="B13800" s="258" t="s">
        <v>14</v>
      </c>
    </row>
    <row r="13801">
      <c r="A13801" s="257"/>
      <c r="B13801" s="258" t="s">
        <v>14</v>
      </c>
    </row>
    <row r="13802">
      <c r="A13802" s="257"/>
      <c r="B13802" s="258" t="s">
        <v>14</v>
      </c>
    </row>
    <row r="13803">
      <c r="A13803" s="257"/>
      <c r="B13803" s="258" t="s">
        <v>14</v>
      </c>
    </row>
    <row r="13804">
      <c r="A13804" s="257"/>
      <c r="B13804" s="258" t="s">
        <v>14</v>
      </c>
    </row>
    <row r="13805">
      <c r="A13805" s="257"/>
      <c r="B13805" s="258" t="s">
        <v>14</v>
      </c>
    </row>
    <row r="13806">
      <c r="A13806" s="257"/>
      <c r="B13806" s="258" t="s">
        <v>14</v>
      </c>
    </row>
    <row r="13807">
      <c r="A13807" s="257"/>
      <c r="B13807" s="258" t="s">
        <v>14</v>
      </c>
    </row>
    <row r="13808">
      <c r="A13808" s="257"/>
      <c r="B13808" s="258" t="s">
        <v>14</v>
      </c>
    </row>
    <row r="13809">
      <c r="A13809" s="257"/>
      <c r="B13809" s="258" t="s">
        <v>14</v>
      </c>
    </row>
    <row r="13810">
      <c r="A13810" s="257"/>
      <c r="B13810" s="258" t="s">
        <v>14</v>
      </c>
    </row>
    <row r="13811">
      <c r="A13811" s="257"/>
      <c r="B13811" s="258" t="s">
        <v>14</v>
      </c>
    </row>
    <row r="13812">
      <c r="A13812" s="257"/>
      <c r="B13812" s="258" t="s">
        <v>14</v>
      </c>
    </row>
    <row r="13813">
      <c r="A13813" s="257"/>
      <c r="B13813" s="258" t="s">
        <v>14</v>
      </c>
    </row>
    <row r="13814">
      <c r="A13814" s="257"/>
      <c r="B13814" s="258" t="s">
        <v>14</v>
      </c>
    </row>
    <row r="13815">
      <c r="A13815" s="257"/>
      <c r="B13815" s="258" t="s">
        <v>14</v>
      </c>
    </row>
    <row r="13816">
      <c r="A13816" s="257"/>
      <c r="B13816" s="258" t="s">
        <v>14</v>
      </c>
    </row>
    <row r="13817">
      <c r="A13817" s="257"/>
      <c r="B13817" s="258" t="s">
        <v>14</v>
      </c>
    </row>
    <row r="13818">
      <c r="A13818" s="257"/>
      <c r="B13818" s="258" t="s">
        <v>14</v>
      </c>
    </row>
    <row r="13819">
      <c r="A13819" s="257"/>
      <c r="B13819" s="258" t="s">
        <v>14</v>
      </c>
    </row>
    <row r="13820">
      <c r="A13820" s="257"/>
      <c r="B13820" s="258" t="s">
        <v>14</v>
      </c>
    </row>
    <row r="13821">
      <c r="A13821" s="257"/>
      <c r="B13821" s="258" t="s">
        <v>14</v>
      </c>
    </row>
    <row r="13822">
      <c r="A13822" s="257"/>
      <c r="B13822" s="258" t="s">
        <v>14</v>
      </c>
    </row>
    <row r="13823">
      <c r="A13823" s="257"/>
      <c r="B13823" s="258" t="s">
        <v>14</v>
      </c>
    </row>
    <row r="13824">
      <c r="A13824" s="257"/>
      <c r="B13824" s="258" t="s">
        <v>14</v>
      </c>
    </row>
    <row r="13825">
      <c r="A13825" s="257"/>
      <c r="B13825" s="258" t="s">
        <v>14</v>
      </c>
    </row>
    <row r="13826">
      <c r="A13826" s="257"/>
      <c r="B13826" s="258" t="s">
        <v>14</v>
      </c>
    </row>
    <row r="13827">
      <c r="A13827" s="257"/>
      <c r="B13827" s="258" t="s">
        <v>14</v>
      </c>
    </row>
    <row r="13828">
      <c r="A13828" s="257"/>
      <c r="B13828" s="258" t="s">
        <v>14</v>
      </c>
    </row>
    <row r="13829">
      <c r="A13829" s="257"/>
      <c r="B13829" s="258" t="s">
        <v>14</v>
      </c>
    </row>
    <row r="13830">
      <c r="A13830" s="257"/>
      <c r="B13830" s="258" t="s">
        <v>14</v>
      </c>
    </row>
    <row r="13831">
      <c r="A13831" s="257"/>
      <c r="B13831" s="258" t="s">
        <v>14</v>
      </c>
    </row>
    <row r="13832">
      <c r="A13832" s="257"/>
      <c r="B13832" s="258" t="s">
        <v>14</v>
      </c>
    </row>
    <row r="13833">
      <c r="A13833" s="257"/>
      <c r="B13833" s="258" t="s">
        <v>14</v>
      </c>
    </row>
    <row r="13834">
      <c r="A13834" s="257"/>
      <c r="B13834" s="258" t="s">
        <v>14</v>
      </c>
    </row>
    <row r="13835">
      <c r="A13835" s="257"/>
      <c r="B13835" s="258" t="s">
        <v>14</v>
      </c>
    </row>
    <row r="13836">
      <c r="A13836" s="257"/>
      <c r="B13836" s="258" t="s">
        <v>14</v>
      </c>
    </row>
    <row r="13837">
      <c r="A13837" s="257"/>
      <c r="B13837" s="258" t="s">
        <v>14</v>
      </c>
    </row>
    <row r="13838">
      <c r="A13838" s="257"/>
      <c r="B13838" s="258" t="s">
        <v>14</v>
      </c>
    </row>
    <row r="13839">
      <c r="A13839" s="257"/>
      <c r="B13839" s="258" t="s">
        <v>14</v>
      </c>
    </row>
    <row r="13840">
      <c r="A13840" s="257"/>
      <c r="B13840" s="258" t="s">
        <v>14</v>
      </c>
    </row>
    <row r="13841">
      <c r="A13841" s="257"/>
      <c r="B13841" s="258" t="s">
        <v>14</v>
      </c>
    </row>
    <row r="13842">
      <c r="A13842" s="257"/>
      <c r="B13842" s="258" t="s">
        <v>14</v>
      </c>
    </row>
    <row r="13843">
      <c r="A13843" s="257"/>
      <c r="B13843" s="258" t="s">
        <v>14</v>
      </c>
    </row>
    <row r="13844">
      <c r="A13844" s="257"/>
      <c r="B13844" s="258" t="s">
        <v>14</v>
      </c>
    </row>
    <row r="13845">
      <c r="A13845" s="257"/>
      <c r="B13845" s="258" t="s">
        <v>14</v>
      </c>
    </row>
    <row r="13846">
      <c r="A13846" s="257"/>
      <c r="B13846" s="258" t="s">
        <v>14</v>
      </c>
    </row>
    <row r="13847">
      <c r="A13847" s="257"/>
      <c r="B13847" s="258" t="s">
        <v>14</v>
      </c>
    </row>
    <row r="13848">
      <c r="A13848" s="257"/>
      <c r="B13848" s="258" t="s">
        <v>14</v>
      </c>
    </row>
    <row r="13849">
      <c r="A13849" s="257"/>
      <c r="B13849" s="258" t="s">
        <v>14</v>
      </c>
    </row>
    <row r="13850">
      <c r="A13850" s="257"/>
      <c r="B13850" s="258" t="s">
        <v>14</v>
      </c>
    </row>
    <row r="13851">
      <c r="A13851" s="257"/>
      <c r="B13851" s="258" t="s">
        <v>14</v>
      </c>
    </row>
    <row r="13852">
      <c r="A13852" s="257"/>
      <c r="B13852" s="258" t="s">
        <v>14</v>
      </c>
    </row>
    <row r="13853">
      <c r="A13853" s="257"/>
      <c r="B13853" s="258" t="s">
        <v>14</v>
      </c>
    </row>
    <row r="13854">
      <c r="A13854" s="257"/>
      <c r="B13854" s="258" t="s">
        <v>14</v>
      </c>
    </row>
    <row r="13855">
      <c r="A13855" s="257"/>
      <c r="B13855" s="258" t="s">
        <v>14</v>
      </c>
    </row>
    <row r="13856">
      <c r="A13856" s="257"/>
      <c r="B13856" s="258" t="s">
        <v>14</v>
      </c>
    </row>
    <row r="13857">
      <c r="A13857" s="257"/>
      <c r="B13857" s="258" t="s">
        <v>14</v>
      </c>
    </row>
    <row r="13858">
      <c r="A13858" s="257"/>
      <c r="B13858" s="258" t="s">
        <v>14</v>
      </c>
    </row>
    <row r="13859">
      <c r="A13859" s="257"/>
      <c r="B13859" s="258" t="s">
        <v>14</v>
      </c>
    </row>
    <row r="13860">
      <c r="A13860" s="257"/>
      <c r="B13860" s="258" t="s">
        <v>14</v>
      </c>
    </row>
    <row r="13861">
      <c r="A13861" s="257"/>
      <c r="B13861" s="258" t="s">
        <v>14</v>
      </c>
    </row>
    <row r="13862">
      <c r="A13862" s="257"/>
      <c r="B13862" s="258" t="s">
        <v>14</v>
      </c>
    </row>
    <row r="13863">
      <c r="A13863" s="257"/>
      <c r="B13863" s="258" t="s">
        <v>14</v>
      </c>
    </row>
    <row r="13864">
      <c r="A13864" s="257"/>
      <c r="B13864" s="258" t="s">
        <v>14</v>
      </c>
    </row>
    <row r="13865">
      <c r="A13865" s="257"/>
      <c r="B13865" s="258" t="s">
        <v>14</v>
      </c>
    </row>
    <row r="13866">
      <c r="A13866" s="257"/>
      <c r="B13866" s="258" t="s">
        <v>14</v>
      </c>
    </row>
    <row r="13867">
      <c r="A13867" s="257"/>
      <c r="B13867" s="258" t="s">
        <v>14</v>
      </c>
    </row>
    <row r="13868">
      <c r="A13868" s="257"/>
      <c r="B13868" s="258" t="s">
        <v>14</v>
      </c>
    </row>
    <row r="13869">
      <c r="A13869" s="257"/>
      <c r="B13869" s="258" t="s">
        <v>14</v>
      </c>
    </row>
    <row r="13870">
      <c r="A13870" s="257"/>
      <c r="B13870" s="258" t="s">
        <v>14</v>
      </c>
    </row>
    <row r="13871">
      <c r="A13871" s="257"/>
      <c r="B13871" s="258" t="s">
        <v>14</v>
      </c>
    </row>
    <row r="13872">
      <c r="A13872" s="257"/>
      <c r="B13872" s="258" t="s">
        <v>14</v>
      </c>
    </row>
    <row r="13873">
      <c r="A13873" s="257"/>
      <c r="B13873" s="258" t="s">
        <v>14</v>
      </c>
    </row>
    <row r="13874">
      <c r="A13874" s="257"/>
      <c r="B13874" s="258" t="s">
        <v>14</v>
      </c>
    </row>
    <row r="13875">
      <c r="A13875" s="257"/>
      <c r="B13875" s="258" t="s">
        <v>14</v>
      </c>
    </row>
    <row r="13876">
      <c r="A13876" s="257"/>
      <c r="B13876" s="258" t="s">
        <v>14</v>
      </c>
    </row>
    <row r="13877">
      <c r="A13877" s="257"/>
      <c r="B13877" s="258" t="s">
        <v>14</v>
      </c>
    </row>
    <row r="13878">
      <c r="A13878" s="257"/>
      <c r="B13878" s="258" t="s">
        <v>14</v>
      </c>
    </row>
    <row r="13879">
      <c r="A13879" s="257"/>
      <c r="B13879" s="258" t="s">
        <v>14</v>
      </c>
    </row>
    <row r="13880">
      <c r="A13880" s="257"/>
      <c r="B13880" s="258" t="s">
        <v>14</v>
      </c>
    </row>
    <row r="13881">
      <c r="A13881" s="257"/>
      <c r="B13881" s="258" t="s">
        <v>14</v>
      </c>
    </row>
    <row r="13882">
      <c r="A13882" s="257"/>
      <c r="B13882" s="258" t="s">
        <v>14</v>
      </c>
    </row>
    <row r="13883">
      <c r="A13883" s="257"/>
      <c r="B13883" s="258" t="s">
        <v>14</v>
      </c>
    </row>
    <row r="13884">
      <c r="A13884" s="257"/>
      <c r="B13884" s="258" t="s">
        <v>14</v>
      </c>
    </row>
    <row r="13885">
      <c r="A13885" s="257"/>
      <c r="B13885" s="258" t="s">
        <v>14</v>
      </c>
    </row>
    <row r="13886">
      <c r="A13886" s="257"/>
      <c r="B13886" s="258" t="s">
        <v>14</v>
      </c>
    </row>
    <row r="13887">
      <c r="A13887" s="257"/>
      <c r="B13887" s="258" t="s">
        <v>14</v>
      </c>
    </row>
    <row r="13888">
      <c r="A13888" s="257"/>
      <c r="B13888" s="258" t="s">
        <v>14</v>
      </c>
    </row>
    <row r="13889">
      <c r="A13889" s="257"/>
      <c r="B13889" s="258" t="s">
        <v>14</v>
      </c>
    </row>
    <row r="13890">
      <c r="A13890" s="257"/>
      <c r="B13890" s="258" t="s">
        <v>14</v>
      </c>
    </row>
    <row r="13891">
      <c r="A13891" s="257"/>
      <c r="B13891" s="258" t="s">
        <v>14</v>
      </c>
    </row>
    <row r="13892">
      <c r="A13892" s="257"/>
      <c r="B13892" s="258" t="s">
        <v>14</v>
      </c>
    </row>
    <row r="13893">
      <c r="A13893" s="257"/>
      <c r="B13893" s="258" t="s">
        <v>14</v>
      </c>
    </row>
    <row r="13894">
      <c r="A13894" s="257"/>
      <c r="B13894" s="258" t="s">
        <v>14</v>
      </c>
    </row>
    <row r="13895">
      <c r="A13895" s="257"/>
      <c r="B13895" s="258" t="s">
        <v>14</v>
      </c>
    </row>
    <row r="13896">
      <c r="A13896" s="257"/>
      <c r="B13896" s="258" t="s">
        <v>14</v>
      </c>
    </row>
    <row r="13897">
      <c r="A13897" s="257"/>
      <c r="B13897" s="258" t="s">
        <v>14</v>
      </c>
    </row>
    <row r="13898">
      <c r="A13898" s="257"/>
      <c r="B13898" s="258" t="s">
        <v>14</v>
      </c>
    </row>
    <row r="13899">
      <c r="A13899" s="257"/>
      <c r="B13899" s="258" t="s">
        <v>14</v>
      </c>
    </row>
    <row r="13900">
      <c r="A13900" s="257"/>
      <c r="B13900" s="258" t="s">
        <v>14</v>
      </c>
    </row>
    <row r="13901">
      <c r="A13901" s="257"/>
      <c r="B13901" s="258" t="s">
        <v>14</v>
      </c>
    </row>
    <row r="13902">
      <c r="A13902" s="257"/>
      <c r="B13902" s="258" t="s">
        <v>14</v>
      </c>
    </row>
    <row r="13903">
      <c r="A13903" s="257"/>
      <c r="B13903" s="258" t="s">
        <v>14</v>
      </c>
    </row>
    <row r="13904">
      <c r="A13904" s="257"/>
      <c r="B13904" s="258" t="s">
        <v>14</v>
      </c>
    </row>
    <row r="13905">
      <c r="A13905" s="257"/>
      <c r="B13905" s="258" t="s">
        <v>14</v>
      </c>
    </row>
    <row r="13906">
      <c r="A13906" s="257"/>
      <c r="B13906" s="258" t="s">
        <v>14</v>
      </c>
    </row>
    <row r="13907">
      <c r="A13907" s="257"/>
      <c r="B13907" s="258" t="s">
        <v>14</v>
      </c>
    </row>
    <row r="13908">
      <c r="A13908" s="257"/>
      <c r="B13908" s="258" t="s">
        <v>14</v>
      </c>
    </row>
    <row r="13909">
      <c r="A13909" s="257"/>
      <c r="B13909" s="258" t="s">
        <v>14</v>
      </c>
    </row>
    <row r="13910">
      <c r="A13910" s="257"/>
      <c r="B13910" s="258" t="s">
        <v>14</v>
      </c>
    </row>
    <row r="13911">
      <c r="A13911" s="257"/>
      <c r="B13911" s="258" t="s">
        <v>14</v>
      </c>
    </row>
    <row r="13912">
      <c r="A13912" s="257"/>
      <c r="B13912" s="258" t="s">
        <v>14</v>
      </c>
    </row>
    <row r="13913">
      <c r="A13913" s="257"/>
      <c r="B13913" s="258" t="s">
        <v>14</v>
      </c>
    </row>
    <row r="13914">
      <c r="A13914" s="257"/>
      <c r="B13914" s="258" t="s">
        <v>14</v>
      </c>
    </row>
    <row r="13915">
      <c r="A13915" s="257"/>
      <c r="B13915" s="258" t="s">
        <v>14</v>
      </c>
    </row>
    <row r="13916">
      <c r="A13916" s="257"/>
      <c r="B13916" s="258" t="s">
        <v>14</v>
      </c>
    </row>
    <row r="13917">
      <c r="A13917" s="257"/>
      <c r="B13917" s="258" t="s">
        <v>14</v>
      </c>
    </row>
    <row r="13918">
      <c r="A13918" s="257"/>
      <c r="B13918" s="258" t="s">
        <v>14</v>
      </c>
    </row>
    <row r="13919">
      <c r="A13919" s="257"/>
      <c r="B13919" s="258" t="s">
        <v>14</v>
      </c>
    </row>
    <row r="13920">
      <c r="A13920" s="257"/>
      <c r="B13920" s="258" t="s">
        <v>14</v>
      </c>
    </row>
    <row r="13921">
      <c r="A13921" s="257"/>
      <c r="B13921" s="258" t="s">
        <v>14</v>
      </c>
    </row>
    <row r="13922">
      <c r="A13922" s="257"/>
      <c r="B13922" s="258" t="s">
        <v>14</v>
      </c>
    </row>
    <row r="13923">
      <c r="A13923" s="257"/>
      <c r="B13923" s="258" t="s">
        <v>14</v>
      </c>
    </row>
    <row r="13924">
      <c r="A13924" s="257"/>
      <c r="B13924" s="258" t="s">
        <v>14</v>
      </c>
    </row>
    <row r="13925">
      <c r="A13925" s="257"/>
      <c r="B13925" s="258" t="s">
        <v>14</v>
      </c>
    </row>
    <row r="13926">
      <c r="A13926" s="257"/>
      <c r="B13926" s="258" t="s">
        <v>14</v>
      </c>
    </row>
    <row r="13927">
      <c r="A13927" s="257"/>
      <c r="B13927" s="258" t="s">
        <v>14</v>
      </c>
    </row>
    <row r="13928">
      <c r="A13928" s="257"/>
      <c r="B13928" s="258" t="s">
        <v>14</v>
      </c>
    </row>
    <row r="13929">
      <c r="A13929" s="257"/>
      <c r="B13929" s="258" t="s">
        <v>14</v>
      </c>
    </row>
    <row r="13930">
      <c r="A13930" s="257"/>
      <c r="B13930" s="258" t="s">
        <v>14</v>
      </c>
    </row>
    <row r="13931">
      <c r="A13931" s="257"/>
      <c r="B13931" s="258" t="s">
        <v>14</v>
      </c>
    </row>
    <row r="13932">
      <c r="A13932" s="257"/>
      <c r="B13932" s="258" t="s">
        <v>14</v>
      </c>
    </row>
    <row r="13933">
      <c r="A13933" s="257"/>
      <c r="B13933" s="258" t="s">
        <v>14</v>
      </c>
    </row>
    <row r="13934">
      <c r="A13934" s="257"/>
      <c r="B13934" s="258" t="s">
        <v>14</v>
      </c>
    </row>
    <row r="13935">
      <c r="A13935" s="257"/>
      <c r="B13935" s="258" t="s">
        <v>14</v>
      </c>
    </row>
    <row r="13936">
      <c r="A13936" s="257"/>
      <c r="B13936" s="258" t="s">
        <v>14</v>
      </c>
    </row>
    <row r="13937">
      <c r="A13937" s="257"/>
      <c r="B13937" s="258" t="s">
        <v>14</v>
      </c>
    </row>
    <row r="13938">
      <c r="A13938" s="257"/>
      <c r="B13938" s="258" t="s">
        <v>14</v>
      </c>
    </row>
    <row r="13939">
      <c r="A13939" s="257"/>
      <c r="B13939" s="258" t="s">
        <v>14</v>
      </c>
    </row>
    <row r="13940">
      <c r="A13940" s="257"/>
      <c r="B13940" s="258" t="s">
        <v>14</v>
      </c>
    </row>
    <row r="13941">
      <c r="A13941" s="257"/>
      <c r="B13941" s="258" t="s">
        <v>14</v>
      </c>
    </row>
    <row r="13942">
      <c r="A13942" s="257"/>
      <c r="B13942" s="258" t="s">
        <v>14</v>
      </c>
    </row>
    <row r="13943">
      <c r="A13943" s="257"/>
      <c r="B13943" s="258" t="s">
        <v>14</v>
      </c>
    </row>
    <row r="13944">
      <c r="A13944" s="257"/>
      <c r="B13944" s="258" t="s">
        <v>14</v>
      </c>
    </row>
    <row r="13945">
      <c r="A13945" s="257"/>
      <c r="B13945" s="258" t="s">
        <v>14</v>
      </c>
    </row>
    <row r="13946">
      <c r="A13946" s="257"/>
      <c r="B13946" s="258" t="s">
        <v>14</v>
      </c>
    </row>
    <row r="13947">
      <c r="A13947" s="257"/>
      <c r="B13947" s="258" t="s">
        <v>14</v>
      </c>
    </row>
    <row r="13948">
      <c r="A13948" s="257"/>
      <c r="B13948" s="258" t="s">
        <v>14</v>
      </c>
    </row>
    <row r="13949">
      <c r="A13949" s="257"/>
      <c r="B13949" s="258" t="s">
        <v>14</v>
      </c>
    </row>
    <row r="13950">
      <c r="A13950" s="257"/>
      <c r="B13950" s="258" t="s">
        <v>14</v>
      </c>
    </row>
    <row r="13951">
      <c r="A13951" s="257"/>
      <c r="B13951" s="258" t="s">
        <v>14</v>
      </c>
    </row>
    <row r="13952">
      <c r="A13952" s="257"/>
      <c r="B13952" s="258" t="s">
        <v>14</v>
      </c>
    </row>
    <row r="13953">
      <c r="A13953" s="257"/>
      <c r="B13953" s="258" t="s">
        <v>14</v>
      </c>
    </row>
    <row r="13954">
      <c r="A13954" s="257"/>
      <c r="B13954" s="258" t="s">
        <v>14</v>
      </c>
    </row>
    <row r="13955">
      <c r="A13955" s="257"/>
      <c r="B13955" s="258" t="s">
        <v>14</v>
      </c>
    </row>
    <row r="13956">
      <c r="A13956" s="257"/>
      <c r="B13956" s="258" t="s">
        <v>14</v>
      </c>
    </row>
    <row r="13957">
      <c r="A13957" s="257"/>
      <c r="B13957" s="258" t="s">
        <v>14</v>
      </c>
    </row>
    <row r="13958">
      <c r="A13958" s="257"/>
      <c r="B13958" s="258" t="s">
        <v>14</v>
      </c>
    </row>
    <row r="13959">
      <c r="A13959" s="257"/>
      <c r="B13959" s="258" t="s">
        <v>14</v>
      </c>
    </row>
    <row r="13960">
      <c r="A13960" s="257"/>
      <c r="B13960" s="258" t="s">
        <v>14</v>
      </c>
    </row>
    <row r="13961">
      <c r="A13961" s="257"/>
      <c r="B13961" s="258" t="s">
        <v>14</v>
      </c>
    </row>
    <row r="13962">
      <c r="A13962" s="257"/>
      <c r="B13962" s="258" t="s">
        <v>14</v>
      </c>
    </row>
    <row r="13963">
      <c r="A13963" s="257"/>
      <c r="B13963" s="258" t="s">
        <v>14</v>
      </c>
    </row>
    <row r="13964">
      <c r="A13964" s="257"/>
      <c r="B13964" s="258" t="s">
        <v>14</v>
      </c>
    </row>
    <row r="13965">
      <c r="A13965" s="257"/>
      <c r="B13965" s="258" t="s">
        <v>14</v>
      </c>
    </row>
    <row r="13966">
      <c r="A13966" s="257"/>
      <c r="B13966" s="258" t="s">
        <v>14</v>
      </c>
    </row>
    <row r="13967">
      <c r="A13967" s="257"/>
      <c r="B13967" s="258" t="s">
        <v>14</v>
      </c>
    </row>
    <row r="13968">
      <c r="A13968" s="257"/>
      <c r="B13968" s="258" t="s">
        <v>14</v>
      </c>
    </row>
    <row r="13969">
      <c r="A13969" s="257"/>
      <c r="B13969" s="258" t="s">
        <v>14</v>
      </c>
    </row>
    <row r="13970">
      <c r="A13970" s="257"/>
      <c r="B13970" s="258" t="s">
        <v>14</v>
      </c>
    </row>
    <row r="13971">
      <c r="A13971" s="257"/>
      <c r="B13971" s="258" t="s">
        <v>14</v>
      </c>
    </row>
    <row r="13972">
      <c r="A13972" s="257"/>
      <c r="B13972" s="258" t="s">
        <v>14</v>
      </c>
    </row>
    <row r="13973">
      <c r="A13973" s="257"/>
      <c r="B13973" s="258" t="s">
        <v>14</v>
      </c>
    </row>
    <row r="13974">
      <c r="A13974" s="257"/>
      <c r="B13974" s="258" t="s">
        <v>14</v>
      </c>
    </row>
    <row r="13975">
      <c r="A13975" s="257"/>
      <c r="B13975" s="258" t="s">
        <v>14</v>
      </c>
    </row>
    <row r="13976">
      <c r="A13976" s="257"/>
      <c r="B13976" s="258" t="s">
        <v>14</v>
      </c>
    </row>
    <row r="13977">
      <c r="A13977" s="257"/>
      <c r="B13977" s="258" t="s">
        <v>14</v>
      </c>
    </row>
    <row r="13978">
      <c r="A13978" s="257"/>
      <c r="B13978" s="258" t="s">
        <v>14</v>
      </c>
    </row>
    <row r="13979">
      <c r="A13979" s="257"/>
      <c r="B13979" s="258" t="s">
        <v>14</v>
      </c>
    </row>
    <row r="13980">
      <c r="A13980" s="257"/>
      <c r="B13980" s="258" t="s">
        <v>14</v>
      </c>
    </row>
    <row r="13981">
      <c r="A13981" s="257"/>
      <c r="B13981" s="258" t="s">
        <v>14</v>
      </c>
    </row>
    <row r="13982">
      <c r="A13982" s="257"/>
      <c r="B13982" s="258" t="s">
        <v>14</v>
      </c>
    </row>
    <row r="13983">
      <c r="A13983" s="257"/>
      <c r="B13983" s="258" t="s">
        <v>14</v>
      </c>
    </row>
    <row r="13984">
      <c r="A13984" s="257"/>
      <c r="B13984" s="258" t="s">
        <v>14</v>
      </c>
    </row>
    <row r="13985">
      <c r="A13985" s="257"/>
      <c r="B13985" s="258" t="s">
        <v>14</v>
      </c>
    </row>
    <row r="13986">
      <c r="A13986" s="257"/>
      <c r="B13986" s="258" t="s">
        <v>14</v>
      </c>
    </row>
    <row r="13987">
      <c r="A13987" s="257"/>
      <c r="B13987" s="258" t="s">
        <v>14</v>
      </c>
    </row>
    <row r="13988">
      <c r="A13988" s="257"/>
      <c r="B13988" s="258" t="s">
        <v>14</v>
      </c>
    </row>
    <row r="13989">
      <c r="A13989" s="257"/>
      <c r="B13989" s="258" t="s">
        <v>14</v>
      </c>
    </row>
    <row r="13990">
      <c r="A13990" s="257"/>
      <c r="B13990" s="258" t="s">
        <v>14</v>
      </c>
    </row>
    <row r="13991">
      <c r="A13991" s="257"/>
      <c r="B13991" s="258" t="s">
        <v>14</v>
      </c>
    </row>
    <row r="13992">
      <c r="A13992" s="257"/>
      <c r="B13992" s="258" t="s">
        <v>14</v>
      </c>
    </row>
    <row r="13993">
      <c r="A13993" s="257"/>
      <c r="B13993" s="258" t="s">
        <v>14</v>
      </c>
    </row>
    <row r="13994">
      <c r="A13994" s="257"/>
      <c r="B13994" s="258" t="s">
        <v>14</v>
      </c>
    </row>
    <row r="13995">
      <c r="A13995" s="257"/>
      <c r="B13995" s="258" t="s">
        <v>14</v>
      </c>
    </row>
    <row r="13996">
      <c r="A13996" s="257"/>
      <c r="B13996" s="258" t="s">
        <v>14</v>
      </c>
    </row>
    <row r="13997">
      <c r="A13997" s="257"/>
      <c r="B13997" s="258" t="s">
        <v>14</v>
      </c>
    </row>
    <row r="13998">
      <c r="A13998" s="257"/>
      <c r="B13998" s="258" t="s">
        <v>14</v>
      </c>
    </row>
    <row r="13999">
      <c r="A13999" s="257"/>
      <c r="B13999" s="258" t="s">
        <v>14</v>
      </c>
    </row>
    <row r="14000">
      <c r="A14000" s="257"/>
      <c r="B14000" s="258" t="s">
        <v>14</v>
      </c>
    </row>
    <row r="14001">
      <c r="A14001" s="257"/>
      <c r="B14001" s="258" t="s">
        <v>14</v>
      </c>
    </row>
    <row r="14002">
      <c r="A14002" s="257"/>
      <c r="B14002" s="258" t="s">
        <v>14</v>
      </c>
    </row>
    <row r="14003">
      <c r="A14003" s="257"/>
      <c r="B14003" s="258" t="s">
        <v>14</v>
      </c>
    </row>
    <row r="14004">
      <c r="A14004" s="257"/>
      <c r="B14004" s="258" t="s">
        <v>14</v>
      </c>
    </row>
    <row r="14005">
      <c r="A14005" s="257"/>
      <c r="B14005" s="258" t="s">
        <v>14</v>
      </c>
    </row>
    <row r="14006">
      <c r="A14006" s="257"/>
      <c r="B14006" s="258" t="s">
        <v>14</v>
      </c>
    </row>
    <row r="14007">
      <c r="A14007" s="257"/>
      <c r="B14007" s="258" t="s">
        <v>14</v>
      </c>
    </row>
    <row r="14008">
      <c r="A14008" s="257"/>
      <c r="B14008" s="258" t="s">
        <v>14</v>
      </c>
    </row>
    <row r="14009">
      <c r="A14009" s="257"/>
      <c r="B14009" s="258" t="s">
        <v>14</v>
      </c>
    </row>
    <row r="14010">
      <c r="A14010" s="257"/>
      <c r="B14010" s="258" t="s">
        <v>14</v>
      </c>
    </row>
    <row r="14011">
      <c r="A14011" s="257"/>
      <c r="B14011" s="258" t="s">
        <v>14</v>
      </c>
    </row>
    <row r="14012">
      <c r="A14012" s="257"/>
      <c r="B14012" s="258" t="s">
        <v>14</v>
      </c>
    </row>
    <row r="14013">
      <c r="A14013" s="257"/>
      <c r="B14013" s="258" t="s">
        <v>14</v>
      </c>
    </row>
    <row r="14014">
      <c r="A14014" s="257"/>
      <c r="B14014" s="258" t="s">
        <v>14</v>
      </c>
    </row>
    <row r="14015">
      <c r="A14015" s="257"/>
      <c r="B14015" s="258" t="s">
        <v>14</v>
      </c>
    </row>
    <row r="14016">
      <c r="A14016" s="257"/>
      <c r="B14016" s="258" t="s">
        <v>14</v>
      </c>
    </row>
    <row r="14017">
      <c r="A14017" s="257"/>
      <c r="B14017" s="258" t="s">
        <v>14</v>
      </c>
    </row>
    <row r="14018">
      <c r="A14018" s="257"/>
      <c r="B14018" s="258" t="s">
        <v>14</v>
      </c>
    </row>
    <row r="14019">
      <c r="A14019" s="257"/>
      <c r="B14019" s="258" t="s">
        <v>14</v>
      </c>
    </row>
    <row r="14020">
      <c r="A14020" s="257"/>
      <c r="B14020" s="258" t="s">
        <v>14</v>
      </c>
    </row>
    <row r="14021">
      <c r="A14021" s="257"/>
      <c r="B14021" s="258" t="s">
        <v>14</v>
      </c>
    </row>
    <row r="14022">
      <c r="A14022" s="257"/>
      <c r="B14022" s="258" t="s">
        <v>14</v>
      </c>
    </row>
    <row r="14023">
      <c r="A14023" s="257"/>
      <c r="B14023" s="258" t="s">
        <v>14</v>
      </c>
    </row>
    <row r="14024">
      <c r="A14024" s="257"/>
      <c r="B14024" s="258" t="s">
        <v>14</v>
      </c>
    </row>
    <row r="14025">
      <c r="A14025" s="257"/>
      <c r="B14025" s="258" t="s">
        <v>14</v>
      </c>
    </row>
    <row r="14026">
      <c r="A14026" s="257"/>
      <c r="B14026" s="258" t="s">
        <v>14</v>
      </c>
    </row>
    <row r="14027">
      <c r="A14027" s="257"/>
      <c r="B14027" s="258" t="s">
        <v>14</v>
      </c>
    </row>
    <row r="14028">
      <c r="A14028" s="257"/>
      <c r="B14028" s="258" t="s">
        <v>14</v>
      </c>
    </row>
    <row r="14029">
      <c r="A14029" s="257"/>
      <c r="B14029" s="258" t="s">
        <v>14</v>
      </c>
    </row>
    <row r="14030">
      <c r="A14030" s="257"/>
      <c r="B14030" s="258" t="s">
        <v>14</v>
      </c>
    </row>
    <row r="14031">
      <c r="A14031" s="257"/>
      <c r="B14031" s="258" t="s">
        <v>14</v>
      </c>
    </row>
    <row r="14032">
      <c r="A14032" s="257"/>
      <c r="B14032" s="258" t="s">
        <v>14</v>
      </c>
    </row>
    <row r="14033">
      <c r="A14033" s="257"/>
      <c r="B14033" s="258" t="s">
        <v>14</v>
      </c>
    </row>
    <row r="14034">
      <c r="A14034" s="257"/>
      <c r="B14034" s="258" t="s">
        <v>14</v>
      </c>
    </row>
    <row r="14035">
      <c r="A14035" s="257"/>
      <c r="B14035" s="258" t="s">
        <v>14</v>
      </c>
    </row>
    <row r="14036">
      <c r="A14036" s="257"/>
      <c r="B14036" s="258" t="s">
        <v>14</v>
      </c>
    </row>
    <row r="14037">
      <c r="A14037" s="257"/>
      <c r="B14037" s="258" t="s">
        <v>14</v>
      </c>
    </row>
    <row r="14038">
      <c r="A14038" s="257"/>
      <c r="B14038" s="258" t="s">
        <v>14</v>
      </c>
    </row>
    <row r="14039">
      <c r="A14039" s="257"/>
      <c r="B14039" s="258" t="s">
        <v>14</v>
      </c>
    </row>
    <row r="14040">
      <c r="A14040" s="257"/>
      <c r="B14040" s="258" t="s">
        <v>14</v>
      </c>
    </row>
    <row r="14041">
      <c r="A14041" s="257"/>
      <c r="B14041" s="258" t="s">
        <v>14</v>
      </c>
    </row>
    <row r="14042">
      <c r="A14042" s="257"/>
      <c r="B14042" s="258" t="s">
        <v>14</v>
      </c>
    </row>
    <row r="14043">
      <c r="A14043" s="257"/>
      <c r="B14043" s="258" t="s">
        <v>14</v>
      </c>
    </row>
    <row r="14044">
      <c r="A14044" s="257"/>
      <c r="B14044" s="258" t="s">
        <v>14</v>
      </c>
    </row>
    <row r="14045">
      <c r="A14045" s="257"/>
      <c r="B14045" s="258" t="s">
        <v>14</v>
      </c>
    </row>
    <row r="14046">
      <c r="A14046" s="257"/>
      <c r="B14046" s="258" t="s">
        <v>14</v>
      </c>
    </row>
    <row r="14047">
      <c r="A14047" s="257"/>
      <c r="B14047" s="258" t="s">
        <v>14</v>
      </c>
    </row>
    <row r="14048">
      <c r="A14048" s="257"/>
      <c r="B14048" s="258" t="s">
        <v>14</v>
      </c>
    </row>
    <row r="14049">
      <c r="A14049" s="257"/>
      <c r="B14049" s="258" t="s">
        <v>14</v>
      </c>
    </row>
    <row r="14050">
      <c r="A14050" s="257"/>
      <c r="B14050" s="258" t="s">
        <v>14</v>
      </c>
    </row>
    <row r="14051">
      <c r="A14051" s="257"/>
      <c r="B14051" s="258" t="s">
        <v>14</v>
      </c>
    </row>
    <row r="14052">
      <c r="A14052" s="257"/>
      <c r="B14052" s="258" t="s">
        <v>14</v>
      </c>
    </row>
    <row r="14053">
      <c r="A14053" s="257"/>
      <c r="B14053" s="258" t="s">
        <v>14</v>
      </c>
    </row>
    <row r="14054">
      <c r="A14054" s="257"/>
      <c r="B14054" s="258" t="s">
        <v>14</v>
      </c>
    </row>
    <row r="14055">
      <c r="A14055" s="257"/>
      <c r="B14055" s="258" t="s">
        <v>14</v>
      </c>
    </row>
    <row r="14056">
      <c r="A14056" s="257"/>
      <c r="B14056" s="258" t="s">
        <v>14</v>
      </c>
    </row>
    <row r="14057">
      <c r="A14057" s="257"/>
      <c r="B14057" s="258" t="s">
        <v>14</v>
      </c>
    </row>
    <row r="14058">
      <c r="A14058" s="257"/>
      <c r="B14058" s="258" t="s">
        <v>14</v>
      </c>
    </row>
    <row r="14059">
      <c r="A14059" s="257"/>
      <c r="B14059" s="258" t="s">
        <v>14</v>
      </c>
    </row>
    <row r="14060">
      <c r="A14060" s="257"/>
      <c r="B14060" s="258" t="s">
        <v>14</v>
      </c>
    </row>
    <row r="14061">
      <c r="A14061" s="257"/>
      <c r="B14061" s="258" t="s">
        <v>14</v>
      </c>
    </row>
    <row r="14062">
      <c r="A14062" s="257"/>
      <c r="B14062" s="258" t="s">
        <v>14</v>
      </c>
    </row>
    <row r="14063">
      <c r="A14063" s="257"/>
      <c r="B14063" s="258" t="s">
        <v>14</v>
      </c>
    </row>
    <row r="14064">
      <c r="A14064" s="257"/>
      <c r="B14064" s="258" t="s">
        <v>14</v>
      </c>
    </row>
    <row r="14065">
      <c r="A14065" s="257"/>
      <c r="B14065" s="258" t="s">
        <v>14</v>
      </c>
    </row>
    <row r="14066">
      <c r="A14066" s="257"/>
      <c r="B14066" s="258" t="s">
        <v>14</v>
      </c>
    </row>
    <row r="14067">
      <c r="A14067" s="257"/>
      <c r="B14067" s="258" t="s">
        <v>14</v>
      </c>
    </row>
    <row r="14068">
      <c r="A14068" s="257"/>
      <c r="B14068" s="258" t="s">
        <v>14</v>
      </c>
    </row>
    <row r="14069">
      <c r="A14069" s="257"/>
      <c r="B14069" s="258" t="s">
        <v>14</v>
      </c>
    </row>
    <row r="14070">
      <c r="A14070" s="257"/>
      <c r="B14070" s="258" t="s">
        <v>14</v>
      </c>
    </row>
    <row r="14071">
      <c r="A14071" s="257"/>
      <c r="B14071" s="258" t="s">
        <v>14</v>
      </c>
    </row>
    <row r="14072">
      <c r="A14072" s="257"/>
      <c r="B14072" s="258" t="s">
        <v>14</v>
      </c>
    </row>
    <row r="14073">
      <c r="A14073" s="257"/>
      <c r="B14073" s="258" t="s">
        <v>14</v>
      </c>
    </row>
    <row r="14074">
      <c r="A14074" s="257"/>
      <c r="B14074" s="258" t="s">
        <v>14</v>
      </c>
    </row>
    <row r="14075">
      <c r="A14075" s="257"/>
      <c r="B14075" s="258" t="s">
        <v>14</v>
      </c>
    </row>
    <row r="14076">
      <c r="A14076" s="257"/>
      <c r="B14076" s="258" t="s">
        <v>14</v>
      </c>
    </row>
    <row r="14077">
      <c r="A14077" s="257"/>
      <c r="B14077" s="258" t="s">
        <v>14</v>
      </c>
    </row>
    <row r="14078">
      <c r="A14078" s="257"/>
      <c r="B14078" s="258" t="s">
        <v>14</v>
      </c>
    </row>
    <row r="14079">
      <c r="A14079" s="257"/>
      <c r="B14079" s="258" t="s">
        <v>14</v>
      </c>
    </row>
    <row r="14080">
      <c r="A14080" s="257"/>
      <c r="B14080" s="258" t="s">
        <v>14</v>
      </c>
    </row>
    <row r="14081">
      <c r="A14081" s="257"/>
      <c r="B14081" s="258" t="s">
        <v>14</v>
      </c>
    </row>
    <row r="14082">
      <c r="A14082" s="257"/>
      <c r="B14082" s="258" t="s">
        <v>14</v>
      </c>
    </row>
    <row r="14083">
      <c r="A14083" s="257"/>
      <c r="B14083" s="258" t="s">
        <v>14</v>
      </c>
    </row>
    <row r="14084">
      <c r="A14084" s="257"/>
      <c r="B14084" s="258" t="s">
        <v>14</v>
      </c>
    </row>
    <row r="14085">
      <c r="A14085" s="257"/>
      <c r="B14085" s="258" t="s">
        <v>14</v>
      </c>
    </row>
    <row r="14086">
      <c r="A14086" s="257"/>
      <c r="B14086" s="258" t="s">
        <v>14</v>
      </c>
    </row>
    <row r="14087">
      <c r="A14087" s="257"/>
      <c r="B14087" s="258" t="s">
        <v>14</v>
      </c>
    </row>
    <row r="14088">
      <c r="A14088" s="257"/>
      <c r="B14088" s="258" t="s">
        <v>14</v>
      </c>
    </row>
    <row r="14089">
      <c r="A14089" s="257"/>
      <c r="B14089" s="258" t="s">
        <v>14</v>
      </c>
    </row>
    <row r="14090">
      <c r="A14090" s="257"/>
      <c r="B14090" s="258" t="s">
        <v>14</v>
      </c>
    </row>
    <row r="14091">
      <c r="A14091" s="257"/>
      <c r="B14091" s="258" t="s">
        <v>14</v>
      </c>
    </row>
    <row r="14092">
      <c r="A14092" s="257"/>
      <c r="B14092" s="258" t="s">
        <v>14</v>
      </c>
    </row>
    <row r="14093">
      <c r="A14093" s="257"/>
      <c r="B14093" s="258" t="s">
        <v>14</v>
      </c>
    </row>
    <row r="14094">
      <c r="A14094" s="257"/>
      <c r="B14094" s="258" t="s">
        <v>14</v>
      </c>
    </row>
    <row r="14095">
      <c r="A14095" s="257"/>
      <c r="B14095" s="258" t="s">
        <v>14</v>
      </c>
    </row>
    <row r="14096">
      <c r="A14096" s="257"/>
      <c r="B14096" s="258" t="s">
        <v>14</v>
      </c>
    </row>
    <row r="14097">
      <c r="A14097" s="257"/>
      <c r="B14097" s="258" t="s">
        <v>14</v>
      </c>
    </row>
    <row r="14098">
      <c r="A14098" s="257"/>
      <c r="B14098" s="258" t="s">
        <v>14</v>
      </c>
    </row>
    <row r="14099">
      <c r="A14099" s="257"/>
      <c r="B14099" s="258" t="s">
        <v>14</v>
      </c>
    </row>
    <row r="14100">
      <c r="A14100" s="257"/>
      <c r="B14100" s="258" t="s">
        <v>14</v>
      </c>
    </row>
    <row r="14101">
      <c r="A14101" s="257"/>
      <c r="B14101" s="258" t="s">
        <v>14</v>
      </c>
    </row>
    <row r="14102">
      <c r="A14102" s="257"/>
      <c r="B14102" s="258" t="s">
        <v>14</v>
      </c>
    </row>
    <row r="14103">
      <c r="A14103" s="257"/>
      <c r="B14103" s="258" t="s">
        <v>14</v>
      </c>
    </row>
    <row r="14104">
      <c r="A14104" s="257"/>
      <c r="B14104" s="258" t="s">
        <v>14</v>
      </c>
    </row>
    <row r="14105">
      <c r="A14105" s="257"/>
      <c r="B14105" s="258" t="s">
        <v>14</v>
      </c>
    </row>
    <row r="14106">
      <c r="A14106" s="257"/>
      <c r="B14106" s="258" t="s">
        <v>14</v>
      </c>
    </row>
    <row r="14107">
      <c r="A14107" s="257"/>
      <c r="B14107" s="258" t="s">
        <v>14</v>
      </c>
    </row>
    <row r="14108">
      <c r="A14108" s="257"/>
      <c r="B14108" s="258" t="s">
        <v>14</v>
      </c>
    </row>
    <row r="14109">
      <c r="A14109" s="257"/>
      <c r="B14109" s="258" t="s">
        <v>14</v>
      </c>
    </row>
    <row r="14110">
      <c r="A14110" s="257"/>
      <c r="B14110" s="258" t="s">
        <v>14</v>
      </c>
    </row>
    <row r="14111">
      <c r="A14111" s="257"/>
      <c r="B14111" s="258" t="s">
        <v>14</v>
      </c>
    </row>
    <row r="14112">
      <c r="A14112" s="257"/>
      <c r="B14112" s="258" t="s">
        <v>14</v>
      </c>
    </row>
    <row r="14113">
      <c r="A14113" s="257"/>
      <c r="B14113" s="258" t="s">
        <v>14</v>
      </c>
    </row>
    <row r="14114">
      <c r="A14114" s="257"/>
      <c r="B14114" s="258" t="s">
        <v>14</v>
      </c>
    </row>
    <row r="14115">
      <c r="A14115" s="257"/>
      <c r="B14115" s="258" t="s">
        <v>14</v>
      </c>
    </row>
    <row r="14116">
      <c r="A14116" s="257"/>
      <c r="B14116" s="258" t="s">
        <v>14</v>
      </c>
    </row>
    <row r="14117">
      <c r="A14117" s="257"/>
      <c r="B14117" s="258" t="s">
        <v>14</v>
      </c>
    </row>
    <row r="14118">
      <c r="A14118" s="257"/>
      <c r="B14118" s="258" t="s">
        <v>14</v>
      </c>
    </row>
    <row r="14119">
      <c r="A14119" s="257"/>
      <c r="B14119" s="258" t="s">
        <v>14</v>
      </c>
    </row>
    <row r="14120">
      <c r="A14120" s="257"/>
      <c r="B14120" s="258" t="s">
        <v>14</v>
      </c>
    </row>
    <row r="14121">
      <c r="A14121" s="257"/>
      <c r="B14121" s="258" t="s">
        <v>14</v>
      </c>
    </row>
    <row r="14122">
      <c r="A14122" s="257"/>
      <c r="B14122" s="258" t="s">
        <v>14</v>
      </c>
    </row>
    <row r="14123">
      <c r="A14123" s="257"/>
      <c r="B14123" s="258" t="s">
        <v>14</v>
      </c>
    </row>
    <row r="14124">
      <c r="A14124" s="257"/>
      <c r="B14124" s="258" t="s">
        <v>14</v>
      </c>
    </row>
    <row r="14125">
      <c r="A14125" s="257"/>
      <c r="B14125" s="258" t="s">
        <v>14</v>
      </c>
    </row>
    <row r="14126">
      <c r="A14126" s="257"/>
      <c r="B14126" s="258" t="s">
        <v>14</v>
      </c>
    </row>
    <row r="14127">
      <c r="A14127" s="257"/>
      <c r="B14127" s="258" t="s">
        <v>14</v>
      </c>
    </row>
    <row r="14128">
      <c r="A14128" s="257"/>
      <c r="B14128" s="258" t="s">
        <v>14</v>
      </c>
    </row>
    <row r="14129">
      <c r="A14129" s="257"/>
      <c r="B14129" s="258" t="s">
        <v>14</v>
      </c>
    </row>
    <row r="14130">
      <c r="A14130" s="257"/>
      <c r="B14130" s="258" t="s">
        <v>14</v>
      </c>
    </row>
    <row r="14131">
      <c r="A14131" s="257"/>
      <c r="B14131" s="258" t="s">
        <v>14</v>
      </c>
    </row>
    <row r="14132">
      <c r="A14132" s="257"/>
      <c r="B14132" s="258" t="s">
        <v>14</v>
      </c>
    </row>
    <row r="14133">
      <c r="A14133" s="257"/>
      <c r="B14133" s="258" t="s">
        <v>14</v>
      </c>
    </row>
    <row r="14134">
      <c r="A14134" s="257"/>
      <c r="B14134" s="258" t="s">
        <v>14</v>
      </c>
    </row>
    <row r="14135">
      <c r="A14135" s="257"/>
      <c r="B14135" s="258" t="s">
        <v>14</v>
      </c>
    </row>
    <row r="14136">
      <c r="A14136" s="257"/>
      <c r="B14136" s="258" t="s">
        <v>14</v>
      </c>
    </row>
    <row r="14137">
      <c r="A14137" s="257"/>
      <c r="B14137" s="258" t="s">
        <v>14</v>
      </c>
    </row>
    <row r="14138">
      <c r="A14138" s="257"/>
      <c r="B14138" s="258" t="s">
        <v>14</v>
      </c>
    </row>
    <row r="14139">
      <c r="A14139" s="257"/>
      <c r="B14139" s="258" t="s">
        <v>14</v>
      </c>
    </row>
    <row r="14140">
      <c r="A14140" s="257"/>
      <c r="B14140" s="258" t="s">
        <v>14</v>
      </c>
    </row>
    <row r="14141">
      <c r="A14141" s="257"/>
      <c r="B14141" s="258" t="s">
        <v>14</v>
      </c>
    </row>
    <row r="14142">
      <c r="A14142" s="257"/>
      <c r="B14142" s="258" t="s">
        <v>14</v>
      </c>
    </row>
    <row r="14143">
      <c r="A14143" s="257"/>
      <c r="B14143" s="258" t="s">
        <v>14</v>
      </c>
    </row>
    <row r="14144">
      <c r="A14144" s="257"/>
      <c r="B14144" s="258" t="s">
        <v>14</v>
      </c>
    </row>
    <row r="14145">
      <c r="A14145" s="257"/>
      <c r="B14145" s="258" t="s">
        <v>14</v>
      </c>
    </row>
    <row r="14146">
      <c r="A14146" s="257"/>
      <c r="B14146" s="258" t="s">
        <v>14</v>
      </c>
    </row>
    <row r="14147">
      <c r="A14147" s="257"/>
      <c r="B14147" s="258" t="s">
        <v>14</v>
      </c>
    </row>
    <row r="14148">
      <c r="A14148" s="257"/>
      <c r="B14148" s="258" t="s">
        <v>14</v>
      </c>
    </row>
    <row r="14149">
      <c r="A14149" s="257"/>
      <c r="B14149" s="258" t="s">
        <v>14</v>
      </c>
    </row>
    <row r="14150">
      <c r="A14150" s="257"/>
      <c r="B14150" s="258" t="s">
        <v>14</v>
      </c>
    </row>
    <row r="14151">
      <c r="A14151" s="257"/>
      <c r="B14151" s="258" t="s">
        <v>14</v>
      </c>
    </row>
    <row r="14152">
      <c r="A14152" s="257"/>
      <c r="B14152" s="258" t="s">
        <v>14</v>
      </c>
    </row>
    <row r="14153">
      <c r="A14153" s="257"/>
      <c r="B14153" s="258" t="s">
        <v>14</v>
      </c>
    </row>
    <row r="14154">
      <c r="A14154" s="257"/>
      <c r="B14154" s="258" t="s">
        <v>14</v>
      </c>
    </row>
    <row r="14155">
      <c r="A14155" s="257"/>
      <c r="B14155" s="258" t="s">
        <v>14</v>
      </c>
    </row>
    <row r="14156">
      <c r="A14156" s="257"/>
      <c r="B14156" s="258" t="s">
        <v>14</v>
      </c>
    </row>
    <row r="14157">
      <c r="A14157" s="257"/>
      <c r="B14157" s="258" t="s">
        <v>14</v>
      </c>
    </row>
    <row r="14158">
      <c r="A14158" s="257"/>
      <c r="B14158" s="258" t="s">
        <v>14</v>
      </c>
    </row>
    <row r="14159">
      <c r="A14159" s="257"/>
      <c r="B14159" s="258" t="s">
        <v>14</v>
      </c>
    </row>
    <row r="14160">
      <c r="A14160" s="257"/>
      <c r="B14160" s="258" t="s">
        <v>14</v>
      </c>
    </row>
    <row r="14161">
      <c r="A14161" s="257"/>
      <c r="B14161" s="258" t="s">
        <v>14</v>
      </c>
    </row>
    <row r="14162">
      <c r="A14162" s="257"/>
      <c r="B14162" s="258" t="s">
        <v>14</v>
      </c>
    </row>
    <row r="14163">
      <c r="A14163" s="257"/>
      <c r="B14163" s="258" t="s">
        <v>14</v>
      </c>
    </row>
    <row r="14164">
      <c r="A14164" s="257"/>
      <c r="B14164" s="258" t="s">
        <v>14</v>
      </c>
    </row>
    <row r="14165">
      <c r="A14165" s="257"/>
      <c r="B14165" s="258" t="s">
        <v>14</v>
      </c>
    </row>
    <row r="14166">
      <c r="A14166" s="257"/>
      <c r="B14166" s="258" t="s">
        <v>14</v>
      </c>
    </row>
    <row r="14167">
      <c r="A14167" s="257"/>
      <c r="B14167" s="258" t="s">
        <v>14</v>
      </c>
    </row>
    <row r="14168">
      <c r="A14168" s="257"/>
      <c r="B14168" s="258" t="s">
        <v>14</v>
      </c>
    </row>
    <row r="14169">
      <c r="A14169" s="257"/>
      <c r="B14169" s="258" t="s">
        <v>14</v>
      </c>
    </row>
    <row r="14170">
      <c r="A14170" s="257"/>
      <c r="B14170" s="258" t="s">
        <v>14</v>
      </c>
    </row>
    <row r="14171">
      <c r="A14171" s="257"/>
      <c r="B14171" s="258" t="s">
        <v>14</v>
      </c>
    </row>
    <row r="14172">
      <c r="A14172" s="257"/>
      <c r="B14172" s="258" t="s">
        <v>14</v>
      </c>
    </row>
    <row r="14173">
      <c r="A14173" s="257"/>
      <c r="B14173" s="258" t="s">
        <v>14</v>
      </c>
    </row>
    <row r="14174">
      <c r="A14174" s="257"/>
      <c r="B14174" s="258" t="s">
        <v>14</v>
      </c>
    </row>
    <row r="14175">
      <c r="A14175" s="257"/>
      <c r="B14175" s="258" t="s">
        <v>14</v>
      </c>
    </row>
    <row r="14176">
      <c r="A14176" s="257"/>
      <c r="B14176" s="258" t="s">
        <v>14</v>
      </c>
    </row>
    <row r="14177">
      <c r="A14177" s="257"/>
      <c r="B14177" s="258" t="s">
        <v>14</v>
      </c>
    </row>
    <row r="14178">
      <c r="A14178" s="257"/>
      <c r="B14178" s="258" t="s">
        <v>14</v>
      </c>
    </row>
    <row r="14179">
      <c r="A14179" s="257"/>
      <c r="B14179" s="258" t="s">
        <v>14</v>
      </c>
    </row>
    <row r="14180">
      <c r="A14180" s="257"/>
      <c r="B14180" s="258" t="s">
        <v>14</v>
      </c>
    </row>
    <row r="14181">
      <c r="A14181" s="257"/>
      <c r="B14181" s="258" t="s">
        <v>14</v>
      </c>
    </row>
    <row r="14182">
      <c r="A14182" s="257"/>
      <c r="B14182" s="258" t="s">
        <v>14</v>
      </c>
    </row>
    <row r="14183">
      <c r="A14183" s="257"/>
      <c r="B14183" s="258" t="s">
        <v>14</v>
      </c>
    </row>
    <row r="14184">
      <c r="A14184" s="257"/>
      <c r="B14184" s="258" t="s">
        <v>14</v>
      </c>
    </row>
    <row r="14185">
      <c r="A14185" s="257"/>
      <c r="B14185" s="258" t="s">
        <v>14</v>
      </c>
    </row>
    <row r="14186">
      <c r="A14186" s="257"/>
      <c r="B14186" s="258" t="s">
        <v>14</v>
      </c>
    </row>
    <row r="14187">
      <c r="A14187" s="257"/>
      <c r="B14187" s="258" t="s">
        <v>14</v>
      </c>
    </row>
    <row r="14188">
      <c r="A14188" s="257"/>
      <c r="B14188" s="258" t="s">
        <v>14</v>
      </c>
    </row>
    <row r="14189">
      <c r="A14189" s="257"/>
      <c r="B14189" s="258" t="s">
        <v>14</v>
      </c>
    </row>
    <row r="14190">
      <c r="A14190" s="257"/>
      <c r="B14190" s="258" t="s">
        <v>14</v>
      </c>
    </row>
    <row r="14191">
      <c r="A14191" s="257"/>
      <c r="B14191" s="258" t="s">
        <v>14</v>
      </c>
    </row>
    <row r="14192">
      <c r="A14192" s="257"/>
      <c r="B14192" s="258" t="s">
        <v>14</v>
      </c>
    </row>
    <row r="14193">
      <c r="A14193" s="257"/>
      <c r="B14193" s="258" t="s">
        <v>14</v>
      </c>
    </row>
    <row r="14194">
      <c r="A14194" s="257"/>
      <c r="B14194" s="258" t="s">
        <v>14</v>
      </c>
    </row>
    <row r="14195">
      <c r="A14195" s="257"/>
      <c r="B14195" s="258" t="s">
        <v>14</v>
      </c>
    </row>
    <row r="14196">
      <c r="A14196" s="257"/>
      <c r="B14196" s="258" t="s">
        <v>14</v>
      </c>
    </row>
    <row r="14197">
      <c r="A14197" s="257"/>
      <c r="B14197" s="258" t="s">
        <v>14</v>
      </c>
    </row>
    <row r="14198">
      <c r="A14198" s="257"/>
      <c r="B14198" s="258" t="s">
        <v>14</v>
      </c>
    </row>
    <row r="14199">
      <c r="A14199" s="257"/>
      <c r="B14199" s="258" t="s">
        <v>14</v>
      </c>
    </row>
    <row r="14200">
      <c r="A14200" s="257"/>
      <c r="B14200" s="258" t="s">
        <v>14</v>
      </c>
    </row>
    <row r="14201">
      <c r="A14201" s="257"/>
      <c r="B14201" s="258" t="s">
        <v>14</v>
      </c>
    </row>
    <row r="14202">
      <c r="A14202" s="257"/>
      <c r="B14202" s="258" t="s">
        <v>14</v>
      </c>
    </row>
    <row r="14203">
      <c r="A14203" s="257"/>
      <c r="B14203" s="258" t="s">
        <v>14</v>
      </c>
    </row>
    <row r="14204">
      <c r="A14204" s="257"/>
      <c r="B14204" s="258" t="s">
        <v>14</v>
      </c>
    </row>
    <row r="14205">
      <c r="A14205" s="257"/>
      <c r="B14205" s="258" t="s">
        <v>14</v>
      </c>
    </row>
    <row r="14206">
      <c r="A14206" s="257"/>
      <c r="B14206" s="258" t="s">
        <v>14</v>
      </c>
    </row>
    <row r="14207">
      <c r="A14207" s="257"/>
      <c r="B14207" s="258" t="s">
        <v>14</v>
      </c>
    </row>
    <row r="14208">
      <c r="A14208" s="257"/>
      <c r="B14208" s="258" t="s">
        <v>14</v>
      </c>
    </row>
    <row r="14209">
      <c r="A14209" s="257"/>
      <c r="B14209" s="258" t="s">
        <v>14</v>
      </c>
    </row>
    <row r="14210">
      <c r="A14210" s="257"/>
      <c r="B14210" s="258" t="s">
        <v>14</v>
      </c>
    </row>
    <row r="14211">
      <c r="A14211" s="257"/>
      <c r="B14211" s="258" t="s">
        <v>14</v>
      </c>
    </row>
    <row r="14212">
      <c r="A14212" s="257"/>
      <c r="B14212" s="258" t="s">
        <v>14</v>
      </c>
    </row>
    <row r="14213">
      <c r="A14213" s="257"/>
      <c r="B14213" s="258" t="s">
        <v>14</v>
      </c>
    </row>
    <row r="14214">
      <c r="A14214" s="257"/>
      <c r="B14214" s="258" t="s">
        <v>14</v>
      </c>
    </row>
    <row r="14215">
      <c r="A14215" s="257"/>
      <c r="B14215" s="258" t="s">
        <v>14</v>
      </c>
    </row>
    <row r="14216">
      <c r="A14216" s="257"/>
      <c r="B14216" s="258" t="s">
        <v>14</v>
      </c>
    </row>
    <row r="14217">
      <c r="A14217" s="257"/>
      <c r="B14217" s="258" t="s">
        <v>14</v>
      </c>
    </row>
    <row r="14218">
      <c r="A14218" s="257"/>
      <c r="B14218" s="258" t="s">
        <v>14</v>
      </c>
    </row>
    <row r="14219">
      <c r="A14219" s="257"/>
      <c r="B14219" s="258" t="s">
        <v>14</v>
      </c>
    </row>
    <row r="14220">
      <c r="A14220" s="257"/>
      <c r="B14220" s="258" t="s">
        <v>14</v>
      </c>
    </row>
    <row r="14221">
      <c r="A14221" s="257"/>
      <c r="B14221" s="258" t="s">
        <v>14</v>
      </c>
    </row>
    <row r="14222">
      <c r="A14222" s="257"/>
      <c r="B14222" s="258" t="s">
        <v>14</v>
      </c>
    </row>
    <row r="14223">
      <c r="A14223" s="257"/>
      <c r="B14223" s="258" t="s">
        <v>14</v>
      </c>
    </row>
    <row r="14224">
      <c r="A14224" s="257"/>
      <c r="B14224" s="258" t="s">
        <v>14</v>
      </c>
    </row>
    <row r="14225">
      <c r="A14225" s="257"/>
      <c r="B14225" s="258" t="s">
        <v>14</v>
      </c>
    </row>
    <row r="14226">
      <c r="A14226" s="257"/>
      <c r="B14226" s="258" t="s">
        <v>14</v>
      </c>
    </row>
    <row r="14227">
      <c r="A14227" s="257"/>
      <c r="B14227" s="258" t="s">
        <v>14</v>
      </c>
    </row>
    <row r="14228">
      <c r="A14228" s="257"/>
      <c r="B14228" s="258" t="s">
        <v>14</v>
      </c>
    </row>
    <row r="14229">
      <c r="A14229" s="257"/>
      <c r="B14229" s="258" t="s">
        <v>14</v>
      </c>
    </row>
    <row r="14230">
      <c r="A14230" s="257"/>
      <c r="B14230" s="258" t="s">
        <v>14</v>
      </c>
    </row>
    <row r="14231">
      <c r="A14231" s="257"/>
      <c r="B14231" s="258" t="s">
        <v>14</v>
      </c>
    </row>
    <row r="14232">
      <c r="A14232" s="257"/>
      <c r="B14232" s="258" t="s">
        <v>14</v>
      </c>
    </row>
    <row r="14233">
      <c r="A14233" s="257"/>
      <c r="B14233" s="258" t="s">
        <v>14</v>
      </c>
    </row>
    <row r="14234">
      <c r="A14234" s="257"/>
      <c r="B14234" s="258" t="s">
        <v>14</v>
      </c>
    </row>
    <row r="14235">
      <c r="A14235" s="257"/>
      <c r="B14235" s="258" t="s">
        <v>14</v>
      </c>
    </row>
    <row r="14236">
      <c r="A14236" s="257"/>
      <c r="B14236" s="258" t="s">
        <v>14</v>
      </c>
    </row>
    <row r="14237">
      <c r="A14237" s="257"/>
      <c r="B14237" s="258" t="s">
        <v>14</v>
      </c>
    </row>
    <row r="14238">
      <c r="A14238" s="257"/>
      <c r="B14238" s="258" t="s">
        <v>14</v>
      </c>
    </row>
    <row r="14239">
      <c r="A14239" s="257"/>
      <c r="B14239" s="258" t="s">
        <v>14</v>
      </c>
    </row>
    <row r="14240">
      <c r="A14240" s="257"/>
      <c r="B14240" s="258" t="s">
        <v>14</v>
      </c>
    </row>
    <row r="14241">
      <c r="A14241" s="257"/>
      <c r="B14241" s="258" t="s">
        <v>14</v>
      </c>
    </row>
    <row r="14242">
      <c r="A14242" s="257"/>
      <c r="B14242" s="258" t="s">
        <v>14</v>
      </c>
    </row>
    <row r="14243">
      <c r="A14243" s="257"/>
      <c r="B14243" s="258" t="s">
        <v>14</v>
      </c>
    </row>
    <row r="14244">
      <c r="A14244" s="257"/>
      <c r="B14244" s="258" t="s">
        <v>14</v>
      </c>
    </row>
    <row r="14245">
      <c r="A14245" s="257"/>
      <c r="B14245" s="258" t="s">
        <v>14</v>
      </c>
    </row>
    <row r="14246">
      <c r="A14246" s="257"/>
      <c r="B14246" s="258" t="s">
        <v>14</v>
      </c>
    </row>
    <row r="14247">
      <c r="A14247" s="257"/>
      <c r="B14247" s="258" t="s">
        <v>14</v>
      </c>
    </row>
    <row r="14248">
      <c r="A14248" s="257"/>
      <c r="B14248" s="258" t="s">
        <v>14</v>
      </c>
    </row>
    <row r="14249">
      <c r="A14249" s="257"/>
      <c r="B14249" s="258" t="s">
        <v>14</v>
      </c>
    </row>
    <row r="14250">
      <c r="A14250" s="257"/>
      <c r="B14250" s="258" t="s">
        <v>14</v>
      </c>
    </row>
    <row r="14251">
      <c r="A14251" s="257"/>
      <c r="B14251" s="258" t="s">
        <v>14</v>
      </c>
    </row>
    <row r="14252">
      <c r="A14252" s="257"/>
      <c r="B14252" s="258" t="s">
        <v>14</v>
      </c>
    </row>
    <row r="14253">
      <c r="A14253" s="257"/>
      <c r="B14253" s="258" t="s">
        <v>14</v>
      </c>
    </row>
    <row r="14254">
      <c r="A14254" s="257"/>
      <c r="B14254" s="258" t="s">
        <v>14</v>
      </c>
    </row>
    <row r="14255">
      <c r="A14255" s="257"/>
      <c r="B14255" s="258" t="s">
        <v>14</v>
      </c>
    </row>
    <row r="14256">
      <c r="A14256" s="257"/>
      <c r="B14256" s="258" t="s">
        <v>14</v>
      </c>
    </row>
    <row r="14257">
      <c r="A14257" s="257"/>
      <c r="B14257" s="258" t="s">
        <v>14</v>
      </c>
    </row>
    <row r="14258">
      <c r="A14258" s="257"/>
      <c r="B14258" s="258" t="s">
        <v>14</v>
      </c>
    </row>
    <row r="14259">
      <c r="A14259" s="257"/>
      <c r="B14259" s="258" t="s">
        <v>14</v>
      </c>
    </row>
    <row r="14260">
      <c r="A14260" s="257"/>
      <c r="B14260" s="258" t="s">
        <v>14</v>
      </c>
    </row>
    <row r="14261">
      <c r="A14261" s="257"/>
      <c r="B14261" s="258" t="s">
        <v>14</v>
      </c>
    </row>
    <row r="14262">
      <c r="A14262" s="257"/>
      <c r="B14262" s="258" t="s">
        <v>14</v>
      </c>
    </row>
    <row r="14263">
      <c r="A14263" s="257"/>
      <c r="B14263" s="258" t="s">
        <v>14</v>
      </c>
    </row>
    <row r="14264">
      <c r="A14264" s="257"/>
      <c r="B14264" s="258" t="s">
        <v>14</v>
      </c>
    </row>
    <row r="14265">
      <c r="A14265" s="257"/>
      <c r="B14265" s="258" t="s">
        <v>14</v>
      </c>
    </row>
    <row r="14266">
      <c r="A14266" s="257"/>
      <c r="B14266" s="258" t="s">
        <v>14</v>
      </c>
    </row>
    <row r="14267">
      <c r="A14267" s="257"/>
      <c r="B14267" s="258" t="s">
        <v>14</v>
      </c>
    </row>
    <row r="14268">
      <c r="A14268" s="257"/>
      <c r="B14268" s="258" t="s">
        <v>14</v>
      </c>
    </row>
    <row r="14269">
      <c r="A14269" s="257"/>
      <c r="B14269" s="258" t="s">
        <v>14</v>
      </c>
    </row>
    <row r="14270">
      <c r="A14270" s="257"/>
      <c r="B14270" s="258" t="s">
        <v>14</v>
      </c>
    </row>
    <row r="14271">
      <c r="A14271" s="257"/>
      <c r="B14271" s="258" t="s">
        <v>14</v>
      </c>
    </row>
    <row r="14272">
      <c r="A14272" s="257"/>
      <c r="B14272" s="258" t="s">
        <v>14</v>
      </c>
    </row>
    <row r="14273">
      <c r="A14273" s="257"/>
      <c r="B14273" s="258" t="s">
        <v>14</v>
      </c>
    </row>
    <row r="14274">
      <c r="A14274" s="257"/>
      <c r="B14274" s="258" t="s">
        <v>14</v>
      </c>
    </row>
    <row r="14275">
      <c r="A14275" s="257"/>
      <c r="B14275" s="258" t="s">
        <v>14</v>
      </c>
    </row>
    <row r="14276">
      <c r="A14276" s="257"/>
      <c r="B14276" s="258" t="s">
        <v>14</v>
      </c>
    </row>
    <row r="14277">
      <c r="A14277" s="257"/>
      <c r="B14277" s="258" t="s">
        <v>14</v>
      </c>
    </row>
    <row r="14278">
      <c r="A14278" s="257"/>
      <c r="B14278" s="258" t="s">
        <v>14</v>
      </c>
    </row>
    <row r="14279">
      <c r="A14279" s="257"/>
      <c r="B14279" s="258" t="s">
        <v>14</v>
      </c>
    </row>
    <row r="14280">
      <c r="A14280" s="257"/>
      <c r="B14280" s="258" t="s">
        <v>14</v>
      </c>
    </row>
    <row r="14281">
      <c r="A14281" s="257"/>
      <c r="B14281" s="258" t="s">
        <v>14</v>
      </c>
    </row>
    <row r="14282">
      <c r="A14282" s="257"/>
      <c r="B14282" s="258" t="s">
        <v>14</v>
      </c>
    </row>
    <row r="14283">
      <c r="A14283" s="257"/>
      <c r="B14283" s="258" t="s">
        <v>14</v>
      </c>
    </row>
    <row r="14284">
      <c r="A14284" s="257"/>
      <c r="B14284" s="258" t="s">
        <v>14</v>
      </c>
    </row>
    <row r="14285">
      <c r="A14285" s="257"/>
      <c r="B14285" s="258" t="s">
        <v>14</v>
      </c>
    </row>
    <row r="14286">
      <c r="A14286" s="257"/>
      <c r="B14286" s="258" t="s">
        <v>14</v>
      </c>
    </row>
    <row r="14287">
      <c r="A14287" s="257"/>
      <c r="B14287" s="258" t="s">
        <v>14</v>
      </c>
    </row>
    <row r="14288">
      <c r="A14288" s="257"/>
      <c r="B14288" s="258" t="s">
        <v>14</v>
      </c>
    </row>
    <row r="14289">
      <c r="A14289" s="257"/>
      <c r="B14289" s="258" t="s">
        <v>14</v>
      </c>
    </row>
    <row r="14290">
      <c r="A14290" s="257"/>
      <c r="B14290" s="258" t="s">
        <v>14</v>
      </c>
    </row>
    <row r="14291">
      <c r="A14291" s="257"/>
      <c r="B14291" s="258" t="s">
        <v>14</v>
      </c>
    </row>
    <row r="14292">
      <c r="A14292" s="257"/>
      <c r="B14292" s="258" t="s">
        <v>14</v>
      </c>
    </row>
    <row r="14293">
      <c r="A14293" s="257"/>
      <c r="B14293" s="258" t="s">
        <v>14</v>
      </c>
    </row>
    <row r="14294">
      <c r="A14294" s="257"/>
      <c r="B14294" s="258" t="s">
        <v>14</v>
      </c>
    </row>
    <row r="14295">
      <c r="A14295" s="257"/>
      <c r="B14295" s="258" t="s">
        <v>14</v>
      </c>
    </row>
    <row r="14296">
      <c r="A14296" s="257"/>
      <c r="B14296" s="258" t="s">
        <v>14</v>
      </c>
    </row>
    <row r="14297">
      <c r="A14297" s="257"/>
      <c r="B14297" s="258" t="s">
        <v>14</v>
      </c>
    </row>
    <row r="14298">
      <c r="A14298" s="257"/>
      <c r="B14298" s="258" t="s">
        <v>14</v>
      </c>
    </row>
    <row r="14299">
      <c r="A14299" s="257"/>
      <c r="B14299" s="258" t="s">
        <v>14</v>
      </c>
    </row>
    <row r="14300">
      <c r="A14300" s="257"/>
      <c r="B14300" s="258" t="s">
        <v>14</v>
      </c>
    </row>
    <row r="14301">
      <c r="A14301" s="257"/>
      <c r="B14301" s="258" t="s">
        <v>14</v>
      </c>
    </row>
    <row r="14302">
      <c r="A14302" s="257"/>
      <c r="B14302" s="258" t="s">
        <v>14</v>
      </c>
    </row>
    <row r="14303">
      <c r="A14303" s="257"/>
      <c r="B14303" s="258" t="s">
        <v>14</v>
      </c>
    </row>
    <row r="14304">
      <c r="A14304" s="257"/>
      <c r="B14304" s="258" t="s">
        <v>14</v>
      </c>
    </row>
    <row r="14305">
      <c r="A14305" s="257"/>
      <c r="B14305" s="258" t="s">
        <v>14</v>
      </c>
    </row>
    <row r="14306">
      <c r="A14306" s="257"/>
      <c r="B14306" s="258" t="s">
        <v>14</v>
      </c>
    </row>
    <row r="14307">
      <c r="A14307" s="257"/>
      <c r="B14307" s="258" t="s">
        <v>14</v>
      </c>
    </row>
    <row r="14308">
      <c r="A14308" s="257"/>
      <c r="B14308" s="258" t="s">
        <v>14</v>
      </c>
    </row>
    <row r="14309">
      <c r="A14309" s="257"/>
      <c r="B14309" s="258" t="s">
        <v>14</v>
      </c>
    </row>
    <row r="14310">
      <c r="A14310" s="257"/>
      <c r="B14310" s="258" t="s">
        <v>14</v>
      </c>
    </row>
    <row r="14311">
      <c r="A14311" s="257"/>
      <c r="B14311" s="258" t="s">
        <v>14</v>
      </c>
    </row>
    <row r="14312">
      <c r="A14312" s="257"/>
      <c r="B14312" s="258" t="s">
        <v>14</v>
      </c>
    </row>
    <row r="14313">
      <c r="A14313" s="257"/>
      <c r="B14313" s="258" t="s">
        <v>14</v>
      </c>
    </row>
    <row r="14314">
      <c r="A14314" s="257"/>
      <c r="B14314" s="258" t="s">
        <v>14</v>
      </c>
    </row>
    <row r="14315">
      <c r="A14315" s="257"/>
      <c r="B14315" s="258" t="s">
        <v>14</v>
      </c>
    </row>
    <row r="14316">
      <c r="A14316" s="257"/>
      <c r="B14316" s="258" t="s">
        <v>14</v>
      </c>
    </row>
    <row r="14317">
      <c r="A14317" s="257"/>
      <c r="B14317" s="258" t="s">
        <v>14</v>
      </c>
    </row>
    <row r="14318">
      <c r="A14318" s="257"/>
      <c r="B14318" s="258" t="s">
        <v>14</v>
      </c>
    </row>
    <row r="14319">
      <c r="A14319" s="257"/>
      <c r="B14319" s="258" t="s">
        <v>14</v>
      </c>
    </row>
    <row r="14320">
      <c r="A14320" s="257"/>
      <c r="B14320" s="258" t="s">
        <v>14</v>
      </c>
    </row>
    <row r="14321">
      <c r="A14321" s="257"/>
      <c r="B14321" s="258" t="s">
        <v>14</v>
      </c>
    </row>
    <row r="14322">
      <c r="A14322" s="257"/>
      <c r="B14322" s="258" t="s">
        <v>14</v>
      </c>
    </row>
    <row r="14323">
      <c r="A14323" s="257"/>
      <c r="B14323" s="258" t="s">
        <v>14</v>
      </c>
    </row>
    <row r="14324">
      <c r="A14324" s="257"/>
      <c r="B14324" s="258" t="s">
        <v>14</v>
      </c>
    </row>
    <row r="14325">
      <c r="A14325" s="257"/>
      <c r="B14325" s="258" t="s">
        <v>14</v>
      </c>
    </row>
    <row r="14326">
      <c r="A14326" s="257"/>
      <c r="B14326" s="258" t="s">
        <v>14</v>
      </c>
    </row>
    <row r="14327">
      <c r="A14327" s="257"/>
      <c r="B14327" s="258" t="s">
        <v>14</v>
      </c>
    </row>
    <row r="14328">
      <c r="A14328" s="257"/>
      <c r="B14328" s="258" t="s">
        <v>14</v>
      </c>
    </row>
    <row r="14329">
      <c r="A14329" s="257"/>
      <c r="B14329" s="258" t="s">
        <v>14</v>
      </c>
    </row>
    <row r="14330">
      <c r="A14330" s="257"/>
      <c r="B14330" s="258" t="s">
        <v>14</v>
      </c>
    </row>
    <row r="14331">
      <c r="A14331" s="257"/>
      <c r="B14331" s="258" t="s">
        <v>14</v>
      </c>
    </row>
    <row r="14332">
      <c r="A14332" s="257"/>
      <c r="B14332" s="258" t="s">
        <v>14</v>
      </c>
    </row>
    <row r="14333">
      <c r="A14333" s="257"/>
      <c r="B14333" s="258" t="s">
        <v>14</v>
      </c>
    </row>
    <row r="14334">
      <c r="A14334" s="257"/>
      <c r="B14334" s="258" t="s">
        <v>14</v>
      </c>
    </row>
    <row r="14335">
      <c r="A14335" s="257"/>
      <c r="B14335" s="258" t="s">
        <v>14</v>
      </c>
    </row>
    <row r="14336">
      <c r="A14336" s="257"/>
      <c r="B14336" s="258" t="s">
        <v>14</v>
      </c>
    </row>
    <row r="14337">
      <c r="A14337" s="257"/>
      <c r="B14337" s="258" t="s">
        <v>14</v>
      </c>
    </row>
    <row r="14338">
      <c r="A14338" s="257"/>
      <c r="B14338" s="258" t="s">
        <v>14</v>
      </c>
    </row>
    <row r="14339">
      <c r="A14339" s="257"/>
      <c r="B14339" s="258" t="s">
        <v>14</v>
      </c>
    </row>
    <row r="14340">
      <c r="A14340" s="257"/>
      <c r="B14340" s="258" t="s">
        <v>14</v>
      </c>
    </row>
    <row r="14341">
      <c r="A14341" s="257"/>
      <c r="B14341" s="258" t="s">
        <v>14</v>
      </c>
    </row>
    <row r="14342">
      <c r="A14342" s="257"/>
      <c r="B14342" s="258" t="s">
        <v>14</v>
      </c>
    </row>
    <row r="14343">
      <c r="A14343" s="257"/>
      <c r="B14343" s="258" t="s">
        <v>14</v>
      </c>
    </row>
    <row r="14344">
      <c r="A14344" s="257"/>
      <c r="B14344" s="258" t="s">
        <v>14</v>
      </c>
    </row>
    <row r="14345">
      <c r="A14345" s="257"/>
      <c r="B14345" s="258" t="s">
        <v>14</v>
      </c>
    </row>
    <row r="14346">
      <c r="A14346" s="257"/>
      <c r="B14346" s="258" t="s">
        <v>14</v>
      </c>
    </row>
    <row r="14347">
      <c r="A14347" s="257"/>
      <c r="B14347" s="258" t="s">
        <v>14</v>
      </c>
    </row>
    <row r="14348">
      <c r="A14348" s="257"/>
      <c r="B14348" s="258" t="s">
        <v>14</v>
      </c>
    </row>
    <row r="14349">
      <c r="A14349" s="257"/>
      <c r="B14349" s="258" t="s">
        <v>14</v>
      </c>
    </row>
    <row r="14350">
      <c r="A14350" s="257"/>
      <c r="B14350" s="258" t="s">
        <v>14</v>
      </c>
    </row>
    <row r="14351">
      <c r="A14351" s="257"/>
      <c r="B14351" s="258" t="s">
        <v>14</v>
      </c>
    </row>
    <row r="14352">
      <c r="A14352" s="257"/>
      <c r="B14352" s="258" t="s">
        <v>14</v>
      </c>
    </row>
    <row r="14353">
      <c r="A14353" s="257"/>
      <c r="B14353" s="258" t="s">
        <v>14</v>
      </c>
    </row>
    <row r="14354">
      <c r="A14354" s="257"/>
      <c r="B14354" s="258" t="s">
        <v>14</v>
      </c>
    </row>
    <row r="14355">
      <c r="A14355" s="257"/>
      <c r="B14355" s="258" t="s">
        <v>14</v>
      </c>
    </row>
    <row r="14356">
      <c r="A14356" s="257"/>
      <c r="B14356" s="258" t="s">
        <v>14</v>
      </c>
    </row>
    <row r="14357">
      <c r="A14357" s="257"/>
      <c r="B14357" s="258" t="s">
        <v>14</v>
      </c>
    </row>
    <row r="14358">
      <c r="A14358" s="257"/>
      <c r="B14358" s="258" t="s">
        <v>14</v>
      </c>
    </row>
    <row r="14359">
      <c r="A14359" s="257"/>
      <c r="B14359" s="258" t="s">
        <v>14</v>
      </c>
    </row>
    <row r="14360">
      <c r="A14360" s="257"/>
      <c r="B14360" s="258" t="s">
        <v>14</v>
      </c>
    </row>
    <row r="14361">
      <c r="A14361" s="257"/>
      <c r="B14361" s="258" t="s">
        <v>14</v>
      </c>
    </row>
    <row r="14362">
      <c r="A14362" s="257"/>
      <c r="B14362" s="258" t="s">
        <v>14</v>
      </c>
    </row>
    <row r="14363">
      <c r="A14363" s="257"/>
      <c r="B14363" s="258" t="s">
        <v>14</v>
      </c>
    </row>
    <row r="14364">
      <c r="A14364" s="257"/>
      <c r="B14364" s="258" t="s">
        <v>14</v>
      </c>
    </row>
    <row r="14365">
      <c r="A14365" s="257"/>
      <c r="B14365" s="258" t="s">
        <v>14</v>
      </c>
    </row>
    <row r="14366">
      <c r="A14366" s="257"/>
      <c r="B14366" s="258" t="s">
        <v>14</v>
      </c>
    </row>
    <row r="14367">
      <c r="A14367" s="257"/>
      <c r="B14367" s="258" t="s">
        <v>14</v>
      </c>
    </row>
    <row r="14368">
      <c r="A14368" s="257"/>
      <c r="B14368" s="258" t="s">
        <v>14</v>
      </c>
    </row>
    <row r="14369">
      <c r="A14369" s="257"/>
      <c r="B14369" s="258" t="s">
        <v>14</v>
      </c>
    </row>
    <row r="14370">
      <c r="A14370" s="257"/>
      <c r="B14370" s="258" t="s">
        <v>14</v>
      </c>
    </row>
    <row r="14371">
      <c r="A14371" s="257"/>
      <c r="B14371" s="258" t="s">
        <v>14</v>
      </c>
    </row>
    <row r="14372">
      <c r="A14372" s="257"/>
      <c r="B14372" s="258" t="s">
        <v>14</v>
      </c>
    </row>
    <row r="14373">
      <c r="A14373" s="257"/>
      <c r="B14373" s="258" t="s">
        <v>14</v>
      </c>
    </row>
    <row r="14374">
      <c r="A14374" s="257"/>
      <c r="B14374" s="258" t="s">
        <v>14</v>
      </c>
    </row>
    <row r="14375">
      <c r="A14375" s="257"/>
      <c r="B14375" s="258" t="s">
        <v>14</v>
      </c>
    </row>
    <row r="14376">
      <c r="A14376" s="257"/>
      <c r="B14376" s="258" t="s">
        <v>14</v>
      </c>
    </row>
    <row r="14377">
      <c r="A14377" s="257"/>
      <c r="B14377" s="258" t="s">
        <v>14</v>
      </c>
    </row>
    <row r="14378">
      <c r="A14378" s="257"/>
      <c r="B14378" s="258" t="s">
        <v>14</v>
      </c>
    </row>
    <row r="14379">
      <c r="A14379" s="257"/>
      <c r="B14379" s="258" t="s">
        <v>14</v>
      </c>
    </row>
    <row r="14380">
      <c r="A14380" s="257"/>
      <c r="B14380" s="258" t="s">
        <v>14</v>
      </c>
    </row>
    <row r="14381">
      <c r="A14381" s="257"/>
      <c r="B14381" s="258" t="s">
        <v>14</v>
      </c>
    </row>
    <row r="14382">
      <c r="A14382" s="257"/>
      <c r="B14382" s="258" t="s">
        <v>14</v>
      </c>
    </row>
    <row r="14383">
      <c r="A14383" s="257"/>
      <c r="B14383" s="258" t="s">
        <v>14</v>
      </c>
    </row>
    <row r="14384">
      <c r="A14384" s="257"/>
      <c r="B14384" s="258" t="s">
        <v>14</v>
      </c>
    </row>
    <row r="14385">
      <c r="A14385" s="257"/>
      <c r="B14385" s="258" t="s">
        <v>14</v>
      </c>
    </row>
    <row r="14386">
      <c r="A14386" s="257"/>
      <c r="B14386" s="258" t="s">
        <v>14</v>
      </c>
    </row>
    <row r="14387">
      <c r="A14387" s="257"/>
      <c r="B14387" s="258" t="s">
        <v>14</v>
      </c>
    </row>
    <row r="14388">
      <c r="A14388" s="257"/>
      <c r="B14388" s="258" t="s">
        <v>14</v>
      </c>
    </row>
    <row r="14389">
      <c r="A14389" s="257"/>
      <c r="B14389" s="258" t="s">
        <v>14</v>
      </c>
    </row>
    <row r="14390">
      <c r="A14390" s="257"/>
      <c r="B14390" s="258" t="s">
        <v>14</v>
      </c>
    </row>
    <row r="14391">
      <c r="A14391" s="257"/>
      <c r="B14391" s="258" t="s">
        <v>14</v>
      </c>
    </row>
    <row r="14392">
      <c r="A14392" s="257"/>
      <c r="B14392" s="258" t="s">
        <v>14</v>
      </c>
    </row>
    <row r="14393">
      <c r="A14393" s="257"/>
      <c r="B14393" s="258" t="s">
        <v>14</v>
      </c>
    </row>
    <row r="14394">
      <c r="A14394" s="257"/>
      <c r="B14394" s="258" t="s">
        <v>14</v>
      </c>
    </row>
    <row r="14395">
      <c r="A14395" s="257"/>
      <c r="B14395" s="258" t="s">
        <v>14</v>
      </c>
    </row>
    <row r="14396">
      <c r="A14396" s="257"/>
      <c r="B14396" s="258" t="s">
        <v>14</v>
      </c>
    </row>
    <row r="14397">
      <c r="A14397" s="257"/>
      <c r="B14397" s="258" t="s">
        <v>14</v>
      </c>
    </row>
    <row r="14398">
      <c r="A14398" s="257"/>
      <c r="B14398" s="258" t="s">
        <v>14</v>
      </c>
    </row>
    <row r="14399">
      <c r="A14399" s="257"/>
      <c r="B14399" s="258" t="s">
        <v>14</v>
      </c>
    </row>
    <row r="14400">
      <c r="A14400" s="257"/>
      <c r="B14400" s="258" t="s">
        <v>14</v>
      </c>
    </row>
    <row r="14401">
      <c r="A14401" s="257"/>
      <c r="B14401" s="258" t="s">
        <v>14</v>
      </c>
    </row>
    <row r="14402">
      <c r="A14402" s="257"/>
      <c r="B14402" s="258" t="s">
        <v>14</v>
      </c>
    </row>
    <row r="14403">
      <c r="A14403" s="257"/>
      <c r="B14403" s="258" t="s">
        <v>14</v>
      </c>
    </row>
    <row r="14404">
      <c r="A14404" s="257"/>
      <c r="B14404" s="258" t="s">
        <v>14</v>
      </c>
    </row>
    <row r="14405">
      <c r="A14405" s="257"/>
      <c r="B14405" s="258" t="s">
        <v>14</v>
      </c>
    </row>
    <row r="14406">
      <c r="A14406" s="257"/>
      <c r="B14406" s="258" t="s">
        <v>14</v>
      </c>
    </row>
    <row r="14407">
      <c r="A14407" s="257"/>
      <c r="B14407" s="258" t="s">
        <v>14</v>
      </c>
    </row>
    <row r="14408">
      <c r="A14408" s="257"/>
      <c r="B14408" s="258" t="s">
        <v>14</v>
      </c>
    </row>
    <row r="14409">
      <c r="A14409" s="257"/>
      <c r="B14409" s="258" t="s">
        <v>14</v>
      </c>
    </row>
    <row r="14410">
      <c r="A14410" s="257"/>
      <c r="B14410" s="258" t="s">
        <v>14</v>
      </c>
    </row>
    <row r="14411">
      <c r="A14411" s="257"/>
      <c r="B14411" s="258" t="s">
        <v>14</v>
      </c>
    </row>
    <row r="14412">
      <c r="A14412" s="257"/>
      <c r="B14412" s="258" t="s">
        <v>14</v>
      </c>
    </row>
    <row r="14413">
      <c r="A14413" s="257"/>
      <c r="B14413" s="258" t="s">
        <v>14</v>
      </c>
    </row>
    <row r="14414">
      <c r="A14414" s="257"/>
      <c r="B14414" s="258" t="s">
        <v>14</v>
      </c>
    </row>
    <row r="14415">
      <c r="A14415" s="257"/>
      <c r="B14415" s="258" t="s">
        <v>14</v>
      </c>
    </row>
    <row r="14416">
      <c r="A14416" s="257"/>
      <c r="B14416" s="258" t="s">
        <v>14</v>
      </c>
    </row>
    <row r="14417">
      <c r="A14417" s="257"/>
      <c r="B14417" s="258" t="s">
        <v>14</v>
      </c>
    </row>
    <row r="14418">
      <c r="A14418" s="257"/>
      <c r="B14418" s="258" t="s">
        <v>14</v>
      </c>
    </row>
    <row r="14419">
      <c r="A14419" s="257"/>
      <c r="B14419" s="258" t="s">
        <v>14</v>
      </c>
    </row>
    <row r="14420">
      <c r="A14420" s="257"/>
      <c r="B14420" s="258" t="s">
        <v>14</v>
      </c>
    </row>
    <row r="14421">
      <c r="A14421" s="257"/>
      <c r="B14421" s="258" t="s">
        <v>14</v>
      </c>
    </row>
    <row r="14422">
      <c r="A14422" s="257"/>
      <c r="B14422" s="258" t="s">
        <v>14</v>
      </c>
    </row>
    <row r="14423">
      <c r="A14423" s="257"/>
      <c r="B14423" s="258" t="s">
        <v>14</v>
      </c>
    </row>
    <row r="14424">
      <c r="A14424" s="257"/>
      <c r="B14424" s="258" t="s">
        <v>14</v>
      </c>
    </row>
    <row r="14425">
      <c r="A14425" s="257"/>
      <c r="B14425" s="258" t="s">
        <v>14</v>
      </c>
    </row>
    <row r="14426">
      <c r="A14426" s="257"/>
      <c r="B14426" s="258" t="s">
        <v>14</v>
      </c>
    </row>
    <row r="14427">
      <c r="A14427" s="257"/>
      <c r="B14427" s="258" t="s">
        <v>14</v>
      </c>
    </row>
    <row r="14428">
      <c r="A14428" s="257"/>
      <c r="B14428" s="258" t="s">
        <v>14</v>
      </c>
    </row>
    <row r="14429">
      <c r="A14429" s="257"/>
      <c r="B14429" s="258" t="s">
        <v>14</v>
      </c>
    </row>
    <row r="14430">
      <c r="A14430" s="257"/>
      <c r="B14430" s="258" t="s">
        <v>14</v>
      </c>
    </row>
    <row r="14431">
      <c r="A14431" s="257"/>
      <c r="B14431" s="258" t="s">
        <v>14</v>
      </c>
    </row>
    <row r="14432">
      <c r="A14432" s="257"/>
      <c r="B14432" s="258" t="s">
        <v>14</v>
      </c>
    </row>
    <row r="14433">
      <c r="A14433" s="257"/>
      <c r="B14433" s="258" t="s">
        <v>14</v>
      </c>
    </row>
    <row r="14434">
      <c r="A14434" s="257"/>
      <c r="B14434" s="258" t="s">
        <v>14</v>
      </c>
    </row>
    <row r="14435">
      <c r="A14435" s="257"/>
      <c r="B14435" s="258" t="s">
        <v>14</v>
      </c>
    </row>
    <row r="14436">
      <c r="A14436" s="257"/>
      <c r="B14436" s="258" t="s">
        <v>14</v>
      </c>
    </row>
    <row r="14437">
      <c r="A14437" s="257"/>
      <c r="B14437" s="258" t="s">
        <v>14</v>
      </c>
    </row>
    <row r="14438">
      <c r="A14438" s="257"/>
      <c r="B14438" s="258" t="s">
        <v>14</v>
      </c>
    </row>
    <row r="14439">
      <c r="A14439" s="257"/>
      <c r="B14439" s="258" t="s">
        <v>14</v>
      </c>
    </row>
    <row r="14440">
      <c r="A14440" s="257"/>
      <c r="B14440" s="258" t="s">
        <v>14</v>
      </c>
    </row>
    <row r="14441">
      <c r="A14441" s="257"/>
      <c r="B14441" s="258" t="s">
        <v>14</v>
      </c>
    </row>
    <row r="14442">
      <c r="A14442" s="257"/>
      <c r="B14442" s="258" t="s">
        <v>14</v>
      </c>
    </row>
    <row r="14443">
      <c r="A14443" s="257"/>
      <c r="B14443" s="258" t="s">
        <v>14</v>
      </c>
    </row>
    <row r="14444">
      <c r="A14444" s="257"/>
      <c r="B14444" s="258" t="s">
        <v>14</v>
      </c>
    </row>
    <row r="14445">
      <c r="A14445" s="257"/>
      <c r="B14445" s="258" t="s">
        <v>14</v>
      </c>
    </row>
    <row r="14446">
      <c r="A14446" s="257"/>
      <c r="B14446" s="258" t="s">
        <v>14</v>
      </c>
    </row>
    <row r="14447">
      <c r="A14447" s="257"/>
      <c r="B14447" s="258" t="s">
        <v>14</v>
      </c>
    </row>
    <row r="14448">
      <c r="A14448" s="257"/>
      <c r="B14448" s="258" t="s">
        <v>14</v>
      </c>
    </row>
    <row r="14449">
      <c r="A14449" s="257"/>
      <c r="B14449" s="258" t="s">
        <v>14</v>
      </c>
    </row>
    <row r="14450">
      <c r="A14450" s="257"/>
      <c r="B14450" s="258" t="s">
        <v>14</v>
      </c>
    </row>
    <row r="14451">
      <c r="A14451" s="257"/>
      <c r="B14451" s="258" t="s">
        <v>14</v>
      </c>
    </row>
    <row r="14452">
      <c r="A14452" s="257"/>
      <c r="B14452" s="258" t="s">
        <v>14</v>
      </c>
    </row>
    <row r="14453">
      <c r="A14453" s="257"/>
      <c r="B14453" s="258" t="s">
        <v>14</v>
      </c>
    </row>
    <row r="14454">
      <c r="A14454" s="257"/>
      <c r="B14454" s="258" t="s">
        <v>14</v>
      </c>
    </row>
    <row r="14455">
      <c r="A14455" s="257"/>
      <c r="B14455" s="258" t="s">
        <v>14</v>
      </c>
    </row>
    <row r="14456">
      <c r="A14456" s="257"/>
      <c r="B14456" s="258" t="s">
        <v>14</v>
      </c>
    </row>
    <row r="14457">
      <c r="A14457" s="257"/>
      <c r="B14457" s="258" t="s">
        <v>14</v>
      </c>
    </row>
    <row r="14458">
      <c r="A14458" s="257"/>
      <c r="B14458" s="258" t="s">
        <v>14</v>
      </c>
    </row>
    <row r="14459">
      <c r="A14459" s="257"/>
      <c r="B14459" s="258" t="s">
        <v>14</v>
      </c>
    </row>
    <row r="14460">
      <c r="A14460" s="257"/>
      <c r="B14460" s="258" t="s">
        <v>14</v>
      </c>
    </row>
    <row r="14461">
      <c r="A14461" s="257"/>
      <c r="B14461" s="258" t="s">
        <v>14</v>
      </c>
    </row>
    <row r="14462">
      <c r="A14462" s="257"/>
      <c r="B14462" s="258" t="s">
        <v>14</v>
      </c>
    </row>
    <row r="14463">
      <c r="A14463" s="257"/>
      <c r="B14463" s="258" t="s">
        <v>14</v>
      </c>
    </row>
    <row r="14464">
      <c r="A14464" s="257"/>
      <c r="B14464" s="258" t="s">
        <v>14</v>
      </c>
    </row>
    <row r="14465">
      <c r="A14465" s="257"/>
      <c r="B14465" s="258" t="s">
        <v>14</v>
      </c>
    </row>
    <row r="14466">
      <c r="A14466" s="257"/>
      <c r="B14466" s="258" t="s">
        <v>14</v>
      </c>
    </row>
    <row r="14467">
      <c r="A14467" s="257"/>
      <c r="B14467" s="258" t="s">
        <v>14</v>
      </c>
    </row>
    <row r="14468">
      <c r="A14468" s="257"/>
      <c r="B14468" s="258" t="s">
        <v>14</v>
      </c>
    </row>
    <row r="14469">
      <c r="A14469" s="257"/>
      <c r="B14469" s="258" t="s">
        <v>14</v>
      </c>
    </row>
    <row r="14470">
      <c r="A14470" s="257"/>
      <c r="B14470" s="258" t="s">
        <v>14</v>
      </c>
    </row>
    <row r="14471">
      <c r="A14471" s="257"/>
      <c r="B14471" s="258" t="s">
        <v>14</v>
      </c>
    </row>
    <row r="14472">
      <c r="A14472" s="257"/>
      <c r="B14472" s="258" t="s">
        <v>14</v>
      </c>
    </row>
    <row r="14473">
      <c r="A14473" s="257"/>
      <c r="B14473" s="258" t="s">
        <v>14</v>
      </c>
    </row>
    <row r="14474">
      <c r="A14474" s="257"/>
      <c r="B14474" s="258" t="s">
        <v>14</v>
      </c>
    </row>
    <row r="14475">
      <c r="A14475" s="257"/>
      <c r="B14475" s="258" t="s">
        <v>14</v>
      </c>
    </row>
    <row r="14476">
      <c r="A14476" s="257"/>
      <c r="B14476" s="258" t="s">
        <v>14</v>
      </c>
    </row>
    <row r="14477">
      <c r="A14477" s="257"/>
      <c r="B14477" s="258" t="s">
        <v>14</v>
      </c>
    </row>
    <row r="14478">
      <c r="A14478" s="257"/>
      <c r="B14478" s="258" t="s">
        <v>14</v>
      </c>
    </row>
    <row r="14479">
      <c r="A14479" s="257"/>
      <c r="B14479" s="258" t="s">
        <v>14</v>
      </c>
    </row>
    <row r="14480">
      <c r="A14480" s="257"/>
      <c r="B14480" s="258" t="s">
        <v>14</v>
      </c>
    </row>
    <row r="14481">
      <c r="A14481" s="257"/>
      <c r="B14481" s="258" t="s">
        <v>14</v>
      </c>
    </row>
    <row r="14482">
      <c r="A14482" s="257"/>
      <c r="B14482" s="258" t="s">
        <v>14</v>
      </c>
    </row>
    <row r="14483">
      <c r="A14483" s="257"/>
      <c r="B14483" s="258" t="s">
        <v>14</v>
      </c>
    </row>
    <row r="14484">
      <c r="A14484" s="257"/>
      <c r="B14484" s="258" t="s">
        <v>14</v>
      </c>
    </row>
    <row r="14485">
      <c r="A14485" s="257"/>
      <c r="B14485" s="258" t="s">
        <v>14</v>
      </c>
    </row>
    <row r="14486">
      <c r="A14486" s="257"/>
      <c r="B14486" s="258" t="s">
        <v>14</v>
      </c>
    </row>
    <row r="14487">
      <c r="A14487" s="257"/>
      <c r="B14487" s="258" t="s">
        <v>14</v>
      </c>
    </row>
    <row r="14488">
      <c r="A14488" s="257"/>
      <c r="B14488" s="258" t="s">
        <v>14</v>
      </c>
    </row>
    <row r="14489">
      <c r="A14489" s="257"/>
      <c r="B14489" s="258" t="s">
        <v>14</v>
      </c>
    </row>
    <row r="14490">
      <c r="A14490" s="257"/>
      <c r="B14490" s="258" t="s">
        <v>14</v>
      </c>
    </row>
    <row r="14491">
      <c r="A14491" s="257"/>
      <c r="B14491" s="258" t="s">
        <v>14</v>
      </c>
    </row>
    <row r="14492">
      <c r="A14492" s="257"/>
      <c r="B14492" s="258" t="s">
        <v>14</v>
      </c>
    </row>
    <row r="14493">
      <c r="A14493" s="257"/>
      <c r="B14493" s="258" t="s">
        <v>14</v>
      </c>
    </row>
    <row r="14494">
      <c r="A14494" s="257"/>
      <c r="B14494" s="258" t="s">
        <v>14</v>
      </c>
    </row>
    <row r="14495">
      <c r="A14495" s="257"/>
      <c r="B14495" s="258" t="s">
        <v>14</v>
      </c>
    </row>
    <row r="14496">
      <c r="A14496" s="257"/>
      <c r="B14496" s="258" t="s">
        <v>14</v>
      </c>
    </row>
    <row r="14497">
      <c r="A14497" s="257"/>
      <c r="B14497" s="258" t="s">
        <v>14</v>
      </c>
    </row>
    <row r="14498">
      <c r="A14498" s="257"/>
      <c r="B14498" s="258" t="s">
        <v>14</v>
      </c>
    </row>
    <row r="14499">
      <c r="A14499" s="257"/>
      <c r="B14499" s="258" t="s">
        <v>14</v>
      </c>
    </row>
    <row r="14500">
      <c r="A14500" s="257"/>
      <c r="B14500" s="258" t="s">
        <v>14</v>
      </c>
    </row>
    <row r="14501">
      <c r="A14501" s="257"/>
      <c r="B14501" s="258" t="s">
        <v>14</v>
      </c>
    </row>
    <row r="14502">
      <c r="A14502" s="257"/>
      <c r="B14502" s="258" t="s">
        <v>14</v>
      </c>
    </row>
    <row r="14503">
      <c r="A14503" s="257"/>
      <c r="B14503" s="258" t="s">
        <v>14</v>
      </c>
    </row>
    <row r="14504">
      <c r="A14504" s="257"/>
      <c r="B14504" s="258" t="s">
        <v>14</v>
      </c>
    </row>
    <row r="14505">
      <c r="A14505" s="257"/>
      <c r="B14505" s="258" t="s">
        <v>14</v>
      </c>
    </row>
    <row r="14506">
      <c r="A14506" s="257"/>
      <c r="B14506" s="258" t="s">
        <v>14</v>
      </c>
    </row>
    <row r="14507">
      <c r="A14507" s="257"/>
      <c r="B14507" s="258" t="s">
        <v>14</v>
      </c>
    </row>
    <row r="14508">
      <c r="A14508" s="257"/>
      <c r="B14508" s="258" t="s">
        <v>14</v>
      </c>
    </row>
    <row r="14509">
      <c r="A14509" s="257"/>
      <c r="B14509" s="258" t="s">
        <v>14</v>
      </c>
    </row>
    <row r="14510">
      <c r="A14510" s="257"/>
      <c r="B14510" s="258" t="s">
        <v>14</v>
      </c>
    </row>
    <row r="14511">
      <c r="A14511" s="257"/>
      <c r="B14511" s="258" t="s">
        <v>14</v>
      </c>
    </row>
    <row r="14512">
      <c r="A14512" s="257"/>
      <c r="B14512" s="258" t="s">
        <v>14</v>
      </c>
    </row>
    <row r="14513">
      <c r="A14513" s="257"/>
      <c r="B14513" s="258" t="s">
        <v>14</v>
      </c>
    </row>
    <row r="14514">
      <c r="A14514" s="257"/>
      <c r="B14514" s="258" t="s">
        <v>14</v>
      </c>
    </row>
    <row r="14515">
      <c r="A14515" s="257"/>
      <c r="B14515" s="258" t="s">
        <v>14</v>
      </c>
    </row>
    <row r="14516">
      <c r="A14516" s="257"/>
      <c r="B14516" s="258" t="s">
        <v>14</v>
      </c>
    </row>
    <row r="14517">
      <c r="A14517" s="257"/>
      <c r="B14517" s="258" t="s">
        <v>14</v>
      </c>
    </row>
    <row r="14518">
      <c r="A14518" s="257"/>
      <c r="B14518" s="258" t="s">
        <v>14</v>
      </c>
    </row>
    <row r="14519">
      <c r="A14519" s="257"/>
      <c r="B14519" s="258" t="s">
        <v>14</v>
      </c>
    </row>
    <row r="14520">
      <c r="A14520" s="257"/>
      <c r="B14520" s="258" t="s">
        <v>14</v>
      </c>
    </row>
    <row r="14521">
      <c r="A14521" s="257"/>
      <c r="B14521" s="258" t="s">
        <v>14</v>
      </c>
    </row>
    <row r="14522">
      <c r="A14522" s="257"/>
      <c r="B14522" s="258" t="s">
        <v>14</v>
      </c>
    </row>
    <row r="14523">
      <c r="A14523" s="257"/>
      <c r="B14523" s="258" t="s">
        <v>14</v>
      </c>
    </row>
    <row r="14524">
      <c r="A14524" s="257"/>
      <c r="B14524" s="258" t="s">
        <v>14</v>
      </c>
    </row>
    <row r="14525">
      <c r="A14525" s="257"/>
      <c r="B14525" s="258" t="s">
        <v>14</v>
      </c>
    </row>
    <row r="14526">
      <c r="A14526" s="257"/>
      <c r="B14526" s="258" t="s">
        <v>14</v>
      </c>
    </row>
    <row r="14527">
      <c r="A14527" s="257"/>
      <c r="B14527" s="258" t="s">
        <v>14</v>
      </c>
    </row>
    <row r="14528">
      <c r="A14528" s="257"/>
      <c r="B14528" s="258" t="s">
        <v>14</v>
      </c>
    </row>
    <row r="14529">
      <c r="A14529" s="257"/>
      <c r="B14529" s="258" t="s">
        <v>14</v>
      </c>
    </row>
    <row r="14530">
      <c r="A14530" s="257"/>
      <c r="B14530" s="258" t="s">
        <v>14</v>
      </c>
    </row>
    <row r="14531">
      <c r="A14531" s="257"/>
      <c r="B14531" s="258" t="s">
        <v>14</v>
      </c>
    </row>
    <row r="14532">
      <c r="A14532" s="257"/>
      <c r="B14532" s="258" t="s">
        <v>14</v>
      </c>
    </row>
    <row r="14533">
      <c r="A14533" s="257"/>
      <c r="B14533" s="258" t="s">
        <v>14</v>
      </c>
    </row>
    <row r="14534">
      <c r="A14534" s="257"/>
      <c r="B14534" s="258" t="s">
        <v>14</v>
      </c>
    </row>
    <row r="14535">
      <c r="A14535" s="257"/>
      <c r="B14535" s="258" t="s">
        <v>14</v>
      </c>
    </row>
    <row r="14536">
      <c r="A14536" s="257"/>
      <c r="B14536" s="258" t="s">
        <v>14</v>
      </c>
    </row>
    <row r="14537">
      <c r="A14537" s="257"/>
      <c r="B14537" s="258" t="s">
        <v>14</v>
      </c>
    </row>
    <row r="14538">
      <c r="A14538" s="257"/>
      <c r="B14538" s="258" t="s">
        <v>14</v>
      </c>
    </row>
    <row r="14539">
      <c r="A14539" s="257"/>
      <c r="B14539" s="258" t="s">
        <v>14</v>
      </c>
    </row>
    <row r="14540">
      <c r="A14540" s="257"/>
      <c r="B14540" s="258" t="s">
        <v>14</v>
      </c>
    </row>
    <row r="14541">
      <c r="A14541" s="257"/>
      <c r="B14541" s="258" t="s">
        <v>14</v>
      </c>
    </row>
    <row r="14542">
      <c r="A14542" s="257"/>
      <c r="B14542" s="258" t="s">
        <v>14</v>
      </c>
    </row>
    <row r="14543">
      <c r="A14543" s="257"/>
      <c r="B14543" s="258" t="s">
        <v>14</v>
      </c>
    </row>
    <row r="14544">
      <c r="A14544" s="257"/>
      <c r="B14544" s="258" t="s">
        <v>14</v>
      </c>
    </row>
    <row r="14545">
      <c r="A14545" s="257"/>
      <c r="B14545" s="258" t="s">
        <v>14</v>
      </c>
    </row>
    <row r="14546">
      <c r="A14546" s="257"/>
      <c r="B14546" s="258" t="s">
        <v>14</v>
      </c>
    </row>
    <row r="14547">
      <c r="A14547" s="257"/>
      <c r="B14547" s="258" t="s">
        <v>14</v>
      </c>
    </row>
    <row r="14548">
      <c r="A14548" s="257"/>
      <c r="B14548" s="258" t="s">
        <v>14</v>
      </c>
    </row>
    <row r="14549">
      <c r="A14549" s="257"/>
      <c r="B14549" s="258" t="s">
        <v>14</v>
      </c>
    </row>
    <row r="14550">
      <c r="A14550" s="257"/>
      <c r="B14550" s="258" t="s">
        <v>14</v>
      </c>
    </row>
    <row r="14551">
      <c r="A14551" s="257"/>
      <c r="B14551" s="258" t="s">
        <v>14</v>
      </c>
    </row>
    <row r="14552">
      <c r="A14552" s="257"/>
      <c r="B14552" s="258" t="s">
        <v>14</v>
      </c>
    </row>
    <row r="14553">
      <c r="A14553" s="257"/>
      <c r="B14553" s="258" t="s">
        <v>14</v>
      </c>
    </row>
    <row r="14554">
      <c r="A14554" s="257"/>
      <c r="B14554" s="258" t="s">
        <v>14</v>
      </c>
    </row>
    <row r="14555">
      <c r="A14555" s="257"/>
      <c r="B14555" s="258" t="s">
        <v>14</v>
      </c>
    </row>
    <row r="14556">
      <c r="A14556" s="257"/>
      <c r="B14556" s="258" t="s">
        <v>14</v>
      </c>
    </row>
    <row r="14557">
      <c r="A14557" s="257"/>
      <c r="B14557" s="258" t="s">
        <v>14</v>
      </c>
    </row>
    <row r="14558">
      <c r="A14558" s="257"/>
      <c r="B14558" s="258" t="s">
        <v>14</v>
      </c>
    </row>
    <row r="14559">
      <c r="A14559" s="257"/>
      <c r="B14559" s="258" t="s">
        <v>14</v>
      </c>
    </row>
    <row r="14560">
      <c r="A14560" s="257"/>
      <c r="B14560" s="258" t="s">
        <v>14</v>
      </c>
    </row>
    <row r="14561">
      <c r="A14561" s="257"/>
      <c r="B14561" s="258" t="s">
        <v>14</v>
      </c>
    </row>
    <row r="14562">
      <c r="A14562" s="257"/>
      <c r="B14562" s="258" t="s">
        <v>14</v>
      </c>
    </row>
    <row r="14563">
      <c r="A14563" s="257"/>
      <c r="B14563" s="258" t="s">
        <v>14</v>
      </c>
    </row>
    <row r="14564">
      <c r="A14564" s="257"/>
      <c r="B14564" s="258" t="s">
        <v>14</v>
      </c>
    </row>
    <row r="14565">
      <c r="A14565" s="257"/>
      <c r="B14565" s="258" t="s">
        <v>14</v>
      </c>
    </row>
    <row r="14566">
      <c r="A14566" s="257"/>
      <c r="B14566" s="258" t="s">
        <v>14</v>
      </c>
    </row>
    <row r="14567">
      <c r="A14567" s="257"/>
      <c r="B14567" s="258" t="s">
        <v>14</v>
      </c>
    </row>
    <row r="14568">
      <c r="A14568" s="257"/>
      <c r="B14568" s="258" t="s">
        <v>14</v>
      </c>
    </row>
    <row r="14569">
      <c r="A14569" s="257"/>
      <c r="B14569" s="258" t="s">
        <v>14</v>
      </c>
    </row>
    <row r="14570">
      <c r="A14570" s="257"/>
      <c r="B14570" s="258" t="s">
        <v>14</v>
      </c>
    </row>
    <row r="14571">
      <c r="A14571" s="257"/>
      <c r="B14571" s="258" t="s">
        <v>14</v>
      </c>
    </row>
    <row r="14572">
      <c r="A14572" s="257"/>
      <c r="B14572" s="258" t="s">
        <v>14</v>
      </c>
    </row>
    <row r="14573">
      <c r="A14573" s="257"/>
      <c r="B14573" s="258" t="s">
        <v>14</v>
      </c>
    </row>
    <row r="14574">
      <c r="A14574" s="257"/>
      <c r="B14574" s="258" t="s">
        <v>14</v>
      </c>
    </row>
    <row r="14575">
      <c r="A14575" s="257"/>
      <c r="B14575" s="258" t="s">
        <v>14</v>
      </c>
    </row>
    <row r="14576">
      <c r="A14576" s="257"/>
      <c r="B14576" s="258" t="s">
        <v>14</v>
      </c>
    </row>
    <row r="14577">
      <c r="A14577" s="257"/>
      <c r="B14577" s="258" t="s">
        <v>14</v>
      </c>
    </row>
    <row r="14578">
      <c r="A14578" s="257"/>
      <c r="B14578" s="258" t="s">
        <v>14</v>
      </c>
    </row>
    <row r="14579">
      <c r="A14579" s="257"/>
      <c r="B14579" s="258" t="s">
        <v>14</v>
      </c>
    </row>
    <row r="14580">
      <c r="A14580" s="257"/>
      <c r="B14580" s="258" t="s">
        <v>14</v>
      </c>
    </row>
    <row r="14581">
      <c r="A14581" s="257"/>
      <c r="B14581" s="258" t="s">
        <v>14</v>
      </c>
    </row>
    <row r="14582">
      <c r="A14582" s="257"/>
      <c r="B14582" s="258" t="s">
        <v>14</v>
      </c>
    </row>
    <row r="14583">
      <c r="A14583" s="257"/>
      <c r="B14583" s="258" t="s">
        <v>14</v>
      </c>
    </row>
    <row r="14584">
      <c r="A14584" s="257"/>
      <c r="B14584" s="258" t="s">
        <v>14</v>
      </c>
    </row>
    <row r="14585">
      <c r="A14585" s="257"/>
      <c r="B14585" s="258" t="s">
        <v>14</v>
      </c>
    </row>
    <row r="14586">
      <c r="A14586" s="257"/>
      <c r="B14586" s="258" t="s">
        <v>14</v>
      </c>
    </row>
    <row r="14587">
      <c r="A14587" s="257"/>
      <c r="B14587" s="258" t="s">
        <v>14</v>
      </c>
    </row>
    <row r="14588">
      <c r="A14588" s="257"/>
      <c r="B14588" s="258" t="s">
        <v>14</v>
      </c>
    </row>
    <row r="14589">
      <c r="A14589" s="257"/>
      <c r="B14589" s="258" t="s">
        <v>14</v>
      </c>
    </row>
    <row r="14590">
      <c r="A14590" s="257"/>
      <c r="B14590" s="258" t="s">
        <v>14</v>
      </c>
    </row>
    <row r="14591">
      <c r="A14591" s="257"/>
      <c r="B14591" s="258" t="s">
        <v>14</v>
      </c>
    </row>
    <row r="14592">
      <c r="A14592" s="257"/>
      <c r="B14592" s="258" t="s">
        <v>14</v>
      </c>
    </row>
    <row r="14593">
      <c r="A14593" s="257"/>
      <c r="B14593" s="258" t="s">
        <v>14</v>
      </c>
    </row>
    <row r="14594">
      <c r="A14594" s="257"/>
      <c r="B14594" s="258" t="s">
        <v>14</v>
      </c>
    </row>
    <row r="14595">
      <c r="A14595" s="257"/>
      <c r="B14595" s="258" t="s">
        <v>14</v>
      </c>
    </row>
    <row r="14596">
      <c r="A14596" s="257"/>
      <c r="B14596" s="258" t="s">
        <v>14</v>
      </c>
    </row>
    <row r="14597">
      <c r="A14597" s="257"/>
      <c r="B14597" s="258" t="s">
        <v>14</v>
      </c>
    </row>
    <row r="14598">
      <c r="A14598" s="257"/>
      <c r="B14598" s="258" t="s">
        <v>14</v>
      </c>
    </row>
    <row r="14599">
      <c r="A14599" s="257"/>
      <c r="B14599" s="258" t="s">
        <v>14</v>
      </c>
    </row>
    <row r="14600">
      <c r="A14600" s="257"/>
      <c r="B14600" s="258" t="s">
        <v>14</v>
      </c>
    </row>
    <row r="14601">
      <c r="A14601" s="257"/>
      <c r="B14601" s="258" t="s">
        <v>14</v>
      </c>
    </row>
    <row r="14602">
      <c r="A14602" s="257"/>
      <c r="B14602" s="258" t="s">
        <v>14</v>
      </c>
    </row>
    <row r="14603">
      <c r="A14603" s="257"/>
      <c r="B14603" s="258" t="s">
        <v>14</v>
      </c>
    </row>
    <row r="14604">
      <c r="A14604" s="257"/>
      <c r="B14604" s="258" t="s">
        <v>14</v>
      </c>
    </row>
    <row r="14605">
      <c r="A14605" s="257"/>
      <c r="B14605" s="258" t="s">
        <v>14</v>
      </c>
    </row>
    <row r="14606">
      <c r="A14606" s="257"/>
      <c r="B14606" s="258" t="s">
        <v>14</v>
      </c>
    </row>
    <row r="14607">
      <c r="A14607" s="257"/>
      <c r="B14607" s="258" t="s">
        <v>14</v>
      </c>
    </row>
    <row r="14608">
      <c r="A14608" s="257"/>
      <c r="B14608" s="258" t="s">
        <v>14</v>
      </c>
    </row>
    <row r="14609">
      <c r="A14609" s="257"/>
      <c r="B14609" s="258" t="s">
        <v>14</v>
      </c>
    </row>
    <row r="14610">
      <c r="A14610" s="257"/>
      <c r="B14610" s="258" t="s">
        <v>14</v>
      </c>
    </row>
    <row r="14611">
      <c r="A14611" s="257"/>
      <c r="B14611" s="258" t="s">
        <v>14</v>
      </c>
    </row>
    <row r="14612">
      <c r="A14612" s="257"/>
      <c r="B14612" s="258" t="s">
        <v>14</v>
      </c>
    </row>
    <row r="14613">
      <c r="A14613" s="257"/>
      <c r="B14613" s="258" t="s">
        <v>14</v>
      </c>
    </row>
    <row r="14614">
      <c r="A14614" s="257"/>
      <c r="B14614" s="258" t="s">
        <v>14</v>
      </c>
    </row>
    <row r="14615">
      <c r="A14615" s="257"/>
      <c r="B14615" s="258" t="s">
        <v>14</v>
      </c>
    </row>
    <row r="14616">
      <c r="A14616" s="257"/>
      <c r="B14616" s="258" t="s">
        <v>14</v>
      </c>
    </row>
    <row r="14617">
      <c r="A14617" s="257"/>
      <c r="B14617" s="258" t="s">
        <v>14</v>
      </c>
    </row>
    <row r="14618">
      <c r="A14618" s="257"/>
      <c r="B14618" s="258" t="s">
        <v>14</v>
      </c>
    </row>
    <row r="14619">
      <c r="A14619" s="257"/>
      <c r="B14619" s="258" t="s">
        <v>14</v>
      </c>
    </row>
    <row r="14620">
      <c r="A14620" s="257"/>
      <c r="B14620" s="258" t="s">
        <v>14</v>
      </c>
    </row>
    <row r="14621">
      <c r="A14621" s="257"/>
      <c r="B14621" s="258" t="s">
        <v>14</v>
      </c>
    </row>
    <row r="14622">
      <c r="A14622" s="257"/>
      <c r="B14622" s="258" t="s">
        <v>14</v>
      </c>
    </row>
    <row r="14623">
      <c r="A14623" s="257"/>
      <c r="B14623" s="258" t="s">
        <v>14</v>
      </c>
    </row>
    <row r="14624">
      <c r="A14624" s="257"/>
      <c r="B14624" s="258" t="s">
        <v>14</v>
      </c>
    </row>
    <row r="14625">
      <c r="A14625" s="257"/>
      <c r="B14625" s="258" t="s">
        <v>14</v>
      </c>
    </row>
    <row r="14626">
      <c r="A14626" s="257"/>
      <c r="B14626" s="258" t="s">
        <v>14</v>
      </c>
    </row>
    <row r="14627">
      <c r="A14627" s="257"/>
      <c r="B14627" s="258" t="s">
        <v>14</v>
      </c>
    </row>
    <row r="14628">
      <c r="A14628" s="257"/>
      <c r="B14628" s="258" t="s">
        <v>14</v>
      </c>
    </row>
    <row r="14629">
      <c r="A14629" s="257"/>
      <c r="B14629" s="258" t="s">
        <v>14</v>
      </c>
    </row>
    <row r="14630">
      <c r="A14630" s="257"/>
      <c r="B14630" s="258" t="s">
        <v>14</v>
      </c>
    </row>
    <row r="14631">
      <c r="A14631" s="257"/>
      <c r="B14631" s="258" t="s">
        <v>14</v>
      </c>
    </row>
    <row r="14632">
      <c r="A14632" s="257"/>
      <c r="B14632" s="258" t="s">
        <v>14</v>
      </c>
    </row>
    <row r="14633">
      <c r="A14633" s="257"/>
      <c r="B14633" s="258" t="s">
        <v>14</v>
      </c>
    </row>
    <row r="14634">
      <c r="A14634" s="257"/>
      <c r="B14634" s="258" t="s">
        <v>14</v>
      </c>
    </row>
    <row r="14635">
      <c r="A14635" s="257"/>
      <c r="B14635" s="258" t="s">
        <v>14</v>
      </c>
    </row>
    <row r="14636">
      <c r="A14636" s="257"/>
      <c r="B14636" s="258" t="s">
        <v>14</v>
      </c>
    </row>
    <row r="14637">
      <c r="A14637" s="257"/>
      <c r="B14637" s="258" t="s">
        <v>14</v>
      </c>
    </row>
    <row r="14638">
      <c r="A14638" s="257"/>
      <c r="B14638" s="258" t="s">
        <v>14</v>
      </c>
    </row>
    <row r="14639">
      <c r="A14639" s="257"/>
      <c r="B14639" s="258" t="s">
        <v>14</v>
      </c>
    </row>
    <row r="14640">
      <c r="A14640" s="257"/>
      <c r="B14640" s="258" t="s">
        <v>14</v>
      </c>
    </row>
    <row r="14641">
      <c r="A14641" s="257"/>
      <c r="B14641" s="258" t="s">
        <v>14</v>
      </c>
    </row>
    <row r="14642">
      <c r="A14642" s="257"/>
      <c r="B14642" s="258" t="s">
        <v>14</v>
      </c>
    </row>
    <row r="14643">
      <c r="A14643" s="257"/>
      <c r="B14643" s="258" t="s">
        <v>14</v>
      </c>
    </row>
    <row r="14644">
      <c r="A14644" s="257"/>
      <c r="B14644" s="258" t="s">
        <v>14</v>
      </c>
    </row>
    <row r="14645">
      <c r="A14645" s="257"/>
      <c r="B14645" s="258" t="s">
        <v>14</v>
      </c>
    </row>
    <row r="14646">
      <c r="A14646" s="257"/>
      <c r="B14646" s="258" t="s">
        <v>14</v>
      </c>
    </row>
    <row r="14647">
      <c r="A14647" s="257"/>
      <c r="B14647" s="258" t="s">
        <v>14</v>
      </c>
    </row>
    <row r="14648">
      <c r="A14648" s="257"/>
      <c r="B14648" s="258" t="s">
        <v>14</v>
      </c>
    </row>
    <row r="14649">
      <c r="A14649" s="257"/>
      <c r="B14649" s="258" t="s">
        <v>14</v>
      </c>
    </row>
    <row r="14650">
      <c r="A14650" s="257"/>
      <c r="B14650" s="258" t="s">
        <v>14</v>
      </c>
    </row>
    <row r="14651">
      <c r="A14651" s="257"/>
      <c r="B14651" s="258" t="s">
        <v>14</v>
      </c>
    </row>
    <row r="14652">
      <c r="A14652" s="257"/>
      <c r="B14652" s="258" t="s">
        <v>14</v>
      </c>
    </row>
    <row r="14653">
      <c r="A14653" s="257"/>
      <c r="B14653" s="258" t="s">
        <v>14</v>
      </c>
    </row>
    <row r="14654">
      <c r="A14654" s="257"/>
      <c r="B14654" s="258" t="s">
        <v>14</v>
      </c>
    </row>
    <row r="14655">
      <c r="A14655" s="257"/>
      <c r="B14655" s="258" t="s">
        <v>14</v>
      </c>
    </row>
    <row r="14656">
      <c r="A14656" s="257"/>
      <c r="B14656" s="258" t="s">
        <v>14</v>
      </c>
    </row>
    <row r="14657">
      <c r="A14657" s="257"/>
      <c r="B14657" s="258" t="s">
        <v>14</v>
      </c>
    </row>
    <row r="14658">
      <c r="A14658" s="257"/>
      <c r="B14658" s="258" t="s">
        <v>14</v>
      </c>
    </row>
    <row r="14659">
      <c r="A14659" s="257"/>
      <c r="B14659" s="258" t="s">
        <v>14</v>
      </c>
    </row>
    <row r="14660">
      <c r="A14660" s="257"/>
      <c r="B14660" s="258" t="s">
        <v>14</v>
      </c>
    </row>
    <row r="14661">
      <c r="A14661" s="257"/>
      <c r="B14661" s="258" t="s">
        <v>14</v>
      </c>
    </row>
    <row r="14662">
      <c r="A14662" s="257"/>
      <c r="B14662" s="258" t="s">
        <v>14</v>
      </c>
    </row>
    <row r="14663">
      <c r="A14663" s="257"/>
      <c r="B14663" s="258" t="s">
        <v>14</v>
      </c>
    </row>
    <row r="14664">
      <c r="A14664" s="257"/>
      <c r="B14664" s="258" t="s">
        <v>14</v>
      </c>
    </row>
    <row r="14665">
      <c r="A14665" s="257"/>
      <c r="B14665" s="258" t="s">
        <v>14</v>
      </c>
    </row>
    <row r="14666">
      <c r="A14666" s="257"/>
      <c r="B14666" s="258" t="s">
        <v>14</v>
      </c>
    </row>
    <row r="14667">
      <c r="A14667" s="257"/>
      <c r="B14667" s="258" t="s">
        <v>14</v>
      </c>
    </row>
    <row r="14668">
      <c r="A14668" s="257"/>
      <c r="B14668" s="258" t="s">
        <v>14</v>
      </c>
    </row>
    <row r="14669">
      <c r="A14669" s="257"/>
      <c r="B14669" s="258" t="s">
        <v>14</v>
      </c>
    </row>
    <row r="14670">
      <c r="A14670" s="257"/>
      <c r="B14670" s="258" t="s">
        <v>14</v>
      </c>
    </row>
    <row r="14671">
      <c r="A14671" s="257"/>
      <c r="B14671" s="258" t="s">
        <v>14</v>
      </c>
    </row>
    <row r="14672">
      <c r="A14672" s="257"/>
      <c r="B14672" s="258" t="s">
        <v>14</v>
      </c>
    </row>
    <row r="14673">
      <c r="A14673" s="257"/>
      <c r="B14673" s="258" t="s">
        <v>14</v>
      </c>
    </row>
    <row r="14674">
      <c r="A14674" s="257"/>
      <c r="B14674" s="258" t="s">
        <v>14</v>
      </c>
    </row>
    <row r="14675">
      <c r="A14675" s="257"/>
      <c r="B14675" s="258" t="s">
        <v>14</v>
      </c>
    </row>
    <row r="14676">
      <c r="A14676" s="257"/>
      <c r="B14676" s="258" t="s">
        <v>14</v>
      </c>
    </row>
    <row r="14677">
      <c r="A14677" s="257"/>
      <c r="B14677" s="258" t="s">
        <v>14</v>
      </c>
    </row>
    <row r="14678">
      <c r="A14678" s="257"/>
      <c r="B14678" s="258" t="s">
        <v>14</v>
      </c>
    </row>
    <row r="14679">
      <c r="A14679" s="257"/>
      <c r="B14679" s="258" t="s">
        <v>14</v>
      </c>
    </row>
    <row r="14680">
      <c r="A14680" s="257"/>
      <c r="B14680" s="258" t="s">
        <v>14</v>
      </c>
    </row>
    <row r="14681">
      <c r="A14681" s="257"/>
      <c r="B14681" s="258" t="s">
        <v>14</v>
      </c>
    </row>
    <row r="14682">
      <c r="A14682" s="257"/>
      <c r="B14682" s="258" t="s">
        <v>14</v>
      </c>
    </row>
    <row r="14683">
      <c r="A14683" s="257"/>
      <c r="B14683" s="258" t="s">
        <v>14</v>
      </c>
    </row>
    <row r="14684">
      <c r="A14684" s="257"/>
      <c r="B14684" s="258" t="s">
        <v>14</v>
      </c>
    </row>
    <row r="14685">
      <c r="A14685" s="257"/>
      <c r="B14685" s="258" t="s">
        <v>14</v>
      </c>
    </row>
    <row r="14686">
      <c r="A14686" s="257"/>
      <c r="B14686" s="258" t="s">
        <v>14</v>
      </c>
    </row>
    <row r="14687">
      <c r="A14687" s="257"/>
      <c r="B14687" s="258" t="s">
        <v>14</v>
      </c>
    </row>
    <row r="14688">
      <c r="A14688" s="257"/>
      <c r="B14688" s="258" t="s">
        <v>14</v>
      </c>
    </row>
    <row r="14689">
      <c r="A14689" s="257"/>
      <c r="B14689" s="258" t="s">
        <v>14</v>
      </c>
    </row>
    <row r="14690">
      <c r="A14690" s="257"/>
      <c r="B14690" s="258" t="s">
        <v>14</v>
      </c>
    </row>
    <row r="14691">
      <c r="A14691" s="257"/>
      <c r="B14691" s="258" t="s">
        <v>14</v>
      </c>
    </row>
    <row r="14692">
      <c r="A14692" s="257"/>
      <c r="B14692" s="258" t="s">
        <v>14</v>
      </c>
    </row>
    <row r="14693">
      <c r="A14693" s="257"/>
      <c r="B14693" s="258" t="s">
        <v>14</v>
      </c>
    </row>
    <row r="14694">
      <c r="A14694" s="257"/>
      <c r="B14694" s="258" t="s">
        <v>14</v>
      </c>
    </row>
    <row r="14695">
      <c r="A14695" s="257"/>
      <c r="B14695" s="258" t="s">
        <v>14</v>
      </c>
    </row>
    <row r="14696">
      <c r="A14696" s="257"/>
      <c r="B14696" s="258" t="s">
        <v>14</v>
      </c>
    </row>
    <row r="14697">
      <c r="A14697" s="257"/>
      <c r="B14697" s="258" t="s">
        <v>14</v>
      </c>
    </row>
    <row r="14698">
      <c r="A14698" s="257"/>
      <c r="B14698" s="258" t="s">
        <v>14</v>
      </c>
    </row>
    <row r="14699">
      <c r="A14699" s="257"/>
      <c r="B14699" s="258" t="s">
        <v>14</v>
      </c>
    </row>
    <row r="14700">
      <c r="A14700" s="257"/>
      <c r="B14700" s="258" t="s">
        <v>14</v>
      </c>
    </row>
    <row r="14701">
      <c r="A14701" s="257"/>
      <c r="B14701" s="258" t="s">
        <v>14</v>
      </c>
    </row>
    <row r="14702">
      <c r="A14702" s="257"/>
      <c r="B14702" s="258" t="s">
        <v>14</v>
      </c>
    </row>
    <row r="14703">
      <c r="A14703" s="257"/>
      <c r="B14703" s="258" t="s">
        <v>14</v>
      </c>
    </row>
    <row r="14704">
      <c r="A14704" s="257"/>
      <c r="B14704" s="258" t="s">
        <v>14</v>
      </c>
    </row>
    <row r="14705">
      <c r="A14705" s="257"/>
      <c r="B14705" s="258" t="s">
        <v>14</v>
      </c>
    </row>
    <row r="14706">
      <c r="A14706" s="257"/>
      <c r="B14706" s="258" t="s">
        <v>14</v>
      </c>
    </row>
    <row r="14707">
      <c r="A14707" s="257"/>
      <c r="B14707" s="258" t="s">
        <v>14</v>
      </c>
    </row>
    <row r="14708">
      <c r="A14708" s="257"/>
      <c r="B14708" s="258" t="s">
        <v>14</v>
      </c>
    </row>
    <row r="14709">
      <c r="A14709" s="257"/>
      <c r="B14709" s="258" t="s">
        <v>14</v>
      </c>
    </row>
    <row r="14710">
      <c r="A14710" s="257"/>
      <c r="B14710" s="258" t="s">
        <v>14</v>
      </c>
    </row>
    <row r="14711">
      <c r="A14711" s="257"/>
      <c r="B14711" s="258" t="s">
        <v>14</v>
      </c>
    </row>
    <row r="14712">
      <c r="A14712" s="257"/>
      <c r="B14712" s="258" t="s">
        <v>14</v>
      </c>
    </row>
    <row r="14713">
      <c r="A14713" s="257"/>
      <c r="B14713" s="258" t="s">
        <v>14</v>
      </c>
    </row>
    <row r="14714">
      <c r="A14714" s="257"/>
      <c r="B14714" s="258" t="s">
        <v>14</v>
      </c>
    </row>
    <row r="14715">
      <c r="A14715" s="257"/>
      <c r="B14715" s="258" t="s">
        <v>14</v>
      </c>
    </row>
    <row r="14716">
      <c r="A14716" s="257"/>
      <c r="B14716" s="258" t="s">
        <v>14</v>
      </c>
    </row>
    <row r="14717">
      <c r="A14717" s="257"/>
      <c r="B14717" s="258" t="s">
        <v>14</v>
      </c>
    </row>
    <row r="14718">
      <c r="A14718" s="257"/>
      <c r="B14718" s="258" t="s">
        <v>14</v>
      </c>
    </row>
    <row r="14719">
      <c r="A14719" s="257"/>
      <c r="B14719" s="258" t="s">
        <v>14</v>
      </c>
    </row>
    <row r="14720">
      <c r="A14720" s="257"/>
      <c r="B14720" s="258" t="s">
        <v>14</v>
      </c>
    </row>
    <row r="14721">
      <c r="A14721" s="257"/>
      <c r="B14721" s="258" t="s">
        <v>14</v>
      </c>
    </row>
    <row r="14722">
      <c r="A14722" s="257"/>
      <c r="B14722" s="258" t="s">
        <v>14</v>
      </c>
    </row>
    <row r="14723">
      <c r="A14723" s="257"/>
      <c r="B14723" s="258" t="s">
        <v>14</v>
      </c>
    </row>
    <row r="14724">
      <c r="A14724" s="257"/>
      <c r="B14724" s="258" t="s">
        <v>14</v>
      </c>
    </row>
    <row r="14725">
      <c r="A14725" s="257"/>
      <c r="B14725" s="258" t="s">
        <v>14</v>
      </c>
    </row>
    <row r="14726">
      <c r="A14726" s="257"/>
      <c r="B14726" s="258" t="s">
        <v>14</v>
      </c>
    </row>
    <row r="14727">
      <c r="A14727" s="257"/>
      <c r="B14727" s="258" t="s">
        <v>14</v>
      </c>
    </row>
    <row r="14728">
      <c r="A14728" s="257"/>
      <c r="B14728" s="258" t="s">
        <v>14</v>
      </c>
    </row>
    <row r="14729">
      <c r="A14729" s="257"/>
      <c r="B14729" s="258" t="s">
        <v>14</v>
      </c>
    </row>
    <row r="14730">
      <c r="A14730" s="257"/>
      <c r="B14730" s="258" t="s">
        <v>14</v>
      </c>
    </row>
    <row r="14731">
      <c r="A14731" s="257"/>
      <c r="B14731" s="258" t="s">
        <v>14</v>
      </c>
    </row>
    <row r="14732">
      <c r="A14732" s="257"/>
      <c r="B14732" s="258" t="s">
        <v>14</v>
      </c>
    </row>
    <row r="14733">
      <c r="A14733" s="257"/>
      <c r="B14733" s="258" t="s">
        <v>14</v>
      </c>
    </row>
    <row r="14734">
      <c r="A14734" s="257"/>
      <c r="B14734" s="258" t="s">
        <v>14</v>
      </c>
    </row>
    <row r="14735">
      <c r="A14735" s="257"/>
      <c r="B14735" s="258" t="s">
        <v>14</v>
      </c>
    </row>
    <row r="14736">
      <c r="A14736" s="257"/>
      <c r="B14736" s="258" t="s">
        <v>14</v>
      </c>
    </row>
    <row r="14737">
      <c r="A14737" s="257"/>
      <c r="B14737" s="258" t="s">
        <v>14</v>
      </c>
    </row>
    <row r="14738">
      <c r="A14738" s="257"/>
      <c r="B14738" s="258" t="s">
        <v>14</v>
      </c>
    </row>
    <row r="14739">
      <c r="A14739" s="257"/>
      <c r="B14739" s="258" t="s">
        <v>14</v>
      </c>
    </row>
    <row r="14740">
      <c r="A14740" s="257"/>
      <c r="B14740" s="258" t="s">
        <v>14</v>
      </c>
    </row>
    <row r="14741">
      <c r="A14741" s="257"/>
      <c r="B14741" s="258" t="s">
        <v>14</v>
      </c>
    </row>
    <row r="14742">
      <c r="A14742" s="257"/>
      <c r="B14742" s="258" t="s">
        <v>14</v>
      </c>
    </row>
    <row r="14743">
      <c r="A14743" s="257"/>
      <c r="B14743" s="258" t="s">
        <v>14</v>
      </c>
    </row>
    <row r="14744">
      <c r="A14744" s="257"/>
      <c r="B14744" s="258" t="s">
        <v>14</v>
      </c>
    </row>
    <row r="14745">
      <c r="A14745" s="257"/>
      <c r="B14745" s="258" t="s">
        <v>14</v>
      </c>
    </row>
    <row r="14746">
      <c r="A14746" s="257"/>
      <c r="B14746" s="258" t="s">
        <v>14</v>
      </c>
    </row>
    <row r="14747">
      <c r="A14747" s="257"/>
      <c r="B14747" s="258" t="s">
        <v>14</v>
      </c>
    </row>
    <row r="14748">
      <c r="A14748" s="257"/>
      <c r="B14748" s="258" t="s">
        <v>14</v>
      </c>
    </row>
    <row r="14749">
      <c r="A14749" s="257"/>
      <c r="B14749" s="258" t="s">
        <v>14</v>
      </c>
    </row>
    <row r="14750">
      <c r="A14750" s="257"/>
      <c r="B14750" s="258" t="s">
        <v>14</v>
      </c>
    </row>
    <row r="14751">
      <c r="A14751" s="257"/>
      <c r="B14751" s="258" t="s">
        <v>14</v>
      </c>
    </row>
    <row r="14752">
      <c r="A14752" s="257"/>
      <c r="B14752" s="258" t="s">
        <v>14</v>
      </c>
    </row>
    <row r="14753">
      <c r="A14753" s="257"/>
      <c r="B14753" s="258" t="s">
        <v>14</v>
      </c>
    </row>
    <row r="14754">
      <c r="A14754" s="257"/>
      <c r="B14754" s="258" t="s">
        <v>14</v>
      </c>
    </row>
    <row r="14755">
      <c r="A14755" s="257"/>
      <c r="B14755" s="258" t="s">
        <v>14</v>
      </c>
    </row>
    <row r="14756">
      <c r="A14756" s="257"/>
      <c r="B14756" s="258" t="s">
        <v>14</v>
      </c>
    </row>
    <row r="14757">
      <c r="A14757" s="257"/>
      <c r="B14757" s="258" t="s">
        <v>14</v>
      </c>
    </row>
    <row r="14758">
      <c r="A14758" s="257"/>
      <c r="B14758" s="258" t="s">
        <v>14</v>
      </c>
    </row>
    <row r="14759">
      <c r="A14759" s="257"/>
      <c r="B14759" s="258" t="s">
        <v>14</v>
      </c>
    </row>
    <row r="14760">
      <c r="A14760" s="257"/>
      <c r="B14760" s="258" t="s">
        <v>14</v>
      </c>
    </row>
    <row r="14761">
      <c r="A14761" s="257"/>
      <c r="B14761" s="258" t="s">
        <v>14</v>
      </c>
    </row>
    <row r="14762">
      <c r="A14762" s="257"/>
      <c r="B14762" s="258" t="s">
        <v>14</v>
      </c>
    </row>
    <row r="14763">
      <c r="A14763" s="257"/>
      <c r="B14763" s="258" t="s">
        <v>14</v>
      </c>
    </row>
    <row r="14764">
      <c r="A14764" s="257"/>
      <c r="B14764" s="258" t="s">
        <v>14</v>
      </c>
    </row>
    <row r="14765">
      <c r="A14765" s="257"/>
      <c r="B14765" s="258" t="s">
        <v>14</v>
      </c>
    </row>
    <row r="14766">
      <c r="A14766" s="257"/>
      <c r="B14766" s="258" t="s">
        <v>14</v>
      </c>
    </row>
    <row r="14767">
      <c r="A14767" s="257"/>
      <c r="B14767" s="258" t="s">
        <v>14</v>
      </c>
    </row>
    <row r="14768">
      <c r="A14768" s="257"/>
      <c r="B14768" s="258" t="s">
        <v>14</v>
      </c>
    </row>
    <row r="14769">
      <c r="A14769" s="257"/>
      <c r="B14769" s="258" t="s">
        <v>14</v>
      </c>
    </row>
    <row r="14770">
      <c r="A14770" s="257"/>
      <c r="B14770" s="258" t="s">
        <v>14</v>
      </c>
    </row>
    <row r="14771">
      <c r="A14771" s="257"/>
      <c r="B14771" s="258" t="s">
        <v>14</v>
      </c>
    </row>
    <row r="14772">
      <c r="A14772" s="257"/>
      <c r="B14772" s="258" t="s">
        <v>14</v>
      </c>
    </row>
    <row r="14773">
      <c r="A14773" s="257"/>
      <c r="B14773" s="258" t="s">
        <v>14</v>
      </c>
    </row>
    <row r="14774">
      <c r="A14774" s="257"/>
      <c r="B14774" s="258" t="s">
        <v>14</v>
      </c>
    </row>
    <row r="14775">
      <c r="A14775" s="257"/>
      <c r="B14775" s="258" t="s">
        <v>14</v>
      </c>
    </row>
    <row r="14776">
      <c r="A14776" s="257"/>
      <c r="B14776" s="258" t="s">
        <v>14</v>
      </c>
    </row>
    <row r="14777">
      <c r="A14777" s="257"/>
      <c r="B14777" s="258" t="s">
        <v>14</v>
      </c>
    </row>
    <row r="14778">
      <c r="A14778" s="257"/>
      <c r="B14778" s="258" t="s">
        <v>14</v>
      </c>
    </row>
    <row r="14779">
      <c r="A14779" s="257"/>
      <c r="B14779" s="258" t="s">
        <v>14</v>
      </c>
    </row>
    <row r="14780">
      <c r="A14780" s="257"/>
      <c r="B14780" s="258" t="s">
        <v>14</v>
      </c>
    </row>
    <row r="14781">
      <c r="A14781" s="257"/>
      <c r="B14781" s="258" t="s">
        <v>14</v>
      </c>
    </row>
    <row r="14782">
      <c r="A14782" s="257"/>
      <c r="B14782" s="258" t="s">
        <v>14</v>
      </c>
    </row>
    <row r="14783">
      <c r="A14783" s="257"/>
      <c r="B14783" s="258" t="s">
        <v>14</v>
      </c>
    </row>
    <row r="14784">
      <c r="A14784" s="257"/>
      <c r="B14784" s="258" t="s">
        <v>14</v>
      </c>
    </row>
    <row r="14785">
      <c r="A14785" s="257"/>
      <c r="B14785" s="258" t="s">
        <v>14</v>
      </c>
    </row>
    <row r="14786">
      <c r="A14786" s="257"/>
      <c r="B14786" s="258" t="s">
        <v>14</v>
      </c>
    </row>
    <row r="14787">
      <c r="A14787" s="257"/>
      <c r="B14787" s="258" t="s">
        <v>14</v>
      </c>
    </row>
    <row r="14788">
      <c r="A14788" s="257"/>
      <c r="B14788" s="258" t="s">
        <v>14</v>
      </c>
    </row>
    <row r="14789">
      <c r="A14789" s="257"/>
      <c r="B14789" s="258" t="s">
        <v>14</v>
      </c>
    </row>
    <row r="14790">
      <c r="A14790" s="257"/>
      <c r="B14790" s="258" t="s">
        <v>14</v>
      </c>
    </row>
    <row r="14791">
      <c r="A14791" s="257"/>
      <c r="B14791" s="258" t="s">
        <v>14</v>
      </c>
    </row>
    <row r="14792">
      <c r="A14792" s="257"/>
      <c r="B14792" s="258" t="s">
        <v>14</v>
      </c>
    </row>
    <row r="14793">
      <c r="A14793" s="257"/>
      <c r="B14793" s="258" t="s">
        <v>14</v>
      </c>
    </row>
    <row r="14794">
      <c r="A14794" s="257"/>
      <c r="B14794" s="258" t="s">
        <v>14</v>
      </c>
    </row>
    <row r="14795">
      <c r="A14795" s="257"/>
      <c r="B14795" s="258" t="s">
        <v>14</v>
      </c>
    </row>
    <row r="14796">
      <c r="A14796" s="257"/>
      <c r="B14796" s="258" t="s">
        <v>14</v>
      </c>
    </row>
    <row r="14797">
      <c r="A14797" s="257"/>
      <c r="B14797" s="258" t="s">
        <v>14</v>
      </c>
    </row>
    <row r="14798">
      <c r="A14798" s="257"/>
      <c r="B14798" s="258" t="s">
        <v>14</v>
      </c>
    </row>
    <row r="14799">
      <c r="A14799" s="257"/>
      <c r="B14799" s="258" t="s">
        <v>14</v>
      </c>
    </row>
    <row r="14800">
      <c r="A14800" s="257"/>
      <c r="B14800" s="258" t="s">
        <v>14</v>
      </c>
    </row>
    <row r="14801">
      <c r="A14801" s="257"/>
      <c r="B14801" s="258" t="s">
        <v>14</v>
      </c>
    </row>
    <row r="14802">
      <c r="A14802" s="257"/>
      <c r="B14802" s="258" t="s">
        <v>14</v>
      </c>
    </row>
    <row r="14803">
      <c r="A14803" s="257"/>
      <c r="B14803" s="258" t="s">
        <v>14</v>
      </c>
    </row>
    <row r="14804">
      <c r="A14804" s="257"/>
      <c r="B14804" s="258" t="s">
        <v>14</v>
      </c>
    </row>
    <row r="14805">
      <c r="A14805" s="257"/>
      <c r="B14805" s="258" t="s">
        <v>14</v>
      </c>
    </row>
    <row r="14806">
      <c r="A14806" s="257"/>
      <c r="B14806" s="258" t="s">
        <v>14</v>
      </c>
    </row>
    <row r="14807">
      <c r="A14807" s="257"/>
      <c r="B14807" s="258" t="s">
        <v>14</v>
      </c>
    </row>
    <row r="14808">
      <c r="A14808" s="257"/>
      <c r="B14808" s="258" t="s">
        <v>14</v>
      </c>
    </row>
    <row r="14809">
      <c r="A14809" s="257"/>
      <c r="B14809" s="258" t="s">
        <v>14</v>
      </c>
    </row>
    <row r="14810">
      <c r="A14810" s="257"/>
      <c r="B14810" s="258" t="s">
        <v>14</v>
      </c>
    </row>
    <row r="14811">
      <c r="A14811" s="257"/>
      <c r="B14811" s="258" t="s">
        <v>14</v>
      </c>
    </row>
    <row r="14812">
      <c r="A14812" s="257"/>
      <c r="B14812" s="258" t="s">
        <v>14</v>
      </c>
    </row>
    <row r="14813">
      <c r="A14813" s="257"/>
      <c r="B14813" s="258" t="s">
        <v>14</v>
      </c>
    </row>
    <row r="14814">
      <c r="A14814" s="257"/>
      <c r="B14814" s="258" t="s">
        <v>14</v>
      </c>
    </row>
    <row r="14815">
      <c r="A14815" s="257"/>
      <c r="B14815" s="258" t="s">
        <v>14</v>
      </c>
    </row>
    <row r="14816">
      <c r="A14816" s="257"/>
      <c r="B14816" s="258" t="s">
        <v>14</v>
      </c>
    </row>
    <row r="14817">
      <c r="A14817" s="257"/>
      <c r="B14817" s="258" t="s">
        <v>14</v>
      </c>
    </row>
    <row r="14818">
      <c r="A14818" s="257"/>
      <c r="B14818" s="258" t="s">
        <v>14</v>
      </c>
    </row>
    <row r="14819">
      <c r="A14819" s="257"/>
      <c r="B14819" s="258" t="s">
        <v>14</v>
      </c>
    </row>
    <row r="14820">
      <c r="A14820" s="257"/>
      <c r="B14820" s="258" t="s">
        <v>14</v>
      </c>
    </row>
    <row r="14821">
      <c r="A14821" s="257"/>
      <c r="B14821" s="258" t="s">
        <v>14</v>
      </c>
    </row>
    <row r="14822">
      <c r="A14822" s="257"/>
      <c r="B14822" s="258" t="s">
        <v>14</v>
      </c>
    </row>
    <row r="14823">
      <c r="A14823" s="257"/>
      <c r="B14823" s="258" t="s">
        <v>14</v>
      </c>
    </row>
    <row r="14824">
      <c r="A14824" s="257"/>
      <c r="B14824" s="258" t="s">
        <v>14</v>
      </c>
    </row>
    <row r="14825">
      <c r="A14825" s="257"/>
      <c r="B14825" s="258" t="s">
        <v>14</v>
      </c>
    </row>
    <row r="14826">
      <c r="A14826" s="257"/>
      <c r="B14826" s="258" t="s">
        <v>14</v>
      </c>
    </row>
    <row r="14827">
      <c r="A14827" s="257"/>
      <c r="B14827" s="258" t="s">
        <v>14</v>
      </c>
    </row>
    <row r="14828">
      <c r="A14828" s="257"/>
      <c r="B14828" s="258" t="s">
        <v>14</v>
      </c>
    </row>
    <row r="14829">
      <c r="A14829" s="257"/>
      <c r="B14829" s="258" t="s">
        <v>14</v>
      </c>
    </row>
    <row r="14830">
      <c r="A14830" s="257"/>
      <c r="B14830" s="258" t="s">
        <v>14</v>
      </c>
    </row>
    <row r="14831">
      <c r="A14831" s="257"/>
      <c r="B14831" s="258" t="s">
        <v>14</v>
      </c>
    </row>
    <row r="14832">
      <c r="A14832" s="257"/>
      <c r="B14832" s="258" t="s">
        <v>14</v>
      </c>
    </row>
    <row r="14833">
      <c r="A14833" s="257"/>
      <c r="B14833" s="258" t="s">
        <v>14</v>
      </c>
    </row>
    <row r="14834">
      <c r="A14834" s="257"/>
      <c r="B14834" s="258" t="s">
        <v>14</v>
      </c>
    </row>
    <row r="14835">
      <c r="A14835" s="257"/>
      <c r="B14835" s="258" t="s">
        <v>14</v>
      </c>
    </row>
    <row r="14836">
      <c r="A14836" s="257"/>
      <c r="B14836" s="258" t="s">
        <v>14</v>
      </c>
    </row>
    <row r="14837">
      <c r="A14837" s="257"/>
      <c r="B14837" s="258" t="s">
        <v>14</v>
      </c>
    </row>
    <row r="14838">
      <c r="A14838" s="257"/>
      <c r="B14838" s="258" t="s">
        <v>14</v>
      </c>
    </row>
    <row r="14839">
      <c r="A14839" s="257"/>
      <c r="B14839" s="258" t="s">
        <v>14</v>
      </c>
    </row>
    <row r="14840">
      <c r="A14840" s="257"/>
      <c r="B14840" s="258" t="s">
        <v>14</v>
      </c>
    </row>
    <row r="14841">
      <c r="A14841" s="257"/>
      <c r="B14841" s="258" t="s">
        <v>14</v>
      </c>
    </row>
    <row r="14842">
      <c r="A14842" s="257"/>
      <c r="B14842" s="258" t="s">
        <v>14</v>
      </c>
    </row>
    <row r="14843">
      <c r="A14843" s="257"/>
      <c r="B14843" s="258" t="s">
        <v>14</v>
      </c>
    </row>
    <row r="14844">
      <c r="A14844" s="257"/>
      <c r="B14844" s="258" t="s">
        <v>14</v>
      </c>
    </row>
    <row r="14845">
      <c r="A14845" s="257"/>
      <c r="B14845" s="258" t="s">
        <v>14</v>
      </c>
    </row>
    <row r="14846">
      <c r="A14846" s="257"/>
      <c r="B14846" s="258" t="s">
        <v>14</v>
      </c>
    </row>
    <row r="14847">
      <c r="A14847" s="257"/>
      <c r="B14847" s="258" t="s">
        <v>14</v>
      </c>
    </row>
    <row r="14848">
      <c r="A14848" s="257"/>
      <c r="B14848" s="258" t="s">
        <v>14</v>
      </c>
    </row>
    <row r="14849">
      <c r="A14849" s="257"/>
      <c r="B14849" s="258" t="s">
        <v>14</v>
      </c>
    </row>
    <row r="14850">
      <c r="A14850" s="257"/>
      <c r="B14850" s="258" t="s">
        <v>14</v>
      </c>
    </row>
    <row r="14851">
      <c r="A14851" s="257"/>
      <c r="B14851" s="258" t="s">
        <v>14</v>
      </c>
    </row>
    <row r="14852">
      <c r="A14852" s="257"/>
      <c r="B14852" s="258" t="s">
        <v>14</v>
      </c>
    </row>
    <row r="14853">
      <c r="A14853" s="257"/>
      <c r="B14853" s="258" t="s">
        <v>14</v>
      </c>
    </row>
    <row r="14854">
      <c r="A14854" s="257"/>
      <c r="B14854" s="258" t="s">
        <v>14</v>
      </c>
    </row>
    <row r="14855">
      <c r="A14855" s="257"/>
      <c r="B14855" s="258" t="s">
        <v>14</v>
      </c>
    </row>
    <row r="14856">
      <c r="A14856" s="257"/>
      <c r="B14856" s="258" t="s">
        <v>14</v>
      </c>
    </row>
    <row r="14857">
      <c r="A14857" s="257"/>
      <c r="B14857" s="258" t="s">
        <v>14</v>
      </c>
    </row>
    <row r="14858">
      <c r="A14858" s="257"/>
      <c r="B14858" s="258" t="s">
        <v>14</v>
      </c>
    </row>
    <row r="14859">
      <c r="A14859" s="257"/>
      <c r="B14859" s="258" t="s">
        <v>14</v>
      </c>
    </row>
    <row r="14860">
      <c r="A14860" s="257"/>
      <c r="B14860" s="258" t="s">
        <v>14</v>
      </c>
    </row>
    <row r="14861">
      <c r="A14861" s="257"/>
      <c r="B14861" s="258" t="s">
        <v>14</v>
      </c>
    </row>
    <row r="14862">
      <c r="A14862" s="257"/>
      <c r="B14862" s="258" t="s">
        <v>14</v>
      </c>
    </row>
    <row r="14863">
      <c r="A14863" s="257"/>
      <c r="B14863" s="258" t="s">
        <v>14</v>
      </c>
    </row>
    <row r="14864">
      <c r="A14864" s="257"/>
      <c r="B14864" s="258" t="s">
        <v>14</v>
      </c>
    </row>
    <row r="14865">
      <c r="A14865" s="257"/>
      <c r="B14865" s="258" t="s">
        <v>14</v>
      </c>
    </row>
    <row r="14866">
      <c r="A14866" s="257"/>
      <c r="B14866" s="258" t="s">
        <v>14</v>
      </c>
    </row>
    <row r="14867">
      <c r="A14867" s="257"/>
      <c r="B14867" s="258" t="s">
        <v>14</v>
      </c>
    </row>
    <row r="14868">
      <c r="A14868" s="257"/>
      <c r="B14868" s="258" t="s">
        <v>14</v>
      </c>
    </row>
    <row r="14869">
      <c r="A14869" s="257"/>
      <c r="B14869" s="258" t="s">
        <v>14</v>
      </c>
    </row>
    <row r="14870">
      <c r="A14870" s="257"/>
      <c r="B14870" s="258" t="s">
        <v>14</v>
      </c>
    </row>
    <row r="14871">
      <c r="A14871" s="257"/>
      <c r="B14871" s="258" t="s">
        <v>14</v>
      </c>
    </row>
    <row r="14872">
      <c r="A14872" s="257"/>
      <c r="B14872" s="258" t="s">
        <v>14</v>
      </c>
    </row>
    <row r="14873">
      <c r="A14873" s="257"/>
      <c r="B14873" s="258" t="s">
        <v>14</v>
      </c>
    </row>
    <row r="14874">
      <c r="A14874" s="257"/>
      <c r="B14874" s="258" t="s">
        <v>14</v>
      </c>
    </row>
    <row r="14875">
      <c r="A14875" s="257"/>
      <c r="B14875" s="258" t="s">
        <v>14</v>
      </c>
    </row>
    <row r="14876">
      <c r="A14876" s="257"/>
      <c r="B14876" s="258" t="s">
        <v>14</v>
      </c>
    </row>
    <row r="14877">
      <c r="A14877" s="257"/>
      <c r="B14877" s="258" t="s">
        <v>14</v>
      </c>
    </row>
    <row r="14878">
      <c r="A14878" s="257"/>
      <c r="B14878" s="258" t="s">
        <v>14</v>
      </c>
    </row>
    <row r="14879">
      <c r="A14879" s="257"/>
      <c r="B14879" s="258" t="s">
        <v>14</v>
      </c>
    </row>
    <row r="14880">
      <c r="A14880" s="257"/>
      <c r="B14880" s="258" t="s">
        <v>14</v>
      </c>
    </row>
    <row r="14881">
      <c r="A14881" s="257"/>
      <c r="B14881" s="258" t="s">
        <v>14</v>
      </c>
    </row>
    <row r="14882">
      <c r="A14882" s="257"/>
      <c r="B14882" s="258" t="s">
        <v>14</v>
      </c>
    </row>
    <row r="14883">
      <c r="A14883" s="257"/>
      <c r="B14883" s="258" t="s">
        <v>14</v>
      </c>
    </row>
    <row r="14884">
      <c r="A14884" s="257"/>
      <c r="B14884" s="258" t="s">
        <v>14</v>
      </c>
    </row>
    <row r="14885">
      <c r="A14885" s="257"/>
      <c r="B14885" s="258" t="s">
        <v>14</v>
      </c>
    </row>
    <row r="14886">
      <c r="A14886" s="257"/>
      <c r="B14886" s="258" t="s">
        <v>14</v>
      </c>
    </row>
    <row r="14887">
      <c r="A14887" s="257"/>
      <c r="B14887" s="258" t="s">
        <v>14</v>
      </c>
    </row>
    <row r="14888">
      <c r="A14888" s="257"/>
      <c r="B14888" s="258" t="s">
        <v>14</v>
      </c>
    </row>
    <row r="14889">
      <c r="A14889" s="257"/>
      <c r="B14889" s="258" t="s">
        <v>14</v>
      </c>
    </row>
    <row r="14890">
      <c r="A14890" s="257"/>
      <c r="B14890" s="258" t="s">
        <v>14</v>
      </c>
    </row>
    <row r="14891">
      <c r="A14891" s="257"/>
      <c r="B14891" s="258" t="s">
        <v>14</v>
      </c>
    </row>
    <row r="14892">
      <c r="A14892" s="257"/>
      <c r="B14892" s="258" t="s">
        <v>14</v>
      </c>
    </row>
    <row r="14893">
      <c r="A14893" s="257"/>
      <c r="B14893" s="258" t="s">
        <v>14</v>
      </c>
    </row>
    <row r="14894">
      <c r="A14894" s="257"/>
      <c r="B14894" s="258" t="s">
        <v>14</v>
      </c>
    </row>
    <row r="14895">
      <c r="A14895" s="257"/>
      <c r="B14895" s="258" t="s">
        <v>14</v>
      </c>
    </row>
    <row r="14896">
      <c r="A14896" s="257"/>
      <c r="B14896" s="258" t="s">
        <v>14</v>
      </c>
    </row>
    <row r="14897">
      <c r="A14897" s="257"/>
      <c r="B14897" s="258" t="s">
        <v>14</v>
      </c>
    </row>
    <row r="14898">
      <c r="A14898" s="257"/>
      <c r="B14898" s="258" t="s">
        <v>14</v>
      </c>
    </row>
    <row r="14899">
      <c r="A14899" s="257"/>
      <c r="B14899" s="258" t="s">
        <v>14</v>
      </c>
    </row>
    <row r="14900">
      <c r="A14900" s="257"/>
      <c r="B14900" s="258" t="s">
        <v>14</v>
      </c>
    </row>
    <row r="14901">
      <c r="A14901" s="257"/>
      <c r="B14901" s="258" t="s">
        <v>14</v>
      </c>
    </row>
    <row r="14902">
      <c r="A14902" s="257"/>
      <c r="B14902" s="258" t="s">
        <v>14</v>
      </c>
    </row>
    <row r="14903">
      <c r="A14903" s="257"/>
      <c r="B14903" s="258" t="s">
        <v>14</v>
      </c>
    </row>
    <row r="14904">
      <c r="A14904" s="257"/>
      <c r="B14904" s="258" t="s">
        <v>14</v>
      </c>
    </row>
    <row r="14905">
      <c r="A14905" s="257"/>
      <c r="B14905" s="258" t="s">
        <v>14</v>
      </c>
    </row>
    <row r="14906">
      <c r="A14906" s="257"/>
      <c r="B14906" s="258" t="s">
        <v>14</v>
      </c>
    </row>
    <row r="14907">
      <c r="A14907" s="257"/>
      <c r="B14907" s="258" t="s">
        <v>14</v>
      </c>
    </row>
    <row r="14908">
      <c r="A14908" s="257"/>
      <c r="B14908" s="258" t="s">
        <v>14</v>
      </c>
    </row>
    <row r="14909">
      <c r="A14909" s="257"/>
      <c r="B14909" s="258" t="s">
        <v>14</v>
      </c>
    </row>
    <row r="14910">
      <c r="A14910" s="257"/>
      <c r="B14910" s="258" t="s">
        <v>14</v>
      </c>
    </row>
    <row r="14911">
      <c r="A14911" s="257"/>
      <c r="B14911" s="258" t="s">
        <v>14</v>
      </c>
    </row>
    <row r="14912">
      <c r="A14912" s="257"/>
      <c r="B14912" s="258" t="s">
        <v>14</v>
      </c>
    </row>
    <row r="14913">
      <c r="A14913" s="257"/>
      <c r="B14913" s="258" t="s">
        <v>14</v>
      </c>
    </row>
    <row r="14914">
      <c r="A14914" s="257"/>
      <c r="B14914" s="258" t="s">
        <v>14</v>
      </c>
    </row>
    <row r="14915">
      <c r="A14915" s="257"/>
      <c r="B14915" s="258" t="s">
        <v>14</v>
      </c>
    </row>
    <row r="14916">
      <c r="A14916" s="257"/>
      <c r="B14916" s="258" t="s">
        <v>14</v>
      </c>
    </row>
    <row r="14917">
      <c r="A14917" s="257"/>
      <c r="B14917" s="258" t="s">
        <v>14</v>
      </c>
    </row>
    <row r="14918">
      <c r="A14918" s="257"/>
      <c r="B14918" s="258" t="s">
        <v>14</v>
      </c>
    </row>
    <row r="14919">
      <c r="A14919" s="257"/>
      <c r="B14919" s="258" t="s">
        <v>14</v>
      </c>
    </row>
    <row r="14920">
      <c r="A14920" s="257"/>
      <c r="B14920" s="258" t="s">
        <v>14</v>
      </c>
    </row>
    <row r="14921">
      <c r="A14921" s="257"/>
      <c r="B14921" s="258" t="s">
        <v>14</v>
      </c>
    </row>
    <row r="14922">
      <c r="A14922" s="257"/>
      <c r="B14922" s="258" t="s">
        <v>14</v>
      </c>
    </row>
    <row r="14923">
      <c r="A14923" s="257"/>
      <c r="B14923" s="258" t="s">
        <v>14</v>
      </c>
    </row>
    <row r="14924">
      <c r="A14924" s="257"/>
      <c r="B14924" s="258" t="s">
        <v>14</v>
      </c>
    </row>
    <row r="14925">
      <c r="A14925" s="257"/>
      <c r="B14925" s="258" t="s">
        <v>14</v>
      </c>
    </row>
    <row r="14926">
      <c r="A14926" s="257"/>
      <c r="B14926" s="258" t="s">
        <v>14</v>
      </c>
    </row>
    <row r="14927">
      <c r="A14927" s="257"/>
      <c r="B14927" s="258" t="s">
        <v>14</v>
      </c>
    </row>
    <row r="14928">
      <c r="A14928" s="257"/>
      <c r="B14928" s="258" t="s">
        <v>14</v>
      </c>
    </row>
    <row r="14929">
      <c r="A14929" s="257"/>
      <c r="B14929" s="258" t="s">
        <v>14</v>
      </c>
    </row>
    <row r="14930">
      <c r="A14930" s="257"/>
      <c r="B14930" s="258" t="s">
        <v>14</v>
      </c>
    </row>
    <row r="14931">
      <c r="A14931" s="257"/>
      <c r="B14931" s="258" t="s">
        <v>14</v>
      </c>
    </row>
    <row r="14932">
      <c r="A14932" s="257"/>
      <c r="B14932" s="258" t="s">
        <v>14</v>
      </c>
    </row>
    <row r="14933">
      <c r="A14933" s="257"/>
      <c r="B14933" s="258" t="s">
        <v>14</v>
      </c>
    </row>
    <row r="14934">
      <c r="A14934" s="257"/>
      <c r="B14934" s="258" t="s">
        <v>14</v>
      </c>
    </row>
    <row r="14935">
      <c r="A14935" s="257"/>
      <c r="B14935" s="258" t="s">
        <v>14</v>
      </c>
    </row>
    <row r="14936">
      <c r="A14936" s="257"/>
      <c r="B14936" s="258" t="s">
        <v>14</v>
      </c>
    </row>
    <row r="14937">
      <c r="A14937" s="257"/>
      <c r="B14937" s="258" t="s">
        <v>14</v>
      </c>
    </row>
    <row r="14938">
      <c r="A14938" s="257"/>
      <c r="B14938" s="258" t="s">
        <v>14</v>
      </c>
    </row>
    <row r="14939">
      <c r="A14939" s="257"/>
      <c r="B14939" s="258" t="s">
        <v>14</v>
      </c>
    </row>
    <row r="14940">
      <c r="A14940" s="257"/>
      <c r="B14940" s="258" t="s">
        <v>14</v>
      </c>
    </row>
    <row r="14941">
      <c r="A14941" s="257"/>
      <c r="B14941" s="258" t="s">
        <v>14</v>
      </c>
    </row>
    <row r="14942">
      <c r="A14942" s="257"/>
      <c r="B14942" s="258" t="s">
        <v>14</v>
      </c>
    </row>
    <row r="14943">
      <c r="A14943" s="257"/>
      <c r="B14943" s="258" t="s">
        <v>14</v>
      </c>
    </row>
    <row r="14944">
      <c r="A14944" s="257"/>
      <c r="B14944" s="258" t="s">
        <v>14</v>
      </c>
    </row>
    <row r="14945">
      <c r="A14945" s="257"/>
      <c r="B14945" s="258" t="s">
        <v>14</v>
      </c>
    </row>
    <row r="14946">
      <c r="A14946" s="257"/>
      <c r="B14946" s="258" t="s">
        <v>14</v>
      </c>
    </row>
    <row r="14947">
      <c r="A14947" s="257"/>
      <c r="B14947" s="258" t="s">
        <v>14</v>
      </c>
    </row>
    <row r="14948">
      <c r="A14948" s="257"/>
      <c r="B14948" s="258" t="s">
        <v>14</v>
      </c>
    </row>
    <row r="14949">
      <c r="A14949" s="257"/>
      <c r="B14949" s="258" t="s">
        <v>14</v>
      </c>
    </row>
    <row r="14950">
      <c r="A14950" s="257"/>
      <c r="B14950" s="258" t="s">
        <v>14</v>
      </c>
    </row>
    <row r="14951">
      <c r="A14951" s="257"/>
      <c r="B14951" s="258" t="s">
        <v>14</v>
      </c>
    </row>
    <row r="14952">
      <c r="A14952" s="257"/>
      <c r="B14952" s="258" t="s">
        <v>14</v>
      </c>
    </row>
    <row r="14953">
      <c r="A14953" s="257"/>
      <c r="B14953" s="258" t="s">
        <v>14</v>
      </c>
    </row>
    <row r="14954">
      <c r="A14954" s="257"/>
      <c r="B14954" s="258" t="s">
        <v>14</v>
      </c>
    </row>
    <row r="14955">
      <c r="A14955" s="257"/>
      <c r="B14955" s="258" t="s">
        <v>14</v>
      </c>
    </row>
    <row r="14956">
      <c r="A14956" s="257"/>
      <c r="B14956" s="258" t="s">
        <v>14</v>
      </c>
    </row>
    <row r="14957">
      <c r="A14957" s="257"/>
      <c r="B14957" s="258" t="s">
        <v>14</v>
      </c>
    </row>
    <row r="14958">
      <c r="A14958" s="257"/>
      <c r="B14958" s="258" t="s">
        <v>14</v>
      </c>
    </row>
    <row r="14959">
      <c r="A14959" s="257"/>
      <c r="B14959" s="258" t="s">
        <v>14</v>
      </c>
    </row>
    <row r="14960">
      <c r="A14960" s="257"/>
      <c r="B14960" s="258" t="s">
        <v>14</v>
      </c>
    </row>
    <row r="14961">
      <c r="A14961" s="257"/>
      <c r="B14961" s="258" t="s">
        <v>14</v>
      </c>
    </row>
    <row r="14962">
      <c r="A14962" s="257"/>
      <c r="B14962" s="258" t="s">
        <v>14</v>
      </c>
    </row>
    <row r="14963">
      <c r="A14963" s="257"/>
      <c r="B14963" s="258" t="s">
        <v>14</v>
      </c>
    </row>
    <row r="14964">
      <c r="A14964" s="257"/>
      <c r="B14964" s="258" t="s">
        <v>14</v>
      </c>
    </row>
    <row r="14965">
      <c r="A14965" s="257"/>
      <c r="B14965" s="258" t="s">
        <v>14</v>
      </c>
    </row>
    <row r="14966">
      <c r="A14966" s="257"/>
      <c r="B14966" s="258" t="s">
        <v>14</v>
      </c>
    </row>
    <row r="14967">
      <c r="A14967" s="257"/>
      <c r="B14967" s="258" t="s">
        <v>14</v>
      </c>
    </row>
    <row r="14968">
      <c r="A14968" s="257"/>
      <c r="B14968" s="258" t="s">
        <v>14</v>
      </c>
    </row>
    <row r="14969">
      <c r="A14969" s="257"/>
      <c r="B14969" s="258" t="s">
        <v>14</v>
      </c>
    </row>
    <row r="14970">
      <c r="A14970" s="257"/>
      <c r="B14970" s="258" t="s">
        <v>14</v>
      </c>
    </row>
    <row r="14971">
      <c r="A14971" s="257"/>
      <c r="B14971" s="258" t="s">
        <v>14</v>
      </c>
    </row>
    <row r="14972">
      <c r="A14972" s="257"/>
      <c r="B14972" s="258" t="s">
        <v>14</v>
      </c>
    </row>
    <row r="14973">
      <c r="A14973" s="257"/>
      <c r="B14973" s="258" t="s">
        <v>14</v>
      </c>
    </row>
    <row r="14974">
      <c r="A14974" s="257"/>
      <c r="B14974" s="258" t="s">
        <v>14</v>
      </c>
    </row>
    <row r="14975">
      <c r="A14975" s="257"/>
      <c r="B14975" s="258" t="s">
        <v>14</v>
      </c>
    </row>
    <row r="14976">
      <c r="A14976" s="257"/>
      <c r="B14976" s="258" t="s">
        <v>14</v>
      </c>
    </row>
    <row r="14977">
      <c r="A14977" s="257"/>
      <c r="B14977" s="258" t="s">
        <v>14</v>
      </c>
    </row>
    <row r="14978">
      <c r="A14978" s="257"/>
      <c r="B14978" s="258" t="s">
        <v>14</v>
      </c>
    </row>
    <row r="14979">
      <c r="A14979" s="257"/>
      <c r="B14979" s="258" t="s">
        <v>14</v>
      </c>
    </row>
    <row r="14980">
      <c r="A14980" s="257"/>
      <c r="B14980" s="258" t="s">
        <v>14</v>
      </c>
    </row>
    <row r="14981">
      <c r="A14981" s="257"/>
      <c r="B14981" s="258" t="s">
        <v>14</v>
      </c>
    </row>
    <row r="14982">
      <c r="A14982" s="257"/>
      <c r="B14982" s="258" t="s">
        <v>14</v>
      </c>
    </row>
    <row r="14983">
      <c r="A14983" s="257"/>
      <c r="B14983" s="258" t="s">
        <v>14</v>
      </c>
    </row>
    <row r="14984">
      <c r="A14984" s="257"/>
      <c r="B14984" s="258" t="s">
        <v>14</v>
      </c>
    </row>
    <row r="14985">
      <c r="A14985" s="257"/>
      <c r="B14985" s="258" t="s">
        <v>14</v>
      </c>
    </row>
    <row r="14986">
      <c r="A14986" s="257"/>
      <c r="B14986" s="258" t="s">
        <v>14</v>
      </c>
    </row>
    <row r="14987">
      <c r="A14987" s="257"/>
      <c r="B14987" s="258" t="s">
        <v>14</v>
      </c>
    </row>
    <row r="14988">
      <c r="A14988" s="257"/>
      <c r="B14988" s="258" t="s">
        <v>14</v>
      </c>
    </row>
    <row r="14989">
      <c r="A14989" s="257"/>
      <c r="B14989" s="258" t="s">
        <v>14</v>
      </c>
    </row>
    <row r="14990">
      <c r="A14990" s="257"/>
      <c r="B14990" s="258" t="s">
        <v>14</v>
      </c>
    </row>
    <row r="14991">
      <c r="A14991" s="257"/>
      <c r="B14991" s="258" t="s">
        <v>14</v>
      </c>
    </row>
    <row r="14992">
      <c r="A14992" s="257"/>
      <c r="B14992" s="258" t="s">
        <v>14</v>
      </c>
    </row>
    <row r="14993">
      <c r="A14993" s="257"/>
      <c r="B14993" s="258" t="s">
        <v>14</v>
      </c>
    </row>
    <row r="14994">
      <c r="A14994" s="257"/>
      <c r="B14994" s="258" t="s">
        <v>14</v>
      </c>
    </row>
    <row r="14995">
      <c r="A14995" s="257"/>
      <c r="B14995" s="258" t="s">
        <v>14</v>
      </c>
    </row>
    <row r="14996">
      <c r="A14996" s="257"/>
      <c r="B14996" s="258" t="s">
        <v>14</v>
      </c>
    </row>
    <row r="14997">
      <c r="A14997" s="257"/>
      <c r="B14997" s="258" t="s">
        <v>14</v>
      </c>
    </row>
    <row r="14998">
      <c r="A14998" s="257"/>
      <c r="B14998" s="258" t="s">
        <v>14</v>
      </c>
    </row>
    <row r="14999">
      <c r="A14999" s="257"/>
      <c r="B14999" s="258" t="s">
        <v>14</v>
      </c>
    </row>
    <row r="15000">
      <c r="A15000" s="257"/>
      <c r="B15000" s="258" t="s">
        <v>14</v>
      </c>
    </row>
    <row r="15001">
      <c r="A15001" s="257"/>
      <c r="B15001" s="258" t="s">
        <v>14</v>
      </c>
    </row>
    <row r="15002">
      <c r="A15002" s="257"/>
      <c r="B15002" s="258" t="s">
        <v>14</v>
      </c>
    </row>
    <row r="15003">
      <c r="A15003" s="257"/>
      <c r="B15003" s="258" t="s">
        <v>14</v>
      </c>
    </row>
    <row r="15004">
      <c r="A15004" s="257"/>
      <c r="B15004" s="258" t="s">
        <v>14</v>
      </c>
    </row>
    <row r="15005">
      <c r="A15005" s="257"/>
      <c r="B15005" s="258" t="s">
        <v>14</v>
      </c>
    </row>
    <row r="15006">
      <c r="A15006" s="257"/>
      <c r="B15006" s="258" t="s">
        <v>14</v>
      </c>
    </row>
    <row r="15007">
      <c r="A15007" s="257"/>
      <c r="B15007" s="258" t="s">
        <v>14</v>
      </c>
    </row>
    <row r="15008">
      <c r="A15008" s="257"/>
      <c r="B15008" s="258" t="s">
        <v>14</v>
      </c>
    </row>
    <row r="15009">
      <c r="A15009" s="257"/>
      <c r="B15009" s="258" t="s">
        <v>14</v>
      </c>
    </row>
    <row r="15010">
      <c r="A15010" s="257"/>
      <c r="B15010" s="258" t="s">
        <v>14</v>
      </c>
    </row>
    <row r="15011">
      <c r="A15011" s="257"/>
      <c r="B15011" s="258" t="s">
        <v>14</v>
      </c>
    </row>
    <row r="15012">
      <c r="A15012" s="257"/>
      <c r="B15012" s="258" t="s">
        <v>14</v>
      </c>
    </row>
    <row r="15013">
      <c r="A15013" s="257"/>
      <c r="B15013" s="258" t="s">
        <v>14</v>
      </c>
    </row>
    <row r="15014">
      <c r="A15014" s="257"/>
      <c r="B15014" s="258" t="s">
        <v>14</v>
      </c>
    </row>
    <row r="15015">
      <c r="A15015" s="257"/>
      <c r="B15015" s="258" t="s">
        <v>14</v>
      </c>
    </row>
    <row r="15016">
      <c r="A15016" s="257"/>
      <c r="B15016" s="258" t="s">
        <v>14</v>
      </c>
    </row>
    <row r="15017">
      <c r="A15017" s="257"/>
      <c r="B15017" s="258" t="s">
        <v>14</v>
      </c>
    </row>
    <row r="15018">
      <c r="A15018" s="257"/>
      <c r="B15018" s="258" t="s">
        <v>14</v>
      </c>
    </row>
    <row r="15019">
      <c r="A15019" s="257"/>
      <c r="B15019" s="258" t="s">
        <v>14</v>
      </c>
    </row>
    <row r="15020">
      <c r="A15020" s="257"/>
      <c r="B15020" s="258" t="s">
        <v>14</v>
      </c>
    </row>
    <row r="15021">
      <c r="A15021" s="257"/>
      <c r="B15021" s="258" t="s">
        <v>14</v>
      </c>
    </row>
    <row r="15022">
      <c r="A15022" s="257"/>
      <c r="B15022" s="258" t="s">
        <v>14</v>
      </c>
    </row>
    <row r="15023">
      <c r="A15023" s="257"/>
      <c r="B15023" s="258" t="s">
        <v>14</v>
      </c>
    </row>
    <row r="15024">
      <c r="A15024" s="257"/>
      <c r="B15024" s="258" t="s">
        <v>14</v>
      </c>
    </row>
    <row r="15025">
      <c r="A15025" s="257"/>
      <c r="B15025" s="258" t="s">
        <v>14</v>
      </c>
    </row>
    <row r="15026">
      <c r="A15026" s="257"/>
      <c r="B15026" s="258" t="s">
        <v>14</v>
      </c>
    </row>
    <row r="15027">
      <c r="A15027" s="257"/>
      <c r="B15027" s="258" t="s">
        <v>14</v>
      </c>
    </row>
    <row r="15028">
      <c r="A15028" s="257"/>
      <c r="B15028" s="258" t="s">
        <v>14</v>
      </c>
    </row>
    <row r="15029">
      <c r="A15029" s="257"/>
      <c r="B15029" s="258" t="s">
        <v>14</v>
      </c>
    </row>
    <row r="15030">
      <c r="A15030" s="257"/>
      <c r="B15030" s="258" t="s">
        <v>14</v>
      </c>
    </row>
    <row r="15031">
      <c r="A15031" s="257"/>
      <c r="B15031" s="258" t="s">
        <v>14</v>
      </c>
    </row>
    <row r="15032">
      <c r="A15032" s="257"/>
      <c r="B15032" s="258" t="s">
        <v>14</v>
      </c>
    </row>
    <row r="15033">
      <c r="A15033" s="257"/>
      <c r="B15033" s="258" t="s">
        <v>14</v>
      </c>
    </row>
    <row r="15034">
      <c r="A15034" s="257"/>
      <c r="B15034" s="258" t="s">
        <v>14</v>
      </c>
    </row>
    <row r="15035">
      <c r="A15035" s="257"/>
      <c r="B15035" s="258" t="s">
        <v>14</v>
      </c>
    </row>
    <row r="15036">
      <c r="A15036" s="257"/>
      <c r="B15036" s="258" t="s">
        <v>14</v>
      </c>
    </row>
    <row r="15037">
      <c r="A15037" s="257"/>
      <c r="B15037" s="258" t="s">
        <v>14</v>
      </c>
    </row>
    <row r="15038">
      <c r="A15038" s="257"/>
      <c r="B15038" s="258" t="s">
        <v>14</v>
      </c>
    </row>
    <row r="15039">
      <c r="A15039" s="257"/>
      <c r="B15039" s="258" t="s">
        <v>14</v>
      </c>
    </row>
    <row r="15040">
      <c r="A15040" s="257"/>
      <c r="B15040" s="258" t="s">
        <v>14</v>
      </c>
    </row>
    <row r="15041">
      <c r="A15041" s="257"/>
      <c r="B15041" s="258" t="s">
        <v>14</v>
      </c>
    </row>
    <row r="15042">
      <c r="A15042" s="257"/>
      <c r="B15042" s="258" t="s">
        <v>14</v>
      </c>
    </row>
    <row r="15043">
      <c r="A15043" s="257"/>
      <c r="B15043" s="258" t="s">
        <v>14</v>
      </c>
    </row>
    <row r="15044">
      <c r="A15044" s="257"/>
      <c r="B15044" s="258" t="s">
        <v>14</v>
      </c>
    </row>
    <row r="15045">
      <c r="A15045" s="257"/>
      <c r="B15045" s="258" t="s">
        <v>14</v>
      </c>
    </row>
    <row r="15046">
      <c r="A15046" s="257"/>
      <c r="B15046" s="258" t="s">
        <v>14</v>
      </c>
    </row>
    <row r="15047">
      <c r="A15047" s="257"/>
      <c r="B15047" s="258" t="s">
        <v>14</v>
      </c>
    </row>
    <row r="15048">
      <c r="A15048" s="257"/>
      <c r="B15048" s="258" t="s">
        <v>14</v>
      </c>
    </row>
    <row r="15049">
      <c r="A15049" s="257"/>
      <c r="B15049" s="258" t="s">
        <v>14</v>
      </c>
    </row>
    <row r="15050">
      <c r="A15050" s="257"/>
      <c r="B15050" s="258" t="s">
        <v>14</v>
      </c>
    </row>
    <row r="15051">
      <c r="A15051" s="257"/>
      <c r="B15051" s="258" t="s">
        <v>14</v>
      </c>
    </row>
    <row r="15052">
      <c r="A15052" s="257"/>
      <c r="B15052" s="258" t="s">
        <v>14</v>
      </c>
    </row>
    <row r="15053">
      <c r="A15053" s="257"/>
      <c r="B15053" s="258" t="s">
        <v>14</v>
      </c>
    </row>
    <row r="15054">
      <c r="A15054" s="257"/>
      <c r="B15054" s="258" t="s">
        <v>14</v>
      </c>
    </row>
    <row r="15055">
      <c r="A15055" s="257"/>
      <c r="B15055" s="258" t="s">
        <v>14</v>
      </c>
    </row>
    <row r="15056">
      <c r="A15056" s="257"/>
      <c r="B15056" s="258" t="s">
        <v>14</v>
      </c>
    </row>
    <row r="15057">
      <c r="A15057" s="257"/>
      <c r="B15057" s="258" t="s">
        <v>14</v>
      </c>
    </row>
    <row r="15058">
      <c r="A15058" s="257"/>
      <c r="B15058" s="258" t="s">
        <v>14</v>
      </c>
    </row>
    <row r="15059">
      <c r="A15059" s="257"/>
      <c r="B15059" s="258" t="s">
        <v>14</v>
      </c>
    </row>
    <row r="15060">
      <c r="A15060" s="257"/>
      <c r="B15060" s="258" t="s">
        <v>14</v>
      </c>
    </row>
    <row r="15061">
      <c r="A15061" s="257"/>
      <c r="B15061" s="258" t="s">
        <v>14</v>
      </c>
    </row>
    <row r="15062">
      <c r="A15062" s="257"/>
      <c r="B15062" s="258" t="s">
        <v>14</v>
      </c>
    </row>
    <row r="15063">
      <c r="A15063" s="257"/>
      <c r="B15063" s="258" t="s">
        <v>14</v>
      </c>
    </row>
    <row r="15064">
      <c r="A15064" s="257"/>
      <c r="B15064" s="258" t="s">
        <v>14</v>
      </c>
    </row>
    <row r="15065">
      <c r="A15065" s="257"/>
      <c r="B15065" s="258" t="s">
        <v>14</v>
      </c>
    </row>
    <row r="15066">
      <c r="A15066" s="257"/>
      <c r="B15066" s="258" t="s">
        <v>14</v>
      </c>
    </row>
    <row r="15067">
      <c r="A15067" s="257"/>
      <c r="B15067" s="258" t="s">
        <v>14</v>
      </c>
    </row>
    <row r="15068">
      <c r="A15068" s="257"/>
      <c r="B15068" s="258" t="s">
        <v>14</v>
      </c>
    </row>
    <row r="15069">
      <c r="A15069" s="257"/>
      <c r="B15069" s="258" t="s">
        <v>14</v>
      </c>
    </row>
    <row r="15070">
      <c r="A15070" s="257"/>
      <c r="B15070" s="258" t="s">
        <v>14</v>
      </c>
    </row>
    <row r="15071">
      <c r="A15071" s="257"/>
      <c r="B15071" s="258" t="s">
        <v>14</v>
      </c>
    </row>
    <row r="15072">
      <c r="A15072" s="257"/>
      <c r="B15072" s="258" t="s">
        <v>14</v>
      </c>
    </row>
    <row r="15073">
      <c r="A15073" s="257"/>
      <c r="B15073" s="258" t="s">
        <v>14</v>
      </c>
    </row>
    <row r="15074">
      <c r="A15074" s="257"/>
      <c r="B15074" s="258" t="s">
        <v>14</v>
      </c>
    </row>
    <row r="15075">
      <c r="A15075" s="257"/>
      <c r="B15075" s="258" t="s">
        <v>14</v>
      </c>
    </row>
    <row r="15076">
      <c r="A15076" s="257"/>
      <c r="B15076" s="258" t="s">
        <v>14</v>
      </c>
    </row>
    <row r="15077">
      <c r="A15077" s="257"/>
      <c r="B15077" s="258" t="s">
        <v>14</v>
      </c>
    </row>
    <row r="15078">
      <c r="A15078" s="257"/>
      <c r="B15078" s="258" t="s">
        <v>14</v>
      </c>
    </row>
    <row r="15079">
      <c r="A15079" s="257"/>
      <c r="B15079" s="258" t="s">
        <v>14</v>
      </c>
    </row>
    <row r="15080">
      <c r="A15080" s="257"/>
      <c r="B15080" s="258" t="s">
        <v>14</v>
      </c>
    </row>
    <row r="15081">
      <c r="A15081" s="257"/>
      <c r="B15081" s="258" t="s">
        <v>14</v>
      </c>
    </row>
    <row r="15082">
      <c r="A15082" s="257"/>
      <c r="B15082" s="258" t="s">
        <v>14</v>
      </c>
    </row>
    <row r="15083">
      <c r="A15083" s="257"/>
      <c r="B15083" s="258" t="s">
        <v>14</v>
      </c>
    </row>
    <row r="15084">
      <c r="A15084" s="257"/>
      <c r="B15084" s="258" t="s">
        <v>14</v>
      </c>
    </row>
    <row r="15085">
      <c r="A15085" s="257"/>
      <c r="B15085" s="258" t="s">
        <v>14</v>
      </c>
    </row>
    <row r="15086">
      <c r="A15086" s="257"/>
      <c r="B15086" s="258" t="s">
        <v>14</v>
      </c>
    </row>
    <row r="15087">
      <c r="A15087" s="257"/>
      <c r="B15087" s="258" t="s">
        <v>14</v>
      </c>
    </row>
    <row r="15088">
      <c r="A15088" s="257"/>
      <c r="B15088" s="258" t="s">
        <v>14</v>
      </c>
    </row>
    <row r="15089">
      <c r="A15089" s="257"/>
      <c r="B15089" s="258" t="s">
        <v>14</v>
      </c>
    </row>
    <row r="15090">
      <c r="A15090" s="257"/>
      <c r="B15090" s="258" t="s">
        <v>14</v>
      </c>
    </row>
    <row r="15091">
      <c r="A15091" s="257"/>
      <c r="B15091" s="258" t="s">
        <v>14</v>
      </c>
    </row>
    <row r="15092">
      <c r="A15092" s="257"/>
      <c r="B15092" s="258" t="s">
        <v>14</v>
      </c>
    </row>
    <row r="15093">
      <c r="A15093" s="257"/>
      <c r="B15093" s="258" t="s">
        <v>14</v>
      </c>
    </row>
    <row r="15094">
      <c r="A15094" s="257"/>
      <c r="B15094" s="258" t="s">
        <v>14</v>
      </c>
    </row>
    <row r="15095">
      <c r="A15095" s="257"/>
      <c r="B15095" s="258" t="s">
        <v>14</v>
      </c>
    </row>
    <row r="15096">
      <c r="A15096" s="257"/>
      <c r="B15096" s="258" t="s">
        <v>14</v>
      </c>
    </row>
    <row r="15097">
      <c r="A15097" s="257"/>
      <c r="B15097" s="258" t="s">
        <v>14</v>
      </c>
    </row>
    <row r="15098">
      <c r="A15098" s="257"/>
      <c r="B15098" s="258" t="s">
        <v>14</v>
      </c>
    </row>
    <row r="15099">
      <c r="A15099" s="257"/>
      <c r="B15099" s="258" t="s">
        <v>14</v>
      </c>
    </row>
    <row r="15100">
      <c r="A15100" s="257"/>
      <c r="B15100" s="258" t="s">
        <v>14</v>
      </c>
    </row>
    <row r="15101">
      <c r="A15101" s="257"/>
      <c r="B15101" s="258" t="s">
        <v>14</v>
      </c>
    </row>
    <row r="15102">
      <c r="A15102" s="257"/>
      <c r="B15102" s="258" t="s">
        <v>14</v>
      </c>
    </row>
    <row r="15103">
      <c r="A15103" s="257"/>
      <c r="B15103" s="258" t="s">
        <v>14</v>
      </c>
    </row>
    <row r="15104">
      <c r="A15104" s="257"/>
      <c r="B15104" s="258" t="s">
        <v>14</v>
      </c>
    </row>
    <row r="15105">
      <c r="A15105" s="257"/>
      <c r="B15105" s="258" t="s">
        <v>14</v>
      </c>
    </row>
    <row r="15106">
      <c r="A15106" s="257"/>
      <c r="B15106" s="258" t="s">
        <v>14</v>
      </c>
    </row>
    <row r="15107">
      <c r="A15107" s="257"/>
      <c r="B15107" s="258" t="s">
        <v>14</v>
      </c>
    </row>
    <row r="15108">
      <c r="A15108" s="257"/>
      <c r="B15108" s="258" t="s">
        <v>14</v>
      </c>
    </row>
    <row r="15109">
      <c r="A15109" s="257"/>
      <c r="B15109" s="258" t="s">
        <v>14</v>
      </c>
    </row>
    <row r="15110">
      <c r="A15110" s="257"/>
      <c r="B15110" s="258" t="s">
        <v>14</v>
      </c>
    </row>
    <row r="15111">
      <c r="A15111" s="257"/>
      <c r="B15111" s="258" t="s">
        <v>14</v>
      </c>
    </row>
    <row r="15112">
      <c r="A15112" s="257"/>
      <c r="B15112" s="258" t="s">
        <v>14</v>
      </c>
    </row>
    <row r="15113">
      <c r="A15113" s="257"/>
      <c r="B15113" s="258" t="s">
        <v>14</v>
      </c>
    </row>
    <row r="15114">
      <c r="A15114" s="257"/>
      <c r="B15114" s="258" t="s">
        <v>14</v>
      </c>
    </row>
    <row r="15115">
      <c r="A15115" s="257"/>
      <c r="B15115" s="258" t="s">
        <v>14</v>
      </c>
    </row>
    <row r="15116">
      <c r="A15116" s="257"/>
      <c r="B15116" s="258" t="s">
        <v>14</v>
      </c>
    </row>
    <row r="15117">
      <c r="A15117" s="257"/>
      <c r="B15117" s="258" t="s">
        <v>14</v>
      </c>
    </row>
    <row r="15118">
      <c r="A15118" s="257"/>
      <c r="B15118" s="258" t="s">
        <v>14</v>
      </c>
    </row>
    <row r="15119">
      <c r="A15119" s="257"/>
      <c r="B15119" s="258" t="s">
        <v>14</v>
      </c>
    </row>
    <row r="15120">
      <c r="A15120" s="257"/>
      <c r="B15120" s="258" t="s">
        <v>14</v>
      </c>
    </row>
    <row r="15121">
      <c r="A15121" s="257"/>
      <c r="B15121" s="258" t="s">
        <v>14</v>
      </c>
    </row>
    <row r="15122">
      <c r="A15122" s="257"/>
      <c r="B15122" s="258" t="s">
        <v>14</v>
      </c>
    </row>
    <row r="15123">
      <c r="A15123" s="257"/>
      <c r="B15123" s="258" t="s">
        <v>14</v>
      </c>
    </row>
    <row r="15124">
      <c r="A15124" s="257"/>
      <c r="B15124" s="258" t="s">
        <v>14</v>
      </c>
    </row>
    <row r="15125">
      <c r="A15125" s="257"/>
      <c r="B15125" s="258" t="s">
        <v>14</v>
      </c>
    </row>
    <row r="15126">
      <c r="A15126" s="257"/>
      <c r="B15126" s="258" t="s">
        <v>14</v>
      </c>
    </row>
    <row r="15127">
      <c r="A15127" s="257"/>
      <c r="B15127" s="258" t="s">
        <v>14</v>
      </c>
    </row>
    <row r="15128">
      <c r="A15128" s="257"/>
      <c r="B15128" s="258" t="s">
        <v>14</v>
      </c>
    </row>
    <row r="15129">
      <c r="A15129" s="257"/>
      <c r="B15129" s="258" t="s">
        <v>14</v>
      </c>
    </row>
    <row r="15130">
      <c r="A15130" s="257"/>
      <c r="B15130" s="258" t="s">
        <v>14</v>
      </c>
    </row>
    <row r="15131">
      <c r="A15131" s="257"/>
      <c r="B15131" s="258" t="s">
        <v>14</v>
      </c>
    </row>
    <row r="15132">
      <c r="A15132" s="257"/>
      <c r="B15132" s="258" t="s">
        <v>14</v>
      </c>
    </row>
    <row r="15133">
      <c r="A15133" s="257"/>
      <c r="B15133" s="258" t="s">
        <v>14</v>
      </c>
    </row>
    <row r="15134">
      <c r="A15134" s="257"/>
      <c r="B15134" s="258" t="s">
        <v>14</v>
      </c>
    </row>
    <row r="15135">
      <c r="A15135" s="257"/>
      <c r="B15135" s="258" t="s">
        <v>14</v>
      </c>
    </row>
    <row r="15136">
      <c r="A15136" s="257"/>
      <c r="B15136" s="258" t="s">
        <v>14</v>
      </c>
    </row>
    <row r="15137">
      <c r="A15137" s="257"/>
      <c r="B15137" s="258" t="s">
        <v>14</v>
      </c>
    </row>
    <row r="15138">
      <c r="A15138" s="257"/>
      <c r="B15138" s="258" t="s">
        <v>14</v>
      </c>
    </row>
    <row r="15139">
      <c r="A15139" s="257"/>
      <c r="B15139" s="258" t="s">
        <v>14</v>
      </c>
    </row>
    <row r="15140">
      <c r="A15140" s="257"/>
      <c r="B15140" s="258" t="s">
        <v>14</v>
      </c>
    </row>
    <row r="15141">
      <c r="A15141" s="257"/>
      <c r="B15141" s="258" t="s">
        <v>14</v>
      </c>
    </row>
    <row r="15142">
      <c r="A15142" s="257"/>
      <c r="B15142" s="258" t="s">
        <v>14</v>
      </c>
    </row>
    <row r="15143">
      <c r="A15143" s="257"/>
      <c r="B15143" s="258" t="s">
        <v>14</v>
      </c>
    </row>
    <row r="15144">
      <c r="A15144" s="257"/>
      <c r="B15144" s="258" t="s">
        <v>14</v>
      </c>
    </row>
    <row r="15145">
      <c r="A15145" s="257"/>
      <c r="B15145" s="258" t="s">
        <v>14</v>
      </c>
    </row>
    <row r="15146">
      <c r="A15146" s="257"/>
      <c r="B15146" s="258" t="s">
        <v>14</v>
      </c>
    </row>
    <row r="15147">
      <c r="A15147" s="257"/>
      <c r="B15147" s="258" t="s">
        <v>14</v>
      </c>
    </row>
    <row r="15148">
      <c r="A15148" s="257"/>
      <c r="B15148" s="258" t="s">
        <v>14</v>
      </c>
    </row>
    <row r="15149">
      <c r="A15149" s="257"/>
      <c r="B15149" s="258" t="s">
        <v>14</v>
      </c>
    </row>
    <row r="15150">
      <c r="A15150" s="257"/>
      <c r="B15150" s="258" t="s">
        <v>14</v>
      </c>
    </row>
    <row r="15151">
      <c r="A15151" s="257"/>
      <c r="B15151" s="258" t="s">
        <v>14</v>
      </c>
    </row>
    <row r="15152">
      <c r="A15152" s="257"/>
      <c r="B15152" s="258" t="s">
        <v>14</v>
      </c>
    </row>
    <row r="15153">
      <c r="A15153" s="257"/>
      <c r="B15153" s="258" t="s">
        <v>14</v>
      </c>
    </row>
    <row r="15154">
      <c r="A15154" s="257"/>
      <c r="B15154" s="258" t="s">
        <v>14</v>
      </c>
    </row>
    <row r="15155">
      <c r="A15155" s="257"/>
      <c r="B15155" s="258" t="s">
        <v>14</v>
      </c>
    </row>
    <row r="15156">
      <c r="A15156" s="257"/>
      <c r="B15156" s="258" t="s">
        <v>14</v>
      </c>
    </row>
    <row r="15157">
      <c r="A15157" s="257"/>
      <c r="B15157" s="258" t="s">
        <v>14</v>
      </c>
    </row>
    <row r="15158">
      <c r="A15158" s="257"/>
      <c r="B15158" s="258" t="s">
        <v>14</v>
      </c>
    </row>
    <row r="15159">
      <c r="A15159" s="257"/>
      <c r="B15159" s="258" t="s">
        <v>14</v>
      </c>
    </row>
    <row r="15160">
      <c r="A15160" s="257"/>
      <c r="B15160" s="258" t="s">
        <v>14</v>
      </c>
    </row>
    <row r="15161">
      <c r="A15161" s="257"/>
      <c r="B15161" s="258" t="s">
        <v>14</v>
      </c>
    </row>
    <row r="15162">
      <c r="A15162" s="257"/>
      <c r="B15162" s="258" t="s">
        <v>14</v>
      </c>
    </row>
    <row r="15163">
      <c r="A15163" s="257"/>
      <c r="B15163" s="258" t="s">
        <v>14</v>
      </c>
    </row>
    <row r="15164">
      <c r="A15164" s="257"/>
      <c r="B15164" s="258" t="s">
        <v>14</v>
      </c>
    </row>
    <row r="15165">
      <c r="A15165" s="257"/>
      <c r="B15165" s="258" t="s">
        <v>14</v>
      </c>
    </row>
    <row r="15166">
      <c r="A15166" s="257"/>
      <c r="B15166" s="258" t="s">
        <v>14</v>
      </c>
    </row>
    <row r="15167">
      <c r="A15167" s="257"/>
      <c r="B15167" s="258" t="s">
        <v>14</v>
      </c>
    </row>
    <row r="15168">
      <c r="A15168" s="257"/>
      <c r="B15168" s="258" t="s">
        <v>14</v>
      </c>
    </row>
    <row r="15169">
      <c r="A15169" s="257"/>
      <c r="B15169" s="258" t="s">
        <v>14</v>
      </c>
    </row>
    <row r="15170">
      <c r="A15170" s="257"/>
      <c r="B15170" s="258" t="s">
        <v>14</v>
      </c>
    </row>
    <row r="15171">
      <c r="A15171" s="257"/>
      <c r="B15171" s="258" t="s">
        <v>14</v>
      </c>
    </row>
    <row r="15172">
      <c r="A15172" s="257"/>
      <c r="B15172" s="258" t="s">
        <v>14</v>
      </c>
    </row>
    <row r="15173">
      <c r="A15173" s="257"/>
      <c r="B15173" s="258" t="s">
        <v>14</v>
      </c>
    </row>
    <row r="15174">
      <c r="A15174" s="257"/>
      <c r="B15174" s="258" t="s">
        <v>14</v>
      </c>
    </row>
    <row r="15175">
      <c r="A15175" s="257"/>
      <c r="B15175" s="258" t="s">
        <v>14</v>
      </c>
    </row>
    <row r="15176">
      <c r="A15176" s="257"/>
      <c r="B15176" s="258" t="s">
        <v>14</v>
      </c>
    </row>
    <row r="15177">
      <c r="A15177" s="257"/>
      <c r="B15177" s="258" t="s">
        <v>14</v>
      </c>
    </row>
    <row r="15178">
      <c r="A15178" s="257"/>
      <c r="B15178" s="258" t="s">
        <v>14</v>
      </c>
    </row>
    <row r="15179">
      <c r="A15179" s="257"/>
      <c r="B15179" s="258" t="s">
        <v>14</v>
      </c>
    </row>
    <row r="15180">
      <c r="A15180" s="257"/>
      <c r="B15180" s="258" t="s">
        <v>14</v>
      </c>
    </row>
    <row r="15181">
      <c r="A15181" s="257"/>
      <c r="B15181" s="258" t="s">
        <v>14</v>
      </c>
    </row>
    <row r="15182">
      <c r="A15182" s="257"/>
      <c r="B15182" s="258" t="s">
        <v>14</v>
      </c>
    </row>
    <row r="15183">
      <c r="A15183" s="257"/>
      <c r="B15183" s="258" t="s">
        <v>14</v>
      </c>
    </row>
    <row r="15184">
      <c r="A15184" s="257"/>
      <c r="B15184" s="258" t="s">
        <v>14</v>
      </c>
    </row>
    <row r="15185">
      <c r="A15185" s="257"/>
      <c r="B15185" s="258" t="s">
        <v>14</v>
      </c>
    </row>
    <row r="15186">
      <c r="A15186" s="257"/>
      <c r="B15186" s="258" t="s">
        <v>14</v>
      </c>
    </row>
    <row r="15187">
      <c r="A15187" s="257"/>
      <c r="B15187" s="258" t="s">
        <v>14</v>
      </c>
    </row>
    <row r="15188">
      <c r="A15188" s="257"/>
      <c r="B15188" s="258" t="s">
        <v>14</v>
      </c>
    </row>
    <row r="15189">
      <c r="A15189" s="257"/>
      <c r="B15189" s="258" t="s">
        <v>14</v>
      </c>
    </row>
    <row r="15190">
      <c r="A15190" s="257"/>
      <c r="B15190" s="258" t="s">
        <v>14</v>
      </c>
    </row>
    <row r="15191">
      <c r="A15191" s="257"/>
      <c r="B15191" s="258" t="s">
        <v>14</v>
      </c>
    </row>
    <row r="15192">
      <c r="A15192" s="257"/>
      <c r="B15192" s="258" t="s">
        <v>14</v>
      </c>
    </row>
    <row r="15193">
      <c r="A15193" s="257"/>
      <c r="B15193" s="258" t="s">
        <v>14</v>
      </c>
    </row>
    <row r="15194">
      <c r="A15194" s="257"/>
      <c r="B15194" s="258" t="s">
        <v>14</v>
      </c>
    </row>
    <row r="15195">
      <c r="A15195" s="257"/>
      <c r="B15195" s="258" t="s">
        <v>14</v>
      </c>
    </row>
    <row r="15196">
      <c r="A15196" s="257"/>
      <c r="B15196" s="258" t="s">
        <v>14</v>
      </c>
    </row>
    <row r="15197">
      <c r="A15197" s="257"/>
      <c r="B15197" s="258" t="s">
        <v>14</v>
      </c>
    </row>
    <row r="15198">
      <c r="A15198" s="257"/>
      <c r="B15198" s="258" t="s">
        <v>14</v>
      </c>
    </row>
    <row r="15199">
      <c r="A15199" s="257"/>
      <c r="B15199" s="258" t="s">
        <v>14</v>
      </c>
    </row>
    <row r="15200">
      <c r="A15200" s="257"/>
      <c r="B15200" s="258" t="s">
        <v>14</v>
      </c>
    </row>
    <row r="15201">
      <c r="A15201" s="257"/>
      <c r="B15201" s="258" t="s">
        <v>14</v>
      </c>
    </row>
    <row r="15202">
      <c r="A15202" s="257"/>
      <c r="B15202" s="258" t="s">
        <v>14</v>
      </c>
    </row>
    <row r="15203">
      <c r="A15203" s="257"/>
      <c r="B15203" s="258" t="s">
        <v>14</v>
      </c>
    </row>
    <row r="15204">
      <c r="A15204" s="257"/>
      <c r="B15204" s="258" t="s">
        <v>14</v>
      </c>
    </row>
    <row r="15205">
      <c r="A15205" s="257"/>
      <c r="B15205" s="258" t="s">
        <v>14</v>
      </c>
    </row>
    <row r="15206">
      <c r="A15206" s="257"/>
      <c r="B15206" s="258" t="s">
        <v>14</v>
      </c>
    </row>
    <row r="15207">
      <c r="A15207" s="257"/>
      <c r="B15207" s="258" t="s">
        <v>14</v>
      </c>
    </row>
    <row r="15208">
      <c r="A15208" s="257"/>
      <c r="B15208" s="258" t="s">
        <v>14</v>
      </c>
    </row>
    <row r="15209">
      <c r="A15209" s="257"/>
      <c r="B15209" s="258" t="s">
        <v>14</v>
      </c>
    </row>
    <row r="15210">
      <c r="A15210" s="257"/>
      <c r="B15210" s="258" t="s">
        <v>14</v>
      </c>
    </row>
    <row r="15211">
      <c r="A15211" s="257"/>
      <c r="B15211" s="258" t="s">
        <v>14</v>
      </c>
    </row>
    <row r="15212">
      <c r="A15212" s="257"/>
      <c r="B15212" s="258" t="s">
        <v>14</v>
      </c>
    </row>
    <row r="15213">
      <c r="A15213" s="257"/>
      <c r="B15213" s="258" t="s">
        <v>14</v>
      </c>
    </row>
    <row r="15214">
      <c r="A15214" s="257"/>
      <c r="B15214" s="258" t="s">
        <v>14</v>
      </c>
    </row>
    <row r="15215">
      <c r="A15215" s="257"/>
      <c r="B15215" s="258" t="s">
        <v>14</v>
      </c>
    </row>
    <row r="15216">
      <c r="A15216" s="257"/>
      <c r="B15216" s="258" t="s">
        <v>14</v>
      </c>
    </row>
    <row r="15217">
      <c r="A15217" s="257"/>
      <c r="B15217" s="258" t="s">
        <v>14</v>
      </c>
    </row>
    <row r="15218">
      <c r="A15218" s="257"/>
      <c r="B15218" s="258" t="s">
        <v>14</v>
      </c>
    </row>
    <row r="15219">
      <c r="A15219" s="257"/>
      <c r="B15219" s="258" t="s">
        <v>14</v>
      </c>
    </row>
    <row r="15220">
      <c r="A15220" s="257"/>
      <c r="B15220" s="258" t="s">
        <v>14</v>
      </c>
    </row>
    <row r="15221">
      <c r="A15221" s="257"/>
      <c r="B15221" s="258" t="s">
        <v>14</v>
      </c>
    </row>
    <row r="15222">
      <c r="A15222" s="257"/>
      <c r="B15222" s="258" t="s">
        <v>14</v>
      </c>
    </row>
    <row r="15223">
      <c r="A15223" s="257"/>
      <c r="B15223" s="258" t="s">
        <v>14</v>
      </c>
    </row>
    <row r="15224">
      <c r="A15224" s="257"/>
      <c r="B15224" s="258" t="s">
        <v>14</v>
      </c>
    </row>
    <row r="15225">
      <c r="A15225" s="257"/>
      <c r="B15225" s="258" t="s">
        <v>14</v>
      </c>
    </row>
    <row r="15226">
      <c r="A15226" s="257"/>
      <c r="B15226" s="258" t="s">
        <v>14</v>
      </c>
    </row>
    <row r="15227">
      <c r="A15227" s="257"/>
      <c r="B15227" s="258" t="s">
        <v>14</v>
      </c>
    </row>
    <row r="15228">
      <c r="A15228" s="257"/>
      <c r="B15228" s="258" t="s">
        <v>14</v>
      </c>
    </row>
    <row r="15229">
      <c r="A15229" s="257"/>
      <c r="B15229" s="258" t="s">
        <v>14</v>
      </c>
    </row>
    <row r="15230">
      <c r="A15230" s="257"/>
      <c r="B15230" s="258" t="s">
        <v>14</v>
      </c>
    </row>
    <row r="15231">
      <c r="A15231" s="257"/>
      <c r="B15231" s="258" t="s">
        <v>14</v>
      </c>
    </row>
    <row r="15232">
      <c r="A15232" s="257"/>
      <c r="B15232" s="258" t="s">
        <v>14</v>
      </c>
    </row>
    <row r="15233">
      <c r="A15233" s="257"/>
      <c r="B15233" s="258" t="s">
        <v>14</v>
      </c>
    </row>
    <row r="15234">
      <c r="A15234" s="257"/>
      <c r="B15234" s="258" t="s">
        <v>14</v>
      </c>
    </row>
    <row r="15235">
      <c r="A15235" s="257"/>
      <c r="B15235" s="258" t="s">
        <v>14</v>
      </c>
    </row>
    <row r="15236">
      <c r="A15236" s="257"/>
      <c r="B15236" s="258" t="s">
        <v>14</v>
      </c>
    </row>
    <row r="15237">
      <c r="A15237" s="257"/>
      <c r="B15237" s="258" t="s">
        <v>14</v>
      </c>
    </row>
    <row r="15238">
      <c r="A15238" s="257"/>
      <c r="B15238" s="258" t="s">
        <v>14</v>
      </c>
    </row>
    <row r="15239">
      <c r="A15239" s="257"/>
      <c r="B15239" s="258" t="s">
        <v>14</v>
      </c>
    </row>
    <row r="15240">
      <c r="A15240" s="257"/>
      <c r="B15240" s="258" t="s">
        <v>14</v>
      </c>
    </row>
    <row r="15241">
      <c r="A15241" s="257"/>
      <c r="B15241" s="258" t="s">
        <v>14</v>
      </c>
    </row>
    <row r="15242">
      <c r="A15242" s="257"/>
      <c r="B15242" s="258" t="s">
        <v>14</v>
      </c>
    </row>
    <row r="15243">
      <c r="A15243" s="257"/>
      <c r="B15243" s="258" t="s">
        <v>14</v>
      </c>
    </row>
    <row r="15244">
      <c r="A15244" s="257"/>
      <c r="B15244" s="258" t="s">
        <v>14</v>
      </c>
    </row>
    <row r="15245">
      <c r="A15245" s="257"/>
      <c r="B15245" s="258" t="s">
        <v>14</v>
      </c>
    </row>
    <row r="15246">
      <c r="A15246" s="257"/>
      <c r="B15246" s="258" t="s">
        <v>14</v>
      </c>
    </row>
    <row r="15247">
      <c r="A15247" s="257"/>
      <c r="B15247" s="258" t="s">
        <v>14</v>
      </c>
    </row>
    <row r="15248">
      <c r="A15248" s="257"/>
      <c r="B15248" s="258" t="s">
        <v>14</v>
      </c>
    </row>
    <row r="15249">
      <c r="A15249" s="257"/>
      <c r="B15249" s="258" t="s">
        <v>14</v>
      </c>
    </row>
    <row r="15250">
      <c r="A15250" s="257"/>
      <c r="B15250" s="258" t="s">
        <v>14</v>
      </c>
    </row>
    <row r="15251">
      <c r="A15251" s="257"/>
      <c r="B15251" s="258" t="s">
        <v>14</v>
      </c>
    </row>
    <row r="15252">
      <c r="A15252" s="257"/>
      <c r="B15252" s="258" t="s">
        <v>14</v>
      </c>
    </row>
    <row r="15253">
      <c r="A15253" s="257"/>
      <c r="B15253" s="258" t="s">
        <v>14</v>
      </c>
    </row>
    <row r="15254">
      <c r="A15254" s="257"/>
      <c r="B15254" s="258" t="s">
        <v>14</v>
      </c>
    </row>
    <row r="15255">
      <c r="A15255" s="257"/>
      <c r="B15255" s="258" t="s">
        <v>14</v>
      </c>
    </row>
    <row r="15256">
      <c r="A15256" s="257"/>
      <c r="B15256" s="258" t="s">
        <v>14</v>
      </c>
    </row>
    <row r="15257">
      <c r="A15257" s="257"/>
      <c r="B15257" s="258" t="s">
        <v>14</v>
      </c>
    </row>
    <row r="15258">
      <c r="A15258" s="257"/>
      <c r="B15258" s="258" t="s">
        <v>14</v>
      </c>
    </row>
    <row r="15259">
      <c r="A15259" s="257"/>
      <c r="B15259" s="258" t="s">
        <v>14</v>
      </c>
    </row>
    <row r="15260">
      <c r="A15260" s="257"/>
      <c r="B15260" s="258" t="s">
        <v>14</v>
      </c>
    </row>
    <row r="15261">
      <c r="A15261" s="257"/>
      <c r="B15261" s="258" t="s">
        <v>14</v>
      </c>
    </row>
    <row r="15262">
      <c r="A15262" s="257"/>
      <c r="B15262" s="258" t="s">
        <v>14</v>
      </c>
    </row>
    <row r="15263">
      <c r="A15263" s="257"/>
      <c r="B15263" s="258" t="s">
        <v>14</v>
      </c>
    </row>
    <row r="15264">
      <c r="A15264" s="257"/>
      <c r="B15264" s="258" t="s">
        <v>14</v>
      </c>
    </row>
    <row r="15265">
      <c r="A15265" s="257"/>
      <c r="B15265" s="258" t="s">
        <v>14</v>
      </c>
    </row>
    <row r="15266">
      <c r="A15266" s="257"/>
      <c r="B15266" s="258" t="s">
        <v>14</v>
      </c>
    </row>
    <row r="15267">
      <c r="A15267" s="257"/>
      <c r="B15267" s="258" t="s">
        <v>14</v>
      </c>
    </row>
    <row r="15268">
      <c r="A15268" s="257"/>
      <c r="B15268" s="258" t="s">
        <v>14</v>
      </c>
    </row>
    <row r="15269">
      <c r="A15269" s="257"/>
      <c r="B15269" s="258" t="s">
        <v>14</v>
      </c>
    </row>
    <row r="15270">
      <c r="A15270" s="257"/>
      <c r="B15270" s="258" t="s">
        <v>14</v>
      </c>
    </row>
    <row r="15271">
      <c r="A15271" s="257"/>
      <c r="B15271" s="258" t="s">
        <v>14</v>
      </c>
    </row>
    <row r="15272">
      <c r="A15272" s="257"/>
      <c r="B15272" s="258" t="s">
        <v>14</v>
      </c>
    </row>
    <row r="15273">
      <c r="A15273" s="257"/>
      <c r="B15273" s="258" t="s">
        <v>14</v>
      </c>
    </row>
    <row r="15274">
      <c r="A15274" s="257"/>
      <c r="B15274" s="258" t="s">
        <v>14</v>
      </c>
    </row>
    <row r="15275">
      <c r="A15275" s="257"/>
      <c r="B15275" s="258" t="s">
        <v>14</v>
      </c>
    </row>
    <row r="15276">
      <c r="A15276" s="257"/>
      <c r="B15276" s="258" t="s">
        <v>14</v>
      </c>
    </row>
    <row r="15277">
      <c r="A15277" s="257"/>
      <c r="B15277" s="258" t="s">
        <v>14</v>
      </c>
    </row>
    <row r="15278">
      <c r="A15278" s="257"/>
      <c r="B15278" s="258" t="s">
        <v>14</v>
      </c>
    </row>
    <row r="15279">
      <c r="A15279" s="257"/>
      <c r="B15279" s="258" t="s">
        <v>14</v>
      </c>
    </row>
    <row r="15280">
      <c r="A15280" s="257"/>
      <c r="B15280" s="258" t="s">
        <v>14</v>
      </c>
    </row>
    <row r="15281">
      <c r="A15281" s="257"/>
      <c r="B15281" s="258" t="s">
        <v>14</v>
      </c>
    </row>
    <row r="15282">
      <c r="A15282" s="257"/>
      <c r="B15282" s="258" t="s">
        <v>14</v>
      </c>
    </row>
    <row r="15283">
      <c r="A15283" s="257"/>
      <c r="B15283" s="258" t="s">
        <v>14</v>
      </c>
    </row>
    <row r="15284">
      <c r="A15284" s="257"/>
      <c r="B15284" s="258" t="s">
        <v>14</v>
      </c>
    </row>
    <row r="15285">
      <c r="A15285" s="257"/>
      <c r="B15285" s="258" t="s">
        <v>14</v>
      </c>
    </row>
    <row r="15286">
      <c r="A15286" s="257"/>
      <c r="B15286" s="258" t="s">
        <v>14</v>
      </c>
    </row>
    <row r="15287">
      <c r="A15287" s="257"/>
      <c r="B15287" s="258" t="s">
        <v>14</v>
      </c>
    </row>
    <row r="15288">
      <c r="A15288" s="257"/>
      <c r="B15288" s="258" t="s">
        <v>14</v>
      </c>
    </row>
    <row r="15289">
      <c r="A15289" s="257"/>
      <c r="B15289" s="258" t="s">
        <v>14</v>
      </c>
    </row>
    <row r="15290">
      <c r="A15290" s="257"/>
      <c r="B15290" s="258" t="s">
        <v>14</v>
      </c>
    </row>
    <row r="15291">
      <c r="A15291" s="257"/>
      <c r="B15291" s="258" t="s">
        <v>14</v>
      </c>
    </row>
    <row r="15292">
      <c r="A15292" s="257"/>
      <c r="B15292" s="258" t="s">
        <v>14</v>
      </c>
    </row>
    <row r="15293">
      <c r="A15293" s="257"/>
      <c r="B15293" s="258" t="s">
        <v>14</v>
      </c>
    </row>
    <row r="15294">
      <c r="A15294" s="257"/>
      <c r="B15294" s="258" t="s">
        <v>14</v>
      </c>
    </row>
    <row r="15295">
      <c r="A15295" s="257"/>
      <c r="B15295" s="258" t="s">
        <v>14</v>
      </c>
    </row>
    <row r="15296">
      <c r="A15296" s="257"/>
      <c r="B15296" s="258" t="s">
        <v>14</v>
      </c>
    </row>
    <row r="15297">
      <c r="A15297" s="257"/>
      <c r="B15297" s="258" t="s">
        <v>14</v>
      </c>
    </row>
    <row r="15298">
      <c r="A15298" s="257"/>
      <c r="B15298" s="258" t="s">
        <v>14</v>
      </c>
    </row>
    <row r="15299">
      <c r="A15299" s="257"/>
      <c r="B15299" s="258" t="s">
        <v>14</v>
      </c>
    </row>
    <row r="15300">
      <c r="A15300" s="257"/>
      <c r="B15300" s="258" t="s">
        <v>14</v>
      </c>
    </row>
    <row r="15301">
      <c r="A15301" s="257"/>
      <c r="B15301" s="258" t="s">
        <v>14</v>
      </c>
    </row>
    <row r="15302">
      <c r="A15302" s="257"/>
      <c r="B15302" s="258" t="s">
        <v>14</v>
      </c>
    </row>
    <row r="15303">
      <c r="A15303" s="257"/>
      <c r="B15303" s="258" t="s">
        <v>14</v>
      </c>
    </row>
    <row r="15304">
      <c r="A15304" s="257"/>
      <c r="B15304" s="258" t="s">
        <v>14</v>
      </c>
    </row>
    <row r="15305">
      <c r="A15305" s="257"/>
      <c r="B15305" s="258" t="s">
        <v>14</v>
      </c>
    </row>
    <row r="15306">
      <c r="A15306" s="257"/>
      <c r="B15306" s="258" t="s">
        <v>14</v>
      </c>
    </row>
    <row r="15307">
      <c r="A15307" s="257"/>
      <c r="B15307" s="258" t="s">
        <v>14</v>
      </c>
    </row>
    <row r="15308">
      <c r="A15308" s="257"/>
      <c r="B15308" s="258" t="s">
        <v>14</v>
      </c>
    </row>
    <row r="15309">
      <c r="A15309" s="257"/>
      <c r="B15309" s="258" t="s">
        <v>14</v>
      </c>
    </row>
    <row r="15310">
      <c r="A15310" s="257"/>
      <c r="B15310" s="258" t="s">
        <v>14</v>
      </c>
    </row>
    <row r="15311">
      <c r="A15311" s="257"/>
      <c r="B15311" s="258" t="s">
        <v>14</v>
      </c>
    </row>
    <row r="15312">
      <c r="A15312" s="257"/>
      <c r="B15312" s="258" t="s">
        <v>14</v>
      </c>
    </row>
    <row r="15313">
      <c r="A15313" s="257"/>
      <c r="B15313" s="258" t="s">
        <v>14</v>
      </c>
    </row>
    <row r="15314">
      <c r="A15314" s="257"/>
      <c r="B15314" s="258" t="s">
        <v>14</v>
      </c>
    </row>
    <row r="15315">
      <c r="A15315" s="257"/>
      <c r="B15315" s="258" t="s">
        <v>14</v>
      </c>
    </row>
    <row r="15316">
      <c r="A15316" s="257"/>
      <c r="B15316" s="258" t="s">
        <v>14</v>
      </c>
    </row>
    <row r="15317">
      <c r="A15317" s="257"/>
      <c r="B15317" s="258" t="s">
        <v>14</v>
      </c>
    </row>
    <row r="15318">
      <c r="A15318" s="257"/>
      <c r="B15318" s="258" t="s">
        <v>14</v>
      </c>
    </row>
    <row r="15319">
      <c r="A15319" s="257"/>
      <c r="B15319" s="258" t="s">
        <v>14</v>
      </c>
    </row>
    <row r="15320">
      <c r="A15320" s="257"/>
      <c r="B15320" s="258" t="s">
        <v>14</v>
      </c>
    </row>
    <row r="15321">
      <c r="A15321" s="257"/>
      <c r="B15321" s="258" t="s">
        <v>14</v>
      </c>
    </row>
    <row r="15322">
      <c r="A15322" s="257"/>
      <c r="B15322" s="258" t="s">
        <v>14</v>
      </c>
    </row>
    <row r="15323">
      <c r="A15323" s="257"/>
      <c r="B15323" s="258" t="s">
        <v>14</v>
      </c>
    </row>
    <row r="15324">
      <c r="A15324" s="257"/>
      <c r="B15324" s="258" t="s">
        <v>14</v>
      </c>
    </row>
    <row r="15325">
      <c r="A15325" s="257"/>
      <c r="B15325" s="258" t="s">
        <v>14</v>
      </c>
    </row>
    <row r="15326">
      <c r="A15326" s="257"/>
      <c r="B15326" s="258" t="s">
        <v>14</v>
      </c>
    </row>
    <row r="15327">
      <c r="A15327" s="257"/>
      <c r="B15327" s="258" t="s">
        <v>14</v>
      </c>
    </row>
    <row r="15328">
      <c r="A15328" s="257"/>
      <c r="B15328" s="258" t="s">
        <v>14</v>
      </c>
    </row>
    <row r="15329">
      <c r="A15329" s="257"/>
      <c r="B15329" s="258" t="s">
        <v>14</v>
      </c>
    </row>
    <row r="15330">
      <c r="A15330" s="257"/>
      <c r="B15330" s="258" t="s">
        <v>14</v>
      </c>
    </row>
    <row r="15331">
      <c r="A15331" s="257"/>
      <c r="B15331" s="258" t="s">
        <v>14</v>
      </c>
    </row>
    <row r="15332">
      <c r="A15332" s="257"/>
      <c r="B15332" s="258" t="s">
        <v>14</v>
      </c>
    </row>
    <row r="15333">
      <c r="A15333" s="257"/>
      <c r="B15333" s="258" t="s">
        <v>14</v>
      </c>
    </row>
    <row r="15334">
      <c r="A15334" s="257"/>
      <c r="B15334" s="258" t="s">
        <v>14</v>
      </c>
    </row>
    <row r="15335">
      <c r="A15335" s="257"/>
      <c r="B15335" s="258" t="s">
        <v>14</v>
      </c>
    </row>
    <row r="15336">
      <c r="A15336" s="257"/>
      <c r="B15336" s="258" t="s">
        <v>14</v>
      </c>
    </row>
    <row r="15337">
      <c r="A15337" s="257"/>
      <c r="B15337" s="258" t="s">
        <v>14</v>
      </c>
    </row>
    <row r="15338">
      <c r="A15338" s="257"/>
      <c r="B15338" s="258" t="s">
        <v>14</v>
      </c>
    </row>
    <row r="15339">
      <c r="A15339" s="257"/>
      <c r="B15339" s="258" t="s">
        <v>14</v>
      </c>
    </row>
    <row r="15340">
      <c r="A15340" s="257"/>
      <c r="B15340" s="258" t="s">
        <v>14</v>
      </c>
    </row>
    <row r="15341">
      <c r="A15341" s="257"/>
      <c r="B15341" s="258" t="s">
        <v>14</v>
      </c>
    </row>
    <row r="15342">
      <c r="A15342" s="257"/>
      <c r="B15342" s="258" t="s">
        <v>14</v>
      </c>
    </row>
    <row r="15343">
      <c r="A15343" s="257"/>
      <c r="B15343" s="258" t="s">
        <v>14</v>
      </c>
    </row>
    <row r="15344">
      <c r="A15344" s="257"/>
      <c r="B15344" s="258" t="s">
        <v>14</v>
      </c>
    </row>
    <row r="15345">
      <c r="A15345" s="257"/>
      <c r="B15345" s="258" t="s">
        <v>14</v>
      </c>
    </row>
    <row r="15346">
      <c r="A15346" s="257"/>
      <c r="B15346" s="258" t="s">
        <v>14</v>
      </c>
    </row>
    <row r="15347">
      <c r="A15347" s="257"/>
      <c r="B15347" s="258" t="s">
        <v>14</v>
      </c>
    </row>
    <row r="15348">
      <c r="A15348" s="257"/>
      <c r="B15348" s="258" t="s">
        <v>14</v>
      </c>
    </row>
    <row r="15349">
      <c r="A15349" s="257"/>
      <c r="B15349" s="258" t="s">
        <v>14</v>
      </c>
    </row>
    <row r="15350">
      <c r="A15350" s="257"/>
      <c r="B15350" s="258" t="s">
        <v>14</v>
      </c>
    </row>
    <row r="15351">
      <c r="A15351" s="257"/>
      <c r="B15351" s="258" t="s">
        <v>14</v>
      </c>
    </row>
    <row r="15352">
      <c r="A15352" s="257"/>
      <c r="B15352" s="258" t="s">
        <v>14</v>
      </c>
    </row>
    <row r="15353">
      <c r="A15353" s="257"/>
      <c r="B15353" s="258" t="s">
        <v>14</v>
      </c>
    </row>
    <row r="15354">
      <c r="A15354" s="257"/>
      <c r="B15354" s="258" t="s">
        <v>14</v>
      </c>
    </row>
    <row r="15355">
      <c r="A15355" s="257"/>
      <c r="B15355" s="258" t="s">
        <v>14</v>
      </c>
    </row>
    <row r="15356">
      <c r="A15356" s="257"/>
      <c r="B15356" s="258" t="s">
        <v>14</v>
      </c>
    </row>
    <row r="15357">
      <c r="A15357" s="257"/>
      <c r="B15357" s="258" t="s">
        <v>14</v>
      </c>
    </row>
    <row r="15358">
      <c r="A15358" s="257"/>
      <c r="B15358" s="258" t="s">
        <v>14</v>
      </c>
    </row>
    <row r="15359">
      <c r="A15359" s="257"/>
      <c r="B15359" s="258" t="s">
        <v>14</v>
      </c>
    </row>
    <row r="15360">
      <c r="A15360" s="257"/>
      <c r="B15360" s="258" t="s">
        <v>14</v>
      </c>
    </row>
    <row r="15361">
      <c r="A15361" s="257"/>
      <c r="B15361" s="258" t="s">
        <v>14</v>
      </c>
    </row>
    <row r="15362">
      <c r="A15362" s="257"/>
      <c r="B15362" s="258" t="s">
        <v>14</v>
      </c>
    </row>
    <row r="15363">
      <c r="A15363" s="257"/>
      <c r="B15363" s="258" t="s">
        <v>14</v>
      </c>
    </row>
    <row r="15364">
      <c r="A15364" s="257"/>
      <c r="B15364" s="258" t="s">
        <v>14</v>
      </c>
    </row>
    <row r="15365">
      <c r="A15365" s="257"/>
      <c r="B15365" s="258" t="s">
        <v>14</v>
      </c>
    </row>
    <row r="15366">
      <c r="A15366" s="257"/>
      <c r="B15366" s="258" t="s">
        <v>14</v>
      </c>
    </row>
    <row r="15367">
      <c r="A15367" s="257"/>
      <c r="B15367" s="258" t="s">
        <v>14</v>
      </c>
    </row>
    <row r="15368">
      <c r="A15368" s="257"/>
      <c r="B15368" s="258" t="s">
        <v>14</v>
      </c>
    </row>
    <row r="15369">
      <c r="A15369" s="257"/>
      <c r="B15369" s="258" t="s">
        <v>14</v>
      </c>
    </row>
    <row r="15370">
      <c r="A15370" s="257"/>
      <c r="B15370" s="258" t="s">
        <v>14</v>
      </c>
    </row>
    <row r="15371">
      <c r="A15371" s="257"/>
      <c r="B15371" s="258" t="s">
        <v>14</v>
      </c>
    </row>
    <row r="15372">
      <c r="A15372" s="257"/>
      <c r="B15372" s="258" t="s">
        <v>14</v>
      </c>
    </row>
    <row r="15373">
      <c r="A15373" s="257"/>
      <c r="B15373" s="258" t="s">
        <v>14</v>
      </c>
    </row>
    <row r="15374">
      <c r="A15374" s="257"/>
      <c r="B15374" s="258" t="s">
        <v>14</v>
      </c>
    </row>
    <row r="15375">
      <c r="A15375" s="257"/>
      <c r="B15375" s="258" t="s">
        <v>14</v>
      </c>
    </row>
    <row r="15376">
      <c r="A15376" s="257"/>
      <c r="B15376" s="258" t="s">
        <v>14</v>
      </c>
    </row>
    <row r="15377">
      <c r="A15377" s="257"/>
      <c r="B15377" s="258" t="s">
        <v>14</v>
      </c>
    </row>
    <row r="15378">
      <c r="A15378" s="257"/>
      <c r="B15378" s="258" t="s">
        <v>14</v>
      </c>
    </row>
    <row r="15379">
      <c r="A15379" s="257"/>
      <c r="B15379" s="258" t="s">
        <v>14</v>
      </c>
    </row>
    <row r="15380">
      <c r="A15380" s="257"/>
      <c r="B15380" s="258" t="s">
        <v>14</v>
      </c>
    </row>
    <row r="15381">
      <c r="A15381" s="257"/>
      <c r="B15381" s="258" t="s">
        <v>14</v>
      </c>
    </row>
    <row r="15382">
      <c r="A15382" s="257"/>
      <c r="B15382" s="258" t="s">
        <v>14</v>
      </c>
    </row>
    <row r="15383">
      <c r="A15383" s="257"/>
      <c r="B15383" s="258" t="s">
        <v>14</v>
      </c>
    </row>
    <row r="15384">
      <c r="A15384" s="257"/>
      <c r="B15384" s="258" t="s">
        <v>14</v>
      </c>
    </row>
    <row r="15385">
      <c r="A15385" s="257"/>
      <c r="B15385" s="258" t="s">
        <v>14</v>
      </c>
    </row>
    <row r="15386">
      <c r="A15386" s="257"/>
      <c r="B15386" s="258" t="s">
        <v>14</v>
      </c>
    </row>
    <row r="15387">
      <c r="A15387" s="257"/>
      <c r="B15387" s="258" t="s">
        <v>14</v>
      </c>
    </row>
    <row r="15388">
      <c r="A15388" s="257"/>
      <c r="B15388" s="258" t="s">
        <v>14</v>
      </c>
    </row>
    <row r="15389">
      <c r="A15389" s="257"/>
      <c r="B15389" s="258" t="s">
        <v>14</v>
      </c>
    </row>
    <row r="15390">
      <c r="A15390" s="257"/>
      <c r="B15390" s="258" t="s">
        <v>14</v>
      </c>
    </row>
    <row r="15391">
      <c r="A15391" s="257"/>
      <c r="B15391" s="258" t="s">
        <v>14</v>
      </c>
    </row>
    <row r="15392">
      <c r="A15392" s="257"/>
      <c r="B15392" s="258" t="s">
        <v>14</v>
      </c>
    </row>
    <row r="15393">
      <c r="A15393" s="257"/>
      <c r="B15393" s="258" t="s">
        <v>14</v>
      </c>
    </row>
    <row r="15394">
      <c r="A15394" s="257"/>
      <c r="B15394" s="258" t="s">
        <v>14</v>
      </c>
    </row>
    <row r="15395">
      <c r="A15395" s="257"/>
      <c r="B15395" s="258" t="s">
        <v>14</v>
      </c>
    </row>
    <row r="15396">
      <c r="A15396" s="257"/>
      <c r="B15396" s="258" t="s">
        <v>14</v>
      </c>
    </row>
    <row r="15397">
      <c r="A15397" s="257"/>
      <c r="B15397" s="258" t="s">
        <v>14</v>
      </c>
    </row>
    <row r="15398">
      <c r="A15398" s="257"/>
      <c r="B15398" s="258" t="s">
        <v>14</v>
      </c>
    </row>
    <row r="15399">
      <c r="A15399" s="257"/>
      <c r="B15399" s="258" t="s">
        <v>14</v>
      </c>
    </row>
    <row r="15400">
      <c r="A15400" s="257"/>
      <c r="B15400" s="258" t="s">
        <v>14</v>
      </c>
    </row>
    <row r="15401">
      <c r="A15401" s="257"/>
      <c r="B15401" s="258" t="s">
        <v>14</v>
      </c>
    </row>
    <row r="15402">
      <c r="A15402" s="257"/>
      <c r="B15402" s="258" t="s">
        <v>14</v>
      </c>
    </row>
    <row r="15403">
      <c r="A15403" s="257"/>
      <c r="B15403" s="258" t="s">
        <v>14</v>
      </c>
    </row>
    <row r="15404">
      <c r="A15404" s="257"/>
      <c r="B15404" s="258" t="s">
        <v>14</v>
      </c>
    </row>
    <row r="15405">
      <c r="A15405" s="257"/>
      <c r="B15405" s="258" t="s">
        <v>14</v>
      </c>
    </row>
    <row r="15406">
      <c r="A15406" s="257"/>
      <c r="B15406" s="258" t="s">
        <v>14</v>
      </c>
    </row>
    <row r="15407">
      <c r="A15407" s="257"/>
      <c r="B15407" s="258" t="s">
        <v>14</v>
      </c>
    </row>
    <row r="15408">
      <c r="A15408" s="257"/>
      <c r="B15408" s="258" t="s">
        <v>14</v>
      </c>
    </row>
    <row r="15409">
      <c r="A15409" s="257"/>
      <c r="B15409" s="258" t="s">
        <v>14</v>
      </c>
    </row>
    <row r="15410">
      <c r="A15410" s="257"/>
      <c r="B15410" s="258" t="s">
        <v>14</v>
      </c>
    </row>
    <row r="15411">
      <c r="A15411" s="257"/>
      <c r="B15411" s="258" t="s">
        <v>14</v>
      </c>
    </row>
    <row r="15412">
      <c r="A15412" s="257"/>
      <c r="B15412" s="258" t="s">
        <v>14</v>
      </c>
    </row>
    <row r="15413">
      <c r="A15413" s="257"/>
      <c r="B15413" s="258" t="s">
        <v>14</v>
      </c>
    </row>
    <row r="15414">
      <c r="A15414" s="257"/>
      <c r="B15414" s="258" t="s">
        <v>14</v>
      </c>
    </row>
    <row r="15415">
      <c r="A15415" s="257"/>
      <c r="B15415" s="258" t="s">
        <v>14</v>
      </c>
    </row>
    <row r="15416">
      <c r="A15416" s="257"/>
      <c r="B15416" s="258" t="s">
        <v>14</v>
      </c>
    </row>
    <row r="15417">
      <c r="A15417" s="257"/>
      <c r="B15417" s="258" t="s">
        <v>14</v>
      </c>
    </row>
    <row r="15418">
      <c r="A15418" s="257"/>
      <c r="B15418" s="258" t="s">
        <v>14</v>
      </c>
    </row>
    <row r="15419">
      <c r="A15419" s="257"/>
      <c r="B15419" s="258" t="s">
        <v>14</v>
      </c>
    </row>
    <row r="15420">
      <c r="A15420" s="257"/>
      <c r="B15420" s="258" t="s">
        <v>14</v>
      </c>
    </row>
    <row r="15421">
      <c r="A15421" s="257"/>
      <c r="B15421" s="258" t="s">
        <v>14</v>
      </c>
    </row>
    <row r="15422">
      <c r="A15422" s="257"/>
      <c r="B15422" s="258" t="s">
        <v>14</v>
      </c>
    </row>
    <row r="15423">
      <c r="A15423" s="257"/>
      <c r="B15423" s="258" t="s">
        <v>14</v>
      </c>
    </row>
    <row r="15424">
      <c r="A15424" s="257"/>
      <c r="B15424" s="258" t="s">
        <v>14</v>
      </c>
    </row>
    <row r="15425">
      <c r="A15425" s="257"/>
      <c r="B15425" s="258" t="s">
        <v>14</v>
      </c>
    </row>
    <row r="15426">
      <c r="A15426" s="257"/>
      <c r="B15426" s="258" t="s">
        <v>14</v>
      </c>
    </row>
    <row r="15427">
      <c r="A15427" s="257"/>
      <c r="B15427" s="258" t="s">
        <v>14</v>
      </c>
    </row>
    <row r="15428">
      <c r="A15428" s="257"/>
      <c r="B15428" s="258" t="s">
        <v>14</v>
      </c>
    </row>
    <row r="15429">
      <c r="A15429" s="257"/>
      <c r="B15429" s="258" t="s">
        <v>14</v>
      </c>
    </row>
    <row r="15430">
      <c r="A15430" s="257"/>
      <c r="B15430" s="258" t="s">
        <v>14</v>
      </c>
    </row>
    <row r="15431">
      <c r="A15431" s="257"/>
      <c r="B15431" s="258" t="s">
        <v>14</v>
      </c>
    </row>
    <row r="15432">
      <c r="A15432" s="257"/>
      <c r="B15432" s="258" t="s">
        <v>14</v>
      </c>
    </row>
    <row r="15433">
      <c r="A15433" s="257"/>
      <c r="B15433" s="258" t="s">
        <v>14</v>
      </c>
    </row>
    <row r="15434">
      <c r="A15434" s="257"/>
      <c r="B15434" s="258" t="s">
        <v>14</v>
      </c>
    </row>
    <row r="15435">
      <c r="A15435" s="257"/>
      <c r="B15435" s="258" t="s">
        <v>14</v>
      </c>
    </row>
    <row r="15436">
      <c r="A15436" s="257"/>
      <c r="B15436" s="258" t="s">
        <v>14</v>
      </c>
    </row>
    <row r="15437">
      <c r="A15437" s="257"/>
      <c r="B15437" s="258" t="s">
        <v>14</v>
      </c>
    </row>
    <row r="15438">
      <c r="A15438" s="257"/>
      <c r="B15438" s="258" t="s">
        <v>14</v>
      </c>
    </row>
    <row r="15439">
      <c r="A15439" s="257"/>
      <c r="B15439" s="258" t="s">
        <v>14</v>
      </c>
    </row>
    <row r="15440">
      <c r="A15440" s="257"/>
      <c r="B15440" s="258" t="s">
        <v>14</v>
      </c>
    </row>
    <row r="15441">
      <c r="A15441" s="257"/>
      <c r="B15441" s="258" t="s">
        <v>14</v>
      </c>
    </row>
    <row r="15442">
      <c r="A15442" s="257"/>
      <c r="B15442" s="258" t="s">
        <v>14</v>
      </c>
    </row>
    <row r="15443">
      <c r="A15443" s="257"/>
      <c r="B15443" s="258" t="s">
        <v>14</v>
      </c>
    </row>
    <row r="15444">
      <c r="A15444" s="257"/>
      <c r="B15444" s="258" t="s">
        <v>14</v>
      </c>
    </row>
    <row r="15445">
      <c r="A15445" s="257"/>
      <c r="B15445" s="258" t="s">
        <v>14</v>
      </c>
    </row>
    <row r="15446">
      <c r="A15446" s="257"/>
      <c r="B15446" s="258" t="s">
        <v>14</v>
      </c>
    </row>
    <row r="15447">
      <c r="A15447" s="257"/>
      <c r="B15447" s="258" t="s">
        <v>14</v>
      </c>
    </row>
    <row r="15448">
      <c r="A15448" s="257"/>
      <c r="B15448" s="258" t="s">
        <v>14</v>
      </c>
    </row>
    <row r="15449">
      <c r="A15449" s="257"/>
      <c r="B15449" s="258" t="s">
        <v>14</v>
      </c>
    </row>
    <row r="15450">
      <c r="A15450" s="257"/>
      <c r="B15450" s="258" t="s">
        <v>14</v>
      </c>
    </row>
    <row r="15451">
      <c r="A15451" s="257"/>
      <c r="B15451" s="258" t="s">
        <v>14</v>
      </c>
    </row>
    <row r="15452">
      <c r="A15452" s="257"/>
      <c r="B15452" s="258" t="s">
        <v>14</v>
      </c>
    </row>
    <row r="15453">
      <c r="A15453" s="257"/>
      <c r="B15453" s="258" t="s">
        <v>14</v>
      </c>
    </row>
    <row r="15454">
      <c r="A15454" s="257"/>
      <c r="B15454" s="258" t="s">
        <v>14</v>
      </c>
    </row>
    <row r="15455">
      <c r="A15455" s="257"/>
      <c r="B15455" s="258" t="s">
        <v>14</v>
      </c>
    </row>
    <row r="15456">
      <c r="A15456" s="257"/>
      <c r="B15456" s="258" t="s">
        <v>14</v>
      </c>
    </row>
    <row r="15457">
      <c r="A15457" s="257"/>
      <c r="B15457" s="258" t="s">
        <v>14</v>
      </c>
    </row>
    <row r="15458">
      <c r="A15458" s="257"/>
      <c r="B15458" s="258" t="s">
        <v>14</v>
      </c>
    </row>
    <row r="15459">
      <c r="A15459" s="257"/>
      <c r="B15459" s="258" t="s">
        <v>14</v>
      </c>
    </row>
    <row r="15460">
      <c r="A15460" s="257"/>
      <c r="B15460" s="258" t="s">
        <v>14</v>
      </c>
    </row>
    <row r="15461">
      <c r="A15461" s="257"/>
      <c r="B15461" s="258" t="s">
        <v>14</v>
      </c>
    </row>
    <row r="15462">
      <c r="A15462" s="257"/>
      <c r="B15462" s="258" t="s">
        <v>14</v>
      </c>
    </row>
    <row r="15463">
      <c r="A15463" s="257"/>
      <c r="B15463" s="258" t="s">
        <v>14</v>
      </c>
    </row>
    <row r="15464">
      <c r="A15464" s="257"/>
      <c r="B15464" s="258" t="s">
        <v>14</v>
      </c>
    </row>
    <row r="15465">
      <c r="A15465" s="257"/>
      <c r="B15465" s="258" t="s">
        <v>14</v>
      </c>
    </row>
    <row r="15466">
      <c r="A15466" s="257"/>
      <c r="B15466" s="258" t="s">
        <v>14</v>
      </c>
    </row>
    <row r="15467">
      <c r="A15467" s="257"/>
      <c r="B15467" s="258" t="s">
        <v>14</v>
      </c>
    </row>
    <row r="15468">
      <c r="A15468" s="257"/>
      <c r="B15468" s="258" t="s">
        <v>14</v>
      </c>
    </row>
    <row r="15469">
      <c r="A15469" s="257"/>
      <c r="B15469" s="258" t="s">
        <v>14</v>
      </c>
    </row>
    <row r="15470">
      <c r="A15470" s="257"/>
      <c r="B15470" s="258" t="s">
        <v>14</v>
      </c>
    </row>
    <row r="15471">
      <c r="A15471" s="257"/>
      <c r="B15471" s="258" t="s">
        <v>14</v>
      </c>
    </row>
    <row r="15472">
      <c r="A15472" s="257"/>
      <c r="B15472" s="258" t="s">
        <v>14</v>
      </c>
    </row>
    <row r="15473">
      <c r="A15473" s="257"/>
      <c r="B15473" s="258" t="s">
        <v>14</v>
      </c>
    </row>
    <row r="15474">
      <c r="A15474" s="257"/>
      <c r="B15474" s="258" t="s">
        <v>14</v>
      </c>
    </row>
    <row r="15475">
      <c r="A15475" s="257"/>
      <c r="B15475" s="258" t="s">
        <v>14</v>
      </c>
    </row>
    <row r="15476">
      <c r="A15476" s="257"/>
      <c r="B15476" s="258" t="s">
        <v>14</v>
      </c>
    </row>
    <row r="15477">
      <c r="A15477" s="257"/>
      <c r="B15477" s="258" t="s">
        <v>14</v>
      </c>
    </row>
    <row r="15478">
      <c r="A15478" s="257"/>
      <c r="B15478" s="258" t="s">
        <v>14</v>
      </c>
    </row>
    <row r="15479">
      <c r="A15479" s="257"/>
      <c r="B15479" s="258" t="s">
        <v>14</v>
      </c>
    </row>
    <row r="15480">
      <c r="A15480" s="257"/>
      <c r="B15480" s="258" t="s">
        <v>14</v>
      </c>
    </row>
    <row r="15481">
      <c r="A15481" s="257"/>
      <c r="B15481" s="258" t="s">
        <v>14</v>
      </c>
    </row>
    <row r="15482">
      <c r="A15482" s="257"/>
      <c r="B15482" s="258" t="s">
        <v>14</v>
      </c>
    </row>
    <row r="15483">
      <c r="A15483" s="257"/>
      <c r="B15483" s="258" t="s">
        <v>14</v>
      </c>
    </row>
    <row r="15484">
      <c r="A15484" s="257"/>
      <c r="B15484" s="258" t="s">
        <v>14</v>
      </c>
    </row>
    <row r="15485">
      <c r="A15485" s="257"/>
      <c r="B15485" s="258" t="s">
        <v>14</v>
      </c>
    </row>
    <row r="15486">
      <c r="A15486" s="257"/>
      <c r="B15486" s="258" t="s">
        <v>14</v>
      </c>
    </row>
    <row r="15487">
      <c r="A15487" s="257"/>
      <c r="B15487" s="258" t="s">
        <v>14</v>
      </c>
    </row>
    <row r="15488">
      <c r="A15488" s="257"/>
      <c r="B15488" s="258" t="s">
        <v>14</v>
      </c>
    </row>
    <row r="15489">
      <c r="A15489" s="257"/>
      <c r="B15489" s="258" t="s">
        <v>14</v>
      </c>
    </row>
    <row r="15490">
      <c r="A15490" s="257"/>
      <c r="B15490" s="258" t="s">
        <v>14</v>
      </c>
    </row>
    <row r="15491">
      <c r="A15491" s="257"/>
      <c r="B15491" s="258" t="s">
        <v>14</v>
      </c>
    </row>
    <row r="15492">
      <c r="A15492" s="257"/>
      <c r="B15492" s="258" t="s">
        <v>14</v>
      </c>
    </row>
    <row r="15493">
      <c r="A15493" s="257"/>
      <c r="B15493" s="258" t="s">
        <v>14</v>
      </c>
    </row>
    <row r="15494">
      <c r="A15494" s="257"/>
      <c r="B15494" s="258" t="s">
        <v>14</v>
      </c>
    </row>
    <row r="15495">
      <c r="A15495" s="257"/>
      <c r="B15495" s="258" t="s">
        <v>14</v>
      </c>
    </row>
    <row r="15496">
      <c r="A15496" s="257"/>
      <c r="B15496" s="258" t="s">
        <v>14</v>
      </c>
    </row>
    <row r="15497">
      <c r="A15497" s="257"/>
      <c r="B15497" s="258" t="s">
        <v>14</v>
      </c>
    </row>
    <row r="15498">
      <c r="A15498" s="257"/>
      <c r="B15498" s="258" t="s">
        <v>14</v>
      </c>
    </row>
    <row r="15499">
      <c r="A15499" s="257"/>
      <c r="B15499" s="258" t="s">
        <v>14</v>
      </c>
    </row>
    <row r="15500">
      <c r="A15500" s="257"/>
      <c r="B15500" s="258" t="s">
        <v>14</v>
      </c>
    </row>
    <row r="15501">
      <c r="A15501" s="257"/>
      <c r="B15501" s="258" t="s">
        <v>14</v>
      </c>
    </row>
    <row r="15502">
      <c r="A15502" s="257"/>
      <c r="B15502" s="258" t="s">
        <v>14</v>
      </c>
    </row>
    <row r="15503">
      <c r="A15503" s="257"/>
      <c r="B15503" s="258" t="s">
        <v>14</v>
      </c>
    </row>
    <row r="15504">
      <c r="A15504" s="257"/>
      <c r="B15504" s="258" t="s">
        <v>14</v>
      </c>
    </row>
    <row r="15505">
      <c r="A15505" s="257"/>
      <c r="B15505" s="258" t="s">
        <v>14</v>
      </c>
    </row>
    <row r="15506">
      <c r="A15506" s="257"/>
      <c r="B15506" s="258" t="s">
        <v>14</v>
      </c>
    </row>
    <row r="15507">
      <c r="A15507" s="257"/>
      <c r="B15507" s="258" t="s">
        <v>14</v>
      </c>
    </row>
    <row r="15508">
      <c r="A15508" s="257"/>
      <c r="B15508" s="258" t="s">
        <v>14</v>
      </c>
    </row>
    <row r="15509">
      <c r="A15509" s="257"/>
      <c r="B15509" s="258" t="s">
        <v>14</v>
      </c>
    </row>
    <row r="15510">
      <c r="A15510" s="257"/>
      <c r="B15510" s="258" t="s">
        <v>14</v>
      </c>
    </row>
    <row r="15511">
      <c r="A15511" s="257"/>
      <c r="B15511" s="258" t="s">
        <v>14</v>
      </c>
    </row>
    <row r="15512">
      <c r="A15512" s="257"/>
      <c r="B15512" s="258" t="s">
        <v>14</v>
      </c>
    </row>
    <row r="15513">
      <c r="A15513" s="257"/>
      <c r="B15513" s="258" t="s">
        <v>14</v>
      </c>
    </row>
    <row r="15514">
      <c r="A15514" s="257"/>
      <c r="B15514" s="258" t="s">
        <v>14</v>
      </c>
    </row>
    <row r="15515">
      <c r="A15515" s="257"/>
      <c r="B15515" s="258" t="s">
        <v>14</v>
      </c>
    </row>
    <row r="15516">
      <c r="A15516" s="257"/>
      <c r="B15516" s="258" t="s">
        <v>14</v>
      </c>
    </row>
    <row r="15517">
      <c r="A15517" s="257"/>
      <c r="B15517" s="258" t="s">
        <v>14</v>
      </c>
    </row>
    <row r="15518">
      <c r="A15518" s="257"/>
      <c r="B15518" s="258" t="s">
        <v>14</v>
      </c>
    </row>
    <row r="15519">
      <c r="A15519" s="257"/>
      <c r="B15519" s="258" t="s">
        <v>14</v>
      </c>
    </row>
    <row r="15520">
      <c r="A15520" s="257"/>
      <c r="B15520" s="258" t="s">
        <v>14</v>
      </c>
    </row>
    <row r="15521">
      <c r="A15521" s="257"/>
      <c r="B15521" s="258" t="s">
        <v>14</v>
      </c>
    </row>
    <row r="15522">
      <c r="A15522" s="257"/>
      <c r="B15522" s="258" t="s">
        <v>14</v>
      </c>
    </row>
    <row r="15523">
      <c r="A15523" s="257"/>
      <c r="B15523" s="258" t="s">
        <v>14</v>
      </c>
    </row>
    <row r="15524">
      <c r="A15524" s="257"/>
      <c r="B15524" s="258" t="s">
        <v>14</v>
      </c>
    </row>
    <row r="15525">
      <c r="A15525" s="257"/>
      <c r="B15525" s="258" t="s">
        <v>14</v>
      </c>
    </row>
    <row r="15526">
      <c r="A15526" s="257"/>
      <c r="B15526" s="258" t="s">
        <v>14</v>
      </c>
    </row>
    <row r="15527">
      <c r="A15527" s="257"/>
      <c r="B15527" s="258" t="s">
        <v>14</v>
      </c>
    </row>
    <row r="15528">
      <c r="A15528" s="257"/>
      <c r="B15528" s="258" t="s">
        <v>14</v>
      </c>
    </row>
    <row r="15529">
      <c r="A15529" s="257"/>
      <c r="B15529" s="258" t="s">
        <v>14</v>
      </c>
    </row>
    <row r="15530">
      <c r="A15530" s="257"/>
      <c r="B15530" s="258" t="s">
        <v>14</v>
      </c>
    </row>
    <row r="15531">
      <c r="A15531" s="257"/>
      <c r="B15531" s="258" t="s">
        <v>14</v>
      </c>
    </row>
    <row r="15532">
      <c r="A15532" s="257"/>
      <c r="B15532" s="258" t="s">
        <v>14</v>
      </c>
    </row>
    <row r="15533">
      <c r="A15533" s="257"/>
      <c r="B15533" s="258" t="s">
        <v>14</v>
      </c>
    </row>
    <row r="15534">
      <c r="A15534" s="257"/>
      <c r="B15534" s="258" t="s">
        <v>14</v>
      </c>
    </row>
    <row r="15535">
      <c r="A15535" s="257"/>
      <c r="B15535" s="258" t="s">
        <v>14</v>
      </c>
    </row>
    <row r="15536">
      <c r="A15536" s="257"/>
      <c r="B15536" s="258" t="s">
        <v>14</v>
      </c>
    </row>
    <row r="15537">
      <c r="A15537" s="257"/>
      <c r="B15537" s="258" t="s">
        <v>14</v>
      </c>
    </row>
    <row r="15538">
      <c r="A15538" s="257"/>
      <c r="B15538" s="258" t="s">
        <v>14</v>
      </c>
    </row>
    <row r="15539">
      <c r="A15539" s="257"/>
      <c r="B15539" s="258" t="s">
        <v>14</v>
      </c>
    </row>
    <row r="15540">
      <c r="A15540" s="257"/>
      <c r="B15540" s="258" t="s">
        <v>14</v>
      </c>
    </row>
    <row r="15541">
      <c r="A15541" s="257"/>
      <c r="B15541" s="258" t="s">
        <v>14</v>
      </c>
    </row>
    <row r="15542">
      <c r="A15542" s="257"/>
      <c r="B15542" s="258" t="s">
        <v>14</v>
      </c>
    </row>
    <row r="15543">
      <c r="A15543" s="257"/>
      <c r="B15543" s="258" t="s">
        <v>14</v>
      </c>
    </row>
    <row r="15544">
      <c r="A15544" s="257"/>
      <c r="B15544" s="258" t="s">
        <v>14</v>
      </c>
    </row>
    <row r="15545">
      <c r="A15545" s="257"/>
      <c r="B15545" s="258" t="s">
        <v>14</v>
      </c>
    </row>
    <row r="15546">
      <c r="A15546" s="257"/>
      <c r="B15546" s="258" t="s">
        <v>14</v>
      </c>
    </row>
    <row r="15547">
      <c r="A15547" s="257"/>
      <c r="B15547" s="258" t="s">
        <v>14</v>
      </c>
    </row>
    <row r="15548">
      <c r="A15548" s="257"/>
      <c r="B15548" s="258" t="s">
        <v>14</v>
      </c>
    </row>
    <row r="15549">
      <c r="A15549" s="257"/>
      <c r="B15549" s="258" t="s">
        <v>14</v>
      </c>
    </row>
    <row r="15550">
      <c r="A15550" s="257"/>
      <c r="B15550" s="258" t="s">
        <v>14</v>
      </c>
    </row>
    <row r="15551">
      <c r="A15551" s="257"/>
      <c r="B15551" s="258" t="s">
        <v>14</v>
      </c>
    </row>
    <row r="15552">
      <c r="A15552" s="257"/>
      <c r="B15552" s="258" t="s">
        <v>14</v>
      </c>
    </row>
    <row r="15553">
      <c r="A15553" s="257"/>
      <c r="B15553" s="258" t="s">
        <v>14</v>
      </c>
    </row>
    <row r="15554">
      <c r="A15554" s="257"/>
      <c r="B15554" s="258" t="s">
        <v>14</v>
      </c>
    </row>
    <row r="15555">
      <c r="A15555" s="257"/>
      <c r="B15555" s="258" t="s">
        <v>14</v>
      </c>
    </row>
    <row r="15556">
      <c r="A15556" s="257"/>
      <c r="B15556" s="258" t="s">
        <v>14</v>
      </c>
    </row>
    <row r="15557">
      <c r="A15557" s="257"/>
      <c r="B15557" s="258" t="s">
        <v>14</v>
      </c>
    </row>
    <row r="15558">
      <c r="A15558" s="257"/>
      <c r="B15558" s="258" t="s">
        <v>14</v>
      </c>
    </row>
    <row r="15559">
      <c r="A15559" s="257"/>
      <c r="B15559" s="258" t="s">
        <v>14</v>
      </c>
    </row>
    <row r="15560">
      <c r="A15560" s="257"/>
      <c r="B15560" s="258" t="s">
        <v>14</v>
      </c>
    </row>
    <row r="15561">
      <c r="A15561" s="257"/>
      <c r="B15561" s="258" t="s">
        <v>14</v>
      </c>
    </row>
    <row r="15562">
      <c r="A15562" s="257"/>
      <c r="B15562" s="258" t="s">
        <v>14</v>
      </c>
    </row>
    <row r="15563">
      <c r="A15563" s="257"/>
      <c r="B15563" s="258" t="s">
        <v>14</v>
      </c>
    </row>
    <row r="15564">
      <c r="A15564" s="257"/>
      <c r="B15564" s="258" t="s">
        <v>14</v>
      </c>
    </row>
    <row r="15565">
      <c r="A15565" s="257"/>
      <c r="B15565" s="258" t="s">
        <v>14</v>
      </c>
    </row>
    <row r="15566">
      <c r="A15566" s="257"/>
      <c r="B15566" s="258" t="s">
        <v>14</v>
      </c>
    </row>
    <row r="15567">
      <c r="A15567" s="257"/>
      <c r="B15567" s="258" t="s">
        <v>14</v>
      </c>
    </row>
    <row r="15568">
      <c r="A15568" s="257"/>
      <c r="B15568" s="258" t="s">
        <v>14</v>
      </c>
    </row>
    <row r="15569">
      <c r="A15569" s="257"/>
      <c r="B15569" s="258" t="s">
        <v>14</v>
      </c>
    </row>
    <row r="15570">
      <c r="A15570" s="257"/>
      <c r="B15570" s="258" t="s">
        <v>14</v>
      </c>
    </row>
    <row r="15571">
      <c r="A15571" s="257"/>
      <c r="B15571" s="258" t="s">
        <v>14</v>
      </c>
    </row>
    <row r="15572">
      <c r="A15572" s="257"/>
      <c r="B15572" s="258" t="s">
        <v>14</v>
      </c>
    </row>
    <row r="15573">
      <c r="A15573" s="257"/>
      <c r="B15573" s="258" t="s">
        <v>14</v>
      </c>
    </row>
    <row r="15574">
      <c r="A15574" s="257"/>
      <c r="B15574" s="258" t="s">
        <v>14</v>
      </c>
    </row>
    <row r="15575">
      <c r="A15575" s="257"/>
      <c r="B15575" s="258" t="s">
        <v>14</v>
      </c>
    </row>
    <row r="15576">
      <c r="A15576" s="257"/>
      <c r="B15576" s="258" t="s">
        <v>14</v>
      </c>
    </row>
    <row r="15577">
      <c r="A15577" s="257"/>
      <c r="B15577" s="258" t="s">
        <v>14</v>
      </c>
    </row>
    <row r="15578">
      <c r="A15578" s="257"/>
      <c r="B15578" s="258" t="s">
        <v>14</v>
      </c>
    </row>
    <row r="15579">
      <c r="A15579" s="257"/>
      <c r="B15579" s="258" t="s">
        <v>14</v>
      </c>
    </row>
    <row r="15580">
      <c r="A15580" s="257"/>
      <c r="B15580" s="258" t="s">
        <v>14</v>
      </c>
    </row>
    <row r="15581">
      <c r="A15581" s="257"/>
      <c r="B15581" s="258" t="s">
        <v>14</v>
      </c>
    </row>
    <row r="15582">
      <c r="A15582" s="257"/>
      <c r="B15582" s="258" t="s">
        <v>14</v>
      </c>
    </row>
    <row r="15583">
      <c r="A15583" s="257"/>
      <c r="B15583" s="258" t="s">
        <v>14</v>
      </c>
    </row>
    <row r="15584">
      <c r="A15584" s="257"/>
      <c r="B15584" s="258" t="s">
        <v>14</v>
      </c>
    </row>
    <row r="15585">
      <c r="A15585" s="257"/>
      <c r="B15585" s="258" t="s">
        <v>14</v>
      </c>
    </row>
    <row r="15586">
      <c r="A15586" s="257"/>
      <c r="B15586" s="258" t="s">
        <v>14</v>
      </c>
    </row>
    <row r="15587">
      <c r="A15587" s="257"/>
      <c r="B15587" s="258" t="s">
        <v>14</v>
      </c>
    </row>
    <row r="15588">
      <c r="A15588" s="257"/>
      <c r="B15588" s="258" t="s">
        <v>14</v>
      </c>
    </row>
    <row r="15589">
      <c r="A15589" s="257"/>
      <c r="B15589" s="258" t="s">
        <v>14</v>
      </c>
    </row>
    <row r="15590">
      <c r="A15590" s="257"/>
      <c r="B15590" s="258" t="s">
        <v>14</v>
      </c>
    </row>
    <row r="15591">
      <c r="A15591" s="257"/>
      <c r="B15591" s="258" t="s">
        <v>14</v>
      </c>
    </row>
    <row r="15592">
      <c r="A15592" s="257"/>
      <c r="B15592" s="258" t="s">
        <v>14</v>
      </c>
    </row>
    <row r="15593">
      <c r="A15593" s="257"/>
      <c r="B15593" s="258" t="s">
        <v>14</v>
      </c>
    </row>
    <row r="15594">
      <c r="A15594" s="257"/>
      <c r="B15594" s="258" t="s">
        <v>14</v>
      </c>
    </row>
    <row r="15595">
      <c r="A15595" s="257"/>
      <c r="B15595" s="258" t="s">
        <v>14</v>
      </c>
    </row>
    <row r="15596">
      <c r="A15596" s="257"/>
      <c r="B15596" s="258" t="s">
        <v>14</v>
      </c>
    </row>
    <row r="15597">
      <c r="A15597" s="257"/>
      <c r="B15597" s="258" t="s">
        <v>14</v>
      </c>
    </row>
    <row r="15598">
      <c r="A15598" s="257"/>
      <c r="B15598" s="258" t="s">
        <v>14</v>
      </c>
    </row>
    <row r="15599">
      <c r="A15599" s="257"/>
      <c r="B15599" s="258" t="s">
        <v>14</v>
      </c>
    </row>
    <row r="15600">
      <c r="A15600" s="257"/>
      <c r="B15600" s="258" t="s">
        <v>14</v>
      </c>
    </row>
    <row r="15601">
      <c r="A15601" s="257"/>
      <c r="B15601" s="258" t="s">
        <v>14</v>
      </c>
    </row>
    <row r="15602">
      <c r="A15602" s="257"/>
      <c r="B15602" s="258" t="s">
        <v>14</v>
      </c>
    </row>
    <row r="15603">
      <c r="A15603" s="257"/>
      <c r="B15603" s="258" t="s">
        <v>14</v>
      </c>
    </row>
    <row r="15604">
      <c r="A15604" s="257"/>
      <c r="B15604" s="258" t="s">
        <v>14</v>
      </c>
    </row>
    <row r="15605">
      <c r="A15605" s="257"/>
      <c r="B15605" s="258" t="s">
        <v>14</v>
      </c>
    </row>
    <row r="15606">
      <c r="A15606" s="257"/>
      <c r="B15606" s="258" t="s">
        <v>14</v>
      </c>
    </row>
    <row r="15607">
      <c r="A15607" s="257"/>
      <c r="B15607" s="258" t="s">
        <v>14</v>
      </c>
    </row>
    <row r="15608">
      <c r="A15608" s="257"/>
      <c r="B15608" s="258" t="s">
        <v>14</v>
      </c>
    </row>
    <row r="15609">
      <c r="A15609" s="257"/>
      <c r="B15609" s="258" t="s">
        <v>14</v>
      </c>
    </row>
    <row r="15610">
      <c r="A15610" s="257"/>
      <c r="B15610" s="258" t="s">
        <v>14</v>
      </c>
    </row>
    <row r="15611">
      <c r="A15611" s="257"/>
      <c r="B15611" s="258" t="s">
        <v>14</v>
      </c>
    </row>
    <row r="15612">
      <c r="A15612" s="257"/>
      <c r="B15612" s="258" t="s">
        <v>14</v>
      </c>
    </row>
    <row r="15613">
      <c r="A15613" s="257"/>
      <c r="B15613" s="258" t="s">
        <v>14</v>
      </c>
    </row>
    <row r="15614">
      <c r="A15614" s="257"/>
      <c r="B15614" s="258" t="s">
        <v>14</v>
      </c>
    </row>
    <row r="15615">
      <c r="A15615" s="257"/>
      <c r="B15615" s="258" t="s">
        <v>14</v>
      </c>
    </row>
    <row r="15616">
      <c r="A15616" s="257"/>
      <c r="B15616" s="258" t="s">
        <v>14</v>
      </c>
    </row>
    <row r="15617">
      <c r="A15617" s="257"/>
      <c r="B15617" s="258" t="s">
        <v>14</v>
      </c>
    </row>
    <row r="15618">
      <c r="A15618" s="257"/>
      <c r="B15618" s="258" t="s">
        <v>14</v>
      </c>
    </row>
    <row r="15619">
      <c r="A15619" s="257"/>
      <c r="B15619" s="258" t="s">
        <v>14</v>
      </c>
    </row>
    <row r="15620">
      <c r="A15620" s="257"/>
      <c r="B15620" s="258" t="s">
        <v>14</v>
      </c>
    </row>
    <row r="15621">
      <c r="A15621" s="257"/>
      <c r="B15621" s="258" t="s">
        <v>14</v>
      </c>
    </row>
    <row r="15622">
      <c r="A15622" s="257"/>
      <c r="B15622" s="258" t="s">
        <v>14</v>
      </c>
    </row>
    <row r="15623">
      <c r="A15623" s="257"/>
      <c r="B15623" s="258" t="s">
        <v>14</v>
      </c>
    </row>
    <row r="15624">
      <c r="A15624" s="257"/>
      <c r="B15624" s="258" t="s">
        <v>14</v>
      </c>
    </row>
    <row r="15625">
      <c r="A15625" s="257"/>
      <c r="B15625" s="258" t="s">
        <v>14</v>
      </c>
    </row>
    <row r="15626">
      <c r="A15626" s="257"/>
      <c r="B15626" s="258" t="s">
        <v>14</v>
      </c>
    </row>
    <row r="15627">
      <c r="A15627" s="257"/>
      <c r="B15627" s="258" t="s">
        <v>14</v>
      </c>
    </row>
    <row r="15628">
      <c r="A15628" s="257"/>
      <c r="B15628" s="258" t="s">
        <v>14</v>
      </c>
    </row>
    <row r="15629">
      <c r="A15629" s="257"/>
      <c r="B15629" s="258" t="s">
        <v>14</v>
      </c>
    </row>
    <row r="15630">
      <c r="A15630" s="257"/>
      <c r="B15630" s="258" t="s">
        <v>14</v>
      </c>
    </row>
    <row r="15631">
      <c r="A15631" s="257"/>
      <c r="B15631" s="258" t="s">
        <v>14</v>
      </c>
    </row>
    <row r="15632">
      <c r="A15632" s="257"/>
      <c r="B15632" s="258" t="s">
        <v>14</v>
      </c>
    </row>
    <row r="15633">
      <c r="A15633" s="257"/>
      <c r="B15633" s="258" t="s">
        <v>14</v>
      </c>
    </row>
    <row r="15634">
      <c r="A15634" s="257"/>
      <c r="B15634" s="258" t="s">
        <v>14</v>
      </c>
    </row>
    <row r="15635">
      <c r="A15635" s="257"/>
      <c r="B15635" s="258" t="s">
        <v>14</v>
      </c>
    </row>
    <row r="15636">
      <c r="A15636" s="257"/>
      <c r="B15636" s="258" t="s">
        <v>14</v>
      </c>
    </row>
    <row r="15637">
      <c r="A15637" s="257"/>
      <c r="B15637" s="258" t="s">
        <v>14</v>
      </c>
    </row>
    <row r="15638">
      <c r="A15638" s="257"/>
      <c r="B15638" s="258" t="s">
        <v>14</v>
      </c>
    </row>
    <row r="15639">
      <c r="A15639" s="257"/>
      <c r="B15639" s="258" t="s">
        <v>14</v>
      </c>
    </row>
    <row r="15640">
      <c r="A15640" s="257"/>
      <c r="B15640" s="258" t="s">
        <v>14</v>
      </c>
    </row>
    <row r="15641">
      <c r="A15641" s="257"/>
      <c r="B15641" s="258" t="s">
        <v>14</v>
      </c>
    </row>
    <row r="15642">
      <c r="A15642" s="257"/>
      <c r="B15642" s="258" t="s">
        <v>14</v>
      </c>
    </row>
    <row r="15643">
      <c r="A15643" s="257"/>
      <c r="B15643" s="258" t="s">
        <v>14</v>
      </c>
    </row>
    <row r="15644">
      <c r="A15644" s="257"/>
      <c r="B15644" s="258" t="s">
        <v>14</v>
      </c>
    </row>
    <row r="15645">
      <c r="A15645" s="257"/>
      <c r="B15645" s="258" t="s">
        <v>14</v>
      </c>
    </row>
    <row r="15646">
      <c r="A15646" s="257"/>
      <c r="B15646" s="258" t="s">
        <v>14</v>
      </c>
    </row>
    <row r="15647">
      <c r="A15647" s="257"/>
      <c r="B15647" s="258" t="s">
        <v>14</v>
      </c>
    </row>
    <row r="15648">
      <c r="A15648" s="257"/>
      <c r="B15648" s="258" t="s">
        <v>14</v>
      </c>
    </row>
    <row r="15649">
      <c r="A15649" s="257"/>
      <c r="B15649" s="258" t="s">
        <v>14</v>
      </c>
    </row>
    <row r="15650">
      <c r="A15650" s="257"/>
      <c r="B15650" s="258" t="s">
        <v>14</v>
      </c>
    </row>
    <row r="15651">
      <c r="A15651" s="257"/>
      <c r="B15651" s="258" t="s">
        <v>14</v>
      </c>
    </row>
    <row r="15652">
      <c r="A15652" s="257"/>
      <c r="B15652" s="258" t="s">
        <v>14</v>
      </c>
    </row>
    <row r="15653">
      <c r="A15653" s="257"/>
      <c r="B15653" s="258" t="s">
        <v>14</v>
      </c>
    </row>
    <row r="15654">
      <c r="A15654" s="257"/>
      <c r="B15654" s="258" t="s">
        <v>14</v>
      </c>
    </row>
    <row r="15655">
      <c r="A15655" s="257"/>
      <c r="B15655" s="258" t="s">
        <v>14</v>
      </c>
    </row>
    <row r="15656">
      <c r="A15656" s="257"/>
      <c r="B15656" s="258" t="s">
        <v>14</v>
      </c>
    </row>
    <row r="15657">
      <c r="A15657" s="257"/>
      <c r="B15657" s="258" t="s">
        <v>14</v>
      </c>
    </row>
    <row r="15658">
      <c r="A15658" s="257"/>
      <c r="B15658" s="258" t="s">
        <v>14</v>
      </c>
    </row>
    <row r="15659">
      <c r="A15659" s="257"/>
      <c r="B15659" s="258" t="s">
        <v>14</v>
      </c>
    </row>
    <row r="15660">
      <c r="A15660" s="257"/>
      <c r="B15660" s="258" t="s">
        <v>14</v>
      </c>
    </row>
    <row r="15661">
      <c r="A15661" s="257"/>
      <c r="B15661" s="258" t="s">
        <v>14</v>
      </c>
    </row>
    <row r="15662">
      <c r="A15662" s="257"/>
      <c r="B15662" s="258" t="s">
        <v>14</v>
      </c>
    </row>
    <row r="15663">
      <c r="A15663" s="257"/>
      <c r="B15663" s="258" t="s">
        <v>14</v>
      </c>
    </row>
    <row r="15664">
      <c r="A15664" s="257"/>
      <c r="B15664" s="258" t="s">
        <v>14</v>
      </c>
    </row>
    <row r="15665">
      <c r="A15665" s="257"/>
      <c r="B15665" s="258" t="s">
        <v>14</v>
      </c>
    </row>
    <row r="15666">
      <c r="A15666" s="257"/>
      <c r="B15666" s="258" t="s">
        <v>14</v>
      </c>
    </row>
    <row r="15667">
      <c r="A15667" s="257"/>
      <c r="B15667" s="258" t="s">
        <v>14</v>
      </c>
    </row>
    <row r="15668">
      <c r="A15668" s="257"/>
      <c r="B15668" s="258" t="s">
        <v>14</v>
      </c>
    </row>
    <row r="15669">
      <c r="A15669" s="257"/>
      <c r="B15669" s="258" t="s">
        <v>14</v>
      </c>
    </row>
    <row r="15670">
      <c r="A15670" s="257"/>
      <c r="B15670" s="258" t="s">
        <v>14</v>
      </c>
    </row>
    <row r="15671">
      <c r="A15671" s="257"/>
      <c r="B15671" s="258" t="s">
        <v>14</v>
      </c>
    </row>
    <row r="15672">
      <c r="A15672" s="257"/>
      <c r="B15672" s="258" t="s">
        <v>14</v>
      </c>
    </row>
    <row r="15673">
      <c r="A15673" s="257"/>
      <c r="B15673" s="258" t="s">
        <v>14</v>
      </c>
    </row>
    <row r="15674">
      <c r="A15674" s="257"/>
      <c r="B15674" s="258" t="s">
        <v>14</v>
      </c>
    </row>
    <row r="15675">
      <c r="A15675" s="257"/>
      <c r="B15675" s="258" t="s">
        <v>14</v>
      </c>
    </row>
    <row r="15676">
      <c r="A15676" s="257"/>
      <c r="B15676" s="258" t="s">
        <v>14</v>
      </c>
    </row>
    <row r="15677">
      <c r="A15677" s="257"/>
      <c r="B15677" s="258" t="s">
        <v>14</v>
      </c>
    </row>
    <row r="15678">
      <c r="A15678" s="257"/>
      <c r="B15678" s="258" t="s">
        <v>14</v>
      </c>
    </row>
    <row r="15679">
      <c r="A15679" s="257"/>
      <c r="B15679" s="258" t="s">
        <v>14</v>
      </c>
    </row>
    <row r="15680">
      <c r="A15680" s="257"/>
      <c r="B15680" s="258" t="s">
        <v>14</v>
      </c>
    </row>
    <row r="15681">
      <c r="A15681" s="257"/>
      <c r="B15681" s="258" t="s">
        <v>14</v>
      </c>
    </row>
    <row r="15682">
      <c r="A15682" s="257"/>
      <c r="B15682" s="258" t="s">
        <v>14</v>
      </c>
    </row>
    <row r="15683">
      <c r="A15683" s="257"/>
      <c r="B15683" s="258" t="s">
        <v>14</v>
      </c>
    </row>
    <row r="15684">
      <c r="A15684" s="257"/>
      <c r="B15684" s="258" t="s">
        <v>14</v>
      </c>
    </row>
    <row r="15685">
      <c r="A15685" s="257"/>
      <c r="B15685" s="258" t="s">
        <v>14</v>
      </c>
    </row>
    <row r="15686">
      <c r="A15686" s="257"/>
      <c r="B15686" s="258" t="s">
        <v>14</v>
      </c>
    </row>
    <row r="15687">
      <c r="A15687" s="257"/>
      <c r="B15687" s="258" t="s">
        <v>14</v>
      </c>
    </row>
    <row r="15688">
      <c r="A15688" s="257"/>
      <c r="B15688" s="258" t="s">
        <v>14</v>
      </c>
    </row>
    <row r="15689">
      <c r="A15689" s="257"/>
      <c r="B15689" s="258" t="s">
        <v>14</v>
      </c>
    </row>
    <row r="15690">
      <c r="A15690" s="257"/>
      <c r="B15690" s="258" t="s">
        <v>14</v>
      </c>
    </row>
    <row r="15691">
      <c r="A15691" s="257"/>
      <c r="B15691" s="258" t="s">
        <v>14</v>
      </c>
    </row>
    <row r="15692">
      <c r="A15692" s="257"/>
      <c r="B15692" s="258" t="s">
        <v>14</v>
      </c>
    </row>
    <row r="15693">
      <c r="A15693" s="257"/>
      <c r="B15693" s="258" t="s">
        <v>14</v>
      </c>
    </row>
    <row r="15694">
      <c r="A15694" s="257"/>
      <c r="B15694" s="258" t="s">
        <v>14</v>
      </c>
    </row>
    <row r="15695">
      <c r="A15695" s="257"/>
      <c r="B15695" s="258" t="s">
        <v>14</v>
      </c>
    </row>
    <row r="15696">
      <c r="A15696" s="257"/>
      <c r="B15696" s="258" t="s">
        <v>14</v>
      </c>
    </row>
    <row r="15697">
      <c r="A15697" s="257"/>
      <c r="B15697" s="258" t="s">
        <v>14</v>
      </c>
    </row>
    <row r="15698">
      <c r="A15698" s="257"/>
      <c r="B15698" s="258" t="s">
        <v>14</v>
      </c>
    </row>
    <row r="15699">
      <c r="A15699" s="257"/>
      <c r="B15699" s="258" t="s">
        <v>14</v>
      </c>
    </row>
    <row r="15700">
      <c r="A15700" s="257"/>
      <c r="B15700" s="258" t="s">
        <v>14</v>
      </c>
    </row>
    <row r="15701">
      <c r="A15701" s="257"/>
      <c r="B15701" s="258" t="s">
        <v>14</v>
      </c>
    </row>
    <row r="15702">
      <c r="A15702" s="257"/>
      <c r="B15702" s="258" t="s">
        <v>14</v>
      </c>
    </row>
    <row r="15703">
      <c r="A15703" s="257"/>
      <c r="B15703" s="258" t="s">
        <v>14</v>
      </c>
    </row>
    <row r="15704">
      <c r="A15704" s="257"/>
      <c r="B15704" s="258" t="s">
        <v>14</v>
      </c>
    </row>
    <row r="15705">
      <c r="A15705" s="257"/>
      <c r="B15705" s="258" t="s">
        <v>14</v>
      </c>
    </row>
    <row r="15706">
      <c r="A15706" s="257"/>
      <c r="B15706" s="258" t="s">
        <v>14</v>
      </c>
    </row>
    <row r="15707">
      <c r="A15707" s="257"/>
      <c r="B15707" s="258" t="s">
        <v>14</v>
      </c>
    </row>
    <row r="15708">
      <c r="A15708" s="257"/>
      <c r="B15708" s="258" t="s">
        <v>14</v>
      </c>
    </row>
    <row r="15709">
      <c r="A15709" s="257"/>
      <c r="B15709" s="258" t="s">
        <v>14</v>
      </c>
    </row>
    <row r="15710">
      <c r="A15710" s="257"/>
      <c r="B15710" s="258" t="s">
        <v>14</v>
      </c>
    </row>
    <row r="15711">
      <c r="A15711" s="257"/>
      <c r="B15711" s="258" t="s">
        <v>14</v>
      </c>
    </row>
    <row r="15712">
      <c r="A15712" s="257"/>
      <c r="B15712" s="258" t="s">
        <v>14</v>
      </c>
    </row>
    <row r="15713">
      <c r="A15713" s="257"/>
      <c r="B15713" s="258" t="s">
        <v>14</v>
      </c>
    </row>
    <row r="15714">
      <c r="A15714" s="257"/>
      <c r="B15714" s="258" t="s">
        <v>14</v>
      </c>
    </row>
    <row r="15715">
      <c r="A15715" s="257"/>
      <c r="B15715" s="258" t="s">
        <v>14</v>
      </c>
    </row>
    <row r="15716">
      <c r="A15716" s="257"/>
      <c r="B15716" s="258" t="s">
        <v>14</v>
      </c>
    </row>
    <row r="15717">
      <c r="A15717" s="257"/>
      <c r="B15717" s="258" t="s">
        <v>14</v>
      </c>
    </row>
    <row r="15718">
      <c r="A15718" s="257"/>
      <c r="B15718" s="258" t="s">
        <v>14</v>
      </c>
    </row>
    <row r="15719">
      <c r="A15719" s="257"/>
      <c r="B15719" s="258" t="s">
        <v>14</v>
      </c>
    </row>
    <row r="15720">
      <c r="A15720" s="257"/>
      <c r="B15720" s="258" t="s">
        <v>14</v>
      </c>
    </row>
    <row r="15721">
      <c r="A15721" s="257"/>
      <c r="B15721" s="258" t="s">
        <v>14</v>
      </c>
    </row>
    <row r="15722">
      <c r="A15722" s="257"/>
      <c r="B15722" s="258" t="s">
        <v>14</v>
      </c>
    </row>
    <row r="15723">
      <c r="A15723" s="257"/>
      <c r="B15723" s="258" t="s">
        <v>14</v>
      </c>
    </row>
    <row r="15724">
      <c r="A15724" s="257"/>
      <c r="B15724" s="258" t="s">
        <v>14</v>
      </c>
    </row>
    <row r="15725">
      <c r="A15725" s="257"/>
      <c r="B15725" s="258" t="s">
        <v>14</v>
      </c>
    </row>
    <row r="15726">
      <c r="A15726" s="257"/>
      <c r="B15726" s="258" t="s">
        <v>14</v>
      </c>
    </row>
    <row r="15727">
      <c r="A15727" s="257"/>
      <c r="B15727" s="258" t="s">
        <v>14</v>
      </c>
    </row>
    <row r="15728">
      <c r="A15728" s="257"/>
      <c r="B15728" s="258" t="s">
        <v>14</v>
      </c>
    </row>
    <row r="15729">
      <c r="A15729" s="257"/>
      <c r="B15729" s="258" t="s">
        <v>14</v>
      </c>
    </row>
    <row r="15730">
      <c r="A15730" s="257"/>
      <c r="B15730" s="258" t="s">
        <v>14</v>
      </c>
    </row>
    <row r="15731">
      <c r="A15731" s="257"/>
      <c r="B15731" s="258" t="s">
        <v>14</v>
      </c>
    </row>
    <row r="15732">
      <c r="A15732" s="257"/>
      <c r="B15732" s="258" t="s">
        <v>14</v>
      </c>
    </row>
    <row r="15733">
      <c r="A15733" s="257"/>
      <c r="B15733" s="258" t="s">
        <v>14</v>
      </c>
    </row>
    <row r="15734">
      <c r="A15734" s="257"/>
      <c r="B15734" s="258" t="s">
        <v>14</v>
      </c>
    </row>
    <row r="15735">
      <c r="A15735" s="257"/>
      <c r="B15735" s="258" t="s">
        <v>14</v>
      </c>
    </row>
    <row r="15736">
      <c r="A15736" s="257"/>
      <c r="B15736" s="258" t="s">
        <v>14</v>
      </c>
    </row>
    <row r="15737">
      <c r="A15737" s="257"/>
      <c r="B15737" s="258" t="s">
        <v>14</v>
      </c>
    </row>
    <row r="15738">
      <c r="A15738" s="257"/>
      <c r="B15738" s="258" t="s">
        <v>14</v>
      </c>
    </row>
    <row r="15739">
      <c r="A15739" s="257"/>
      <c r="B15739" s="258" t="s">
        <v>14</v>
      </c>
    </row>
    <row r="15740">
      <c r="A15740" s="257"/>
      <c r="B15740" s="258" t="s">
        <v>14</v>
      </c>
    </row>
    <row r="15741">
      <c r="A15741" s="257"/>
      <c r="B15741" s="258" t="s">
        <v>14</v>
      </c>
    </row>
    <row r="15742">
      <c r="A15742" s="257"/>
      <c r="B15742" s="258" t="s">
        <v>14</v>
      </c>
    </row>
    <row r="15743">
      <c r="A15743" s="257"/>
      <c r="B15743" s="258" t="s">
        <v>14</v>
      </c>
    </row>
    <row r="15744">
      <c r="A15744" s="257"/>
      <c r="B15744" s="258" t="s">
        <v>14</v>
      </c>
    </row>
    <row r="15745">
      <c r="A15745" s="257"/>
      <c r="B15745" s="258" t="s">
        <v>14</v>
      </c>
    </row>
    <row r="15746">
      <c r="A15746" s="257"/>
      <c r="B15746" s="258" t="s">
        <v>14</v>
      </c>
    </row>
    <row r="15747">
      <c r="A15747" s="257"/>
      <c r="B15747" s="258" t="s">
        <v>14</v>
      </c>
    </row>
    <row r="15748">
      <c r="A15748" s="257"/>
      <c r="B15748" s="258" t="s">
        <v>14</v>
      </c>
    </row>
    <row r="15749">
      <c r="A15749" s="257"/>
      <c r="B15749" s="258" t="s">
        <v>14</v>
      </c>
    </row>
    <row r="15750">
      <c r="A15750" s="257"/>
      <c r="B15750" s="258" t="s">
        <v>14</v>
      </c>
    </row>
    <row r="15751">
      <c r="A15751" s="257"/>
      <c r="B15751" s="258" t="s">
        <v>14</v>
      </c>
    </row>
    <row r="15752">
      <c r="A15752" s="257"/>
      <c r="B15752" s="258" t="s">
        <v>14</v>
      </c>
    </row>
    <row r="15753">
      <c r="A15753" s="257"/>
      <c r="B15753" s="258" t="s">
        <v>14</v>
      </c>
    </row>
    <row r="15754">
      <c r="A15754" s="257"/>
      <c r="B15754" s="258" t="s">
        <v>14</v>
      </c>
    </row>
    <row r="15755">
      <c r="A15755" s="257"/>
      <c r="B15755" s="258" t="s">
        <v>14</v>
      </c>
    </row>
    <row r="15756">
      <c r="A15756" s="257"/>
      <c r="B15756" s="258" t="s">
        <v>14</v>
      </c>
    </row>
    <row r="15757">
      <c r="A15757" s="257"/>
      <c r="B15757" s="258" t="s">
        <v>14</v>
      </c>
    </row>
    <row r="15758">
      <c r="A15758" s="257"/>
      <c r="B15758" s="258" t="s">
        <v>14</v>
      </c>
    </row>
    <row r="15759">
      <c r="A15759" s="257"/>
      <c r="B15759" s="258" t="s">
        <v>14</v>
      </c>
    </row>
    <row r="15760">
      <c r="A15760" s="257"/>
      <c r="B15760" s="258" t="s">
        <v>14</v>
      </c>
    </row>
    <row r="15761">
      <c r="A15761" s="257"/>
      <c r="B15761" s="258" t="s">
        <v>14</v>
      </c>
    </row>
    <row r="15762">
      <c r="A15762" s="257"/>
      <c r="B15762" s="258" t="s">
        <v>14</v>
      </c>
    </row>
    <row r="15763">
      <c r="A15763" s="257"/>
      <c r="B15763" s="258" t="s">
        <v>14</v>
      </c>
    </row>
    <row r="15764">
      <c r="A15764" s="257"/>
      <c r="B15764" s="258" t="s">
        <v>14</v>
      </c>
    </row>
    <row r="15765">
      <c r="A15765" s="257"/>
      <c r="B15765" s="258" t="s">
        <v>14</v>
      </c>
    </row>
    <row r="15766">
      <c r="A15766" s="257"/>
      <c r="B15766" s="258" t="s">
        <v>14</v>
      </c>
    </row>
    <row r="15767">
      <c r="A15767" s="257"/>
      <c r="B15767" s="258" t="s">
        <v>14</v>
      </c>
    </row>
    <row r="15768">
      <c r="A15768" s="257"/>
      <c r="B15768" s="258" t="s">
        <v>14</v>
      </c>
    </row>
    <row r="15769">
      <c r="A15769" s="257"/>
      <c r="B15769" s="258" t="s">
        <v>14</v>
      </c>
    </row>
    <row r="15770">
      <c r="A15770" s="257"/>
      <c r="B15770" s="258" t="s">
        <v>14</v>
      </c>
    </row>
    <row r="15771">
      <c r="A15771" s="257"/>
      <c r="B15771" s="258" t="s">
        <v>14</v>
      </c>
    </row>
    <row r="15772">
      <c r="A15772" s="257"/>
      <c r="B15772" s="258" t="s">
        <v>14</v>
      </c>
    </row>
    <row r="15773">
      <c r="A15773" s="257"/>
      <c r="B15773" s="258" t="s">
        <v>14</v>
      </c>
    </row>
    <row r="15774">
      <c r="A15774" s="257"/>
      <c r="B15774" s="258" t="s">
        <v>14</v>
      </c>
    </row>
    <row r="15775">
      <c r="A15775" s="257"/>
      <c r="B15775" s="258" t="s">
        <v>14</v>
      </c>
    </row>
    <row r="15776">
      <c r="A15776" s="257"/>
      <c r="B15776" s="258" t="s">
        <v>14</v>
      </c>
    </row>
    <row r="15777">
      <c r="A15777" s="257"/>
      <c r="B15777" s="258" t="s">
        <v>14</v>
      </c>
    </row>
    <row r="15778">
      <c r="A15778" s="257"/>
      <c r="B15778" s="258" t="s">
        <v>14</v>
      </c>
    </row>
    <row r="15779">
      <c r="A15779" s="257"/>
      <c r="B15779" s="258" t="s">
        <v>14</v>
      </c>
    </row>
    <row r="15780">
      <c r="A15780" s="257"/>
      <c r="B15780" s="258" t="s">
        <v>14</v>
      </c>
    </row>
    <row r="15781">
      <c r="A15781" s="257"/>
      <c r="B15781" s="258" t="s">
        <v>14</v>
      </c>
    </row>
    <row r="15782">
      <c r="A15782" s="257"/>
      <c r="B15782" s="258" t="s">
        <v>14</v>
      </c>
    </row>
    <row r="15783">
      <c r="A15783" s="257"/>
      <c r="B15783" s="258" t="s">
        <v>14</v>
      </c>
    </row>
    <row r="15784">
      <c r="A15784" s="257"/>
      <c r="B15784" s="258" t="s">
        <v>14</v>
      </c>
    </row>
    <row r="15785">
      <c r="A15785" s="257"/>
      <c r="B15785" s="258" t="s">
        <v>14</v>
      </c>
    </row>
    <row r="15786">
      <c r="A15786" s="257"/>
      <c r="B15786" s="258" t="s">
        <v>14</v>
      </c>
    </row>
    <row r="15787">
      <c r="A15787" s="257"/>
      <c r="B15787" s="258" t="s">
        <v>14</v>
      </c>
    </row>
    <row r="15788">
      <c r="A15788" s="257"/>
      <c r="B15788" s="258" t="s">
        <v>14</v>
      </c>
    </row>
    <row r="15789">
      <c r="A15789" s="257"/>
      <c r="B15789" s="258" t="s">
        <v>14</v>
      </c>
    </row>
    <row r="15790">
      <c r="A15790" s="257"/>
      <c r="B15790" s="258" t="s">
        <v>14</v>
      </c>
    </row>
    <row r="15791">
      <c r="A15791" s="257"/>
      <c r="B15791" s="258" t="s">
        <v>14</v>
      </c>
    </row>
    <row r="15792">
      <c r="A15792" s="257"/>
      <c r="B15792" s="258" t="s">
        <v>14</v>
      </c>
    </row>
    <row r="15793">
      <c r="A15793" s="257"/>
      <c r="B15793" s="258" t="s">
        <v>14</v>
      </c>
    </row>
    <row r="15794">
      <c r="A15794" s="257"/>
      <c r="B15794" s="258" t="s">
        <v>14</v>
      </c>
    </row>
    <row r="15795">
      <c r="A15795" s="257"/>
      <c r="B15795" s="258" t="s">
        <v>14</v>
      </c>
    </row>
    <row r="15796">
      <c r="A15796" s="257"/>
      <c r="B15796" s="258" t="s">
        <v>14</v>
      </c>
    </row>
    <row r="15797">
      <c r="A15797" s="257"/>
      <c r="B15797" s="258" t="s">
        <v>14</v>
      </c>
    </row>
    <row r="15798">
      <c r="A15798" s="257"/>
      <c r="B15798" s="258" t="s">
        <v>14</v>
      </c>
    </row>
    <row r="15799">
      <c r="A15799" s="257"/>
      <c r="B15799" s="258" t="s">
        <v>14</v>
      </c>
    </row>
    <row r="15800">
      <c r="A15800" s="257"/>
      <c r="B15800" s="258" t="s">
        <v>14</v>
      </c>
    </row>
    <row r="15801">
      <c r="A15801" s="257"/>
      <c r="B15801" s="258" t="s">
        <v>14</v>
      </c>
    </row>
    <row r="15802">
      <c r="A15802" s="257"/>
      <c r="B15802" s="258" t="s">
        <v>14</v>
      </c>
    </row>
    <row r="15803">
      <c r="A15803" s="257"/>
      <c r="B15803" s="258" t="s">
        <v>14</v>
      </c>
    </row>
    <row r="15804">
      <c r="A15804" s="257"/>
      <c r="B15804" s="258" t="s">
        <v>14</v>
      </c>
    </row>
    <row r="15805">
      <c r="A15805" s="257"/>
      <c r="B15805" s="258" t="s">
        <v>14</v>
      </c>
    </row>
    <row r="15806">
      <c r="A15806" s="257"/>
      <c r="B15806" s="258" t="s">
        <v>14</v>
      </c>
    </row>
    <row r="15807">
      <c r="A15807" s="257"/>
      <c r="B15807" s="258" t="s">
        <v>14</v>
      </c>
    </row>
    <row r="15808">
      <c r="A15808" s="257"/>
      <c r="B15808" s="258" t="s">
        <v>14</v>
      </c>
    </row>
    <row r="15809">
      <c r="A15809" s="257"/>
      <c r="B15809" s="258" t="s">
        <v>14</v>
      </c>
    </row>
    <row r="15810">
      <c r="A15810" s="257"/>
      <c r="B15810" s="258" t="s">
        <v>14</v>
      </c>
    </row>
    <row r="15811">
      <c r="A15811" s="257"/>
      <c r="B15811" s="258" t="s">
        <v>14</v>
      </c>
    </row>
    <row r="15812">
      <c r="A15812" s="257"/>
      <c r="B15812" s="258" t="s">
        <v>14</v>
      </c>
    </row>
    <row r="15813">
      <c r="A15813" s="257"/>
      <c r="B15813" s="258" t="s">
        <v>14</v>
      </c>
    </row>
    <row r="15814">
      <c r="A15814" s="257"/>
      <c r="B15814" s="258" t="s">
        <v>14</v>
      </c>
    </row>
    <row r="15815">
      <c r="A15815" s="257"/>
      <c r="B15815" s="258" t="s">
        <v>14</v>
      </c>
    </row>
    <row r="15816">
      <c r="A15816" s="257"/>
      <c r="B15816" s="258" t="s">
        <v>14</v>
      </c>
    </row>
    <row r="15817">
      <c r="A15817" s="257"/>
      <c r="B15817" s="258" t="s">
        <v>14</v>
      </c>
    </row>
    <row r="15818">
      <c r="A15818" s="257"/>
      <c r="B15818" s="258" t="s">
        <v>14</v>
      </c>
    </row>
    <row r="15819">
      <c r="A15819" s="257"/>
      <c r="B15819" s="258" t="s">
        <v>14</v>
      </c>
    </row>
    <row r="15820">
      <c r="A15820" s="257"/>
      <c r="B15820" s="258" t="s">
        <v>14</v>
      </c>
    </row>
    <row r="15821">
      <c r="A15821" s="257"/>
      <c r="B15821" s="258" t="s">
        <v>14</v>
      </c>
    </row>
    <row r="15822">
      <c r="A15822" s="257"/>
      <c r="B15822" s="258" t="s">
        <v>14</v>
      </c>
    </row>
    <row r="15823">
      <c r="A15823" s="257"/>
      <c r="B15823" s="258" t="s">
        <v>14</v>
      </c>
    </row>
    <row r="15824">
      <c r="A15824" s="257"/>
      <c r="B15824" s="258" t="s">
        <v>14</v>
      </c>
    </row>
    <row r="15825">
      <c r="A15825" s="257"/>
      <c r="B15825" s="258" t="s">
        <v>14</v>
      </c>
    </row>
    <row r="15826">
      <c r="A15826" s="257"/>
      <c r="B15826" s="258" t="s">
        <v>14</v>
      </c>
    </row>
    <row r="15827">
      <c r="A15827" s="257"/>
      <c r="B15827" s="258" t="s">
        <v>14</v>
      </c>
    </row>
    <row r="15828">
      <c r="A15828" s="257"/>
      <c r="B15828" s="258" t="s">
        <v>14</v>
      </c>
    </row>
    <row r="15829">
      <c r="A15829" s="257"/>
      <c r="B15829" s="258" t="s">
        <v>14</v>
      </c>
    </row>
    <row r="15830">
      <c r="A15830" s="257"/>
      <c r="B15830" s="258" t="s">
        <v>14</v>
      </c>
    </row>
    <row r="15831">
      <c r="A15831" s="257"/>
      <c r="B15831" s="258" t="s">
        <v>14</v>
      </c>
    </row>
    <row r="15832">
      <c r="A15832" s="257"/>
      <c r="B15832" s="258" t="s">
        <v>14</v>
      </c>
    </row>
    <row r="15833">
      <c r="A15833" s="257"/>
      <c r="B15833" s="258" t="s">
        <v>14</v>
      </c>
    </row>
    <row r="15834">
      <c r="A15834" s="257"/>
      <c r="B15834" s="258" t="s">
        <v>14</v>
      </c>
    </row>
    <row r="15835">
      <c r="A15835" s="257"/>
      <c r="B15835" s="258" t="s">
        <v>14</v>
      </c>
    </row>
    <row r="15836">
      <c r="A15836" s="257"/>
      <c r="B15836" s="258" t="s">
        <v>14</v>
      </c>
    </row>
    <row r="15837">
      <c r="A15837" s="257"/>
      <c r="B15837" s="258" t="s">
        <v>14</v>
      </c>
    </row>
    <row r="15838">
      <c r="A15838" s="257"/>
      <c r="B15838" s="258" t="s">
        <v>14</v>
      </c>
    </row>
    <row r="15839">
      <c r="A15839" s="257"/>
      <c r="B15839" s="258" t="s">
        <v>14</v>
      </c>
    </row>
    <row r="15840">
      <c r="A15840" s="257"/>
      <c r="B15840" s="258" t="s">
        <v>14</v>
      </c>
    </row>
    <row r="15841">
      <c r="A15841" s="257"/>
      <c r="B15841" s="258" t="s">
        <v>14</v>
      </c>
    </row>
    <row r="15842">
      <c r="A15842" s="257"/>
      <c r="B15842" s="258" t="s">
        <v>14</v>
      </c>
    </row>
    <row r="15843">
      <c r="A15843" s="257"/>
      <c r="B15843" s="258" t="s">
        <v>14</v>
      </c>
    </row>
    <row r="15844">
      <c r="A15844" s="257"/>
      <c r="B15844" s="258" t="s">
        <v>14</v>
      </c>
    </row>
    <row r="15845">
      <c r="A15845" s="257"/>
      <c r="B15845" s="258" t="s">
        <v>14</v>
      </c>
    </row>
    <row r="15846">
      <c r="A15846" s="257"/>
      <c r="B15846" s="258" t="s">
        <v>14</v>
      </c>
    </row>
    <row r="15847">
      <c r="A15847" s="257"/>
      <c r="B15847" s="258" t="s">
        <v>14</v>
      </c>
    </row>
    <row r="15848">
      <c r="A15848" s="257"/>
      <c r="B15848" s="258" t="s">
        <v>14</v>
      </c>
    </row>
    <row r="15849">
      <c r="A15849" s="257"/>
      <c r="B15849" s="258" t="s">
        <v>14</v>
      </c>
    </row>
    <row r="15850">
      <c r="A15850" s="257"/>
      <c r="B15850" s="258" t="s">
        <v>14</v>
      </c>
    </row>
    <row r="15851">
      <c r="A15851" s="257"/>
      <c r="B15851" s="258" t="s">
        <v>14</v>
      </c>
    </row>
    <row r="15852">
      <c r="A15852" s="257"/>
      <c r="B15852" s="258" t="s">
        <v>14</v>
      </c>
    </row>
    <row r="15853">
      <c r="A15853" s="257"/>
      <c r="B15853" s="258" t="s">
        <v>14</v>
      </c>
    </row>
    <row r="15854">
      <c r="A15854" s="257"/>
      <c r="B15854" s="258" t="s">
        <v>14</v>
      </c>
    </row>
    <row r="15855">
      <c r="A15855" s="257"/>
      <c r="B15855" s="258" t="s">
        <v>14</v>
      </c>
    </row>
    <row r="15856">
      <c r="A15856" s="257"/>
      <c r="B15856" s="258" t="s">
        <v>14</v>
      </c>
    </row>
    <row r="15857">
      <c r="A15857" s="257"/>
      <c r="B15857" s="258" t="s">
        <v>14</v>
      </c>
    </row>
    <row r="15858">
      <c r="A15858" s="257"/>
      <c r="B15858" s="258" t="s">
        <v>14</v>
      </c>
    </row>
    <row r="15859">
      <c r="A15859" s="257"/>
      <c r="B15859" s="258" t="s">
        <v>14</v>
      </c>
    </row>
    <row r="15860">
      <c r="A15860" s="257"/>
      <c r="B15860" s="258" t="s">
        <v>14</v>
      </c>
    </row>
    <row r="15861">
      <c r="A15861" s="257"/>
      <c r="B15861" s="258" t="s">
        <v>14</v>
      </c>
    </row>
    <row r="15862">
      <c r="A15862" s="257"/>
      <c r="B15862" s="258" t="s">
        <v>14</v>
      </c>
    </row>
    <row r="15863">
      <c r="A15863" s="257"/>
      <c r="B15863" s="258" t="s">
        <v>14</v>
      </c>
    </row>
    <row r="15864">
      <c r="A15864" s="257"/>
      <c r="B15864" s="258" t="s">
        <v>14</v>
      </c>
    </row>
    <row r="15865">
      <c r="A15865" s="257"/>
      <c r="B15865" s="258" t="s">
        <v>14</v>
      </c>
    </row>
    <row r="15866">
      <c r="A15866" s="257"/>
      <c r="B15866" s="258" t="s">
        <v>14</v>
      </c>
    </row>
    <row r="15867">
      <c r="A15867" s="257"/>
      <c r="B15867" s="258" t="s">
        <v>14</v>
      </c>
    </row>
    <row r="15868">
      <c r="A15868" s="257"/>
      <c r="B15868" s="258" t="s">
        <v>14</v>
      </c>
    </row>
    <row r="15869">
      <c r="A15869" s="257"/>
      <c r="B15869" s="258" t="s">
        <v>14</v>
      </c>
    </row>
    <row r="15870">
      <c r="A15870" s="257"/>
      <c r="B15870" s="258" t="s">
        <v>14</v>
      </c>
    </row>
    <row r="15871">
      <c r="A15871" s="257"/>
      <c r="B15871" s="258" t="s">
        <v>14</v>
      </c>
    </row>
    <row r="15872">
      <c r="A15872" s="257"/>
      <c r="B15872" s="258" t="s">
        <v>14</v>
      </c>
    </row>
    <row r="15873">
      <c r="A15873" s="257"/>
      <c r="B15873" s="258" t="s">
        <v>14</v>
      </c>
    </row>
    <row r="15874">
      <c r="A15874" s="257"/>
      <c r="B15874" s="258" t="s">
        <v>14</v>
      </c>
    </row>
    <row r="15875">
      <c r="A15875" s="257"/>
      <c r="B15875" s="258" t="s">
        <v>14</v>
      </c>
    </row>
    <row r="15876">
      <c r="A15876" s="257"/>
      <c r="B15876" s="258" t="s">
        <v>14</v>
      </c>
    </row>
    <row r="15877">
      <c r="A15877" s="257"/>
      <c r="B15877" s="258" t="s">
        <v>14</v>
      </c>
    </row>
    <row r="15878">
      <c r="A15878" s="257"/>
      <c r="B15878" s="258" t="s">
        <v>14</v>
      </c>
    </row>
    <row r="15879">
      <c r="A15879" s="257"/>
      <c r="B15879" s="258" t="s">
        <v>14</v>
      </c>
    </row>
    <row r="15880">
      <c r="A15880" s="257"/>
      <c r="B15880" s="258" t="s">
        <v>14</v>
      </c>
    </row>
    <row r="15881">
      <c r="A15881" s="257"/>
      <c r="B15881" s="258" t="s">
        <v>14</v>
      </c>
    </row>
    <row r="15882">
      <c r="A15882" s="257"/>
      <c r="B15882" s="258" t="s">
        <v>14</v>
      </c>
    </row>
    <row r="15883">
      <c r="A15883" s="257"/>
      <c r="B15883" s="258" t="s">
        <v>14</v>
      </c>
    </row>
    <row r="15884">
      <c r="A15884" s="257"/>
      <c r="B15884" s="258" t="s">
        <v>14</v>
      </c>
    </row>
    <row r="15885">
      <c r="A15885" s="257"/>
      <c r="B15885" s="258" t="s">
        <v>14</v>
      </c>
    </row>
    <row r="15886">
      <c r="A15886" s="257"/>
      <c r="B15886" s="258" t="s">
        <v>14</v>
      </c>
    </row>
    <row r="15887">
      <c r="A15887" s="257"/>
      <c r="B15887" s="258" t="s">
        <v>14</v>
      </c>
    </row>
    <row r="15888">
      <c r="A15888" s="257"/>
      <c r="B15888" s="258" t="s">
        <v>14</v>
      </c>
    </row>
    <row r="15889">
      <c r="A15889" s="257"/>
      <c r="B15889" s="258" t="s">
        <v>14</v>
      </c>
    </row>
    <row r="15890">
      <c r="A15890" s="257"/>
      <c r="B15890" s="258" t="s">
        <v>14</v>
      </c>
    </row>
    <row r="15891">
      <c r="A15891" s="257"/>
      <c r="B15891" s="258" t="s">
        <v>14</v>
      </c>
    </row>
    <row r="15892">
      <c r="A15892" s="257"/>
      <c r="B15892" s="258" t="s">
        <v>14</v>
      </c>
    </row>
    <row r="15893">
      <c r="A15893" s="257"/>
      <c r="B15893" s="258" t="s">
        <v>14</v>
      </c>
    </row>
    <row r="15894">
      <c r="A15894" s="257"/>
      <c r="B15894" s="258" t="s">
        <v>14</v>
      </c>
    </row>
    <row r="15895">
      <c r="A15895" s="257"/>
      <c r="B15895" s="258" t="s">
        <v>14</v>
      </c>
    </row>
    <row r="15896">
      <c r="A15896" s="257"/>
      <c r="B15896" s="258" t="s">
        <v>14</v>
      </c>
    </row>
    <row r="15897">
      <c r="A15897" s="257"/>
      <c r="B15897" s="258" t="s">
        <v>14</v>
      </c>
    </row>
    <row r="15898">
      <c r="A15898" s="257"/>
      <c r="B15898" s="258" t="s">
        <v>14</v>
      </c>
    </row>
    <row r="15899">
      <c r="A15899" s="257"/>
      <c r="B15899" s="258" t="s">
        <v>14</v>
      </c>
    </row>
    <row r="15900">
      <c r="A15900" s="257"/>
      <c r="B15900" s="258" t="s">
        <v>14</v>
      </c>
    </row>
    <row r="15901">
      <c r="A15901" s="257"/>
      <c r="B15901" s="258" t="s">
        <v>14</v>
      </c>
    </row>
    <row r="15902">
      <c r="A15902" s="257"/>
      <c r="B15902" s="258" t="s">
        <v>14</v>
      </c>
    </row>
    <row r="15903">
      <c r="A15903" s="257"/>
      <c r="B15903" s="258" t="s">
        <v>14</v>
      </c>
    </row>
    <row r="15904">
      <c r="A15904" s="257"/>
      <c r="B15904" s="258" t="s">
        <v>14</v>
      </c>
    </row>
    <row r="15905">
      <c r="A15905" s="257"/>
      <c r="B15905" s="258" t="s">
        <v>14</v>
      </c>
    </row>
    <row r="15906">
      <c r="A15906" s="257"/>
      <c r="B15906" s="258" t="s">
        <v>14</v>
      </c>
    </row>
    <row r="15907">
      <c r="A15907" s="257"/>
      <c r="B15907" s="258" t="s">
        <v>14</v>
      </c>
    </row>
    <row r="15908">
      <c r="A15908" s="257"/>
      <c r="B15908" s="258" t="s">
        <v>14</v>
      </c>
    </row>
    <row r="15909">
      <c r="A15909" s="257"/>
      <c r="B15909" s="258" t="s">
        <v>14</v>
      </c>
    </row>
    <row r="15910">
      <c r="A15910" s="257"/>
      <c r="B15910" s="258" t="s">
        <v>14</v>
      </c>
    </row>
    <row r="15911">
      <c r="A15911" s="257"/>
      <c r="B15911" s="258" t="s">
        <v>14</v>
      </c>
    </row>
    <row r="15912">
      <c r="A15912" s="257"/>
      <c r="B15912" s="258" t="s">
        <v>14</v>
      </c>
    </row>
    <row r="15913">
      <c r="A15913" s="257"/>
      <c r="B15913" s="258" t="s">
        <v>14</v>
      </c>
    </row>
    <row r="15914">
      <c r="A15914" s="257"/>
      <c r="B15914" s="258" t="s">
        <v>14</v>
      </c>
    </row>
    <row r="15915">
      <c r="A15915" s="257"/>
      <c r="B15915" s="258" t="s">
        <v>14</v>
      </c>
    </row>
    <row r="15916">
      <c r="A15916" s="257"/>
      <c r="B15916" s="258" t="s">
        <v>14</v>
      </c>
    </row>
    <row r="15917">
      <c r="A15917" s="257"/>
      <c r="B15917" s="258" t="s">
        <v>14</v>
      </c>
    </row>
    <row r="15918">
      <c r="A15918" s="257"/>
      <c r="B15918" s="258" t="s">
        <v>14</v>
      </c>
    </row>
    <row r="15919">
      <c r="A15919" s="257"/>
      <c r="B15919" s="258" t="s">
        <v>14</v>
      </c>
    </row>
    <row r="15920">
      <c r="A15920" s="257"/>
      <c r="B15920" s="258" t="s">
        <v>14</v>
      </c>
    </row>
    <row r="15921">
      <c r="A15921" s="257"/>
      <c r="B15921" s="258" t="s">
        <v>14</v>
      </c>
    </row>
    <row r="15922">
      <c r="A15922" s="257"/>
      <c r="B15922" s="258" t="s">
        <v>14</v>
      </c>
    </row>
    <row r="15923">
      <c r="A15923" s="257"/>
      <c r="B15923" s="258" t="s">
        <v>14</v>
      </c>
    </row>
    <row r="15924">
      <c r="A15924" s="257"/>
      <c r="B15924" s="258" t="s">
        <v>14</v>
      </c>
    </row>
    <row r="15925">
      <c r="A15925" s="257"/>
      <c r="B15925" s="258" t="s">
        <v>14</v>
      </c>
    </row>
    <row r="15926">
      <c r="A15926" s="257"/>
      <c r="B15926" s="258" t="s">
        <v>14</v>
      </c>
    </row>
    <row r="15927">
      <c r="A15927" s="257"/>
      <c r="B15927" s="258" t="s">
        <v>14</v>
      </c>
    </row>
    <row r="15928">
      <c r="A15928" s="257"/>
      <c r="B15928" s="258" t="s">
        <v>14</v>
      </c>
    </row>
    <row r="15929">
      <c r="A15929" s="257"/>
      <c r="B15929" s="258" t="s">
        <v>14</v>
      </c>
    </row>
    <row r="15930">
      <c r="A15930" s="257"/>
      <c r="B15930" s="258" t="s">
        <v>14</v>
      </c>
    </row>
    <row r="15931">
      <c r="A15931" s="257"/>
      <c r="B15931" s="258" t="s">
        <v>14</v>
      </c>
    </row>
    <row r="15932">
      <c r="A15932" s="257"/>
      <c r="B15932" s="258" t="s">
        <v>14</v>
      </c>
    </row>
    <row r="15933">
      <c r="A15933" s="257"/>
      <c r="B15933" s="258" t="s">
        <v>14</v>
      </c>
    </row>
    <row r="15934">
      <c r="A15934" s="257"/>
      <c r="B15934" s="258" t="s">
        <v>14</v>
      </c>
    </row>
    <row r="15935">
      <c r="A15935" s="257"/>
      <c r="B15935" s="258" t="s">
        <v>14</v>
      </c>
    </row>
    <row r="15936">
      <c r="A15936" s="257"/>
      <c r="B15936" s="258" t="s">
        <v>14</v>
      </c>
    </row>
    <row r="15937">
      <c r="A15937" s="257"/>
      <c r="B15937" s="258" t="s">
        <v>14</v>
      </c>
    </row>
    <row r="15938">
      <c r="A15938" s="257"/>
      <c r="B15938" s="258" t="s">
        <v>14</v>
      </c>
    </row>
    <row r="15939">
      <c r="A15939" s="257"/>
      <c r="B15939" s="258" t="s">
        <v>14</v>
      </c>
    </row>
    <row r="15940">
      <c r="A15940" s="257"/>
      <c r="B15940" s="258" t="s">
        <v>14</v>
      </c>
    </row>
    <row r="15941">
      <c r="A15941" s="257"/>
      <c r="B15941" s="258" t="s">
        <v>14</v>
      </c>
    </row>
    <row r="15942">
      <c r="A15942" s="257"/>
      <c r="B15942" s="258" t="s">
        <v>14</v>
      </c>
    </row>
    <row r="15943">
      <c r="A15943" s="257"/>
      <c r="B15943" s="258" t="s">
        <v>14</v>
      </c>
    </row>
    <row r="15944">
      <c r="A15944" s="257"/>
      <c r="B15944" s="258" t="s">
        <v>14</v>
      </c>
    </row>
    <row r="15945">
      <c r="A15945" s="257"/>
      <c r="B15945" s="258" t="s">
        <v>14</v>
      </c>
    </row>
    <row r="15946">
      <c r="A15946" s="257"/>
      <c r="B15946" s="258" t="s">
        <v>14</v>
      </c>
    </row>
    <row r="15947">
      <c r="A15947" s="257"/>
      <c r="B15947" s="258" t="s">
        <v>14</v>
      </c>
    </row>
    <row r="15948">
      <c r="A15948" s="257"/>
      <c r="B15948" s="258" t="s">
        <v>14</v>
      </c>
    </row>
    <row r="15949">
      <c r="A15949" s="257"/>
      <c r="B15949" s="258" t="s">
        <v>14</v>
      </c>
    </row>
    <row r="15950">
      <c r="A15950" s="257"/>
      <c r="B15950" s="258" t="s">
        <v>14</v>
      </c>
    </row>
    <row r="15951">
      <c r="A15951" s="257"/>
      <c r="B15951" s="258" t="s">
        <v>14</v>
      </c>
    </row>
    <row r="15952">
      <c r="A15952" s="257"/>
      <c r="B15952" s="258" t="s">
        <v>14</v>
      </c>
    </row>
    <row r="15953">
      <c r="A15953" s="257"/>
      <c r="B15953" s="258" t="s">
        <v>14</v>
      </c>
    </row>
    <row r="15954">
      <c r="A15954" s="257"/>
      <c r="B15954" s="258" t="s">
        <v>14</v>
      </c>
    </row>
    <row r="15955">
      <c r="A15955" s="257"/>
      <c r="B15955" s="258" t="s">
        <v>14</v>
      </c>
    </row>
    <row r="15956">
      <c r="A15956" s="257"/>
      <c r="B15956" s="258" t="s">
        <v>14</v>
      </c>
    </row>
    <row r="15957">
      <c r="A15957" s="257"/>
      <c r="B15957" s="258" t="s">
        <v>14</v>
      </c>
    </row>
    <row r="15958">
      <c r="A15958" s="257"/>
      <c r="B15958" s="258" t="s">
        <v>14</v>
      </c>
    </row>
    <row r="15959">
      <c r="A15959" s="257"/>
      <c r="B15959" s="258" t="s">
        <v>14</v>
      </c>
    </row>
    <row r="15960">
      <c r="A15960" s="257"/>
      <c r="B15960" s="258" t="s">
        <v>14</v>
      </c>
    </row>
    <row r="15961">
      <c r="A15961" s="257"/>
      <c r="B15961" s="258" t="s">
        <v>14</v>
      </c>
    </row>
    <row r="15962">
      <c r="A15962" s="257"/>
      <c r="B15962" s="258" t="s">
        <v>14</v>
      </c>
    </row>
    <row r="15963">
      <c r="A15963" s="257"/>
      <c r="B15963" s="258" t="s">
        <v>14</v>
      </c>
    </row>
    <row r="15964">
      <c r="A15964" s="257"/>
      <c r="B15964" s="258" t="s">
        <v>14</v>
      </c>
    </row>
    <row r="15965">
      <c r="A15965" s="257"/>
      <c r="B15965" s="258" t="s">
        <v>14</v>
      </c>
    </row>
    <row r="15966">
      <c r="A15966" s="257"/>
      <c r="B15966" s="258" t="s">
        <v>14</v>
      </c>
    </row>
    <row r="15967">
      <c r="A15967" s="257"/>
      <c r="B15967" s="258" t="s">
        <v>14</v>
      </c>
    </row>
    <row r="15968">
      <c r="A15968" s="257"/>
      <c r="B15968" s="258" t="s">
        <v>14</v>
      </c>
    </row>
    <row r="15969">
      <c r="A15969" s="257"/>
      <c r="B15969" s="258" t="s">
        <v>14</v>
      </c>
    </row>
    <row r="15970">
      <c r="A15970" s="257"/>
      <c r="B15970" s="258" t="s">
        <v>14</v>
      </c>
    </row>
    <row r="15971">
      <c r="A15971" s="257"/>
      <c r="B15971" s="258" t="s">
        <v>14</v>
      </c>
    </row>
    <row r="15972">
      <c r="A15972" s="257"/>
      <c r="B15972" s="258" t="s">
        <v>14</v>
      </c>
    </row>
    <row r="15973">
      <c r="A15973" s="257"/>
      <c r="B15973" s="258" t="s">
        <v>14</v>
      </c>
    </row>
    <row r="15974">
      <c r="A15974" s="257"/>
      <c r="B15974" s="258" t="s">
        <v>14</v>
      </c>
    </row>
    <row r="15975">
      <c r="A15975" s="257"/>
      <c r="B15975" s="258" t="s">
        <v>14</v>
      </c>
    </row>
    <row r="15976">
      <c r="A15976" s="257"/>
      <c r="B15976" s="258" t="s">
        <v>14</v>
      </c>
    </row>
    <row r="15977">
      <c r="A15977" s="257"/>
      <c r="B15977" s="258" t="s">
        <v>14</v>
      </c>
    </row>
    <row r="15978">
      <c r="A15978" s="257"/>
      <c r="B15978" s="258" t="s">
        <v>14</v>
      </c>
    </row>
    <row r="15979">
      <c r="A15979" s="257"/>
      <c r="B15979" s="258" t="s">
        <v>14</v>
      </c>
    </row>
    <row r="15980">
      <c r="A15980" s="257"/>
      <c r="B15980" s="258" t="s">
        <v>14</v>
      </c>
    </row>
    <row r="15981">
      <c r="A15981" s="257"/>
      <c r="B15981" s="258" t="s">
        <v>14</v>
      </c>
    </row>
    <row r="15982">
      <c r="A15982" s="257"/>
      <c r="B15982" s="258" t="s">
        <v>14</v>
      </c>
    </row>
    <row r="15983">
      <c r="A15983" s="257"/>
      <c r="B15983" s="258" t="s">
        <v>14</v>
      </c>
    </row>
    <row r="15984">
      <c r="A15984" s="257"/>
      <c r="B15984" s="258" t="s">
        <v>14</v>
      </c>
    </row>
    <row r="15985">
      <c r="A15985" s="257"/>
      <c r="B15985" s="258" t="s">
        <v>14</v>
      </c>
    </row>
    <row r="15986">
      <c r="A15986" s="257"/>
      <c r="B15986" s="258" t="s">
        <v>14</v>
      </c>
    </row>
    <row r="15987">
      <c r="A15987" s="257"/>
      <c r="B15987" s="258" t="s">
        <v>14</v>
      </c>
    </row>
    <row r="15988">
      <c r="A15988" s="257"/>
      <c r="B15988" s="258" t="s">
        <v>14</v>
      </c>
    </row>
    <row r="15989">
      <c r="A15989" s="257"/>
      <c r="B15989" s="258" t="s">
        <v>14</v>
      </c>
    </row>
    <row r="15990">
      <c r="A15990" s="257"/>
      <c r="B15990" s="258" t="s">
        <v>14</v>
      </c>
    </row>
    <row r="15991">
      <c r="A15991" s="257"/>
      <c r="B15991" s="258" t="s">
        <v>14</v>
      </c>
    </row>
    <row r="15992">
      <c r="A15992" s="257"/>
      <c r="B15992" s="258" t="s">
        <v>14</v>
      </c>
    </row>
    <row r="15993">
      <c r="A15993" s="257"/>
      <c r="B15993" s="258" t="s">
        <v>14</v>
      </c>
    </row>
    <row r="15994">
      <c r="A15994" s="257"/>
      <c r="B15994" s="258" t="s">
        <v>14</v>
      </c>
    </row>
    <row r="15995">
      <c r="A15995" s="257"/>
      <c r="B15995" s="258" t="s">
        <v>14</v>
      </c>
    </row>
    <row r="15996">
      <c r="A15996" s="257"/>
      <c r="B15996" s="258" t="s">
        <v>14</v>
      </c>
    </row>
    <row r="15997">
      <c r="A15997" s="257"/>
      <c r="B15997" s="258" t="s">
        <v>14</v>
      </c>
    </row>
    <row r="15998">
      <c r="A15998" s="257"/>
      <c r="B15998" s="258" t="s">
        <v>14</v>
      </c>
    </row>
    <row r="15999">
      <c r="A15999" s="257"/>
      <c r="B15999" s="258" t="s">
        <v>14</v>
      </c>
    </row>
    <row r="16000">
      <c r="A16000" s="257"/>
      <c r="B16000" s="258" t="s">
        <v>14</v>
      </c>
    </row>
    <row r="16001">
      <c r="A16001" s="257"/>
      <c r="B16001" s="258" t="s">
        <v>14</v>
      </c>
    </row>
    <row r="16002">
      <c r="A16002" s="257"/>
      <c r="B16002" s="258" t="s">
        <v>14</v>
      </c>
    </row>
    <row r="16003">
      <c r="A16003" s="257"/>
      <c r="B16003" s="258" t="s">
        <v>14</v>
      </c>
    </row>
    <row r="16004">
      <c r="A16004" s="257"/>
      <c r="B16004" s="258" t="s">
        <v>14</v>
      </c>
    </row>
    <row r="16005">
      <c r="A16005" s="257"/>
      <c r="B16005" s="258" t="s">
        <v>14</v>
      </c>
    </row>
    <row r="16006">
      <c r="A16006" s="257"/>
      <c r="B16006" s="258" t="s">
        <v>14</v>
      </c>
    </row>
    <row r="16007">
      <c r="A16007" s="257"/>
      <c r="B16007" s="258" t="s">
        <v>14</v>
      </c>
    </row>
    <row r="16008">
      <c r="A16008" s="257"/>
      <c r="B16008" s="258" t="s">
        <v>14</v>
      </c>
    </row>
    <row r="16009">
      <c r="A16009" s="257"/>
      <c r="B16009" s="258" t="s">
        <v>14</v>
      </c>
    </row>
    <row r="16010">
      <c r="A16010" s="257"/>
      <c r="B16010" s="258" t="s">
        <v>14</v>
      </c>
    </row>
    <row r="16011">
      <c r="A16011" s="257"/>
      <c r="B16011" s="258" t="s">
        <v>14</v>
      </c>
    </row>
    <row r="16012">
      <c r="A16012" s="257"/>
      <c r="B16012" s="258" t="s">
        <v>14</v>
      </c>
    </row>
    <row r="16013">
      <c r="A16013" s="257"/>
      <c r="B16013" s="258" t="s">
        <v>14</v>
      </c>
    </row>
    <row r="16014">
      <c r="A16014" s="257"/>
      <c r="B16014" s="258" t="s">
        <v>14</v>
      </c>
    </row>
    <row r="16015">
      <c r="A16015" s="257"/>
      <c r="B16015" s="258" t="s">
        <v>14</v>
      </c>
    </row>
    <row r="16016">
      <c r="A16016" s="257"/>
      <c r="B16016" s="258" t="s">
        <v>14</v>
      </c>
    </row>
    <row r="16017">
      <c r="A16017" s="257"/>
      <c r="B16017" s="258" t="s">
        <v>14</v>
      </c>
    </row>
    <row r="16018">
      <c r="A16018" s="257"/>
      <c r="B16018" s="258" t="s">
        <v>14</v>
      </c>
    </row>
    <row r="16019">
      <c r="A16019" s="257"/>
      <c r="B16019" s="258" t="s">
        <v>14</v>
      </c>
    </row>
    <row r="16020">
      <c r="A16020" s="257"/>
      <c r="B16020" s="258" t="s">
        <v>14</v>
      </c>
    </row>
    <row r="16021">
      <c r="A16021" s="257"/>
      <c r="B16021" s="258" t="s">
        <v>14</v>
      </c>
    </row>
    <row r="16022">
      <c r="A16022" s="257"/>
      <c r="B16022" s="258" t="s">
        <v>14</v>
      </c>
    </row>
    <row r="16023">
      <c r="A16023" s="257"/>
      <c r="B16023" s="258" t="s">
        <v>14</v>
      </c>
    </row>
    <row r="16024">
      <c r="A16024" s="257"/>
      <c r="B16024" s="258" t="s">
        <v>14</v>
      </c>
    </row>
    <row r="16025">
      <c r="A16025" s="257"/>
      <c r="B16025" s="258" t="s">
        <v>14</v>
      </c>
    </row>
    <row r="16026">
      <c r="A16026" s="257"/>
      <c r="B16026" s="258" t="s">
        <v>14</v>
      </c>
    </row>
    <row r="16027">
      <c r="A16027" s="257"/>
      <c r="B16027" s="258" t="s">
        <v>14</v>
      </c>
    </row>
    <row r="16028">
      <c r="A16028" s="257"/>
      <c r="B16028" s="258" t="s">
        <v>14</v>
      </c>
    </row>
    <row r="16029">
      <c r="A16029" s="257"/>
      <c r="B16029" s="258" t="s">
        <v>14</v>
      </c>
    </row>
    <row r="16030">
      <c r="A16030" s="257"/>
      <c r="B16030" s="258" t="s">
        <v>14</v>
      </c>
    </row>
    <row r="16031">
      <c r="A16031" s="257"/>
      <c r="B16031" s="258" t="s">
        <v>14</v>
      </c>
    </row>
    <row r="16032">
      <c r="A16032" s="257"/>
      <c r="B16032" s="258" t="s">
        <v>14</v>
      </c>
    </row>
    <row r="16033">
      <c r="A16033" s="257"/>
      <c r="B16033" s="258" t="s">
        <v>14</v>
      </c>
    </row>
    <row r="16034">
      <c r="A16034" s="257"/>
      <c r="B16034" s="258" t="s">
        <v>14</v>
      </c>
    </row>
    <row r="16035">
      <c r="A16035" s="257"/>
      <c r="B16035" s="258" t="s">
        <v>14</v>
      </c>
    </row>
    <row r="16036">
      <c r="A16036" s="257"/>
      <c r="B16036" s="258" t="s">
        <v>14</v>
      </c>
    </row>
    <row r="16037">
      <c r="A16037" s="257"/>
      <c r="B16037" s="258" t="s">
        <v>14</v>
      </c>
    </row>
    <row r="16038">
      <c r="A16038" s="257"/>
      <c r="B16038" s="258" t="s">
        <v>14</v>
      </c>
    </row>
    <row r="16039">
      <c r="A16039" s="257"/>
      <c r="B16039" s="258" t="s">
        <v>14</v>
      </c>
    </row>
    <row r="16040">
      <c r="A16040" s="257"/>
      <c r="B16040" s="258" t="s">
        <v>14</v>
      </c>
    </row>
    <row r="16041">
      <c r="A16041" s="257"/>
      <c r="B16041" s="258" t="s">
        <v>14</v>
      </c>
    </row>
    <row r="16042">
      <c r="A16042" s="257"/>
      <c r="B16042" s="258" t="s">
        <v>14</v>
      </c>
    </row>
    <row r="16043">
      <c r="A16043" s="257"/>
      <c r="B16043" s="258" t="s">
        <v>14</v>
      </c>
    </row>
    <row r="16044">
      <c r="A16044" s="257"/>
      <c r="B16044" s="258" t="s">
        <v>14</v>
      </c>
    </row>
    <row r="16045">
      <c r="A16045" s="257"/>
      <c r="B16045" s="258" t="s">
        <v>14</v>
      </c>
    </row>
    <row r="16046">
      <c r="A16046" s="257"/>
      <c r="B16046" s="258" t="s">
        <v>14</v>
      </c>
    </row>
    <row r="16047">
      <c r="A16047" s="257"/>
      <c r="B16047" s="258" t="s">
        <v>14</v>
      </c>
    </row>
    <row r="16048">
      <c r="A16048" s="257"/>
      <c r="B16048" s="258" t="s">
        <v>14</v>
      </c>
    </row>
    <row r="16049">
      <c r="A16049" s="257"/>
      <c r="B16049" s="258" t="s">
        <v>14</v>
      </c>
    </row>
    <row r="16050">
      <c r="A16050" s="257"/>
      <c r="B16050" s="258" t="s">
        <v>14</v>
      </c>
    </row>
    <row r="16051">
      <c r="A16051" s="257"/>
      <c r="B16051" s="258" t="s">
        <v>14</v>
      </c>
    </row>
    <row r="16052">
      <c r="A16052" s="257"/>
      <c r="B16052" s="258" t="s">
        <v>14</v>
      </c>
    </row>
    <row r="16053">
      <c r="A16053" s="257"/>
      <c r="B16053" s="258" t="s">
        <v>14</v>
      </c>
    </row>
    <row r="16054">
      <c r="A16054" s="257"/>
      <c r="B16054" s="258" t="s">
        <v>14</v>
      </c>
    </row>
    <row r="16055">
      <c r="A16055" s="257"/>
      <c r="B16055" s="258" t="s">
        <v>14</v>
      </c>
    </row>
    <row r="16056">
      <c r="A16056" s="257"/>
      <c r="B16056" s="258" t="s">
        <v>14</v>
      </c>
    </row>
    <row r="16057">
      <c r="A16057" s="257"/>
      <c r="B16057" s="258" t="s">
        <v>14</v>
      </c>
    </row>
    <row r="16058">
      <c r="A16058" s="257"/>
      <c r="B16058" s="258" t="s">
        <v>14</v>
      </c>
    </row>
    <row r="16059">
      <c r="A16059" s="257"/>
      <c r="B16059" s="258" t="s">
        <v>14</v>
      </c>
    </row>
    <row r="16060">
      <c r="A16060" s="257"/>
      <c r="B16060" s="258" t="s">
        <v>14</v>
      </c>
    </row>
    <row r="16061">
      <c r="A16061" s="257"/>
      <c r="B16061" s="258" t="s">
        <v>14</v>
      </c>
    </row>
    <row r="16062">
      <c r="A16062" s="257"/>
      <c r="B16062" s="258" t="s">
        <v>14</v>
      </c>
    </row>
    <row r="16063">
      <c r="A16063" s="257"/>
      <c r="B16063" s="258" t="s">
        <v>14</v>
      </c>
    </row>
    <row r="16064">
      <c r="A16064" s="257"/>
      <c r="B16064" s="258" t="s">
        <v>14</v>
      </c>
    </row>
    <row r="16065">
      <c r="A16065" s="257"/>
      <c r="B16065" s="258" t="s">
        <v>14</v>
      </c>
    </row>
    <row r="16066">
      <c r="A16066" s="257"/>
      <c r="B16066" s="258" t="s">
        <v>14</v>
      </c>
    </row>
    <row r="16067">
      <c r="A16067" s="257"/>
      <c r="B16067" s="258" t="s">
        <v>14</v>
      </c>
    </row>
    <row r="16068">
      <c r="A16068" s="257"/>
      <c r="B16068" s="258" t="s">
        <v>14</v>
      </c>
    </row>
    <row r="16069">
      <c r="A16069" s="257"/>
      <c r="B16069" s="258" t="s">
        <v>14</v>
      </c>
    </row>
    <row r="16070">
      <c r="A16070" s="257"/>
      <c r="B16070" s="258" t="s">
        <v>14</v>
      </c>
    </row>
    <row r="16071">
      <c r="A16071" s="257"/>
      <c r="B16071" s="258" t="s">
        <v>14</v>
      </c>
    </row>
    <row r="16072">
      <c r="A16072" s="257"/>
      <c r="B16072" s="258" t="s">
        <v>14</v>
      </c>
    </row>
    <row r="16073">
      <c r="A16073" s="257"/>
      <c r="B16073" s="258" t="s">
        <v>14</v>
      </c>
    </row>
    <row r="16074">
      <c r="A16074" s="257"/>
      <c r="B16074" s="258" t="s">
        <v>14</v>
      </c>
    </row>
    <row r="16075">
      <c r="A16075" s="257"/>
      <c r="B16075" s="258" t="s">
        <v>14</v>
      </c>
    </row>
    <row r="16076">
      <c r="A16076" s="257"/>
      <c r="B16076" s="258" t="s">
        <v>14</v>
      </c>
    </row>
    <row r="16077">
      <c r="A16077" s="257"/>
      <c r="B16077" s="258" t="s">
        <v>14</v>
      </c>
    </row>
    <row r="16078">
      <c r="A16078" s="257"/>
      <c r="B16078" s="258" t="s">
        <v>14</v>
      </c>
    </row>
    <row r="16079">
      <c r="A16079" s="257"/>
      <c r="B16079" s="258" t="s">
        <v>14</v>
      </c>
    </row>
    <row r="16080">
      <c r="A16080" s="257"/>
      <c r="B16080" s="258" t="s">
        <v>14</v>
      </c>
    </row>
    <row r="16081">
      <c r="A16081" s="257"/>
      <c r="B16081" s="258" t="s">
        <v>14</v>
      </c>
    </row>
    <row r="16082">
      <c r="A16082" s="257"/>
      <c r="B16082" s="258" t="s">
        <v>14</v>
      </c>
    </row>
    <row r="16083">
      <c r="A16083" s="257"/>
      <c r="B16083" s="258" t="s">
        <v>14</v>
      </c>
    </row>
    <row r="16084">
      <c r="A16084" s="257"/>
      <c r="B16084" s="258" t="s">
        <v>14</v>
      </c>
    </row>
    <row r="16085">
      <c r="A16085" s="257"/>
      <c r="B16085" s="258" t="s">
        <v>14</v>
      </c>
    </row>
    <row r="16086">
      <c r="A16086" s="257"/>
      <c r="B16086" s="258" t="s">
        <v>14</v>
      </c>
    </row>
    <row r="16087">
      <c r="A16087" s="257"/>
      <c r="B16087" s="258" t="s">
        <v>14</v>
      </c>
    </row>
    <row r="16088">
      <c r="A16088" s="257"/>
      <c r="B16088" s="258" t="s">
        <v>14</v>
      </c>
    </row>
    <row r="16089">
      <c r="A16089" s="257"/>
      <c r="B16089" s="258" t="s">
        <v>14</v>
      </c>
    </row>
    <row r="16090">
      <c r="A16090" s="257"/>
      <c r="B16090" s="258" t="s">
        <v>14</v>
      </c>
    </row>
    <row r="16091">
      <c r="A16091" s="257"/>
      <c r="B16091" s="258" t="s">
        <v>14</v>
      </c>
    </row>
    <row r="16092">
      <c r="A16092" s="257"/>
      <c r="B16092" s="258" t="s">
        <v>14</v>
      </c>
    </row>
    <row r="16093">
      <c r="A16093" s="257"/>
      <c r="B16093" s="258" t="s">
        <v>14</v>
      </c>
    </row>
    <row r="16094">
      <c r="A16094" s="257"/>
      <c r="B16094" s="258" t="s">
        <v>14</v>
      </c>
    </row>
    <row r="16095">
      <c r="A16095" s="257"/>
      <c r="B16095" s="258" t="s">
        <v>14</v>
      </c>
    </row>
    <row r="16096">
      <c r="A16096" s="257"/>
      <c r="B16096" s="258" t="s">
        <v>14</v>
      </c>
    </row>
    <row r="16097">
      <c r="A16097" s="257"/>
      <c r="B16097" s="258" t="s">
        <v>14</v>
      </c>
    </row>
    <row r="16098">
      <c r="A16098" s="257"/>
      <c r="B16098" s="258" t="s">
        <v>14</v>
      </c>
    </row>
    <row r="16099">
      <c r="A16099" s="257"/>
      <c r="B16099" s="258" t="s">
        <v>14</v>
      </c>
    </row>
    <row r="16100">
      <c r="A16100" s="257"/>
      <c r="B16100" s="258" t="s">
        <v>14</v>
      </c>
    </row>
    <row r="16101">
      <c r="A16101" s="257"/>
      <c r="B16101" s="258" t="s">
        <v>14</v>
      </c>
    </row>
    <row r="16102">
      <c r="A16102" s="257"/>
      <c r="B16102" s="258" t="s">
        <v>14</v>
      </c>
    </row>
    <row r="16103">
      <c r="A16103" s="257"/>
      <c r="B16103" s="258" t="s">
        <v>14</v>
      </c>
    </row>
    <row r="16104">
      <c r="A16104" s="257"/>
      <c r="B16104" s="258" t="s">
        <v>14</v>
      </c>
    </row>
    <row r="16105">
      <c r="A16105" s="257"/>
      <c r="B16105" s="258" t="s">
        <v>14</v>
      </c>
    </row>
    <row r="16106">
      <c r="A16106" s="257"/>
      <c r="B16106" s="258" t="s">
        <v>14</v>
      </c>
    </row>
    <row r="16107">
      <c r="A16107" s="257"/>
      <c r="B16107" s="258" t="s">
        <v>14</v>
      </c>
    </row>
    <row r="16108">
      <c r="A16108" s="257"/>
      <c r="B16108" s="258" t="s">
        <v>14</v>
      </c>
    </row>
    <row r="16109">
      <c r="A16109" s="257"/>
      <c r="B16109" s="258" t="s">
        <v>14</v>
      </c>
    </row>
    <row r="16110">
      <c r="A16110" s="257"/>
      <c r="B16110" s="258" t="s">
        <v>14</v>
      </c>
    </row>
    <row r="16111">
      <c r="A16111" s="257"/>
      <c r="B16111" s="258" t="s">
        <v>14</v>
      </c>
    </row>
    <row r="16112">
      <c r="A16112" s="257"/>
      <c r="B16112" s="258" t="s">
        <v>14</v>
      </c>
    </row>
    <row r="16113">
      <c r="A16113" s="257"/>
      <c r="B16113" s="258" t="s">
        <v>14</v>
      </c>
    </row>
    <row r="16114">
      <c r="A16114" s="257"/>
      <c r="B16114" s="258" t="s">
        <v>14</v>
      </c>
    </row>
    <row r="16115">
      <c r="A16115" s="257"/>
      <c r="B16115" s="258" t="s">
        <v>14</v>
      </c>
    </row>
    <row r="16116">
      <c r="A16116" s="257"/>
      <c r="B16116" s="258" t="s">
        <v>14</v>
      </c>
    </row>
    <row r="16117">
      <c r="A16117" s="257"/>
      <c r="B16117" s="258" t="s">
        <v>14</v>
      </c>
    </row>
    <row r="16118">
      <c r="A16118" s="257"/>
      <c r="B16118" s="258" t="s">
        <v>14</v>
      </c>
    </row>
    <row r="16119">
      <c r="A16119" s="257"/>
      <c r="B16119" s="258" t="s">
        <v>14</v>
      </c>
    </row>
    <row r="16120">
      <c r="A16120" s="257"/>
      <c r="B16120" s="258" t="s">
        <v>14</v>
      </c>
    </row>
    <row r="16121">
      <c r="A16121" s="257"/>
      <c r="B16121" s="258" t="s">
        <v>14</v>
      </c>
    </row>
    <row r="16122">
      <c r="A16122" s="257"/>
      <c r="B16122" s="258" t="s">
        <v>14</v>
      </c>
    </row>
    <row r="16123">
      <c r="A16123" s="257"/>
      <c r="B16123" s="258" t="s">
        <v>14</v>
      </c>
    </row>
    <row r="16124">
      <c r="A16124" s="257"/>
      <c r="B16124" s="258" t="s">
        <v>14</v>
      </c>
    </row>
    <row r="16125">
      <c r="A16125" s="257"/>
      <c r="B16125" s="258" t="s">
        <v>14</v>
      </c>
    </row>
    <row r="16126">
      <c r="A16126" s="257"/>
      <c r="B16126" s="258" t="s">
        <v>14</v>
      </c>
    </row>
    <row r="16127">
      <c r="A16127" s="257"/>
      <c r="B16127" s="258" t="s">
        <v>14</v>
      </c>
    </row>
    <row r="16128">
      <c r="A16128" s="257"/>
      <c r="B16128" s="258" t="s">
        <v>14</v>
      </c>
    </row>
    <row r="16129">
      <c r="A16129" s="257"/>
      <c r="B16129" s="258" t="s">
        <v>14</v>
      </c>
    </row>
    <row r="16130">
      <c r="A16130" s="257"/>
      <c r="B16130" s="258" t="s">
        <v>14</v>
      </c>
    </row>
    <row r="16131">
      <c r="A16131" s="257"/>
      <c r="B16131" s="258" t="s">
        <v>14</v>
      </c>
    </row>
    <row r="16132">
      <c r="A16132" s="257"/>
      <c r="B16132" s="258" t="s">
        <v>14</v>
      </c>
    </row>
    <row r="16133">
      <c r="A16133" s="257"/>
      <c r="B16133" s="258" t="s">
        <v>14</v>
      </c>
    </row>
    <row r="16134">
      <c r="A16134" s="257"/>
      <c r="B16134" s="258" t="s">
        <v>14</v>
      </c>
    </row>
    <row r="16135">
      <c r="A16135" s="257"/>
      <c r="B16135" s="258" t="s">
        <v>14</v>
      </c>
    </row>
    <row r="16136">
      <c r="A16136" s="257"/>
      <c r="B16136" s="258" t="s">
        <v>14</v>
      </c>
    </row>
    <row r="16137">
      <c r="A16137" s="257"/>
      <c r="B16137" s="258" t="s">
        <v>14</v>
      </c>
    </row>
    <row r="16138">
      <c r="A16138" s="257"/>
      <c r="B16138" s="258" t="s">
        <v>14</v>
      </c>
    </row>
    <row r="16139">
      <c r="A16139" s="257"/>
      <c r="B16139" s="258" t="s">
        <v>14</v>
      </c>
    </row>
    <row r="16140">
      <c r="A16140" s="257"/>
      <c r="B16140" s="258" t="s">
        <v>14</v>
      </c>
    </row>
    <row r="16141">
      <c r="A16141" s="257"/>
      <c r="B16141" s="258" t="s">
        <v>14</v>
      </c>
    </row>
    <row r="16142">
      <c r="A16142" s="257"/>
      <c r="B16142" s="258" t="s">
        <v>14</v>
      </c>
    </row>
    <row r="16143">
      <c r="A16143" s="257"/>
      <c r="B16143" s="258" t="s">
        <v>14</v>
      </c>
    </row>
    <row r="16144">
      <c r="A16144" s="257"/>
      <c r="B16144" s="258" t="s">
        <v>14</v>
      </c>
    </row>
    <row r="16145">
      <c r="A16145" s="257"/>
      <c r="B16145" s="258" t="s">
        <v>14</v>
      </c>
    </row>
    <row r="16146">
      <c r="A16146" s="257"/>
      <c r="B16146" s="258" t="s">
        <v>14</v>
      </c>
    </row>
    <row r="16147">
      <c r="A16147" s="257"/>
      <c r="B16147" s="258" t="s">
        <v>14</v>
      </c>
    </row>
    <row r="16148">
      <c r="A16148" s="257"/>
      <c r="B16148" s="258" t="s">
        <v>14</v>
      </c>
    </row>
    <row r="16149">
      <c r="A16149" s="257"/>
      <c r="B16149" s="258" t="s">
        <v>14</v>
      </c>
    </row>
    <row r="16150">
      <c r="A16150" s="257"/>
      <c r="B16150" s="258" t="s">
        <v>14</v>
      </c>
    </row>
    <row r="16151">
      <c r="A16151" s="257"/>
      <c r="B16151" s="258" t="s">
        <v>14</v>
      </c>
    </row>
    <row r="16152">
      <c r="A16152" s="257"/>
      <c r="B16152" s="258" t="s">
        <v>14</v>
      </c>
    </row>
    <row r="16153">
      <c r="A16153" s="257"/>
      <c r="B16153" s="258" t="s">
        <v>14</v>
      </c>
    </row>
    <row r="16154">
      <c r="A16154" s="257"/>
      <c r="B16154" s="258" t="s">
        <v>14</v>
      </c>
    </row>
    <row r="16155">
      <c r="A16155" s="257"/>
      <c r="B16155" s="258" t="s">
        <v>14</v>
      </c>
    </row>
    <row r="16156">
      <c r="A16156" s="257"/>
      <c r="B16156" s="258" t="s">
        <v>14</v>
      </c>
    </row>
    <row r="16157">
      <c r="A16157" s="257"/>
      <c r="B16157" s="258" t="s">
        <v>14</v>
      </c>
    </row>
    <row r="16158">
      <c r="A16158" s="257"/>
      <c r="B16158" s="258" t="s">
        <v>14</v>
      </c>
    </row>
    <row r="16159">
      <c r="A16159" s="257"/>
      <c r="B16159" s="258" t="s">
        <v>14</v>
      </c>
    </row>
    <row r="16160">
      <c r="A16160" s="257"/>
      <c r="B16160" s="258" t="s">
        <v>14</v>
      </c>
    </row>
    <row r="16161">
      <c r="A16161" s="257"/>
      <c r="B16161" s="258" t="s">
        <v>14</v>
      </c>
    </row>
    <row r="16162">
      <c r="A16162" s="257"/>
      <c r="B16162" s="258" t="s">
        <v>14</v>
      </c>
    </row>
    <row r="16163">
      <c r="A16163" s="257"/>
      <c r="B16163" s="258" t="s">
        <v>14</v>
      </c>
    </row>
    <row r="16164">
      <c r="A16164" s="257"/>
      <c r="B16164" s="258" t="s">
        <v>14</v>
      </c>
    </row>
    <row r="16165">
      <c r="A16165" s="257"/>
      <c r="B16165" s="258" t="s">
        <v>14</v>
      </c>
    </row>
    <row r="16166">
      <c r="A16166" s="257"/>
      <c r="B16166" s="258" t="s">
        <v>14</v>
      </c>
    </row>
    <row r="16167">
      <c r="A16167" s="257"/>
      <c r="B16167" s="258" t="s">
        <v>14</v>
      </c>
    </row>
    <row r="16168">
      <c r="A16168" s="257"/>
      <c r="B16168" s="258" t="s">
        <v>14</v>
      </c>
    </row>
    <row r="16169">
      <c r="A16169" s="257"/>
      <c r="B16169" s="258" t="s">
        <v>14</v>
      </c>
    </row>
    <row r="16170">
      <c r="A16170" s="257"/>
      <c r="B16170" s="258" t="s">
        <v>14</v>
      </c>
    </row>
    <row r="16171">
      <c r="A16171" s="257"/>
      <c r="B16171" s="258" t="s">
        <v>14</v>
      </c>
    </row>
    <row r="16172">
      <c r="A16172" s="257"/>
      <c r="B16172" s="258" t="s">
        <v>14</v>
      </c>
    </row>
    <row r="16173">
      <c r="A16173" s="257"/>
      <c r="B16173" s="258" t="s">
        <v>14</v>
      </c>
    </row>
    <row r="16174">
      <c r="A16174" s="257"/>
      <c r="B16174" s="258" t="s">
        <v>14</v>
      </c>
    </row>
    <row r="16175">
      <c r="A16175" s="257"/>
      <c r="B16175" s="258" t="s">
        <v>14</v>
      </c>
    </row>
    <row r="16176">
      <c r="A16176" s="257"/>
      <c r="B16176" s="258" t="s">
        <v>14</v>
      </c>
    </row>
    <row r="16177">
      <c r="A16177" s="257"/>
      <c r="B16177" s="258" t="s">
        <v>14</v>
      </c>
    </row>
    <row r="16178">
      <c r="A16178" s="257"/>
      <c r="B16178" s="258" t="s">
        <v>14</v>
      </c>
    </row>
    <row r="16179">
      <c r="A16179" s="257"/>
      <c r="B16179" s="258" t="s">
        <v>14</v>
      </c>
    </row>
    <row r="16180">
      <c r="A16180" s="257"/>
      <c r="B16180" s="258" t="s">
        <v>14</v>
      </c>
    </row>
    <row r="16181">
      <c r="A16181" s="257"/>
      <c r="B16181" s="258" t="s">
        <v>14</v>
      </c>
    </row>
    <row r="16182">
      <c r="A16182" s="257"/>
      <c r="B16182" s="258" t="s">
        <v>14</v>
      </c>
    </row>
    <row r="16183">
      <c r="A16183" s="257"/>
      <c r="B16183" s="258" t="s">
        <v>14</v>
      </c>
    </row>
    <row r="16184">
      <c r="A16184" s="257"/>
      <c r="B16184" s="258" t="s">
        <v>14</v>
      </c>
    </row>
    <row r="16185">
      <c r="A16185" s="257"/>
      <c r="B16185" s="258" t="s">
        <v>14</v>
      </c>
    </row>
    <row r="16186">
      <c r="A16186" s="257"/>
      <c r="B16186" s="258" t="s">
        <v>14</v>
      </c>
    </row>
    <row r="16187">
      <c r="A16187" s="257"/>
      <c r="B16187" s="258" t="s">
        <v>14</v>
      </c>
    </row>
    <row r="16188">
      <c r="A16188" s="257"/>
      <c r="B16188" s="258" t="s">
        <v>14</v>
      </c>
    </row>
    <row r="16189">
      <c r="A16189" s="257"/>
      <c r="B16189" s="258" t="s">
        <v>14</v>
      </c>
    </row>
    <row r="16190">
      <c r="A16190" s="257"/>
      <c r="B16190" s="258" t="s">
        <v>14</v>
      </c>
    </row>
    <row r="16191">
      <c r="A16191" s="257"/>
      <c r="B16191" s="258" t="s">
        <v>14</v>
      </c>
    </row>
    <row r="16192">
      <c r="A16192" s="257"/>
      <c r="B16192" s="258" t="s">
        <v>14</v>
      </c>
    </row>
    <row r="16193">
      <c r="A16193" s="257"/>
      <c r="B16193" s="258" t="s">
        <v>14</v>
      </c>
    </row>
    <row r="16194">
      <c r="A16194" s="257"/>
      <c r="B16194" s="258" t="s">
        <v>14</v>
      </c>
    </row>
    <row r="16195">
      <c r="A16195" s="257"/>
      <c r="B16195" s="258" t="s">
        <v>14</v>
      </c>
    </row>
    <row r="16196">
      <c r="A16196" s="257"/>
      <c r="B16196" s="258" t="s">
        <v>14</v>
      </c>
    </row>
    <row r="16197">
      <c r="A16197" s="257"/>
      <c r="B16197" s="258" t="s">
        <v>14</v>
      </c>
    </row>
    <row r="16198">
      <c r="A16198" s="257"/>
      <c r="B16198" s="258" t="s">
        <v>14</v>
      </c>
    </row>
    <row r="16199">
      <c r="A16199" s="257"/>
      <c r="B16199" s="258" t="s">
        <v>14</v>
      </c>
    </row>
    <row r="16200">
      <c r="A16200" s="257"/>
      <c r="B16200" s="258" t="s">
        <v>14</v>
      </c>
    </row>
    <row r="16201">
      <c r="A16201" s="257"/>
      <c r="B16201" s="258" t="s">
        <v>14</v>
      </c>
    </row>
    <row r="16202">
      <c r="A16202" s="257"/>
      <c r="B16202" s="258" t="s">
        <v>14</v>
      </c>
    </row>
    <row r="16203">
      <c r="A16203" s="257"/>
      <c r="B16203" s="258" t="s">
        <v>14</v>
      </c>
    </row>
    <row r="16204">
      <c r="A16204" s="257"/>
      <c r="B16204" s="258" t="s">
        <v>14</v>
      </c>
    </row>
    <row r="16205">
      <c r="A16205" s="257"/>
      <c r="B16205" s="258" t="s">
        <v>14</v>
      </c>
    </row>
    <row r="16206">
      <c r="A16206" s="257"/>
      <c r="B16206" s="258" t="s">
        <v>14</v>
      </c>
    </row>
    <row r="16207">
      <c r="A16207" s="257"/>
      <c r="B16207" s="258" t="s">
        <v>14</v>
      </c>
    </row>
    <row r="16208">
      <c r="A16208" s="257"/>
      <c r="B16208" s="258" t="s">
        <v>14</v>
      </c>
    </row>
    <row r="16209">
      <c r="A16209" s="257"/>
      <c r="B16209" s="258" t="s">
        <v>14</v>
      </c>
    </row>
    <row r="16210">
      <c r="A16210" s="257"/>
      <c r="B16210" s="258" t="s">
        <v>14</v>
      </c>
    </row>
    <row r="16211">
      <c r="A16211" s="257"/>
      <c r="B16211" s="258" t="s">
        <v>14</v>
      </c>
    </row>
    <row r="16212">
      <c r="A16212" s="257"/>
      <c r="B16212" s="258" t="s">
        <v>14</v>
      </c>
    </row>
    <row r="16213">
      <c r="A16213" s="257"/>
      <c r="B16213" s="258" t="s">
        <v>14</v>
      </c>
    </row>
    <row r="16214">
      <c r="A16214" s="257"/>
      <c r="B16214" s="258" t="s">
        <v>14</v>
      </c>
    </row>
    <row r="16215">
      <c r="A16215" s="257"/>
      <c r="B16215" s="258" t="s">
        <v>14</v>
      </c>
    </row>
    <row r="16216">
      <c r="A16216" s="257"/>
      <c r="B16216" s="258" t="s">
        <v>14</v>
      </c>
    </row>
    <row r="16217">
      <c r="A16217" s="257"/>
      <c r="B16217" s="258" t="s">
        <v>14</v>
      </c>
    </row>
    <row r="16218">
      <c r="A16218" s="257"/>
      <c r="B16218" s="258" t="s">
        <v>14</v>
      </c>
    </row>
    <row r="16219">
      <c r="A16219" s="257"/>
      <c r="B16219" s="258" t="s">
        <v>14</v>
      </c>
    </row>
    <row r="16220">
      <c r="A16220" s="257"/>
      <c r="B16220" s="258" t="s">
        <v>14</v>
      </c>
    </row>
    <row r="16221">
      <c r="A16221" s="257"/>
      <c r="B16221" s="258" t="s">
        <v>14</v>
      </c>
    </row>
    <row r="16222">
      <c r="A16222" s="257"/>
      <c r="B16222" s="258" t="s">
        <v>14</v>
      </c>
    </row>
    <row r="16223">
      <c r="A16223" s="257"/>
      <c r="B16223" s="258" t="s">
        <v>14</v>
      </c>
    </row>
    <row r="16224">
      <c r="A16224" s="257"/>
      <c r="B16224" s="258" t="s">
        <v>14</v>
      </c>
    </row>
    <row r="16225">
      <c r="A16225" s="257"/>
      <c r="B16225" s="258" t="s">
        <v>14</v>
      </c>
    </row>
    <row r="16226">
      <c r="A16226" s="257"/>
      <c r="B16226" s="258" t="s">
        <v>14</v>
      </c>
    </row>
    <row r="16227">
      <c r="A16227" s="257"/>
      <c r="B16227" s="258" t="s">
        <v>14</v>
      </c>
    </row>
    <row r="16228">
      <c r="A16228" s="257"/>
      <c r="B16228" s="258" t="s">
        <v>14</v>
      </c>
    </row>
    <row r="16229">
      <c r="A16229" s="257"/>
      <c r="B16229" s="258" t="s">
        <v>14</v>
      </c>
    </row>
    <row r="16230">
      <c r="A16230" s="257"/>
      <c r="B16230" s="258" t="s">
        <v>14</v>
      </c>
    </row>
    <row r="16231">
      <c r="A16231" s="257"/>
      <c r="B16231" s="258" t="s">
        <v>14</v>
      </c>
    </row>
    <row r="16232">
      <c r="A16232" s="257"/>
      <c r="B16232" s="258" t="s">
        <v>14</v>
      </c>
    </row>
    <row r="16233">
      <c r="A16233" s="257"/>
      <c r="B16233" s="258" t="s">
        <v>14</v>
      </c>
    </row>
    <row r="16234">
      <c r="A16234" s="257"/>
      <c r="B16234" s="258" t="s">
        <v>14</v>
      </c>
    </row>
    <row r="16235">
      <c r="A16235" s="257"/>
      <c r="B16235" s="258" t="s">
        <v>14</v>
      </c>
    </row>
    <row r="16236">
      <c r="A16236" s="257"/>
      <c r="B16236" s="258" t="s">
        <v>14</v>
      </c>
    </row>
    <row r="16237">
      <c r="A16237" s="257"/>
      <c r="B16237" s="258" t="s">
        <v>14</v>
      </c>
    </row>
    <row r="16238">
      <c r="A16238" s="257"/>
      <c r="B16238" s="258" t="s">
        <v>14</v>
      </c>
    </row>
    <row r="16239">
      <c r="A16239" s="257"/>
      <c r="B16239" s="258" t="s">
        <v>14</v>
      </c>
    </row>
    <row r="16240">
      <c r="A16240" s="257"/>
      <c r="B16240" s="258" t="s">
        <v>14</v>
      </c>
    </row>
    <row r="16241">
      <c r="A16241" s="257"/>
      <c r="B16241" s="258" t="s">
        <v>14</v>
      </c>
    </row>
    <row r="16242">
      <c r="A16242" s="257"/>
      <c r="B16242" s="258" t="s">
        <v>14</v>
      </c>
    </row>
    <row r="16243">
      <c r="A16243" s="257"/>
      <c r="B16243" s="258" t="s">
        <v>14</v>
      </c>
    </row>
    <row r="16244">
      <c r="A16244" s="257"/>
      <c r="B16244" s="258" t="s">
        <v>14</v>
      </c>
    </row>
    <row r="16245">
      <c r="A16245" s="257"/>
      <c r="B16245" s="258" t="s">
        <v>14</v>
      </c>
    </row>
    <row r="16246">
      <c r="A16246" s="257"/>
      <c r="B16246" s="258" t="s">
        <v>14</v>
      </c>
    </row>
    <row r="16247">
      <c r="A16247" s="257"/>
      <c r="B16247" s="258" t="s">
        <v>14</v>
      </c>
    </row>
    <row r="16248">
      <c r="A16248" s="257"/>
      <c r="B16248" s="258" t="s">
        <v>14</v>
      </c>
    </row>
    <row r="16249">
      <c r="A16249" s="257"/>
      <c r="B16249" s="258" t="s">
        <v>14</v>
      </c>
    </row>
    <row r="16250">
      <c r="A16250" s="257"/>
      <c r="B16250" s="258" t="s">
        <v>14</v>
      </c>
    </row>
    <row r="16251">
      <c r="A16251" s="257"/>
      <c r="B16251" s="258" t="s">
        <v>14</v>
      </c>
    </row>
    <row r="16252">
      <c r="A16252" s="257"/>
      <c r="B16252" s="258" t="s">
        <v>14</v>
      </c>
    </row>
    <row r="16253">
      <c r="A16253" s="257"/>
      <c r="B16253" s="258" t="s">
        <v>14</v>
      </c>
    </row>
    <row r="16254">
      <c r="A16254" s="257"/>
      <c r="B16254" s="258" t="s">
        <v>14</v>
      </c>
    </row>
    <row r="16255">
      <c r="A16255" s="257"/>
      <c r="B16255" s="258" t="s">
        <v>14</v>
      </c>
    </row>
    <row r="16256">
      <c r="A16256" s="257"/>
      <c r="B16256" s="258" t="s">
        <v>14</v>
      </c>
    </row>
    <row r="16257">
      <c r="A16257" s="257"/>
      <c r="B16257" s="258" t="s">
        <v>14</v>
      </c>
    </row>
    <row r="16258">
      <c r="A16258" s="257"/>
      <c r="B16258" s="258" t="s">
        <v>14</v>
      </c>
    </row>
    <row r="16259">
      <c r="A16259" s="257"/>
      <c r="B16259" s="258" t="s">
        <v>14</v>
      </c>
    </row>
    <row r="16260">
      <c r="A16260" s="257"/>
      <c r="B16260" s="258" t="s">
        <v>14</v>
      </c>
    </row>
    <row r="16261">
      <c r="A16261" s="257"/>
      <c r="B16261" s="258" t="s">
        <v>14</v>
      </c>
    </row>
    <row r="16262">
      <c r="A16262" s="257"/>
      <c r="B16262" s="258" t="s">
        <v>14</v>
      </c>
    </row>
    <row r="16263">
      <c r="A16263" s="257"/>
      <c r="B16263" s="258" t="s">
        <v>14</v>
      </c>
    </row>
    <row r="16264">
      <c r="A16264" s="257"/>
      <c r="B16264" s="258" t="s">
        <v>14</v>
      </c>
    </row>
    <row r="16265">
      <c r="A16265" s="257"/>
      <c r="B16265" s="258" t="s">
        <v>14</v>
      </c>
    </row>
    <row r="16266">
      <c r="A16266" s="257"/>
      <c r="B16266" s="258" t="s">
        <v>14</v>
      </c>
    </row>
    <row r="16267">
      <c r="A16267" s="257"/>
      <c r="B16267" s="258" t="s">
        <v>14</v>
      </c>
    </row>
    <row r="16268">
      <c r="A16268" s="257"/>
      <c r="B16268" s="258" t="s">
        <v>14</v>
      </c>
    </row>
    <row r="16269">
      <c r="A16269" s="257"/>
      <c r="B16269" s="258" t="s">
        <v>14</v>
      </c>
    </row>
    <row r="16270">
      <c r="A16270" s="257"/>
      <c r="B16270" s="258" t="s">
        <v>14</v>
      </c>
    </row>
    <row r="16271">
      <c r="A16271" s="257"/>
      <c r="B16271" s="258" t="s">
        <v>14</v>
      </c>
    </row>
    <row r="16272">
      <c r="A16272" s="257"/>
      <c r="B16272" s="258" t="s">
        <v>14</v>
      </c>
    </row>
    <row r="16273">
      <c r="A16273" s="257"/>
      <c r="B16273" s="258" t="s">
        <v>14</v>
      </c>
    </row>
    <row r="16274">
      <c r="A16274" s="257"/>
      <c r="B16274" s="258" t="s">
        <v>14</v>
      </c>
    </row>
    <row r="16275">
      <c r="A16275" s="257"/>
      <c r="B16275" s="258" t="s">
        <v>14</v>
      </c>
    </row>
    <row r="16276">
      <c r="A16276" s="257"/>
      <c r="B16276" s="258" t="s">
        <v>14</v>
      </c>
    </row>
    <row r="16277">
      <c r="A16277" s="257"/>
      <c r="B16277" s="258" t="s">
        <v>14</v>
      </c>
    </row>
    <row r="16278">
      <c r="A16278" s="257"/>
      <c r="B16278" s="258" t="s">
        <v>14</v>
      </c>
    </row>
    <row r="16279">
      <c r="A16279" s="257"/>
      <c r="B16279" s="258" t="s">
        <v>14</v>
      </c>
    </row>
    <row r="16280">
      <c r="A16280" s="257"/>
      <c r="B16280" s="258" t="s">
        <v>14</v>
      </c>
    </row>
    <row r="16281">
      <c r="A16281" s="257"/>
      <c r="B16281" s="258" t="s">
        <v>14</v>
      </c>
    </row>
    <row r="16282">
      <c r="A16282" s="257"/>
      <c r="B16282" s="258" t="s">
        <v>14</v>
      </c>
    </row>
    <row r="16283">
      <c r="A16283" s="257"/>
      <c r="B16283" s="258" t="s">
        <v>14</v>
      </c>
    </row>
    <row r="16284">
      <c r="A16284" s="257"/>
      <c r="B16284" s="258" t="s">
        <v>14</v>
      </c>
    </row>
    <row r="16285">
      <c r="A16285" s="257"/>
      <c r="B16285" s="258" t="s">
        <v>14</v>
      </c>
    </row>
    <row r="16286">
      <c r="A16286" s="257"/>
      <c r="B16286" s="258" t="s">
        <v>14</v>
      </c>
    </row>
    <row r="16287">
      <c r="A16287" s="257"/>
      <c r="B16287" s="258" t="s">
        <v>14</v>
      </c>
    </row>
    <row r="16288">
      <c r="A16288" s="257"/>
      <c r="B16288" s="258" t="s">
        <v>14</v>
      </c>
    </row>
    <row r="16289">
      <c r="A16289" s="257"/>
      <c r="B16289" s="258" t="s">
        <v>14</v>
      </c>
    </row>
    <row r="16290">
      <c r="A16290" s="257"/>
      <c r="B16290" s="258" t="s">
        <v>14</v>
      </c>
    </row>
    <row r="16291">
      <c r="A16291" s="257"/>
      <c r="B16291" s="258" t="s">
        <v>14</v>
      </c>
    </row>
    <row r="16292">
      <c r="A16292" s="257"/>
      <c r="B16292" s="258" t="s">
        <v>14</v>
      </c>
    </row>
    <row r="16293">
      <c r="A16293" s="257"/>
      <c r="B16293" s="258" t="s">
        <v>14</v>
      </c>
    </row>
    <row r="16294">
      <c r="A16294" s="257"/>
      <c r="B16294" s="258" t="s">
        <v>14</v>
      </c>
    </row>
    <row r="16295">
      <c r="A16295" s="257"/>
      <c r="B16295" s="258" t="s">
        <v>14</v>
      </c>
    </row>
    <row r="16296">
      <c r="A16296" s="257"/>
      <c r="B16296" s="258" t="s">
        <v>14</v>
      </c>
    </row>
    <row r="16297">
      <c r="A16297" s="257"/>
      <c r="B16297" s="258" t="s">
        <v>14</v>
      </c>
    </row>
    <row r="16298">
      <c r="A16298" s="257"/>
      <c r="B16298" s="258" t="s">
        <v>14</v>
      </c>
    </row>
    <row r="16299">
      <c r="A16299" s="257"/>
      <c r="B16299" s="258" t="s">
        <v>14</v>
      </c>
    </row>
    <row r="16300">
      <c r="A16300" s="257"/>
      <c r="B16300" s="258" t="s">
        <v>14</v>
      </c>
    </row>
    <row r="16301">
      <c r="A16301" s="257"/>
      <c r="B16301" s="258" t="s">
        <v>14</v>
      </c>
    </row>
    <row r="16302">
      <c r="A16302" s="257"/>
      <c r="B16302" s="258" t="s">
        <v>14</v>
      </c>
    </row>
    <row r="16303">
      <c r="A16303" s="257"/>
      <c r="B16303" s="258" t="s">
        <v>14</v>
      </c>
    </row>
    <row r="16304">
      <c r="A16304" s="257"/>
      <c r="B16304" s="258" t="s">
        <v>14</v>
      </c>
    </row>
    <row r="16305">
      <c r="A16305" s="257"/>
      <c r="B16305" s="258" t="s">
        <v>14</v>
      </c>
    </row>
    <row r="16306">
      <c r="A16306" s="257"/>
      <c r="B16306" s="258" t="s">
        <v>14</v>
      </c>
    </row>
    <row r="16307">
      <c r="A16307" s="257"/>
      <c r="B16307" s="258" t="s">
        <v>14</v>
      </c>
    </row>
    <row r="16308">
      <c r="A16308" s="257"/>
      <c r="B16308" s="258" t="s">
        <v>14</v>
      </c>
    </row>
    <row r="16309">
      <c r="A16309" s="257"/>
      <c r="B16309" s="258" t="s">
        <v>14</v>
      </c>
    </row>
    <row r="16310">
      <c r="A16310" s="257"/>
      <c r="B16310" s="258" t="s">
        <v>14</v>
      </c>
    </row>
    <row r="16311">
      <c r="A16311" s="257"/>
      <c r="B16311" s="258" t="s">
        <v>14</v>
      </c>
    </row>
    <row r="16312">
      <c r="A16312" s="257"/>
      <c r="B16312" s="258" t="s">
        <v>14</v>
      </c>
    </row>
    <row r="16313">
      <c r="A16313" s="257"/>
      <c r="B16313" s="258" t="s">
        <v>14</v>
      </c>
    </row>
    <row r="16314">
      <c r="A16314" s="257"/>
      <c r="B16314" s="258" t="s">
        <v>14</v>
      </c>
    </row>
    <row r="16315">
      <c r="A16315" s="257"/>
      <c r="B16315" s="258" t="s">
        <v>14</v>
      </c>
    </row>
    <row r="16316">
      <c r="A16316" s="257"/>
      <c r="B16316" s="258" t="s">
        <v>14</v>
      </c>
    </row>
    <row r="16317">
      <c r="A16317" s="257"/>
      <c r="B16317" s="258" t="s">
        <v>14</v>
      </c>
    </row>
    <row r="16318">
      <c r="A16318" s="257"/>
      <c r="B16318" s="258" t="s">
        <v>14</v>
      </c>
    </row>
    <row r="16319">
      <c r="A16319" s="257"/>
      <c r="B16319" s="258" t="s">
        <v>14</v>
      </c>
    </row>
    <row r="16320">
      <c r="A16320" s="257"/>
      <c r="B16320" s="258" t="s">
        <v>14</v>
      </c>
    </row>
    <row r="16321">
      <c r="A16321" s="257"/>
      <c r="B16321" s="258" t="s">
        <v>14</v>
      </c>
    </row>
    <row r="16322">
      <c r="A16322" s="257"/>
      <c r="B16322" s="258" t="s">
        <v>14</v>
      </c>
    </row>
    <row r="16323">
      <c r="A16323" s="257"/>
      <c r="B16323" s="258" t="s">
        <v>14</v>
      </c>
    </row>
    <row r="16324">
      <c r="A16324" s="257"/>
      <c r="B16324" s="258" t="s">
        <v>14</v>
      </c>
    </row>
    <row r="16325">
      <c r="A16325" s="257"/>
      <c r="B16325" s="258" t="s">
        <v>14</v>
      </c>
    </row>
    <row r="16326">
      <c r="A16326" s="257"/>
      <c r="B16326" s="258" t="s">
        <v>14</v>
      </c>
    </row>
    <row r="16327">
      <c r="A16327" s="257"/>
      <c r="B16327" s="258" t="s">
        <v>14</v>
      </c>
    </row>
    <row r="16328">
      <c r="A16328" s="257"/>
      <c r="B16328" s="258" t="s">
        <v>14</v>
      </c>
    </row>
    <row r="16329">
      <c r="A16329" s="257"/>
      <c r="B16329" s="258" t="s">
        <v>14</v>
      </c>
    </row>
    <row r="16330">
      <c r="A16330" s="257"/>
      <c r="B16330" s="258" t="s">
        <v>14</v>
      </c>
    </row>
    <row r="16331">
      <c r="A16331" s="257"/>
      <c r="B16331" s="258" t="s">
        <v>14</v>
      </c>
    </row>
    <row r="16332">
      <c r="A16332" s="257"/>
      <c r="B16332" s="258" t="s">
        <v>14</v>
      </c>
    </row>
    <row r="16333">
      <c r="A16333" s="257"/>
      <c r="B16333" s="258" t="s">
        <v>14</v>
      </c>
    </row>
    <row r="16334">
      <c r="A16334" s="257"/>
      <c r="B16334" s="258" t="s">
        <v>14</v>
      </c>
    </row>
    <row r="16335">
      <c r="A16335" s="257"/>
      <c r="B16335" s="258" t="s">
        <v>14</v>
      </c>
    </row>
    <row r="16336">
      <c r="A16336" s="257"/>
      <c r="B16336" s="258" t="s">
        <v>14</v>
      </c>
    </row>
    <row r="16337">
      <c r="A16337" s="257"/>
      <c r="B16337" s="258" t="s">
        <v>14</v>
      </c>
    </row>
    <row r="16338">
      <c r="A16338" s="257"/>
      <c r="B16338" s="258" t="s">
        <v>14</v>
      </c>
    </row>
    <row r="16339">
      <c r="A16339" s="257"/>
      <c r="B16339" s="258" t="s">
        <v>14</v>
      </c>
    </row>
    <row r="16340">
      <c r="A16340" s="257"/>
      <c r="B16340" s="258" t="s">
        <v>14</v>
      </c>
    </row>
    <row r="16341">
      <c r="A16341" s="257"/>
      <c r="B16341" s="258" t="s">
        <v>14</v>
      </c>
    </row>
    <row r="16342">
      <c r="A16342" s="257"/>
      <c r="B16342" s="258" t="s">
        <v>14</v>
      </c>
    </row>
    <row r="16343">
      <c r="A16343" s="257"/>
      <c r="B16343" s="258" t="s">
        <v>14</v>
      </c>
    </row>
    <row r="16344">
      <c r="A16344" s="257"/>
      <c r="B16344" s="258" t="s">
        <v>14</v>
      </c>
    </row>
    <row r="16345">
      <c r="A16345" s="257"/>
      <c r="B16345" s="258" t="s">
        <v>14</v>
      </c>
    </row>
    <row r="16346">
      <c r="A16346" s="257"/>
      <c r="B16346" s="258" t="s">
        <v>14</v>
      </c>
    </row>
    <row r="16347">
      <c r="A16347" s="257"/>
      <c r="B16347" s="258" t="s">
        <v>14</v>
      </c>
    </row>
    <row r="16348">
      <c r="A16348" s="257"/>
      <c r="B16348" s="258" t="s">
        <v>14</v>
      </c>
    </row>
    <row r="16349">
      <c r="A16349" s="257"/>
      <c r="B16349" s="258" t="s">
        <v>14</v>
      </c>
    </row>
    <row r="16350">
      <c r="A16350" s="257"/>
      <c r="B16350" s="258" t="s">
        <v>14</v>
      </c>
    </row>
    <row r="16351">
      <c r="A16351" s="257"/>
      <c r="B16351" s="258" t="s">
        <v>14</v>
      </c>
    </row>
    <row r="16352">
      <c r="A16352" s="257"/>
      <c r="B16352" s="258" t="s">
        <v>14</v>
      </c>
    </row>
    <row r="16353">
      <c r="A16353" s="257"/>
      <c r="B16353" s="258" t="s">
        <v>14</v>
      </c>
    </row>
    <row r="16354">
      <c r="A16354" s="257"/>
      <c r="B16354" s="258" t="s">
        <v>14</v>
      </c>
    </row>
    <row r="16355">
      <c r="A16355" s="257"/>
      <c r="B16355" s="258" t="s">
        <v>14</v>
      </c>
    </row>
    <row r="16356">
      <c r="A16356" s="257"/>
      <c r="B16356" s="258" t="s">
        <v>14</v>
      </c>
    </row>
    <row r="16357">
      <c r="A16357" s="257"/>
      <c r="B16357" s="258" t="s">
        <v>14</v>
      </c>
    </row>
    <row r="16358">
      <c r="A16358" s="257"/>
      <c r="B16358" s="258" t="s">
        <v>14</v>
      </c>
    </row>
    <row r="16359">
      <c r="A16359" s="257"/>
      <c r="B16359" s="258" t="s">
        <v>14</v>
      </c>
    </row>
    <row r="16360">
      <c r="A16360" s="257"/>
      <c r="B16360" s="258" t="s">
        <v>14</v>
      </c>
    </row>
    <row r="16361">
      <c r="A16361" s="257"/>
      <c r="B16361" s="258" t="s">
        <v>14</v>
      </c>
    </row>
    <row r="16362">
      <c r="A16362" s="257"/>
      <c r="B16362" s="258" t="s">
        <v>14</v>
      </c>
    </row>
    <row r="16363">
      <c r="A16363" s="257"/>
      <c r="B16363" s="258" t="s">
        <v>14</v>
      </c>
    </row>
    <row r="16364">
      <c r="A16364" s="257"/>
      <c r="B16364" s="258" t="s">
        <v>14</v>
      </c>
    </row>
    <row r="16365">
      <c r="A16365" s="257"/>
      <c r="B16365" s="258" t="s">
        <v>14</v>
      </c>
    </row>
    <row r="16366">
      <c r="A16366" s="257"/>
      <c r="B16366" s="258" t="s">
        <v>14</v>
      </c>
    </row>
    <row r="16367">
      <c r="A16367" s="257"/>
      <c r="B16367" s="258" t="s">
        <v>14</v>
      </c>
    </row>
    <row r="16368">
      <c r="A16368" s="257"/>
      <c r="B16368" s="258" t="s">
        <v>14</v>
      </c>
    </row>
    <row r="16369">
      <c r="A16369" s="257"/>
      <c r="B16369" s="258" t="s">
        <v>14</v>
      </c>
    </row>
    <row r="16370">
      <c r="A16370" s="257"/>
      <c r="B16370" s="258" t="s">
        <v>14</v>
      </c>
    </row>
    <row r="16371">
      <c r="A16371" s="257"/>
      <c r="B16371" s="258" t="s">
        <v>14</v>
      </c>
    </row>
    <row r="16372">
      <c r="A16372" s="257"/>
      <c r="B16372" s="258" t="s">
        <v>14</v>
      </c>
    </row>
    <row r="16373">
      <c r="A16373" s="257"/>
      <c r="B16373" s="258" t="s">
        <v>14</v>
      </c>
    </row>
    <row r="16374">
      <c r="A16374" s="257"/>
      <c r="B16374" s="258" t="s">
        <v>14</v>
      </c>
    </row>
    <row r="16375">
      <c r="A16375" s="257"/>
      <c r="B16375" s="258" t="s">
        <v>14</v>
      </c>
    </row>
    <row r="16376">
      <c r="A16376" s="257"/>
      <c r="B16376" s="258" t="s">
        <v>14</v>
      </c>
    </row>
    <row r="16377">
      <c r="A16377" s="257"/>
      <c r="B16377" s="258" t="s">
        <v>14</v>
      </c>
    </row>
    <row r="16378">
      <c r="A16378" s="257"/>
      <c r="B16378" s="258" t="s">
        <v>14</v>
      </c>
    </row>
    <row r="16379">
      <c r="A16379" s="257"/>
      <c r="B16379" s="258" t="s">
        <v>14</v>
      </c>
    </row>
    <row r="16380">
      <c r="A16380" s="257"/>
      <c r="B16380" s="258" t="s">
        <v>14</v>
      </c>
    </row>
    <row r="16381">
      <c r="A16381" s="257"/>
      <c r="B16381" s="258" t="s">
        <v>14</v>
      </c>
    </row>
    <row r="16382">
      <c r="A16382" s="257"/>
      <c r="B16382" s="258" t="s">
        <v>14</v>
      </c>
    </row>
    <row r="16383">
      <c r="A16383" s="257"/>
      <c r="B16383" s="258" t="s">
        <v>14</v>
      </c>
    </row>
    <row r="16384">
      <c r="A16384" s="257"/>
      <c r="B16384" s="258" t="s">
        <v>14</v>
      </c>
    </row>
    <row r="16385">
      <c r="A16385" s="257"/>
      <c r="B16385" s="258" t="s">
        <v>14</v>
      </c>
    </row>
    <row r="16386">
      <c r="A16386" s="257"/>
      <c r="B16386" s="258" t="s">
        <v>14</v>
      </c>
    </row>
    <row r="16387">
      <c r="A16387" s="257"/>
      <c r="B16387" s="258" t="s">
        <v>14</v>
      </c>
    </row>
    <row r="16388">
      <c r="A16388" s="257"/>
      <c r="B16388" s="258" t="s">
        <v>14</v>
      </c>
    </row>
    <row r="16389">
      <c r="A16389" s="257"/>
      <c r="B16389" s="258" t="s">
        <v>14</v>
      </c>
    </row>
    <row r="16390">
      <c r="A16390" s="257"/>
      <c r="B16390" s="258" t="s">
        <v>14</v>
      </c>
    </row>
    <row r="16391">
      <c r="A16391" s="257"/>
      <c r="B16391" s="258" t="s">
        <v>14</v>
      </c>
    </row>
    <row r="16392">
      <c r="A16392" s="257"/>
      <c r="B16392" s="258" t="s">
        <v>14</v>
      </c>
    </row>
    <row r="16393">
      <c r="A16393" s="257"/>
      <c r="B16393" s="258" t="s">
        <v>14</v>
      </c>
    </row>
    <row r="16394">
      <c r="A16394" s="257"/>
      <c r="B16394" s="258" t="s">
        <v>14</v>
      </c>
    </row>
    <row r="16395">
      <c r="A16395" s="257"/>
      <c r="B16395" s="258" t="s">
        <v>14</v>
      </c>
    </row>
    <row r="16396">
      <c r="A16396" s="257"/>
      <c r="B16396" s="258" t="s">
        <v>14</v>
      </c>
    </row>
    <row r="16397">
      <c r="A16397" s="257"/>
      <c r="B16397" s="258" t="s">
        <v>14</v>
      </c>
    </row>
    <row r="16398">
      <c r="A16398" s="257"/>
      <c r="B16398" s="258" t="s">
        <v>14</v>
      </c>
    </row>
    <row r="16399">
      <c r="A16399" s="257"/>
      <c r="B16399" s="258" t="s">
        <v>14</v>
      </c>
    </row>
    <row r="16400">
      <c r="A16400" s="257"/>
      <c r="B16400" s="258" t="s">
        <v>14</v>
      </c>
    </row>
    <row r="16401">
      <c r="A16401" s="257"/>
      <c r="B16401" s="258" t="s">
        <v>14</v>
      </c>
    </row>
    <row r="16402">
      <c r="A16402" s="257"/>
      <c r="B16402" s="258" t="s">
        <v>14</v>
      </c>
    </row>
    <row r="16403">
      <c r="A16403" s="257"/>
      <c r="B16403" s="258" t="s">
        <v>14</v>
      </c>
    </row>
    <row r="16404">
      <c r="A16404" s="257"/>
      <c r="B16404" s="258" t="s">
        <v>14</v>
      </c>
    </row>
    <row r="16405">
      <c r="A16405" s="257"/>
      <c r="B16405" s="258" t="s">
        <v>14</v>
      </c>
    </row>
    <row r="16406">
      <c r="A16406" s="257"/>
      <c r="B16406" s="258" t="s">
        <v>14</v>
      </c>
    </row>
    <row r="16407">
      <c r="A16407" s="257"/>
      <c r="B16407" s="258" t="s">
        <v>14</v>
      </c>
    </row>
    <row r="16408">
      <c r="A16408" s="257"/>
      <c r="B16408" s="258" t="s">
        <v>14</v>
      </c>
    </row>
    <row r="16409">
      <c r="A16409" s="257"/>
      <c r="B16409" s="258" t="s">
        <v>14</v>
      </c>
    </row>
    <row r="16410">
      <c r="A16410" s="257"/>
      <c r="B16410" s="258" t="s">
        <v>14</v>
      </c>
    </row>
    <row r="16411">
      <c r="A16411" s="257"/>
      <c r="B16411" s="258" t="s">
        <v>14</v>
      </c>
    </row>
    <row r="16412">
      <c r="A16412" s="257"/>
      <c r="B16412" s="258" t="s">
        <v>14</v>
      </c>
    </row>
    <row r="16413">
      <c r="A16413" s="257"/>
      <c r="B16413" s="258" t="s">
        <v>14</v>
      </c>
    </row>
    <row r="16414">
      <c r="A16414" s="257"/>
      <c r="B16414" s="258" t="s">
        <v>14</v>
      </c>
    </row>
    <row r="16415">
      <c r="A16415" s="257"/>
      <c r="B16415" s="258" t="s">
        <v>14</v>
      </c>
    </row>
    <row r="16416">
      <c r="A16416" s="257"/>
      <c r="B16416" s="258" t="s">
        <v>14</v>
      </c>
    </row>
    <row r="16417">
      <c r="A16417" s="257"/>
      <c r="B16417" s="258" t="s">
        <v>14</v>
      </c>
    </row>
    <row r="16418">
      <c r="A16418" s="257"/>
      <c r="B16418" s="258" t="s">
        <v>14</v>
      </c>
    </row>
    <row r="16419">
      <c r="A16419" s="257"/>
      <c r="B16419" s="258" t="s">
        <v>14</v>
      </c>
    </row>
    <row r="16420">
      <c r="A16420" s="257"/>
      <c r="B16420" s="258" t="s">
        <v>14</v>
      </c>
    </row>
    <row r="16421">
      <c r="A16421" s="257"/>
      <c r="B16421" s="258" t="s">
        <v>14</v>
      </c>
    </row>
    <row r="16422">
      <c r="A16422" s="257"/>
      <c r="B16422" s="258" t="s">
        <v>14</v>
      </c>
    </row>
    <row r="16423">
      <c r="A16423" s="257"/>
      <c r="B16423" s="258" t="s">
        <v>14</v>
      </c>
    </row>
    <row r="16424">
      <c r="A16424" s="257"/>
      <c r="B16424" s="258" t="s">
        <v>14</v>
      </c>
    </row>
    <row r="16425">
      <c r="A16425" s="257"/>
      <c r="B16425" s="258" t="s">
        <v>14</v>
      </c>
    </row>
    <row r="16426">
      <c r="A16426" s="257"/>
      <c r="B16426" s="258" t="s">
        <v>14</v>
      </c>
    </row>
    <row r="16427">
      <c r="A16427" s="257"/>
      <c r="B16427" s="258" t="s">
        <v>14</v>
      </c>
    </row>
    <row r="16428">
      <c r="A16428" s="257"/>
      <c r="B16428" s="258" t="s">
        <v>14</v>
      </c>
    </row>
    <row r="16429">
      <c r="A16429" s="257"/>
      <c r="B16429" s="258" t="s">
        <v>14</v>
      </c>
    </row>
    <row r="16430">
      <c r="A16430" s="257"/>
      <c r="B16430" s="258" t="s">
        <v>14</v>
      </c>
    </row>
    <row r="16431">
      <c r="A16431" s="257"/>
      <c r="B16431" s="258" t="s">
        <v>14</v>
      </c>
    </row>
    <row r="16432">
      <c r="A16432" s="257"/>
      <c r="B16432" s="258" t="s">
        <v>14</v>
      </c>
    </row>
    <row r="16433">
      <c r="A16433" s="257"/>
      <c r="B16433" s="258" t="s">
        <v>14</v>
      </c>
    </row>
    <row r="16434">
      <c r="A16434" s="257"/>
      <c r="B16434" s="258" t="s">
        <v>14</v>
      </c>
    </row>
    <row r="16435">
      <c r="A16435" s="257"/>
      <c r="B16435" s="258" t="s">
        <v>14</v>
      </c>
    </row>
    <row r="16436">
      <c r="A16436" s="257"/>
      <c r="B16436" s="258" t="s">
        <v>14</v>
      </c>
    </row>
    <row r="16437">
      <c r="A16437" s="257"/>
      <c r="B16437" s="258" t="s">
        <v>14</v>
      </c>
    </row>
    <row r="16438">
      <c r="A16438" s="257"/>
      <c r="B16438" s="258" t="s">
        <v>14</v>
      </c>
    </row>
    <row r="16439">
      <c r="A16439" s="257"/>
      <c r="B16439" s="258" t="s">
        <v>14</v>
      </c>
    </row>
    <row r="16440">
      <c r="A16440" s="257"/>
      <c r="B16440" s="258" t="s">
        <v>14</v>
      </c>
    </row>
    <row r="16441">
      <c r="A16441" s="257"/>
      <c r="B16441" s="258" t="s">
        <v>14</v>
      </c>
    </row>
    <row r="16442">
      <c r="A16442" s="257"/>
      <c r="B16442" s="258" t="s">
        <v>14</v>
      </c>
    </row>
    <row r="16443">
      <c r="A16443" s="257"/>
      <c r="B16443" s="258" t="s">
        <v>14</v>
      </c>
    </row>
    <row r="16444">
      <c r="A16444" s="257"/>
      <c r="B16444" s="258" t="s">
        <v>14</v>
      </c>
    </row>
    <row r="16445">
      <c r="A16445" s="257"/>
      <c r="B16445" s="258" t="s">
        <v>14</v>
      </c>
    </row>
    <row r="16446">
      <c r="A16446" s="257"/>
      <c r="B16446" s="258" t="s">
        <v>14</v>
      </c>
    </row>
    <row r="16447">
      <c r="A16447" s="257"/>
      <c r="B16447" s="258" t="s">
        <v>14</v>
      </c>
    </row>
    <row r="16448">
      <c r="A16448" s="257"/>
      <c r="B16448" s="258" t="s">
        <v>14</v>
      </c>
    </row>
    <row r="16449">
      <c r="A16449" s="257"/>
      <c r="B16449" s="258" t="s">
        <v>14</v>
      </c>
    </row>
    <row r="16450">
      <c r="A16450" s="257"/>
      <c r="B16450" s="258" t="s">
        <v>14</v>
      </c>
    </row>
    <row r="16451">
      <c r="A16451" s="257"/>
      <c r="B16451" s="258" t="s">
        <v>14</v>
      </c>
    </row>
    <row r="16452">
      <c r="A16452" s="257"/>
      <c r="B16452" s="258" t="s">
        <v>14</v>
      </c>
    </row>
    <row r="16453">
      <c r="A16453" s="257"/>
      <c r="B16453" s="258" t="s">
        <v>14</v>
      </c>
    </row>
    <row r="16454">
      <c r="A16454" s="257"/>
      <c r="B16454" s="258" t="s">
        <v>14</v>
      </c>
    </row>
    <row r="16455">
      <c r="A16455" s="257"/>
      <c r="B16455" s="258" t="s">
        <v>14</v>
      </c>
    </row>
    <row r="16456">
      <c r="A16456" s="257"/>
      <c r="B16456" s="258" t="s">
        <v>14</v>
      </c>
    </row>
    <row r="16457">
      <c r="A16457" s="257"/>
      <c r="B16457" s="258" t="s">
        <v>14</v>
      </c>
    </row>
    <row r="16458">
      <c r="A16458" s="257"/>
      <c r="B16458" s="258" t="s">
        <v>14</v>
      </c>
    </row>
    <row r="16459">
      <c r="A16459" s="257"/>
      <c r="B16459" s="258" t="s">
        <v>14</v>
      </c>
    </row>
    <row r="16460">
      <c r="A16460" s="257"/>
      <c r="B16460" s="258" t="s">
        <v>14</v>
      </c>
    </row>
    <row r="16461">
      <c r="A16461" s="257"/>
      <c r="B16461" s="258" t="s">
        <v>14</v>
      </c>
    </row>
    <row r="16462">
      <c r="A16462" s="257"/>
      <c r="B16462" s="258" t="s">
        <v>14</v>
      </c>
    </row>
    <row r="16463">
      <c r="A16463" s="257"/>
      <c r="B16463" s="258" t="s">
        <v>14</v>
      </c>
    </row>
    <row r="16464">
      <c r="A16464" s="257"/>
      <c r="B16464" s="258" t="s">
        <v>14</v>
      </c>
    </row>
    <row r="16465">
      <c r="A16465" s="257"/>
      <c r="B16465" s="258" t="s">
        <v>14</v>
      </c>
    </row>
    <row r="16466">
      <c r="A16466" s="257"/>
      <c r="B16466" s="258" t="s">
        <v>14</v>
      </c>
    </row>
    <row r="16467">
      <c r="A16467" s="257"/>
      <c r="B16467" s="258" t="s">
        <v>14</v>
      </c>
    </row>
    <row r="16468">
      <c r="A16468" s="257"/>
      <c r="B16468" s="258" t="s">
        <v>14</v>
      </c>
    </row>
    <row r="16469">
      <c r="A16469" s="257"/>
      <c r="B16469" s="258" t="s">
        <v>14</v>
      </c>
    </row>
    <row r="16470">
      <c r="A16470" s="257"/>
      <c r="B16470" s="258" t="s">
        <v>14</v>
      </c>
    </row>
    <row r="16471">
      <c r="A16471" s="257"/>
      <c r="B16471" s="258" t="s">
        <v>14</v>
      </c>
    </row>
    <row r="16472">
      <c r="A16472" s="257"/>
      <c r="B16472" s="258" t="s">
        <v>14</v>
      </c>
    </row>
    <row r="16473">
      <c r="A16473" s="257"/>
      <c r="B16473" s="258" t="s">
        <v>14</v>
      </c>
    </row>
    <row r="16474">
      <c r="A16474" s="257"/>
      <c r="B16474" s="258" t="s">
        <v>14</v>
      </c>
    </row>
    <row r="16475">
      <c r="A16475" s="257"/>
      <c r="B16475" s="258" t="s">
        <v>14</v>
      </c>
    </row>
    <row r="16476">
      <c r="A16476" s="257"/>
      <c r="B16476" s="258" t="s">
        <v>14</v>
      </c>
    </row>
    <row r="16477">
      <c r="A16477" s="257"/>
      <c r="B16477" s="258" t="s">
        <v>14</v>
      </c>
    </row>
    <row r="16478">
      <c r="A16478" s="257"/>
      <c r="B16478" s="258" t="s">
        <v>14</v>
      </c>
    </row>
    <row r="16479">
      <c r="A16479" s="257"/>
      <c r="B16479" s="258" t="s">
        <v>14</v>
      </c>
    </row>
    <row r="16480">
      <c r="A16480" s="257"/>
      <c r="B16480" s="258" t="s">
        <v>14</v>
      </c>
    </row>
    <row r="16481">
      <c r="A16481" s="257"/>
      <c r="B16481" s="258" t="s">
        <v>14</v>
      </c>
    </row>
    <row r="16482">
      <c r="A16482" s="257"/>
      <c r="B16482" s="258" t="s">
        <v>14</v>
      </c>
    </row>
    <row r="16483">
      <c r="A16483" s="257"/>
      <c r="B16483" s="258" t="s">
        <v>14</v>
      </c>
    </row>
    <row r="16484">
      <c r="A16484" s="257"/>
      <c r="B16484" s="258" t="s">
        <v>14</v>
      </c>
    </row>
    <row r="16485">
      <c r="A16485" s="257"/>
      <c r="B16485" s="258" t="s">
        <v>14</v>
      </c>
    </row>
    <row r="16486">
      <c r="A16486" s="257"/>
      <c r="B16486" s="258" t="s">
        <v>14</v>
      </c>
    </row>
    <row r="16487">
      <c r="A16487" s="257"/>
      <c r="B16487" s="258" t="s">
        <v>14</v>
      </c>
    </row>
    <row r="16488">
      <c r="A16488" s="257"/>
      <c r="B16488" s="258" t="s">
        <v>14</v>
      </c>
    </row>
    <row r="16489">
      <c r="A16489" s="257"/>
      <c r="B16489" s="258" t="s">
        <v>14</v>
      </c>
    </row>
    <row r="16490">
      <c r="A16490" s="257"/>
      <c r="B16490" s="258" t="s">
        <v>14</v>
      </c>
    </row>
    <row r="16491">
      <c r="A16491" s="257"/>
      <c r="B16491" s="258" t="s">
        <v>14</v>
      </c>
    </row>
    <row r="16492">
      <c r="A16492" s="257"/>
      <c r="B16492" s="258" t="s">
        <v>14</v>
      </c>
    </row>
    <row r="16493">
      <c r="A16493" s="257"/>
      <c r="B16493" s="258" t="s">
        <v>14</v>
      </c>
    </row>
    <row r="16494">
      <c r="A16494" s="257"/>
      <c r="B16494" s="258" t="s">
        <v>14</v>
      </c>
    </row>
    <row r="16495">
      <c r="A16495" s="257"/>
      <c r="B16495" s="258" t="s">
        <v>14</v>
      </c>
    </row>
    <row r="16496">
      <c r="A16496" s="257"/>
      <c r="B16496" s="258" t="s">
        <v>14</v>
      </c>
    </row>
    <row r="16497">
      <c r="A16497" s="257"/>
      <c r="B16497" s="258" t="s">
        <v>14</v>
      </c>
    </row>
    <row r="16498">
      <c r="A16498" s="257"/>
      <c r="B16498" s="258" t="s">
        <v>14</v>
      </c>
    </row>
    <row r="16499">
      <c r="A16499" s="257"/>
      <c r="B16499" s="258" t="s">
        <v>14</v>
      </c>
    </row>
    <row r="16500">
      <c r="A16500" s="257"/>
      <c r="B16500" s="258" t="s">
        <v>14</v>
      </c>
    </row>
    <row r="16501">
      <c r="A16501" s="257"/>
      <c r="B16501" s="258" t="s">
        <v>14</v>
      </c>
    </row>
    <row r="16502">
      <c r="A16502" s="257"/>
      <c r="B16502" s="258" t="s">
        <v>14</v>
      </c>
    </row>
    <row r="16503">
      <c r="A16503" s="257"/>
      <c r="B16503" s="258" t="s">
        <v>14</v>
      </c>
    </row>
    <row r="16504">
      <c r="A16504" s="257"/>
      <c r="B16504" s="258" t="s">
        <v>14</v>
      </c>
    </row>
    <row r="16505">
      <c r="A16505" s="257"/>
      <c r="B16505" s="258" t="s">
        <v>14</v>
      </c>
    </row>
    <row r="16506">
      <c r="A16506" s="257"/>
      <c r="B16506" s="258" t="s">
        <v>14</v>
      </c>
    </row>
    <row r="16507">
      <c r="A16507" s="257"/>
      <c r="B16507" s="258" t="s">
        <v>14</v>
      </c>
    </row>
    <row r="16508">
      <c r="A16508" s="257"/>
      <c r="B16508" s="258" t="s">
        <v>14</v>
      </c>
    </row>
    <row r="16509">
      <c r="A16509" s="257"/>
      <c r="B16509" s="258" t="s">
        <v>14</v>
      </c>
    </row>
    <row r="16510">
      <c r="A16510" s="257"/>
      <c r="B16510" s="258" t="s">
        <v>14</v>
      </c>
    </row>
    <row r="16511">
      <c r="A16511" s="257"/>
      <c r="B16511" s="258" t="s">
        <v>14</v>
      </c>
    </row>
    <row r="16512">
      <c r="A16512" s="257"/>
      <c r="B16512" s="258" t="s">
        <v>14</v>
      </c>
    </row>
    <row r="16513">
      <c r="A16513" s="257"/>
      <c r="B16513" s="258" t="s">
        <v>14</v>
      </c>
    </row>
    <row r="16514">
      <c r="A16514" s="257"/>
      <c r="B16514" s="258" t="s">
        <v>14</v>
      </c>
    </row>
    <row r="16515">
      <c r="A16515" s="257"/>
      <c r="B16515" s="258" t="s">
        <v>14</v>
      </c>
    </row>
    <row r="16516">
      <c r="A16516" s="257"/>
      <c r="B16516" s="258" t="s">
        <v>14</v>
      </c>
    </row>
    <row r="16517">
      <c r="A16517" s="257"/>
      <c r="B16517" s="258" t="s">
        <v>14</v>
      </c>
    </row>
    <row r="16518">
      <c r="A16518" s="257"/>
      <c r="B16518" s="258" t="s">
        <v>14</v>
      </c>
    </row>
    <row r="16519">
      <c r="A16519" s="257"/>
      <c r="B16519" s="258" t="s">
        <v>14</v>
      </c>
    </row>
    <row r="16520">
      <c r="A16520" s="257"/>
      <c r="B16520" s="258" t="s">
        <v>14</v>
      </c>
    </row>
    <row r="16521">
      <c r="A16521" s="257"/>
      <c r="B16521" s="258" t="s">
        <v>14</v>
      </c>
    </row>
    <row r="16522">
      <c r="A16522" s="257"/>
      <c r="B16522" s="258" t="s">
        <v>14</v>
      </c>
    </row>
    <row r="16523">
      <c r="A16523" s="257"/>
      <c r="B16523" s="258" t="s">
        <v>14</v>
      </c>
    </row>
    <row r="16524">
      <c r="A16524" s="257"/>
      <c r="B16524" s="258" t="s">
        <v>14</v>
      </c>
    </row>
    <row r="16525">
      <c r="A16525" s="257"/>
      <c r="B16525" s="258" t="s">
        <v>14</v>
      </c>
    </row>
    <row r="16526">
      <c r="A16526" s="257"/>
      <c r="B16526" s="258" t="s">
        <v>14</v>
      </c>
    </row>
    <row r="16527">
      <c r="A16527" s="257"/>
      <c r="B16527" s="258" t="s">
        <v>14</v>
      </c>
    </row>
    <row r="16528">
      <c r="A16528" s="257"/>
      <c r="B16528" s="258" t="s">
        <v>14</v>
      </c>
    </row>
    <row r="16529">
      <c r="A16529" s="257"/>
      <c r="B16529" s="258" t="s">
        <v>14</v>
      </c>
    </row>
    <row r="16530">
      <c r="A16530" s="257"/>
      <c r="B16530" s="258" t="s">
        <v>14</v>
      </c>
    </row>
    <row r="16531">
      <c r="A16531" s="257"/>
      <c r="B16531" s="258" t="s">
        <v>14</v>
      </c>
    </row>
    <row r="16532">
      <c r="A16532" s="257"/>
      <c r="B16532" s="258" t="s">
        <v>14</v>
      </c>
    </row>
    <row r="16533">
      <c r="A16533" s="257"/>
      <c r="B16533" s="258" t="s">
        <v>14</v>
      </c>
    </row>
    <row r="16534">
      <c r="A16534" s="257"/>
      <c r="B16534" s="258" t="s">
        <v>14</v>
      </c>
    </row>
    <row r="16535">
      <c r="A16535" s="257"/>
      <c r="B16535" s="258" t="s">
        <v>14</v>
      </c>
    </row>
    <row r="16536">
      <c r="A16536" s="257"/>
      <c r="B16536" s="258" t="s">
        <v>14</v>
      </c>
    </row>
    <row r="16537">
      <c r="A16537" s="257"/>
      <c r="B16537" s="258" t="s">
        <v>14</v>
      </c>
    </row>
    <row r="16538">
      <c r="A16538" s="257"/>
      <c r="B16538" s="258" t="s">
        <v>14</v>
      </c>
    </row>
    <row r="16539">
      <c r="A16539" s="257"/>
      <c r="B16539" s="258" t="s">
        <v>14</v>
      </c>
    </row>
    <row r="16540">
      <c r="A16540" s="257"/>
      <c r="B16540" s="258" t="s">
        <v>14</v>
      </c>
    </row>
    <row r="16541">
      <c r="A16541" s="257"/>
      <c r="B16541" s="258" t="s">
        <v>14</v>
      </c>
    </row>
    <row r="16542">
      <c r="A16542" s="257"/>
      <c r="B16542" s="258" t="s">
        <v>14</v>
      </c>
    </row>
    <row r="16543">
      <c r="A16543" s="257"/>
      <c r="B16543" s="258" t="s">
        <v>14</v>
      </c>
    </row>
    <row r="16544">
      <c r="A16544" s="257"/>
      <c r="B16544" s="258" t="s">
        <v>14</v>
      </c>
    </row>
    <row r="16545">
      <c r="A16545" s="257"/>
      <c r="B16545" s="258" t="s">
        <v>14</v>
      </c>
    </row>
    <row r="16546">
      <c r="A16546" s="257"/>
      <c r="B16546" s="258" t="s">
        <v>14</v>
      </c>
    </row>
    <row r="16547">
      <c r="A16547" s="257"/>
      <c r="B16547" s="258" t="s">
        <v>14</v>
      </c>
    </row>
    <row r="16548">
      <c r="A16548" s="257"/>
      <c r="B16548" s="258" t="s">
        <v>14</v>
      </c>
    </row>
    <row r="16549">
      <c r="A16549" s="257"/>
      <c r="B16549" s="258" t="s">
        <v>14</v>
      </c>
    </row>
    <row r="16550">
      <c r="A16550" s="257"/>
      <c r="B16550" s="258" t="s">
        <v>14</v>
      </c>
    </row>
    <row r="16551">
      <c r="A16551" s="257"/>
      <c r="B16551" s="258" t="s">
        <v>14</v>
      </c>
    </row>
    <row r="16552">
      <c r="A16552" s="257"/>
      <c r="B16552" s="258" t="s">
        <v>14</v>
      </c>
    </row>
    <row r="16553">
      <c r="A16553" s="257"/>
      <c r="B16553" s="258" t="s">
        <v>14</v>
      </c>
    </row>
    <row r="16554">
      <c r="A16554" s="257"/>
      <c r="B16554" s="258" t="s">
        <v>14</v>
      </c>
    </row>
    <row r="16555">
      <c r="A16555" s="257"/>
      <c r="B16555" s="258" t="s">
        <v>14</v>
      </c>
    </row>
    <row r="16556">
      <c r="A16556" s="257"/>
      <c r="B16556" s="258" t="s">
        <v>14</v>
      </c>
    </row>
    <row r="16557">
      <c r="A16557" s="257"/>
      <c r="B16557" s="258" t="s">
        <v>14</v>
      </c>
    </row>
    <row r="16558">
      <c r="A16558" s="257"/>
      <c r="B16558" s="258" t="s">
        <v>14</v>
      </c>
    </row>
    <row r="16559">
      <c r="A16559" s="257"/>
      <c r="B16559" s="258" t="s">
        <v>14</v>
      </c>
    </row>
    <row r="16560">
      <c r="A16560" s="257"/>
      <c r="B16560" s="258" t="s">
        <v>14</v>
      </c>
    </row>
    <row r="16561">
      <c r="A16561" s="257"/>
      <c r="B16561" s="258" t="s">
        <v>14</v>
      </c>
    </row>
    <row r="16562">
      <c r="A16562" s="257"/>
      <c r="B16562" s="258" t="s">
        <v>14</v>
      </c>
    </row>
    <row r="16563">
      <c r="A16563" s="257"/>
      <c r="B16563" s="258" t="s">
        <v>14</v>
      </c>
    </row>
    <row r="16564">
      <c r="A16564" s="257"/>
      <c r="B16564" s="258" t="s">
        <v>14</v>
      </c>
    </row>
    <row r="16565">
      <c r="A16565" s="257"/>
      <c r="B16565" s="258" t="s">
        <v>14</v>
      </c>
    </row>
    <row r="16566">
      <c r="A16566" s="257"/>
      <c r="B16566" s="258" t="s">
        <v>14</v>
      </c>
    </row>
    <row r="16567">
      <c r="A16567" s="257"/>
      <c r="B16567" s="258" t="s">
        <v>14</v>
      </c>
    </row>
    <row r="16568">
      <c r="A16568" s="257"/>
      <c r="B16568" s="258" t="s">
        <v>14</v>
      </c>
    </row>
    <row r="16569">
      <c r="A16569" s="257"/>
      <c r="B16569" s="258" t="s">
        <v>14</v>
      </c>
    </row>
    <row r="16570">
      <c r="A16570" s="257"/>
      <c r="B16570" s="258" t="s">
        <v>14</v>
      </c>
    </row>
    <row r="16571">
      <c r="A16571" s="257"/>
      <c r="B16571" s="258" t="s">
        <v>14</v>
      </c>
    </row>
    <row r="16572">
      <c r="A16572" s="257"/>
      <c r="B16572" s="258" t="s">
        <v>14</v>
      </c>
    </row>
    <row r="16573">
      <c r="A16573" s="257"/>
      <c r="B16573" s="258" t="s">
        <v>14</v>
      </c>
    </row>
    <row r="16574">
      <c r="A16574" s="257"/>
      <c r="B16574" s="258" t="s">
        <v>14</v>
      </c>
    </row>
    <row r="16575">
      <c r="A16575" s="257"/>
      <c r="B16575" s="258" t="s">
        <v>14</v>
      </c>
    </row>
    <row r="16576">
      <c r="A16576" s="257"/>
      <c r="B16576" s="258" t="s">
        <v>14</v>
      </c>
    </row>
    <row r="16577">
      <c r="A16577" s="257"/>
      <c r="B16577" s="258" t="s">
        <v>14</v>
      </c>
    </row>
    <row r="16578">
      <c r="A16578" s="257"/>
      <c r="B16578" s="258" t="s">
        <v>14</v>
      </c>
    </row>
    <row r="16579">
      <c r="A16579" s="257"/>
      <c r="B16579" s="258" t="s">
        <v>14</v>
      </c>
    </row>
    <row r="16580">
      <c r="A16580" s="257"/>
      <c r="B16580" s="258" t="s">
        <v>14</v>
      </c>
    </row>
    <row r="16581">
      <c r="A16581" s="257"/>
      <c r="B16581" s="258" t="s">
        <v>14</v>
      </c>
    </row>
    <row r="16582">
      <c r="A16582" s="257"/>
      <c r="B16582" s="258" t="s">
        <v>14</v>
      </c>
    </row>
    <row r="16583">
      <c r="A16583" s="257"/>
      <c r="B16583" s="258" t="s">
        <v>14</v>
      </c>
    </row>
    <row r="16584">
      <c r="A16584" s="257"/>
      <c r="B16584" s="258" t="s">
        <v>14</v>
      </c>
    </row>
    <row r="16585">
      <c r="A16585" s="257"/>
      <c r="B16585" s="258" t="s">
        <v>14</v>
      </c>
    </row>
    <row r="16586">
      <c r="A16586" s="257"/>
      <c r="B16586" s="258" t="s">
        <v>14</v>
      </c>
    </row>
    <row r="16587">
      <c r="A16587" s="257"/>
      <c r="B16587" s="258" t="s">
        <v>14</v>
      </c>
    </row>
    <row r="16588">
      <c r="A16588" s="257"/>
      <c r="B16588" s="258" t="s">
        <v>14</v>
      </c>
    </row>
    <row r="16589">
      <c r="A16589" s="257"/>
      <c r="B16589" s="258" t="s">
        <v>14</v>
      </c>
    </row>
    <row r="16590">
      <c r="A16590" s="257"/>
      <c r="B16590" s="258" t="s">
        <v>14</v>
      </c>
    </row>
    <row r="16591">
      <c r="A16591" s="257"/>
      <c r="B16591" s="258" t="s">
        <v>14</v>
      </c>
    </row>
    <row r="16592">
      <c r="A16592" s="257"/>
      <c r="B16592" s="258" t="s">
        <v>14</v>
      </c>
    </row>
    <row r="16593">
      <c r="A16593" s="257"/>
      <c r="B16593" s="258" t="s">
        <v>14</v>
      </c>
    </row>
    <row r="16594">
      <c r="A16594" s="257"/>
      <c r="B16594" s="258" t="s">
        <v>14</v>
      </c>
    </row>
    <row r="16595">
      <c r="A16595" s="257"/>
      <c r="B16595" s="258" t="s">
        <v>14</v>
      </c>
    </row>
    <row r="16596">
      <c r="A16596" s="257"/>
      <c r="B16596" s="258" t="s">
        <v>14</v>
      </c>
    </row>
    <row r="16597">
      <c r="A16597" s="257"/>
      <c r="B16597" s="258" t="s">
        <v>14</v>
      </c>
    </row>
    <row r="16598">
      <c r="A16598" s="257"/>
      <c r="B16598" s="258" t="s">
        <v>14</v>
      </c>
    </row>
    <row r="16599">
      <c r="A16599" s="257"/>
      <c r="B16599" s="258" t="s">
        <v>14</v>
      </c>
    </row>
    <row r="16600">
      <c r="A16600" s="257"/>
      <c r="B16600" s="258" t="s">
        <v>14</v>
      </c>
    </row>
    <row r="16601">
      <c r="A16601" s="257"/>
      <c r="B16601" s="258" t="s">
        <v>14</v>
      </c>
    </row>
    <row r="16602">
      <c r="A16602" s="257"/>
      <c r="B16602" s="258" t="s">
        <v>14</v>
      </c>
    </row>
    <row r="16603">
      <c r="A16603" s="257"/>
      <c r="B16603" s="258" t="s">
        <v>14</v>
      </c>
    </row>
    <row r="16604">
      <c r="A16604" s="257"/>
      <c r="B16604" s="258" t="s">
        <v>14</v>
      </c>
    </row>
    <row r="16605">
      <c r="A16605" s="257"/>
      <c r="B16605" s="258" t="s">
        <v>14</v>
      </c>
    </row>
    <row r="16606">
      <c r="A16606" s="257"/>
      <c r="B16606" s="258" t="s">
        <v>14</v>
      </c>
    </row>
    <row r="16607">
      <c r="A16607" s="257"/>
      <c r="B16607" s="258" t="s">
        <v>14</v>
      </c>
    </row>
    <row r="16608">
      <c r="A16608" s="257"/>
      <c r="B16608" s="258" t="s">
        <v>14</v>
      </c>
    </row>
    <row r="16609">
      <c r="A16609" s="257"/>
      <c r="B16609" s="258" t="s">
        <v>14</v>
      </c>
    </row>
    <row r="16610">
      <c r="A16610" s="257"/>
      <c r="B16610" s="258" t="s">
        <v>14</v>
      </c>
    </row>
    <row r="16611">
      <c r="A16611" s="257"/>
      <c r="B16611" s="258" t="s">
        <v>14</v>
      </c>
    </row>
    <row r="16612">
      <c r="A16612" s="257"/>
      <c r="B16612" s="258" t="s">
        <v>14</v>
      </c>
    </row>
    <row r="16613">
      <c r="A16613" s="257"/>
      <c r="B16613" s="258" t="s">
        <v>14</v>
      </c>
    </row>
    <row r="16614">
      <c r="A16614" s="257"/>
      <c r="B16614" s="258" t="s">
        <v>14</v>
      </c>
    </row>
    <row r="16615">
      <c r="A16615" s="257"/>
      <c r="B16615" s="258" t="s">
        <v>14</v>
      </c>
    </row>
    <row r="16616">
      <c r="A16616" s="257"/>
      <c r="B16616" s="258" t="s">
        <v>14</v>
      </c>
    </row>
    <row r="16617">
      <c r="A16617" s="257"/>
      <c r="B16617" s="258" t="s">
        <v>14</v>
      </c>
    </row>
    <row r="16618">
      <c r="A16618" s="257"/>
      <c r="B16618" s="258" t="s">
        <v>14</v>
      </c>
    </row>
    <row r="16619">
      <c r="A16619" s="257"/>
      <c r="B16619" s="258" t="s">
        <v>14</v>
      </c>
    </row>
    <row r="16620">
      <c r="A16620" s="257"/>
      <c r="B16620" s="258" t="s">
        <v>14</v>
      </c>
    </row>
    <row r="16621">
      <c r="A16621" s="257"/>
      <c r="B16621" s="258" t="s">
        <v>14</v>
      </c>
    </row>
    <row r="16622">
      <c r="A16622" s="257"/>
      <c r="B16622" s="258" t="s">
        <v>14</v>
      </c>
    </row>
    <row r="16623">
      <c r="A16623" s="257"/>
      <c r="B16623" s="258" t="s">
        <v>14</v>
      </c>
    </row>
    <row r="16624">
      <c r="A16624" s="257"/>
      <c r="B16624" s="258" t="s">
        <v>14</v>
      </c>
    </row>
    <row r="16625">
      <c r="A16625" s="257"/>
      <c r="B16625" s="258" t="s">
        <v>14</v>
      </c>
    </row>
    <row r="16626">
      <c r="A16626" s="257"/>
      <c r="B16626" s="258" t="s">
        <v>14</v>
      </c>
    </row>
    <row r="16627">
      <c r="A16627" s="257"/>
      <c r="B16627" s="258" t="s">
        <v>14</v>
      </c>
    </row>
    <row r="16628">
      <c r="A16628" s="257"/>
      <c r="B16628" s="258" t="s">
        <v>14</v>
      </c>
    </row>
    <row r="16629">
      <c r="A16629" s="257"/>
      <c r="B16629" s="258" t="s">
        <v>14</v>
      </c>
    </row>
    <row r="16630">
      <c r="A16630" s="257"/>
      <c r="B16630" s="258" t="s">
        <v>14</v>
      </c>
    </row>
    <row r="16631">
      <c r="A16631" s="257"/>
      <c r="B16631" s="258" t="s">
        <v>14</v>
      </c>
    </row>
    <row r="16632">
      <c r="A16632" s="257"/>
      <c r="B16632" s="258" t="s">
        <v>14</v>
      </c>
    </row>
    <row r="16633">
      <c r="A16633" s="257"/>
      <c r="B16633" s="258" t="s">
        <v>14</v>
      </c>
    </row>
    <row r="16634">
      <c r="A16634" s="257"/>
      <c r="B16634" s="258" t="s">
        <v>14</v>
      </c>
    </row>
    <row r="16635">
      <c r="A16635" s="257"/>
      <c r="B16635" s="258" t="s">
        <v>14</v>
      </c>
    </row>
    <row r="16636">
      <c r="A16636" s="257"/>
      <c r="B16636" s="258" t="s">
        <v>14</v>
      </c>
    </row>
    <row r="16637">
      <c r="A16637" s="257"/>
      <c r="B16637" s="258" t="s">
        <v>14</v>
      </c>
    </row>
    <row r="16638">
      <c r="A16638" s="257"/>
      <c r="B16638" s="258" t="s">
        <v>14</v>
      </c>
    </row>
    <row r="16639">
      <c r="A16639" s="257"/>
      <c r="B16639" s="258" t="s">
        <v>14</v>
      </c>
    </row>
    <row r="16640">
      <c r="A16640" s="257"/>
      <c r="B16640" s="258" t="s">
        <v>14</v>
      </c>
    </row>
    <row r="16641">
      <c r="A16641" s="257"/>
      <c r="B16641" s="258" t="s">
        <v>14</v>
      </c>
    </row>
    <row r="16642">
      <c r="A16642" s="257"/>
      <c r="B16642" s="258" t="s">
        <v>14</v>
      </c>
    </row>
    <row r="16643">
      <c r="A16643" s="257"/>
      <c r="B16643" s="258" t="s">
        <v>14</v>
      </c>
    </row>
    <row r="16644">
      <c r="A16644" s="257"/>
      <c r="B16644" s="258" t="s">
        <v>14</v>
      </c>
    </row>
    <row r="16645">
      <c r="A16645" s="257"/>
      <c r="B16645" s="258" t="s">
        <v>14</v>
      </c>
    </row>
    <row r="16646">
      <c r="A16646" s="257"/>
      <c r="B16646" s="258" t="s">
        <v>14</v>
      </c>
    </row>
    <row r="16647">
      <c r="A16647" s="257"/>
      <c r="B16647" s="258" t="s">
        <v>14</v>
      </c>
    </row>
    <row r="16648">
      <c r="A16648" s="257"/>
      <c r="B16648" s="258" t="s">
        <v>14</v>
      </c>
    </row>
    <row r="16649">
      <c r="A16649" s="257"/>
      <c r="B16649" s="258" t="s">
        <v>14</v>
      </c>
    </row>
    <row r="16650">
      <c r="A16650" s="257"/>
      <c r="B16650" s="258" t="s">
        <v>14</v>
      </c>
    </row>
    <row r="16651">
      <c r="A16651" s="257"/>
      <c r="B16651" s="258" t="s">
        <v>14</v>
      </c>
    </row>
    <row r="16652">
      <c r="A16652" s="257"/>
      <c r="B16652" s="258" t="s">
        <v>14</v>
      </c>
    </row>
    <row r="16653">
      <c r="A16653" s="257"/>
      <c r="B16653" s="258" t="s">
        <v>14</v>
      </c>
    </row>
    <row r="16654">
      <c r="A16654" s="257"/>
      <c r="B16654" s="258" t="s">
        <v>14</v>
      </c>
    </row>
    <row r="16655">
      <c r="A16655" s="257"/>
      <c r="B16655" s="258" t="s">
        <v>14</v>
      </c>
    </row>
    <row r="16656">
      <c r="A16656" s="257"/>
      <c r="B16656" s="258" t="s">
        <v>14</v>
      </c>
    </row>
    <row r="16657">
      <c r="A16657" s="257"/>
      <c r="B16657" s="258" t="s">
        <v>14</v>
      </c>
    </row>
    <row r="16658">
      <c r="A16658" s="257"/>
      <c r="B16658" s="258" t="s">
        <v>14</v>
      </c>
    </row>
    <row r="16659">
      <c r="A16659" s="257"/>
      <c r="B16659" s="258" t="s">
        <v>14</v>
      </c>
    </row>
    <row r="16660">
      <c r="A16660" s="257"/>
      <c r="B16660" s="258" t="s">
        <v>14</v>
      </c>
    </row>
    <row r="16661">
      <c r="A16661" s="257"/>
      <c r="B16661" s="258" t="s">
        <v>14</v>
      </c>
    </row>
    <row r="16662">
      <c r="A16662" s="257"/>
      <c r="B16662" s="258" t="s">
        <v>14</v>
      </c>
    </row>
    <row r="16663">
      <c r="A16663" s="257"/>
      <c r="B16663" s="258" t="s">
        <v>14</v>
      </c>
    </row>
    <row r="16664">
      <c r="A16664" s="257"/>
      <c r="B16664" s="258" t="s">
        <v>14</v>
      </c>
    </row>
    <row r="16665">
      <c r="A16665" s="257"/>
      <c r="B16665" s="258" t="s">
        <v>14</v>
      </c>
    </row>
    <row r="16666">
      <c r="A16666" s="257"/>
      <c r="B16666" s="258" t="s">
        <v>14</v>
      </c>
    </row>
    <row r="16667">
      <c r="A16667" s="257"/>
      <c r="B16667" s="258" t="s">
        <v>14</v>
      </c>
    </row>
    <row r="16668">
      <c r="A16668" s="257"/>
      <c r="B16668" s="258" t="s">
        <v>14</v>
      </c>
    </row>
    <row r="16669">
      <c r="A16669" s="257"/>
      <c r="B16669" s="258" t="s">
        <v>14</v>
      </c>
    </row>
    <row r="16670">
      <c r="A16670" s="257"/>
      <c r="B16670" s="258" t="s">
        <v>14</v>
      </c>
    </row>
    <row r="16671">
      <c r="A16671" s="257"/>
      <c r="B16671" s="258" t="s">
        <v>14</v>
      </c>
    </row>
    <row r="16672">
      <c r="A16672" s="257"/>
      <c r="B16672" s="258" t="s">
        <v>14</v>
      </c>
    </row>
    <row r="16673">
      <c r="A16673" s="257"/>
      <c r="B16673" s="258" t="s">
        <v>14</v>
      </c>
    </row>
    <row r="16674">
      <c r="A16674" s="257"/>
      <c r="B16674" s="258" t="s">
        <v>14</v>
      </c>
    </row>
    <row r="16675">
      <c r="A16675" s="257"/>
      <c r="B16675" s="258" t="s">
        <v>14</v>
      </c>
    </row>
    <row r="16676">
      <c r="A16676" s="257"/>
      <c r="B16676" s="258" t="s">
        <v>14</v>
      </c>
    </row>
    <row r="16677">
      <c r="A16677" s="257"/>
      <c r="B16677" s="258" t="s">
        <v>14</v>
      </c>
    </row>
    <row r="16678">
      <c r="A16678" s="257"/>
      <c r="B16678" s="258" t="s">
        <v>14</v>
      </c>
    </row>
    <row r="16679">
      <c r="A16679" s="257"/>
      <c r="B16679" s="258" t="s">
        <v>14</v>
      </c>
    </row>
    <row r="16680">
      <c r="A16680" s="257"/>
      <c r="B16680" s="258" t="s">
        <v>14</v>
      </c>
    </row>
    <row r="16681">
      <c r="A16681" s="257"/>
      <c r="B16681" s="258" t="s">
        <v>14</v>
      </c>
    </row>
    <row r="16682">
      <c r="A16682" s="257"/>
      <c r="B16682" s="258" t="s">
        <v>14</v>
      </c>
    </row>
    <row r="16683">
      <c r="A16683" s="257"/>
      <c r="B16683" s="258" t="s">
        <v>14</v>
      </c>
    </row>
    <row r="16684">
      <c r="A16684" s="257"/>
      <c r="B16684" s="258" t="s">
        <v>14</v>
      </c>
    </row>
    <row r="16685">
      <c r="A16685" s="257"/>
      <c r="B16685" s="258" t="s">
        <v>14</v>
      </c>
    </row>
    <row r="16686">
      <c r="A16686" s="257"/>
      <c r="B16686" s="258" t="s">
        <v>14</v>
      </c>
    </row>
    <row r="16687">
      <c r="A16687" s="257"/>
      <c r="B16687" s="258" t="s">
        <v>14</v>
      </c>
    </row>
    <row r="16688">
      <c r="A16688" s="257"/>
      <c r="B16688" s="258" t="s">
        <v>14</v>
      </c>
    </row>
    <row r="16689">
      <c r="A16689" s="257"/>
      <c r="B16689" s="258" t="s">
        <v>14</v>
      </c>
    </row>
    <row r="16690">
      <c r="A16690" s="257"/>
      <c r="B16690" s="258" t="s">
        <v>14</v>
      </c>
    </row>
    <row r="16691">
      <c r="A16691" s="257"/>
      <c r="B16691" s="258" t="s">
        <v>14</v>
      </c>
    </row>
    <row r="16692">
      <c r="A16692" s="257"/>
      <c r="B16692" s="258" t="s">
        <v>14</v>
      </c>
    </row>
    <row r="16693">
      <c r="A16693" s="257"/>
      <c r="B16693" s="258" t="s">
        <v>14</v>
      </c>
    </row>
    <row r="16694">
      <c r="A16694" s="257"/>
      <c r="B16694" s="258" t="s">
        <v>14</v>
      </c>
    </row>
    <row r="16695">
      <c r="A16695" s="257"/>
      <c r="B16695" s="258" t="s">
        <v>14</v>
      </c>
    </row>
    <row r="16696">
      <c r="A16696" s="257"/>
      <c r="B16696" s="258" t="s">
        <v>14</v>
      </c>
    </row>
    <row r="16697">
      <c r="A16697" s="257"/>
      <c r="B16697" s="258" t="s">
        <v>14</v>
      </c>
    </row>
    <row r="16698">
      <c r="A16698" s="257"/>
      <c r="B16698" s="258" t="s">
        <v>14</v>
      </c>
    </row>
    <row r="16699">
      <c r="A16699" s="257"/>
      <c r="B16699" s="258" t="s">
        <v>14</v>
      </c>
    </row>
    <row r="16700">
      <c r="A16700" s="257"/>
      <c r="B16700" s="258" t="s">
        <v>14</v>
      </c>
    </row>
    <row r="16701">
      <c r="A16701" s="257"/>
      <c r="B16701" s="258" t="s">
        <v>14</v>
      </c>
    </row>
    <row r="16702">
      <c r="A16702" s="257"/>
      <c r="B16702" s="258" t="s">
        <v>14</v>
      </c>
    </row>
    <row r="16703">
      <c r="A16703" s="257"/>
      <c r="B16703" s="258" t="s">
        <v>14</v>
      </c>
    </row>
    <row r="16704">
      <c r="A16704" s="257"/>
      <c r="B16704" s="258" t="s">
        <v>14</v>
      </c>
    </row>
    <row r="16705">
      <c r="A16705" s="257"/>
      <c r="B16705" s="258" t="s">
        <v>14</v>
      </c>
    </row>
    <row r="16706">
      <c r="A16706" s="257"/>
      <c r="B16706" s="258" t="s">
        <v>14</v>
      </c>
    </row>
    <row r="16707">
      <c r="A16707" s="257"/>
      <c r="B16707" s="258" t="s">
        <v>14</v>
      </c>
    </row>
    <row r="16708">
      <c r="A16708" s="257"/>
      <c r="B16708" s="258" t="s">
        <v>14</v>
      </c>
    </row>
    <row r="16709">
      <c r="A16709" s="257"/>
      <c r="B16709" s="258" t="s">
        <v>14</v>
      </c>
    </row>
    <row r="16710">
      <c r="A16710" s="257"/>
      <c r="B16710" s="258" t="s">
        <v>14</v>
      </c>
    </row>
    <row r="16711">
      <c r="A16711" s="257"/>
      <c r="B16711" s="258" t="s">
        <v>14</v>
      </c>
    </row>
    <row r="16712">
      <c r="A16712" s="257"/>
      <c r="B16712" s="258" t="s">
        <v>14</v>
      </c>
    </row>
    <row r="16713">
      <c r="A16713" s="257"/>
      <c r="B16713" s="258" t="s">
        <v>14</v>
      </c>
    </row>
    <row r="16714">
      <c r="A16714" s="257"/>
      <c r="B16714" s="258" t="s">
        <v>14</v>
      </c>
    </row>
    <row r="16715">
      <c r="A16715" s="257"/>
      <c r="B16715" s="258" t="s">
        <v>14</v>
      </c>
    </row>
    <row r="16716">
      <c r="A16716" s="257"/>
      <c r="B16716" s="258" t="s">
        <v>14</v>
      </c>
    </row>
    <row r="16717">
      <c r="A16717" s="257"/>
      <c r="B16717" s="258" t="s">
        <v>14</v>
      </c>
    </row>
    <row r="16718">
      <c r="A16718" s="257"/>
      <c r="B16718" s="258" t="s">
        <v>14</v>
      </c>
    </row>
    <row r="16719">
      <c r="A16719" s="257"/>
      <c r="B16719" s="258" t="s">
        <v>14</v>
      </c>
    </row>
    <row r="16720">
      <c r="A16720" s="257"/>
      <c r="B16720" s="258" t="s">
        <v>14</v>
      </c>
    </row>
    <row r="16721">
      <c r="A16721" s="257"/>
      <c r="B16721" s="258" t="s">
        <v>14</v>
      </c>
    </row>
    <row r="16722">
      <c r="A16722" s="257"/>
      <c r="B16722" s="258" t="s">
        <v>14</v>
      </c>
    </row>
    <row r="16723">
      <c r="A16723" s="257"/>
      <c r="B16723" s="258" t="s">
        <v>14</v>
      </c>
    </row>
    <row r="16724">
      <c r="A16724" s="257"/>
      <c r="B16724" s="258" t="s">
        <v>14</v>
      </c>
    </row>
    <row r="16725">
      <c r="A16725" s="257"/>
      <c r="B16725" s="258" t="s">
        <v>14</v>
      </c>
    </row>
    <row r="16726">
      <c r="A16726" s="257"/>
      <c r="B16726" s="258" t="s">
        <v>14</v>
      </c>
    </row>
    <row r="16727">
      <c r="A16727" s="257"/>
      <c r="B16727" s="258" t="s">
        <v>14</v>
      </c>
    </row>
    <row r="16728">
      <c r="A16728" s="257"/>
      <c r="B16728" s="258" t="s">
        <v>14</v>
      </c>
    </row>
    <row r="16729">
      <c r="A16729" s="257"/>
      <c r="B16729" s="258" t="s">
        <v>14</v>
      </c>
    </row>
    <row r="16730">
      <c r="A16730" s="257"/>
      <c r="B16730" s="258" t="s">
        <v>14</v>
      </c>
    </row>
    <row r="16731">
      <c r="A16731" s="257"/>
      <c r="B16731" s="258" t="s">
        <v>14</v>
      </c>
    </row>
    <row r="16732">
      <c r="A16732" s="257"/>
      <c r="B16732" s="258" t="s">
        <v>14</v>
      </c>
    </row>
    <row r="16733">
      <c r="A16733" s="257"/>
      <c r="B16733" s="258" t="s">
        <v>14</v>
      </c>
    </row>
    <row r="16734">
      <c r="A16734" s="257"/>
      <c r="B16734" s="258" t="s">
        <v>14</v>
      </c>
    </row>
    <row r="16735">
      <c r="A16735" s="257"/>
      <c r="B16735" s="258" t="s">
        <v>14</v>
      </c>
    </row>
    <row r="16736">
      <c r="A16736" s="257"/>
      <c r="B16736" s="258" t="s">
        <v>14</v>
      </c>
    </row>
    <row r="16737">
      <c r="A16737" s="257"/>
      <c r="B16737" s="258" t="s">
        <v>14</v>
      </c>
    </row>
    <row r="16738">
      <c r="A16738" s="257"/>
      <c r="B16738" s="258" t="s">
        <v>14</v>
      </c>
    </row>
    <row r="16739">
      <c r="A16739" s="257"/>
      <c r="B16739" s="258" t="s">
        <v>14</v>
      </c>
    </row>
    <row r="16740">
      <c r="A16740" s="257"/>
      <c r="B16740" s="258" t="s">
        <v>14</v>
      </c>
    </row>
    <row r="16741">
      <c r="A16741" s="257"/>
      <c r="B16741" s="258" t="s">
        <v>14</v>
      </c>
    </row>
    <row r="16742">
      <c r="A16742" s="257"/>
      <c r="B16742" s="258" t="s">
        <v>14</v>
      </c>
    </row>
    <row r="16743">
      <c r="A16743" s="257"/>
      <c r="B16743" s="258" t="s">
        <v>14</v>
      </c>
    </row>
    <row r="16744">
      <c r="A16744" s="257"/>
      <c r="B16744" s="258" t="s">
        <v>14</v>
      </c>
    </row>
    <row r="16745">
      <c r="A16745" s="257"/>
      <c r="B16745" s="258" t="s">
        <v>14</v>
      </c>
    </row>
    <row r="16746">
      <c r="A16746" s="257"/>
      <c r="B16746" s="258" t="s">
        <v>14</v>
      </c>
    </row>
    <row r="16747">
      <c r="A16747" s="257"/>
      <c r="B16747" s="258" t="s">
        <v>14</v>
      </c>
    </row>
    <row r="16748">
      <c r="A16748" s="257"/>
      <c r="B16748" s="258" t="s">
        <v>14</v>
      </c>
    </row>
    <row r="16749">
      <c r="A16749" s="257"/>
      <c r="B16749" s="258" t="s">
        <v>14</v>
      </c>
    </row>
    <row r="16750">
      <c r="A16750" s="257"/>
      <c r="B16750" s="258" t="s">
        <v>14</v>
      </c>
    </row>
    <row r="16751">
      <c r="A16751" s="257"/>
      <c r="B16751" s="258" t="s">
        <v>14</v>
      </c>
    </row>
    <row r="16752">
      <c r="A16752" s="257"/>
      <c r="B16752" s="258" t="s">
        <v>14</v>
      </c>
    </row>
    <row r="16753">
      <c r="A16753" s="257"/>
      <c r="B16753" s="258" t="s">
        <v>14</v>
      </c>
    </row>
    <row r="16754">
      <c r="A16754" s="257"/>
      <c r="B16754" s="258" t="s">
        <v>14</v>
      </c>
    </row>
    <row r="16755">
      <c r="A16755" s="257"/>
      <c r="B16755" s="258" t="s">
        <v>14</v>
      </c>
    </row>
    <row r="16756">
      <c r="A16756" s="257"/>
      <c r="B16756" s="258" t="s">
        <v>14</v>
      </c>
    </row>
    <row r="16757">
      <c r="A16757" s="257"/>
      <c r="B16757" s="258" t="s">
        <v>14</v>
      </c>
    </row>
    <row r="16758">
      <c r="A16758" s="257"/>
      <c r="B16758" s="258" t="s">
        <v>14</v>
      </c>
    </row>
    <row r="16759">
      <c r="A16759" s="257"/>
      <c r="B16759" s="258" t="s">
        <v>14</v>
      </c>
    </row>
    <row r="16760">
      <c r="A16760" s="257"/>
      <c r="B16760" s="258" t="s">
        <v>14</v>
      </c>
    </row>
    <row r="16761">
      <c r="A16761" s="257"/>
      <c r="B16761" s="258" t="s">
        <v>14</v>
      </c>
    </row>
    <row r="16762">
      <c r="A16762" s="257"/>
      <c r="B16762" s="258" t="s">
        <v>14</v>
      </c>
    </row>
    <row r="16763">
      <c r="A16763" s="257"/>
      <c r="B16763" s="258" t="s">
        <v>14</v>
      </c>
    </row>
    <row r="16764">
      <c r="A16764" s="257"/>
      <c r="B16764" s="258" t="s">
        <v>14</v>
      </c>
    </row>
    <row r="16765">
      <c r="A16765" s="257"/>
      <c r="B16765" s="258" t="s">
        <v>14</v>
      </c>
    </row>
    <row r="16766">
      <c r="A16766" s="257"/>
      <c r="B16766" s="258" t="s">
        <v>14</v>
      </c>
    </row>
    <row r="16767">
      <c r="A16767" s="257"/>
      <c r="B16767" s="258" t="s">
        <v>14</v>
      </c>
    </row>
    <row r="16768">
      <c r="A16768" s="257"/>
      <c r="B16768" s="258" t="s">
        <v>14</v>
      </c>
    </row>
    <row r="16769">
      <c r="A16769" s="257"/>
      <c r="B16769" s="258" t="s">
        <v>14</v>
      </c>
    </row>
    <row r="16770">
      <c r="A16770" s="257"/>
      <c r="B16770" s="258" t="s">
        <v>14</v>
      </c>
    </row>
    <row r="16771">
      <c r="A16771" s="257"/>
      <c r="B16771" s="258" t="s">
        <v>14</v>
      </c>
    </row>
    <row r="16772">
      <c r="A16772" s="257"/>
      <c r="B16772" s="258" t="s">
        <v>14</v>
      </c>
    </row>
    <row r="16773">
      <c r="A16773" s="257"/>
      <c r="B16773" s="258" t="s">
        <v>14</v>
      </c>
    </row>
    <row r="16774">
      <c r="A16774" s="257"/>
      <c r="B16774" s="258" t="s">
        <v>14</v>
      </c>
    </row>
    <row r="16775">
      <c r="A16775" s="257"/>
      <c r="B16775" s="258" t="s">
        <v>14</v>
      </c>
    </row>
    <row r="16776">
      <c r="A16776" s="257"/>
      <c r="B16776" s="258" t="s">
        <v>14</v>
      </c>
    </row>
    <row r="16777">
      <c r="A16777" s="257"/>
      <c r="B16777" s="258" t="s">
        <v>14</v>
      </c>
    </row>
    <row r="16778">
      <c r="A16778" s="257"/>
      <c r="B16778" s="258" t="s">
        <v>14</v>
      </c>
    </row>
    <row r="16779">
      <c r="A16779" s="257"/>
      <c r="B16779" s="258" t="s">
        <v>14</v>
      </c>
    </row>
    <row r="16780">
      <c r="A16780" s="257"/>
      <c r="B16780" s="258" t="s">
        <v>14</v>
      </c>
    </row>
    <row r="16781">
      <c r="A16781" s="257"/>
      <c r="B16781" s="258" t="s">
        <v>14</v>
      </c>
    </row>
    <row r="16782">
      <c r="A16782" s="257"/>
      <c r="B16782" s="258" t="s">
        <v>14</v>
      </c>
    </row>
    <row r="16783">
      <c r="A16783" s="257"/>
      <c r="B16783" s="258" t="s">
        <v>14</v>
      </c>
    </row>
    <row r="16784">
      <c r="A16784" s="257"/>
      <c r="B16784" s="258" t="s">
        <v>14</v>
      </c>
    </row>
    <row r="16785">
      <c r="A16785" s="257"/>
      <c r="B16785" s="258" t="s">
        <v>14</v>
      </c>
    </row>
    <row r="16786">
      <c r="A16786" s="257"/>
      <c r="B16786" s="258" t="s">
        <v>14</v>
      </c>
    </row>
    <row r="16787">
      <c r="A16787" s="257"/>
      <c r="B16787" s="258" t="s">
        <v>14</v>
      </c>
    </row>
    <row r="16788">
      <c r="A16788" s="257"/>
      <c r="B16788" s="258" t="s">
        <v>14</v>
      </c>
    </row>
    <row r="16789">
      <c r="A16789" s="257"/>
      <c r="B16789" s="258" t="s">
        <v>14</v>
      </c>
    </row>
    <row r="16790">
      <c r="A16790" s="257"/>
      <c r="B16790" s="258" t="s">
        <v>14</v>
      </c>
    </row>
    <row r="16791">
      <c r="A16791" s="257"/>
      <c r="B16791" s="258" t="s">
        <v>14</v>
      </c>
    </row>
    <row r="16792">
      <c r="A16792" s="257"/>
      <c r="B16792" s="258" t="s">
        <v>14</v>
      </c>
    </row>
    <row r="16793">
      <c r="A16793" s="257"/>
      <c r="B16793" s="258" t="s">
        <v>14</v>
      </c>
    </row>
    <row r="16794">
      <c r="A16794" s="257"/>
      <c r="B16794" s="258" t="s">
        <v>14</v>
      </c>
    </row>
    <row r="16795">
      <c r="A16795" s="257"/>
      <c r="B16795" s="258" t="s">
        <v>14</v>
      </c>
    </row>
    <row r="16796">
      <c r="A16796" s="257"/>
      <c r="B16796" s="258" t="s">
        <v>14</v>
      </c>
    </row>
    <row r="16797">
      <c r="A16797" s="257"/>
      <c r="B16797" s="258" t="s">
        <v>14</v>
      </c>
    </row>
    <row r="16798">
      <c r="A16798" s="257"/>
      <c r="B16798" s="258" t="s">
        <v>14</v>
      </c>
    </row>
    <row r="16799">
      <c r="A16799" s="257"/>
      <c r="B16799" s="258" t="s">
        <v>14</v>
      </c>
    </row>
    <row r="16800">
      <c r="A16800" s="257"/>
      <c r="B16800" s="258" t="s">
        <v>14</v>
      </c>
    </row>
    <row r="16801">
      <c r="A16801" s="257"/>
      <c r="B16801" s="258" t="s">
        <v>14</v>
      </c>
    </row>
    <row r="16802">
      <c r="A16802" s="257"/>
      <c r="B16802" s="258" t="s">
        <v>14</v>
      </c>
    </row>
    <row r="16803">
      <c r="A16803" s="257"/>
      <c r="B16803" s="258" t="s">
        <v>14</v>
      </c>
    </row>
    <row r="16804">
      <c r="A16804" s="257"/>
      <c r="B16804" s="258" t="s">
        <v>14</v>
      </c>
    </row>
    <row r="16805">
      <c r="A16805" s="257"/>
      <c r="B16805" s="258" t="s">
        <v>14</v>
      </c>
    </row>
    <row r="16806">
      <c r="A16806" s="257"/>
      <c r="B16806" s="258" t="s">
        <v>14</v>
      </c>
    </row>
    <row r="16807">
      <c r="A16807" s="257"/>
      <c r="B16807" s="258" t="s">
        <v>14</v>
      </c>
    </row>
    <row r="16808">
      <c r="A16808" s="257"/>
      <c r="B16808" s="258" t="s">
        <v>14</v>
      </c>
    </row>
    <row r="16809">
      <c r="A16809" s="257"/>
      <c r="B16809" s="258" t="s">
        <v>14</v>
      </c>
    </row>
    <row r="16810">
      <c r="A16810" s="257"/>
      <c r="B16810" s="258" t="s">
        <v>14</v>
      </c>
    </row>
    <row r="16811">
      <c r="A16811" s="257"/>
      <c r="B16811" s="258" t="s">
        <v>14</v>
      </c>
    </row>
    <row r="16812">
      <c r="A16812" s="257"/>
      <c r="B16812" s="258" t="s">
        <v>14</v>
      </c>
    </row>
    <row r="16813">
      <c r="A16813" s="257"/>
      <c r="B16813" s="258" t="s">
        <v>14</v>
      </c>
    </row>
    <row r="16814">
      <c r="A16814" s="257"/>
      <c r="B16814" s="258" t="s">
        <v>14</v>
      </c>
    </row>
    <row r="16815">
      <c r="A16815" s="257"/>
      <c r="B16815" s="258" t="s">
        <v>14</v>
      </c>
    </row>
    <row r="16816">
      <c r="A16816" s="257"/>
      <c r="B16816" s="258" t="s">
        <v>14</v>
      </c>
    </row>
    <row r="16817">
      <c r="A16817" s="257"/>
      <c r="B16817" s="258" t="s">
        <v>14</v>
      </c>
    </row>
    <row r="16818">
      <c r="A16818" s="257"/>
      <c r="B16818" s="258" t="s">
        <v>14</v>
      </c>
    </row>
    <row r="16819">
      <c r="A16819" s="257"/>
      <c r="B16819" s="258" t="s">
        <v>14</v>
      </c>
    </row>
    <row r="16820">
      <c r="A16820" s="257"/>
      <c r="B16820" s="258" t="s">
        <v>14</v>
      </c>
    </row>
    <row r="16821">
      <c r="A16821" s="257"/>
      <c r="B16821" s="258" t="s">
        <v>14</v>
      </c>
    </row>
    <row r="16822">
      <c r="A16822" s="257"/>
      <c r="B16822" s="258" t="s">
        <v>14</v>
      </c>
    </row>
    <row r="16823">
      <c r="A16823" s="257"/>
      <c r="B16823" s="258" t="s">
        <v>14</v>
      </c>
    </row>
    <row r="16824">
      <c r="A16824" s="257"/>
      <c r="B16824" s="258" t="s">
        <v>14</v>
      </c>
    </row>
    <row r="16825">
      <c r="A16825" s="257"/>
      <c r="B16825" s="258" t="s">
        <v>14</v>
      </c>
    </row>
    <row r="16826">
      <c r="A16826" s="257"/>
      <c r="B16826" s="258" t="s">
        <v>14</v>
      </c>
    </row>
    <row r="16827">
      <c r="A16827" s="257"/>
      <c r="B16827" s="258" t="s">
        <v>14</v>
      </c>
    </row>
    <row r="16828">
      <c r="A16828" s="257"/>
      <c r="B16828" s="258" t="s">
        <v>14</v>
      </c>
    </row>
    <row r="16829">
      <c r="A16829" s="257"/>
      <c r="B16829" s="258" t="s">
        <v>14</v>
      </c>
    </row>
    <row r="16830">
      <c r="A16830" s="257"/>
      <c r="B16830" s="258" t="s">
        <v>14</v>
      </c>
    </row>
    <row r="16831">
      <c r="A16831" s="257"/>
      <c r="B16831" s="258" t="s">
        <v>14</v>
      </c>
    </row>
    <row r="16832">
      <c r="A16832" s="257"/>
      <c r="B16832" s="258" t="s">
        <v>14</v>
      </c>
    </row>
    <row r="16833">
      <c r="A16833" s="257"/>
      <c r="B16833" s="258" t="s">
        <v>14</v>
      </c>
    </row>
    <row r="16834">
      <c r="A16834" s="257"/>
      <c r="B16834" s="258" t="s">
        <v>14</v>
      </c>
    </row>
    <row r="16835">
      <c r="A16835" s="257"/>
      <c r="B16835" s="258" t="s">
        <v>14</v>
      </c>
    </row>
    <row r="16836">
      <c r="A16836" s="257"/>
      <c r="B16836" s="258" t="s">
        <v>14</v>
      </c>
    </row>
    <row r="16837">
      <c r="A16837" s="257"/>
      <c r="B16837" s="258" t="s">
        <v>14</v>
      </c>
    </row>
    <row r="16838">
      <c r="A16838" s="257"/>
      <c r="B16838" s="258" t="s">
        <v>14</v>
      </c>
    </row>
    <row r="16839">
      <c r="A16839" s="257"/>
      <c r="B16839" s="258" t="s">
        <v>14</v>
      </c>
    </row>
    <row r="16840">
      <c r="A16840" s="257"/>
      <c r="B16840" s="258" t="s">
        <v>14</v>
      </c>
    </row>
    <row r="16841">
      <c r="A16841" s="257"/>
      <c r="B16841" s="258" t="s">
        <v>14</v>
      </c>
    </row>
    <row r="16842">
      <c r="A16842" s="257"/>
      <c r="B16842" s="258" t="s">
        <v>14</v>
      </c>
    </row>
    <row r="16843">
      <c r="A16843" s="257"/>
      <c r="B16843" s="258" t="s">
        <v>14</v>
      </c>
    </row>
    <row r="16844">
      <c r="A16844" s="257"/>
      <c r="B16844" s="258" t="s">
        <v>14</v>
      </c>
    </row>
    <row r="16845">
      <c r="A16845" s="257"/>
      <c r="B16845" s="258" t="s">
        <v>14</v>
      </c>
    </row>
    <row r="16846">
      <c r="A16846" s="257"/>
      <c r="B16846" s="258" t="s">
        <v>14</v>
      </c>
    </row>
    <row r="16847">
      <c r="A16847" s="257"/>
      <c r="B16847" s="258" t="s">
        <v>14</v>
      </c>
    </row>
    <row r="16848">
      <c r="A16848" s="257"/>
      <c r="B16848" s="258" t="s">
        <v>14</v>
      </c>
    </row>
    <row r="16849">
      <c r="A16849" s="257"/>
      <c r="B16849" s="258" t="s">
        <v>14</v>
      </c>
    </row>
    <row r="16850">
      <c r="A16850" s="257"/>
      <c r="B16850" s="258" t="s">
        <v>14</v>
      </c>
    </row>
    <row r="16851">
      <c r="A16851" s="257"/>
      <c r="B16851" s="258" t="s">
        <v>14</v>
      </c>
    </row>
    <row r="16852">
      <c r="A16852" s="257"/>
      <c r="B16852" s="258" t="s">
        <v>14</v>
      </c>
    </row>
    <row r="16853">
      <c r="A16853" s="257"/>
      <c r="B16853" s="258" t="s">
        <v>14</v>
      </c>
    </row>
    <row r="16854">
      <c r="A16854" s="257"/>
      <c r="B16854" s="258" t="s">
        <v>14</v>
      </c>
    </row>
    <row r="16855">
      <c r="A16855" s="257"/>
      <c r="B16855" s="258" t="s">
        <v>14</v>
      </c>
    </row>
    <row r="16856">
      <c r="A16856" s="257"/>
      <c r="B16856" s="258" t="s">
        <v>14</v>
      </c>
    </row>
    <row r="16857">
      <c r="A16857" s="257"/>
      <c r="B16857" s="258" t="s">
        <v>14</v>
      </c>
    </row>
    <row r="16858">
      <c r="A16858" s="257"/>
      <c r="B16858" s="258" t="s">
        <v>14</v>
      </c>
    </row>
    <row r="16859">
      <c r="A16859" s="257"/>
      <c r="B16859" s="258" t="s">
        <v>14</v>
      </c>
    </row>
    <row r="16860">
      <c r="A16860" s="257"/>
      <c r="B16860" s="258" t="s">
        <v>14</v>
      </c>
    </row>
    <row r="16861">
      <c r="A16861" s="257"/>
      <c r="B16861" s="258" t="s">
        <v>14</v>
      </c>
    </row>
    <row r="16862">
      <c r="A16862" s="257"/>
      <c r="B16862" s="258" t="s">
        <v>14</v>
      </c>
    </row>
    <row r="16863">
      <c r="A16863" s="257"/>
      <c r="B16863" s="258" t="s">
        <v>14</v>
      </c>
    </row>
    <row r="16864">
      <c r="A16864" s="257"/>
      <c r="B16864" s="258" t="s">
        <v>14</v>
      </c>
    </row>
    <row r="16865">
      <c r="A16865" s="257"/>
      <c r="B16865" s="258" t="s">
        <v>14</v>
      </c>
    </row>
    <row r="16866">
      <c r="A16866" s="257"/>
      <c r="B16866" s="258" t="s">
        <v>14</v>
      </c>
    </row>
    <row r="16867">
      <c r="A16867" s="257"/>
      <c r="B16867" s="258" t="s">
        <v>14</v>
      </c>
    </row>
    <row r="16868">
      <c r="A16868" s="257"/>
      <c r="B16868" s="258" t="s">
        <v>14</v>
      </c>
    </row>
    <row r="16869">
      <c r="A16869" s="257"/>
      <c r="B16869" s="258" t="s">
        <v>14</v>
      </c>
    </row>
    <row r="16870">
      <c r="A16870" s="257"/>
      <c r="B16870" s="258" t="s">
        <v>14</v>
      </c>
    </row>
    <row r="16871">
      <c r="A16871" s="257"/>
      <c r="B16871" s="258" t="s">
        <v>14</v>
      </c>
    </row>
    <row r="16872">
      <c r="A16872" s="257"/>
      <c r="B16872" s="258" t="s">
        <v>14</v>
      </c>
    </row>
    <row r="16873">
      <c r="A16873" s="257"/>
      <c r="B16873" s="258" t="s">
        <v>14</v>
      </c>
    </row>
    <row r="16874">
      <c r="A16874" s="257"/>
      <c r="B16874" s="258" t="s">
        <v>14</v>
      </c>
    </row>
    <row r="16875">
      <c r="A16875" s="257"/>
      <c r="B16875" s="258" t="s">
        <v>14</v>
      </c>
    </row>
    <row r="16876">
      <c r="A16876" s="257"/>
      <c r="B16876" s="258" t="s">
        <v>14</v>
      </c>
    </row>
    <row r="16877">
      <c r="A16877" s="257"/>
      <c r="B16877" s="258" t="s">
        <v>14</v>
      </c>
    </row>
    <row r="16878">
      <c r="A16878" s="257"/>
      <c r="B16878" s="258" t="s">
        <v>14</v>
      </c>
    </row>
    <row r="16879">
      <c r="A16879" s="257"/>
      <c r="B16879" s="258" t="s">
        <v>14</v>
      </c>
    </row>
    <row r="16880">
      <c r="A16880" s="257"/>
      <c r="B16880" s="258" t="s">
        <v>14</v>
      </c>
    </row>
    <row r="16881">
      <c r="A16881" s="257"/>
      <c r="B16881" s="258" t="s">
        <v>14</v>
      </c>
    </row>
    <row r="16882">
      <c r="A16882" s="257"/>
      <c r="B16882" s="258" t="s">
        <v>14</v>
      </c>
    </row>
    <row r="16883">
      <c r="A16883" s="257"/>
      <c r="B16883" s="258" t="s">
        <v>14</v>
      </c>
    </row>
    <row r="16884">
      <c r="A16884" s="257"/>
      <c r="B16884" s="258" t="s">
        <v>14</v>
      </c>
    </row>
    <row r="16885">
      <c r="A16885" s="257"/>
      <c r="B16885" s="258" t="s">
        <v>14</v>
      </c>
    </row>
    <row r="16886">
      <c r="A16886" s="257"/>
      <c r="B16886" s="258" t="s">
        <v>14</v>
      </c>
    </row>
    <row r="16887">
      <c r="A16887" s="257"/>
      <c r="B16887" s="258" t="s">
        <v>14</v>
      </c>
    </row>
    <row r="16888">
      <c r="A16888" s="257"/>
      <c r="B16888" s="258" t="s">
        <v>14</v>
      </c>
    </row>
    <row r="16889">
      <c r="A16889" s="257"/>
      <c r="B16889" s="258" t="s">
        <v>14</v>
      </c>
    </row>
    <row r="16890">
      <c r="A16890" s="257"/>
      <c r="B16890" s="258" t="s">
        <v>14</v>
      </c>
    </row>
    <row r="16891">
      <c r="A16891" s="257"/>
      <c r="B16891" s="258" t="s">
        <v>14</v>
      </c>
    </row>
    <row r="16892">
      <c r="A16892" s="257"/>
      <c r="B16892" s="258" t="s">
        <v>14</v>
      </c>
    </row>
    <row r="16893">
      <c r="A16893" s="257"/>
      <c r="B16893" s="258" t="s">
        <v>14</v>
      </c>
    </row>
    <row r="16894">
      <c r="A16894" s="257"/>
      <c r="B16894" s="258" t="s">
        <v>14</v>
      </c>
    </row>
    <row r="16895">
      <c r="A16895" s="257"/>
      <c r="B16895" s="258" t="s">
        <v>14</v>
      </c>
    </row>
    <row r="16896">
      <c r="A16896" s="257"/>
      <c r="B16896" s="258" t="s">
        <v>14</v>
      </c>
    </row>
    <row r="16897">
      <c r="A16897" s="257"/>
      <c r="B16897" s="258" t="s">
        <v>14</v>
      </c>
    </row>
    <row r="16898">
      <c r="A16898" s="257"/>
      <c r="B16898" s="258" t="s">
        <v>14</v>
      </c>
    </row>
    <row r="16899">
      <c r="A16899" s="257"/>
      <c r="B16899" s="258" t="s">
        <v>14</v>
      </c>
    </row>
    <row r="16900">
      <c r="A16900" s="257"/>
      <c r="B16900" s="258" t="s">
        <v>14</v>
      </c>
    </row>
    <row r="16901">
      <c r="A16901" s="257"/>
      <c r="B16901" s="258" t="s">
        <v>14</v>
      </c>
    </row>
    <row r="16902">
      <c r="A16902" s="257"/>
      <c r="B16902" s="258" t="s">
        <v>14</v>
      </c>
    </row>
    <row r="16903">
      <c r="A16903" s="257"/>
      <c r="B16903" s="258" t="s">
        <v>14</v>
      </c>
    </row>
    <row r="16904">
      <c r="A16904" s="257"/>
      <c r="B16904" s="258" t="s">
        <v>14</v>
      </c>
    </row>
    <row r="16905">
      <c r="A16905" s="257"/>
      <c r="B16905" s="258" t="s">
        <v>14</v>
      </c>
    </row>
    <row r="16906">
      <c r="A16906" s="257"/>
      <c r="B16906" s="258" t="s">
        <v>14</v>
      </c>
    </row>
    <row r="16907">
      <c r="A16907" s="257"/>
      <c r="B16907" s="258" t="s">
        <v>14</v>
      </c>
    </row>
    <row r="16908">
      <c r="A16908" s="257"/>
      <c r="B16908" s="258" t="s">
        <v>14</v>
      </c>
    </row>
    <row r="16909">
      <c r="A16909" s="257"/>
      <c r="B16909" s="258" t="s">
        <v>14</v>
      </c>
    </row>
    <row r="16910">
      <c r="A16910" s="257"/>
      <c r="B16910" s="258" t="s">
        <v>14</v>
      </c>
    </row>
    <row r="16911">
      <c r="A16911" s="257"/>
      <c r="B16911" s="258" t="s">
        <v>14</v>
      </c>
    </row>
    <row r="16912">
      <c r="A16912" s="257"/>
      <c r="B16912" s="258" t="s">
        <v>14</v>
      </c>
    </row>
    <row r="16913">
      <c r="A16913" s="257"/>
      <c r="B16913" s="258" t="s">
        <v>14</v>
      </c>
    </row>
    <row r="16914">
      <c r="A16914" s="257"/>
      <c r="B16914" s="258" t="s">
        <v>14</v>
      </c>
    </row>
    <row r="16915">
      <c r="A16915" s="257"/>
      <c r="B16915" s="258" t="s">
        <v>14</v>
      </c>
    </row>
    <row r="16916">
      <c r="A16916" s="257"/>
      <c r="B16916" s="258" t="s">
        <v>14</v>
      </c>
    </row>
    <row r="16917">
      <c r="A16917" s="257"/>
      <c r="B16917" s="258" t="s">
        <v>14</v>
      </c>
    </row>
    <row r="16918">
      <c r="A16918" s="257"/>
      <c r="B16918" s="258" t="s">
        <v>14</v>
      </c>
    </row>
    <row r="16919">
      <c r="A16919" s="257"/>
      <c r="B16919" s="258" t="s">
        <v>14</v>
      </c>
    </row>
    <row r="16920">
      <c r="A16920" s="257"/>
      <c r="B16920" s="258" t="s">
        <v>14</v>
      </c>
    </row>
    <row r="16921">
      <c r="A16921" s="257"/>
      <c r="B16921" s="258" t="s">
        <v>14</v>
      </c>
    </row>
    <row r="16922">
      <c r="A16922" s="257"/>
      <c r="B16922" s="258" t="s">
        <v>14</v>
      </c>
    </row>
    <row r="16923">
      <c r="A16923" s="257"/>
      <c r="B16923" s="258" t="s">
        <v>14</v>
      </c>
    </row>
    <row r="16924">
      <c r="A16924" s="257"/>
      <c r="B16924" s="258" t="s">
        <v>14</v>
      </c>
    </row>
    <row r="16925">
      <c r="A16925" s="257"/>
      <c r="B16925" s="258" t="s">
        <v>14</v>
      </c>
    </row>
    <row r="16926">
      <c r="A16926" s="257"/>
      <c r="B16926" s="258" t="s">
        <v>14</v>
      </c>
    </row>
    <row r="16927">
      <c r="A16927" s="257"/>
      <c r="B16927" s="258" t="s">
        <v>14</v>
      </c>
    </row>
    <row r="16928">
      <c r="A16928" s="257"/>
      <c r="B16928" s="258" t="s">
        <v>14</v>
      </c>
    </row>
    <row r="16929">
      <c r="A16929" s="257"/>
      <c r="B16929" s="258" t="s">
        <v>14</v>
      </c>
    </row>
    <row r="16930">
      <c r="A16930" s="257"/>
      <c r="B16930" s="258" t="s">
        <v>14</v>
      </c>
    </row>
    <row r="16931">
      <c r="A16931" s="257"/>
      <c r="B16931" s="258" t="s">
        <v>14</v>
      </c>
    </row>
    <row r="16932">
      <c r="A16932" s="257"/>
      <c r="B16932" s="258" t="s">
        <v>14</v>
      </c>
    </row>
    <row r="16933">
      <c r="A16933" s="257"/>
      <c r="B16933" s="258" t="s">
        <v>14</v>
      </c>
    </row>
    <row r="16934">
      <c r="A16934" s="257"/>
      <c r="B16934" s="258" t="s">
        <v>14</v>
      </c>
    </row>
    <row r="16935">
      <c r="A16935" s="257"/>
      <c r="B16935" s="258" t="s">
        <v>14</v>
      </c>
    </row>
    <row r="16936">
      <c r="A16936" s="257"/>
      <c r="B16936" s="258" t="s">
        <v>14</v>
      </c>
    </row>
    <row r="16937">
      <c r="A16937" s="257"/>
      <c r="B16937" s="258" t="s">
        <v>14</v>
      </c>
    </row>
    <row r="16938">
      <c r="A16938" s="257"/>
      <c r="B16938" s="258" t="s">
        <v>14</v>
      </c>
    </row>
    <row r="16939">
      <c r="A16939" s="257"/>
      <c r="B16939" s="258" t="s">
        <v>14</v>
      </c>
    </row>
    <row r="16940">
      <c r="A16940" s="257"/>
      <c r="B16940" s="258" t="s">
        <v>14</v>
      </c>
    </row>
    <row r="16941">
      <c r="A16941" s="257"/>
      <c r="B16941" s="258" t="s">
        <v>14</v>
      </c>
    </row>
    <row r="16942">
      <c r="A16942" s="257"/>
      <c r="B16942" s="258" t="s">
        <v>14</v>
      </c>
    </row>
    <row r="16943">
      <c r="A16943" s="257"/>
      <c r="B16943" s="258" t="s">
        <v>14</v>
      </c>
    </row>
    <row r="16944">
      <c r="A16944" s="257"/>
      <c r="B16944" s="258" t="s">
        <v>14</v>
      </c>
    </row>
    <row r="16945">
      <c r="A16945" s="257"/>
      <c r="B16945" s="258" t="s">
        <v>14</v>
      </c>
    </row>
    <row r="16946">
      <c r="A16946" s="257"/>
      <c r="B16946" s="258" t="s">
        <v>14</v>
      </c>
    </row>
    <row r="16947">
      <c r="A16947" s="257"/>
      <c r="B16947" s="258" t="s">
        <v>14</v>
      </c>
    </row>
    <row r="16948">
      <c r="A16948" s="257"/>
      <c r="B16948" s="258" t="s">
        <v>14</v>
      </c>
    </row>
    <row r="16949">
      <c r="A16949" s="257"/>
      <c r="B16949" s="258" t="s">
        <v>14</v>
      </c>
    </row>
    <row r="16950">
      <c r="A16950" s="257"/>
      <c r="B16950" s="258" t="s">
        <v>14</v>
      </c>
    </row>
    <row r="16951">
      <c r="A16951" s="257"/>
      <c r="B16951" s="258" t="s">
        <v>14</v>
      </c>
    </row>
    <row r="16952">
      <c r="A16952" s="257"/>
      <c r="B16952" s="258" t="s">
        <v>14</v>
      </c>
    </row>
    <row r="16953">
      <c r="A16953" s="257"/>
      <c r="B16953" s="258" t="s">
        <v>14</v>
      </c>
    </row>
    <row r="16954">
      <c r="A16954" s="257"/>
      <c r="B16954" s="258" t="s">
        <v>14</v>
      </c>
    </row>
    <row r="16955">
      <c r="A16955" s="257"/>
      <c r="B16955" s="258" t="s">
        <v>14</v>
      </c>
    </row>
    <row r="16956">
      <c r="A16956" s="257"/>
      <c r="B16956" s="258" t="s">
        <v>14</v>
      </c>
    </row>
    <row r="16957">
      <c r="A16957" s="257"/>
      <c r="B16957" s="258" t="s">
        <v>14</v>
      </c>
    </row>
    <row r="16958">
      <c r="A16958" s="257"/>
      <c r="B16958" s="258" t="s">
        <v>14</v>
      </c>
    </row>
    <row r="16959">
      <c r="A16959" s="257"/>
      <c r="B16959" s="258" t="s">
        <v>14</v>
      </c>
    </row>
    <row r="16960">
      <c r="A16960" s="257"/>
      <c r="B16960" s="258" t="s">
        <v>14</v>
      </c>
    </row>
    <row r="16961">
      <c r="A16961" s="257"/>
      <c r="B16961" s="258" t="s">
        <v>14</v>
      </c>
    </row>
    <row r="16962">
      <c r="A16962" s="257"/>
      <c r="B16962" s="258" t="s">
        <v>14</v>
      </c>
    </row>
    <row r="16963">
      <c r="A16963" s="257"/>
      <c r="B16963" s="258" t="s">
        <v>14</v>
      </c>
    </row>
    <row r="16964">
      <c r="A16964" s="257"/>
      <c r="B16964" s="258" t="s">
        <v>14</v>
      </c>
    </row>
    <row r="16965">
      <c r="A16965" s="257"/>
      <c r="B16965" s="258" t="s">
        <v>14</v>
      </c>
    </row>
    <row r="16966">
      <c r="A16966" s="257"/>
      <c r="B16966" s="258" t="s">
        <v>14</v>
      </c>
    </row>
    <row r="16967">
      <c r="A16967" s="257"/>
      <c r="B16967" s="258" t="s">
        <v>14</v>
      </c>
    </row>
    <row r="16968">
      <c r="A16968" s="257"/>
      <c r="B16968" s="258" t="s">
        <v>14</v>
      </c>
    </row>
    <row r="16969">
      <c r="A16969" s="257"/>
      <c r="B16969" s="258" t="s">
        <v>14</v>
      </c>
    </row>
    <row r="16970">
      <c r="A16970" s="257"/>
      <c r="B16970" s="258" t="s">
        <v>14</v>
      </c>
    </row>
    <row r="16971">
      <c r="A16971" s="257"/>
      <c r="B16971" s="258" t="s">
        <v>14</v>
      </c>
    </row>
    <row r="16972">
      <c r="A16972" s="257"/>
      <c r="B16972" s="258" t="s">
        <v>14</v>
      </c>
    </row>
    <row r="16973">
      <c r="A16973" s="257"/>
      <c r="B16973" s="258" t="s">
        <v>14</v>
      </c>
    </row>
    <row r="16974">
      <c r="A16974" s="257"/>
      <c r="B16974" s="258" t="s">
        <v>14</v>
      </c>
    </row>
    <row r="16975">
      <c r="A16975" s="257"/>
      <c r="B16975" s="258" t="s">
        <v>14</v>
      </c>
    </row>
    <row r="16976">
      <c r="A16976" s="257"/>
      <c r="B16976" s="258" t="s">
        <v>14</v>
      </c>
    </row>
    <row r="16977">
      <c r="A16977" s="257"/>
      <c r="B16977" s="258" t="s">
        <v>14</v>
      </c>
    </row>
    <row r="16978">
      <c r="A16978" s="257"/>
      <c r="B16978" s="258" t="s">
        <v>14</v>
      </c>
    </row>
    <row r="16979">
      <c r="A16979" s="257"/>
      <c r="B16979" s="258" t="s">
        <v>14</v>
      </c>
    </row>
    <row r="16980">
      <c r="A16980" s="257"/>
      <c r="B16980" s="258" t="s">
        <v>14</v>
      </c>
    </row>
    <row r="16981">
      <c r="A16981" s="257"/>
      <c r="B16981" s="258" t="s">
        <v>14</v>
      </c>
    </row>
    <row r="16982">
      <c r="A16982" s="257"/>
      <c r="B16982" s="258" t="s">
        <v>14</v>
      </c>
    </row>
    <row r="16983">
      <c r="A16983" s="257"/>
      <c r="B16983" s="258" t="s">
        <v>14</v>
      </c>
    </row>
    <row r="16984">
      <c r="A16984" s="257"/>
      <c r="B16984" s="258" t="s">
        <v>14</v>
      </c>
    </row>
    <row r="16985">
      <c r="A16985" s="257"/>
      <c r="B16985" s="258" t="s">
        <v>14</v>
      </c>
    </row>
    <row r="16986">
      <c r="A16986" s="257"/>
      <c r="B16986" s="258" t="s">
        <v>14</v>
      </c>
    </row>
    <row r="16987">
      <c r="A16987" s="257"/>
      <c r="B16987" s="258" t="s">
        <v>14</v>
      </c>
    </row>
    <row r="16988">
      <c r="A16988" s="257"/>
      <c r="B16988" s="258" t="s">
        <v>14</v>
      </c>
    </row>
    <row r="16989">
      <c r="A16989" s="257"/>
      <c r="B16989" s="258" t="s">
        <v>14</v>
      </c>
    </row>
    <row r="16990">
      <c r="A16990" s="257"/>
      <c r="B16990" s="258" t="s">
        <v>14</v>
      </c>
    </row>
    <row r="16991">
      <c r="A16991" s="257"/>
      <c r="B16991" s="258" t="s">
        <v>14</v>
      </c>
    </row>
    <row r="16992">
      <c r="A16992" s="257"/>
      <c r="B16992" s="258" t="s">
        <v>14</v>
      </c>
    </row>
    <row r="16993">
      <c r="A16993" s="257"/>
      <c r="B16993" s="258" t="s">
        <v>14</v>
      </c>
    </row>
    <row r="16994">
      <c r="A16994" s="257"/>
      <c r="B16994" s="258" t="s">
        <v>14</v>
      </c>
    </row>
    <row r="16995">
      <c r="A16995" s="257"/>
      <c r="B16995" s="258" t="s">
        <v>14</v>
      </c>
    </row>
    <row r="16996">
      <c r="A16996" s="257"/>
      <c r="B16996" s="258" t="s">
        <v>14</v>
      </c>
    </row>
    <row r="16997">
      <c r="A16997" s="257"/>
      <c r="B16997" s="258" t="s">
        <v>14</v>
      </c>
    </row>
    <row r="16998">
      <c r="A16998" s="257"/>
      <c r="B16998" s="258" t="s">
        <v>14</v>
      </c>
    </row>
    <row r="16999">
      <c r="A16999" s="257"/>
      <c r="B16999" s="258" t="s">
        <v>14</v>
      </c>
    </row>
    <row r="17000">
      <c r="A17000" s="257"/>
      <c r="B17000" s="258" t="s">
        <v>14</v>
      </c>
    </row>
    <row r="17001">
      <c r="A17001" s="257"/>
      <c r="B17001" s="258" t="s">
        <v>14</v>
      </c>
    </row>
    <row r="17002">
      <c r="A17002" s="257"/>
      <c r="B17002" s="258" t="s">
        <v>14</v>
      </c>
    </row>
    <row r="17003">
      <c r="A17003" s="257"/>
      <c r="B17003" s="258" t="s">
        <v>14</v>
      </c>
    </row>
    <row r="17004">
      <c r="A17004" s="257"/>
      <c r="B17004" s="258" t="s">
        <v>14</v>
      </c>
    </row>
    <row r="17005">
      <c r="A17005" s="257"/>
      <c r="B17005" s="258" t="s">
        <v>14</v>
      </c>
    </row>
    <row r="17006">
      <c r="A17006" s="257"/>
      <c r="B17006" s="258" t="s">
        <v>14</v>
      </c>
    </row>
    <row r="17007">
      <c r="A17007" s="257"/>
      <c r="B17007" s="258" t="s">
        <v>14</v>
      </c>
    </row>
    <row r="17008">
      <c r="A17008" s="257"/>
      <c r="B17008" s="258" t="s">
        <v>14</v>
      </c>
    </row>
    <row r="17009">
      <c r="A17009" s="257"/>
      <c r="B17009" s="258" t="s">
        <v>14</v>
      </c>
    </row>
    <row r="17010">
      <c r="A17010" s="257"/>
      <c r="B17010" s="258" t="s">
        <v>14</v>
      </c>
    </row>
    <row r="17011">
      <c r="A17011" s="257"/>
      <c r="B17011" s="258" t="s">
        <v>14</v>
      </c>
    </row>
    <row r="17012">
      <c r="A17012" s="257"/>
      <c r="B17012" s="258" t="s">
        <v>14</v>
      </c>
    </row>
    <row r="17013">
      <c r="A17013" s="257"/>
      <c r="B17013" s="258" t="s">
        <v>14</v>
      </c>
    </row>
    <row r="17014">
      <c r="A17014" s="257"/>
      <c r="B17014" s="258" t="s">
        <v>14</v>
      </c>
    </row>
    <row r="17015">
      <c r="A17015" s="257"/>
      <c r="B17015" s="258" t="s">
        <v>14</v>
      </c>
    </row>
    <row r="17016">
      <c r="A17016" s="257"/>
      <c r="B17016" s="258" t="s">
        <v>14</v>
      </c>
    </row>
    <row r="17017">
      <c r="A17017" s="257"/>
      <c r="B17017" s="258" t="s">
        <v>14</v>
      </c>
    </row>
    <row r="17018">
      <c r="A17018" s="257"/>
      <c r="B17018" s="258" t="s">
        <v>14</v>
      </c>
    </row>
    <row r="17019">
      <c r="A17019" s="257"/>
      <c r="B17019" s="258" t="s">
        <v>14</v>
      </c>
    </row>
    <row r="17020">
      <c r="A17020" s="257"/>
      <c r="B17020" s="258" t="s">
        <v>14</v>
      </c>
    </row>
    <row r="17021">
      <c r="A17021" s="257"/>
      <c r="B17021" s="258" t="s">
        <v>14</v>
      </c>
    </row>
    <row r="17022">
      <c r="A17022" s="257"/>
      <c r="B17022" s="258" t="s">
        <v>14</v>
      </c>
    </row>
    <row r="17023">
      <c r="A17023" s="257"/>
      <c r="B17023" s="258" t="s">
        <v>14</v>
      </c>
    </row>
    <row r="17024">
      <c r="A17024" s="257"/>
      <c r="B17024" s="258" t="s">
        <v>14</v>
      </c>
    </row>
    <row r="17025">
      <c r="A17025" s="257"/>
      <c r="B17025" s="258" t="s">
        <v>14</v>
      </c>
    </row>
    <row r="17026">
      <c r="A17026" s="257"/>
      <c r="B17026" s="258" t="s">
        <v>14</v>
      </c>
    </row>
    <row r="17027">
      <c r="A17027" s="257"/>
      <c r="B17027" s="258" t="s">
        <v>14</v>
      </c>
    </row>
    <row r="17028">
      <c r="A17028" s="257"/>
      <c r="B17028" s="258" t="s">
        <v>14</v>
      </c>
    </row>
    <row r="17029">
      <c r="A17029" s="257"/>
      <c r="B17029" s="258" t="s">
        <v>14</v>
      </c>
    </row>
    <row r="17030">
      <c r="A17030" s="257"/>
      <c r="B17030" s="258" t="s">
        <v>14</v>
      </c>
    </row>
    <row r="17031">
      <c r="A17031" s="257"/>
      <c r="B17031" s="258" t="s">
        <v>14</v>
      </c>
    </row>
    <row r="17032">
      <c r="A17032" s="257"/>
      <c r="B17032" s="258" t="s">
        <v>14</v>
      </c>
    </row>
    <row r="17033">
      <c r="A17033" s="257"/>
      <c r="B17033" s="258" t="s">
        <v>14</v>
      </c>
    </row>
    <row r="17034">
      <c r="A17034" s="257"/>
      <c r="B17034" s="258" t="s">
        <v>14</v>
      </c>
    </row>
    <row r="17035">
      <c r="A17035" s="257"/>
      <c r="B17035" s="258" t="s">
        <v>14</v>
      </c>
    </row>
    <row r="17036">
      <c r="A17036" s="257"/>
      <c r="B17036" s="258" t="s">
        <v>14</v>
      </c>
    </row>
    <row r="17037">
      <c r="A17037" s="257"/>
      <c r="B17037" s="258" t="s">
        <v>14</v>
      </c>
    </row>
    <row r="17038">
      <c r="A17038" s="257"/>
      <c r="B17038" s="258" t="s">
        <v>14</v>
      </c>
    </row>
    <row r="17039">
      <c r="A17039" s="257"/>
      <c r="B17039" s="258" t="s">
        <v>14</v>
      </c>
    </row>
    <row r="17040">
      <c r="A17040" s="257"/>
      <c r="B17040" s="258" t="s">
        <v>14</v>
      </c>
    </row>
    <row r="17041">
      <c r="A17041" s="257"/>
      <c r="B17041" s="258" t="s">
        <v>14</v>
      </c>
    </row>
    <row r="17042">
      <c r="A17042" s="257"/>
      <c r="B17042" s="258" t="s">
        <v>14</v>
      </c>
    </row>
    <row r="17043">
      <c r="A17043" s="257"/>
      <c r="B17043" s="258" t="s">
        <v>14</v>
      </c>
    </row>
    <row r="17044">
      <c r="A17044" s="257"/>
      <c r="B17044" s="258" t="s">
        <v>14</v>
      </c>
    </row>
    <row r="17045">
      <c r="A17045" s="257"/>
      <c r="B17045" s="258" t="s">
        <v>14</v>
      </c>
    </row>
    <row r="17046">
      <c r="A17046" s="257"/>
      <c r="B17046" s="258" t="s">
        <v>14</v>
      </c>
    </row>
    <row r="17047">
      <c r="A17047" s="257"/>
      <c r="B17047" s="258" t="s">
        <v>14</v>
      </c>
    </row>
    <row r="17048">
      <c r="A17048" s="257"/>
      <c r="B17048" s="258" t="s">
        <v>14</v>
      </c>
    </row>
    <row r="17049">
      <c r="A17049" s="257"/>
      <c r="B17049" s="258" t="s">
        <v>14</v>
      </c>
    </row>
    <row r="17050">
      <c r="A17050" s="257"/>
      <c r="B17050" s="258" t="s">
        <v>14</v>
      </c>
    </row>
    <row r="17051">
      <c r="A17051" s="257"/>
      <c r="B17051" s="258" t="s">
        <v>14</v>
      </c>
    </row>
    <row r="17052">
      <c r="A17052" s="257"/>
      <c r="B17052" s="258" t="s">
        <v>14</v>
      </c>
    </row>
    <row r="17053">
      <c r="A17053" s="257"/>
      <c r="B17053" s="258" t="s">
        <v>14</v>
      </c>
    </row>
    <row r="17054">
      <c r="A17054" s="257"/>
      <c r="B17054" s="258" t="s">
        <v>14</v>
      </c>
    </row>
    <row r="17055">
      <c r="A17055" s="257"/>
      <c r="B17055" s="258" t="s">
        <v>14</v>
      </c>
    </row>
    <row r="17056">
      <c r="A17056" s="257"/>
      <c r="B17056" s="258" t="s">
        <v>14</v>
      </c>
    </row>
    <row r="17057">
      <c r="A17057" s="257"/>
      <c r="B17057" s="258" t="s">
        <v>14</v>
      </c>
    </row>
    <row r="17058">
      <c r="A17058" s="257"/>
      <c r="B17058" s="258" t="s">
        <v>14</v>
      </c>
    </row>
    <row r="17059">
      <c r="A17059" s="257"/>
      <c r="B17059" s="258" t="s">
        <v>14</v>
      </c>
    </row>
    <row r="17060">
      <c r="A17060" s="257"/>
      <c r="B17060" s="258" t="s">
        <v>14</v>
      </c>
    </row>
    <row r="17061">
      <c r="A17061" s="257"/>
      <c r="B17061" s="258" t="s">
        <v>14</v>
      </c>
    </row>
    <row r="17062">
      <c r="A17062" s="257"/>
      <c r="B17062" s="258" t="s">
        <v>14</v>
      </c>
    </row>
    <row r="17063">
      <c r="A17063" s="257"/>
      <c r="B17063" s="258" t="s">
        <v>14</v>
      </c>
    </row>
    <row r="17064">
      <c r="A17064" s="257"/>
      <c r="B17064" s="258" t="s">
        <v>14</v>
      </c>
    </row>
    <row r="17065">
      <c r="A17065" s="257"/>
      <c r="B17065" s="258" t="s">
        <v>14</v>
      </c>
    </row>
    <row r="17066">
      <c r="A17066" s="257"/>
      <c r="B17066" s="258" t="s">
        <v>14</v>
      </c>
    </row>
    <row r="17067">
      <c r="A17067" s="257"/>
      <c r="B17067" s="258" t="s">
        <v>14</v>
      </c>
    </row>
    <row r="17068">
      <c r="A17068" s="257"/>
      <c r="B17068" s="258" t="s">
        <v>14</v>
      </c>
    </row>
    <row r="17069">
      <c r="A17069" s="257"/>
      <c r="B17069" s="258" t="s">
        <v>14</v>
      </c>
    </row>
    <row r="17070">
      <c r="A17070" s="257"/>
      <c r="B17070" s="258" t="s">
        <v>14</v>
      </c>
    </row>
    <row r="17071">
      <c r="A17071" s="257"/>
      <c r="B17071" s="258" t="s">
        <v>14</v>
      </c>
    </row>
    <row r="17072">
      <c r="A17072" s="257"/>
      <c r="B17072" s="258" t="s">
        <v>14</v>
      </c>
    </row>
    <row r="17073">
      <c r="A17073" s="257"/>
      <c r="B17073" s="258" t="s">
        <v>14</v>
      </c>
    </row>
    <row r="17074">
      <c r="A17074" s="257"/>
      <c r="B17074" s="258" t="s">
        <v>14</v>
      </c>
    </row>
    <row r="17075">
      <c r="A17075" s="257"/>
      <c r="B17075" s="258" t="s">
        <v>14</v>
      </c>
    </row>
    <row r="17076">
      <c r="A17076" s="257"/>
      <c r="B17076" s="258" t="s">
        <v>14</v>
      </c>
    </row>
    <row r="17077">
      <c r="A17077" s="257"/>
      <c r="B17077" s="258" t="s">
        <v>14</v>
      </c>
    </row>
    <row r="17078">
      <c r="A17078" s="257"/>
      <c r="B17078" s="258" t="s">
        <v>14</v>
      </c>
    </row>
    <row r="17079">
      <c r="A17079" s="257"/>
      <c r="B17079" s="258" t="s">
        <v>14</v>
      </c>
    </row>
    <row r="17080">
      <c r="A17080" s="257"/>
      <c r="B17080" s="258" t="s">
        <v>14</v>
      </c>
    </row>
    <row r="17081">
      <c r="A17081" s="257"/>
      <c r="B17081" s="258" t="s">
        <v>14</v>
      </c>
    </row>
    <row r="17082">
      <c r="A17082" s="257"/>
      <c r="B17082" s="258" t="s">
        <v>14</v>
      </c>
    </row>
    <row r="17083">
      <c r="A17083" s="257"/>
      <c r="B17083" s="258" t="s">
        <v>14</v>
      </c>
    </row>
    <row r="17084">
      <c r="A17084" s="257"/>
      <c r="B17084" s="258" t="s">
        <v>14</v>
      </c>
    </row>
    <row r="17085">
      <c r="A17085" s="257"/>
      <c r="B17085" s="258" t="s">
        <v>14</v>
      </c>
    </row>
    <row r="17086">
      <c r="A17086" s="257"/>
      <c r="B17086" s="258" t="s">
        <v>14</v>
      </c>
    </row>
    <row r="17087">
      <c r="A17087" s="257"/>
      <c r="B17087" s="258" t="s">
        <v>14</v>
      </c>
    </row>
    <row r="17088">
      <c r="A17088" s="257"/>
      <c r="B17088" s="258" t="s">
        <v>14</v>
      </c>
    </row>
    <row r="17089">
      <c r="A17089" s="257"/>
      <c r="B17089" s="258" t="s">
        <v>14</v>
      </c>
    </row>
    <row r="17090">
      <c r="A17090" s="257"/>
      <c r="B17090" s="258" t="s">
        <v>14</v>
      </c>
    </row>
    <row r="17091">
      <c r="A17091" s="257"/>
      <c r="B17091" s="258" t="s">
        <v>14</v>
      </c>
    </row>
    <row r="17092">
      <c r="A17092" s="257"/>
      <c r="B17092" s="258" t="s">
        <v>14</v>
      </c>
    </row>
    <row r="17093">
      <c r="A17093" s="257"/>
      <c r="B17093" s="258" t="s">
        <v>14</v>
      </c>
    </row>
    <row r="17094">
      <c r="A17094" s="257"/>
      <c r="B17094" s="258" t="s">
        <v>14</v>
      </c>
    </row>
    <row r="17095">
      <c r="A17095" s="257"/>
      <c r="B17095" s="258" t="s">
        <v>14</v>
      </c>
    </row>
    <row r="17096">
      <c r="A17096" s="257"/>
      <c r="B17096" s="258" t="s">
        <v>14</v>
      </c>
    </row>
    <row r="17097">
      <c r="A17097" s="257"/>
      <c r="B17097" s="258" t="s">
        <v>14</v>
      </c>
    </row>
    <row r="17098">
      <c r="A17098" s="257"/>
      <c r="B17098" s="258" t="s">
        <v>14</v>
      </c>
    </row>
    <row r="17099">
      <c r="A17099" s="257"/>
      <c r="B17099" s="258" t="s">
        <v>14</v>
      </c>
    </row>
    <row r="17100">
      <c r="A17100" s="257"/>
      <c r="B17100" s="258" t="s">
        <v>14</v>
      </c>
    </row>
    <row r="17101">
      <c r="A17101" s="257"/>
      <c r="B17101" s="258" t="s">
        <v>14</v>
      </c>
    </row>
    <row r="17102">
      <c r="A17102" s="257"/>
      <c r="B17102" s="258" t="s">
        <v>14</v>
      </c>
    </row>
    <row r="17103">
      <c r="A17103" s="257"/>
      <c r="B17103" s="258" t="s">
        <v>14</v>
      </c>
    </row>
    <row r="17104">
      <c r="A17104" s="257"/>
      <c r="B17104" s="258" t="s">
        <v>14</v>
      </c>
    </row>
    <row r="17105">
      <c r="A17105" s="257"/>
      <c r="B17105" s="258" t="s">
        <v>14</v>
      </c>
    </row>
    <row r="17106">
      <c r="A17106" s="257"/>
      <c r="B17106" s="258" t="s">
        <v>14</v>
      </c>
    </row>
    <row r="17107">
      <c r="A17107" s="257"/>
      <c r="B17107" s="258" t="s">
        <v>14</v>
      </c>
    </row>
    <row r="17108">
      <c r="A17108" s="257"/>
      <c r="B17108" s="258" t="s">
        <v>14</v>
      </c>
    </row>
    <row r="17109">
      <c r="A17109" s="257"/>
      <c r="B17109" s="258" t="s">
        <v>14</v>
      </c>
    </row>
    <row r="17110">
      <c r="A17110" s="257"/>
      <c r="B17110" s="258" t="s">
        <v>14</v>
      </c>
    </row>
    <row r="17111">
      <c r="A17111" s="257"/>
      <c r="B17111" s="258" t="s">
        <v>14</v>
      </c>
    </row>
    <row r="17112">
      <c r="A17112" s="257"/>
      <c r="B17112" s="258" t="s">
        <v>14</v>
      </c>
    </row>
    <row r="17113">
      <c r="A17113" s="257"/>
      <c r="B17113" s="258" t="s">
        <v>14</v>
      </c>
    </row>
    <row r="17114">
      <c r="A17114" s="257"/>
      <c r="B17114" s="258" t="s">
        <v>14</v>
      </c>
    </row>
    <row r="17115">
      <c r="A17115" s="257"/>
      <c r="B17115" s="258" t="s">
        <v>14</v>
      </c>
    </row>
    <row r="17116">
      <c r="A17116" s="257"/>
      <c r="B17116" s="258" t="s">
        <v>14</v>
      </c>
    </row>
    <row r="17117">
      <c r="A17117" s="257"/>
      <c r="B17117" s="258" t="s">
        <v>14</v>
      </c>
    </row>
    <row r="17118">
      <c r="A17118" s="257"/>
      <c r="B17118" s="258" t="s">
        <v>14</v>
      </c>
    </row>
    <row r="17119">
      <c r="A17119" s="257"/>
      <c r="B17119" s="258" t="s">
        <v>14</v>
      </c>
    </row>
    <row r="17120">
      <c r="A17120" s="257"/>
      <c r="B17120" s="258" t="s">
        <v>14</v>
      </c>
    </row>
    <row r="17121">
      <c r="A17121" s="257"/>
      <c r="B17121" s="258" t="s">
        <v>14</v>
      </c>
    </row>
    <row r="17122">
      <c r="A17122" s="257"/>
      <c r="B17122" s="258" t="s">
        <v>14</v>
      </c>
    </row>
    <row r="17123">
      <c r="A17123" s="257"/>
      <c r="B17123" s="258" t="s">
        <v>14</v>
      </c>
    </row>
    <row r="17124">
      <c r="A17124" s="257"/>
      <c r="B17124" s="258" t="s">
        <v>14</v>
      </c>
    </row>
    <row r="17125">
      <c r="A17125" s="257"/>
      <c r="B17125" s="258" t="s">
        <v>14</v>
      </c>
    </row>
    <row r="17126">
      <c r="A17126" s="257"/>
      <c r="B17126" s="258" t="s">
        <v>14</v>
      </c>
    </row>
    <row r="17127">
      <c r="A17127" s="257"/>
      <c r="B17127" s="258" t="s">
        <v>14</v>
      </c>
    </row>
    <row r="17128">
      <c r="A17128" s="257"/>
      <c r="B17128" s="258" t="s">
        <v>14</v>
      </c>
    </row>
    <row r="17129">
      <c r="A17129" s="257"/>
      <c r="B17129" s="258" t="s">
        <v>14</v>
      </c>
    </row>
    <row r="17130">
      <c r="A17130" s="257"/>
      <c r="B17130" s="258" t="s">
        <v>14</v>
      </c>
    </row>
    <row r="17131">
      <c r="A17131" s="257"/>
      <c r="B17131" s="258" t="s">
        <v>14</v>
      </c>
    </row>
    <row r="17132">
      <c r="A17132" s="257"/>
      <c r="B17132" s="258" t="s">
        <v>14</v>
      </c>
    </row>
    <row r="17133">
      <c r="A17133" s="257"/>
      <c r="B17133" s="258" t="s">
        <v>14</v>
      </c>
    </row>
    <row r="17134">
      <c r="A17134" s="257"/>
      <c r="B17134" s="258" t="s">
        <v>14</v>
      </c>
    </row>
    <row r="17135">
      <c r="A17135" s="257"/>
      <c r="B17135" s="258" t="s">
        <v>14</v>
      </c>
    </row>
    <row r="17136">
      <c r="A17136" s="257"/>
      <c r="B17136" s="258" t="s">
        <v>14</v>
      </c>
    </row>
    <row r="17137">
      <c r="A17137" s="257"/>
      <c r="B17137" s="258" t="s">
        <v>14</v>
      </c>
    </row>
    <row r="17138">
      <c r="A17138" s="257"/>
      <c r="B17138" s="258" t="s">
        <v>14</v>
      </c>
    </row>
    <row r="17139">
      <c r="A17139" s="257"/>
      <c r="B17139" s="258" t="s">
        <v>14</v>
      </c>
    </row>
    <row r="17140">
      <c r="A17140" s="257"/>
      <c r="B17140" s="258" t="s">
        <v>14</v>
      </c>
    </row>
    <row r="17141">
      <c r="A17141" s="257"/>
      <c r="B17141" s="258" t="s">
        <v>14</v>
      </c>
    </row>
    <row r="17142">
      <c r="A17142" s="257"/>
      <c r="B17142" s="258" t="s">
        <v>14</v>
      </c>
    </row>
    <row r="17143">
      <c r="A17143" s="257"/>
      <c r="B17143" s="258" t="s">
        <v>14</v>
      </c>
    </row>
    <row r="17144">
      <c r="A17144" s="257"/>
      <c r="B17144" s="258" t="s">
        <v>14</v>
      </c>
    </row>
    <row r="17145">
      <c r="A17145" s="257"/>
      <c r="B17145" s="258" t="s">
        <v>14</v>
      </c>
    </row>
    <row r="17146">
      <c r="A17146" s="257"/>
      <c r="B17146" s="258" t="s">
        <v>14</v>
      </c>
    </row>
    <row r="17147">
      <c r="A17147" s="257"/>
      <c r="B17147" s="258" t="s">
        <v>14</v>
      </c>
    </row>
    <row r="17148">
      <c r="A17148" s="257"/>
      <c r="B17148" s="258" t="s">
        <v>14</v>
      </c>
    </row>
    <row r="17149">
      <c r="A17149" s="257"/>
      <c r="B17149" s="258" t="s">
        <v>14</v>
      </c>
    </row>
    <row r="17150">
      <c r="A17150" s="257"/>
      <c r="B17150" s="258" t="s">
        <v>14</v>
      </c>
    </row>
    <row r="17151">
      <c r="A17151" s="257"/>
      <c r="B17151" s="258" t="s">
        <v>14</v>
      </c>
    </row>
    <row r="17152">
      <c r="A17152" s="257"/>
      <c r="B17152" s="258" t="s">
        <v>14</v>
      </c>
    </row>
    <row r="17153">
      <c r="A17153" s="257"/>
      <c r="B17153" s="258" t="s">
        <v>14</v>
      </c>
    </row>
    <row r="17154">
      <c r="A17154" s="257"/>
      <c r="B17154" s="258" t="s">
        <v>14</v>
      </c>
    </row>
    <row r="17155">
      <c r="A17155" s="257"/>
      <c r="B17155" s="258" t="s">
        <v>14</v>
      </c>
    </row>
    <row r="17156">
      <c r="A17156" s="257"/>
      <c r="B17156" s="258" t="s">
        <v>14</v>
      </c>
    </row>
    <row r="17157">
      <c r="A17157" s="257"/>
      <c r="B17157" s="258" t="s">
        <v>14</v>
      </c>
    </row>
    <row r="17158">
      <c r="A17158" s="257"/>
      <c r="B17158" s="258" t="s">
        <v>14</v>
      </c>
    </row>
    <row r="17159">
      <c r="A17159" s="257"/>
      <c r="B17159" s="258" t="s">
        <v>14</v>
      </c>
    </row>
    <row r="17160">
      <c r="A17160" s="257"/>
      <c r="B17160" s="258" t="s">
        <v>14</v>
      </c>
    </row>
    <row r="17161">
      <c r="A17161" s="257"/>
      <c r="B17161" s="258" t="s">
        <v>14</v>
      </c>
    </row>
    <row r="17162">
      <c r="A17162" s="257"/>
      <c r="B17162" s="258" t="s">
        <v>14</v>
      </c>
    </row>
    <row r="17163">
      <c r="A17163" s="257"/>
      <c r="B17163" s="258" t="s">
        <v>14</v>
      </c>
    </row>
    <row r="17164">
      <c r="A17164" s="257"/>
      <c r="B17164" s="258" t="s">
        <v>14</v>
      </c>
    </row>
    <row r="17165">
      <c r="A17165" s="257"/>
      <c r="B17165" s="258" t="s">
        <v>14</v>
      </c>
    </row>
    <row r="17166">
      <c r="A17166" s="257"/>
      <c r="B17166" s="258" t="s">
        <v>14</v>
      </c>
    </row>
    <row r="17167">
      <c r="A17167" s="257"/>
      <c r="B17167" s="258" t="s">
        <v>14</v>
      </c>
    </row>
    <row r="17168">
      <c r="A17168" s="257"/>
      <c r="B17168" s="258" t="s">
        <v>14</v>
      </c>
    </row>
    <row r="17169">
      <c r="A17169" s="257"/>
      <c r="B17169" s="258" t="s">
        <v>14</v>
      </c>
    </row>
    <row r="17170">
      <c r="A17170" s="257"/>
      <c r="B17170" s="258" t="s">
        <v>14</v>
      </c>
    </row>
    <row r="17171">
      <c r="A17171" s="257"/>
      <c r="B17171" s="258" t="s">
        <v>14</v>
      </c>
    </row>
    <row r="17172">
      <c r="A17172" s="257"/>
      <c r="B17172" s="258" t="s">
        <v>14</v>
      </c>
    </row>
    <row r="17173">
      <c r="A17173" s="257"/>
      <c r="B17173" s="258" t="s">
        <v>14</v>
      </c>
    </row>
    <row r="17174">
      <c r="A17174" s="257"/>
      <c r="B17174" s="258" t="s">
        <v>14</v>
      </c>
    </row>
    <row r="17175">
      <c r="A17175" s="257"/>
      <c r="B17175" s="258" t="s">
        <v>14</v>
      </c>
    </row>
    <row r="17176">
      <c r="A17176" s="257"/>
      <c r="B17176" s="258" t="s">
        <v>14</v>
      </c>
    </row>
    <row r="17177">
      <c r="A17177" s="257"/>
      <c r="B17177" s="258" t="s">
        <v>14</v>
      </c>
    </row>
    <row r="17178">
      <c r="A17178" s="257"/>
      <c r="B17178" s="258" t="s">
        <v>14</v>
      </c>
    </row>
    <row r="17179">
      <c r="A17179" s="257"/>
      <c r="B17179" s="258" t="s">
        <v>14</v>
      </c>
    </row>
    <row r="17180">
      <c r="A17180" s="257"/>
      <c r="B17180" s="258" t="s">
        <v>14</v>
      </c>
    </row>
    <row r="17181">
      <c r="A17181" s="257"/>
      <c r="B17181" s="258" t="s">
        <v>14</v>
      </c>
    </row>
    <row r="17182">
      <c r="A17182" s="257"/>
      <c r="B17182" s="258" t="s">
        <v>14</v>
      </c>
    </row>
    <row r="17183">
      <c r="A17183" s="257"/>
      <c r="B17183" s="258" t="s">
        <v>14</v>
      </c>
    </row>
    <row r="17184">
      <c r="A17184" s="257"/>
      <c r="B17184" s="258" t="s">
        <v>14</v>
      </c>
    </row>
    <row r="17185">
      <c r="A17185" s="257"/>
      <c r="B17185" s="258" t="s">
        <v>14</v>
      </c>
    </row>
    <row r="17186">
      <c r="A17186" s="257"/>
      <c r="B17186" s="258" t="s">
        <v>14</v>
      </c>
    </row>
    <row r="17187">
      <c r="A17187" s="257"/>
      <c r="B17187" s="258" t="s">
        <v>14</v>
      </c>
    </row>
    <row r="17188">
      <c r="A17188" s="257"/>
      <c r="B17188" s="258" t="s">
        <v>14</v>
      </c>
    </row>
    <row r="17189">
      <c r="A17189" s="257"/>
      <c r="B17189" s="258" t="s">
        <v>14</v>
      </c>
    </row>
    <row r="17190">
      <c r="A17190" s="257"/>
      <c r="B17190" s="258" t="s">
        <v>14</v>
      </c>
    </row>
    <row r="17191">
      <c r="A17191" s="257"/>
      <c r="B17191" s="258" t="s">
        <v>14</v>
      </c>
    </row>
    <row r="17192">
      <c r="A17192" s="257"/>
      <c r="B17192" s="258" t="s">
        <v>14</v>
      </c>
    </row>
    <row r="17193">
      <c r="A17193" s="257"/>
      <c r="B17193" s="258" t="s">
        <v>14</v>
      </c>
    </row>
    <row r="17194">
      <c r="A17194" s="257"/>
      <c r="B17194" s="258" t="s">
        <v>14</v>
      </c>
    </row>
    <row r="17195">
      <c r="A17195" s="257"/>
      <c r="B17195" s="258" t="s">
        <v>14</v>
      </c>
    </row>
    <row r="17196">
      <c r="A17196" s="257"/>
      <c r="B17196" s="258" t="s">
        <v>14</v>
      </c>
    </row>
    <row r="17197">
      <c r="A17197" s="257"/>
      <c r="B17197" s="258" t="s">
        <v>14</v>
      </c>
    </row>
    <row r="17198">
      <c r="A17198" s="257"/>
      <c r="B17198" s="258" t="s">
        <v>14</v>
      </c>
    </row>
    <row r="17199">
      <c r="A17199" s="257"/>
      <c r="B17199" s="258" t="s">
        <v>14</v>
      </c>
    </row>
    <row r="17200">
      <c r="A17200" s="257"/>
      <c r="B17200" s="258" t="s">
        <v>14</v>
      </c>
    </row>
    <row r="17201">
      <c r="A17201" s="257"/>
      <c r="B17201" s="258" t="s">
        <v>14</v>
      </c>
    </row>
    <row r="17202">
      <c r="A17202" s="257"/>
      <c r="B17202" s="258" t="s">
        <v>14</v>
      </c>
    </row>
    <row r="17203">
      <c r="A17203" s="257"/>
      <c r="B17203" s="258" t="s">
        <v>14</v>
      </c>
    </row>
    <row r="17204">
      <c r="A17204" s="257"/>
      <c r="B17204" s="258" t="s">
        <v>14</v>
      </c>
    </row>
    <row r="17205">
      <c r="A17205" s="257"/>
      <c r="B17205" s="258" t="s">
        <v>14</v>
      </c>
    </row>
    <row r="17206">
      <c r="A17206" s="257"/>
      <c r="B17206" s="258" t="s">
        <v>14</v>
      </c>
    </row>
    <row r="17207">
      <c r="A17207" s="257"/>
      <c r="B17207" s="258" t="s">
        <v>14</v>
      </c>
    </row>
    <row r="17208">
      <c r="A17208" s="257"/>
      <c r="B17208" s="258" t="s">
        <v>14</v>
      </c>
    </row>
    <row r="17209">
      <c r="A17209" s="257"/>
      <c r="B17209" s="258" t="s">
        <v>14</v>
      </c>
    </row>
    <row r="17210">
      <c r="A17210" s="257"/>
      <c r="B17210" s="258" t="s">
        <v>14</v>
      </c>
    </row>
    <row r="17211">
      <c r="A17211" s="257"/>
      <c r="B17211" s="258" t="s">
        <v>14</v>
      </c>
    </row>
    <row r="17212">
      <c r="A17212" s="257"/>
      <c r="B17212" s="258" t="s">
        <v>14</v>
      </c>
    </row>
    <row r="17213">
      <c r="A17213" s="257"/>
      <c r="B17213" s="258" t="s">
        <v>14</v>
      </c>
    </row>
    <row r="17214">
      <c r="A17214" s="257"/>
      <c r="B17214" s="258" t="s">
        <v>14</v>
      </c>
    </row>
    <row r="17215">
      <c r="A17215" s="257"/>
      <c r="B17215" s="258" t="s">
        <v>14</v>
      </c>
    </row>
    <row r="17216">
      <c r="A17216" s="257"/>
      <c r="B17216" s="258" t="s">
        <v>14</v>
      </c>
    </row>
    <row r="17217">
      <c r="A17217" s="257"/>
      <c r="B17217" s="258" t="s">
        <v>14</v>
      </c>
    </row>
    <row r="17218">
      <c r="A17218" s="257"/>
      <c r="B17218" s="258" t="s">
        <v>14</v>
      </c>
    </row>
    <row r="17219">
      <c r="A17219" s="257"/>
      <c r="B17219" s="258" t="s">
        <v>14</v>
      </c>
    </row>
    <row r="17220">
      <c r="A17220" s="257"/>
      <c r="B17220" s="258" t="s">
        <v>14</v>
      </c>
    </row>
    <row r="17221">
      <c r="A17221" s="257"/>
      <c r="B17221" s="258" t="s">
        <v>14</v>
      </c>
    </row>
    <row r="17222">
      <c r="A17222" s="257"/>
      <c r="B17222" s="258" t="s">
        <v>14</v>
      </c>
    </row>
    <row r="17223">
      <c r="A17223" s="257"/>
      <c r="B17223" s="258" t="s">
        <v>14</v>
      </c>
    </row>
    <row r="17224">
      <c r="A17224" s="257"/>
      <c r="B17224" s="258" t="s">
        <v>14</v>
      </c>
    </row>
    <row r="17225">
      <c r="A17225" s="257"/>
      <c r="B17225" s="258" t="s">
        <v>14</v>
      </c>
    </row>
    <row r="17226">
      <c r="A17226" s="257"/>
      <c r="B17226" s="258" t="s">
        <v>14</v>
      </c>
    </row>
    <row r="17227">
      <c r="A17227" s="257"/>
      <c r="B17227" s="258" t="s">
        <v>14</v>
      </c>
    </row>
    <row r="17228">
      <c r="A17228" s="257"/>
      <c r="B17228" s="258" t="s">
        <v>14</v>
      </c>
    </row>
    <row r="17229">
      <c r="A17229" s="257"/>
      <c r="B17229" s="258" t="s">
        <v>14</v>
      </c>
    </row>
    <row r="17230">
      <c r="A17230" s="257"/>
      <c r="B17230" s="258" t="s">
        <v>14</v>
      </c>
    </row>
    <row r="17231">
      <c r="A17231" s="257"/>
      <c r="B17231" s="258" t="s">
        <v>14</v>
      </c>
    </row>
    <row r="17232">
      <c r="A17232" s="257"/>
      <c r="B17232" s="258" t="s">
        <v>14</v>
      </c>
    </row>
    <row r="17233">
      <c r="A17233" s="257"/>
      <c r="B17233" s="258" t="s">
        <v>14</v>
      </c>
    </row>
    <row r="17234">
      <c r="A17234" s="257"/>
      <c r="B17234" s="258" t="s">
        <v>14</v>
      </c>
    </row>
    <row r="17235">
      <c r="A17235" s="257"/>
      <c r="B17235" s="258" t="s">
        <v>14</v>
      </c>
    </row>
    <row r="17236">
      <c r="A17236" s="257"/>
      <c r="B17236" s="258" t="s">
        <v>14</v>
      </c>
    </row>
    <row r="17237">
      <c r="A17237" s="257"/>
      <c r="B17237" s="258" t="s">
        <v>14</v>
      </c>
    </row>
    <row r="17238">
      <c r="A17238" s="257"/>
      <c r="B17238" s="258" t="s">
        <v>14</v>
      </c>
    </row>
    <row r="17239">
      <c r="A17239" s="257"/>
      <c r="B17239" s="258" t="s">
        <v>14</v>
      </c>
    </row>
    <row r="17240">
      <c r="A17240" s="257"/>
      <c r="B17240" s="258" t="s">
        <v>14</v>
      </c>
    </row>
    <row r="17241">
      <c r="A17241" s="257"/>
      <c r="B17241" s="258" t="s">
        <v>14</v>
      </c>
    </row>
    <row r="17242">
      <c r="A17242" s="257"/>
      <c r="B17242" s="258" t="s">
        <v>14</v>
      </c>
    </row>
    <row r="17243">
      <c r="A17243" s="257"/>
      <c r="B17243" s="258" t="s">
        <v>14</v>
      </c>
    </row>
    <row r="17244">
      <c r="A17244" s="257"/>
      <c r="B17244" s="258" t="s">
        <v>14</v>
      </c>
    </row>
    <row r="17245">
      <c r="A17245" s="257"/>
      <c r="B17245" s="258" t="s">
        <v>14</v>
      </c>
    </row>
    <row r="17246">
      <c r="A17246" s="257"/>
      <c r="B17246" s="258" t="s">
        <v>14</v>
      </c>
    </row>
    <row r="17247">
      <c r="A17247" s="257"/>
      <c r="B17247" s="258" t="s">
        <v>14</v>
      </c>
    </row>
    <row r="17248">
      <c r="A17248" s="257"/>
      <c r="B17248" s="258" t="s">
        <v>14</v>
      </c>
    </row>
    <row r="17249">
      <c r="A17249" s="257"/>
      <c r="B17249" s="258" t="s">
        <v>14</v>
      </c>
    </row>
    <row r="17250">
      <c r="A17250" s="257"/>
      <c r="B17250" s="258" t="s">
        <v>14</v>
      </c>
    </row>
    <row r="17251">
      <c r="A17251" s="257"/>
      <c r="B17251" s="258" t="s">
        <v>14</v>
      </c>
    </row>
    <row r="17252">
      <c r="A17252" s="257"/>
      <c r="B17252" s="258" t="s">
        <v>14</v>
      </c>
    </row>
    <row r="17253">
      <c r="A17253" s="257"/>
      <c r="B17253" s="258" t="s">
        <v>14</v>
      </c>
    </row>
    <row r="17254">
      <c r="A17254" s="257"/>
      <c r="B17254" s="258" t="s">
        <v>14</v>
      </c>
    </row>
    <row r="17255">
      <c r="A17255" s="257"/>
      <c r="B17255" s="258" t="s">
        <v>14</v>
      </c>
    </row>
    <row r="17256">
      <c r="A17256" s="257"/>
      <c r="B17256" s="258" t="s">
        <v>14</v>
      </c>
    </row>
    <row r="17257">
      <c r="A17257" s="257"/>
      <c r="B17257" s="258" t="s">
        <v>14</v>
      </c>
    </row>
    <row r="17258">
      <c r="A17258" s="257"/>
      <c r="B17258" s="258" t="s">
        <v>14</v>
      </c>
    </row>
    <row r="17259">
      <c r="A17259" s="257"/>
      <c r="B17259" s="258" t="s">
        <v>14</v>
      </c>
    </row>
    <row r="17260">
      <c r="A17260" s="257"/>
      <c r="B17260" s="258" t="s">
        <v>14</v>
      </c>
    </row>
    <row r="17261">
      <c r="A17261" s="257"/>
      <c r="B17261" s="258" t="s">
        <v>14</v>
      </c>
    </row>
    <row r="17262">
      <c r="A17262" s="257"/>
      <c r="B17262" s="258" t="s">
        <v>14</v>
      </c>
    </row>
    <row r="17263">
      <c r="A17263" s="257"/>
      <c r="B17263" s="258" t="s">
        <v>14</v>
      </c>
    </row>
    <row r="17264">
      <c r="A17264" s="257"/>
      <c r="B17264" s="258" t="s">
        <v>14</v>
      </c>
    </row>
    <row r="17265">
      <c r="A17265" s="257"/>
      <c r="B17265" s="258" t="s">
        <v>14</v>
      </c>
    </row>
    <row r="17266">
      <c r="A17266" s="257"/>
      <c r="B17266" s="258" t="s">
        <v>14</v>
      </c>
    </row>
    <row r="17267">
      <c r="A17267" s="257"/>
      <c r="B17267" s="258" t="s">
        <v>14</v>
      </c>
    </row>
    <row r="17268">
      <c r="A17268" s="257"/>
      <c r="B17268" s="258" t="s">
        <v>14</v>
      </c>
    </row>
    <row r="17269">
      <c r="A17269" s="257"/>
      <c r="B17269" s="258" t="s">
        <v>14</v>
      </c>
    </row>
    <row r="17270">
      <c r="A17270" s="257"/>
      <c r="B17270" s="258" t="s">
        <v>14</v>
      </c>
    </row>
    <row r="17271">
      <c r="A17271" s="257"/>
      <c r="B17271" s="258" t="s">
        <v>14</v>
      </c>
    </row>
    <row r="17272">
      <c r="A17272" s="257"/>
      <c r="B17272" s="258" t="s">
        <v>14</v>
      </c>
    </row>
    <row r="17273">
      <c r="A17273" s="257"/>
      <c r="B17273" s="258" t="s">
        <v>14</v>
      </c>
    </row>
    <row r="17274">
      <c r="A17274" s="257"/>
      <c r="B17274" s="258" t="s">
        <v>14</v>
      </c>
    </row>
    <row r="17275">
      <c r="A17275" s="257"/>
      <c r="B17275" s="258" t="s">
        <v>14</v>
      </c>
    </row>
    <row r="17276">
      <c r="A17276" s="257"/>
      <c r="B17276" s="258" t="s">
        <v>14</v>
      </c>
    </row>
    <row r="17277">
      <c r="A17277" s="257"/>
      <c r="B17277" s="258" t="s">
        <v>14</v>
      </c>
    </row>
    <row r="17278">
      <c r="A17278" s="257"/>
      <c r="B17278" s="258" t="s">
        <v>14</v>
      </c>
    </row>
    <row r="17279">
      <c r="A17279" s="257"/>
      <c r="B17279" s="258" t="s">
        <v>14</v>
      </c>
    </row>
    <row r="17280">
      <c r="A17280" s="257"/>
      <c r="B17280" s="258" t="s">
        <v>14</v>
      </c>
    </row>
    <row r="17281">
      <c r="A17281" s="257"/>
      <c r="B17281" s="258" t="s">
        <v>14</v>
      </c>
    </row>
    <row r="17282">
      <c r="A17282" s="257"/>
      <c r="B17282" s="258" t="s">
        <v>14</v>
      </c>
    </row>
    <row r="17283">
      <c r="A17283" s="257"/>
      <c r="B17283" s="258" t="s">
        <v>14</v>
      </c>
    </row>
    <row r="17284">
      <c r="A17284" s="257"/>
      <c r="B17284" s="258" t="s">
        <v>14</v>
      </c>
    </row>
    <row r="17285">
      <c r="A17285" s="257"/>
      <c r="B17285" s="258" t="s">
        <v>14</v>
      </c>
    </row>
    <row r="17286">
      <c r="A17286" s="257"/>
      <c r="B17286" s="258" t="s">
        <v>14</v>
      </c>
    </row>
    <row r="17287">
      <c r="A17287" s="257"/>
      <c r="B17287" s="258" t="s">
        <v>14</v>
      </c>
    </row>
    <row r="17288">
      <c r="A17288" s="257"/>
      <c r="B17288" s="258" t="s">
        <v>14</v>
      </c>
    </row>
    <row r="17289">
      <c r="A17289" s="257"/>
      <c r="B17289" s="258" t="s">
        <v>14</v>
      </c>
    </row>
    <row r="17290">
      <c r="A17290" s="257"/>
      <c r="B17290" s="258" t="s">
        <v>14</v>
      </c>
    </row>
    <row r="17291">
      <c r="A17291" s="257"/>
      <c r="B17291" s="258" t="s">
        <v>14</v>
      </c>
    </row>
    <row r="17292">
      <c r="A17292" s="257"/>
      <c r="B17292" s="258" t="s">
        <v>14</v>
      </c>
    </row>
    <row r="17293">
      <c r="A17293" s="257"/>
      <c r="B17293" s="258" t="s">
        <v>14</v>
      </c>
    </row>
    <row r="17294">
      <c r="A17294" s="257"/>
      <c r="B17294" s="258" t="s">
        <v>14</v>
      </c>
    </row>
    <row r="17295">
      <c r="A17295" s="257"/>
      <c r="B17295" s="258" t="s">
        <v>14</v>
      </c>
    </row>
    <row r="17296">
      <c r="A17296" s="257"/>
      <c r="B17296" s="258" t="s">
        <v>14</v>
      </c>
    </row>
    <row r="17297">
      <c r="A17297" s="257"/>
      <c r="B17297" s="258" t="s">
        <v>14</v>
      </c>
    </row>
    <row r="17298">
      <c r="A17298" s="257"/>
      <c r="B17298" s="258" t="s">
        <v>14</v>
      </c>
    </row>
    <row r="17299">
      <c r="A17299" s="257"/>
      <c r="B17299" s="258" t="s">
        <v>14</v>
      </c>
    </row>
    <row r="17300">
      <c r="A17300" s="257"/>
      <c r="B17300" s="258" t="s">
        <v>14</v>
      </c>
    </row>
    <row r="17301">
      <c r="A17301" s="257"/>
      <c r="B17301" s="258" t="s">
        <v>14</v>
      </c>
    </row>
    <row r="17302">
      <c r="A17302" s="257"/>
      <c r="B17302" s="258" t="s">
        <v>14</v>
      </c>
    </row>
    <row r="17303">
      <c r="A17303" s="257"/>
      <c r="B17303" s="258" t="s">
        <v>14</v>
      </c>
    </row>
    <row r="17304">
      <c r="A17304" s="257"/>
      <c r="B17304" s="258" t="s">
        <v>14</v>
      </c>
    </row>
    <row r="17305">
      <c r="A17305" s="257"/>
      <c r="B17305" s="258" t="s">
        <v>14</v>
      </c>
    </row>
    <row r="17306">
      <c r="A17306" s="257"/>
      <c r="B17306" s="258" t="s">
        <v>14</v>
      </c>
    </row>
    <row r="17307">
      <c r="A17307" s="257"/>
      <c r="B17307" s="258" t="s">
        <v>14</v>
      </c>
    </row>
    <row r="17308">
      <c r="A17308" s="257"/>
      <c r="B17308" s="258" t="s">
        <v>14</v>
      </c>
    </row>
    <row r="17309">
      <c r="A17309" s="257"/>
      <c r="B17309" s="258" t="s">
        <v>14</v>
      </c>
    </row>
    <row r="17310">
      <c r="A17310" s="257"/>
      <c r="B17310" s="258" t="s">
        <v>14</v>
      </c>
    </row>
    <row r="17311">
      <c r="A17311" s="257"/>
      <c r="B17311" s="258" t="s">
        <v>14</v>
      </c>
    </row>
    <row r="17312">
      <c r="A17312" s="257"/>
      <c r="B17312" s="258" t="s">
        <v>14</v>
      </c>
    </row>
    <row r="17313">
      <c r="A17313" s="257"/>
      <c r="B17313" s="258" t="s">
        <v>14</v>
      </c>
    </row>
    <row r="17314">
      <c r="A17314" s="257"/>
      <c r="B17314" s="258" t="s">
        <v>14</v>
      </c>
    </row>
    <row r="17315">
      <c r="A17315" s="257"/>
      <c r="B17315" s="258" t="s">
        <v>14</v>
      </c>
    </row>
    <row r="17316">
      <c r="A17316" s="257"/>
      <c r="B17316" s="258" t="s">
        <v>14</v>
      </c>
    </row>
    <row r="17317">
      <c r="A17317" s="257"/>
      <c r="B17317" s="258" t="s">
        <v>14</v>
      </c>
    </row>
    <row r="17318">
      <c r="A17318" s="257"/>
      <c r="B17318" s="258" t="s">
        <v>14</v>
      </c>
    </row>
    <row r="17319">
      <c r="A17319" s="257"/>
      <c r="B17319" s="258" t="s">
        <v>14</v>
      </c>
    </row>
    <row r="17320">
      <c r="A17320" s="257"/>
      <c r="B17320" s="258" t="s">
        <v>14</v>
      </c>
    </row>
    <row r="17321">
      <c r="A17321" s="257"/>
      <c r="B17321" s="258" t="s">
        <v>14</v>
      </c>
    </row>
    <row r="17322">
      <c r="A17322" s="257"/>
      <c r="B17322" s="258" t="s">
        <v>14</v>
      </c>
    </row>
    <row r="17323">
      <c r="A17323" s="257"/>
      <c r="B17323" s="258" t="s">
        <v>14</v>
      </c>
    </row>
    <row r="17324">
      <c r="A17324" s="257"/>
      <c r="B17324" s="258" t="s">
        <v>14</v>
      </c>
    </row>
    <row r="17325">
      <c r="A17325" s="257"/>
      <c r="B17325" s="258" t="s">
        <v>14</v>
      </c>
    </row>
    <row r="17326">
      <c r="A17326" s="257"/>
      <c r="B17326" s="258" t="s">
        <v>14</v>
      </c>
    </row>
    <row r="17327">
      <c r="A17327" s="257"/>
      <c r="B17327" s="258" t="s">
        <v>14</v>
      </c>
    </row>
    <row r="17328">
      <c r="A17328" s="257"/>
      <c r="B17328" s="258" t="s">
        <v>14</v>
      </c>
    </row>
    <row r="17329">
      <c r="A17329" s="257"/>
      <c r="B17329" s="258" t="s">
        <v>14</v>
      </c>
    </row>
    <row r="17330">
      <c r="A17330" s="257"/>
      <c r="B17330" s="258" t="s">
        <v>14</v>
      </c>
    </row>
    <row r="17331">
      <c r="A17331" s="257"/>
      <c r="B17331" s="258" t="s">
        <v>14</v>
      </c>
    </row>
    <row r="17332">
      <c r="A17332" s="257"/>
      <c r="B17332" s="258" t="s">
        <v>14</v>
      </c>
    </row>
    <row r="17333">
      <c r="A17333" s="257"/>
      <c r="B17333" s="258" t="s">
        <v>14</v>
      </c>
    </row>
    <row r="17334">
      <c r="A17334" s="257"/>
      <c r="B17334" s="258" t="s">
        <v>14</v>
      </c>
    </row>
    <row r="17335">
      <c r="A17335" s="257"/>
      <c r="B17335" s="258" t="s">
        <v>14</v>
      </c>
    </row>
    <row r="17336">
      <c r="A17336" s="257"/>
      <c r="B17336" s="258" t="s">
        <v>14</v>
      </c>
    </row>
    <row r="17337">
      <c r="A17337" s="257"/>
      <c r="B17337" s="258" t="s">
        <v>14</v>
      </c>
    </row>
    <row r="17338">
      <c r="A17338" s="257"/>
      <c r="B17338" s="258" t="s">
        <v>14</v>
      </c>
    </row>
    <row r="17339">
      <c r="A17339" s="257"/>
      <c r="B17339" s="258" t="s">
        <v>14</v>
      </c>
    </row>
    <row r="17340">
      <c r="A17340" s="257"/>
      <c r="B17340" s="258" t="s">
        <v>14</v>
      </c>
    </row>
    <row r="17341">
      <c r="A17341" s="257"/>
      <c r="B17341" s="258" t="s">
        <v>14</v>
      </c>
    </row>
    <row r="17342">
      <c r="A17342" s="257"/>
      <c r="B17342" s="258" t="s">
        <v>14</v>
      </c>
    </row>
    <row r="17343">
      <c r="A17343" s="257"/>
      <c r="B17343" s="258" t="s">
        <v>14</v>
      </c>
    </row>
    <row r="17344">
      <c r="A17344" s="257"/>
      <c r="B17344" s="258" t="s">
        <v>14</v>
      </c>
    </row>
    <row r="17345">
      <c r="A17345" s="257"/>
      <c r="B17345" s="258" t="s">
        <v>14</v>
      </c>
    </row>
    <row r="17346">
      <c r="A17346" s="257"/>
      <c r="B17346" s="258" t="s">
        <v>14</v>
      </c>
    </row>
    <row r="17347">
      <c r="A17347" s="257"/>
      <c r="B17347" s="258" t="s">
        <v>14</v>
      </c>
    </row>
    <row r="17348">
      <c r="A17348" s="257"/>
      <c r="B17348" s="258" t="s">
        <v>14</v>
      </c>
    </row>
    <row r="17349">
      <c r="A17349" s="257"/>
      <c r="B17349" s="258" t="s">
        <v>14</v>
      </c>
    </row>
    <row r="17350">
      <c r="A17350" s="257"/>
      <c r="B17350" s="258" t="s">
        <v>14</v>
      </c>
    </row>
    <row r="17351">
      <c r="A17351" s="257"/>
      <c r="B17351" s="258" t="s">
        <v>14</v>
      </c>
    </row>
    <row r="17352">
      <c r="A17352" s="257"/>
      <c r="B17352" s="258" t="s">
        <v>14</v>
      </c>
    </row>
    <row r="17353">
      <c r="A17353" s="257"/>
      <c r="B17353" s="258" t="s">
        <v>14</v>
      </c>
    </row>
    <row r="17354">
      <c r="A17354" s="257"/>
      <c r="B17354" s="258" t="s">
        <v>14</v>
      </c>
    </row>
    <row r="17355">
      <c r="A17355" s="257"/>
      <c r="B17355" s="258" t="s">
        <v>14</v>
      </c>
    </row>
    <row r="17356">
      <c r="A17356" s="257"/>
      <c r="B17356" s="258" t="s">
        <v>14</v>
      </c>
    </row>
    <row r="17357">
      <c r="A17357" s="257"/>
      <c r="B17357" s="258" t="s">
        <v>14</v>
      </c>
    </row>
    <row r="17358">
      <c r="A17358" s="257"/>
      <c r="B17358" s="258" t="s">
        <v>14</v>
      </c>
    </row>
    <row r="17359">
      <c r="A17359" s="257"/>
      <c r="B17359" s="258" t="s">
        <v>14</v>
      </c>
    </row>
    <row r="17360">
      <c r="A17360" s="257"/>
      <c r="B17360" s="258" t="s">
        <v>14</v>
      </c>
    </row>
    <row r="17361">
      <c r="A17361" s="257"/>
      <c r="B17361" s="258" t="s">
        <v>14</v>
      </c>
    </row>
    <row r="17362">
      <c r="A17362" s="257"/>
      <c r="B17362" s="258" t="s">
        <v>14</v>
      </c>
    </row>
    <row r="17363">
      <c r="A17363" s="257"/>
      <c r="B17363" s="258" t="s">
        <v>14</v>
      </c>
    </row>
    <row r="17364">
      <c r="A17364" s="257"/>
      <c r="B17364" s="258" t="s">
        <v>14</v>
      </c>
    </row>
    <row r="17365">
      <c r="A17365" s="257"/>
      <c r="B17365" s="258" t="s">
        <v>14</v>
      </c>
    </row>
    <row r="17366">
      <c r="A17366" s="257"/>
      <c r="B17366" s="258" t="s">
        <v>14</v>
      </c>
    </row>
    <row r="17367">
      <c r="A17367" s="257"/>
      <c r="B17367" s="258" t="s">
        <v>14</v>
      </c>
    </row>
    <row r="17368">
      <c r="A17368" s="257"/>
      <c r="B17368" s="258" t="s">
        <v>14</v>
      </c>
    </row>
    <row r="17369">
      <c r="A17369" s="257"/>
      <c r="B17369" s="258" t="s">
        <v>14</v>
      </c>
    </row>
    <row r="17370">
      <c r="A17370" s="257"/>
      <c r="B17370" s="258" t="s">
        <v>14</v>
      </c>
    </row>
    <row r="17371">
      <c r="A17371" s="257"/>
      <c r="B17371" s="258" t="s">
        <v>14</v>
      </c>
    </row>
    <row r="17372">
      <c r="A17372" s="257"/>
      <c r="B17372" s="258" t="s">
        <v>14</v>
      </c>
    </row>
    <row r="17373">
      <c r="A17373" s="257"/>
      <c r="B17373" s="258" t="s">
        <v>14</v>
      </c>
    </row>
    <row r="17374">
      <c r="A17374" s="257"/>
      <c r="B17374" s="258" t="s">
        <v>14</v>
      </c>
    </row>
    <row r="17375">
      <c r="A17375" s="257"/>
      <c r="B17375" s="258" t="s">
        <v>14</v>
      </c>
    </row>
    <row r="17376">
      <c r="A17376" s="257"/>
      <c r="B17376" s="258" t="s">
        <v>14</v>
      </c>
    </row>
    <row r="17377">
      <c r="A17377" s="257"/>
      <c r="B17377" s="258" t="s">
        <v>14</v>
      </c>
    </row>
    <row r="17378">
      <c r="A17378" s="257"/>
      <c r="B17378" s="258" t="s">
        <v>14</v>
      </c>
    </row>
    <row r="17379">
      <c r="A17379" s="257"/>
      <c r="B17379" s="258" t="s">
        <v>14</v>
      </c>
    </row>
    <row r="17380">
      <c r="A17380" s="257"/>
      <c r="B17380" s="258" t="s">
        <v>14</v>
      </c>
    </row>
    <row r="17381">
      <c r="A17381" s="257"/>
      <c r="B17381" s="258" t="s">
        <v>14</v>
      </c>
    </row>
    <row r="17382">
      <c r="A17382" s="257"/>
      <c r="B17382" s="258" t="s">
        <v>14</v>
      </c>
    </row>
    <row r="17383">
      <c r="A17383" s="257"/>
      <c r="B17383" s="258" t="s">
        <v>14</v>
      </c>
    </row>
    <row r="17384">
      <c r="A17384" s="257"/>
      <c r="B17384" s="258" t="s">
        <v>14</v>
      </c>
    </row>
    <row r="17385">
      <c r="A17385" s="257"/>
      <c r="B17385" s="258" t="s">
        <v>14</v>
      </c>
    </row>
    <row r="17386">
      <c r="A17386" s="257"/>
      <c r="B17386" s="258" t="s">
        <v>14</v>
      </c>
    </row>
    <row r="17387">
      <c r="A17387" s="257"/>
      <c r="B17387" s="258" t="s">
        <v>14</v>
      </c>
    </row>
    <row r="17388">
      <c r="A17388" s="257"/>
      <c r="B17388" s="258" t="s">
        <v>14</v>
      </c>
    </row>
    <row r="17389">
      <c r="A17389" s="257"/>
      <c r="B17389" s="258" t="s">
        <v>14</v>
      </c>
    </row>
    <row r="17390">
      <c r="A17390" s="257"/>
      <c r="B17390" s="258" t="s">
        <v>14</v>
      </c>
    </row>
    <row r="17391">
      <c r="A17391" s="257"/>
      <c r="B17391" s="258" t="s">
        <v>14</v>
      </c>
    </row>
    <row r="17392">
      <c r="A17392" s="257"/>
      <c r="B17392" s="258" t="s">
        <v>14</v>
      </c>
    </row>
    <row r="17393">
      <c r="A17393" s="257"/>
      <c r="B17393" s="258" t="s">
        <v>14</v>
      </c>
    </row>
    <row r="17394">
      <c r="A17394" s="257"/>
      <c r="B17394" s="258" t="s">
        <v>14</v>
      </c>
    </row>
    <row r="17395">
      <c r="A17395" s="257"/>
      <c r="B17395" s="258" t="s">
        <v>14</v>
      </c>
    </row>
    <row r="17396">
      <c r="A17396" s="257"/>
      <c r="B17396" s="258" t="s">
        <v>14</v>
      </c>
    </row>
    <row r="17397">
      <c r="A17397" s="257"/>
      <c r="B17397" s="258" t="s">
        <v>14</v>
      </c>
    </row>
    <row r="17398">
      <c r="A17398" s="257"/>
      <c r="B17398" s="258" t="s">
        <v>14</v>
      </c>
    </row>
    <row r="17399">
      <c r="A17399" s="257"/>
      <c r="B17399" s="258" t="s">
        <v>14</v>
      </c>
    </row>
    <row r="17400">
      <c r="A17400" s="257"/>
      <c r="B17400" s="258" t="s">
        <v>14</v>
      </c>
    </row>
    <row r="17401">
      <c r="A17401" s="257"/>
      <c r="B17401" s="258" t="s">
        <v>14</v>
      </c>
    </row>
    <row r="17402">
      <c r="A17402" s="257"/>
      <c r="B17402" s="258" t="s">
        <v>14</v>
      </c>
    </row>
    <row r="17403">
      <c r="A17403" s="257"/>
      <c r="B17403" s="258" t="s">
        <v>14</v>
      </c>
    </row>
    <row r="17404">
      <c r="A17404" s="257"/>
      <c r="B17404" s="258" t="s">
        <v>14</v>
      </c>
    </row>
    <row r="17405">
      <c r="A17405" s="257"/>
      <c r="B17405" s="258" t="s">
        <v>14</v>
      </c>
    </row>
    <row r="17406">
      <c r="A17406" s="257"/>
      <c r="B17406" s="258" t="s">
        <v>14</v>
      </c>
    </row>
    <row r="17407">
      <c r="A17407" s="257"/>
      <c r="B17407" s="258" t="s">
        <v>14</v>
      </c>
    </row>
    <row r="17408">
      <c r="A17408" s="257"/>
      <c r="B17408" s="258" t="s">
        <v>14</v>
      </c>
    </row>
    <row r="17409">
      <c r="A17409" s="257"/>
      <c r="B17409" s="258" t="s">
        <v>14</v>
      </c>
    </row>
    <row r="17410">
      <c r="A17410" s="257"/>
      <c r="B17410" s="258" t="s">
        <v>14</v>
      </c>
    </row>
    <row r="17411">
      <c r="A17411" s="257"/>
      <c r="B17411" s="258" t="s">
        <v>14</v>
      </c>
    </row>
    <row r="17412">
      <c r="A17412" s="257"/>
      <c r="B17412" s="258" t="s">
        <v>14</v>
      </c>
    </row>
    <row r="17413">
      <c r="A17413" s="257"/>
      <c r="B17413" s="258" t="s">
        <v>14</v>
      </c>
    </row>
    <row r="17414">
      <c r="A17414" s="257"/>
      <c r="B17414" s="258" t="s">
        <v>14</v>
      </c>
    </row>
    <row r="17415">
      <c r="A17415" s="257"/>
      <c r="B17415" s="258" t="s">
        <v>14</v>
      </c>
    </row>
    <row r="17416">
      <c r="A17416" s="257"/>
      <c r="B17416" s="258" t="s">
        <v>14</v>
      </c>
    </row>
    <row r="17417">
      <c r="A17417" s="257"/>
      <c r="B17417" s="258" t="s">
        <v>14</v>
      </c>
    </row>
    <row r="17418">
      <c r="A17418" s="257"/>
      <c r="B17418" s="258" t="s">
        <v>14</v>
      </c>
    </row>
    <row r="17419">
      <c r="A17419" s="257"/>
      <c r="B17419" s="258" t="s">
        <v>14</v>
      </c>
    </row>
    <row r="17420">
      <c r="A17420" s="257"/>
      <c r="B17420" s="258" t="s">
        <v>14</v>
      </c>
    </row>
    <row r="17421">
      <c r="A17421" s="257"/>
      <c r="B17421" s="258" t="s">
        <v>14</v>
      </c>
    </row>
    <row r="17422">
      <c r="A17422" s="257"/>
      <c r="B17422" s="258" t="s">
        <v>14</v>
      </c>
    </row>
    <row r="17423">
      <c r="A17423" s="257"/>
      <c r="B17423" s="258" t="s">
        <v>14</v>
      </c>
    </row>
    <row r="17424">
      <c r="A17424" s="257"/>
      <c r="B17424" s="258" t="s">
        <v>14</v>
      </c>
    </row>
    <row r="17425">
      <c r="A17425" s="257"/>
      <c r="B17425" s="258" t="s">
        <v>14</v>
      </c>
    </row>
    <row r="17426">
      <c r="A17426" s="257"/>
      <c r="B17426" s="258" t="s">
        <v>14</v>
      </c>
    </row>
    <row r="17427">
      <c r="A17427" s="257"/>
      <c r="B17427" s="258" t="s">
        <v>14</v>
      </c>
    </row>
    <row r="17428">
      <c r="A17428" s="257"/>
      <c r="B17428" s="258" t="s">
        <v>14</v>
      </c>
    </row>
    <row r="17429">
      <c r="A17429" s="257"/>
      <c r="B17429" s="258" t="s">
        <v>14</v>
      </c>
    </row>
    <row r="17430">
      <c r="A17430" s="257"/>
      <c r="B17430" s="258" t="s">
        <v>14</v>
      </c>
    </row>
    <row r="17431">
      <c r="A17431" s="257"/>
      <c r="B17431" s="258" t="s">
        <v>14</v>
      </c>
    </row>
    <row r="17432">
      <c r="A17432" s="257"/>
      <c r="B17432" s="258" t="s">
        <v>14</v>
      </c>
    </row>
    <row r="17433">
      <c r="A17433" s="257"/>
      <c r="B17433" s="258" t="s">
        <v>14</v>
      </c>
    </row>
    <row r="17434">
      <c r="A17434" s="257"/>
      <c r="B17434" s="258" t="s">
        <v>14</v>
      </c>
    </row>
    <row r="17435">
      <c r="A17435" s="257"/>
      <c r="B17435" s="258" t="s">
        <v>14</v>
      </c>
    </row>
    <row r="17436">
      <c r="A17436" s="257"/>
      <c r="B17436" s="258" t="s">
        <v>14</v>
      </c>
    </row>
    <row r="17437">
      <c r="A17437" s="257"/>
      <c r="B17437" s="258" t="s">
        <v>14</v>
      </c>
    </row>
    <row r="17438">
      <c r="A17438" s="257"/>
      <c r="B17438" s="258" t="s">
        <v>14</v>
      </c>
    </row>
    <row r="17439">
      <c r="A17439" s="257"/>
      <c r="B17439" s="258" t="s">
        <v>14</v>
      </c>
    </row>
    <row r="17440">
      <c r="A17440" s="257"/>
      <c r="B17440" s="258" t="s">
        <v>14</v>
      </c>
    </row>
    <row r="17441">
      <c r="A17441" s="257"/>
      <c r="B17441" s="258" t="s">
        <v>14</v>
      </c>
    </row>
    <row r="17442">
      <c r="A17442" s="257"/>
      <c r="B17442" s="258" t="s">
        <v>14</v>
      </c>
    </row>
    <row r="17443">
      <c r="A17443" s="257"/>
      <c r="B17443" s="258" t="s">
        <v>14</v>
      </c>
    </row>
    <row r="17444">
      <c r="A17444" s="257"/>
      <c r="B17444" s="258" t="s">
        <v>14</v>
      </c>
    </row>
    <row r="17445">
      <c r="A17445" s="257"/>
      <c r="B17445" s="258" t="s">
        <v>14</v>
      </c>
    </row>
    <row r="17446">
      <c r="A17446" s="257"/>
      <c r="B17446" s="258" t="s">
        <v>14</v>
      </c>
    </row>
    <row r="17447">
      <c r="A17447" s="257"/>
      <c r="B17447" s="258" t="s">
        <v>14</v>
      </c>
    </row>
    <row r="17448">
      <c r="A17448" s="257"/>
      <c r="B17448" s="258" t="s">
        <v>14</v>
      </c>
    </row>
    <row r="17449">
      <c r="A17449" s="257"/>
      <c r="B17449" s="258" t="s">
        <v>14</v>
      </c>
    </row>
    <row r="17450">
      <c r="A17450" s="257"/>
      <c r="B17450" s="258" t="s">
        <v>14</v>
      </c>
    </row>
    <row r="17451">
      <c r="A17451" s="257"/>
      <c r="B17451" s="258" t="s">
        <v>14</v>
      </c>
    </row>
    <row r="17452">
      <c r="A17452" s="257"/>
      <c r="B17452" s="258" t="s">
        <v>14</v>
      </c>
    </row>
    <row r="17453">
      <c r="A17453" s="257"/>
      <c r="B17453" s="258" t="s">
        <v>14</v>
      </c>
    </row>
    <row r="17454">
      <c r="A17454" s="257"/>
      <c r="B17454" s="258" t="s">
        <v>14</v>
      </c>
    </row>
    <row r="17455">
      <c r="A17455" s="257"/>
      <c r="B17455" s="258" t="s">
        <v>14</v>
      </c>
    </row>
    <row r="17456">
      <c r="A17456" s="257"/>
      <c r="B17456" s="258" t="s">
        <v>14</v>
      </c>
    </row>
    <row r="17457">
      <c r="A17457" s="257"/>
      <c r="B17457" s="258" t="s">
        <v>14</v>
      </c>
    </row>
    <row r="17458">
      <c r="A17458" s="257"/>
      <c r="B17458" s="258" t="s">
        <v>14</v>
      </c>
    </row>
    <row r="17459">
      <c r="A17459" s="257"/>
      <c r="B17459" s="258" t="s">
        <v>14</v>
      </c>
    </row>
    <row r="17460">
      <c r="A17460" s="257"/>
      <c r="B17460" s="258" t="s">
        <v>14</v>
      </c>
    </row>
    <row r="17461">
      <c r="A17461" s="257"/>
      <c r="B17461" s="258" t="s">
        <v>14</v>
      </c>
    </row>
    <row r="17462">
      <c r="A17462" s="257"/>
      <c r="B17462" s="258" t="s">
        <v>14</v>
      </c>
    </row>
    <row r="17463">
      <c r="A17463" s="257"/>
      <c r="B17463" s="258" t="s">
        <v>14</v>
      </c>
    </row>
    <row r="17464">
      <c r="A17464" s="257"/>
      <c r="B17464" s="258" t="s">
        <v>14</v>
      </c>
    </row>
    <row r="17465">
      <c r="A17465" s="257"/>
      <c r="B17465" s="258" t="s">
        <v>14</v>
      </c>
    </row>
    <row r="17466">
      <c r="A17466" s="257"/>
      <c r="B17466" s="258" t="s">
        <v>14</v>
      </c>
    </row>
    <row r="17467">
      <c r="A17467" s="257"/>
      <c r="B17467" s="258" t="s">
        <v>14</v>
      </c>
    </row>
    <row r="17468">
      <c r="A17468" s="257"/>
      <c r="B17468" s="258" t="s">
        <v>14</v>
      </c>
    </row>
    <row r="17469">
      <c r="A17469" s="257"/>
      <c r="B17469" s="258" t="s">
        <v>14</v>
      </c>
    </row>
    <row r="17470">
      <c r="A17470" s="257"/>
      <c r="B17470" s="258" t="s">
        <v>14</v>
      </c>
    </row>
    <row r="17471">
      <c r="A17471" s="257"/>
      <c r="B17471" s="258" t="s">
        <v>14</v>
      </c>
    </row>
    <row r="17472">
      <c r="A17472" s="257"/>
      <c r="B17472" s="258" t="s">
        <v>14</v>
      </c>
    </row>
    <row r="17473">
      <c r="A17473" s="257"/>
      <c r="B17473" s="258" t="s">
        <v>14</v>
      </c>
    </row>
    <row r="17474">
      <c r="A17474" s="257"/>
      <c r="B17474" s="258" t="s">
        <v>14</v>
      </c>
    </row>
    <row r="17475">
      <c r="A17475" s="257"/>
      <c r="B17475" s="258" t="s">
        <v>14</v>
      </c>
    </row>
    <row r="17476">
      <c r="A17476" s="257"/>
      <c r="B17476" s="258" t="s">
        <v>14</v>
      </c>
    </row>
    <row r="17477">
      <c r="A17477" s="257"/>
      <c r="B17477" s="258" t="s">
        <v>14</v>
      </c>
    </row>
    <row r="17478">
      <c r="A17478" s="257"/>
      <c r="B17478" s="258" t="s">
        <v>14</v>
      </c>
    </row>
    <row r="17479">
      <c r="A17479" s="257"/>
      <c r="B17479" s="258" t="s">
        <v>14</v>
      </c>
    </row>
    <row r="17480">
      <c r="A17480" s="257"/>
      <c r="B17480" s="258" t="s">
        <v>14</v>
      </c>
    </row>
    <row r="17481">
      <c r="A17481" s="257"/>
      <c r="B17481" s="258" t="s">
        <v>14</v>
      </c>
    </row>
    <row r="17482">
      <c r="A17482" s="257"/>
      <c r="B17482" s="258" t="s">
        <v>14</v>
      </c>
    </row>
    <row r="17483">
      <c r="A17483" s="257"/>
      <c r="B17483" s="258" t="s">
        <v>14</v>
      </c>
    </row>
    <row r="17484">
      <c r="A17484" s="257"/>
      <c r="B17484" s="258" t="s">
        <v>14</v>
      </c>
    </row>
    <row r="17485">
      <c r="A17485" s="257"/>
      <c r="B17485" s="258" t="s">
        <v>14</v>
      </c>
    </row>
    <row r="17486">
      <c r="A17486" s="257"/>
      <c r="B17486" s="258" t="s">
        <v>14</v>
      </c>
    </row>
    <row r="17487">
      <c r="A17487" s="257"/>
      <c r="B17487" s="258" t="s">
        <v>14</v>
      </c>
    </row>
    <row r="17488">
      <c r="A17488" s="257"/>
      <c r="B17488" s="258" t="s">
        <v>14</v>
      </c>
    </row>
    <row r="17489">
      <c r="A17489" s="257"/>
      <c r="B17489" s="258" t="s">
        <v>14</v>
      </c>
    </row>
    <row r="17490">
      <c r="A17490" s="257"/>
      <c r="B17490" s="258" t="s">
        <v>14</v>
      </c>
    </row>
    <row r="17491">
      <c r="A17491" s="257"/>
      <c r="B17491" s="258" t="s">
        <v>14</v>
      </c>
    </row>
    <row r="17492">
      <c r="A17492" s="257"/>
      <c r="B17492" s="258" t="s">
        <v>14</v>
      </c>
    </row>
    <row r="17493">
      <c r="A17493" s="257"/>
      <c r="B17493" s="258" t="s">
        <v>14</v>
      </c>
    </row>
    <row r="17494">
      <c r="A17494" s="257"/>
      <c r="B17494" s="258" t="s">
        <v>14</v>
      </c>
    </row>
    <row r="17495">
      <c r="A17495" s="257"/>
      <c r="B17495" s="258" t="s">
        <v>14</v>
      </c>
    </row>
    <row r="17496">
      <c r="A17496" s="257"/>
      <c r="B17496" s="258" t="s">
        <v>14</v>
      </c>
    </row>
    <row r="17497">
      <c r="A17497" s="257"/>
      <c r="B17497" s="258" t="s">
        <v>14</v>
      </c>
    </row>
    <row r="17498">
      <c r="A17498" s="257"/>
      <c r="B17498" s="258" t="s">
        <v>14</v>
      </c>
    </row>
    <row r="17499">
      <c r="A17499" s="257"/>
      <c r="B17499" s="258" t="s">
        <v>14</v>
      </c>
    </row>
    <row r="17500">
      <c r="A17500" s="257"/>
      <c r="B17500" s="258" t="s">
        <v>14</v>
      </c>
    </row>
    <row r="17501">
      <c r="A17501" s="257"/>
      <c r="B17501" s="258" t="s">
        <v>14</v>
      </c>
    </row>
    <row r="17502">
      <c r="A17502" s="257"/>
      <c r="B17502" s="258" t="s">
        <v>14</v>
      </c>
    </row>
    <row r="17503">
      <c r="A17503" s="257"/>
      <c r="B17503" s="258" t="s">
        <v>14</v>
      </c>
    </row>
    <row r="17504">
      <c r="A17504" s="257"/>
      <c r="B17504" s="258" t="s">
        <v>14</v>
      </c>
    </row>
    <row r="17505">
      <c r="A17505" s="257"/>
      <c r="B17505" s="258" t="s">
        <v>14</v>
      </c>
    </row>
    <row r="17506">
      <c r="A17506" s="257"/>
      <c r="B17506" s="258" t="s">
        <v>14</v>
      </c>
    </row>
    <row r="17507">
      <c r="A17507" s="257"/>
      <c r="B17507" s="258" t="s">
        <v>14</v>
      </c>
    </row>
    <row r="17508">
      <c r="A17508" s="257"/>
      <c r="B17508" s="258" t="s">
        <v>14</v>
      </c>
    </row>
    <row r="17509">
      <c r="A17509" s="257"/>
      <c r="B17509" s="258" t="s">
        <v>14</v>
      </c>
    </row>
    <row r="17510">
      <c r="A17510" s="257"/>
      <c r="B17510" s="258" t="s">
        <v>14</v>
      </c>
    </row>
    <row r="17511">
      <c r="A17511" s="257"/>
      <c r="B17511" s="258" t="s">
        <v>14</v>
      </c>
    </row>
    <row r="17512">
      <c r="A17512" s="257"/>
      <c r="B17512" s="258" t="s">
        <v>14</v>
      </c>
    </row>
    <row r="17513">
      <c r="A17513" s="257"/>
      <c r="B17513" s="258" t="s">
        <v>14</v>
      </c>
    </row>
    <row r="17514">
      <c r="A17514" s="257"/>
      <c r="B17514" s="258" t="s">
        <v>14</v>
      </c>
    </row>
    <row r="17515">
      <c r="A17515" s="257"/>
      <c r="B17515" s="258" t="s">
        <v>14</v>
      </c>
    </row>
    <row r="17516">
      <c r="A17516" s="257"/>
      <c r="B17516" s="258" t="s">
        <v>14</v>
      </c>
    </row>
    <row r="17517">
      <c r="A17517" s="257"/>
      <c r="B17517" s="258" t="s">
        <v>14</v>
      </c>
    </row>
    <row r="17518">
      <c r="A17518" s="257"/>
      <c r="B17518" s="258" t="s">
        <v>14</v>
      </c>
    </row>
    <row r="17519">
      <c r="A17519" s="257"/>
      <c r="B17519" s="258" t="s">
        <v>14</v>
      </c>
    </row>
    <row r="17520">
      <c r="A17520" s="257"/>
      <c r="B17520" s="258" t="s">
        <v>14</v>
      </c>
    </row>
    <row r="17521">
      <c r="A17521" s="257"/>
      <c r="B17521" s="258" t="s">
        <v>14</v>
      </c>
    </row>
    <row r="17522">
      <c r="A17522" s="257"/>
      <c r="B17522" s="258" t="s">
        <v>14</v>
      </c>
    </row>
    <row r="17523">
      <c r="A17523" s="257"/>
      <c r="B17523" s="258" t="s">
        <v>14</v>
      </c>
    </row>
    <row r="17524">
      <c r="A17524" s="257"/>
      <c r="B17524" s="258" t="s">
        <v>14</v>
      </c>
    </row>
    <row r="17525">
      <c r="A17525" s="257"/>
      <c r="B17525" s="258" t="s">
        <v>14</v>
      </c>
    </row>
    <row r="17526">
      <c r="A17526" s="257"/>
      <c r="B17526" s="258" t="s">
        <v>14</v>
      </c>
    </row>
    <row r="17527">
      <c r="A17527" s="257"/>
      <c r="B17527" s="258" t="s">
        <v>14</v>
      </c>
    </row>
    <row r="17528">
      <c r="A17528" s="257"/>
      <c r="B17528" s="258" t="s">
        <v>14</v>
      </c>
    </row>
    <row r="17529">
      <c r="A17529" s="257"/>
      <c r="B17529" s="258" t="s">
        <v>14</v>
      </c>
    </row>
    <row r="17530">
      <c r="A17530" s="257"/>
      <c r="B17530" s="258" t="s">
        <v>14</v>
      </c>
    </row>
    <row r="17531">
      <c r="A17531" s="257"/>
      <c r="B17531" s="258" t="s">
        <v>14</v>
      </c>
    </row>
    <row r="17532">
      <c r="A17532" s="257"/>
      <c r="B17532" s="258" t="s">
        <v>14</v>
      </c>
    </row>
    <row r="17533">
      <c r="A17533" s="257"/>
      <c r="B17533" s="258" t="s">
        <v>14</v>
      </c>
    </row>
    <row r="17534">
      <c r="A17534" s="257"/>
      <c r="B17534" s="258" t="s">
        <v>14</v>
      </c>
    </row>
    <row r="17535">
      <c r="A17535" s="257"/>
      <c r="B17535" s="258" t="s">
        <v>14</v>
      </c>
    </row>
    <row r="17536">
      <c r="A17536" s="257"/>
      <c r="B17536" s="258" t="s">
        <v>14</v>
      </c>
    </row>
    <row r="17537">
      <c r="A17537" s="257"/>
      <c r="B17537" s="258" t="s">
        <v>14</v>
      </c>
    </row>
    <row r="17538">
      <c r="A17538" s="257"/>
      <c r="B17538" s="258" t="s">
        <v>14</v>
      </c>
    </row>
    <row r="17539">
      <c r="A17539" s="257"/>
      <c r="B17539" s="258" t="s">
        <v>14</v>
      </c>
    </row>
    <row r="17540">
      <c r="A17540" s="257"/>
      <c r="B17540" s="258" t="s">
        <v>14</v>
      </c>
    </row>
    <row r="17541">
      <c r="A17541" s="257"/>
      <c r="B17541" s="258" t="s">
        <v>14</v>
      </c>
    </row>
    <row r="17542">
      <c r="A17542" s="257"/>
      <c r="B17542" s="258" t="s">
        <v>14</v>
      </c>
    </row>
    <row r="17543">
      <c r="A17543" s="257"/>
      <c r="B17543" s="258" t="s">
        <v>14</v>
      </c>
    </row>
    <row r="17544">
      <c r="A17544" s="257"/>
      <c r="B17544" s="258" t="s">
        <v>14</v>
      </c>
    </row>
    <row r="17545">
      <c r="A17545" s="257"/>
      <c r="B17545" s="258" t="s">
        <v>14</v>
      </c>
    </row>
    <row r="17546">
      <c r="A17546" s="257"/>
      <c r="B17546" s="258" t="s">
        <v>14</v>
      </c>
    </row>
    <row r="17547">
      <c r="A17547" s="257"/>
      <c r="B17547" s="258" t="s">
        <v>14</v>
      </c>
    </row>
    <row r="17548">
      <c r="A17548" s="257"/>
      <c r="B17548" s="258" t="s">
        <v>14</v>
      </c>
    </row>
    <row r="17549">
      <c r="A17549" s="257"/>
      <c r="B17549" s="258" t="s">
        <v>14</v>
      </c>
    </row>
    <row r="17550">
      <c r="A17550" s="257"/>
      <c r="B17550" s="258" t="s">
        <v>14</v>
      </c>
    </row>
    <row r="17551">
      <c r="A17551" s="257"/>
      <c r="B17551" s="258" t="s">
        <v>14</v>
      </c>
    </row>
    <row r="17552">
      <c r="A17552" s="257"/>
      <c r="B17552" s="258" t="s">
        <v>14</v>
      </c>
    </row>
    <row r="17553">
      <c r="A17553" s="257"/>
      <c r="B17553" s="258" t="s">
        <v>14</v>
      </c>
    </row>
    <row r="17554">
      <c r="A17554" s="257"/>
      <c r="B17554" s="258" t="s">
        <v>14</v>
      </c>
    </row>
    <row r="17555">
      <c r="A17555" s="257"/>
      <c r="B17555" s="258" t="s">
        <v>14</v>
      </c>
    </row>
    <row r="17556">
      <c r="A17556" s="257"/>
      <c r="B17556" s="258" t="s">
        <v>14</v>
      </c>
    </row>
    <row r="17557">
      <c r="A17557" s="257"/>
      <c r="B17557" s="258" t="s">
        <v>14</v>
      </c>
    </row>
    <row r="17558">
      <c r="A17558" s="257"/>
      <c r="B17558" s="258" t="s">
        <v>14</v>
      </c>
    </row>
    <row r="17559">
      <c r="A17559" s="257"/>
      <c r="B17559" s="258" t="s">
        <v>14</v>
      </c>
    </row>
    <row r="17560">
      <c r="A17560" s="257"/>
      <c r="B17560" s="258" t="s">
        <v>14</v>
      </c>
    </row>
    <row r="17561">
      <c r="A17561" s="257"/>
      <c r="B17561" s="258" t="s">
        <v>14</v>
      </c>
    </row>
    <row r="17562">
      <c r="A17562" s="257"/>
      <c r="B17562" s="258" t="s">
        <v>14</v>
      </c>
    </row>
    <row r="17563">
      <c r="A17563" s="257"/>
      <c r="B17563" s="258" t="s">
        <v>14</v>
      </c>
    </row>
    <row r="17564">
      <c r="A17564" s="257"/>
      <c r="B17564" s="258" t="s">
        <v>14</v>
      </c>
    </row>
    <row r="17565">
      <c r="A17565" s="257"/>
      <c r="B17565" s="258" t="s">
        <v>14</v>
      </c>
    </row>
    <row r="17566">
      <c r="A17566" s="257"/>
      <c r="B17566" s="258" t="s">
        <v>14</v>
      </c>
    </row>
    <row r="17567">
      <c r="A17567" s="257"/>
      <c r="B17567" s="258" t="s">
        <v>14</v>
      </c>
    </row>
    <row r="17568">
      <c r="A17568" s="257"/>
      <c r="B17568" s="258" t="s">
        <v>14</v>
      </c>
    </row>
    <row r="17569">
      <c r="A17569" s="257"/>
      <c r="B17569" s="258" t="s">
        <v>14</v>
      </c>
    </row>
    <row r="17570">
      <c r="A17570" s="257"/>
      <c r="B17570" s="258" t="s">
        <v>14</v>
      </c>
    </row>
    <row r="17571">
      <c r="A17571" s="257"/>
      <c r="B17571" s="258" t="s">
        <v>14</v>
      </c>
    </row>
    <row r="17572">
      <c r="A17572" s="257"/>
      <c r="B17572" s="258" t="s">
        <v>14</v>
      </c>
    </row>
    <row r="17573">
      <c r="A17573" s="257"/>
      <c r="B17573" s="258" t="s">
        <v>14</v>
      </c>
    </row>
    <row r="17574">
      <c r="A17574" s="257"/>
      <c r="B17574" s="258" t="s">
        <v>14</v>
      </c>
    </row>
    <row r="17575">
      <c r="A17575" s="257"/>
      <c r="B17575" s="258" t="s">
        <v>14</v>
      </c>
    </row>
    <row r="17576">
      <c r="A17576" s="257"/>
      <c r="B17576" s="258" t="s">
        <v>14</v>
      </c>
    </row>
    <row r="17577">
      <c r="A17577" s="257"/>
      <c r="B17577" s="258" t="s">
        <v>14</v>
      </c>
    </row>
    <row r="17578">
      <c r="A17578" s="257"/>
      <c r="B17578" s="258" t="s">
        <v>14</v>
      </c>
    </row>
    <row r="17579">
      <c r="A17579" s="257"/>
      <c r="B17579" s="258" t="s">
        <v>14</v>
      </c>
    </row>
    <row r="17580">
      <c r="A17580" s="257"/>
      <c r="B17580" s="258" t="s">
        <v>14</v>
      </c>
    </row>
    <row r="17581">
      <c r="A17581" s="257"/>
      <c r="B17581" s="258" t="s">
        <v>14</v>
      </c>
    </row>
    <row r="17582">
      <c r="A17582" s="257"/>
      <c r="B17582" s="258" t="s">
        <v>14</v>
      </c>
    </row>
    <row r="17583">
      <c r="A17583" s="257"/>
      <c r="B17583" s="258" t="s">
        <v>14</v>
      </c>
    </row>
    <row r="17584">
      <c r="A17584" s="257"/>
      <c r="B17584" s="258" t="s">
        <v>14</v>
      </c>
    </row>
    <row r="17585">
      <c r="A17585" s="257"/>
      <c r="B17585" s="258" t="s">
        <v>14</v>
      </c>
    </row>
    <row r="17586">
      <c r="A17586" s="257"/>
      <c r="B17586" s="258" t="s">
        <v>14</v>
      </c>
    </row>
    <row r="17587">
      <c r="A17587" s="257"/>
      <c r="B17587" s="258" t="s">
        <v>14</v>
      </c>
    </row>
    <row r="17588">
      <c r="A17588" s="257"/>
      <c r="B17588" s="258" t="s">
        <v>14</v>
      </c>
    </row>
    <row r="17589">
      <c r="A17589" s="257"/>
      <c r="B17589" s="258" t="s">
        <v>14</v>
      </c>
    </row>
    <row r="17590">
      <c r="A17590" s="257"/>
      <c r="B17590" s="258" t="s">
        <v>14</v>
      </c>
    </row>
    <row r="17591">
      <c r="A17591" s="257"/>
      <c r="B17591" s="258" t="s">
        <v>14</v>
      </c>
    </row>
    <row r="17592">
      <c r="A17592" s="257"/>
      <c r="B17592" s="258" t="s">
        <v>14</v>
      </c>
    </row>
    <row r="17593">
      <c r="A17593" s="257"/>
      <c r="B17593" s="258" t="s">
        <v>14</v>
      </c>
    </row>
    <row r="17594">
      <c r="A17594" s="257"/>
      <c r="B17594" s="258" t="s">
        <v>14</v>
      </c>
    </row>
    <row r="17595">
      <c r="A17595" s="257"/>
      <c r="B17595" s="258" t="s">
        <v>14</v>
      </c>
    </row>
    <row r="17596">
      <c r="A17596" s="257"/>
      <c r="B17596" s="258" t="s">
        <v>14</v>
      </c>
    </row>
    <row r="17597">
      <c r="A17597" s="257"/>
      <c r="B17597" s="258" t="s">
        <v>14</v>
      </c>
    </row>
    <row r="17598">
      <c r="A17598" s="257"/>
      <c r="B17598" s="258" t="s">
        <v>14</v>
      </c>
    </row>
    <row r="17599">
      <c r="A17599" s="257"/>
      <c r="B17599" s="258" t="s">
        <v>14</v>
      </c>
    </row>
    <row r="17600">
      <c r="A17600" s="257"/>
      <c r="B17600" s="258" t="s">
        <v>14</v>
      </c>
    </row>
    <row r="17601">
      <c r="A17601" s="257"/>
      <c r="B17601" s="258" t="s">
        <v>14</v>
      </c>
    </row>
    <row r="17602">
      <c r="A17602" s="257"/>
      <c r="B17602" s="258" t="s">
        <v>14</v>
      </c>
    </row>
    <row r="17603">
      <c r="A17603" s="257"/>
      <c r="B17603" s="258" t="s">
        <v>14</v>
      </c>
    </row>
    <row r="17604">
      <c r="A17604" s="257"/>
      <c r="B17604" s="258" t="s">
        <v>14</v>
      </c>
    </row>
    <row r="17605">
      <c r="A17605" s="257"/>
      <c r="B17605" s="258" t="s">
        <v>14</v>
      </c>
    </row>
    <row r="17606">
      <c r="A17606" s="257"/>
      <c r="B17606" s="258" t="s">
        <v>14</v>
      </c>
    </row>
    <row r="17607">
      <c r="A17607" s="257"/>
      <c r="B17607" s="258" t="s">
        <v>14</v>
      </c>
    </row>
    <row r="17608">
      <c r="A17608" s="257"/>
      <c r="B17608" s="258" t="s">
        <v>14</v>
      </c>
    </row>
    <row r="17609">
      <c r="A17609" s="257"/>
      <c r="B17609" s="258" t="s">
        <v>14</v>
      </c>
    </row>
    <row r="17610">
      <c r="A17610" s="257"/>
      <c r="B17610" s="258" t="s">
        <v>14</v>
      </c>
    </row>
    <row r="17611">
      <c r="A17611" s="257"/>
      <c r="B17611" s="258" t="s">
        <v>14</v>
      </c>
    </row>
    <row r="17612">
      <c r="A17612" s="257"/>
      <c r="B17612" s="258" t="s">
        <v>14</v>
      </c>
    </row>
    <row r="17613">
      <c r="A17613" s="257"/>
      <c r="B17613" s="258" t="s">
        <v>14</v>
      </c>
    </row>
    <row r="17614">
      <c r="A17614" s="257"/>
      <c r="B17614" s="258" t="s">
        <v>14</v>
      </c>
    </row>
    <row r="17615">
      <c r="A17615" s="257"/>
      <c r="B17615" s="258" t="s">
        <v>14</v>
      </c>
    </row>
    <row r="17616">
      <c r="A17616" s="257"/>
      <c r="B17616" s="258" t="s">
        <v>14</v>
      </c>
    </row>
    <row r="17617">
      <c r="A17617" s="257"/>
      <c r="B17617" s="258" t="s">
        <v>14</v>
      </c>
    </row>
    <row r="17618">
      <c r="A17618" s="257"/>
      <c r="B17618" s="258" t="s">
        <v>14</v>
      </c>
    </row>
    <row r="17619">
      <c r="A17619" s="257"/>
      <c r="B17619" s="258" t="s">
        <v>14</v>
      </c>
    </row>
    <row r="17620">
      <c r="A17620" s="257"/>
      <c r="B17620" s="258" t="s">
        <v>14</v>
      </c>
    </row>
    <row r="17621">
      <c r="A17621" s="257"/>
      <c r="B17621" s="258" t="s">
        <v>14</v>
      </c>
    </row>
    <row r="17622">
      <c r="A17622" s="257"/>
      <c r="B17622" s="258" t="s">
        <v>14</v>
      </c>
    </row>
    <row r="17623">
      <c r="A17623" s="257"/>
      <c r="B17623" s="258" t="s">
        <v>14</v>
      </c>
    </row>
    <row r="17624">
      <c r="A17624" s="257"/>
      <c r="B17624" s="258" t="s">
        <v>14</v>
      </c>
    </row>
    <row r="17625">
      <c r="A17625" s="257"/>
      <c r="B17625" s="258" t="s">
        <v>14</v>
      </c>
    </row>
    <row r="17626">
      <c r="A17626" s="257"/>
      <c r="B17626" s="258" t="s">
        <v>14</v>
      </c>
    </row>
    <row r="17627">
      <c r="A17627" s="257"/>
      <c r="B17627" s="258" t="s">
        <v>14</v>
      </c>
    </row>
    <row r="17628">
      <c r="A17628" s="257"/>
      <c r="B17628" s="258" t="s">
        <v>14</v>
      </c>
    </row>
    <row r="17629">
      <c r="A17629" s="257"/>
      <c r="B17629" s="258" t="s">
        <v>14</v>
      </c>
    </row>
    <row r="17630">
      <c r="A17630" s="257"/>
      <c r="B17630" s="258" t="s">
        <v>14</v>
      </c>
    </row>
    <row r="17631">
      <c r="A17631" s="257"/>
      <c r="B17631" s="258" t="s">
        <v>14</v>
      </c>
    </row>
    <row r="17632">
      <c r="A17632" s="257"/>
      <c r="B17632" s="258" t="s">
        <v>14</v>
      </c>
    </row>
    <row r="17633">
      <c r="A17633" s="257"/>
      <c r="B17633" s="258" t="s">
        <v>14</v>
      </c>
    </row>
    <row r="17634">
      <c r="A17634" s="257"/>
      <c r="B17634" s="258" t="s">
        <v>14</v>
      </c>
    </row>
    <row r="17635">
      <c r="A17635" s="257"/>
      <c r="B17635" s="258" t="s">
        <v>14</v>
      </c>
    </row>
    <row r="17636">
      <c r="A17636" s="257"/>
      <c r="B17636" s="258" t="s">
        <v>14</v>
      </c>
    </row>
    <row r="17637">
      <c r="A17637" s="257"/>
      <c r="B17637" s="258" t="s">
        <v>14</v>
      </c>
    </row>
    <row r="17638">
      <c r="A17638" s="257"/>
      <c r="B17638" s="258" t="s">
        <v>14</v>
      </c>
    </row>
    <row r="17639">
      <c r="A17639" s="257"/>
      <c r="B17639" s="258" t="s">
        <v>14</v>
      </c>
    </row>
    <row r="17640">
      <c r="A17640" s="257"/>
      <c r="B17640" s="258" t="s">
        <v>14</v>
      </c>
    </row>
    <row r="17641">
      <c r="A17641" s="257"/>
      <c r="B17641" s="258" t="s">
        <v>14</v>
      </c>
    </row>
    <row r="17642">
      <c r="A17642" s="257"/>
      <c r="B17642" s="258" t="s">
        <v>14</v>
      </c>
    </row>
    <row r="17643">
      <c r="A17643" s="257"/>
      <c r="B17643" s="258" t="s">
        <v>14</v>
      </c>
    </row>
    <row r="17644">
      <c r="A17644" s="257"/>
      <c r="B17644" s="258" t="s">
        <v>14</v>
      </c>
    </row>
    <row r="17645">
      <c r="A17645" s="257"/>
      <c r="B17645" s="258" t="s">
        <v>14</v>
      </c>
    </row>
    <row r="17646">
      <c r="A17646" s="257"/>
      <c r="B17646" s="258" t="s">
        <v>14</v>
      </c>
    </row>
    <row r="17647">
      <c r="A17647" s="257"/>
      <c r="B17647" s="258" t="s">
        <v>14</v>
      </c>
    </row>
    <row r="17648">
      <c r="A17648" s="257"/>
      <c r="B17648" s="258" t="s">
        <v>14</v>
      </c>
    </row>
    <row r="17649">
      <c r="A17649" s="257"/>
      <c r="B17649" s="258" t="s">
        <v>14</v>
      </c>
    </row>
    <row r="17650">
      <c r="A17650" s="257"/>
      <c r="B17650" s="258" t="s">
        <v>14</v>
      </c>
    </row>
    <row r="17651">
      <c r="A17651" s="257"/>
      <c r="B17651" s="258" t="s">
        <v>14</v>
      </c>
    </row>
    <row r="17652">
      <c r="A17652" s="257"/>
      <c r="B17652" s="258" t="s">
        <v>14</v>
      </c>
    </row>
    <row r="17653">
      <c r="A17653" s="257"/>
      <c r="B17653" s="258" t="s">
        <v>14</v>
      </c>
    </row>
    <row r="17654">
      <c r="A17654" s="257"/>
      <c r="B17654" s="258" t="s">
        <v>14</v>
      </c>
    </row>
    <row r="17655">
      <c r="A17655" s="257"/>
      <c r="B17655" s="258" t="s">
        <v>14</v>
      </c>
    </row>
    <row r="17656">
      <c r="A17656" s="257"/>
      <c r="B17656" s="258" t="s">
        <v>14</v>
      </c>
    </row>
    <row r="17657">
      <c r="A17657" s="257"/>
      <c r="B17657" s="258" t="s">
        <v>14</v>
      </c>
    </row>
    <row r="17658">
      <c r="A17658" s="257"/>
      <c r="B17658" s="258" t="s">
        <v>14</v>
      </c>
    </row>
    <row r="17659">
      <c r="A17659" s="257"/>
      <c r="B17659" s="258" t="s">
        <v>14</v>
      </c>
    </row>
    <row r="17660">
      <c r="A17660" s="257"/>
      <c r="B17660" s="258" t="s">
        <v>14</v>
      </c>
    </row>
    <row r="17661">
      <c r="A17661" s="257"/>
      <c r="B17661" s="258" t="s">
        <v>14</v>
      </c>
    </row>
    <row r="17662">
      <c r="A17662" s="257"/>
      <c r="B17662" s="258" t="s">
        <v>14</v>
      </c>
    </row>
    <row r="17663">
      <c r="A17663" s="257"/>
      <c r="B17663" s="258" t="s">
        <v>14</v>
      </c>
    </row>
    <row r="17664">
      <c r="A17664" s="257"/>
      <c r="B17664" s="258" t="s">
        <v>14</v>
      </c>
    </row>
    <row r="17665">
      <c r="A17665" s="257"/>
      <c r="B17665" s="258" t="s">
        <v>14</v>
      </c>
    </row>
    <row r="17666">
      <c r="A17666" s="257"/>
      <c r="B17666" s="258" t="s">
        <v>14</v>
      </c>
    </row>
    <row r="17667">
      <c r="A17667" s="257"/>
      <c r="B17667" s="258" t="s">
        <v>14</v>
      </c>
    </row>
    <row r="17668">
      <c r="A17668" s="257"/>
      <c r="B17668" s="258" t="s">
        <v>14</v>
      </c>
    </row>
    <row r="17669">
      <c r="A17669" s="257"/>
      <c r="B17669" s="258" t="s">
        <v>14</v>
      </c>
    </row>
    <row r="17670">
      <c r="A17670" s="257"/>
      <c r="B17670" s="258" t="s">
        <v>14</v>
      </c>
    </row>
    <row r="17671">
      <c r="A17671" s="257"/>
      <c r="B17671" s="258" t="s">
        <v>14</v>
      </c>
    </row>
    <row r="17672">
      <c r="A17672" s="257"/>
      <c r="B17672" s="258" t="s">
        <v>14</v>
      </c>
    </row>
    <row r="17673">
      <c r="A17673" s="257"/>
      <c r="B17673" s="258" t="s">
        <v>14</v>
      </c>
    </row>
    <row r="17674">
      <c r="A17674" s="257"/>
      <c r="B17674" s="258" t="s">
        <v>14</v>
      </c>
    </row>
    <row r="17675">
      <c r="A17675" s="257"/>
      <c r="B17675" s="258" t="s">
        <v>14</v>
      </c>
    </row>
    <row r="17676">
      <c r="A17676" s="257"/>
      <c r="B17676" s="258" t="s">
        <v>14</v>
      </c>
    </row>
    <row r="17677">
      <c r="A17677" s="257"/>
      <c r="B17677" s="258" t="s">
        <v>14</v>
      </c>
    </row>
    <row r="17678">
      <c r="A17678" s="257"/>
      <c r="B17678" s="258" t="s">
        <v>14</v>
      </c>
    </row>
    <row r="17679">
      <c r="A17679" s="257"/>
      <c r="B17679" s="258" t="s">
        <v>14</v>
      </c>
    </row>
    <row r="17680">
      <c r="A17680" s="257"/>
      <c r="B17680" s="258" t="s">
        <v>14</v>
      </c>
    </row>
    <row r="17681">
      <c r="A17681" s="257"/>
      <c r="B17681" s="258" t="s">
        <v>14</v>
      </c>
    </row>
    <row r="17682">
      <c r="A17682" s="257"/>
      <c r="B17682" s="258" t="s">
        <v>14</v>
      </c>
    </row>
    <row r="17683">
      <c r="A17683" s="257"/>
      <c r="B17683" s="258" t="s">
        <v>14</v>
      </c>
    </row>
    <row r="17684">
      <c r="A17684" s="257"/>
      <c r="B17684" s="258" t="s">
        <v>14</v>
      </c>
    </row>
    <row r="17685">
      <c r="A17685" s="257"/>
      <c r="B17685" s="258" t="s">
        <v>14</v>
      </c>
    </row>
    <row r="17686">
      <c r="A17686" s="257"/>
      <c r="B17686" s="258" t="s">
        <v>14</v>
      </c>
    </row>
    <row r="17687">
      <c r="A17687" s="257"/>
      <c r="B17687" s="258" t="s">
        <v>14</v>
      </c>
    </row>
    <row r="17688">
      <c r="A17688" s="257"/>
      <c r="B17688" s="258" t="s">
        <v>14</v>
      </c>
    </row>
    <row r="17689">
      <c r="A17689" s="257"/>
      <c r="B17689" s="258" t="s">
        <v>14</v>
      </c>
    </row>
    <row r="17690">
      <c r="A17690" s="257"/>
      <c r="B17690" s="258" t="s">
        <v>14</v>
      </c>
    </row>
    <row r="17691">
      <c r="A17691" s="257"/>
      <c r="B17691" s="258" t="s">
        <v>14</v>
      </c>
    </row>
    <row r="17692">
      <c r="A17692" s="257"/>
      <c r="B17692" s="258" t="s">
        <v>14</v>
      </c>
    </row>
    <row r="17693">
      <c r="A17693" s="257"/>
      <c r="B17693" s="258" t="s">
        <v>14</v>
      </c>
    </row>
    <row r="17694">
      <c r="A17694" s="257"/>
      <c r="B17694" s="258" t="s">
        <v>14</v>
      </c>
    </row>
    <row r="17695">
      <c r="A17695" s="257"/>
      <c r="B17695" s="258" t="s">
        <v>14</v>
      </c>
    </row>
    <row r="17696">
      <c r="A17696" s="257"/>
      <c r="B17696" s="258" t="s">
        <v>14</v>
      </c>
    </row>
    <row r="17697">
      <c r="A17697" s="257"/>
      <c r="B17697" s="258" t="s">
        <v>14</v>
      </c>
    </row>
    <row r="17698">
      <c r="A17698" s="257"/>
      <c r="B17698" s="258" t="s">
        <v>14</v>
      </c>
    </row>
    <row r="17699">
      <c r="A17699" s="257"/>
      <c r="B17699" s="258" t="s">
        <v>14</v>
      </c>
    </row>
    <row r="17700">
      <c r="A17700" s="257"/>
      <c r="B17700" s="258" t="s">
        <v>14</v>
      </c>
    </row>
    <row r="17701">
      <c r="A17701" s="257"/>
      <c r="B17701" s="258" t="s">
        <v>14</v>
      </c>
    </row>
    <row r="17702">
      <c r="A17702" s="257"/>
      <c r="B17702" s="258" t="s">
        <v>14</v>
      </c>
    </row>
    <row r="17703">
      <c r="A17703" s="257"/>
      <c r="B17703" s="258" t="s">
        <v>14</v>
      </c>
    </row>
    <row r="17704">
      <c r="A17704" s="257"/>
      <c r="B17704" s="258" t="s">
        <v>14</v>
      </c>
    </row>
    <row r="17705">
      <c r="A17705" s="257"/>
      <c r="B17705" s="258" t="s">
        <v>14</v>
      </c>
    </row>
    <row r="17706">
      <c r="A17706" s="257"/>
      <c r="B17706" s="258" t="s">
        <v>14</v>
      </c>
    </row>
    <row r="17707">
      <c r="A17707" s="257"/>
      <c r="B17707" s="258" t="s">
        <v>14</v>
      </c>
    </row>
    <row r="17708">
      <c r="A17708" s="257"/>
      <c r="B17708" s="258" t="s">
        <v>14</v>
      </c>
    </row>
    <row r="17709">
      <c r="A17709" s="257"/>
      <c r="B17709" s="258" t="s">
        <v>14</v>
      </c>
    </row>
    <row r="17710">
      <c r="A17710" s="257"/>
      <c r="B17710" s="258" t="s">
        <v>14</v>
      </c>
    </row>
    <row r="17711">
      <c r="A17711" s="257"/>
      <c r="B17711" s="258" t="s">
        <v>14</v>
      </c>
    </row>
    <row r="17712">
      <c r="A17712" s="257"/>
      <c r="B17712" s="258" t="s">
        <v>14</v>
      </c>
    </row>
    <row r="17713">
      <c r="A17713" s="257"/>
      <c r="B17713" s="258" t="s">
        <v>14</v>
      </c>
    </row>
    <row r="17714">
      <c r="A17714" s="257"/>
      <c r="B17714" s="258" t="s">
        <v>14</v>
      </c>
    </row>
    <row r="17715">
      <c r="A17715" s="257"/>
      <c r="B17715" s="258" t="s">
        <v>14</v>
      </c>
    </row>
    <row r="17716">
      <c r="A17716" s="257"/>
      <c r="B17716" s="258" t="s">
        <v>14</v>
      </c>
    </row>
    <row r="17717">
      <c r="A17717" s="257"/>
      <c r="B17717" s="258" t="s">
        <v>14</v>
      </c>
    </row>
    <row r="17718">
      <c r="A17718" s="257"/>
      <c r="B17718" s="258" t="s">
        <v>14</v>
      </c>
    </row>
    <row r="17719">
      <c r="A17719" s="257"/>
      <c r="B17719" s="258" t="s">
        <v>14</v>
      </c>
    </row>
    <row r="17720">
      <c r="A17720" s="257"/>
      <c r="B17720" s="258" t="s">
        <v>14</v>
      </c>
    </row>
    <row r="17721">
      <c r="A17721" s="257"/>
      <c r="B17721" s="258" t="s">
        <v>14</v>
      </c>
    </row>
    <row r="17722">
      <c r="A17722" s="257"/>
      <c r="B17722" s="258" t="s">
        <v>14</v>
      </c>
    </row>
    <row r="17723">
      <c r="A17723" s="257"/>
      <c r="B17723" s="258" t="s">
        <v>14</v>
      </c>
    </row>
    <row r="17724">
      <c r="A17724" s="257"/>
      <c r="B17724" s="258" t="s">
        <v>14</v>
      </c>
    </row>
    <row r="17725">
      <c r="A17725" s="257"/>
      <c r="B17725" s="258" t="s">
        <v>14</v>
      </c>
    </row>
    <row r="17726">
      <c r="A17726" s="257"/>
      <c r="B17726" s="258" t="s">
        <v>14</v>
      </c>
    </row>
    <row r="17727">
      <c r="A17727" s="257"/>
      <c r="B17727" s="258" t="s">
        <v>14</v>
      </c>
    </row>
    <row r="17728">
      <c r="A17728" s="257"/>
      <c r="B17728" s="258" t="s">
        <v>14</v>
      </c>
    </row>
    <row r="17729">
      <c r="A17729" s="257"/>
      <c r="B17729" s="258" t="s">
        <v>14</v>
      </c>
    </row>
    <row r="17730">
      <c r="A17730" s="257"/>
      <c r="B17730" s="258" t="s">
        <v>14</v>
      </c>
    </row>
    <row r="17731">
      <c r="A17731" s="257"/>
      <c r="B17731" s="258" t="s">
        <v>14</v>
      </c>
    </row>
    <row r="17732">
      <c r="A17732" s="257"/>
      <c r="B17732" s="258" t="s">
        <v>14</v>
      </c>
    </row>
    <row r="17733">
      <c r="A17733" s="257"/>
      <c r="B17733" s="258" t="s">
        <v>14</v>
      </c>
    </row>
    <row r="17734">
      <c r="A17734" s="257"/>
      <c r="B17734" s="258" t="s">
        <v>14</v>
      </c>
    </row>
    <row r="17735">
      <c r="A17735" s="257"/>
      <c r="B17735" s="258" t="s">
        <v>14</v>
      </c>
    </row>
    <row r="17736">
      <c r="A17736" s="257"/>
      <c r="B17736" s="258" t="s">
        <v>14</v>
      </c>
    </row>
    <row r="17737">
      <c r="A17737" s="257"/>
      <c r="B17737" s="258" t="s">
        <v>14</v>
      </c>
    </row>
    <row r="17738">
      <c r="A17738" s="257"/>
      <c r="B17738" s="258" t="s">
        <v>14</v>
      </c>
    </row>
    <row r="17739">
      <c r="A17739" s="257"/>
      <c r="B17739" s="258" t="s">
        <v>14</v>
      </c>
    </row>
    <row r="17740">
      <c r="A17740" s="257"/>
      <c r="B17740" s="258" t="s">
        <v>14</v>
      </c>
    </row>
    <row r="17741">
      <c r="A17741" s="257"/>
      <c r="B17741" s="258" t="s">
        <v>14</v>
      </c>
    </row>
    <row r="17742">
      <c r="A17742" s="257"/>
      <c r="B17742" s="258" t="s">
        <v>14</v>
      </c>
    </row>
    <row r="17743">
      <c r="A17743" s="257"/>
      <c r="B17743" s="258" t="s">
        <v>14</v>
      </c>
    </row>
    <row r="17744">
      <c r="A17744" s="257"/>
      <c r="B17744" s="258" t="s">
        <v>14</v>
      </c>
    </row>
    <row r="17745">
      <c r="A17745" s="257"/>
      <c r="B17745" s="258" t="s">
        <v>14</v>
      </c>
    </row>
    <row r="17746">
      <c r="A17746" s="257"/>
      <c r="B17746" s="258" t="s">
        <v>14</v>
      </c>
    </row>
    <row r="17747">
      <c r="A17747" s="257"/>
      <c r="B17747" s="258" t="s">
        <v>14</v>
      </c>
    </row>
    <row r="17748">
      <c r="A17748" s="257"/>
      <c r="B17748" s="258" t="s">
        <v>14</v>
      </c>
    </row>
    <row r="17749">
      <c r="A17749" s="257"/>
      <c r="B17749" s="258" t="s">
        <v>14</v>
      </c>
    </row>
    <row r="17750">
      <c r="A17750" s="257"/>
      <c r="B17750" s="258" t="s">
        <v>14</v>
      </c>
    </row>
    <row r="17751">
      <c r="A17751" s="257"/>
      <c r="B17751" s="258" t="s">
        <v>14</v>
      </c>
    </row>
    <row r="17752">
      <c r="A17752" s="257"/>
      <c r="B17752" s="258" t="s">
        <v>14</v>
      </c>
    </row>
    <row r="17753">
      <c r="A17753" s="257"/>
      <c r="B17753" s="258" t="s">
        <v>14</v>
      </c>
    </row>
    <row r="17754">
      <c r="A17754" s="257"/>
      <c r="B17754" s="258" t="s">
        <v>14</v>
      </c>
    </row>
    <row r="17755">
      <c r="A17755" s="257"/>
      <c r="B17755" s="258" t="s">
        <v>14</v>
      </c>
    </row>
    <row r="17756">
      <c r="A17756" s="257"/>
      <c r="B17756" s="258" t="s">
        <v>14</v>
      </c>
    </row>
    <row r="17757">
      <c r="A17757" s="257"/>
      <c r="B17757" s="258" t="s">
        <v>14</v>
      </c>
    </row>
    <row r="17758">
      <c r="A17758" s="257"/>
      <c r="B17758" s="258" t="s">
        <v>14</v>
      </c>
    </row>
    <row r="17759">
      <c r="A17759" s="257"/>
      <c r="B17759" s="258" t="s">
        <v>14</v>
      </c>
    </row>
    <row r="17760">
      <c r="A17760" s="257"/>
      <c r="B17760" s="258" t="s">
        <v>14</v>
      </c>
    </row>
    <row r="17761">
      <c r="A17761" s="257"/>
      <c r="B17761" s="258" t="s">
        <v>14</v>
      </c>
    </row>
    <row r="17762">
      <c r="A17762" s="257"/>
      <c r="B17762" s="258" t="s">
        <v>14</v>
      </c>
    </row>
    <row r="17763">
      <c r="A17763" s="257"/>
      <c r="B17763" s="258" t="s">
        <v>14</v>
      </c>
    </row>
    <row r="17764">
      <c r="A17764" s="257"/>
      <c r="B17764" s="258" t="s">
        <v>14</v>
      </c>
    </row>
    <row r="17765">
      <c r="A17765" s="257"/>
      <c r="B17765" s="258" t="s">
        <v>14</v>
      </c>
    </row>
    <row r="17766">
      <c r="A17766" s="257"/>
      <c r="B17766" s="258" t="s">
        <v>14</v>
      </c>
    </row>
    <row r="17767">
      <c r="A17767" s="257"/>
      <c r="B17767" s="258" t="s">
        <v>14</v>
      </c>
    </row>
    <row r="17768">
      <c r="A17768" s="257"/>
      <c r="B17768" s="258" t="s">
        <v>14</v>
      </c>
    </row>
    <row r="17769">
      <c r="A17769" s="257"/>
      <c r="B17769" s="258" t="s">
        <v>14</v>
      </c>
    </row>
    <row r="17770">
      <c r="A17770" s="257"/>
      <c r="B17770" s="258" t="s">
        <v>14</v>
      </c>
    </row>
    <row r="17771">
      <c r="A17771" s="257"/>
      <c r="B17771" s="258" t="s">
        <v>14</v>
      </c>
    </row>
    <row r="17772">
      <c r="A17772" s="257"/>
      <c r="B17772" s="258" t="s">
        <v>14</v>
      </c>
    </row>
    <row r="17773">
      <c r="A17773" s="257"/>
      <c r="B17773" s="258" t="s">
        <v>14</v>
      </c>
    </row>
    <row r="17774">
      <c r="A17774" s="257"/>
      <c r="B17774" s="258" t="s">
        <v>14</v>
      </c>
    </row>
    <row r="17775">
      <c r="A17775" s="257"/>
      <c r="B17775" s="258" t="s">
        <v>14</v>
      </c>
    </row>
    <row r="17776">
      <c r="A17776" s="257"/>
      <c r="B17776" s="258" t="s">
        <v>14</v>
      </c>
    </row>
    <row r="17777">
      <c r="A17777" s="257"/>
      <c r="B17777" s="258" t="s">
        <v>14</v>
      </c>
    </row>
    <row r="17778">
      <c r="A17778" s="257"/>
      <c r="B17778" s="258" t="s">
        <v>14</v>
      </c>
    </row>
    <row r="17779">
      <c r="A17779" s="257"/>
      <c r="B17779" s="258" t="s">
        <v>14</v>
      </c>
    </row>
    <row r="17780">
      <c r="A17780" s="257"/>
      <c r="B17780" s="258" t="s">
        <v>14</v>
      </c>
    </row>
    <row r="17781">
      <c r="A17781" s="257"/>
      <c r="B17781" s="258" t="s">
        <v>14</v>
      </c>
    </row>
    <row r="17782">
      <c r="A17782" s="257"/>
      <c r="B17782" s="258" t="s">
        <v>14</v>
      </c>
    </row>
    <row r="17783">
      <c r="A17783" s="257"/>
      <c r="B17783" s="258" t="s">
        <v>14</v>
      </c>
    </row>
    <row r="17784">
      <c r="A17784" s="257"/>
      <c r="B17784" s="258" t="s">
        <v>14</v>
      </c>
    </row>
    <row r="17785">
      <c r="A17785" s="257"/>
      <c r="B17785" s="258" t="s">
        <v>14</v>
      </c>
    </row>
    <row r="17786">
      <c r="A17786" s="257"/>
      <c r="B17786" s="258" t="s">
        <v>14</v>
      </c>
    </row>
    <row r="17787">
      <c r="A17787" s="257"/>
      <c r="B17787" s="258" t="s">
        <v>14</v>
      </c>
    </row>
    <row r="17788">
      <c r="A17788" s="257"/>
      <c r="B17788" s="258" t="s">
        <v>14</v>
      </c>
    </row>
    <row r="17789">
      <c r="A17789" s="257"/>
      <c r="B17789" s="258" t="s">
        <v>14</v>
      </c>
    </row>
    <row r="17790">
      <c r="A17790" s="257"/>
      <c r="B17790" s="258" t="s">
        <v>14</v>
      </c>
    </row>
    <row r="17791">
      <c r="A17791" s="257"/>
      <c r="B17791" s="258" t="s">
        <v>14</v>
      </c>
    </row>
    <row r="17792">
      <c r="A17792" s="257"/>
      <c r="B17792" s="258" t="s">
        <v>14</v>
      </c>
    </row>
    <row r="17793">
      <c r="A17793" s="257"/>
      <c r="B17793" s="258" t="s">
        <v>14</v>
      </c>
    </row>
    <row r="17794">
      <c r="A17794" s="257"/>
      <c r="B17794" s="258" t="s">
        <v>14</v>
      </c>
    </row>
    <row r="17795">
      <c r="A17795" s="257"/>
      <c r="B17795" s="258" t="s">
        <v>14</v>
      </c>
    </row>
    <row r="17796">
      <c r="A17796" s="257"/>
      <c r="B17796" s="258" t="s">
        <v>14</v>
      </c>
    </row>
    <row r="17797">
      <c r="A17797" s="257"/>
      <c r="B17797" s="258" t="s">
        <v>14</v>
      </c>
    </row>
    <row r="17798">
      <c r="A17798" s="257"/>
      <c r="B17798" s="258" t="s">
        <v>14</v>
      </c>
    </row>
    <row r="17799">
      <c r="A17799" s="257"/>
      <c r="B17799" s="258" t="s">
        <v>14</v>
      </c>
    </row>
    <row r="17800">
      <c r="A17800" s="257"/>
      <c r="B17800" s="258" t="s">
        <v>14</v>
      </c>
    </row>
    <row r="17801">
      <c r="A17801" s="257"/>
      <c r="B17801" s="258" t="s">
        <v>14</v>
      </c>
    </row>
    <row r="17802">
      <c r="A17802" s="257"/>
      <c r="B17802" s="258" t="s">
        <v>14</v>
      </c>
    </row>
    <row r="17803">
      <c r="A17803" s="257"/>
      <c r="B17803" s="258" t="s">
        <v>14</v>
      </c>
    </row>
    <row r="17804">
      <c r="A17804" s="257"/>
      <c r="B17804" s="258" t="s">
        <v>14</v>
      </c>
    </row>
    <row r="17805">
      <c r="A17805" s="257"/>
      <c r="B17805" s="258" t="s">
        <v>14</v>
      </c>
    </row>
    <row r="17806">
      <c r="A17806" s="257"/>
      <c r="B17806" s="258" t="s">
        <v>14</v>
      </c>
    </row>
    <row r="17807">
      <c r="A17807" s="257"/>
      <c r="B17807" s="258" t="s">
        <v>14</v>
      </c>
    </row>
    <row r="17808">
      <c r="A17808" s="257"/>
      <c r="B17808" s="258" t="s">
        <v>14</v>
      </c>
    </row>
    <row r="17809">
      <c r="A17809" s="257"/>
      <c r="B17809" s="258" t="s">
        <v>14</v>
      </c>
    </row>
    <row r="17810">
      <c r="A17810" s="257"/>
      <c r="B17810" s="258" t="s">
        <v>14</v>
      </c>
    </row>
    <row r="17811">
      <c r="A17811" s="257"/>
      <c r="B17811" s="258" t="s">
        <v>14</v>
      </c>
    </row>
    <row r="17812">
      <c r="A17812" s="257"/>
      <c r="B17812" s="258" t="s">
        <v>14</v>
      </c>
    </row>
    <row r="17813">
      <c r="A17813" s="257"/>
      <c r="B17813" s="258" t="s">
        <v>14</v>
      </c>
    </row>
    <row r="17814">
      <c r="A17814" s="257"/>
      <c r="B17814" s="258" t="s">
        <v>14</v>
      </c>
    </row>
    <row r="17815">
      <c r="A17815" s="257"/>
      <c r="B17815" s="258" t="s">
        <v>14</v>
      </c>
    </row>
    <row r="17816">
      <c r="A17816" s="257"/>
      <c r="B17816" s="258" t="s">
        <v>14</v>
      </c>
    </row>
    <row r="17817">
      <c r="A17817" s="257"/>
      <c r="B17817" s="258" t="s">
        <v>14</v>
      </c>
    </row>
    <row r="17818">
      <c r="A17818" s="257"/>
      <c r="B17818" s="258" t="s">
        <v>14</v>
      </c>
    </row>
    <row r="17819">
      <c r="A17819" s="257"/>
      <c r="B17819" s="258" t="s">
        <v>14</v>
      </c>
    </row>
    <row r="17820">
      <c r="A17820" s="257"/>
      <c r="B17820" s="258" t="s">
        <v>14</v>
      </c>
    </row>
    <row r="17821">
      <c r="A17821" s="257"/>
      <c r="B17821" s="258" t="s">
        <v>14</v>
      </c>
    </row>
    <row r="17822">
      <c r="A17822" s="257"/>
      <c r="B17822" s="258" t="s">
        <v>14</v>
      </c>
    </row>
    <row r="17823">
      <c r="A17823" s="257"/>
      <c r="B17823" s="258" t="s">
        <v>14</v>
      </c>
    </row>
    <row r="17824">
      <c r="A17824" s="257"/>
      <c r="B17824" s="258" t="s">
        <v>14</v>
      </c>
    </row>
    <row r="17825">
      <c r="A17825" s="257"/>
      <c r="B17825" s="258" t="s">
        <v>14</v>
      </c>
    </row>
    <row r="17826">
      <c r="A17826" s="257"/>
      <c r="B17826" s="258" t="s">
        <v>14</v>
      </c>
    </row>
    <row r="17827">
      <c r="A17827" s="257"/>
      <c r="B17827" s="258" t="s">
        <v>14</v>
      </c>
    </row>
    <row r="17828">
      <c r="A17828" s="257"/>
      <c r="B17828" s="258" t="s">
        <v>14</v>
      </c>
    </row>
    <row r="17829">
      <c r="A17829" s="257"/>
      <c r="B17829" s="258" t="s">
        <v>14</v>
      </c>
    </row>
    <row r="17830">
      <c r="A17830" s="257"/>
      <c r="B17830" s="258" t="s">
        <v>14</v>
      </c>
    </row>
    <row r="17831">
      <c r="A17831" s="257"/>
      <c r="B17831" s="258" t="s">
        <v>14</v>
      </c>
    </row>
    <row r="17832">
      <c r="A17832" s="257"/>
      <c r="B17832" s="258" t="s">
        <v>14</v>
      </c>
    </row>
    <row r="17833">
      <c r="A17833" s="257"/>
      <c r="B17833" s="258" t="s">
        <v>14</v>
      </c>
    </row>
    <row r="17834">
      <c r="A17834" s="257"/>
      <c r="B17834" s="258" t="s">
        <v>14</v>
      </c>
    </row>
    <row r="17835">
      <c r="A17835" s="257"/>
      <c r="B17835" s="258" t="s">
        <v>14</v>
      </c>
    </row>
    <row r="17836">
      <c r="A17836" s="257"/>
      <c r="B17836" s="258" t="s">
        <v>14</v>
      </c>
    </row>
    <row r="17837">
      <c r="A17837" s="257"/>
      <c r="B17837" s="258" t="s">
        <v>14</v>
      </c>
    </row>
    <row r="17838">
      <c r="A17838" s="257"/>
      <c r="B17838" s="258" t="s">
        <v>14</v>
      </c>
    </row>
    <row r="17839">
      <c r="A17839" s="257"/>
      <c r="B17839" s="258" t="s">
        <v>14</v>
      </c>
    </row>
    <row r="17840">
      <c r="A17840" s="257"/>
      <c r="B17840" s="258" t="s">
        <v>14</v>
      </c>
    </row>
    <row r="17841">
      <c r="A17841" s="257"/>
      <c r="B17841" s="258" t="s">
        <v>14</v>
      </c>
    </row>
    <row r="17842">
      <c r="A17842" s="257"/>
      <c r="B17842" s="258" t="s">
        <v>14</v>
      </c>
    </row>
    <row r="17843">
      <c r="A17843" s="257"/>
      <c r="B17843" s="258" t="s">
        <v>14</v>
      </c>
    </row>
    <row r="17844">
      <c r="A17844" s="257"/>
      <c r="B17844" s="258" t="s">
        <v>14</v>
      </c>
    </row>
    <row r="17845">
      <c r="A17845" s="257"/>
      <c r="B17845" s="258" t="s">
        <v>14</v>
      </c>
    </row>
    <row r="17846">
      <c r="A17846" s="257"/>
      <c r="B17846" s="258" t="s">
        <v>14</v>
      </c>
    </row>
    <row r="17847">
      <c r="A17847" s="257"/>
      <c r="B17847" s="258" t="s">
        <v>14</v>
      </c>
    </row>
    <row r="17848">
      <c r="A17848" s="257"/>
      <c r="B17848" s="258" t="s">
        <v>14</v>
      </c>
    </row>
    <row r="17849">
      <c r="A17849" s="257"/>
      <c r="B17849" s="258" t="s">
        <v>14</v>
      </c>
    </row>
    <row r="17850">
      <c r="A17850" s="257"/>
      <c r="B17850" s="258" t="s">
        <v>14</v>
      </c>
    </row>
    <row r="17851">
      <c r="A17851" s="257"/>
      <c r="B17851" s="258" t="s">
        <v>14</v>
      </c>
    </row>
    <row r="17852">
      <c r="A17852" s="257"/>
      <c r="B17852" s="258" t="s">
        <v>14</v>
      </c>
    </row>
    <row r="17853">
      <c r="A17853" s="257"/>
      <c r="B17853" s="258" t="s">
        <v>14</v>
      </c>
    </row>
    <row r="17854">
      <c r="A17854" s="257"/>
      <c r="B17854" s="258" t="s">
        <v>14</v>
      </c>
    </row>
    <row r="17855">
      <c r="A17855" s="257"/>
      <c r="B17855" s="258" t="s">
        <v>14</v>
      </c>
    </row>
    <row r="17856">
      <c r="A17856" s="257"/>
      <c r="B17856" s="258" t="s">
        <v>14</v>
      </c>
    </row>
    <row r="17857">
      <c r="A17857" s="257"/>
      <c r="B17857" s="258" t="s">
        <v>14</v>
      </c>
    </row>
    <row r="17858">
      <c r="A17858" s="257"/>
      <c r="B17858" s="258" t="s">
        <v>14</v>
      </c>
    </row>
    <row r="17859">
      <c r="A17859" s="257"/>
      <c r="B17859" s="258" t="s">
        <v>14</v>
      </c>
    </row>
    <row r="17860">
      <c r="A17860" s="257"/>
      <c r="B17860" s="258" t="s">
        <v>14</v>
      </c>
    </row>
    <row r="17861">
      <c r="A17861" s="257"/>
      <c r="B17861" s="258" t="s">
        <v>14</v>
      </c>
    </row>
    <row r="17862">
      <c r="A17862" s="257"/>
      <c r="B17862" s="258" t="s">
        <v>14</v>
      </c>
    </row>
    <row r="17863">
      <c r="A17863" s="257"/>
      <c r="B17863" s="258" t="s">
        <v>14</v>
      </c>
    </row>
    <row r="17864">
      <c r="A17864" s="257"/>
      <c r="B17864" s="258" t="s">
        <v>14</v>
      </c>
    </row>
    <row r="17865">
      <c r="A17865" s="257"/>
      <c r="B17865" s="258" t="s">
        <v>14</v>
      </c>
    </row>
    <row r="17866">
      <c r="A17866" s="257"/>
      <c r="B17866" s="258" t="s">
        <v>14</v>
      </c>
    </row>
    <row r="17867">
      <c r="A17867" s="257"/>
      <c r="B17867" s="258" t="s">
        <v>14</v>
      </c>
    </row>
    <row r="17868">
      <c r="A17868" s="257"/>
      <c r="B17868" s="258" t="s">
        <v>14</v>
      </c>
    </row>
    <row r="17869">
      <c r="A17869" s="257"/>
      <c r="B17869" s="258" t="s">
        <v>14</v>
      </c>
    </row>
    <row r="17870">
      <c r="A17870" s="257"/>
      <c r="B17870" s="258" t="s">
        <v>14</v>
      </c>
    </row>
    <row r="17871">
      <c r="A17871" s="257"/>
      <c r="B17871" s="258" t="s">
        <v>14</v>
      </c>
    </row>
    <row r="17872">
      <c r="A17872" s="257"/>
      <c r="B17872" s="258" t="s">
        <v>14</v>
      </c>
    </row>
    <row r="17873">
      <c r="A17873" s="257"/>
      <c r="B17873" s="258" t="s">
        <v>14</v>
      </c>
    </row>
    <row r="17874">
      <c r="A17874" s="257"/>
      <c r="B17874" s="258" t="s">
        <v>14</v>
      </c>
    </row>
    <row r="17875">
      <c r="A17875" s="257"/>
      <c r="B17875" s="258" t="s">
        <v>14</v>
      </c>
    </row>
    <row r="17876">
      <c r="A17876" s="257"/>
      <c r="B17876" s="258" t="s">
        <v>14</v>
      </c>
    </row>
    <row r="17877">
      <c r="A17877" s="257"/>
      <c r="B17877" s="258" t="s">
        <v>14</v>
      </c>
    </row>
    <row r="17878">
      <c r="A17878" s="257"/>
      <c r="B17878" s="258" t="s">
        <v>14</v>
      </c>
    </row>
    <row r="17879">
      <c r="A17879" s="257"/>
      <c r="B17879" s="258" t="s">
        <v>14</v>
      </c>
    </row>
    <row r="17880">
      <c r="A17880" s="257"/>
      <c r="B17880" s="258" t="s">
        <v>14</v>
      </c>
    </row>
    <row r="17881">
      <c r="A17881" s="257"/>
      <c r="B17881" s="258" t="s">
        <v>14</v>
      </c>
    </row>
    <row r="17882">
      <c r="A17882" s="257"/>
      <c r="B17882" s="258" t="s">
        <v>14</v>
      </c>
    </row>
    <row r="17883">
      <c r="A17883" s="257"/>
      <c r="B17883" s="258" t="s">
        <v>14</v>
      </c>
    </row>
    <row r="17884">
      <c r="A17884" s="257"/>
      <c r="B17884" s="258" t="s">
        <v>14</v>
      </c>
    </row>
    <row r="17885">
      <c r="A17885" s="257"/>
      <c r="B17885" s="258" t="s">
        <v>14</v>
      </c>
    </row>
    <row r="17886">
      <c r="A17886" s="257"/>
      <c r="B17886" s="258" t="s">
        <v>14</v>
      </c>
    </row>
    <row r="17887">
      <c r="A17887" s="257"/>
      <c r="B17887" s="258" t="s">
        <v>14</v>
      </c>
    </row>
    <row r="17888">
      <c r="A17888" s="257"/>
      <c r="B17888" s="258" t="s">
        <v>14</v>
      </c>
    </row>
    <row r="17889">
      <c r="A17889" s="257"/>
      <c r="B17889" s="258" t="s">
        <v>14</v>
      </c>
    </row>
    <row r="17890">
      <c r="A17890" s="257"/>
      <c r="B17890" s="258" t="s">
        <v>14</v>
      </c>
    </row>
    <row r="17891">
      <c r="A17891" s="257"/>
      <c r="B17891" s="258" t="s">
        <v>14</v>
      </c>
    </row>
    <row r="17892">
      <c r="A17892" s="257"/>
      <c r="B17892" s="258" t="s">
        <v>14</v>
      </c>
    </row>
    <row r="17893">
      <c r="A17893" s="257"/>
      <c r="B17893" s="258" t="s">
        <v>14</v>
      </c>
    </row>
    <row r="17894">
      <c r="A17894" s="257"/>
      <c r="B17894" s="258" t="s">
        <v>14</v>
      </c>
    </row>
    <row r="17895">
      <c r="A17895" s="257"/>
      <c r="B17895" s="258" t="s">
        <v>14</v>
      </c>
    </row>
    <row r="17896">
      <c r="A17896" s="257"/>
      <c r="B17896" s="258" t="s">
        <v>14</v>
      </c>
    </row>
    <row r="17897">
      <c r="A17897" s="257"/>
      <c r="B17897" s="258" t="s">
        <v>14</v>
      </c>
    </row>
    <row r="17898">
      <c r="A17898" s="257"/>
      <c r="B17898" s="258" t="s">
        <v>14</v>
      </c>
    </row>
    <row r="17899">
      <c r="A17899" s="257"/>
      <c r="B17899" s="258" t="s">
        <v>14</v>
      </c>
    </row>
    <row r="17900">
      <c r="A17900" s="257"/>
      <c r="B17900" s="258" t="s">
        <v>14</v>
      </c>
    </row>
    <row r="17901">
      <c r="A17901" s="257"/>
      <c r="B17901" s="258" t="s">
        <v>14</v>
      </c>
    </row>
    <row r="17902">
      <c r="A17902" s="257"/>
      <c r="B17902" s="258" t="s">
        <v>14</v>
      </c>
    </row>
    <row r="17903">
      <c r="A17903" s="257"/>
      <c r="B17903" s="258" t="s">
        <v>14</v>
      </c>
    </row>
    <row r="17904">
      <c r="A17904" s="257"/>
      <c r="B17904" s="258" t="s">
        <v>14</v>
      </c>
    </row>
    <row r="17905">
      <c r="A17905" s="257"/>
      <c r="B17905" s="258" t="s">
        <v>14</v>
      </c>
    </row>
    <row r="17906">
      <c r="A17906" s="257"/>
      <c r="B17906" s="258" t="s">
        <v>14</v>
      </c>
    </row>
    <row r="17907">
      <c r="A17907" s="257"/>
      <c r="B17907" s="258" t="s">
        <v>14</v>
      </c>
    </row>
    <row r="17908">
      <c r="A17908" s="257"/>
      <c r="B17908" s="258" t="s">
        <v>14</v>
      </c>
    </row>
    <row r="17909">
      <c r="A17909" s="257"/>
      <c r="B17909" s="258" t="s">
        <v>14</v>
      </c>
    </row>
    <row r="17910">
      <c r="A17910" s="257"/>
      <c r="B17910" s="258" t="s">
        <v>14</v>
      </c>
    </row>
    <row r="17911">
      <c r="A17911" s="257"/>
      <c r="B17911" s="258" t="s">
        <v>14</v>
      </c>
    </row>
    <row r="17912">
      <c r="A17912" s="257"/>
      <c r="B17912" s="258" t="s">
        <v>14</v>
      </c>
    </row>
    <row r="17913">
      <c r="A17913" s="257"/>
      <c r="B17913" s="258" t="s">
        <v>14</v>
      </c>
    </row>
    <row r="17914">
      <c r="A17914" s="257"/>
      <c r="B17914" s="258" t="s">
        <v>14</v>
      </c>
    </row>
    <row r="17915">
      <c r="A17915" s="257"/>
      <c r="B17915" s="258" t="s">
        <v>14</v>
      </c>
    </row>
    <row r="17916">
      <c r="A17916" s="257"/>
      <c r="B17916" s="258" t="s">
        <v>14</v>
      </c>
    </row>
    <row r="17917">
      <c r="A17917" s="257"/>
      <c r="B17917" s="258" t="s">
        <v>14</v>
      </c>
    </row>
    <row r="17918">
      <c r="A17918" s="257"/>
      <c r="B17918" s="258" t="s">
        <v>14</v>
      </c>
    </row>
    <row r="17919">
      <c r="A17919" s="257"/>
      <c r="B17919" s="258" t="s">
        <v>14</v>
      </c>
    </row>
    <row r="17920">
      <c r="A17920" s="257"/>
      <c r="B17920" s="258" t="s">
        <v>14</v>
      </c>
    </row>
    <row r="17921">
      <c r="A17921" s="257"/>
      <c r="B17921" s="258" t="s">
        <v>14</v>
      </c>
    </row>
    <row r="17922">
      <c r="A17922" s="257"/>
      <c r="B17922" s="258" t="s">
        <v>14</v>
      </c>
    </row>
    <row r="17923">
      <c r="A17923" s="257"/>
      <c r="B17923" s="258" t="s">
        <v>14</v>
      </c>
    </row>
    <row r="17924">
      <c r="A17924" s="257"/>
      <c r="B17924" s="258" t="s">
        <v>14</v>
      </c>
    </row>
    <row r="17925">
      <c r="A17925" s="257"/>
      <c r="B17925" s="258" t="s">
        <v>14</v>
      </c>
    </row>
    <row r="17926">
      <c r="A17926" s="257"/>
      <c r="B17926" s="258" t="s">
        <v>14</v>
      </c>
    </row>
    <row r="17927">
      <c r="A17927" s="257"/>
      <c r="B17927" s="258" t="s">
        <v>14</v>
      </c>
    </row>
    <row r="17928">
      <c r="A17928" s="257"/>
      <c r="B17928" s="258" t="s">
        <v>14</v>
      </c>
    </row>
    <row r="17929">
      <c r="A17929" s="257"/>
      <c r="B17929" s="258" t="s">
        <v>14</v>
      </c>
    </row>
    <row r="17930">
      <c r="A17930" s="257"/>
      <c r="B17930" s="258" t="s">
        <v>14</v>
      </c>
    </row>
    <row r="17931">
      <c r="A17931" s="257"/>
      <c r="B17931" s="258" t="s">
        <v>14</v>
      </c>
    </row>
    <row r="17932">
      <c r="A17932" s="257"/>
      <c r="B17932" s="258" t="s">
        <v>14</v>
      </c>
    </row>
    <row r="17933">
      <c r="A17933" s="257"/>
      <c r="B17933" s="258" t="s">
        <v>14</v>
      </c>
    </row>
    <row r="17934">
      <c r="A17934" s="257"/>
      <c r="B17934" s="258" t="s">
        <v>14</v>
      </c>
    </row>
    <row r="17935">
      <c r="A17935" s="257"/>
      <c r="B17935" s="258" t="s">
        <v>14</v>
      </c>
    </row>
    <row r="17936">
      <c r="A17936" s="257"/>
      <c r="B17936" s="258" t="s">
        <v>14</v>
      </c>
    </row>
    <row r="17937">
      <c r="A17937" s="257"/>
      <c r="B17937" s="258" t="s">
        <v>14</v>
      </c>
    </row>
    <row r="17938">
      <c r="A17938" s="257"/>
      <c r="B17938" s="258" t="s">
        <v>14</v>
      </c>
    </row>
    <row r="17939">
      <c r="A17939" s="257"/>
      <c r="B17939" s="258" t="s">
        <v>14</v>
      </c>
    </row>
    <row r="17940">
      <c r="A17940" s="257"/>
      <c r="B17940" s="258" t="s">
        <v>14</v>
      </c>
    </row>
    <row r="17941">
      <c r="A17941" s="257"/>
      <c r="B17941" s="258" t="s">
        <v>14</v>
      </c>
    </row>
    <row r="17942">
      <c r="A17942" s="257"/>
      <c r="B17942" s="258" t="s">
        <v>14</v>
      </c>
    </row>
    <row r="17943">
      <c r="A17943" s="257"/>
      <c r="B17943" s="258" t="s">
        <v>14</v>
      </c>
    </row>
    <row r="17944">
      <c r="A17944" s="257"/>
      <c r="B17944" s="258" t="s">
        <v>14</v>
      </c>
    </row>
    <row r="17945">
      <c r="A17945" s="257"/>
      <c r="B17945" s="258" t="s">
        <v>14</v>
      </c>
    </row>
    <row r="17946">
      <c r="A17946" s="257"/>
      <c r="B17946" s="258" t="s">
        <v>14</v>
      </c>
    </row>
    <row r="17947">
      <c r="A17947" s="257"/>
      <c r="B17947" s="258" t="s">
        <v>14</v>
      </c>
    </row>
    <row r="17948">
      <c r="A17948" s="257"/>
      <c r="B17948" s="258" t="s">
        <v>14</v>
      </c>
    </row>
    <row r="17949">
      <c r="A17949" s="257"/>
      <c r="B17949" s="258" t="s">
        <v>14</v>
      </c>
    </row>
    <row r="17950">
      <c r="A17950" s="257"/>
      <c r="B17950" s="258" t="s">
        <v>14</v>
      </c>
    </row>
    <row r="17951">
      <c r="A17951" s="257"/>
      <c r="B17951" s="258" t="s">
        <v>14</v>
      </c>
    </row>
    <row r="17952">
      <c r="A17952" s="257"/>
      <c r="B17952" s="258" t="s">
        <v>14</v>
      </c>
    </row>
    <row r="17953">
      <c r="A17953" s="257"/>
      <c r="B17953" s="258" t="s">
        <v>14</v>
      </c>
    </row>
    <row r="17954">
      <c r="A17954" s="257"/>
      <c r="B17954" s="258" t="s">
        <v>14</v>
      </c>
    </row>
    <row r="17955">
      <c r="A17955" s="257"/>
      <c r="B17955" s="258" t="s">
        <v>14</v>
      </c>
    </row>
    <row r="17956">
      <c r="A17956" s="257"/>
      <c r="B17956" s="258" t="s">
        <v>14</v>
      </c>
    </row>
    <row r="17957">
      <c r="A17957" s="257"/>
      <c r="B17957" s="258" t="s">
        <v>14</v>
      </c>
    </row>
    <row r="17958">
      <c r="A17958" s="257"/>
      <c r="B17958" s="258" t="s">
        <v>14</v>
      </c>
    </row>
    <row r="17959">
      <c r="A17959" s="257"/>
      <c r="B17959" s="258" t="s">
        <v>14</v>
      </c>
    </row>
    <row r="17960">
      <c r="A17960" s="257"/>
      <c r="B17960" s="258" t="s">
        <v>14</v>
      </c>
    </row>
    <row r="17961">
      <c r="A17961" s="257"/>
      <c r="B17961" s="258" t="s">
        <v>14</v>
      </c>
    </row>
    <row r="17962">
      <c r="A17962" s="257"/>
      <c r="B17962" s="258" t="s">
        <v>14</v>
      </c>
    </row>
    <row r="17963">
      <c r="A17963" s="257"/>
      <c r="B17963" s="258" t="s">
        <v>14</v>
      </c>
    </row>
    <row r="17964">
      <c r="A17964" s="257"/>
      <c r="B17964" s="258" t="s">
        <v>14</v>
      </c>
    </row>
    <row r="17965">
      <c r="A17965" s="257"/>
      <c r="B17965" s="258" t="s">
        <v>14</v>
      </c>
    </row>
    <row r="17966">
      <c r="A17966" s="257"/>
      <c r="B17966" s="258" t="s">
        <v>14</v>
      </c>
    </row>
    <row r="17967">
      <c r="A17967" s="257"/>
      <c r="B17967" s="258" t="s">
        <v>14</v>
      </c>
    </row>
    <row r="17968">
      <c r="A17968" s="257"/>
      <c r="B17968" s="258" t="s">
        <v>14</v>
      </c>
    </row>
    <row r="17969">
      <c r="A17969" s="257"/>
      <c r="B17969" s="258" t="s">
        <v>14</v>
      </c>
    </row>
    <row r="17970">
      <c r="A17970" s="257"/>
      <c r="B17970" s="258" t="s">
        <v>14</v>
      </c>
    </row>
    <row r="17971">
      <c r="A17971" s="257"/>
      <c r="B17971" s="258" t="s">
        <v>14</v>
      </c>
    </row>
    <row r="17972">
      <c r="A17972" s="257"/>
      <c r="B17972" s="258" t="s">
        <v>14</v>
      </c>
    </row>
    <row r="17973">
      <c r="A17973" s="257"/>
      <c r="B17973" s="258" t="s">
        <v>14</v>
      </c>
    </row>
    <row r="17974">
      <c r="A17974" s="257"/>
      <c r="B17974" s="258" t="s">
        <v>14</v>
      </c>
    </row>
    <row r="17975">
      <c r="A17975" s="257"/>
      <c r="B17975" s="258" t="s">
        <v>14</v>
      </c>
    </row>
    <row r="17976">
      <c r="A17976" s="257"/>
      <c r="B17976" s="258" t="s">
        <v>14</v>
      </c>
    </row>
    <row r="17977">
      <c r="A17977" s="257"/>
      <c r="B17977" s="258" t="s">
        <v>14</v>
      </c>
    </row>
    <row r="17978">
      <c r="A17978" s="257"/>
      <c r="B17978" s="258" t="s">
        <v>14</v>
      </c>
    </row>
    <row r="17979">
      <c r="A17979" s="257"/>
      <c r="B17979" s="258" t="s">
        <v>14</v>
      </c>
    </row>
    <row r="17980">
      <c r="A17980" s="257"/>
      <c r="B17980" s="258" t="s">
        <v>14</v>
      </c>
    </row>
    <row r="17981">
      <c r="A17981" s="257"/>
      <c r="B17981" s="258" t="s">
        <v>14</v>
      </c>
    </row>
    <row r="17982">
      <c r="A17982" s="257"/>
      <c r="B17982" s="258" t="s">
        <v>14</v>
      </c>
    </row>
    <row r="17983">
      <c r="A17983" s="257"/>
      <c r="B17983" s="258" t="s">
        <v>14</v>
      </c>
    </row>
    <row r="17984">
      <c r="A17984" s="257"/>
      <c r="B17984" s="258" t="s">
        <v>14</v>
      </c>
    </row>
    <row r="17985">
      <c r="A17985" s="257"/>
      <c r="B17985" s="258" t="s">
        <v>14</v>
      </c>
    </row>
    <row r="17986">
      <c r="A17986" s="257"/>
      <c r="B17986" s="258" t="s">
        <v>14</v>
      </c>
    </row>
    <row r="17987">
      <c r="A17987" s="257"/>
      <c r="B17987" s="258" t="s">
        <v>14</v>
      </c>
    </row>
    <row r="17988">
      <c r="A17988" s="257"/>
      <c r="B17988" s="258" t="s">
        <v>14</v>
      </c>
    </row>
    <row r="17989">
      <c r="A17989" s="257"/>
      <c r="B17989" s="258" t="s">
        <v>14</v>
      </c>
    </row>
    <row r="17990">
      <c r="A17990" s="257"/>
      <c r="B17990" s="258" t="s">
        <v>14</v>
      </c>
    </row>
    <row r="17991">
      <c r="A17991" s="257"/>
      <c r="B17991" s="258" t="s">
        <v>14</v>
      </c>
    </row>
    <row r="17992">
      <c r="A17992" s="257"/>
      <c r="B17992" s="258" t="s">
        <v>14</v>
      </c>
    </row>
    <row r="17993">
      <c r="A17993" s="257"/>
      <c r="B17993" s="258" t="s">
        <v>14</v>
      </c>
    </row>
    <row r="17994">
      <c r="A17994" s="257"/>
      <c r="B17994" s="258" t="s">
        <v>14</v>
      </c>
    </row>
    <row r="17995">
      <c r="A17995" s="257"/>
      <c r="B17995" s="258" t="s">
        <v>14</v>
      </c>
    </row>
    <row r="17996">
      <c r="A17996" s="257"/>
      <c r="B17996" s="258" t="s">
        <v>14</v>
      </c>
    </row>
    <row r="17997">
      <c r="A17997" s="257"/>
      <c r="B17997" s="258" t="s">
        <v>14</v>
      </c>
    </row>
    <row r="17998">
      <c r="A17998" s="257"/>
      <c r="B17998" s="258" t="s">
        <v>14</v>
      </c>
    </row>
    <row r="17999">
      <c r="A17999" s="257"/>
      <c r="B17999" s="258" t="s">
        <v>14</v>
      </c>
    </row>
    <row r="18000">
      <c r="A18000" s="257"/>
      <c r="B18000" s="258" t="s">
        <v>14</v>
      </c>
    </row>
    <row r="18001">
      <c r="A18001" s="257"/>
      <c r="B18001" s="258" t="s">
        <v>14</v>
      </c>
    </row>
    <row r="18002">
      <c r="A18002" s="257"/>
      <c r="B18002" s="258" t="s">
        <v>14</v>
      </c>
    </row>
    <row r="18003">
      <c r="A18003" s="257"/>
      <c r="B18003" s="258" t="s">
        <v>14</v>
      </c>
    </row>
    <row r="18004">
      <c r="A18004" s="257"/>
      <c r="B18004" s="258" t="s">
        <v>14</v>
      </c>
    </row>
    <row r="18005">
      <c r="A18005" s="257"/>
      <c r="B18005" s="258" t="s">
        <v>14</v>
      </c>
    </row>
    <row r="18006">
      <c r="A18006" s="257"/>
      <c r="B18006" s="258" t="s">
        <v>14</v>
      </c>
    </row>
    <row r="18007">
      <c r="A18007" s="257"/>
      <c r="B18007" s="258" t="s">
        <v>14</v>
      </c>
    </row>
    <row r="18008">
      <c r="A18008" s="257"/>
      <c r="B18008" s="258" t="s">
        <v>14</v>
      </c>
    </row>
    <row r="18009">
      <c r="A18009" s="257"/>
      <c r="B18009" s="258" t="s">
        <v>14</v>
      </c>
    </row>
    <row r="18010">
      <c r="A18010" s="257"/>
      <c r="B18010" s="258" t="s">
        <v>14</v>
      </c>
    </row>
    <row r="18011">
      <c r="A18011" s="257"/>
      <c r="B18011" s="258" t="s">
        <v>14</v>
      </c>
    </row>
    <row r="18012">
      <c r="A18012" s="257"/>
      <c r="B18012" s="258" t="s">
        <v>14</v>
      </c>
    </row>
    <row r="18013">
      <c r="A18013" s="257"/>
      <c r="B18013" s="258" t="s">
        <v>14</v>
      </c>
    </row>
    <row r="18014">
      <c r="A18014" s="257"/>
      <c r="B18014" s="258" t="s">
        <v>14</v>
      </c>
    </row>
    <row r="18015">
      <c r="A18015" s="257"/>
      <c r="B18015" s="258" t="s">
        <v>14</v>
      </c>
    </row>
    <row r="18016">
      <c r="A18016" s="257"/>
      <c r="B18016" s="258" t="s">
        <v>14</v>
      </c>
    </row>
    <row r="18017">
      <c r="A18017" s="257"/>
      <c r="B18017" s="258" t="s">
        <v>14</v>
      </c>
    </row>
    <row r="18018">
      <c r="A18018" s="257"/>
      <c r="B18018" s="258" t="s">
        <v>14</v>
      </c>
    </row>
    <row r="18019">
      <c r="A18019" s="257"/>
      <c r="B18019" s="258" t="s">
        <v>14</v>
      </c>
    </row>
    <row r="18020">
      <c r="A18020" s="257"/>
      <c r="B18020" s="258" t="s">
        <v>14</v>
      </c>
    </row>
    <row r="18021">
      <c r="A18021" s="257"/>
      <c r="B18021" s="258" t="s">
        <v>14</v>
      </c>
    </row>
    <row r="18022">
      <c r="A18022" s="257"/>
      <c r="B18022" s="258" t="s">
        <v>14</v>
      </c>
    </row>
    <row r="18023">
      <c r="A18023" s="257"/>
      <c r="B18023" s="258" t="s">
        <v>14</v>
      </c>
    </row>
    <row r="18024">
      <c r="A18024" s="257"/>
      <c r="B18024" s="258" t="s">
        <v>14</v>
      </c>
    </row>
    <row r="18025">
      <c r="A18025" s="257"/>
      <c r="B18025" s="258" t="s">
        <v>14</v>
      </c>
    </row>
    <row r="18026">
      <c r="A18026" s="257"/>
      <c r="B18026" s="258" t="s">
        <v>14</v>
      </c>
    </row>
    <row r="18027">
      <c r="A18027" s="257"/>
      <c r="B18027" s="258" t="s">
        <v>14</v>
      </c>
    </row>
    <row r="18028">
      <c r="A18028" s="257"/>
      <c r="B18028" s="258" t="s">
        <v>14</v>
      </c>
    </row>
    <row r="18029">
      <c r="A18029" s="257"/>
      <c r="B18029" s="258" t="s">
        <v>14</v>
      </c>
    </row>
    <row r="18030">
      <c r="A18030" s="257"/>
      <c r="B18030" s="258" t="s">
        <v>14</v>
      </c>
    </row>
    <row r="18031">
      <c r="A18031" s="257"/>
      <c r="B18031" s="258" t="s">
        <v>14</v>
      </c>
    </row>
    <row r="18032">
      <c r="A18032" s="257"/>
      <c r="B18032" s="258" t="s">
        <v>14</v>
      </c>
    </row>
    <row r="18033">
      <c r="A18033" s="257"/>
      <c r="B18033" s="258" t="s">
        <v>14</v>
      </c>
    </row>
    <row r="18034">
      <c r="A18034" s="257"/>
      <c r="B18034" s="258" t="s">
        <v>14</v>
      </c>
    </row>
    <row r="18035">
      <c r="A18035" s="257"/>
      <c r="B18035" s="258" t="s">
        <v>14</v>
      </c>
    </row>
    <row r="18036">
      <c r="A18036" s="257"/>
      <c r="B18036" s="258" t="s">
        <v>14</v>
      </c>
    </row>
    <row r="18037">
      <c r="A18037" s="257"/>
      <c r="B18037" s="258" t="s">
        <v>14</v>
      </c>
    </row>
    <row r="18038">
      <c r="A18038" s="257"/>
      <c r="B18038" s="258" t="s">
        <v>14</v>
      </c>
    </row>
    <row r="18039">
      <c r="A18039" s="257"/>
      <c r="B18039" s="258" t="s">
        <v>14</v>
      </c>
    </row>
    <row r="18040">
      <c r="A18040" s="257"/>
      <c r="B18040" s="258" t="s">
        <v>14</v>
      </c>
    </row>
    <row r="18041">
      <c r="A18041" s="257"/>
      <c r="B18041" s="258" t="s">
        <v>14</v>
      </c>
    </row>
    <row r="18042">
      <c r="A18042" s="257"/>
      <c r="B18042" s="258" t="s">
        <v>14</v>
      </c>
    </row>
    <row r="18043">
      <c r="A18043" s="257"/>
      <c r="B18043" s="258" t="s">
        <v>14</v>
      </c>
    </row>
    <row r="18044">
      <c r="A18044" s="257"/>
      <c r="B18044" s="258" t="s">
        <v>14</v>
      </c>
    </row>
    <row r="18045">
      <c r="A18045" s="257"/>
      <c r="B18045" s="258" t="s">
        <v>14</v>
      </c>
    </row>
    <row r="18046">
      <c r="A18046" s="257"/>
      <c r="B18046" s="258" t="s">
        <v>14</v>
      </c>
    </row>
    <row r="18047">
      <c r="A18047" s="257"/>
      <c r="B18047" s="258" t="s">
        <v>14</v>
      </c>
    </row>
    <row r="18048">
      <c r="A18048" s="257"/>
      <c r="B18048" s="258" t="s">
        <v>14</v>
      </c>
    </row>
    <row r="18049">
      <c r="A18049" s="257"/>
      <c r="B18049" s="258" t="s">
        <v>14</v>
      </c>
    </row>
    <row r="18050">
      <c r="A18050" s="257"/>
      <c r="B18050" s="258" t="s">
        <v>14</v>
      </c>
    </row>
    <row r="18051">
      <c r="A18051" s="257"/>
      <c r="B18051" s="258" t="s">
        <v>14</v>
      </c>
    </row>
    <row r="18052">
      <c r="A18052" s="257"/>
      <c r="B18052" s="258" t="s">
        <v>14</v>
      </c>
    </row>
    <row r="18053">
      <c r="A18053" s="257"/>
      <c r="B18053" s="258" t="s">
        <v>14</v>
      </c>
    </row>
    <row r="18054">
      <c r="A18054" s="257"/>
      <c r="B18054" s="258" t="s">
        <v>14</v>
      </c>
    </row>
    <row r="18055">
      <c r="A18055" s="257"/>
      <c r="B18055" s="258" t="s">
        <v>14</v>
      </c>
    </row>
    <row r="18056">
      <c r="A18056" s="257"/>
      <c r="B18056" s="258" t="s">
        <v>14</v>
      </c>
    </row>
    <row r="18057">
      <c r="A18057" s="257"/>
      <c r="B18057" s="258" t="s">
        <v>14</v>
      </c>
    </row>
    <row r="18058">
      <c r="A18058" s="257"/>
      <c r="B18058" s="258" t="s">
        <v>14</v>
      </c>
    </row>
    <row r="18059">
      <c r="A18059" s="257"/>
      <c r="B18059" s="258" t="s">
        <v>14</v>
      </c>
    </row>
    <row r="18060">
      <c r="A18060" s="257"/>
      <c r="B18060" s="258" t="s">
        <v>14</v>
      </c>
    </row>
    <row r="18061">
      <c r="A18061" s="257"/>
      <c r="B18061" s="258" t="s">
        <v>14</v>
      </c>
    </row>
    <row r="18062">
      <c r="A18062" s="257"/>
      <c r="B18062" s="258" t="s">
        <v>14</v>
      </c>
    </row>
    <row r="18063">
      <c r="A18063" s="257"/>
      <c r="B18063" s="258" t="s">
        <v>14</v>
      </c>
    </row>
    <row r="18064">
      <c r="A18064" s="257"/>
      <c r="B18064" s="258" t="s">
        <v>14</v>
      </c>
    </row>
    <row r="18065">
      <c r="A18065" s="257"/>
      <c r="B18065" s="258" t="s">
        <v>14</v>
      </c>
    </row>
    <row r="18066">
      <c r="A18066" s="257"/>
      <c r="B18066" s="258" t="s">
        <v>14</v>
      </c>
    </row>
    <row r="18067">
      <c r="A18067" s="257"/>
      <c r="B18067" s="258" t="s">
        <v>14</v>
      </c>
    </row>
    <row r="18068">
      <c r="A18068" s="257"/>
      <c r="B18068" s="258" t="s">
        <v>14</v>
      </c>
    </row>
    <row r="18069">
      <c r="A18069" s="257"/>
      <c r="B18069" s="258" t="s">
        <v>14</v>
      </c>
    </row>
    <row r="18070">
      <c r="A18070" s="257"/>
      <c r="B18070" s="258" t="s">
        <v>14</v>
      </c>
    </row>
    <row r="18071">
      <c r="A18071" s="257"/>
      <c r="B18071" s="258" t="s">
        <v>14</v>
      </c>
    </row>
    <row r="18072">
      <c r="A18072" s="257"/>
      <c r="B18072" s="258" t="s">
        <v>14</v>
      </c>
    </row>
    <row r="18073">
      <c r="A18073" s="257"/>
      <c r="B18073" s="258" t="s">
        <v>14</v>
      </c>
    </row>
    <row r="18074">
      <c r="A18074" s="257"/>
      <c r="B18074" s="258" t="s">
        <v>14</v>
      </c>
    </row>
    <row r="18075">
      <c r="A18075" s="257"/>
      <c r="B18075" s="258" t="s">
        <v>14</v>
      </c>
    </row>
    <row r="18076">
      <c r="A18076" s="257"/>
      <c r="B18076" s="258" t="s">
        <v>14</v>
      </c>
    </row>
    <row r="18077">
      <c r="A18077" s="257"/>
      <c r="B18077" s="258" t="s">
        <v>14</v>
      </c>
    </row>
    <row r="18078">
      <c r="A18078" s="257"/>
      <c r="B18078" s="258" t="s">
        <v>14</v>
      </c>
    </row>
    <row r="18079">
      <c r="A18079" s="257"/>
      <c r="B18079" s="258" t="s">
        <v>14</v>
      </c>
    </row>
    <row r="18080">
      <c r="A18080" s="257"/>
      <c r="B18080" s="258" t="s">
        <v>14</v>
      </c>
    </row>
    <row r="18081">
      <c r="A18081" s="257"/>
      <c r="B18081" s="258" t="s">
        <v>14</v>
      </c>
    </row>
    <row r="18082">
      <c r="A18082" s="257"/>
      <c r="B18082" s="258" t="s">
        <v>14</v>
      </c>
    </row>
    <row r="18083">
      <c r="A18083" s="257"/>
      <c r="B18083" s="258" t="s">
        <v>14</v>
      </c>
    </row>
    <row r="18084">
      <c r="A18084" s="257"/>
      <c r="B18084" s="258" t="s">
        <v>14</v>
      </c>
    </row>
    <row r="18085">
      <c r="A18085" s="257"/>
      <c r="B18085" s="258" t="s">
        <v>14</v>
      </c>
    </row>
    <row r="18086">
      <c r="A18086" s="257"/>
      <c r="B18086" s="258" t="s">
        <v>14</v>
      </c>
    </row>
    <row r="18087">
      <c r="A18087" s="257"/>
      <c r="B18087" s="258" t="s">
        <v>14</v>
      </c>
    </row>
    <row r="18088">
      <c r="A18088" s="257"/>
      <c r="B18088" s="258" t="s">
        <v>14</v>
      </c>
    </row>
    <row r="18089">
      <c r="A18089" s="257"/>
      <c r="B18089" s="258" t="s">
        <v>14</v>
      </c>
    </row>
    <row r="18090">
      <c r="A18090" s="257"/>
      <c r="B18090" s="258" t="s">
        <v>14</v>
      </c>
    </row>
    <row r="18091">
      <c r="A18091" s="257"/>
      <c r="B18091" s="258" t="s">
        <v>14</v>
      </c>
    </row>
    <row r="18092">
      <c r="A18092" s="257"/>
      <c r="B18092" s="258" t="s">
        <v>14</v>
      </c>
    </row>
    <row r="18093">
      <c r="A18093" s="257"/>
      <c r="B18093" s="258" t="s">
        <v>14</v>
      </c>
    </row>
    <row r="18094">
      <c r="A18094" s="257"/>
      <c r="B18094" s="258" t="s">
        <v>14</v>
      </c>
    </row>
    <row r="18095">
      <c r="A18095" s="257"/>
      <c r="B18095" s="258" t="s">
        <v>14</v>
      </c>
    </row>
    <row r="18096">
      <c r="A18096" s="257"/>
      <c r="B18096" s="258" t="s">
        <v>14</v>
      </c>
    </row>
    <row r="18097">
      <c r="A18097" s="257"/>
      <c r="B18097" s="258" t="s">
        <v>14</v>
      </c>
    </row>
    <row r="18098">
      <c r="A18098" s="257"/>
      <c r="B18098" s="258" t="s">
        <v>14</v>
      </c>
    </row>
    <row r="18099">
      <c r="A18099" s="257"/>
      <c r="B18099" s="258" t="s">
        <v>14</v>
      </c>
    </row>
    <row r="18100">
      <c r="A18100" s="257"/>
      <c r="B18100" s="258" t="s">
        <v>14</v>
      </c>
    </row>
    <row r="18101">
      <c r="A18101" s="257"/>
      <c r="B18101" s="258" t="s">
        <v>14</v>
      </c>
    </row>
    <row r="18102">
      <c r="A18102" s="257"/>
      <c r="B18102" s="258" t="s">
        <v>14</v>
      </c>
    </row>
    <row r="18103">
      <c r="A18103" s="257"/>
      <c r="B18103" s="258" t="s">
        <v>14</v>
      </c>
    </row>
    <row r="18104">
      <c r="A18104" s="257"/>
      <c r="B18104" s="258" t="s">
        <v>14</v>
      </c>
    </row>
    <row r="18105">
      <c r="A18105" s="257"/>
      <c r="B18105" s="258" t="s">
        <v>14</v>
      </c>
    </row>
    <row r="18106">
      <c r="A18106" s="257"/>
      <c r="B18106" s="258" t="s">
        <v>14</v>
      </c>
    </row>
    <row r="18107">
      <c r="A18107" s="257"/>
      <c r="B18107" s="258" t="s">
        <v>14</v>
      </c>
    </row>
    <row r="18108">
      <c r="A18108" s="257"/>
      <c r="B18108" s="258" t="s">
        <v>14</v>
      </c>
    </row>
    <row r="18109">
      <c r="A18109" s="257"/>
      <c r="B18109" s="258" t="s">
        <v>14</v>
      </c>
    </row>
    <row r="18110">
      <c r="A18110" s="257"/>
      <c r="B18110" s="258" t="s">
        <v>14</v>
      </c>
    </row>
    <row r="18111">
      <c r="A18111" s="257"/>
      <c r="B18111" s="258" t="s">
        <v>14</v>
      </c>
    </row>
    <row r="18112">
      <c r="A18112" s="257"/>
      <c r="B18112" s="258" t="s">
        <v>14</v>
      </c>
    </row>
    <row r="18113">
      <c r="A18113" s="257"/>
      <c r="B18113" s="258" t="s">
        <v>14</v>
      </c>
    </row>
    <row r="18114">
      <c r="A18114" s="257"/>
      <c r="B18114" s="258" t="s">
        <v>14</v>
      </c>
    </row>
    <row r="18115">
      <c r="A18115" s="257"/>
      <c r="B18115" s="258" t="s">
        <v>14</v>
      </c>
    </row>
    <row r="18116">
      <c r="A18116" s="257"/>
      <c r="B18116" s="258" t="s">
        <v>14</v>
      </c>
    </row>
    <row r="18117">
      <c r="A18117" s="257"/>
      <c r="B18117" s="258" t="s">
        <v>14</v>
      </c>
    </row>
    <row r="18118">
      <c r="A18118" s="257"/>
      <c r="B18118" s="258" t="s">
        <v>14</v>
      </c>
    </row>
    <row r="18119">
      <c r="A18119" s="257"/>
      <c r="B18119" s="258" t="s">
        <v>14</v>
      </c>
    </row>
    <row r="18120">
      <c r="A18120" s="257"/>
      <c r="B18120" s="258" t="s">
        <v>14</v>
      </c>
    </row>
    <row r="18121">
      <c r="A18121" s="257"/>
      <c r="B18121" s="258" t="s">
        <v>14</v>
      </c>
    </row>
    <row r="18122">
      <c r="A18122" s="257"/>
      <c r="B18122" s="258" t="s">
        <v>14</v>
      </c>
    </row>
    <row r="18123">
      <c r="A18123" s="257"/>
      <c r="B18123" s="258" t="s">
        <v>14</v>
      </c>
    </row>
    <row r="18124">
      <c r="A18124" s="257"/>
      <c r="B18124" s="258" t="s">
        <v>14</v>
      </c>
    </row>
    <row r="18125">
      <c r="A18125" s="257"/>
      <c r="B18125" s="258" t="s">
        <v>14</v>
      </c>
    </row>
    <row r="18126">
      <c r="A18126" s="257"/>
      <c r="B18126" s="258" t="s">
        <v>14</v>
      </c>
    </row>
    <row r="18127">
      <c r="A18127" s="257"/>
      <c r="B18127" s="258" t="s">
        <v>14</v>
      </c>
    </row>
    <row r="18128">
      <c r="A18128" s="257"/>
      <c r="B18128" s="258" t="s">
        <v>14</v>
      </c>
    </row>
    <row r="18129">
      <c r="A18129" s="257"/>
      <c r="B18129" s="258" t="s">
        <v>14</v>
      </c>
    </row>
    <row r="18130">
      <c r="A18130" s="257"/>
      <c r="B18130" s="258" t="s">
        <v>14</v>
      </c>
    </row>
    <row r="18131">
      <c r="A18131" s="257"/>
      <c r="B18131" s="258" t="s">
        <v>14</v>
      </c>
    </row>
    <row r="18132">
      <c r="A18132" s="257"/>
      <c r="B18132" s="258" t="s">
        <v>14</v>
      </c>
    </row>
    <row r="18133">
      <c r="A18133" s="257"/>
      <c r="B18133" s="258" t="s">
        <v>14</v>
      </c>
    </row>
    <row r="18134">
      <c r="A18134" s="257"/>
      <c r="B18134" s="258" t="s">
        <v>14</v>
      </c>
    </row>
    <row r="18135">
      <c r="A18135" s="257"/>
      <c r="B18135" s="258" t="s">
        <v>14</v>
      </c>
    </row>
    <row r="18136">
      <c r="A18136" s="257"/>
      <c r="B18136" s="258" t="s">
        <v>14</v>
      </c>
    </row>
    <row r="18137">
      <c r="A18137" s="257"/>
      <c r="B18137" s="258" t="s">
        <v>14</v>
      </c>
    </row>
    <row r="18138">
      <c r="A18138" s="257"/>
      <c r="B18138" s="258" t="s">
        <v>14</v>
      </c>
    </row>
    <row r="18139">
      <c r="A18139" s="257"/>
      <c r="B18139" s="258" t="s">
        <v>14</v>
      </c>
    </row>
    <row r="18140">
      <c r="A18140" s="257"/>
      <c r="B18140" s="258" t="s">
        <v>14</v>
      </c>
    </row>
    <row r="18141">
      <c r="A18141" s="257"/>
      <c r="B18141" s="258" t="s">
        <v>14</v>
      </c>
    </row>
    <row r="18142">
      <c r="A18142" s="257"/>
      <c r="B18142" s="258" t="s">
        <v>14</v>
      </c>
    </row>
    <row r="18143">
      <c r="A18143" s="257"/>
      <c r="B18143" s="258" t="s">
        <v>14</v>
      </c>
    </row>
    <row r="18144">
      <c r="A18144" s="257"/>
      <c r="B18144" s="258" t="s">
        <v>14</v>
      </c>
    </row>
    <row r="18145">
      <c r="A18145" s="257"/>
      <c r="B18145" s="258" t="s">
        <v>14</v>
      </c>
    </row>
    <row r="18146">
      <c r="A18146" s="257"/>
      <c r="B18146" s="258" t="s">
        <v>14</v>
      </c>
    </row>
    <row r="18147">
      <c r="A18147" s="257"/>
      <c r="B18147" s="258" t="s">
        <v>14</v>
      </c>
    </row>
    <row r="18148">
      <c r="A18148" s="257"/>
      <c r="B18148" s="258" t="s">
        <v>14</v>
      </c>
    </row>
    <row r="18149">
      <c r="A18149" s="257"/>
      <c r="B18149" s="258" t="s">
        <v>14</v>
      </c>
    </row>
    <row r="18150">
      <c r="A18150" s="257"/>
      <c r="B18150" s="258" t="s">
        <v>14</v>
      </c>
    </row>
    <row r="18151">
      <c r="A18151" s="257"/>
      <c r="B18151" s="258" t="s">
        <v>14</v>
      </c>
    </row>
    <row r="18152">
      <c r="A18152" s="257"/>
      <c r="B18152" s="258" t="s">
        <v>14</v>
      </c>
    </row>
    <row r="18153">
      <c r="A18153" s="257"/>
      <c r="B18153" s="258" t="s">
        <v>14</v>
      </c>
    </row>
    <row r="18154">
      <c r="A18154" s="257"/>
      <c r="B18154" s="258" t="s">
        <v>14</v>
      </c>
    </row>
    <row r="18155">
      <c r="A18155" s="257"/>
      <c r="B18155" s="258" t="s">
        <v>14</v>
      </c>
    </row>
    <row r="18156">
      <c r="A18156" s="257"/>
      <c r="B18156" s="258" t="s">
        <v>14</v>
      </c>
    </row>
    <row r="18157">
      <c r="A18157" s="257"/>
      <c r="B18157" s="258" t="s">
        <v>14</v>
      </c>
    </row>
    <row r="18158">
      <c r="A18158" s="257"/>
      <c r="B18158" s="258" t="s">
        <v>14</v>
      </c>
    </row>
    <row r="18159">
      <c r="A18159" s="257"/>
      <c r="B18159" s="258" t="s">
        <v>14</v>
      </c>
    </row>
    <row r="18160">
      <c r="A18160" s="257"/>
      <c r="B18160" s="258" t="s">
        <v>14</v>
      </c>
    </row>
    <row r="18161">
      <c r="A18161" s="257"/>
      <c r="B18161" s="258" t="s">
        <v>14</v>
      </c>
    </row>
    <row r="18162">
      <c r="A18162" s="257"/>
      <c r="B18162" s="258" t="s">
        <v>14</v>
      </c>
    </row>
    <row r="18163">
      <c r="A18163" s="257"/>
      <c r="B18163" s="258" t="s">
        <v>14</v>
      </c>
    </row>
    <row r="18164">
      <c r="A18164" s="257"/>
      <c r="B18164" s="258" t="s">
        <v>14</v>
      </c>
    </row>
    <row r="18165">
      <c r="A18165" s="257"/>
      <c r="B18165" s="258" t="s">
        <v>14</v>
      </c>
    </row>
    <row r="18166">
      <c r="A18166" s="257"/>
      <c r="B18166" s="258" t="s">
        <v>14</v>
      </c>
    </row>
    <row r="18167">
      <c r="A18167" s="257"/>
      <c r="B18167" s="258" t="s">
        <v>14</v>
      </c>
    </row>
    <row r="18168">
      <c r="A18168" s="257"/>
      <c r="B18168" s="258" t="s">
        <v>14</v>
      </c>
    </row>
    <row r="18169">
      <c r="A18169" s="257"/>
      <c r="B18169" s="258" t="s">
        <v>14</v>
      </c>
    </row>
    <row r="18170">
      <c r="A18170" s="257"/>
      <c r="B18170" s="258" t="s">
        <v>14</v>
      </c>
    </row>
    <row r="18171">
      <c r="A18171" s="257"/>
      <c r="B18171" s="258" t="s">
        <v>14</v>
      </c>
    </row>
    <row r="18172">
      <c r="A18172" s="257"/>
      <c r="B18172" s="258" t="s">
        <v>14</v>
      </c>
    </row>
    <row r="18173">
      <c r="A18173" s="257"/>
      <c r="B18173" s="258" t="s">
        <v>14</v>
      </c>
    </row>
    <row r="18174">
      <c r="A18174" s="257"/>
      <c r="B18174" s="258" t="s">
        <v>14</v>
      </c>
    </row>
    <row r="18175">
      <c r="A18175" s="257"/>
      <c r="B18175" s="258" t="s">
        <v>14</v>
      </c>
    </row>
    <row r="18176">
      <c r="A18176" s="257"/>
      <c r="B18176" s="258" t="s">
        <v>14</v>
      </c>
    </row>
    <row r="18177">
      <c r="A18177" s="257"/>
      <c r="B18177" s="258" t="s">
        <v>14</v>
      </c>
    </row>
    <row r="18178">
      <c r="A18178" s="257"/>
      <c r="B18178" s="258" t="s">
        <v>14</v>
      </c>
    </row>
    <row r="18179">
      <c r="A18179" s="257"/>
      <c r="B18179" s="258" t="s">
        <v>14</v>
      </c>
    </row>
    <row r="18180">
      <c r="A18180" s="257"/>
      <c r="B18180" s="258" t="s">
        <v>14</v>
      </c>
    </row>
    <row r="18181">
      <c r="A18181" s="257"/>
      <c r="B18181" s="258" t="s">
        <v>14</v>
      </c>
    </row>
    <row r="18182">
      <c r="A18182" s="257"/>
      <c r="B18182" s="258" t="s">
        <v>14</v>
      </c>
    </row>
    <row r="18183">
      <c r="A18183" s="257"/>
      <c r="B18183" s="258" t="s">
        <v>14</v>
      </c>
    </row>
    <row r="18184">
      <c r="A18184" s="257"/>
      <c r="B18184" s="258" t="s">
        <v>14</v>
      </c>
    </row>
    <row r="18185">
      <c r="A18185" s="257"/>
      <c r="B18185" s="258" t="s">
        <v>14</v>
      </c>
    </row>
    <row r="18186">
      <c r="A18186" s="257"/>
      <c r="B18186" s="258" t="s">
        <v>14</v>
      </c>
    </row>
    <row r="18187">
      <c r="A18187" s="257"/>
      <c r="B18187" s="258" t="s">
        <v>14</v>
      </c>
    </row>
    <row r="18188">
      <c r="A18188" s="257"/>
      <c r="B18188" s="258" t="s">
        <v>14</v>
      </c>
    </row>
    <row r="18189">
      <c r="A18189" s="257"/>
      <c r="B18189" s="258" t="s">
        <v>14</v>
      </c>
    </row>
    <row r="18190">
      <c r="A18190" s="257"/>
      <c r="B18190" s="258" t="s">
        <v>14</v>
      </c>
    </row>
    <row r="18191">
      <c r="A18191" s="257"/>
      <c r="B18191" s="258" t="s">
        <v>14</v>
      </c>
    </row>
    <row r="18192">
      <c r="A18192" s="257"/>
      <c r="B18192" s="258" t="s">
        <v>14</v>
      </c>
    </row>
    <row r="18193">
      <c r="A18193" s="257"/>
      <c r="B18193" s="258" t="s">
        <v>14</v>
      </c>
    </row>
    <row r="18194">
      <c r="A18194" s="257"/>
      <c r="B18194" s="258" t="s">
        <v>14</v>
      </c>
    </row>
    <row r="18195">
      <c r="A18195" s="257"/>
      <c r="B18195" s="258" t="s">
        <v>14</v>
      </c>
    </row>
    <row r="18196">
      <c r="A18196" s="257"/>
      <c r="B18196" s="258" t="s">
        <v>14</v>
      </c>
    </row>
    <row r="18197">
      <c r="A18197" s="257"/>
      <c r="B18197" s="258" t="s">
        <v>14</v>
      </c>
    </row>
    <row r="18198">
      <c r="A18198" s="257"/>
      <c r="B18198" s="258" t="s">
        <v>14</v>
      </c>
    </row>
    <row r="18199">
      <c r="A18199" s="257"/>
      <c r="B18199" s="258" t="s">
        <v>14</v>
      </c>
    </row>
    <row r="18200">
      <c r="A18200" s="257"/>
      <c r="B18200" s="258" t="s">
        <v>14</v>
      </c>
    </row>
    <row r="18201">
      <c r="A18201" s="257"/>
      <c r="B18201" s="258" t="s">
        <v>14</v>
      </c>
    </row>
    <row r="18202">
      <c r="A18202" s="257"/>
      <c r="B18202" s="258" t="s">
        <v>14</v>
      </c>
    </row>
    <row r="18203">
      <c r="A18203" s="257"/>
      <c r="B18203" s="258" t="s">
        <v>14</v>
      </c>
    </row>
    <row r="18204">
      <c r="A18204" s="257"/>
      <c r="B18204" s="258" t="s">
        <v>14</v>
      </c>
    </row>
    <row r="18205">
      <c r="A18205" s="257"/>
      <c r="B18205" s="258" t="s">
        <v>14</v>
      </c>
    </row>
    <row r="18206">
      <c r="A18206" s="257"/>
      <c r="B18206" s="258" t="s">
        <v>14</v>
      </c>
    </row>
    <row r="18207">
      <c r="A18207" s="257"/>
      <c r="B18207" s="258" t="s">
        <v>14</v>
      </c>
    </row>
    <row r="18208">
      <c r="A18208" s="257"/>
      <c r="B18208" s="258" t="s">
        <v>14</v>
      </c>
    </row>
    <row r="18209">
      <c r="A18209" s="257"/>
      <c r="B18209" s="258" t="s">
        <v>14</v>
      </c>
    </row>
    <row r="18210">
      <c r="A18210" s="257"/>
      <c r="B18210" s="258" t="s">
        <v>14</v>
      </c>
    </row>
    <row r="18211">
      <c r="A18211" s="257"/>
      <c r="B18211" s="258" t="s">
        <v>14</v>
      </c>
    </row>
    <row r="18212">
      <c r="A18212" s="257"/>
      <c r="B18212" s="258" t="s">
        <v>14</v>
      </c>
    </row>
    <row r="18213">
      <c r="A18213" s="257"/>
      <c r="B18213" s="258" t="s">
        <v>14</v>
      </c>
    </row>
    <row r="18214">
      <c r="A18214" s="257"/>
      <c r="B18214" s="258" t="s">
        <v>14</v>
      </c>
    </row>
    <row r="18215">
      <c r="A18215" s="257"/>
      <c r="B18215" s="258" t="s">
        <v>14</v>
      </c>
    </row>
    <row r="18216">
      <c r="A18216" s="257"/>
      <c r="B18216" s="258" t="s">
        <v>14</v>
      </c>
    </row>
    <row r="18217">
      <c r="A18217" s="257"/>
      <c r="B18217" s="258" t="s">
        <v>14</v>
      </c>
    </row>
    <row r="18218">
      <c r="A18218" s="257"/>
      <c r="B18218" s="258" t="s">
        <v>14</v>
      </c>
    </row>
    <row r="18219">
      <c r="A18219" s="257"/>
      <c r="B18219" s="258" t="s">
        <v>14</v>
      </c>
    </row>
    <row r="18220">
      <c r="A18220" s="257"/>
      <c r="B18220" s="258" t="s">
        <v>14</v>
      </c>
    </row>
    <row r="18221">
      <c r="A18221" s="257"/>
      <c r="B18221" s="258" t="s">
        <v>14</v>
      </c>
    </row>
    <row r="18222">
      <c r="A18222" s="257"/>
      <c r="B18222" s="258" t="s">
        <v>14</v>
      </c>
    </row>
    <row r="18223">
      <c r="A18223" s="257"/>
      <c r="B18223" s="258" t="s">
        <v>14</v>
      </c>
    </row>
    <row r="18224">
      <c r="A18224" s="257"/>
      <c r="B18224" s="258" t="s">
        <v>14</v>
      </c>
    </row>
    <row r="18225">
      <c r="A18225" s="257"/>
      <c r="B18225" s="258" t="s">
        <v>14</v>
      </c>
    </row>
    <row r="18226">
      <c r="A18226" s="257"/>
      <c r="B18226" s="258" t="s">
        <v>14</v>
      </c>
    </row>
    <row r="18227">
      <c r="A18227" s="257"/>
      <c r="B18227" s="258" t="s">
        <v>14</v>
      </c>
    </row>
    <row r="18228">
      <c r="A18228" s="257"/>
      <c r="B18228" s="258" t="s">
        <v>14</v>
      </c>
    </row>
    <row r="18229">
      <c r="A18229" s="257"/>
      <c r="B18229" s="258" t="s">
        <v>14</v>
      </c>
    </row>
    <row r="18230">
      <c r="A18230" s="257"/>
      <c r="B18230" s="258" t="s">
        <v>14</v>
      </c>
    </row>
    <row r="18231">
      <c r="A18231" s="257"/>
      <c r="B18231" s="258" t="s">
        <v>14</v>
      </c>
    </row>
    <row r="18232">
      <c r="A18232" s="257"/>
      <c r="B18232" s="258" t="s">
        <v>14</v>
      </c>
    </row>
    <row r="18233">
      <c r="A18233" s="257"/>
      <c r="B18233" s="258" t="s">
        <v>14</v>
      </c>
    </row>
    <row r="18234">
      <c r="A18234" s="257"/>
      <c r="B18234" s="258" t="s">
        <v>14</v>
      </c>
    </row>
    <row r="18235">
      <c r="A18235" s="257"/>
      <c r="B18235" s="258" t="s">
        <v>14</v>
      </c>
    </row>
    <row r="18236">
      <c r="A18236" s="257"/>
      <c r="B18236" s="258" t="s">
        <v>14</v>
      </c>
    </row>
    <row r="18237">
      <c r="A18237" s="257"/>
      <c r="B18237" s="258" t="s">
        <v>14</v>
      </c>
    </row>
    <row r="18238">
      <c r="A18238" s="257"/>
      <c r="B18238" s="258" t="s">
        <v>14</v>
      </c>
    </row>
    <row r="18239">
      <c r="A18239" s="257"/>
      <c r="B18239" s="258" t="s">
        <v>14</v>
      </c>
    </row>
    <row r="18240">
      <c r="A18240" s="257"/>
      <c r="B18240" s="258" t="s">
        <v>14</v>
      </c>
    </row>
    <row r="18241">
      <c r="A18241" s="257"/>
      <c r="B18241" s="258" t="s">
        <v>14</v>
      </c>
    </row>
    <row r="18242">
      <c r="A18242" s="257"/>
      <c r="B18242" s="258" t="s">
        <v>14</v>
      </c>
    </row>
    <row r="18243">
      <c r="A18243" s="257"/>
      <c r="B18243" s="258" t="s">
        <v>14</v>
      </c>
    </row>
    <row r="18244">
      <c r="A18244" s="257"/>
      <c r="B18244" s="258" t="s">
        <v>14</v>
      </c>
    </row>
    <row r="18245">
      <c r="A18245" s="257"/>
      <c r="B18245" s="258" t="s">
        <v>14</v>
      </c>
    </row>
    <row r="18246">
      <c r="A18246" s="257"/>
      <c r="B18246" s="258" t="s">
        <v>14</v>
      </c>
    </row>
    <row r="18247">
      <c r="A18247" s="257"/>
      <c r="B18247" s="258" t="s">
        <v>14</v>
      </c>
    </row>
    <row r="18248">
      <c r="A18248" s="257"/>
      <c r="B18248" s="258" t="s">
        <v>14</v>
      </c>
    </row>
    <row r="18249">
      <c r="A18249" s="257"/>
      <c r="B18249" s="258" t="s">
        <v>14</v>
      </c>
    </row>
    <row r="18250">
      <c r="A18250" s="257"/>
      <c r="B18250" s="258" t="s">
        <v>14</v>
      </c>
    </row>
    <row r="18251">
      <c r="A18251" s="257"/>
      <c r="B18251" s="258" t="s">
        <v>14</v>
      </c>
    </row>
    <row r="18252">
      <c r="A18252" s="257"/>
      <c r="B18252" s="258" t="s">
        <v>14</v>
      </c>
    </row>
    <row r="18253">
      <c r="A18253" s="257"/>
      <c r="B18253" s="258" t="s">
        <v>14</v>
      </c>
    </row>
    <row r="18254">
      <c r="A18254" s="257"/>
      <c r="B18254" s="258" t="s">
        <v>14</v>
      </c>
    </row>
    <row r="18255">
      <c r="A18255" s="257"/>
      <c r="B18255" s="258" t="s">
        <v>14</v>
      </c>
    </row>
    <row r="18256">
      <c r="A18256" s="257"/>
      <c r="B18256" s="258" t="s">
        <v>14</v>
      </c>
    </row>
    <row r="18257">
      <c r="A18257" s="257"/>
      <c r="B18257" s="258" t="s">
        <v>14</v>
      </c>
    </row>
    <row r="18258">
      <c r="A18258" s="257"/>
      <c r="B18258" s="258" t="s">
        <v>14</v>
      </c>
    </row>
    <row r="18259">
      <c r="A18259" s="257"/>
      <c r="B18259" s="258" t="s">
        <v>14</v>
      </c>
    </row>
    <row r="18260">
      <c r="A18260" s="257"/>
      <c r="B18260" s="258" t="s">
        <v>14</v>
      </c>
    </row>
    <row r="18261">
      <c r="A18261" s="257"/>
      <c r="B18261" s="258" t="s">
        <v>14</v>
      </c>
    </row>
    <row r="18262">
      <c r="A18262" s="257"/>
      <c r="B18262" s="258" t="s">
        <v>14</v>
      </c>
    </row>
    <row r="18263">
      <c r="A18263" s="257"/>
      <c r="B18263" s="258" t="s">
        <v>14</v>
      </c>
    </row>
    <row r="18264">
      <c r="A18264" s="257"/>
      <c r="B18264" s="258" t="s">
        <v>14</v>
      </c>
    </row>
    <row r="18265">
      <c r="A18265" s="257"/>
      <c r="B18265" s="258" t="s">
        <v>14</v>
      </c>
    </row>
    <row r="18266">
      <c r="A18266" s="257"/>
      <c r="B18266" s="258" t="s">
        <v>14</v>
      </c>
    </row>
    <row r="18267">
      <c r="A18267" s="257"/>
      <c r="B18267" s="258" t="s">
        <v>14</v>
      </c>
    </row>
    <row r="18268">
      <c r="A18268" s="257"/>
      <c r="B18268" s="258" t="s">
        <v>14</v>
      </c>
    </row>
    <row r="18269">
      <c r="A18269" s="257"/>
      <c r="B18269" s="258" t="s">
        <v>14</v>
      </c>
    </row>
    <row r="18270">
      <c r="A18270" s="257"/>
      <c r="B18270" s="258" t="s">
        <v>14</v>
      </c>
    </row>
    <row r="18271">
      <c r="A18271" s="257"/>
      <c r="B18271" s="258" t="s">
        <v>14</v>
      </c>
    </row>
    <row r="18272">
      <c r="A18272" s="257"/>
      <c r="B18272" s="258" t="s">
        <v>14</v>
      </c>
    </row>
    <row r="18273">
      <c r="A18273" s="257"/>
      <c r="B18273" s="258" t="s">
        <v>14</v>
      </c>
    </row>
    <row r="18274">
      <c r="A18274" s="257"/>
      <c r="B18274" s="258" t="s">
        <v>14</v>
      </c>
    </row>
    <row r="18275">
      <c r="A18275" s="257"/>
      <c r="B18275" s="258" t="s">
        <v>14</v>
      </c>
    </row>
    <row r="18276">
      <c r="A18276" s="257"/>
      <c r="B18276" s="258" t="s">
        <v>14</v>
      </c>
    </row>
    <row r="18277">
      <c r="A18277" s="257"/>
      <c r="B18277" s="258" t="s">
        <v>14</v>
      </c>
    </row>
    <row r="18278">
      <c r="A18278" s="257"/>
      <c r="B18278" s="258" t="s">
        <v>14</v>
      </c>
    </row>
    <row r="18279">
      <c r="A18279" s="257"/>
      <c r="B18279" s="258" t="s">
        <v>14</v>
      </c>
    </row>
    <row r="18280">
      <c r="A18280" s="257"/>
      <c r="B18280" s="258" t="s">
        <v>14</v>
      </c>
    </row>
    <row r="18281">
      <c r="A18281" s="257"/>
      <c r="B18281" s="258" t="s">
        <v>14</v>
      </c>
    </row>
    <row r="18282">
      <c r="A18282" s="257"/>
      <c r="B18282" s="258" t="s">
        <v>14</v>
      </c>
    </row>
    <row r="18283">
      <c r="A18283" s="257"/>
      <c r="B18283" s="258" t="s">
        <v>14</v>
      </c>
    </row>
    <row r="18284">
      <c r="A18284" s="257"/>
      <c r="B18284" s="258" t="s">
        <v>14</v>
      </c>
    </row>
    <row r="18285">
      <c r="A18285" s="257"/>
      <c r="B18285" s="258" t="s">
        <v>14</v>
      </c>
    </row>
    <row r="18286">
      <c r="A18286" s="257"/>
      <c r="B18286" s="258" t="s">
        <v>14</v>
      </c>
    </row>
    <row r="18287">
      <c r="A18287" s="257"/>
      <c r="B18287" s="258" t="s">
        <v>14</v>
      </c>
    </row>
    <row r="18288">
      <c r="A18288" s="257"/>
      <c r="B18288" s="258" t="s">
        <v>14</v>
      </c>
    </row>
    <row r="18289">
      <c r="A18289" s="257"/>
      <c r="B18289" s="258" t="s">
        <v>14</v>
      </c>
    </row>
    <row r="18290">
      <c r="A18290" s="257"/>
      <c r="B18290" s="258" t="s">
        <v>14</v>
      </c>
    </row>
    <row r="18291">
      <c r="A18291" s="257"/>
      <c r="B18291" s="258" t="s">
        <v>14</v>
      </c>
    </row>
    <row r="18292">
      <c r="A18292" s="257"/>
      <c r="B18292" s="258" t="s">
        <v>14</v>
      </c>
    </row>
    <row r="18293">
      <c r="A18293" s="257"/>
      <c r="B18293" s="258" t="s">
        <v>14</v>
      </c>
    </row>
    <row r="18294">
      <c r="A18294" s="257"/>
      <c r="B18294" s="258" t="s">
        <v>14</v>
      </c>
    </row>
    <row r="18295">
      <c r="A18295" s="257"/>
      <c r="B18295" s="258" t="s">
        <v>14</v>
      </c>
    </row>
    <row r="18296">
      <c r="A18296" s="257"/>
      <c r="B18296" s="258" t="s">
        <v>14</v>
      </c>
    </row>
    <row r="18297">
      <c r="A18297" s="257"/>
      <c r="B18297" s="258" t="s">
        <v>14</v>
      </c>
    </row>
    <row r="18298">
      <c r="A18298" s="257"/>
      <c r="B18298" s="258" t="s">
        <v>14</v>
      </c>
    </row>
    <row r="18299">
      <c r="A18299" s="257"/>
      <c r="B18299" s="258" t="s">
        <v>14</v>
      </c>
    </row>
    <row r="18300">
      <c r="A18300" s="257"/>
      <c r="B18300" s="258" t="s">
        <v>14</v>
      </c>
    </row>
    <row r="18301">
      <c r="A18301" s="257"/>
      <c r="B18301" s="258" t="s">
        <v>14</v>
      </c>
    </row>
    <row r="18302">
      <c r="A18302" s="257"/>
      <c r="B18302" s="258" t="s">
        <v>14</v>
      </c>
    </row>
    <row r="18303">
      <c r="A18303" s="257"/>
      <c r="B18303" s="258" t="s">
        <v>14</v>
      </c>
    </row>
    <row r="18304">
      <c r="A18304" s="257"/>
      <c r="B18304" s="258" t="s">
        <v>14</v>
      </c>
    </row>
    <row r="18305">
      <c r="A18305" s="257"/>
      <c r="B18305" s="258" t="s">
        <v>14</v>
      </c>
    </row>
    <row r="18306">
      <c r="A18306" s="257"/>
      <c r="B18306" s="258" t="s">
        <v>14</v>
      </c>
    </row>
    <row r="18307">
      <c r="A18307" s="257"/>
      <c r="B18307" s="258" t="s">
        <v>14</v>
      </c>
    </row>
    <row r="18308">
      <c r="A18308" s="257"/>
      <c r="B18308" s="258" t="s">
        <v>14</v>
      </c>
    </row>
    <row r="18309">
      <c r="A18309" s="257"/>
      <c r="B18309" s="258" t="s">
        <v>14</v>
      </c>
    </row>
    <row r="18310">
      <c r="A18310" s="257"/>
      <c r="B18310" s="258" t="s">
        <v>14</v>
      </c>
    </row>
    <row r="18311">
      <c r="A18311" s="257"/>
      <c r="B18311" s="258" t="s">
        <v>14</v>
      </c>
    </row>
    <row r="18312">
      <c r="A18312" s="257"/>
      <c r="B18312" s="258" t="s">
        <v>14</v>
      </c>
    </row>
    <row r="18313">
      <c r="A18313" s="257"/>
      <c r="B18313" s="258" t="s">
        <v>14</v>
      </c>
    </row>
    <row r="18314">
      <c r="A18314" s="257"/>
      <c r="B18314" s="258" t="s">
        <v>14</v>
      </c>
    </row>
    <row r="18315">
      <c r="A18315" s="257"/>
      <c r="B18315" s="258" t="s">
        <v>14</v>
      </c>
    </row>
    <row r="18316">
      <c r="A18316" s="257"/>
      <c r="B18316" s="258" t="s">
        <v>14</v>
      </c>
    </row>
    <row r="18317">
      <c r="A18317" s="257"/>
      <c r="B18317" s="258" t="s">
        <v>14</v>
      </c>
    </row>
    <row r="18318">
      <c r="A18318" s="257"/>
      <c r="B18318" s="258" t="s">
        <v>14</v>
      </c>
    </row>
    <row r="18319">
      <c r="A18319" s="257"/>
      <c r="B18319" s="258" t="s">
        <v>14</v>
      </c>
    </row>
    <row r="18320">
      <c r="A18320" s="257"/>
      <c r="B18320" s="258" t="s">
        <v>14</v>
      </c>
    </row>
    <row r="18321">
      <c r="A18321" s="257"/>
      <c r="B18321" s="258" t="s">
        <v>14</v>
      </c>
    </row>
    <row r="18322">
      <c r="A18322" s="257"/>
      <c r="B18322" s="258" t="s">
        <v>14</v>
      </c>
    </row>
    <row r="18323">
      <c r="A18323" s="257"/>
      <c r="B18323" s="258" t="s">
        <v>14</v>
      </c>
    </row>
    <row r="18324">
      <c r="A18324" s="257"/>
      <c r="B18324" s="258" t="s">
        <v>14</v>
      </c>
    </row>
    <row r="18325">
      <c r="A18325" s="257"/>
      <c r="B18325" s="258" t="s">
        <v>14</v>
      </c>
    </row>
    <row r="18326">
      <c r="A18326" s="257"/>
      <c r="B18326" s="258" t="s">
        <v>14</v>
      </c>
    </row>
    <row r="18327">
      <c r="A18327" s="257"/>
      <c r="B18327" s="258" t="s">
        <v>14</v>
      </c>
    </row>
    <row r="18328">
      <c r="A18328" s="257"/>
      <c r="B18328" s="258" t="s">
        <v>14</v>
      </c>
    </row>
    <row r="18329">
      <c r="A18329" s="257"/>
      <c r="B18329" s="258" t="s">
        <v>14</v>
      </c>
    </row>
    <row r="18330">
      <c r="A18330" s="257"/>
      <c r="B18330" s="258" t="s">
        <v>14</v>
      </c>
    </row>
    <row r="18331">
      <c r="A18331" s="257"/>
      <c r="B18331" s="258" t="s">
        <v>14</v>
      </c>
    </row>
    <row r="18332">
      <c r="A18332" s="257"/>
      <c r="B18332" s="258" t="s">
        <v>14</v>
      </c>
    </row>
    <row r="18333">
      <c r="A18333" s="257"/>
      <c r="B18333" s="258" t="s">
        <v>14</v>
      </c>
    </row>
    <row r="18334">
      <c r="A18334" s="257"/>
      <c r="B18334" s="258" t="s">
        <v>14</v>
      </c>
    </row>
    <row r="18335">
      <c r="A18335" s="257"/>
      <c r="B18335" s="258" t="s">
        <v>14</v>
      </c>
    </row>
    <row r="18336">
      <c r="A18336" s="257"/>
      <c r="B18336" s="258" t="s">
        <v>14</v>
      </c>
    </row>
    <row r="18337">
      <c r="A18337" s="257"/>
      <c r="B18337" s="258" t="s">
        <v>14</v>
      </c>
    </row>
    <row r="18338">
      <c r="A18338" s="257"/>
      <c r="B18338" s="258" t="s">
        <v>14</v>
      </c>
    </row>
    <row r="18339">
      <c r="A18339" s="257"/>
      <c r="B18339" s="258" t="s">
        <v>14</v>
      </c>
    </row>
    <row r="18340">
      <c r="A18340" s="257"/>
      <c r="B18340" s="258" t="s">
        <v>14</v>
      </c>
    </row>
    <row r="18341">
      <c r="A18341" s="257"/>
      <c r="B18341" s="258" t="s">
        <v>14</v>
      </c>
    </row>
    <row r="18342">
      <c r="A18342" s="257"/>
      <c r="B18342" s="258" t="s">
        <v>14</v>
      </c>
    </row>
    <row r="18343">
      <c r="A18343" s="257"/>
      <c r="B18343" s="258" t="s">
        <v>14</v>
      </c>
    </row>
    <row r="18344">
      <c r="A18344" s="257"/>
      <c r="B18344" s="258" t="s">
        <v>14</v>
      </c>
    </row>
    <row r="18345">
      <c r="A18345" s="257"/>
      <c r="B18345" s="258" t="s">
        <v>14</v>
      </c>
    </row>
    <row r="18346">
      <c r="A18346" s="257"/>
      <c r="B18346" s="258" t="s">
        <v>14</v>
      </c>
    </row>
    <row r="18347">
      <c r="A18347" s="257"/>
      <c r="B18347" s="258" t="s">
        <v>14</v>
      </c>
    </row>
    <row r="18348">
      <c r="A18348" s="257"/>
      <c r="B18348" s="258" t="s">
        <v>14</v>
      </c>
    </row>
    <row r="18349">
      <c r="A18349" s="257"/>
      <c r="B18349" s="258" t="s">
        <v>14</v>
      </c>
    </row>
    <row r="18350">
      <c r="A18350" s="257"/>
      <c r="B18350" s="258" t="s">
        <v>14</v>
      </c>
    </row>
    <row r="18351">
      <c r="A18351" s="257"/>
      <c r="B18351" s="258" t="s">
        <v>14</v>
      </c>
    </row>
    <row r="18352">
      <c r="A18352" s="257"/>
      <c r="B18352" s="258" t="s">
        <v>14</v>
      </c>
    </row>
    <row r="18353">
      <c r="A18353" s="257"/>
      <c r="B18353" s="258" t="s">
        <v>14</v>
      </c>
    </row>
    <row r="18354">
      <c r="A18354" s="257"/>
      <c r="B18354" s="258" t="s">
        <v>14</v>
      </c>
    </row>
    <row r="18355">
      <c r="A18355" s="257"/>
      <c r="B18355" s="258" t="s">
        <v>14</v>
      </c>
    </row>
    <row r="18356">
      <c r="A18356" s="257"/>
      <c r="B18356" s="258" t="s">
        <v>14</v>
      </c>
    </row>
    <row r="18357">
      <c r="A18357" s="257"/>
      <c r="B18357" s="258" t="s">
        <v>14</v>
      </c>
    </row>
    <row r="18358">
      <c r="A18358" s="257"/>
      <c r="B18358" s="258" t="s">
        <v>14</v>
      </c>
    </row>
    <row r="18359">
      <c r="A18359" s="257"/>
      <c r="B18359" s="258" t="s">
        <v>14</v>
      </c>
    </row>
    <row r="18360">
      <c r="A18360" s="257"/>
      <c r="B18360" s="258" t="s">
        <v>14</v>
      </c>
    </row>
    <row r="18361">
      <c r="A18361" s="257"/>
      <c r="B18361" s="258" t="s">
        <v>14</v>
      </c>
    </row>
    <row r="18362">
      <c r="A18362" s="257"/>
      <c r="B18362" s="258" t="s">
        <v>14</v>
      </c>
    </row>
    <row r="18363">
      <c r="A18363" s="257"/>
      <c r="B18363" s="258" t="s">
        <v>14</v>
      </c>
    </row>
    <row r="18364">
      <c r="A18364" s="257"/>
      <c r="B18364" s="258" t="s">
        <v>14</v>
      </c>
    </row>
    <row r="18365">
      <c r="A18365" s="257"/>
      <c r="B18365" s="258" t="s">
        <v>14</v>
      </c>
    </row>
    <row r="18366">
      <c r="A18366" s="257"/>
      <c r="B18366" s="258" t="s">
        <v>14</v>
      </c>
    </row>
    <row r="18367">
      <c r="A18367" s="257"/>
      <c r="B18367" s="258" t="s">
        <v>14</v>
      </c>
    </row>
    <row r="18368">
      <c r="A18368" s="257"/>
      <c r="B18368" s="258" t="s">
        <v>14</v>
      </c>
    </row>
    <row r="18369">
      <c r="A18369" s="257"/>
      <c r="B18369" s="258" t="s">
        <v>14</v>
      </c>
    </row>
    <row r="18370">
      <c r="A18370" s="257"/>
      <c r="B18370" s="258" t="s">
        <v>14</v>
      </c>
    </row>
    <row r="18371">
      <c r="A18371" s="257"/>
      <c r="B18371" s="258" t="s">
        <v>14</v>
      </c>
    </row>
    <row r="18372">
      <c r="A18372" s="257"/>
      <c r="B18372" s="258" t="s">
        <v>14</v>
      </c>
    </row>
    <row r="18373">
      <c r="A18373" s="257"/>
      <c r="B18373" s="258" t="s">
        <v>14</v>
      </c>
    </row>
    <row r="18374">
      <c r="A18374" s="257"/>
      <c r="B18374" s="258" t="s">
        <v>14</v>
      </c>
    </row>
    <row r="18375">
      <c r="A18375" s="257"/>
      <c r="B18375" s="258" t="s">
        <v>14</v>
      </c>
    </row>
    <row r="18376">
      <c r="A18376" s="257"/>
      <c r="B18376" s="258" t="s">
        <v>14</v>
      </c>
    </row>
    <row r="18377">
      <c r="A18377" s="257"/>
      <c r="B18377" s="258" t="s">
        <v>14</v>
      </c>
    </row>
    <row r="18378">
      <c r="A18378" s="257"/>
      <c r="B18378" s="258" t="s">
        <v>14</v>
      </c>
    </row>
    <row r="18379">
      <c r="A18379" s="257"/>
      <c r="B18379" s="258" t="s">
        <v>14</v>
      </c>
    </row>
    <row r="18380">
      <c r="A18380" s="257"/>
      <c r="B18380" s="258" t="s">
        <v>14</v>
      </c>
    </row>
    <row r="18381">
      <c r="A18381" s="257"/>
      <c r="B18381" s="258" t="s">
        <v>14</v>
      </c>
    </row>
    <row r="18382">
      <c r="A18382" s="257"/>
      <c r="B18382" s="258" t="s">
        <v>14</v>
      </c>
    </row>
    <row r="18383">
      <c r="A18383" s="257"/>
      <c r="B18383" s="258" t="s">
        <v>14</v>
      </c>
    </row>
    <row r="18384">
      <c r="A18384" s="257"/>
      <c r="B18384" s="258" t="s">
        <v>14</v>
      </c>
    </row>
    <row r="18385">
      <c r="A18385" s="257"/>
      <c r="B18385" s="258" t="s">
        <v>14</v>
      </c>
    </row>
    <row r="18386">
      <c r="A18386" s="257"/>
      <c r="B18386" s="258" t="s">
        <v>14</v>
      </c>
    </row>
    <row r="18387">
      <c r="A18387" s="257"/>
      <c r="B18387" s="258" t="s">
        <v>14</v>
      </c>
    </row>
    <row r="18388">
      <c r="A18388" s="257"/>
      <c r="B18388" s="258" t="s">
        <v>14</v>
      </c>
    </row>
    <row r="18389">
      <c r="A18389" s="257"/>
      <c r="B18389" s="258" t="s">
        <v>14</v>
      </c>
    </row>
    <row r="18390">
      <c r="A18390" s="257"/>
      <c r="B18390" s="258" t="s">
        <v>14</v>
      </c>
    </row>
    <row r="18391">
      <c r="A18391" s="257"/>
      <c r="B18391" s="258" t="s">
        <v>14</v>
      </c>
    </row>
    <row r="18392">
      <c r="A18392" s="257"/>
      <c r="B18392" s="258" t="s">
        <v>14</v>
      </c>
    </row>
    <row r="18393">
      <c r="A18393" s="257"/>
      <c r="B18393" s="258" t="s">
        <v>14</v>
      </c>
    </row>
    <row r="18394">
      <c r="A18394" s="257"/>
      <c r="B18394" s="258" t="s">
        <v>14</v>
      </c>
    </row>
    <row r="18395">
      <c r="A18395" s="257"/>
      <c r="B18395" s="258" t="s">
        <v>14</v>
      </c>
    </row>
    <row r="18396">
      <c r="A18396" s="257"/>
      <c r="B18396" s="258" t="s">
        <v>14</v>
      </c>
    </row>
    <row r="18397">
      <c r="A18397" s="257"/>
      <c r="B18397" s="258" t="s">
        <v>14</v>
      </c>
    </row>
    <row r="18398">
      <c r="A18398" s="257"/>
      <c r="B18398" s="258" t="s">
        <v>14</v>
      </c>
    </row>
    <row r="18399">
      <c r="A18399" s="257"/>
      <c r="B18399" s="258" t="s">
        <v>14</v>
      </c>
    </row>
    <row r="18400">
      <c r="A18400" s="257"/>
      <c r="B18400" s="258" t="s">
        <v>14</v>
      </c>
    </row>
    <row r="18401">
      <c r="A18401" s="257"/>
      <c r="B18401" s="258" t="s">
        <v>14</v>
      </c>
    </row>
    <row r="18402">
      <c r="A18402" s="257"/>
      <c r="B18402" s="258" t="s">
        <v>14</v>
      </c>
    </row>
    <row r="18403">
      <c r="A18403" s="257"/>
      <c r="B18403" s="258" t="s">
        <v>14</v>
      </c>
    </row>
    <row r="18404">
      <c r="A18404" s="257"/>
      <c r="B18404" s="258" t="s">
        <v>14</v>
      </c>
    </row>
    <row r="18405">
      <c r="A18405" s="257"/>
      <c r="B18405" s="258" t="s">
        <v>14</v>
      </c>
    </row>
    <row r="18406">
      <c r="A18406" s="257"/>
      <c r="B18406" s="258" t="s">
        <v>14</v>
      </c>
    </row>
    <row r="18407">
      <c r="A18407" s="257"/>
      <c r="B18407" s="258" t="s">
        <v>14</v>
      </c>
    </row>
    <row r="18408">
      <c r="A18408" s="257"/>
      <c r="B18408" s="258" t="s">
        <v>14</v>
      </c>
    </row>
    <row r="18409">
      <c r="A18409" s="257"/>
      <c r="B18409" s="258" t="s">
        <v>14</v>
      </c>
    </row>
    <row r="18410">
      <c r="A18410" s="257"/>
      <c r="B18410" s="258" t="s">
        <v>14</v>
      </c>
    </row>
    <row r="18411">
      <c r="A18411" s="257"/>
      <c r="B18411" s="258" t="s">
        <v>14</v>
      </c>
    </row>
    <row r="18412">
      <c r="A18412" s="257"/>
      <c r="B18412" s="258" t="s">
        <v>14</v>
      </c>
    </row>
    <row r="18413">
      <c r="A18413" s="257"/>
      <c r="B18413" s="258" t="s">
        <v>14</v>
      </c>
    </row>
    <row r="18414">
      <c r="A18414" s="257"/>
      <c r="B18414" s="258" t="s">
        <v>14</v>
      </c>
    </row>
    <row r="18415">
      <c r="A18415" s="257"/>
      <c r="B18415" s="258" t="s">
        <v>14</v>
      </c>
    </row>
    <row r="18416">
      <c r="A18416" s="257"/>
      <c r="B18416" s="258" t="s">
        <v>14</v>
      </c>
    </row>
    <row r="18417">
      <c r="A18417" s="257"/>
      <c r="B18417" s="258" t="s">
        <v>14</v>
      </c>
    </row>
    <row r="18418">
      <c r="A18418" s="257"/>
      <c r="B18418" s="258" t="s">
        <v>14</v>
      </c>
    </row>
    <row r="18419">
      <c r="A18419" s="257"/>
      <c r="B18419" s="258" t="s">
        <v>14</v>
      </c>
    </row>
    <row r="18420">
      <c r="A18420" s="257"/>
      <c r="B18420" s="258" t="s">
        <v>14</v>
      </c>
    </row>
    <row r="18421">
      <c r="A18421" s="257"/>
      <c r="B18421" s="258" t="s">
        <v>14</v>
      </c>
    </row>
    <row r="18422">
      <c r="A18422" s="257"/>
      <c r="B18422" s="258" t="s">
        <v>14</v>
      </c>
    </row>
    <row r="18423">
      <c r="A18423" s="257"/>
      <c r="B18423" s="258" t="s">
        <v>14</v>
      </c>
    </row>
    <row r="18424">
      <c r="A18424" s="257"/>
      <c r="B18424" s="258" t="s">
        <v>14</v>
      </c>
    </row>
    <row r="18425">
      <c r="A18425" s="257"/>
      <c r="B18425" s="258" t="s">
        <v>14</v>
      </c>
    </row>
    <row r="18426">
      <c r="A18426" s="257"/>
      <c r="B18426" s="258" t="s">
        <v>14</v>
      </c>
    </row>
    <row r="18427">
      <c r="A18427" s="257"/>
      <c r="B18427" s="258" t="s">
        <v>14</v>
      </c>
    </row>
    <row r="18428">
      <c r="A18428" s="257"/>
      <c r="B18428" s="258" t="s">
        <v>14</v>
      </c>
    </row>
    <row r="18429">
      <c r="A18429" s="257"/>
      <c r="B18429" s="258" t="s">
        <v>14</v>
      </c>
    </row>
    <row r="18430">
      <c r="A18430" s="257"/>
      <c r="B18430" s="258" t="s">
        <v>14</v>
      </c>
    </row>
    <row r="18431">
      <c r="A18431" s="257"/>
      <c r="B18431" s="258" t="s">
        <v>14</v>
      </c>
    </row>
    <row r="18432">
      <c r="A18432" s="257"/>
      <c r="B18432" s="258" t="s">
        <v>14</v>
      </c>
    </row>
    <row r="18433">
      <c r="A18433" s="257"/>
      <c r="B18433" s="258" t="s">
        <v>14</v>
      </c>
    </row>
    <row r="18434">
      <c r="A18434" s="257"/>
      <c r="B18434" s="258" t="s">
        <v>14</v>
      </c>
    </row>
    <row r="18435">
      <c r="A18435" s="257"/>
      <c r="B18435" s="258" t="s">
        <v>14</v>
      </c>
    </row>
    <row r="18436">
      <c r="A18436" s="257"/>
      <c r="B18436" s="258" t="s">
        <v>14</v>
      </c>
    </row>
    <row r="18437">
      <c r="A18437" s="257"/>
      <c r="B18437" s="258" t="s">
        <v>14</v>
      </c>
    </row>
    <row r="18438">
      <c r="A18438" s="257"/>
      <c r="B18438" s="258" t="s">
        <v>14</v>
      </c>
    </row>
    <row r="18439">
      <c r="A18439" s="257"/>
      <c r="B18439" s="258" t="s">
        <v>14</v>
      </c>
    </row>
    <row r="18440">
      <c r="A18440" s="257"/>
      <c r="B18440" s="258" t="s">
        <v>14</v>
      </c>
    </row>
    <row r="18441">
      <c r="A18441" s="257"/>
      <c r="B18441" s="258" t="s">
        <v>14</v>
      </c>
    </row>
    <row r="18442">
      <c r="A18442" s="257"/>
      <c r="B18442" s="258" t="s">
        <v>14</v>
      </c>
    </row>
    <row r="18443">
      <c r="A18443" s="257"/>
      <c r="B18443" s="258" t="s">
        <v>14</v>
      </c>
    </row>
    <row r="18444">
      <c r="A18444" s="257"/>
      <c r="B18444" s="258" t="s">
        <v>14</v>
      </c>
    </row>
    <row r="18445">
      <c r="A18445" s="257"/>
      <c r="B18445" s="258" t="s">
        <v>14</v>
      </c>
    </row>
    <row r="18446">
      <c r="A18446" s="257"/>
      <c r="B18446" s="258" t="s">
        <v>14</v>
      </c>
    </row>
    <row r="18447">
      <c r="A18447" s="257"/>
      <c r="B18447" s="258" t="s">
        <v>14</v>
      </c>
    </row>
    <row r="18448">
      <c r="A18448" s="257"/>
      <c r="B18448" s="258" t="s">
        <v>14</v>
      </c>
    </row>
    <row r="18449">
      <c r="A18449" s="257"/>
      <c r="B18449" s="258" t="s">
        <v>14</v>
      </c>
    </row>
    <row r="18450">
      <c r="A18450" s="257"/>
      <c r="B18450" s="258" t="s">
        <v>14</v>
      </c>
    </row>
    <row r="18451">
      <c r="A18451" s="257"/>
      <c r="B18451" s="258" t="s">
        <v>14</v>
      </c>
    </row>
    <row r="18452">
      <c r="A18452" s="257"/>
      <c r="B18452" s="258" t="s">
        <v>14</v>
      </c>
    </row>
    <row r="18453">
      <c r="A18453" s="257"/>
      <c r="B18453" s="258" t="s">
        <v>14</v>
      </c>
    </row>
    <row r="18454">
      <c r="A18454" s="257"/>
      <c r="B18454" s="258" t="s">
        <v>14</v>
      </c>
    </row>
    <row r="18455">
      <c r="A18455" s="257"/>
      <c r="B18455" s="258" t="s">
        <v>14</v>
      </c>
    </row>
    <row r="18456">
      <c r="A18456" s="257"/>
      <c r="B18456" s="258" t="s">
        <v>14</v>
      </c>
    </row>
    <row r="18457">
      <c r="A18457" s="257"/>
      <c r="B18457" s="258" t="s">
        <v>14</v>
      </c>
    </row>
    <row r="18458">
      <c r="A18458" s="257"/>
      <c r="B18458" s="258" t="s">
        <v>14</v>
      </c>
    </row>
    <row r="18459">
      <c r="A18459" s="257"/>
      <c r="B18459" s="258" t="s">
        <v>14</v>
      </c>
    </row>
    <row r="18460">
      <c r="A18460" s="257"/>
      <c r="B18460" s="258" t="s">
        <v>14</v>
      </c>
    </row>
    <row r="18461">
      <c r="A18461" s="257"/>
      <c r="B18461" s="258" t="s">
        <v>14</v>
      </c>
    </row>
    <row r="18462">
      <c r="A18462" s="257"/>
      <c r="B18462" s="258" t="s">
        <v>14</v>
      </c>
    </row>
    <row r="18463">
      <c r="A18463" s="257"/>
      <c r="B18463" s="258" t="s">
        <v>14</v>
      </c>
    </row>
    <row r="18464">
      <c r="A18464" s="257"/>
      <c r="B18464" s="258" t="s">
        <v>14</v>
      </c>
    </row>
    <row r="18465">
      <c r="A18465" s="257"/>
      <c r="B18465" s="258" t="s">
        <v>14</v>
      </c>
    </row>
    <row r="18466">
      <c r="A18466" s="257"/>
      <c r="B18466" s="258" t="s">
        <v>14</v>
      </c>
    </row>
    <row r="18467">
      <c r="A18467" s="257"/>
      <c r="B18467" s="258" t="s">
        <v>14</v>
      </c>
    </row>
    <row r="18468">
      <c r="A18468" s="257"/>
      <c r="B18468" s="258" t="s">
        <v>14</v>
      </c>
    </row>
    <row r="18469">
      <c r="A18469" s="257"/>
      <c r="B18469" s="258" t="s">
        <v>14</v>
      </c>
    </row>
    <row r="18470">
      <c r="A18470" s="257"/>
      <c r="B18470" s="258" t="s">
        <v>14</v>
      </c>
    </row>
    <row r="18471">
      <c r="A18471" s="257"/>
      <c r="B18471" s="258" t="s">
        <v>14</v>
      </c>
    </row>
    <row r="18472">
      <c r="A18472" s="257"/>
      <c r="B18472" s="258" t="s">
        <v>14</v>
      </c>
    </row>
    <row r="18473">
      <c r="A18473" s="257"/>
      <c r="B18473" s="258" t="s">
        <v>14</v>
      </c>
    </row>
    <row r="18474">
      <c r="A18474" s="257"/>
      <c r="B18474" s="258" t="s">
        <v>14</v>
      </c>
    </row>
    <row r="18475">
      <c r="A18475" s="257"/>
      <c r="B18475" s="258" t="s">
        <v>14</v>
      </c>
    </row>
    <row r="18476">
      <c r="A18476" s="257"/>
      <c r="B18476" s="258" t="s">
        <v>14</v>
      </c>
    </row>
    <row r="18477">
      <c r="A18477" s="257"/>
      <c r="B18477" s="258" t="s">
        <v>14</v>
      </c>
    </row>
    <row r="18478">
      <c r="A18478" s="257"/>
      <c r="B18478" s="258" t="s">
        <v>14</v>
      </c>
    </row>
    <row r="18479">
      <c r="A18479" s="257"/>
      <c r="B18479" s="258" t="s">
        <v>14</v>
      </c>
    </row>
    <row r="18480">
      <c r="A18480" s="257"/>
      <c r="B18480" s="258" t="s">
        <v>14</v>
      </c>
    </row>
    <row r="18481">
      <c r="A18481" s="257"/>
      <c r="B18481" s="258" t="s">
        <v>14</v>
      </c>
    </row>
    <row r="18482">
      <c r="A18482" s="257"/>
      <c r="B18482" s="258" t="s">
        <v>14</v>
      </c>
    </row>
    <row r="18483">
      <c r="A18483" s="257"/>
      <c r="B18483" s="258" t="s">
        <v>14</v>
      </c>
    </row>
    <row r="18484">
      <c r="A18484" s="257"/>
      <c r="B18484" s="258" t="s">
        <v>14</v>
      </c>
    </row>
    <row r="18485">
      <c r="A18485" s="257"/>
      <c r="B18485" s="258" t="s">
        <v>14</v>
      </c>
    </row>
    <row r="18486">
      <c r="A18486" s="257"/>
      <c r="B18486" s="258" t="s">
        <v>14</v>
      </c>
    </row>
    <row r="18487">
      <c r="A18487" s="257"/>
      <c r="B18487" s="258" t="s">
        <v>14</v>
      </c>
    </row>
    <row r="18488">
      <c r="A18488" s="257"/>
      <c r="B18488" s="258" t="s">
        <v>14</v>
      </c>
    </row>
    <row r="18489">
      <c r="A18489" s="257"/>
      <c r="B18489" s="258" t="s">
        <v>14</v>
      </c>
    </row>
    <row r="18490">
      <c r="A18490" s="257"/>
      <c r="B18490" s="258" t="s">
        <v>14</v>
      </c>
    </row>
    <row r="18491">
      <c r="A18491" s="257"/>
      <c r="B18491" s="258" t="s">
        <v>14</v>
      </c>
    </row>
    <row r="18492">
      <c r="A18492" s="257"/>
      <c r="B18492" s="258" t="s">
        <v>14</v>
      </c>
    </row>
    <row r="18493">
      <c r="A18493" s="257"/>
      <c r="B18493" s="258" t="s">
        <v>14</v>
      </c>
    </row>
    <row r="18494">
      <c r="A18494" s="257"/>
      <c r="B18494" s="258" t="s">
        <v>14</v>
      </c>
    </row>
    <row r="18495">
      <c r="A18495" s="257"/>
      <c r="B18495" s="258" t="s">
        <v>14</v>
      </c>
    </row>
    <row r="18496">
      <c r="A18496" s="257"/>
      <c r="B18496" s="258" t="s">
        <v>14</v>
      </c>
    </row>
    <row r="18497">
      <c r="A18497" s="257"/>
      <c r="B18497" s="258" t="s">
        <v>14</v>
      </c>
    </row>
    <row r="18498">
      <c r="A18498" s="257"/>
      <c r="B18498" s="258" t="s">
        <v>14</v>
      </c>
    </row>
    <row r="18499">
      <c r="A18499" s="257"/>
      <c r="B18499" s="258" t="s">
        <v>14</v>
      </c>
    </row>
    <row r="18500">
      <c r="A18500" s="257"/>
      <c r="B18500" s="258" t="s">
        <v>14</v>
      </c>
    </row>
    <row r="18501">
      <c r="A18501" s="257"/>
      <c r="B18501" s="258" t="s">
        <v>14</v>
      </c>
    </row>
    <row r="18502">
      <c r="A18502" s="257"/>
      <c r="B18502" s="258" t="s">
        <v>14</v>
      </c>
    </row>
    <row r="18503">
      <c r="A18503" s="257"/>
      <c r="B18503" s="258" t="s">
        <v>14</v>
      </c>
    </row>
    <row r="18504">
      <c r="A18504" s="257"/>
      <c r="B18504" s="258" t="s">
        <v>14</v>
      </c>
    </row>
    <row r="18505">
      <c r="A18505" s="257"/>
      <c r="B18505" s="258" t="s">
        <v>14</v>
      </c>
    </row>
    <row r="18506">
      <c r="A18506" s="257"/>
      <c r="B18506" s="258" t="s">
        <v>14</v>
      </c>
    </row>
    <row r="18507">
      <c r="A18507" s="257"/>
      <c r="B18507" s="258" t="s">
        <v>14</v>
      </c>
    </row>
    <row r="18508">
      <c r="A18508" s="257"/>
      <c r="B18508" s="258" t="s">
        <v>14</v>
      </c>
    </row>
    <row r="18509">
      <c r="A18509" s="257"/>
      <c r="B18509" s="258" t="s">
        <v>14</v>
      </c>
    </row>
    <row r="18510">
      <c r="A18510" s="257"/>
      <c r="B18510" s="258" t="s">
        <v>14</v>
      </c>
    </row>
    <row r="18511">
      <c r="A18511" s="257"/>
      <c r="B18511" s="258" t="s">
        <v>14</v>
      </c>
    </row>
    <row r="18512">
      <c r="A18512" s="257"/>
      <c r="B18512" s="258" t="s">
        <v>14</v>
      </c>
    </row>
    <row r="18513">
      <c r="A18513" s="257"/>
      <c r="B18513" s="258" t="s">
        <v>14</v>
      </c>
    </row>
    <row r="18514">
      <c r="A18514" s="257"/>
      <c r="B18514" s="258" t="s">
        <v>14</v>
      </c>
    </row>
    <row r="18515">
      <c r="A18515" s="257"/>
      <c r="B18515" s="258" t="s">
        <v>14</v>
      </c>
    </row>
    <row r="18516">
      <c r="A18516" s="257"/>
      <c r="B18516" s="258" t="s">
        <v>14</v>
      </c>
    </row>
    <row r="18517">
      <c r="A18517" s="257"/>
      <c r="B18517" s="258" t="s">
        <v>14</v>
      </c>
    </row>
    <row r="18518">
      <c r="A18518" s="257"/>
      <c r="B18518" s="258" t="s">
        <v>14</v>
      </c>
    </row>
    <row r="18519">
      <c r="A18519" s="257"/>
      <c r="B18519" s="258" t="s">
        <v>14</v>
      </c>
    </row>
    <row r="18520">
      <c r="A18520" s="257"/>
      <c r="B18520" s="258" t="s">
        <v>14</v>
      </c>
    </row>
    <row r="18521">
      <c r="A18521" s="257"/>
      <c r="B18521" s="258" t="s">
        <v>14</v>
      </c>
    </row>
    <row r="18522">
      <c r="A18522" s="257"/>
      <c r="B18522" s="258" t="s">
        <v>14</v>
      </c>
    </row>
    <row r="18523">
      <c r="A18523" s="257"/>
      <c r="B18523" s="258" t="s">
        <v>14</v>
      </c>
    </row>
    <row r="18524">
      <c r="A18524" s="257"/>
      <c r="B18524" s="258" t="s">
        <v>14</v>
      </c>
    </row>
    <row r="18525">
      <c r="A18525" s="257"/>
      <c r="B18525" s="258" t="s">
        <v>14</v>
      </c>
    </row>
    <row r="18526">
      <c r="A18526" s="257"/>
      <c r="B18526" s="258" t="s">
        <v>14</v>
      </c>
    </row>
    <row r="18527">
      <c r="A18527" s="257"/>
      <c r="B18527" s="258" t="s">
        <v>14</v>
      </c>
    </row>
    <row r="18528">
      <c r="A18528" s="257"/>
      <c r="B18528" s="258" t="s">
        <v>14</v>
      </c>
    </row>
    <row r="18529">
      <c r="A18529" s="257"/>
      <c r="B18529" s="258" t="s">
        <v>14</v>
      </c>
    </row>
    <row r="18530">
      <c r="A18530" s="257"/>
      <c r="B18530" s="258" t="s">
        <v>14</v>
      </c>
    </row>
    <row r="18531">
      <c r="A18531" s="257"/>
      <c r="B18531" s="258" t="s">
        <v>14</v>
      </c>
    </row>
    <row r="18532">
      <c r="A18532" s="257"/>
      <c r="B18532" s="258" t="s">
        <v>14</v>
      </c>
    </row>
    <row r="18533">
      <c r="A18533" s="257"/>
      <c r="B18533" s="258" t="s">
        <v>14</v>
      </c>
    </row>
    <row r="18534">
      <c r="A18534" s="257"/>
      <c r="B18534" s="258" t="s">
        <v>14</v>
      </c>
    </row>
    <row r="18535">
      <c r="A18535" s="257"/>
      <c r="B18535" s="258" t="s">
        <v>14</v>
      </c>
    </row>
    <row r="18536">
      <c r="A18536" s="257"/>
      <c r="B18536" s="258" t="s">
        <v>14</v>
      </c>
    </row>
    <row r="18537">
      <c r="A18537" s="257"/>
      <c r="B18537" s="258" t="s">
        <v>14</v>
      </c>
    </row>
    <row r="18538">
      <c r="A18538" s="257"/>
      <c r="B18538" s="258" t="s">
        <v>14</v>
      </c>
    </row>
    <row r="18539">
      <c r="A18539" s="257"/>
      <c r="B18539" s="258" t="s">
        <v>14</v>
      </c>
    </row>
    <row r="18540">
      <c r="A18540" s="257"/>
      <c r="B18540" s="258" t="s">
        <v>14</v>
      </c>
    </row>
    <row r="18541">
      <c r="A18541" s="257"/>
      <c r="B18541" s="258" t="s">
        <v>14</v>
      </c>
    </row>
    <row r="18542">
      <c r="A18542" s="257"/>
      <c r="B18542" s="258" t="s">
        <v>14</v>
      </c>
    </row>
    <row r="18543">
      <c r="A18543" s="257"/>
      <c r="B18543" s="258" t="s">
        <v>14</v>
      </c>
    </row>
    <row r="18544">
      <c r="A18544" s="257"/>
      <c r="B18544" s="258" t="s">
        <v>14</v>
      </c>
    </row>
    <row r="18545">
      <c r="A18545" s="257"/>
      <c r="B18545" s="258" t="s">
        <v>14</v>
      </c>
    </row>
    <row r="18546">
      <c r="A18546" s="257"/>
      <c r="B18546" s="258" t="s">
        <v>14</v>
      </c>
    </row>
    <row r="18547">
      <c r="A18547" s="257"/>
      <c r="B18547" s="258" t="s">
        <v>14</v>
      </c>
    </row>
    <row r="18548">
      <c r="A18548" s="257"/>
      <c r="B18548" s="258" t="s">
        <v>14</v>
      </c>
    </row>
    <row r="18549">
      <c r="A18549" s="257"/>
      <c r="B18549" s="258" t="s">
        <v>14</v>
      </c>
    </row>
    <row r="18550">
      <c r="A18550" s="257"/>
      <c r="B18550" s="258" t="s">
        <v>14</v>
      </c>
    </row>
    <row r="18551">
      <c r="A18551" s="257"/>
      <c r="B18551" s="258" t="s">
        <v>14</v>
      </c>
    </row>
    <row r="18552">
      <c r="A18552" s="257"/>
      <c r="B18552" s="258" t="s">
        <v>14</v>
      </c>
    </row>
    <row r="18553">
      <c r="A18553" s="257"/>
      <c r="B18553" s="258" t="s">
        <v>14</v>
      </c>
    </row>
    <row r="18554">
      <c r="A18554" s="257"/>
      <c r="B18554" s="258" t="s">
        <v>14</v>
      </c>
    </row>
    <row r="18555">
      <c r="A18555" s="257"/>
      <c r="B18555" s="258" t="s">
        <v>14</v>
      </c>
    </row>
    <row r="18556">
      <c r="A18556" s="257"/>
      <c r="B18556" s="258" t="s">
        <v>14</v>
      </c>
    </row>
    <row r="18557">
      <c r="A18557" s="257"/>
      <c r="B18557" s="258" t="s">
        <v>14</v>
      </c>
    </row>
    <row r="18558">
      <c r="A18558" s="257"/>
      <c r="B18558" s="258" t="s">
        <v>14</v>
      </c>
    </row>
    <row r="18559">
      <c r="A18559" s="257"/>
      <c r="B18559" s="258" t="s">
        <v>14</v>
      </c>
    </row>
    <row r="18560">
      <c r="A18560" s="257"/>
      <c r="B18560" s="258" t="s">
        <v>14</v>
      </c>
    </row>
    <row r="18561">
      <c r="A18561" s="257"/>
      <c r="B18561" s="258" t="s">
        <v>14</v>
      </c>
    </row>
    <row r="18562">
      <c r="A18562" s="257"/>
      <c r="B18562" s="258" t="s">
        <v>14</v>
      </c>
    </row>
    <row r="18563">
      <c r="A18563" s="257"/>
      <c r="B18563" s="258" t="s">
        <v>14</v>
      </c>
    </row>
    <row r="18564">
      <c r="A18564" s="257"/>
      <c r="B18564" s="258" t="s">
        <v>14</v>
      </c>
    </row>
    <row r="18565">
      <c r="A18565" s="257"/>
      <c r="B18565" s="258" t="s">
        <v>14</v>
      </c>
    </row>
    <row r="18566">
      <c r="A18566" s="257"/>
      <c r="B18566" s="258" t="s">
        <v>14</v>
      </c>
    </row>
    <row r="18567">
      <c r="A18567" s="257"/>
      <c r="B18567" s="258" t="s">
        <v>14</v>
      </c>
    </row>
    <row r="18568">
      <c r="A18568" s="257"/>
      <c r="B18568" s="258" t="s">
        <v>14</v>
      </c>
    </row>
    <row r="18569">
      <c r="A18569" s="257"/>
      <c r="B18569" s="258" t="s">
        <v>14</v>
      </c>
    </row>
    <row r="18570">
      <c r="A18570" s="257"/>
      <c r="B18570" s="258" t="s">
        <v>14</v>
      </c>
    </row>
    <row r="18571">
      <c r="A18571" s="257"/>
      <c r="B18571" s="258" t="s">
        <v>14</v>
      </c>
    </row>
    <row r="18572">
      <c r="A18572" s="257"/>
      <c r="B18572" s="258" t="s">
        <v>14</v>
      </c>
    </row>
    <row r="18573">
      <c r="A18573" s="257"/>
      <c r="B18573" s="258" t="s">
        <v>14</v>
      </c>
    </row>
    <row r="18574">
      <c r="A18574" s="257"/>
      <c r="B18574" s="258" t="s">
        <v>14</v>
      </c>
    </row>
    <row r="18575">
      <c r="A18575" s="257"/>
      <c r="B18575" s="258" t="s">
        <v>14</v>
      </c>
    </row>
    <row r="18576">
      <c r="A18576" s="257"/>
      <c r="B18576" s="258" t="s">
        <v>14</v>
      </c>
    </row>
    <row r="18577">
      <c r="A18577" s="257"/>
      <c r="B18577" s="258" t="s">
        <v>14</v>
      </c>
    </row>
    <row r="18578">
      <c r="A18578" s="257"/>
      <c r="B18578" s="258" t="s">
        <v>14</v>
      </c>
    </row>
    <row r="18579">
      <c r="A18579" s="257"/>
      <c r="B18579" s="258" t="s">
        <v>14</v>
      </c>
    </row>
    <row r="18580">
      <c r="A18580" s="257"/>
      <c r="B18580" s="258" t="s">
        <v>14</v>
      </c>
    </row>
    <row r="18581">
      <c r="A18581" s="257"/>
      <c r="B18581" s="258" t="s">
        <v>14</v>
      </c>
    </row>
    <row r="18582">
      <c r="A18582" s="257"/>
      <c r="B18582" s="258" t="s">
        <v>14</v>
      </c>
    </row>
    <row r="18583">
      <c r="A18583" s="257"/>
      <c r="B18583" s="258" t="s">
        <v>14</v>
      </c>
    </row>
    <row r="18584">
      <c r="A18584" s="257"/>
      <c r="B18584" s="258" t="s">
        <v>14</v>
      </c>
    </row>
    <row r="18585">
      <c r="A18585" s="257"/>
      <c r="B18585" s="258" t="s">
        <v>14</v>
      </c>
    </row>
    <row r="18586">
      <c r="A18586" s="257"/>
      <c r="B18586" s="258" t="s">
        <v>14</v>
      </c>
    </row>
    <row r="18587">
      <c r="A18587" s="257"/>
      <c r="B18587" s="258" t="s">
        <v>14</v>
      </c>
    </row>
    <row r="18588">
      <c r="A18588" s="257"/>
      <c r="B18588" s="258" t="s">
        <v>14</v>
      </c>
    </row>
    <row r="18589">
      <c r="A18589" s="257"/>
      <c r="B18589" s="258" t="s">
        <v>14</v>
      </c>
    </row>
    <row r="18590">
      <c r="A18590" s="257"/>
      <c r="B18590" s="258" t="s">
        <v>14</v>
      </c>
    </row>
    <row r="18591">
      <c r="A18591" s="257"/>
      <c r="B18591" s="258" t="s">
        <v>14</v>
      </c>
    </row>
    <row r="18592">
      <c r="A18592" s="257"/>
      <c r="B18592" s="258" t="s">
        <v>14</v>
      </c>
    </row>
    <row r="18593">
      <c r="A18593" s="257"/>
      <c r="B18593" s="258" t="s">
        <v>14</v>
      </c>
    </row>
    <row r="18594">
      <c r="A18594" s="257"/>
      <c r="B18594" s="258" t="s">
        <v>14</v>
      </c>
    </row>
    <row r="18595">
      <c r="A18595" s="257"/>
      <c r="B18595" s="258" t="s">
        <v>14</v>
      </c>
    </row>
    <row r="18596">
      <c r="A18596" s="257"/>
      <c r="B18596" s="258" t="s">
        <v>14</v>
      </c>
    </row>
    <row r="18597">
      <c r="A18597" s="257"/>
      <c r="B18597" s="258" t="s">
        <v>14</v>
      </c>
    </row>
    <row r="18598">
      <c r="A18598" s="257"/>
      <c r="B18598" s="258" t="s">
        <v>14</v>
      </c>
    </row>
    <row r="18599">
      <c r="A18599" s="257"/>
      <c r="B18599" s="258" t="s">
        <v>14</v>
      </c>
    </row>
    <row r="18600">
      <c r="A18600" s="257"/>
      <c r="B18600" s="258" t="s">
        <v>14</v>
      </c>
    </row>
    <row r="18601">
      <c r="A18601" s="257"/>
      <c r="B18601" s="258" t="s">
        <v>14</v>
      </c>
    </row>
    <row r="18602">
      <c r="A18602" s="257"/>
      <c r="B18602" s="258" t="s">
        <v>14</v>
      </c>
    </row>
    <row r="18603">
      <c r="A18603" s="257"/>
      <c r="B18603" s="258" t="s">
        <v>14</v>
      </c>
    </row>
    <row r="18604">
      <c r="A18604" s="257"/>
      <c r="B18604" s="258" t="s">
        <v>14</v>
      </c>
    </row>
    <row r="18605">
      <c r="A18605" s="257"/>
      <c r="B18605" s="258" t="s">
        <v>14</v>
      </c>
    </row>
    <row r="18606">
      <c r="A18606" s="257"/>
      <c r="B18606" s="258" t="s">
        <v>14</v>
      </c>
    </row>
    <row r="18607">
      <c r="A18607" s="257"/>
      <c r="B18607" s="258" t="s">
        <v>14</v>
      </c>
    </row>
    <row r="18608">
      <c r="A18608" s="257"/>
      <c r="B18608" s="258" t="s">
        <v>14</v>
      </c>
    </row>
    <row r="18609">
      <c r="A18609" s="257"/>
      <c r="B18609" s="258" t="s">
        <v>14</v>
      </c>
    </row>
    <row r="18610">
      <c r="A18610" s="257"/>
      <c r="B18610" s="258" t="s">
        <v>14</v>
      </c>
    </row>
    <row r="18611">
      <c r="A18611" s="257"/>
      <c r="B18611" s="258" t="s">
        <v>14</v>
      </c>
    </row>
    <row r="18612">
      <c r="A18612" s="257"/>
      <c r="B18612" s="258" t="s">
        <v>14</v>
      </c>
    </row>
    <row r="18613">
      <c r="A18613" s="257"/>
      <c r="B18613" s="258" t="s">
        <v>14</v>
      </c>
    </row>
    <row r="18614">
      <c r="A18614" s="257"/>
      <c r="B18614" s="258" t="s">
        <v>14</v>
      </c>
    </row>
    <row r="18615">
      <c r="A18615" s="257"/>
      <c r="B18615" s="258" t="s">
        <v>14</v>
      </c>
    </row>
    <row r="18616">
      <c r="A18616" s="257"/>
      <c r="B18616" s="258" t="s">
        <v>14</v>
      </c>
    </row>
    <row r="18617">
      <c r="A18617" s="257"/>
      <c r="B18617" s="258" t="s">
        <v>14</v>
      </c>
    </row>
    <row r="18618">
      <c r="A18618" s="257"/>
      <c r="B18618" s="258" t="s">
        <v>14</v>
      </c>
    </row>
    <row r="18619">
      <c r="A18619" s="257"/>
      <c r="B18619" s="258" t="s">
        <v>14</v>
      </c>
    </row>
    <row r="18620">
      <c r="A18620" s="257"/>
      <c r="B18620" s="258" t="s">
        <v>14</v>
      </c>
    </row>
    <row r="18621">
      <c r="A18621" s="257"/>
      <c r="B18621" s="258" t="s">
        <v>14</v>
      </c>
    </row>
    <row r="18622">
      <c r="A18622" s="257"/>
      <c r="B18622" s="258" t="s">
        <v>14</v>
      </c>
    </row>
    <row r="18623">
      <c r="A18623" s="257"/>
      <c r="B18623" s="258" t="s">
        <v>14</v>
      </c>
    </row>
    <row r="18624">
      <c r="A18624" s="257"/>
      <c r="B18624" s="258" t="s">
        <v>14</v>
      </c>
    </row>
    <row r="18625">
      <c r="A18625" s="257"/>
      <c r="B18625" s="258" t="s">
        <v>14</v>
      </c>
    </row>
    <row r="18626">
      <c r="A18626" s="257"/>
      <c r="B18626" s="258" t="s">
        <v>14</v>
      </c>
    </row>
    <row r="18627">
      <c r="A18627" s="257"/>
      <c r="B18627" s="258" t="s">
        <v>14</v>
      </c>
    </row>
    <row r="18628">
      <c r="A18628" s="257"/>
      <c r="B18628" s="258" t="s">
        <v>14</v>
      </c>
    </row>
    <row r="18629">
      <c r="A18629" s="257"/>
      <c r="B18629" s="258" t="s">
        <v>14</v>
      </c>
    </row>
    <row r="18630">
      <c r="A18630" s="257"/>
      <c r="B18630" s="258" t="s">
        <v>14</v>
      </c>
    </row>
    <row r="18631">
      <c r="A18631" s="257"/>
      <c r="B18631" s="258" t="s">
        <v>14</v>
      </c>
    </row>
    <row r="18632">
      <c r="A18632" s="257"/>
      <c r="B18632" s="258" t="s">
        <v>14</v>
      </c>
    </row>
    <row r="18633">
      <c r="A18633" s="257"/>
      <c r="B18633" s="258" t="s">
        <v>14</v>
      </c>
    </row>
    <row r="18634">
      <c r="A18634" s="257"/>
      <c r="B18634" s="258" t="s">
        <v>14</v>
      </c>
    </row>
    <row r="18635">
      <c r="A18635" s="257"/>
      <c r="B18635" s="258" t="s">
        <v>14</v>
      </c>
    </row>
    <row r="18636">
      <c r="A18636" s="257"/>
      <c r="B18636" s="258" t="s">
        <v>14</v>
      </c>
    </row>
    <row r="18637">
      <c r="A18637" s="257"/>
      <c r="B18637" s="258" t="s">
        <v>14</v>
      </c>
    </row>
    <row r="18638">
      <c r="A18638" s="257"/>
      <c r="B18638" s="258" t="s">
        <v>14</v>
      </c>
    </row>
    <row r="18639">
      <c r="A18639" s="257"/>
      <c r="B18639" s="258" t="s">
        <v>14</v>
      </c>
    </row>
    <row r="18640">
      <c r="A18640" s="257"/>
      <c r="B18640" s="258" t="s">
        <v>14</v>
      </c>
    </row>
    <row r="18641">
      <c r="A18641" s="257"/>
      <c r="B18641" s="258" t="s">
        <v>14</v>
      </c>
    </row>
    <row r="18642">
      <c r="A18642" s="257"/>
      <c r="B18642" s="258" t="s">
        <v>14</v>
      </c>
    </row>
    <row r="18643">
      <c r="A18643" s="257"/>
      <c r="B18643" s="258" t="s">
        <v>14</v>
      </c>
    </row>
    <row r="18644">
      <c r="A18644" s="257"/>
      <c r="B18644" s="258" t="s">
        <v>14</v>
      </c>
    </row>
    <row r="18645">
      <c r="A18645" s="257"/>
      <c r="B18645" s="258" t="s">
        <v>14</v>
      </c>
    </row>
    <row r="18646">
      <c r="A18646" s="257"/>
      <c r="B18646" s="258" t="s">
        <v>14</v>
      </c>
    </row>
    <row r="18647">
      <c r="A18647" s="257"/>
      <c r="B18647" s="258" t="s">
        <v>14</v>
      </c>
    </row>
    <row r="18648">
      <c r="A18648" s="257"/>
      <c r="B18648" s="258" t="s">
        <v>14</v>
      </c>
    </row>
    <row r="18649">
      <c r="A18649" s="257"/>
      <c r="B18649" s="258" t="s">
        <v>14</v>
      </c>
    </row>
    <row r="18650">
      <c r="A18650" s="257"/>
      <c r="B18650" s="258" t="s">
        <v>14</v>
      </c>
    </row>
    <row r="18651">
      <c r="A18651" s="257"/>
      <c r="B18651" s="258" t="s">
        <v>14</v>
      </c>
    </row>
    <row r="18652">
      <c r="A18652" s="257"/>
      <c r="B18652" s="258" t="s">
        <v>14</v>
      </c>
    </row>
    <row r="18653">
      <c r="A18653" s="257"/>
      <c r="B18653" s="258" t="s">
        <v>14</v>
      </c>
    </row>
    <row r="18654">
      <c r="A18654" s="257"/>
      <c r="B18654" s="258" t="s">
        <v>14</v>
      </c>
    </row>
    <row r="18655">
      <c r="A18655" s="257"/>
      <c r="B18655" s="258" t="s">
        <v>14</v>
      </c>
    </row>
    <row r="18656">
      <c r="A18656" s="257"/>
      <c r="B18656" s="258" t="s">
        <v>14</v>
      </c>
    </row>
    <row r="18657">
      <c r="A18657" s="257"/>
      <c r="B18657" s="258" t="s">
        <v>14</v>
      </c>
    </row>
    <row r="18658">
      <c r="A18658" s="257"/>
      <c r="B18658" s="258" t="s">
        <v>14</v>
      </c>
    </row>
    <row r="18659">
      <c r="A18659" s="257"/>
      <c r="B18659" s="258" t="s">
        <v>14</v>
      </c>
    </row>
    <row r="18660">
      <c r="A18660" s="257"/>
      <c r="B18660" s="258" t="s">
        <v>14</v>
      </c>
    </row>
    <row r="18661">
      <c r="A18661" s="257"/>
      <c r="B18661" s="258" t="s">
        <v>14</v>
      </c>
    </row>
    <row r="18662">
      <c r="A18662" s="257"/>
      <c r="B18662" s="258" t="s">
        <v>14</v>
      </c>
    </row>
    <row r="18663">
      <c r="A18663" s="257"/>
      <c r="B18663" s="258" t="s">
        <v>14</v>
      </c>
    </row>
    <row r="18664">
      <c r="A18664" s="257"/>
      <c r="B18664" s="258" t="s">
        <v>14</v>
      </c>
    </row>
    <row r="18665">
      <c r="A18665" s="257"/>
      <c r="B18665" s="258" t="s">
        <v>14</v>
      </c>
    </row>
    <row r="18666">
      <c r="A18666" s="257"/>
      <c r="B18666" s="258" t="s">
        <v>14</v>
      </c>
    </row>
    <row r="18667">
      <c r="A18667" s="257"/>
      <c r="B18667" s="258" t="s">
        <v>14</v>
      </c>
    </row>
    <row r="18668">
      <c r="A18668" s="257"/>
      <c r="B18668" s="258" t="s">
        <v>14</v>
      </c>
    </row>
    <row r="18669">
      <c r="A18669" s="257"/>
      <c r="B18669" s="258" t="s">
        <v>14</v>
      </c>
    </row>
    <row r="18670">
      <c r="A18670" s="257"/>
      <c r="B18670" s="258" t="s">
        <v>14</v>
      </c>
    </row>
    <row r="18671">
      <c r="A18671" s="257"/>
      <c r="B18671" s="258" t="s">
        <v>14</v>
      </c>
    </row>
    <row r="18672">
      <c r="A18672" s="257"/>
      <c r="B18672" s="258" t="s">
        <v>14</v>
      </c>
    </row>
    <row r="18673">
      <c r="A18673" s="257"/>
      <c r="B18673" s="258" t="s">
        <v>14</v>
      </c>
    </row>
    <row r="18674">
      <c r="A18674" s="257"/>
      <c r="B18674" s="258" t="s">
        <v>14</v>
      </c>
    </row>
    <row r="18675">
      <c r="A18675" s="257"/>
      <c r="B18675" s="258" t="s">
        <v>14</v>
      </c>
    </row>
    <row r="18676">
      <c r="A18676" s="257"/>
      <c r="B18676" s="258" t="s">
        <v>14</v>
      </c>
    </row>
    <row r="18677">
      <c r="A18677" s="257"/>
      <c r="B18677" s="258" t="s">
        <v>14</v>
      </c>
    </row>
    <row r="18678">
      <c r="A18678" s="257"/>
      <c r="B18678" s="258" t="s">
        <v>14</v>
      </c>
    </row>
    <row r="18679">
      <c r="A18679" s="257"/>
      <c r="B18679" s="258" t="s">
        <v>14</v>
      </c>
    </row>
    <row r="18680">
      <c r="A18680" s="257"/>
      <c r="B18680" s="258" t="s">
        <v>14</v>
      </c>
    </row>
    <row r="18681">
      <c r="A18681" s="257"/>
      <c r="B18681" s="258" t="s">
        <v>14</v>
      </c>
    </row>
    <row r="18682">
      <c r="A18682" s="257"/>
      <c r="B18682" s="258" t="s">
        <v>14</v>
      </c>
    </row>
    <row r="18683">
      <c r="A18683" s="257"/>
      <c r="B18683" s="258" t="s">
        <v>14</v>
      </c>
    </row>
    <row r="18684">
      <c r="A18684" s="257"/>
      <c r="B18684" s="258" t="s">
        <v>14</v>
      </c>
    </row>
    <row r="18685">
      <c r="A18685" s="257"/>
      <c r="B18685" s="258" t="s">
        <v>14</v>
      </c>
    </row>
    <row r="18686">
      <c r="A18686" s="257"/>
      <c r="B18686" s="258" t="s">
        <v>14</v>
      </c>
    </row>
    <row r="18687">
      <c r="A18687" s="257"/>
      <c r="B18687" s="258" t="s">
        <v>14</v>
      </c>
    </row>
    <row r="18688">
      <c r="A18688" s="257"/>
      <c r="B18688" s="258" t="s">
        <v>14</v>
      </c>
    </row>
    <row r="18689">
      <c r="A18689" s="257"/>
      <c r="B18689" s="258" t="s">
        <v>14</v>
      </c>
    </row>
    <row r="18690">
      <c r="A18690" s="257"/>
      <c r="B18690" s="258" t="s">
        <v>14</v>
      </c>
    </row>
    <row r="18691">
      <c r="A18691" s="257"/>
      <c r="B18691" s="258" t="s">
        <v>14</v>
      </c>
    </row>
    <row r="18692">
      <c r="A18692" s="257"/>
      <c r="B18692" s="258" t="s">
        <v>14</v>
      </c>
    </row>
    <row r="18693">
      <c r="A18693" s="257"/>
      <c r="B18693" s="258" t="s">
        <v>14</v>
      </c>
    </row>
    <row r="18694">
      <c r="A18694" s="257"/>
      <c r="B18694" s="258" t="s">
        <v>14</v>
      </c>
    </row>
    <row r="18695">
      <c r="A18695" s="257"/>
      <c r="B18695" s="258" t="s">
        <v>14</v>
      </c>
    </row>
    <row r="18696">
      <c r="A18696" s="257"/>
      <c r="B18696" s="258" t="s">
        <v>14</v>
      </c>
    </row>
    <row r="18697">
      <c r="A18697" s="257"/>
      <c r="B18697" s="258" t="s">
        <v>14</v>
      </c>
    </row>
    <row r="18698">
      <c r="A18698" s="257"/>
      <c r="B18698" s="258" t="s">
        <v>14</v>
      </c>
    </row>
    <row r="18699">
      <c r="A18699" s="257"/>
      <c r="B18699" s="258" t="s">
        <v>14</v>
      </c>
    </row>
    <row r="18700">
      <c r="A18700" s="257"/>
      <c r="B18700" s="258" t="s">
        <v>14</v>
      </c>
    </row>
    <row r="18701">
      <c r="A18701" s="257"/>
      <c r="B18701" s="258" t="s">
        <v>14</v>
      </c>
    </row>
    <row r="18702">
      <c r="A18702" s="257"/>
      <c r="B18702" s="258" t="s">
        <v>14</v>
      </c>
    </row>
    <row r="18703">
      <c r="A18703" s="257"/>
      <c r="B18703" s="258" t="s">
        <v>14</v>
      </c>
    </row>
    <row r="18704">
      <c r="A18704" s="257"/>
      <c r="B18704" s="258" t="s">
        <v>14</v>
      </c>
    </row>
    <row r="18705">
      <c r="A18705" s="257"/>
      <c r="B18705" s="258" t="s">
        <v>14</v>
      </c>
    </row>
    <row r="18706">
      <c r="A18706" s="257"/>
      <c r="B18706" s="258" t="s">
        <v>14</v>
      </c>
    </row>
    <row r="18707">
      <c r="A18707" s="257"/>
      <c r="B18707" s="258" t="s">
        <v>14</v>
      </c>
    </row>
    <row r="18708">
      <c r="A18708" s="257"/>
      <c r="B18708" s="258" t="s">
        <v>14</v>
      </c>
    </row>
    <row r="18709">
      <c r="A18709" s="257"/>
      <c r="B18709" s="258" t="s">
        <v>14</v>
      </c>
    </row>
    <row r="18710">
      <c r="A18710" s="257"/>
      <c r="B18710" s="258" t="s">
        <v>14</v>
      </c>
    </row>
    <row r="18711">
      <c r="A18711" s="257"/>
      <c r="B18711" s="258" t="s">
        <v>14</v>
      </c>
    </row>
    <row r="18712">
      <c r="A18712" s="257"/>
      <c r="B18712" s="258" t="s">
        <v>14</v>
      </c>
    </row>
    <row r="18713">
      <c r="A18713" s="257"/>
      <c r="B18713" s="258" t="s">
        <v>14</v>
      </c>
    </row>
    <row r="18714">
      <c r="A18714" s="257"/>
      <c r="B18714" s="258" t="s">
        <v>14</v>
      </c>
    </row>
    <row r="18715">
      <c r="A18715" s="257"/>
      <c r="B18715" s="258" t="s">
        <v>14</v>
      </c>
    </row>
    <row r="18716">
      <c r="A18716" s="257"/>
      <c r="B18716" s="258" t="s">
        <v>14</v>
      </c>
    </row>
    <row r="18717">
      <c r="A18717" s="257"/>
      <c r="B18717" s="258" t="s">
        <v>14</v>
      </c>
    </row>
    <row r="18718">
      <c r="A18718" s="257"/>
      <c r="B18718" s="258" t="s">
        <v>14</v>
      </c>
    </row>
    <row r="18719">
      <c r="A18719" s="257"/>
      <c r="B18719" s="258" t="s">
        <v>14</v>
      </c>
    </row>
    <row r="18720">
      <c r="A18720" s="257"/>
      <c r="B18720" s="258" t="s">
        <v>14</v>
      </c>
    </row>
    <row r="18721">
      <c r="A18721" s="257"/>
      <c r="B18721" s="258" t="s">
        <v>14</v>
      </c>
    </row>
    <row r="18722">
      <c r="A18722" s="257"/>
      <c r="B18722" s="258" t="s">
        <v>14</v>
      </c>
    </row>
    <row r="18723">
      <c r="A18723" s="257"/>
      <c r="B18723" s="258" t="s">
        <v>14</v>
      </c>
    </row>
    <row r="18724">
      <c r="A18724" s="257"/>
      <c r="B18724" s="258" t="s">
        <v>14</v>
      </c>
    </row>
    <row r="18725">
      <c r="A18725" s="257"/>
      <c r="B18725" s="258" t="s">
        <v>14</v>
      </c>
    </row>
    <row r="18726">
      <c r="A18726" s="257"/>
      <c r="B18726" s="258" t="s">
        <v>14</v>
      </c>
    </row>
    <row r="18727">
      <c r="A18727" s="257"/>
      <c r="B18727" s="258" t="s">
        <v>14</v>
      </c>
    </row>
    <row r="18728">
      <c r="A18728" s="257"/>
      <c r="B18728" s="258" t="s">
        <v>14</v>
      </c>
    </row>
    <row r="18729">
      <c r="A18729" s="257"/>
      <c r="B18729" s="258" t="s">
        <v>14</v>
      </c>
    </row>
    <row r="18730">
      <c r="A18730" s="257"/>
      <c r="B18730" s="258" t="s">
        <v>14</v>
      </c>
    </row>
    <row r="18731">
      <c r="A18731" s="257"/>
      <c r="B18731" s="258" t="s">
        <v>14</v>
      </c>
    </row>
    <row r="18732">
      <c r="A18732" s="257"/>
      <c r="B18732" s="258" t="s">
        <v>14</v>
      </c>
    </row>
    <row r="18733">
      <c r="A18733" s="257"/>
      <c r="B18733" s="258" t="s">
        <v>14</v>
      </c>
    </row>
    <row r="18734">
      <c r="A18734" s="257"/>
      <c r="B18734" s="258" t="s">
        <v>14</v>
      </c>
    </row>
    <row r="18735">
      <c r="A18735" s="257"/>
      <c r="B18735" s="258" t="s">
        <v>14</v>
      </c>
    </row>
    <row r="18736">
      <c r="A18736" s="257"/>
      <c r="B18736" s="258" t="s">
        <v>14</v>
      </c>
    </row>
    <row r="18737">
      <c r="A18737" s="257"/>
      <c r="B18737" s="258" t="s">
        <v>14</v>
      </c>
    </row>
    <row r="18738">
      <c r="A18738" s="257"/>
      <c r="B18738" s="258" t="s">
        <v>14</v>
      </c>
    </row>
    <row r="18739">
      <c r="A18739" s="257"/>
      <c r="B18739" s="258" t="s">
        <v>14</v>
      </c>
    </row>
    <row r="18740">
      <c r="A18740" s="257"/>
      <c r="B18740" s="258" t="s">
        <v>14</v>
      </c>
    </row>
    <row r="18741">
      <c r="A18741" s="257"/>
      <c r="B18741" s="258" t="s">
        <v>14</v>
      </c>
    </row>
    <row r="18742">
      <c r="A18742" s="257"/>
      <c r="B18742" s="258" t="s">
        <v>14</v>
      </c>
    </row>
    <row r="18743">
      <c r="A18743" s="257"/>
      <c r="B18743" s="258" t="s">
        <v>14</v>
      </c>
    </row>
    <row r="18744">
      <c r="A18744" s="257"/>
      <c r="B18744" s="258" t="s">
        <v>14</v>
      </c>
    </row>
    <row r="18745">
      <c r="A18745" s="257"/>
      <c r="B18745" s="258" t="s">
        <v>14</v>
      </c>
    </row>
    <row r="18746">
      <c r="A18746" s="257"/>
      <c r="B18746" s="258" t="s">
        <v>14</v>
      </c>
    </row>
    <row r="18747">
      <c r="A18747" s="257"/>
      <c r="B18747" s="258" t="s">
        <v>14</v>
      </c>
    </row>
    <row r="18748">
      <c r="A18748" s="257"/>
      <c r="B18748" s="258" t="s">
        <v>14</v>
      </c>
    </row>
    <row r="18749">
      <c r="A18749" s="257"/>
      <c r="B18749" s="258" t="s">
        <v>14</v>
      </c>
    </row>
    <row r="18750">
      <c r="A18750" s="257"/>
      <c r="B18750" s="258" t="s">
        <v>14</v>
      </c>
    </row>
    <row r="18751">
      <c r="A18751" s="257"/>
      <c r="B18751" s="258" t="s">
        <v>14</v>
      </c>
    </row>
    <row r="18752">
      <c r="A18752" s="257"/>
      <c r="B18752" s="258" t="s">
        <v>14</v>
      </c>
    </row>
    <row r="18753">
      <c r="A18753" s="257"/>
      <c r="B18753" s="258" t="s">
        <v>14</v>
      </c>
    </row>
    <row r="18754">
      <c r="A18754" s="257"/>
      <c r="B18754" s="258" t="s">
        <v>14</v>
      </c>
    </row>
    <row r="18755">
      <c r="A18755" s="257"/>
      <c r="B18755" s="258" t="s">
        <v>14</v>
      </c>
    </row>
    <row r="18756">
      <c r="A18756" s="257"/>
      <c r="B18756" s="258" t="s">
        <v>14</v>
      </c>
    </row>
    <row r="18757">
      <c r="A18757" s="257"/>
      <c r="B18757" s="258" t="s">
        <v>14</v>
      </c>
    </row>
    <row r="18758">
      <c r="A18758" s="257"/>
      <c r="B18758" s="258" t="s">
        <v>14</v>
      </c>
    </row>
    <row r="18759">
      <c r="A18759" s="257"/>
      <c r="B18759" s="258" t="s">
        <v>14</v>
      </c>
    </row>
    <row r="18760">
      <c r="A18760" s="257"/>
      <c r="B18760" s="258" t="s">
        <v>14</v>
      </c>
    </row>
    <row r="18761">
      <c r="A18761" s="257"/>
      <c r="B18761" s="258" t="s">
        <v>14</v>
      </c>
    </row>
    <row r="18762">
      <c r="A18762" s="257"/>
      <c r="B18762" s="258" t="s">
        <v>14</v>
      </c>
    </row>
    <row r="18763">
      <c r="A18763" s="257"/>
      <c r="B18763" s="258" t="s">
        <v>14</v>
      </c>
    </row>
    <row r="18764">
      <c r="A18764" s="257"/>
      <c r="B18764" s="258" t="s">
        <v>14</v>
      </c>
    </row>
    <row r="18765">
      <c r="A18765" s="257"/>
      <c r="B18765" s="258" t="s">
        <v>14</v>
      </c>
    </row>
    <row r="18766">
      <c r="A18766" s="257"/>
      <c r="B18766" s="258" t="s">
        <v>14</v>
      </c>
    </row>
    <row r="18767">
      <c r="A18767" s="257"/>
      <c r="B18767" s="258" t="s">
        <v>14</v>
      </c>
    </row>
    <row r="18768">
      <c r="A18768" s="257"/>
      <c r="B18768" s="258" t="s">
        <v>14</v>
      </c>
    </row>
    <row r="18769">
      <c r="A18769" s="257"/>
      <c r="B18769" s="258" t="s">
        <v>14</v>
      </c>
    </row>
    <row r="18770">
      <c r="A18770" s="257"/>
      <c r="B18770" s="258" t="s">
        <v>14</v>
      </c>
    </row>
    <row r="18771">
      <c r="A18771" s="257"/>
      <c r="B18771" s="258" t="s">
        <v>14</v>
      </c>
    </row>
    <row r="18772">
      <c r="A18772" s="257"/>
      <c r="B18772" s="258" t="s">
        <v>14</v>
      </c>
    </row>
    <row r="18773">
      <c r="A18773" s="257"/>
      <c r="B18773" s="258" t="s">
        <v>14</v>
      </c>
    </row>
    <row r="18774">
      <c r="A18774" s="257"/>
      <c r="B18774" s="258" t="s">
        <v>14</v>
      </c>
    </row>
    <row r="18775">
      <c r="A18775" s="257"/>
      <c r="B18775" s="258" t="s">
        <v>14</v>
      </c>
    </row>
    <row r="18776">
      <c r="A18776" s="257"/>
      <c r="B18776" s="258" t="s">
        <v>14</v>
      </c>
    </row>
    <row r="18777">
      <c r="A18777" s="257"/>
      <c r="B18777" s="258" t="s">
        <v>14</v>
      </c>
    </row>
    <row r="18778">
      <c r="A18778" s="257"/>
      <c r="B18778" s="258" t="s">
        <v>14</v>
      </c>
    </row>
    <row r="18779">
      <c r="A18779" s="257"/>
      <c r="B18779" s="258" t="s">
        <v>14</v>
      </c>
    </row>
    <row r="18780">
      <c r="A18780" s="257"/>
      <c r="B18780" s="258" t="s">
        <v>14</v>
      </c>
    </row>
    <row r="18781">
      <c r="A18781" s="257"/>
      <c r="B18781" s="258" t="s">
        <v>14</v>
      </c>
    </row>
    <row r="18782">
      <c r="A18782" s="257"/>
      <c r="B18782" s="258" t="s">
        <v>14</v>
      </c>
    </row>
    <row r="18783">
      <c r="A18783" s="257"/>
      <c r="B18783" s="258" t="s">
        <v>14</v>
      </c>
    </row>
    <row r="18784">
      <c r="A18784" s="257"/>
      <c r="B18784" s="258" t="s">
        <v>14</v>
      </c>
    </row>
    <row r="18785">
      <c r="A18785" s="257"/>
      <c r="B18785" s="258" t="s">
        <v>14</v>
      </c>
    </row>
    <row r="18786">
      <c r="A18786" s="257"/>
      <c r="B18786" s="258" t="s">
        <v>14</v>
      </c>
    </row>
    <row r="18787">
      <c r="A18787" s="257"/>
      <c r="B18787" s="258" t="s">
        <v>14</v>
      </c>
    </row>
    <row r="18788">
      <c r="A18788" s="257"/>
      <c r="B18788" s="258" t="s">
        <v>14</v>
      </c>
    </row>
    <row r="18789">
      <c r="A18789" s="257"/>
      <c r="B18789" s="258" t="s">
        <v>14</v>
      </c>
    </row>
    <row r="18790">
      <c r="A18790" s="257"/>
      <c r="B18790" s="258" t="s">
        <v>14</v>
      </c>
    </row>
    <row r="18791">
      <c r="A18791" s="257"/>
      <c r="B18791" s="258" t="s">
        <v>14</v>
      </c>
    </row>
    <row r="18792">
      <c r="A18792" s="257"/>
      <c r="B18792" s="258" t="s">
        <v>14</v>
      </c>
    </row>
    <row r="18793">
      <c r="A18793" s="257"/>
      <c r="B18793" s="258" t="s">
        <v>14</v>
      </c>
    </row>
    <row r="18794">
      <c r="A18794" s="257"/>
      <c r="B18794" s="258" t="s">
        <v>14</v>
      </c>
    </row>
    <row r="18795">
      <c r="A18795" s="257"/>
      <c r="B18795" s="258" t="s">
        <v>14</v>
      </c>
    </row>
    <row r="18796">
      <c r="A18796" s="257"/>
      <c r="B18796" s="258" t="s">
        <v>14</v>
      </c>
    </row>
    <row r="18797">
      <c r="A18797" s="257"/>
      <c r="B18797" s="258" t="s">
        <v>14</v>
      </c>
    </row>
    <row r="18798">
      <c r="A18798" s="257"/>
      <c r="B18798" s="258" t="s">
        <v>14</v>
      </c>
    </row>
    <row r="18799">
      <c r="A18799" s="257"/>
      <c r="B18799" s="258" t="s">
        <v>14</v>
      </c>
    </row>
    <row r="18800">
      <c r="A18800" s="257"/>
      <c r="B18800" s="258" t="s">
        <v>14</v>
      </c>
    </row>
    <row r="18801">
      <c r="A18801" s="257"/>
      <c r="B18801" s="258" t="s">
        <v>14</v>
      </c>
    </row>
    <row r="18802">
      <c r="A18802" s="257"/>
      <c r="B18802" s="258" t="s">
        <v>14</v>
      </c>
    </row>
    <row r="18803">
      <c r="A18803" s="257"/>
      <c r="B18803" s="258" t="s">
        <v>14</v>
      </c>
    </row>
    <row r="18804">
      <c r="A18804" s="257"/>
      <c r="B18804" s="258" t="s">
        <v>14</v>
      </c>
    </row>
    <row r="18805">
      <c r="A18805" s="257"/>
      <c r="B18805" s="258" t="s">
        <v>14</v>
      </c>
    </row>
    <row r="18806">
      <c r="A18806" s="257"/>
      <c r="B18806" s="258" t="s">
        <v>14</v>
      </c>
    </row>
    <row r="18807">
      <c r="A18807" s="257"/>
      <c r="B18807" s="258" t="s">
        <v>14</v>
      </c>
    </row>
    <row r="18808">
      <c r="A18808" s="257"/>
      <c r="B18808" s="258" t="s">
        <v>14</v>
      </c>
    </row>
    <row r="18809">
      <c r="A18809" s="257"/>
      <c r="B18809" s="258" t="s">
        <v>14</v>
      </c>
    </row>
    <row r="18810">
      <c r="A18810" s="257"/>
      <c r="B18810" s="258" t="s">
        <v>14</v>
      </c>
    </row>
    <row r="18811">
      <c r="A18811" s="257"/>
      <c r="B18811" s="258" t="s">
        <v>14</v>
      </c>
    </row>
    <row r="18812">
      <c r="A18812" s="257"/>
      <c r="B18812" s="258" t="s">
        <v>14</v>
      </c>
    </row>
    <row r="18813">
      <c r="A18813" s="257"/>
      <c r="B18813" s="258" t="s">
        <v>14</v>
      </c>
    </row>
    <row r="18814">
      <c r="A18814" s="257"/>
      <c r="B18814" s="258" t="s">
        <v>14</v>
      </c>
    </row>
    <row r="18815">
      <c r="A18815" s="257"/>
      <c r="B18815" s="258" t="s">
        <v>14</v>
      </c>
    </row>
    <row r="18816">
      <c r="A18816" s="257"/>
      <c r="B18816" s="258" t="s">
        <v>14</v>
      </c>
    </row>
    <row r="18817">
      <c r="A18817" s="257"/>
      <c r="B18817" s="258" t="s">
        <v>14</v>
      </c>
    </row>
    <row r="18818">
      <c r="A18818" s="257"/>
      <c r="B18818" s="258" t="s">
        <v>14</v>
      </c>
    </row>
    <row r="18819">
      <c r="A18819" s="257"/>
      <c r="B18819" s="258" t="s">
        <v>14</v>
      </c>
    </row>
    <row r="18820">
      <c r="A18820" s="257"/>
      <c r="B18820" s="258" t="s">
        <v>14</v>
      </c>
    </row>
    <row r="18821">
      <c r="A18821" s="257"/>
      <c r="B18821" s="258" t="s">
        <v>14</v>
      </c>
    </row>
    <row r="18822">
      <c r="A18822" s="257"/>
      <c r="B18822" s="258" t="s">
        <v>14</v>
      </c>
    </row>
    <row r="18823">
      <c r="A18823" s="257"/>
      <c r="B18823" s="258" t="s">
        <v>14</v>
      </c>
    </row>
    <row r="18824">
      <c r="A18824" s="257"/>
      <c r="B18824" s="258" t="s">
        <v>14</v>
      </c>
    </row>
    <row r="18825">
      <c r="A18825" s="257"/>
      <c r="B18825" s="258" t="s">
        <v>14</v>
      </c>
    </row>
    <row r="18826">
      <c r="A18826" s="257"/>
      <c r="B18826" s="258" t="s">
        <v>14</v>
      </c>
    </row>
    <row r="18827">
      <c r="A18827" s="257"/>
      <c r="B18827" s="258" t="s">
        <v>14</v>
      </c>
    </row>
    <row r="18828">
      <c r="A18828" s="257"/>
      <c r="B18828" s="258" t="s">
        <v>14</v>
      </c>
    </row>
    <row r="18829">
      <c r="A18829" s="257"/>
      <c r="B18829" s="258" t="s">
        <v>14</v>
      </c>
    </row>
    <row r="18830">
      <c r="A18830" s="257"/>
      <c r="B18830" s="258" t="s">
        <v>14</v>
      </c>
    </row>
    <row r="18831">
      <c r="A18831" s="257"/>
      <c r="B18831" s="258" t="s">
        <v>14</v>
      </c>
    </row>
    <row r="18832">
      <c r="A18832" s="257"/>
      <c r="B18832" s="258" t="s">
        <v>14</v>
      </c>
    </row>
    <row r="18833">
      <c r="A18833" s="257"/>
      <c r="B18833" s="258" t="s">
        <v>14</v>
      </c>
    </row>
    <row r="18834">
      <c r="A18834" s="257"/>
      <c r="B18834" s="258" t="s">
        <v>14</v>
      </c>
    </row>
    <row r="18835">
      <c r="A18835" s="257"/>
      <c r="B18835" s="258" t="s">
        <v>14</v>
      </c>
    </row>
    <row r="18836">
      <c r="A18836" s="257"/>
      <c r="B18836" s="258" t="s">
        <v>14</v>
      </c>
    </row>
    <row r="18837">
      <c r="A18837" s="257"/>
      <c r="B18837" s="258" t="s">
        <v>14</v>
      </c>
    </row>
    <row r="18838">
      <c r="A18838" s="257"/>
      <c r="B18838" s="258" t="s">
        <v>14</v>
      </c>
    </row>
    <row r="18839">
      <c r="A18839" s="257"/>
      <c r="B18839" s="258" t="s">
        <v>14</v>
      </c>
    </row>
    <row r="18840">
      <c r="A18840" s="257"/>
      <c r="B18840" s="258" t="s">
        <v>14</v>
      </c>
    </row>
    <row r="18841">
      <c r="A18841" s="257"/>
      <c r="B18841" s="258" t="s">
        <v>14</v>
      </c>
    </row>
    <row r="18842">
      <c r="A18842" s="257"/>
      <c r="B18842" s="258" t="s">
        <v>14</v>
      </c>
    </row>
    <row r="18843">
      <c r="A18843" s="257"/>
      <c r="B18843" s="258" t="s">
        <v>14</v>
      </c>
    </row>
    <row r="18844">
      <c r="A18844" s="257"/>
      <c r="B18844" s="258" t="s">
        <v>14</v>
      </c>
    </row>
    <row r="18845">
      <c r="A18845" s="257"/>
      <c r="B18845" s="258" t="s">
        <v>14</v>
      </c>
    </row>
    <row r="18846">
      <c r="A18846" s="257"/>
      <c r="B18846" s="258" t="s">
        <v>14</v>
      </c>
    </row>
    <row r="18847">
      <c r="A18847" s="257"/>
      <c r="B18847" s="258" t="s">
        <v>14</v>
      </c>
    </row>
    <row r="18848">
      <c r="A18848" s="257"/>
      <c r="B18848" s="258" t="s">
        <v>14</v>
      </c>
    </row>
    <row r="18849">
      <c r="A18849" s="257"/>
      <c r="B18849" s="258" t="s">
        <v>14</v>
      </c>
    </row>
    <row r="18850">
      <c r="A18850" s="257"/>
      <c r="B18850" s="258" t="s">
        <v>14</v>
      </c>
    </row>
    <row r="18851">
      <c r="A18851" s="257"/>
      <c r="B18851" s="258" t="s">
        <v>14</v>
      </c>
    </row>
    <row r="18852">
      <c r="A18852" s="257"/>
      <c r="B18852" s="258" t="s">
        <v>14</v>
      </c>
    </row>
    <row r="18853">
      <c r="A18853" s="257"/>
      <c r="B18853" s="258" t="s">
        <v>14</v>
      </c>
    </row>
    <row r="18854">
      <c r="A18854" s="257"/>
      <c r="B18854" s="258" t="s">
        <v>14</v>
      </c>
    </row>
    <row r="18855">
      <c r="A18855" s="257"/>
      <c r="B18855" s="258" t="s">
        <v>14</v>
      </c>
    </row>
    <row r="18856">
      <c r="A18856" s="257"/>
      <c r="B18856" s="258" t="s">
        <v>14</v>
      </c>
    </row>
    <row r="18857">
      <c r="A18857" s="257"/>
      <c r="B18857" s="258" t="s">
        <v>14</v>
      </c>
    </row>
    <row r="18858">
      <c r="A18858" s="257"/>
      <c r="B18858" s="258" t="s">
        <v>14</v>
      </c>
    </row>
    <row r="18859">
      <c r="A18859" s="257"/>
      <c r="B18859" s="258" t="s">
        <v>14</v>
      </c>
    </row>
    <row r="18860">
      <c r="A18860" s="257"/>
      <c r="B18860" s="258" t="s">
        <v>14</v>
      </c>
    </row>
    <row r="18861">
      <c r="A18861" s="257"/>
      <c r="B18861" s="258" t="s">
        <v>14</v>
      </c>
    </row>
    <row r="18862">
      <c r="A18862" s="257"/>
      <c r="B18862" s="258" t="s">
        <v>14</v>
      </c>
    </row>
    <row r="18863">
      <c r="A18863" s="257"/>
      <c r="B18863" s="258" t="s">
        <v>14</v>
      </c>
    </row>
    <row r="18864">
      <c r="A18864" s="257"/>
      <c r="B18864" s="258" t="s">
        <v>14</v>
      </c>
    </row>
    <row r="18865">
      <c r="A18865" s="257"/>
      <c r="B18865" s="258" t="s">
        <v>14</v>
      </c>
    </row>
    <row r="18866">
      <c r="A18866" s="257"/>
      <c r="B18866" s="258" t="s">
        <v>14</v>
      </c>
    </row>
    <row r="18867">
      <c r="A18867" s="257"/>
      <c r="B18867" s="258" t="s">
        <v>14</v>
      </c>
    </row>
    <row r="18868">
      <c r="A18868" s="257"/>
      <c r="B18868" s="258" t="s">
        <v>14</v>
      </c>
    </row>
    <row r="18869">
      <c r="A18869" s="257"/>
      <c r="B18869" s="258" t="s">
        <v>14</v>
      </c>
    </row>
    <row r="18870">
      <c r="A18870" s="257"/>
      <c r="B18870" s="258" t="s">
        <v>14</v>
      </c>
    </row>
    <row r="18871">
      <c r="A18871" s="257"/>
      <c r="B18871" s="258" t="s">
        <v>14</v>
      </c>
    </row>
    <row r="18872">
      <c r="A18872" s="257"/>
      <c r="B18872" s="258" t="s">
        <v>14</v>
      </c>
    </row>
    <row r="18873">
      <c r="A18873" s="257"/>
      <c r="B18873" s="258" t="s">
        <v>14</v>
      </c>
    </row>
    <row r="18874">
      <c r="A18874" s="257"/>
      <c r="B18874" s="258" t="s">
        <v>14</v>
      </c>
    </row>
    <row r="18875">
      <c r="A18875" s="257"/>
      <c r="B18875" s="258" t="s">
        <v>14</v>
      </c>
    </row>
    <row r="18876">
      <c r="A18876" s="257"/>
      <c r="B18876" s="258" t="s">
        <v>14</v>
      </c>
    </row>
    <row r="18877">
      <c r="A18877" s="257"/>
      <c r="B18877" s="258" t="s">
        <v>14</v>
      </c>
    </row>
    <row r="18878">
      <c r="A18878" s="257"/>
      <c r="B18878" s="258" t="s">
        <v>14</v>
      </c>
    </row>
    <row r="18879">
      <c r="A18879" s="257"/>
      <c r="B18879" s="258" t="s">
        <v>14</v>
      </c>
    </row>
    <row r="18880">
      <c r="A18880" s="257"/>
      <c r="B18880" s="258" t="s">
        <v>14</v>
      </c>
    </row>
    <row r="18881">
      <c r="A18881" s="257"/>
      <c r="B18881" s="258" t="s">
        <v>14</v>
      </c>
    </row>
    <row r="18882">
      <c r="A18882" s="257"/>
      <c r="B18882" s="258" t="s">
        <v>14</v>
      </c>
    </row>
    <row r="18883">
      <c r="A18883" s="257"/>
      <c r="B18883" s="258" t="s">
        <v>14</v>
      </c>
    </row>
    <row r="18884">
      <c r="A18884" s="257"/>
      <c r="B18884" s="258" t="s">
        <v>14</v>
      </c>
    </row>
    <row r="18885">
      <c r="A18885" s="257"/>
      <c r="B18885" s="258" t="s">
        <v>14</v>
      </c>
    </row>
    <row r="18886">
      <c r="A18886" s="257"/>
      <c r="B18886" s="258" t="s">
        <v>14</v>
      </c>
    </row>
    <row r="18887">
      <c r="A18887" s="257"/>
      <c r="B18887" s="258" t="s">
        <v>14</v>
      </c>
    </row>
    <row r="18888">
      <c r="A18888" s="257"/>
      <c r="B18888" s="258" t="s">
        <v>14</v>
      </c>
    </row>
    <row r="18889">
      <c r="A18889" s="257"/>
      <c r="B18889" s="258" t="s">
        <v>14</v>
      </c>
    </row>
    <row r="18890">
      <c r="A18890" s="257"/>
      <c r="B18890" s="258" t="s">
        <v>14</v>
      </c>
    </row>
    <row r="18891">
      <c r="A18891" s="257"/>
      <c r="B18891" s="258" t="s">
        <v>14</v>
      </c>
    </row>
    <row r="18892">
      <c r="A18892" s="257"/>
      <c r="B18892" s="258" t="s">
        <v>14</v>
      </c>
    </row>
    <row r="18893">
      <c r="A18893" s="257"/>
      <c r="B18893" s="258" t="s">
        <v>14</v>
      </c>
    </row>
    <row r="18894">
      <c r="A18894" s="257"/>
      <c r="B18894" s="258" t="s">
        <v>14</v>
      </c>
    </row>
    <row r="18895">
      <c r="A18895" s="257"/>
      <c r="B18895" s="258" t="s">
        <v>14</v>
      </c>
    </row>
    <row r="18896">
      <c r="A18896" s="257"/>
      <c r="B18896" s="258" t="s">
        <v>14</v>
      </c>
    </row>
    <row r="18897">
      <c r="A18897" s="257"/>
      <c r="B18897" s="258" t="s">
        <v>14</v>
      </c>
    </row>
    <row r="18898">
      <c r="A18898" s="257"/>
      <c r="B18898" s="258" t="s">
        <v>14</v>
      </c>
    </row>
    <row r="18899">
      <c r="A18899" s="257"/>
      <c r="B18899" s="258" t="s">
        <v>14</v>
      </c>
    </row>
    <row r="18900">
      <c r="A18900" s="257"/>
      <c r="B18900" s="258" t="s">
        <v>14</v>
      </c>
    </row>
    <row r="18901">
      <c r="A18901" s="257"/>
      <c r="B18901" s="258" t="s">
        <v>14</v>
      </c>
    </row>
    <row r="18902">
      <c r="A18902" s="257"/>
      <c r="B18902" s="258" t="s">
        <v>14</v>
      </c>
    </row>
    <row r="18903">
      <c r="A18903" s="257"/>
      <c r="B18903" s="258" t="s">
        <v>14</v>
      </c>
    </row>
    <row r="18904">
      <c r="A18904" s="257"/>
      <c r="B18904" s="258" t="s">
        <v>14</v>
      </c>
    </row>
    <row r="18905">
      <c r="A18905" s="257"/>
      <c r="B18905" s="258" t="s">
        <v>14</v>
      </c>
    </row>
    <row r="18906">
      <c r="A18906" s="257"/>
      <c r="B18906" s="258" t="s">
        <v>14</v>
      </c>
    </row>
    <row r="18907">
      <c r="A18907" s="257"/>
      <c r="B18907" s="258" t="s">
        <v>14</v>
      </c>
    </row>
    <row r="18908">
      <c r="A18908" s="257"/>
      <c r="B18908" s="258" t="s">
        <v>14</v>
      </c>
    </row>
    <row r="18909">
      <c r="A18909" s="257"/>
      <c r="B18909" s="258" t="s">
        <v>14</v>
      </c>
    </row>
    <row r="18910">
      <c r="A18910" s="257"/>
      <c r="B18910" s="258" t="s">
        <v>14</v>
      </c>
    </row>
    <row r="18911">
      <c r="A18911" s="257"/>
      <c r="B18911" s="258" t="s">
        <v>14</v>
      </c>
    </row>
    <row r="18912">
      <c r="A18912" s="257"/>
      <c r="B18912" s="258" t="s">
        <v>14</v>
      </c>
    </row>
    <row r="18913">
      <c r="A18913" s="257"/>
      <c r="B18913" s="258" t="s">
        <v>14</v>
      </c>
    </row>
    <row r="18914">
      <c r="A18914" s="257"/>
      <c r="B18914" s="258" t="s">
        <v>14</v>
      </c>
    </row>
    <row r="18915">
      <c r="A18915" s="257"/>
      <c r="B18915" s="258" t="s">
        <v>14</v>
      </c>
    </row>
    <row r="18916">
      <c r="A18916" s="257"/>
      <c r="B18916" s="258" t="s">
        <v>14</v>
      </c>
    </row>
    <row r="18917">
      <c r="A18917" s="257"/>
      <c r="B18917" s="258" t="s">
        <v>14</v>
      </c>
    </row>
    <row r="18918">
      <c r="A18918" s="257"/>
      <c r="B18918" s="258" t="s">
        <v>14</v>
      </c>
    </row>
    <row r="18919">
      <c r="A18919" s="257"/>
      <c r="B18919" s="258" t="s">
        <v>14</v>
      </c>
    </row>
    <row r="18920">
      <c r="A18920" s="257"/>
      <c r="B18920" s="258" t="s">
        <v>14</v>
      </c>
    </row>
    <row r="18921">
      <c r="A18921" s="257"/>
      <c r="B18921" s="258" t="s">
        <v>14</v>
      </c>
    </row>
    <row r="18922">
      <c r="A18922" s="257"/>
      <c r="B18922" s="258" t="s">
        <v>14</v>
      </c>
    </row>
    <row r="18923">
      <c r="A18923" s="257"/>
      <c r="B18923" s="258" t="s">
        <v>14</v>
      </c>
    </row>
    <row r="18924">
      <c r="A18924" s="257"/>
      <c r="B18924" s="258" t="s">
        <v>14</v>
      </c>
    </row>
    <row r="18925">
      <c r="A18925" s="257"/>
      <c r="B18925" s="258" t="s">
        <v>14</v>
      </c>
    </row>
    <row r="18926">
      <c r="A18926" s="257"/>
      <c r="B18926" s="258" t="s">
        <v>14</v>
      </c>
    </row>
    <row r="18927">
      <c r="A18927" s="257"/>
      <c r="B18927" s="258" t="s">
        <v>14</v>
      </c>
    </row>
    <row r="18928">
      <c r="A18928" s="257"/>
      <c r="B18928" s="258" t="s">
        <v>14</v>
      </c>
    </row>
    <row r="18929">
      <c r="A18929" s="257"/>
      <c r="B18929" s="258" t="s">
        <v>14</v>
      </c>
    </row>
    <row r="18930">
      <c r="A18930" s="257"/>
      <c r="B18930" s="258" t="s">
        <v>14</v>
      </c>
    </row>
    <row r="18931">
      <c r="A18931" s="257"/>
      <c r="B18931" s="258" t="s">
        <v>14</v>
      </c>
    </row>
    <row r="18932">
      <c r="A18932" s="257"/>
      <c r="B18932" s="258" t="s">
        <v>14</v>
      </c>
    </row>
    <row r="18933">
      <c r="A18933" s="257"/>
      <c r="B18933" s="258" t="s">
        <v>14</v>
      </c>
    </row>
    <row r="18934">
      <c r="A18934" s="257"/>
      <c r="B18934" s="258" t="s">
        <v>14</v>
      </c>
    </row>
    <row r="18935">
      <c r="A18935" s="257"/>
      <c r="B18935" s="258" t="s">
        <v>14</v>
      </c>
    </row>
    <row r="18936">
      <c r="A18936" s="257"/>
      <c r="B18936" s="258" t="s">
        <v>14</v>
      </c>
    </row>
    <row r="18937">
      <c r="A18937" s="257"/>
      <c r="B18937" s="258" t="s">
        <v>14</v>
      </c>
    </row>
    <row r="18938">
      <c r="A18938" s="257"/>
      <c r="B18938" s="258" t="s">
        <v>14</v>
      </c>
    </row>
    <row r="18939">
      <c r="A18939" s="257"/>
      <c r="B18939" s="258" t="s">
        <v>14</v>
      </c>
    </row>
    <row r="18940">
      <c r="A18940" s="257"/>
      <c r="B18940" s="258" t="s">
        <v>14</v>
      </c>
    </row>
    <row r="18941">
      <c r="A18941" s="257"/>
      <c r="B18941" s="258" t="s">
        <v>14</v>
      </c>
    </row>
    <row r="18942">
      <c r="A18942" s="257"/>
      <c r="B18942" s="258" t="s">
        <v>14</v>
      </c>
    </row>
    <row r="18943">
      <c r="A18943" s="257"/>
      <c r="B18943" s="258" t="s">
        <v>14</v>
      </c>
    </row>
    <row r="18944">
      <c r="A18944" s="257"/>
      <c r="B18944" s="258" t="s">
        <v>14</v>
      </c>
    </row>
    <row r="18945">
      <c r="A18945" s="257"/>
      <c r="B18945" s="258" t="s">
        <v>14</v>
      </c>
    </row>
    <row r="18946">
      <c r="A18946" s="257"/>
      <c r="B18946" s="258" t="s">
        <v>14</v>
      </c>
    </row>
    <row r="18947">
      <c r="A18947" s="257"/>
      <c r="B18947" s="258" t="s">
        <v>14</v>
      </c>
    </row>
    <row r="18948">
      <c r="A18948" s="257"/>
      <c r="B18948" s="258" t="s">
        <v>14</v>
      </c>
    </row>
    <row r="18949">
      <c r="A18949" s="257"/>
      <c r="B18949" s="258" t="s">
        <v>14</v>
      </c>
    </row>
    <row r="18950">
      <c r="A18950" s="257"/>
      <c r="B18950" s="258" t="s">
        <v>14</v>
      </c>
    </row>
    <row r="18951">
      <c r="A18951" s="257"/>
      <c r="B18951" s="258" t="s">
        <v>14</v>
      </c>
    </row>
    <row r="18952">
      <c r="A18952" s="257"/>
      <c r="B18952" s="258" t="s">
        <v>14</v>
      </c>
    </row>
    <row r="18953">
      <c r="A18953" s="257"/>
      <c r="B18953" s="258" t="s">
        <v>14</v>
      </c>
    </row>
    <row r="18954">
      <c r="A18954" s="257"/>
      <c r="B18954" s="258" t="s">
        <v>14</v>
      </c>
    </row>
    <row r="18955">
      <c r="A18955" s="257"/>
      <c r="B18955" s="258" t="s">
        <v>14</v>
      </c>
    </row>
    <row r="18956">
      <c r="A18956" s="257"/>
      <c r="B18956" s="258" t="s">
        <v>14</v>
      </c>
    </row>
    <row r="18957">
      <c r="A18957" s="257"/>
      <c r="B18957" s="258" t="s">
        <v>14</v>
      </c>
    </row>
    <row r="18958">
      <c r="A18958" s="257"/>
      <c r="B18958" s="258" t="s">
        <v>14</v>
      </c>
    </row>
    <row r="18959">
      <c r="A18959" s="257"/>
      <c r="B18959" s="258" t="s">
        <v>14</v>
      </c>
    </row>
    <row r="18960">
      <c r="A18960" s="257"/>
      <c r="B18960" s="258" t="s">
        <v>14</v>
      </c>
    </row>
    <row r="18961">
      <c r="A18961" s="257"/>
      <c r="B18961" s="258" t="s">
        <v>14</v>
      </c>
    </row>
    <row r="18962">
      <c r="A18962" s="257"/>
      <c r="B18962" s="258" t="s">
        <v>14</v>
      </c>
    </row>
    <row r="18963">
      <c r="A18963" s="257"/>
      <c r="B18963" s="258" t="s">
        <v>14</v>
      </c>
    </row>
    <row r="18964">
      <c r="A18964" s="257"/>
      <c r="B18964" s="258" t="s">
        <v>14</v>
      </c>
    </row>
    <row r="18965">
      <c r="A18965" s="257"/>
      <c r="B18965" s="258" t="s">
        <v>14</v>
      </c>
    </row>
    <row r="18966">
      <c r="A18966" s="257"/>
      <c r="B18966" s="258" t="s">
        <v>14</v>
      </c>
    </row>
    <row r="18967">
      <c r="A18967" s="257"/>
      <c r="B18967" s="258" t="s">
        <v>14</v>
      </c>
    </row>
    <row r="18968">
      <c r="A18968" s="257"/>
      <c r="B18968" s="258" t="s">
        <v>14</v>
      </c>
    </row>
    <row r="18969">
      <c r="A18969" s="257"/>
      <c r="B18969" s="258" t="s">
        <v>14</v>
      </c>
    </row>
    <row r="18970">
      <c r="A18970" s="257"/>
      <c r="B18970" s="258" t="s">
        <v>14</v>
      </c>
    </row>
    <row r="18971">
      <c r="A18971" s="257"/>
      <c r="B18971" s="258" t="s">
        <v>14</v>
      </c>
    </row>
    <row r="18972">
      <c r="A18972" s="257"/>
      <c r="B18972" s="258" t="s">
        <v>14</v>
      </c>
    </row>
    <row r="18973">
      <c r="A18973" s="257"/>
      <c r="B18973" s="258" t="s">
        <v>14</v>
      </c>
    </row>
    <row r="18974">
      <c r="A18974" s="257"/>
      <c r="B18974" s="258" t="s">
        <v>14</v>
      </c>
    </row>
    <row r="18975">
      <c r="A18975" s="257"/>
      <c r="B18975" s="258" t="s">
        <v>14</v>
      </c>
    </row>
    <row r="18976">
      <c r="A18976" s="257"/>
      <c r="B18976" s="258" t="s">
        <v>14</v>
      </c>
    </row>
    <row r="18977">
      <c r="A18977" s="257"/>
      <c r="B18977" s="258" t="s">
        <v>14</v>
      </c>
    </row>
    <row r="18978">
      <c r="A18978" s="257"/>
      <c r="B18978" s="258" t="s">
        <v>14</v>
      </c>
    </row>
    <row r="18979">
      <c r="A18979" s="257"/>
      <c r="B18979" s="258" t="s">
        <v>14</v>
      </c>
    </row>
    <row r="18980">
      <c r="A18980" s="257"/>
      <c r="B18980" s="258" t="s">
        <v>14</v>
      </c>
    </row>
    <row r="18981">
      <c r="A18981" s="257"/>
      <c r="B18981" s="258" t="s">
        <v>14</v>
      </c>
    </row>
    <row r="18982">
      <c r="A18982" s="257"/>
      <c r="B18982" s="258" t="s">
        <v>14</v>
      </c>
    </row>
    <row r="18983">
      <c r="A18983" s="257"/>
      <c r="B18983" s="258" t="s">
        <v>14</v>
      </c>
    </row>
    <row r="18984">
      <c r="A18984" s="257"/>
      <c r="B18984" s="258" t="s">
        <v>14</v>
      </c>
    </row>
    <row r="18985">
      <c r="A18985" s="257"/>
      <c r="B18985" s="258" t="s">
        <v>14</v>
      </c>
    </row>
    <row r="18986">
      <c r="A18986" s="257"/>
      <c r="B18986" s="258" t="s">
        <v>14</v>
      </c>
    </row>
    <row r="18987">
      <c r="A18987" s="257"/>
      <c r="B18987" s="258" t="s">
        <v>14</v>
      </c>
    </row>
    <row r="18988">
      <c r="A18988" s="257"/>
      <c r="B18988" s="258" t="s">
        <v>14</v>
      </c>
    </row>
    <row r="18989">
      <c r="A18989" s="257"/>
      <c r="B18989" s="258" t="s">
        <v>14</v>
      </c>
    </row>
    <row r="18990">
      <c r="A18990" s="257"/>
      <c r="B18990" s="258" t="s">
        <v>14</v>
      </c>
    </row>
    <row r="18991">
      <c r="A18991" s="257"/>
      <c r="B18991" s="258" t="s">
        <v>14</v>
      </c>
    </row>
    <row r="18992">
      <c r="A18992" s="257"/>
      <c r="B18992" s="258" t="s">
        <v>14</v>
      </c>
    </row>
    <row r="18993">
      <c r="A18993" s="257"/>
      <c r="B18993" s="258" t="s">
        <v>14</v>
      </c>
    </row>
    <row r="18994">
      <c r="A18994" s="257"/>
      <c r="B18994" s="258" t="s">
        <v>14</v>
      </c>
    </row>
    <row r="18995">
      <c r="A18995" s="257"/>
      <c r="B18995" s="258" t="s">
        <v>14</v>
      </c>
    </row>
    <row r="18996">
      <c r="A18996" s="257"/>
      <c r="B18996" s="258" t="s">
        <v>14</v>
      </c>
    </row>
    <row r="18997">
      <c r="A18997" s="257"/>
      <c r="B18997" s="258" t="s">
        <v>14</v>
      </c>
    </row>
    <row r="18998">
      <c r="A18998" s="257"/>
      <c r="B18998" s="258" t="s">
        <v>14</v>
      </c>
    </row>
    <row r="18999">
      <c r="A18999" s="257"/>
      <c r="B18999" s="258" t="s">
        <v>14</v>
      </c>
    </row>
    <row r="19000">
      <c r="A19000" s="257"/>
      <c r="B19000" s="258" t="s">
        <v>14</v>
      </c>
    </row>
    <row r="19001">
      <c r="A19001" s="257"/>
      <c r="B19001" s="258" t="s">
        <v>14</v>
      </c>
    </row>
    <row r="19002">
      <c r="A19002" s="257"/>
      <c r="B19002" s="258" t="s">
        <v>14</v>
      </c>
    </row>
    <row r="19003">
      <c r="A19003" s="257"/>
      <c r="B19003" s="258" t="s">
        <v>14</v>
      </c>
    </row>
    <row r="19004">
      <c r="A19004" s="257"/>
      <c r="B19004" s="258" t="s">
        <v>14</v>
      </c>
    </row>
    <row r="19005">
      <c r="A19005" s="257"/>
      <c r="B19005" s="258" t="s">
        <v>14</v>
      </c>
    </row>
    <row r="19006">
      <c r="A19006" s="257"/>
      <c r="B19006" s="258" t="s">
        <v>14</v>
      </c>
    </row>
    <row r="19007">
      <c r="A19007" s="257"/>
      <c r="B19007" s="258" t="s">
        <v>14</v>
      </c>
    </row>
    <row r="19008">
      <c r="A19008" s="257"/>
      <c r="B19008" s="258" t="s">
        <v>14</v>
      </c>
    </row>
    <row r="19009">
      <c r="A19009" s="257"/>
      <c r="B19009" s="258" t="s">
        <v>14</v>
      </c>
    </row>
    <row r="19010">
      <c r="A19010" s="257"/>
      <c r="B19010" s="258" t="s">
        <v>14</v>
      </c>
    </row>
    <row r="19011">
      <c r="A19011" s="257"/>
      <c r="B19011" s="258" t="s">
        <v>14</v>
      </c>
    </row>
    <row r="19012">
      <c r="A19012" s="257"/>
      <c r="B19012" s="258" t="s">
        <v>14</v>
      </c>
    </row>
    <row r="19013">
      <c r="A19013" s="257"/>
      <c r="B19013" s="258" t="s">
        <v>14</v>
      </c>
    </row>
    <row r="19014">
      <c r="A19014" s="257"/>
      <c r="B19014" s="258" t="s">
        <v>14</v>
      </c>
    </row>
    <row r="19015">
      <c r="A19015" s="257"/>
      <c r="B19015" s="258" t="s">
        <v>14</v>
      </c>
    </row>
    <row r="19016">
      <c r="A19016" s="257"/>
      <c r="B19016" s="258" t="s">
        <v>14</v>
      </c>
    </row>
    <row r="19017">
      <c r="A19017" s="257"/>
      <c r="B19017" s="258" t="s">
        <v>14</v>
      </c>
    </row>
    <row r="19018">
      <c r="A19018" s="257"/>
      <c r="B19018" s="258" t="s">
        <v>14</v>
      </c>
    </row>
    <row r="19019">
      <c r="A19019" s="257"/>
      <c r="B19019" s="258" t="s">
        <v>14</v>
      </c>
    </row>
    <row r="19020">
      <c r="A19020" s="257"/>
      <c r="B19020" s="258" t="s">
        <v>14</v>
      </c>
    </row>
    <row r="19021">
      <c r="A19021" s="257"/>
      <c r="B19021" s="258" t="s">
        <v>14</v>
      </c>
    </row>
    <row r="19022">
      <c r="A19022" s="257"/>
      <c r="B19022" s="258" t="s">
        <v>14</v>
      </c>
    </row>
    <row r="19023">
      <c r="A19023" s="257"/>
      <c r="B19023" s="258" t="s">
        <v>14</v>
      </c>
    </row>
    <row r="19024">
      <c r="A19024" s="257"/>
      <c r="B19024" s="258" t="s">
        <v>14</v>
      </c>
    </row>
    <row r="19025">
      <c r="A19025" s="257"/>
      <c r="B19025" s="258" t="s">
        <v>14</v>
      </c>
    </row>
    <row r="19026">
      <c r="A19026" s="257"/>
      <c r="B19026" s="258" t="s">
        <v>14</v>
      </c>
    </row>
    <row r="19027">
      <c r="A19027" s="257"/>
      <c r="B19027" s="258" t="s">
        <v>14</v>
      </c>
    </row>
    <row r="19028">
      <c r="A19028" s="257"/>
      <c r="B19028" s="258" t="s">
        <v>14</v>
      </c>
    </row>
    <row r="19029">
      <c r="A19029" s="257"/>
      <c r="B19029" s="258" t="s">
        <v>14</v>
      </c>
    </row>
    <row r="19030">
      <c r="A19030" s="257"/>
      <c r="B19030" s="258" t="s">
        <v>14</v>
      </c>
    </row>
    <row r="19031">
      <c r="A19031" s="257"/>
      <c r="B19031" s="258" t="s">
        <v>14</v>
      </c>
    </row>
    <row r="19032">
      <c r="A19032" s="257"/>
      <c r="B19032" s="258" t="s">
        <v>14</v>
      </c>
    </row>
    <row r="19033">
      <c r="A19033" s="257"/>
      <c r="B19033" s="258" t="s">
        <v>14</v>
      </c>
    </row>
    <row r="19034">
      <c r="A19034" s="257"/>
      <c r="B19034" s="258" t="s">
        <v>14</v>
      </c>
    </row>
    <row r="19035">
      <c r="A19035" s="257"/>
      <c r="B19035" s="258" t="s">
        <v>14</v>
      </c>
    </row>
    <row r="19036">
      <c r="A19036" s="257"/>
      <c r="B19036" s="258" t="s">
        <v>14</v>
      </c>
    </row>
    <row r="19037">
      <c r="A19037" s="257"/>
      <c r="B19037" s="258" t="s">
        <v>14</v>
      </c>
    </row>
    <row r="19038">
      <c r="A19038" s="257"/>
      <c r="B19038" s="258" t="s">
        <v>14</v>
      </c>
    </row>
    <row r="19039">
      <c r="A19039" s="257"/>
      <c r="B19039" s="258" t="s">
        <v>14</v>
      </c>
    </row>
    <row r="19040">
      <c r="A19040" s="257"/>
      <c r="B19040" s="258" t="s">
        <v>14</v>
      </c>
    </row>
    <row r="19041">
      <c r="A19041" s="257"/>
      <c r="B19041" s="258" t="s">
        <v>14</v>
      </c>
    </row>
    <row r="19042">
      <c r="A19042" s="257"/>
      <c r="B19042" s="258" t="s">
        <v>14</v>
      </c>
    </row>
    <row r="19043">
      <c r="A19043" s="257"/>
      <c r="B19043" s="258" t="s">
        <v>14</v>
      </c>
    </row>
    <row r="19044">
      <c r="A19044" s="257"/>
      <c r="B19044" s="258" t="s">
        <v>14</v>
      </c>
    </row>
    <row r="19045">
      <c r="A19045" s="257"/>
      <c r="B19045" s="258" t="s">
        <v>14</v>
      </c>
    </row>
    <row r="19046">
      <c r="A19046" s="257"/>
      <c r="B19046" s="258" t="s">
        <v>14</v>
      </c>
    </row>
    <row r="19047">
      <c r="A19047" s="257"/>
      <c r="B19047" s="258" t="s">
        <v>14</v>
      </c>
    </row>
    <row r="19048">
      <c r="A19048" s="257"/>
      <c r="B19048" s="258" t="s">
        <v>14</v>
      </c>
    </row>
    <row r="19049">
      <c r="A19049" s="257"/>
      <c r="B19049" s="258" t="s">
        <v>14</v>
      </c>
    </row>
    <row r="19050">
      <c r="A19050" s="257"/>
      <c r="B19050" s="258" t="s">
        <v>14</v>
      </c>
    </row>
    <row r="19051">
      <c r="A19051" s="257"/>
      <c r="B19051" s="258" t="s">
        <v>14</v>
      </c>
    </row>
    <row r="19052">
      <c r="A19052" s="257"/>
      <c r="B19052" s="258" t="s">
        <v>14</v>
      </c>
    </row>
    <row r="19053">
      <c r="A19053" s="257"/>
      <c r="B19053" s="258" t="s">
        <v>14</v>
      </c>
    </row>
    <row r="19054">
      <c r="A19054" s="257"/>
      <c r="B19054" s="258" t="s">
        <v>14</v>
      </c>
    </row>
    <row r="19055">
      <c r="A19055" s="257"/>
      <c r="B19055" s="258" t="s">
        <v>14</v>
      </c>
    </row>
    <row r="19056">
      <c r="A19056" s="257"/>
      <c r="B19056" s="258" t="s">
        <v>14</v>
      </c>
    </row>
    <row r="19057">
      <c r="A19057" s="257"/>
      <c r="B19057" s="258" t="s">
        <v>14</v>
      </c>
    </row>
    <row r="19058">
      <c r="A19058" s="257"/>
      <c r="B19058" s="258" t="s">
        <v>14</v>
      </c>
    </row>
    <row r="19059">
      <c r="A19059" s="257"/>
      <c r="B19059" s="258" t="s">
        <v>14</v>
      </c>
    </row>
    <row r="19060">
      <c r="A19060" s="257"/>
      <c r="B19060" s="258" t="s">
        <v>14</v>
      </c>
    </row>
    <row r="19061">
      <c r="A19061" s="257"/>
      <c r="B19061" s="258" t="s">
        <v>14</v>
      </c>
    </row>
    <row r="19062">
      <c r="A19062" s="257"/>
      <c r="B19062" s="258" t="s">
        <v>14</v>
      </c>
    </row>
    <row r="19063">
      <c r="A19063" s="257"/>
      <c r="B19063" s="258" t="s">
        <v>14</v>
      </c>
    </row>
    <row r="19064">
      <c r="A19064" s="257"/>
      <c r="B19064" s="258" t="s">
        <v>14</v>
      </c>
    </row>
    <row r="19065">
      <c r="A19065" s="257"/>
      <c r="B19065" s="258" t="s">
        <v>14</v>
      </c>
    </row>
    <row r="19066">
      <c r="A19066" s="257"/>
      <c r="B19066" s="258" t="s">
        <v>14</v>
      </c>
    </row>
    <row r="19067">
      <c r="A19067" s="257"/>
      <c r="B19067" s="258" t="s">
        <v>14</v>
      </c>
    </row>
    <row r="19068">
      <c r="A19068" s="257"/>
      <c r="B19068" s="258" t="s">
        <v>14</v>
      </c>
    </row>
    <row r="19069">
      <c r="A19069" s="257"/>
      <c r="B19069" s="258" t="s">
        <v>14</v>
      </c>
    </row>
    <row r="19070">
      <c r="A19070" s="257"/>
      <c r="B19070" s="258" t="s">
        <v>14</v>
      </c>
    </row>
    <row r="19071">
      <c r="A19071" s="257"/>
      <c r="B19071" s="258" t="s">
        <v>14</v>
      </c>
    </row>
    <row r="19072">
      <c r="A19072" s="257"/>
      <c r="B19072" s="258" t="s">
        <v>14</v>
      </c>
    </row>
    <row r="19073">
      <c r="A19073" s="257"/>
      <c r="B19073" s="258" t="s">
        <v>14</v>
      </c>
    </row>
    <row r="19074">
      <c r="A19074" s="257"/>
      <c r="B19074" s="258" t="s">
        <v>14</v>
      </c>
    </row>
    <row r="19075">
      <c r="A19075" s="257"/>
      <c r="B19075" s="258" t="s">
        <v>14</v>
      </c>
    </row>
    <row r="19076">
      <c r="A19076" s="257"/>
      <c r="B19076" s="258" t="s">
        <v>14</v>
      </c>
    </row>
    <row r="19077">
      <c r="A19077" s="257"/>
      <c r="B19077" s="258" t="s">
        <v>14</v>
      </c>
    </row>
    <row r="19078">
      <c r="A19078" s="257"/>
      <c r="B19078" s="258" t="s">
        <v>14</v>
      </c>
    </row>
    <row r="19079">
      <c r="A19079" s="257"/>
      <c r="B19079" s="258" t="s">
        <v>14</v>
      </c>
    </row>
    <row r="19080">
      <c r="A19080" s="257"/>
      <c r="B19080" s="258" t="s">
        <v>14</v>
      </c>
    </row>
    <row r="19081">
      <c r="A19081" s="257"/>
      <c r="B19081" s="258" t="s">
        <v>14</v>
      </c>
    </row>
    <row r="19082">
      <c r="A19082" s="257"/>
      <c r="B19082" s="258" t="s">
        <v>14</v>
      </c>
    </row>
    <row r="19083">
      <c r="A19083" s="257"/>
      <c r="B19083" s="258" t="s">
        <v>14</v>
      </c>
    </row>
    <row r="19084">
      <c r="A19084" s="257"/>
      <c r="B19084" s="258" t="s">
        <v>14</v>
      </c>
    </row>
    <row r="19085">
      <c r="A19085" s="257"/>
      <c r="B19085" s="258" t="s">
        <v>14</v>
      </c>
    </row>
    <row r="19086">
      <c r="A19086" s="257"/>
      <c r="B19086" s="258" t="s">
        <v>14</v>
      </c>
    </row>
    <row r="19087">
      <c r="A19087" s="257"/>
      <c r="B19087" s="258" t="s">
        <v>14</v>
      </c>
    </row>
    <row r="19088">
      <c r="A19088" s="257"/>
      <c r="B19088" s="258" t="s">
        <v>14</v>
      </c>
    </row>
    <row r="19089">
      <c r="A19089" s="257"/>
      <c r="B19089" s="258" t="s">
        <v>14</v>
      </c>
    </row>
    <row r="19090">
      <c r="A19090" s="257"/>
      <c r="B19090" s="258" t="s">
        <v>14</v>
      </c>
    </row>
    <row r="19091">
      <c r="A19091" s="257"/>
      <c r="B19091" s="258" t="s">
        <v>14</v>
      </c>
    </row>
    <row r="19092">
      <c r="A19092" s="257"/>
      <c r="B19092" s="258" t="s">
        <v>14</v>
      </c>
    </row>
    <row r="19093">
      <c r="A19093" s="257"/>
      <c r="B19093" s="258" t="s">
        <v>14</v>
      </c>
    </row>
    <row r="19094">
      <c r="A19094" s="257"/>
      <c r="B19094" s="258" t="s">
        <v>14</v>
      </c>
    </row>
    <row r="19095">
      <c r="A19095" s="257"/>
      <c r="B19095" s="258" t="s">
        <v>14</v>
      </c>
    </row>
    <row r="19096">
      <c r="A19096" s="257"/>
      <c r="B19096" s="258" t="s">
        <v>14</v>
      </c>
    </row>
    <row r="19097">
      <c r="A19097" s="257"/>
      <c r="B19097" s="258" t="s">
        <v>14</v>
      </c>
    </row>
    <row r="19098">
      <c r="A19098" s="257"/>
      <c r="B19098" s="258" t="s">
        <v>14</v>
      </c>
    </row>
    <row r="19099">
      <c r="A19099" s="257"/>
      <c r="B19099" s="258" t="s">
        <v>14</v>
      </c>
    </row>
    <row r="19100">
      <c r="A19100" s="257"/>
      <c r="B19100" s="258" t="s">
        <v>14</v>
      </c>
    </row>
    <row r="19101">
      <c r="A19101" s="257"/>
      <c r="B19101" s="258" t="s">
        <v>14</v>
      </c>
    </row>
    <row r="19102">
      <c r="A19102" s="257"/>
      <c r="B19102" s="258" t="s">
        <v>14</v>
      </c>
    </row>
    <row r="19103">
      <c r="A19103" s="257"/>
      <c r="B19103" s="258" t="s">
        <v>14</v>
      </c>
    </row>
    <row r="19104">
      <c r="A19104" s="257"/>
      <c r="B19104" s="258" t="s">
        <v>14</v>
      </c>
    </row>
    <row r="19105">
      <c r="A19105" s="257"/>
      <c r="B19105" s="258" t="s">
        <v>14</v>
      </c>
    </row>
    <row r="19106">
      <c r="A19106" s="257"/>
      <c r="B19106" s="258" t="s">
        <v>14</v>
      </c>
    </row>
    <row r="19107">
      <c r="A19107" s="257"/>
      <c r="B19107" s="258" t="s">
        <v>14</v>
      </c>
    </row>
    <row r="19108">
      <c r="A19108" s="257"/>
      <c r="B19108" s="258" t="s">
        <v>14</v>
      </c>
    </row>
    <row r="19109">
      <c r="A19109" s="257"/>
      <c r="B19109" s="258" t="s">
        <v>14</v>
      </c>
    </row>
    <row r="19110">
      <c r="A19110" s="257"/>
      <c r="B19110" s="258" t="s">
        <v>14</v>
      </c>
    </row>
    <row r="19111">
      <c r="A19111" s="257"/>
      <c r="B19111" s="258" t="s">
        <v>14</v>
      </c>
    </row>
    <row r="19112">
      <c r="A19112" s="257"/>
      <c r="B19112" s="258" t="s">
        <v>14</v>
      </c>
    </row>
    <row r="19113">
      <c r="A19113" s="257"/>
      <c r="B19113" s="258" t="s">
        <v>14</v>
      </c>
    </row>
    <row r="19114">
      <c r="A19114" s="257"/>
      <c r="B19114" s="258" t="s">
        <v>14</v>
      </c>
    </row>
    <row r="19115">
      <c r="A19115" s="257"/>
      <c r="B19115" s="258" t="s">
        <v>14</v>
      </c>
    </row>
    <row r="19116">
      <c r="A19116" s="257"/>
      <c r="B19116" s="258" t="s">
        <v>14</v>
      </c>
    </row>
    <row r="19117">
      <c r="A19117" s="257"/>
      <c r="B19117" s="258" t="s">
        <v>14</v>
      </c>
    </row>
    <row r="19118">
      <c r="A19118" s="257"/>
      <c r="B19118" s="258" t="s">
        <v>14</v>
      </c>
    </row>
    <row r="19119">
      <c r="A19119" s="257"/>
      <c r="B19119" s="258" t="s">
        <v>14</v>
      </c>
    </row>
    <row r="19120">
      <c r="A19120" s="257"/>
      <c r="B19120" s="258" t="s">
        <v>14</v>
      </c>
    </row>
    <row r="19121">
      <c r="A19121" s="257"/>
      <c r="B19121" s="258" t="s">
        <v>14</v>
      </c>
    </row>
    <row r="19122">
      <c r="A19122" s="257"/>
      <c r="B19122" s="258" t="s">
        <v>14</v>
      </c>
    </row>
    <row r="19123">
      <c r="A19123" s="257"/>
      <c r="B19123" s="258" t="s">
        <v>14</v>
      </c>
    </row>
    <row r="19124">
      <c r="A19124" s="257"/>
      <c r="B19124" s="258" t="s">
        <v>14</v>
      </c>
    </row>
    <row r="19125">
      <c r="A19125" s="257"/>
      <c r="B19125" s="258" t="s">
        <v>14</v>
      </c>
    </row>
    <row r="19126">
      <c r="A19126" s="257"/>
      <c r="B19126" s="258" t="s">
        <v>14</v>
      </c>
    </row>
    <row r="19127">
      <c r="A19127" s="257"/>
      <c r="B19127" s="258" t="s">
        <v>14</v>
      </c>
    </row>
    <row r="19128">
      <c r="A19128" s="257"/>
      <c r="B19128" s="258" t="s">
        <v>14</v>
      </c>
    </row>
    <row r="19129">
      <c r="A19129" s="257"/>
      <c r="B19129" s="258" t="s">
        <v>14</v>
      </c>
    </row>
    <row r="19130">
      <c r="A19130" s="257"/>
      <c r="B19130" s="258" t="s">
        <v>14</v>
      </c>
    </row>
    <row r="19131">
      <c r="A19131" s="257"/>
      <c r="B19131" s="258" t="s">
        <v>14</v>
      </c>
    </row>
    <row r="19132">
      <c r="A19132" s="257"/>
      <c r="B19132" s="258" t="s">
        <v>14</v>
      </c>
    </row>
    <row r="19133">
      <c r="A19133" s="257"/>
      <c r="B19133" s="258" t="s">
        <v>14</v>
      </c>
    </row>
    <row r="19134">
      <c r="A19134" s="257"/>
      <c r="B19134" s="258" t="s">
        <v>14</v>
      </c>
    </row>
    <row r="19135">
      <c r="A19135" s="257"/>
      <c r="B19135" s="258" t="s">
        <v>14</v>
      </c>
    </row>
    <row r="19136">
      <c r="A19136" s="257"/>
      <c r="B19136" s="258" t="s">
        <v>14</v>
      </c>
    </row>
    <row r="19137">
      <c r="A19137" s="257"/>
      <c r="B19137" s="258" t="s">
        <v>14</v>
      </c>
    </row>
    <row r="19138">
      <c r="A19138" s="257"/>
      <c r="B19138" s="258" t="s">
        <v>14</v>
      </c>
    </row>
    <row r="19139">
      <c r="A19139" s="257"/>
      <c r="B19139" s="258" t="s">
        <v>14</v>
      </c>
    </row>
    <row r="19140">
      <c r="A19140" s="257"/>
      <c r="B19140" s="258" t="s">
        <v>14</v>
      </c>
    </row>
    <row r="19141">
      <c r="A19141" s="257"/>
      <c r="B19141" s="258" t="s">
        <v>14</v>
      </c>
    </row>
    <row r="19142">
      <c r="A19142" s="257"/>
      <c r="B19142" s="258" t="s">
        <v>14</v>
      </c>
    </row>
    <row r="19143">
      <c r="A19143" s="257"/>
      <c r="B19143" s="258" t="s">
        <v>14</v>
      </c>
    </row>
    <row r="19144">
      <c r="A19144" s="257"/>
      <c r="B19144" s="258" t="s">
        <v>14</v>
      </c>
    </row>
    <row r="19145">
      <c r="A19145" s="257"/>
      <c r="B19145" s="258" t="s">
        <v>14</v>
      </c>
    </row>
    <row r="19146">
      <c r="A19146" s="257"/>
      <c r="B19146" s="258" t="s">
        <v>14</v>
      </c>
    </row>
    <row r="19147">
      <c r="A19147" s="257"/>
      <c r="B19147" s="258" t="s">
        <v>14</v>
      </c>
    </row>
    <row r="19148">
      <c r="A19148" s="257"/>
      <c r="B19148" s="258" t="s">
        <v>14</v>
      </c>
    </row>
    <row r="19149">
      <c r="A19149" s="257"/>
      <c r="B19149" s="258" t="s">
        <v>14</v>
      </c>
    </row>
    <row r="19150">
      <c r="A19150" s="257"/>
      <c r="B19150" s="258" t="s">
        <v>14</v>
      </c>
    </row>
    <row r="19151">
      <c r="A19151" s="257"/>
      <c r="B19151" s="258" t="s">
        <v>14</v>
      </c>
    </row>
    <row r="19152">
      <c r="A19152" s="257"/>
      <c r="B19152" s="258" t="s">
        <v>14</v>
      </c>
    </row>
    <row r="19153">
      <c r="A19153" s="257"/>
      <c r="B19153" s="258" t="s">
        <v>14</v>
      </c>
    </row>
    <row r="19154">
      <c r="A19154" s="257"/>
      <c r="B19154" s="258" t="s">
        <v>14</v>
      </c>
    </row>
    <row r="19155">
      <c r="A19155" s="257"/>
      <c r="B19155" s="258" t="s">
        <v>14</v>
      </c>
    </row>
    <row r="19156">
      <c r="A19156" s="257"/>
      <c r="B19156" s="258" t="s">
        <v>14</v>
      </c>
    </row>
    <row r="19157">
      <c r="A19157" s="257"/>
      <c r="B19157" s="258" t="s">
        <v>14</v>
      </c>
    </row>
    <row r="19158">
      <c r="A19158" s="257"/>
      <c r="B19158" s="258" t="s">
        <v>14</v>
      </c>
    </row>
    <row r="19159">
      <c r="A19159" s="257"/>
      <c r="B19159" s="258" t="s">
        <v>14</v>
      </c>
    </row>
    <row r="19160">
      <c r="A19160" s="257"/>
      <c r="B19160" s="258" t="s">
        <v>14</v>
      </c>
    </row>
    <row r="19161">
      <c r="A19161" s="257"/>
      <c r="B19161" s="258" t="s">
        <v>14</v>
      </c>
    </row>
    <row r="19162">
      <c r="A19162" s="257"/>
      <c r="B19162" s="258" t="s">
        <v>14</v>
      </c>
    </row>
    <row r="19163">
      <c r="A19163" s="257"/>
      <c r="B19163" s="258" t="s">
        <v>14</v>
      </c>
    </row>
    <row r="19164">
      <c r="A19164" s="257"/>
      <c r="B19164" s="258" t="s">
        <v>14</v>
      </c>
    </row>
    <row r="19165">
      <c r="A19165" s="257"/>
      <c r="B19165" s="258" t="s">
        <v>14</v>
      </c>
    </row>
    <row r="19166">
      <c r="A19166" s="257"/>
      <c r="B19166" s="258" t="s">
        <v>14</v>
      </c>
    </row>
    <row r="19167">
      <c r="A19167" s="257"/>
      <c r="B19167" s="258" t="s">
        <v>14</v>
      </c>
    </row>
    <row r="19168">
      <c r="A19168" s="257"/>
      <c r="B19168" s="258" t="s">
        <v>14</v>
      </c>
    </row>
    <row r="19169">
      <c r="A19169" s="257"/>
      <c r="B19169" s="258" t="s">
        <v>14</v>
      </c>
    </row>
    <row r="19170">
      <c r="A19170" s="257"/>
      <c r="B19170" s="258" t="s">
        <v>14</v>
      </c>
    </row>
    <row r="19171">
      <c r="A19171" s="257"/>
      <c r="B19171" s="258" t="s">
        <v>14</v>
      </c>
    </row>
    <row r="19172">
      <c r="A19172" s="257"/>
      <c r="B19172" s="258" t="s">
        <v>14</v>
      </c>
    </row>
    <row r="19173">
      <c r="A19173" s="257"/>
      <c r="B19173" s="258" t="s">
        <v>14</v>
      </c>
    </row>
    <row r="19174">
      <c r="A19174" s="257"/>
      <c r="B19174" s="258" t="s">
        <v>14</v>
      </c>
    </row>
    <row r="19175">
      <c r="A19175" s="257"/>
      <c r="B19175" s="258" t="s">
        <v>14</v>
      </c>
    </row>
    <row r="19176">
      <c r="A19176" s="257"/>
      <c r="B19176" s="258" t="s">
        <v>14</v>
      </c>
    </row>
    <row r="19177">
      <c r="A19177" s="257"/>
      <c r="B19177" s="258" t="s">
        <v>14</v>
      </c>
    </row>
    <row r="19178">
      <c r="A19178" s="257"/>
      <c r="B19178" s="258" t="s">
        <v>14</v>
      </c>
    </row>
    <row r="19179">
      <c r="A19179" s="257"/>
      <c r="B19179" s="258" t="s">
        <v>14</v>
      </c>
    </row>
    <row r="19180">
      <c r="A19180" s="257"/>
      <c r="B19180" s="258" t="s">
        <v>14</v>
      </c>
    </row>
    <row r="19181">
      <c r="A19181" s="257"/>
      <c r="B19181" s="258" t="s">
        <v>14</v>
      </c>
    </row>
    <row r="19182">
      <c r="A19182" s="257"/>
      <c r="B19182" s="258" t="s">
        <v>14</v>
      </c>
    </row>
    <row r="19183">
      <c r="A19183" s="257"/>
      <c r="B19183" s="258" t="s">
        <v>14</v>
      </c>
    </row>
    <row r="19184">
      <c r="A19184" s="257"/>
      <c r="B19184" s="258" t="s">
        <v>14</v>
      </c>
    </row>
    <row r="19185">
      <c r="A19185" s="257"/>
      <c r="B19185" s="258" t="s">
        <v>14</v>
      </c>
    </row>
    <row r="19186">
      <c r="A19186" s="257"/>
      <c r="B19186" s="258" t="s">
        <v>14</v>
      </c>
    </row>
    <row r="19187">
      <c r="A19187" s="257"/>
      <c r="B19187" s="258" t="s">
        <v>14</v>
      </c>
    </row>
    <row r="19188">
      <c r="A19188" s="257"/>
      <c r="B19188" s="258" t="s">
        <v>14</v>
      </c>
    </row>
    <row r="19189">
      <c r="A19189" s="257"/>
      <c r="B19189" s="258" t="s">
        <v>14</v>
      </c>
    </row>
    <row r="19190">
      <c r="A19190" s="257"/>
      <c r="B19190" s="258" t="s">
        <v>14</v>
      </c>
    </row>
    <row r="19191">
      <c r="A19191" s="257"/>
      <c r="B19191" s="258" t="s">
        <v>14</v>
      </c>
    </row>
    <row r="19192">
      <c r="A19192" s="257"/>
      <c r="B19192" s="258" t="s">
        <v>14</v>
      </c>
    </row>
    <row r="19193">
      <c r="A19193" s="257"/>
      <c r="B19193" s="258" t="s">
        <v>14</v>
      </c>
    </row>
    <row r="19194">
      <c r="A19194" s="257"/>
      <c r="B19194" s="258" t="s">
        <v>14</v>
      </c>
    </row>
    <row r="19195">
      <c r="A19195" s="257"/>
      <c r="B19195" s="258" t="s">
        <v>14</v>
      </c>
    </row>
    <row r="19196">
      <c r="A19196" s="257"/>
      <c r="B19196" s="258" t="s">
        <v>14</v>
      </c>
    </row>
    <row r="19197">
      <c r="A19197" s="257"/>
      <c r="B19197" s="258" t="s">
        <v>14</v>
      </c>
    </row>
    <row r="19198">
      <c r="A19198" s="257"/>
      <c r="B19198" s="258" t="s">
        <v>14</v>
      </c>
    </row>
    <row r="19199">
      <c r="A19199" s="257"/>
      <c r="B19199" s="258" t="s">
        <v>14</v>
      </c>
    </row>
    <row r="19200">
      <c r="A19200" s="257"/>
      <c r="B19200" s="258" t="s">
        <v>14</v>
      </c>
    </row>
    <row r="19201">
      <c r="A19201" s="257"/>
      <c r="B19201" s="258" t="s">
        <v>14</v>
      </c>
    </row>
    <row r="19202">
      <c r="A19202" s="257"/>
      <c r="B19202" s="258" t="s">
        <v>14</v>
      </c>
    </row>
    <row r="19203">
      <c r="A19203" s="257"/>
      <c r="B19203" s="258" t="s">
        <v>14</v>
      </c>
    </row>
    <row r="19204">
      <c r="A19204" s="257"/>
      <c r="B19204" s="258" t="s">
        <v>14</v>
      </c>
    </row>
    <row r="19205">
      <c r="A19205" s="257"/>
      <c r="B19205" s="258" t="s">
        <v>14</v>
      </c>
    </row>
    <row r="19206">
      <c r="A19206" s="257"/>
      <c r="B19206" s="258" t="s">
        <v>14</v>
      </c>
    </row>
    <row r="19207">
      <c r="A19207" s="257"/>
      <c r="B19207" s="258" t="s">
        <v>14</v>
      </c>
    </row>
    <row r="19208">
      <c r="A19208" s="257"/>
      <c r="B19208" s="258" t="s">
        <v>14</v>
      </c>
    </row>
    <row r="19209">
      <c r="A19209" s="257"/>
      <c r="B19209" s="258" t="s">
        <v>14</v>
      </c>
    </row>
    <row r="19210">
      <c r="A19210" s="257"/>
      <c r="B19210" s="258" t="s">
        <v>14</v>
      </c>
    </row>
    <row r="19211">
      <c r="A19211" s="257"/>
      <c r="B19211" s="258" t="s">
        <v>14</v>
      </c>
    </row>
    <row r="19212">
      <c r="A19212" s="257"/>
      <c r="B19212" s="258" t="s">
        <v>14</v>
      </c>
    </row>
    <row r="19213">
      <c r="A19213" s="257"/>
      <c r="B19213" s="258" t="s">
        <v>14</v>
      </c>
    </row>
    <row r="19214">
      <c r="A19214" s="257"/>
      <c r="B19214" s="258" t="s">
        <v>14</v>
      </c>
    </row>
    <row r="19215">
      <c r="A19215" s="257"/>
      <c r="B19215" s="258" t="s">
        <v>14</v>
      </c>
    </row>
    <row r="19216">
      <c r="A19216" s="257"/>
      <c r="B19216" s="258" t="s">
        <v>14</v>
      </c>
    </row>
    <row r="19217">
      <c r="A19217" s="257"/>
      <c r="B19217" s="258" t="s">
        <v>14</v>
      </c>
    </row>
    <row r="19218">
      <c r="A19218" s="257"/>
      <c r="B19218" s="258" t="s">
        <v>14</v>
      </c>
    </row>
    <row r="19219">
      <c r="A19219" s="257"/>
      <c r="B19219" s="258" t="s">
        <v>14</v>
      </c>
    </row>
    <row r="19220">
      <c r="A19220" s="257"/>
      <c r="B19220" s="258" t="s">
        <v>14</v>
      </c>
    </row>
    <row r="19221">
      <c r="A19221" s="257"/>
      <c r="B19221" s="258" t="s">
        <v>14</v>
      </c>
    </row>
    <row r="19222">
      <c r="A19222" s="257"/>
      <c r="B19222" s="258" t="s">
        <v>14</v>
      </c>
    </row>
    <row r="19223">
      <c r="A19223" s="257"/>
      <c r="B19223" s="258" t="s">
        <v>14</v>
      </c>
    </row>
    <row r="19224">
      <c r="A19224" s="257"/>
      <c r="B19224" s="258" t="s">
        <v>14</v>
      </c>
    </row>
    <row r="19225">
      <c r="A19225" s="257"/>
      <c r="B19225" s="258" t="s">
        <v>14</v>
      </c>
    </row>
    <row r="19226">
      <c r="A19226" s="257"/>
      <c r="B19226" s="258" t="s">
        <v>14</v>
      </c>
    </row>
    <row r="19227">
      <c r="A19227" s="257"/>
      <c r="B19227" s="258" t="s">
        <v>14</v>
      </c>
    </row>
    <row r="19228">
      <c r="A19228" s="257"/>
      <c r="B19228" s="258" t="s">
        <v>14</v>
      </c>
    </row>
    <row r="19229">
      <c r="A19229" s="257"/>
      <c r="B19229" s="258" t="s">
        <v>14</v>
      </c>
    </row>
    <row r="19230">
      <c r="A19230" s="257"/>
      <c r="B19230" s="258" t="s">
        <v>14</v>
      </c>
    </row>
    <row r="19231">
      <c r="A19231" s="257"/>
      <c r="B19231" s="258" t="s">
        <v>14</v>
      </c>
    </row>
    <row r="19232">
      <c r="A19232" s="257"/>
      <c r="B19232" s="258" t="s">
        <v>14</v>
      </c>
    </row>
    <row r="19233">
      <c r="A19233" s="257"/>
      <c r="B19233" s="258" t="s">
        <v>14</v>
      </c>
    </row>
    <row r="19234">
      <c r="A19234" s="257"/>
      <c r="B19234" s="258" t="s">
        <v>14</v>
      </c>
    </row>
    <row r="19235">
      <c r="A19235" s="257"/>
      <c r="B19235" s="258" t="s">
        <v>14</v>
      </c>
    </row>
    <row r="19236">
      <c r="A19236" s="257"/>
      <c r="B19236" s="258" t="s">
        <v>14</v>
      </c>
    </row>
    <row r="19237">
      <c r="A19237" s="257"/>
      <c r="B19237" s="258" t="s">
        <v>14</v>
      </c>
    </row>
    <row r="19238">
      <c r="A19238" s="257"/>
      <c r="B19238" s="258" t="s">
        <v>14</v>
      </c>
    </row>
    <row r="19239">
      <c r="A19239" s="257"/>
      <c r="B19239" s="258" t="s">
        <v>14</v>
      </c>
    </row>
    <row r="19240">
      <c r="A19240" s="257"/>
      <c r="B19240" s="258" t="s">
        <v>14</v>
      </c>
    </row>
    <row r="19241">
      <c r="A19241" s="257"/>
      <c r="B19241" s="258" t="s">
        <v>14</v>
      </c>
    </row>
    <row r="19242">
      <c r="A19242" s="257"/>
      <c r="B19242" s="258" t="s">
        <v>14</v>
      </c>
    </row>
    <row r="19243">
      <c r="A19243" s="257"/>
      <c r="B19243" s="258" t="s">
        <v>14</v>
      </c>
    </row>
    <row r="19244">
      <c r="A19244" s="257"/>
      <c r="B19244" s="258" t="s">
        <v>14</v>
      </c>
    </row>
    <row r="19245">
      <c r="A19245" s="257"/>
      <c r="B19245" s="258" t="s">
        <v>14</v>
      </c>
    </row>
    <row r="19246">
      <c r="A19246" s="257"/>
      <c r="B19246" s="258" t="s">
        <v>14</v>
      </c>
    </row>
    <row r="19247">
      <c r="A19247" s="257"/>
      <c r="B19247" s="258" t="s">
        <v>14</v>
      </c>
    </row>
    <row r="19248">
      <c r="A19248" s="257"/>
      <c r="B19248" s="258" t="s">
        <v>14</v>
      </c>
    </row>
    <row r="19249">
      <c r="A19249" s="257"/>
      <c r="B19249" s="258" t="s">
        <v>14</v>
      </c>
    </row>
    <row r="19250">
      <c r="A19250" s="257"/>
      <c r="B19250" s="258" t="s">
        <v>14</v>
      </c>
    </row>
    <row r="19251">
      <c r="A19251" s="257"/>
      <c r="B19251" s="258" t="s">
        <v>14</v>
      </c>
    </row>
    <row r="19252">
      <c r="A19252" s="257"/>
      <c r="B19252" s="258" t="s">
        <v>14</v>
      </c>
    </row>
    <row r="19253">
      <c r="A19253" s="257"/>
      <c r="B19253" s="258" t="s">
        <v>14</v>
      </c>
    </row>
    <row r="19254">
      <c r="A19254" s="257"/>
      <c r="B19254" s="258" t="s">
        <v>14</v>
      </c>
    </row>
    <row r="19255">
      <c r="A19255" s="257"/>
      <c r="B19255" s="258" t="s">
        <v>14</v>
      </c>
    </row>
    <row r="19256">
      <c r="A19256" s="257"/>
      <c r="B19256" s="258" t="s">
        <v>14</v>
      </c>
    </row>
    <row r="19257">
      <c r="A19257" s="257"/>
      <c r="B19257" s="258" t="s">
        <v>14</v>
      </c>
    </row>
    <row r="19258">
      <c r="A19258" s="257"/>
      <c r="B19258" s="258" t="s">
        <v>14</v>
      </c>
    </row>
    <row r="19259">
      <c r="A19259" s="257"/>
      <c r="B19259" s="258" t="s">
        <v>14</v>
      </c>
    </row>
    <row r="19260">
      <c r="A19260" s="257"/>
      <c r="B19260" s="258" t="s">
        <v>14</v>
      </c>
    </row>
    <row r="19261">
      <c r="A19261" s="257"/>
      <c r="B19261" s="258" t="s">
        <v>14</v>
      </c>
    </row>
    <row r="19262">
      <c r="A19262" s="257"/>
      <c r="B19262" s="258" t="s">
        <v>14</v>
      </c>
    </row>
    <row r="19263">
      <c r="A19263" s="257"/>
      <c r="B19263" s="258" t="s">
        <v>14</v>
      </c>
    </row>
    <row r="19264">
      <c r="A19264" s="257"/>
      <c r="B19264" s="258" t="s">
        <v>14</v>
      </c>
    </row>
    <row r="19265">
      <c r="A19265" s="257"/>
      <c r="B19265" s="258" t="s">
        <v>14</v>
      </c>
    </row>
    <row r="19266">
      <c r="A19266" s="257"/>
      <c r="B19266" s="258" t="s">
        <v>14</v>
      </c>
    </row>
    <row r="19267">
      <c r="A19267" s="257"/>
      <c r="B19267" s="258" t="s">
        <v>14</v>
      </c>
    </row>
    <row r="19268">
      <c r="A19268" s="257"/>
      <c r="B19268" s="258" t="s">
        <v>14</v>
      </c>
    </row>
    <row r="19269">
      <c r="A19269" s="257"/>
      <c r="B19269" s="258" t="s">
        <v>14</v>
      </c>
    </row>
    <row r="19270">
      <c r="A19270" s="257"/>
      <c r="B19270" s="258" t="s">
        <v>14</v>
      </c>
    </row>
    <row r="19271">
      <c r="A19271" s="257"/>
      <c r="B19271" s="258" t="s">
        <v>14</v>
      </c>
    </row>
    <row r="19272">
      <c r="A19272" s="257"/>
      <c r="B19272" s="258" t="s">
        <v>14</v>
      </c>
    </row>
    <row r="19273">
      <c r="A19273" s="257"/>
      <c r="B19273" s="258" t="s">
        <v>14</v>
      </c>
    </row>
    <row r="19274">
      <c r="A19274" s="257"/>
      <c r="B19274" s="258" t="s">
        <v>14</v>
      </c>
    </row>
    <row r="19275">
      <c r="A19275" s="257"/>
      <c r="B19275" s="258" t="s">
        <v>14</v>
      </c>
    </row>
    <row r="19276">
      <c r="A19276" s="257"/>
      <c r="B19276" s="258" t="s">
        <v>14</v>
      </c>
    </row>
    <row r="19277">
      <c r="A19277" s="257"/>
      <c r="B19277" s="258" t="s">
        <v>14</v>
      </c>
    </row>
    <row r="19278">
      <c r="A19278" s="257"/>
      <c r="B19278" s="258" t="s">
        <v>14</v>
      </c>
    </row>
    <row r="19279">
      <c r="A19279" s="257"/>
      <c r="B19279" s="258" t="s">
        <v>14</v>
      </c>
    </row>
    <row r="19280">
      <c r="A19280" s="257"/>
      <c r="B19280" s="258" t="s">
        <v>14</v>
      </c>
    </row>
    <row r="19281">
      <c r="A19281" s="257"/>
      <c r="B19281" s="258" t="s">
        <v>14</v>
      </c>
    </row>
    <row r="19282">
      <c r="A19282" s="257"/>
      <c r="B19282" s="258" t="s">
        <v>14</v>
      </c>
    </row>
    <row r="19283">
      <c r="A19283" s="257"/>
      <c r="B19283" s="258" t="s">
        <v>14</v>
      </c>
    </row>
    <row r="19284">
      <c r="A19284" s="257"/>
      <c r="B19284" s="258" t="s">
        <v>14</v>
      </c>
    </row>
    <row r="19285">
      <c r="A19285" s="257"/>
      <c r="B19285" s="258" t="s">
        <v>14</v>
      </c>
    </row>
    <row r="19286">
      <c r="A19286" s="257"/>
      <c r="B19286" s="258" t="s">
        <v>14</v>
      </c>
    </row>
    <row r="19287">
      <c r="A19287" s="257"/>
      <c r="B19287" s="258" t="s">
        <v>14</v>
      </c>
    </row>
    <row r="19288">
      <c r="A19288" s="257"/>
      <c r="B19288" s="258" t="s">
        <v>14</v>
      </c>
    </row>
    <row r="19289">
      <c r="A19289" s="257"/>
      <c r="B19289" s="258" t="s">
        <v>14</v>
      </c>
    </row>
    <row r="19290">
      <c r="A19290" s="257"/>
      <c r="B19290" s="258" t="s">
        <v>14</v>
      </c>
    </row>
    <row r="19291">
      <c r="A19291" s="257"/>
      <c r="B19291" s="258" t="s">
        <v>14</v>
      </c>
    </row>
    <row r="19292">
      <c r="A19292" s="257"/>
      <c r="B19292" s="258" t="s">
        <v>14</v>
      </c>
    </row>
    <row r="19293">
      <c r="A19293" s="257"/>
      <c r="B19293" s="258" t="s">
        <v>14</v>
      </c>
    </row>
    <row r="19294">
      <c r="A19294" s="257"/>
      <c r="B19294" s="258" t="s">
        <v>14</v>
      </c>
    </row>
    <row r="19295">
      <c r="A19295" s="257"/>
      <c r="B19295" s="258" t="s">
        <v>14</v>
      </c>
    </row>
    <row r="19296">
      <c r="A19296" s="257"/>
      <c r="B19296" s="258" t="s">
        <v>14</v>
      </c>
    </row>
    <row r="19297">
      <c r="A19297" s="257"/>
      <c r="B19297" s="258" t="s">
        <v>14</v>
      </c>
    </row>
    <row r="19298">
      <c r="A19298" s="257"/>
      <c r="B19298" s="258" t="s">
        <v>14</v>
      </c>
    </row>
    <row r="19299">
      <c r="A19299" s="257"/>
      <c r="B19299" s="258" t="s">
        <v>14</v>
      </c>
    </row>
    <row r="19300">
      <c r="A19300" s="257"/>
      <c r="B19300" s="258" t="s">
        <v>14</v>
      </c>
    </row>
    <row r="19301">
      <c r="A19301" s="257"/>
      <c r="B19301" s="258" t="s">
        <v>14</v>
      </c>
    </row>
    <row r="19302">
      <c r="A19302" s="257"/>
      <c r="B19302" s="258" t="s">
        <v>14</v>
      </c>
    </row>
    <row r="19303">
      <c r="A19303" s="257"/>
      <c r="B19303" s="258" t="s">
        <v>14</v>
      </c>
    </row>
    <row r="19304">
      <c r="A19304" s="257"/>
      <c r="B19304" s="258" t="s">
        <v>14</v>
      </c>
    </row>
    <row r="19305">
      <c r="A19305" s="257"/>
      <c r="B19305" s="258" t="s">
        <v>14</v>
      </c>
    </row>
    <row r="19306">
      <c r="A19306" s="257"/>
      <c r="B19306" s="258" t="s">
        <v>14</v>
      </c>
    </row>
    <row r="19307">
      <c r="A19307" s="257"/>
      <c r="B19307" s="258" t="s">
        <v>14</v>
      </c>
    </row>
    <row r="19308">
      <c r="A19308" s="257"/>
      <c r="B19308" s="258" t="s">
        <v>14</v>
      </c>
    </row>
    <row r="19309">
      <c r="A19309" s="257"/>
      <c r="B19309" s="258" t="s">
        <v>14</v>
      </c>
    </row>
    <row r="19310">
      <c r="A19310" s="257"/>
      <c r="B19310" s="258" t="s">
        <v>14</v>
      </c>
    </row>
    <row r="19311">
      <c r="A19311" s="257"/>
      <c r="B19311" s="258" t="s">
        <v>14</v>
      </c>
    </row>
    <row r="19312">
      <c r="A19312" s="257"/>
      <c r="B19312" s="258" t="s">
        <v>14</v>
      </c>
    </row>
    <row r="19313">
      <c r="A19313" s="257"/>
      <c r="B19313" s="258" t="s">
        <v>14</v>
      </c>
    </row>
    <row r="19314">
      <c r="A19314" s="257"/>
      <c r="B19314" s="258" t="s">
        <v>14</v>
      </c>
    </row>
    <row r="19315">
      <c r="A19315" s="257"/>
      <c r="B19315" s="258" t="s">
        <v>14</v>
      </c>
    </row>
    <row r="19316">
      <c r="A19316" s="257"/>
      <c r="B19316" s="258" t="s">
        <v>14</v>
      </c>
    </row>
    <row r="19317">
      <c r="A19317" s="257"/>
      <c r="B19317" s="258" t="s">
        <v>14</v>
      </c>
    </row>
    <row r="19318">
      <c r="A19318" s="257"/>
      <c r="B19318" s="258" t="s">
        <v>14</v>
      </c>
    </row>
    <row r="19319">
      <c r="A19319" s="257"/>
      <c r="B19319" s="258" t="s">
        <v>14</v>
      </c>
    </row>
    <row r="19320">
      <c r="A19320" s="257"/>
      <c r="B19320" s="258" t="s">
        <v>14</v>
      </c>
    </row>
    <row r="19321">
      <c r="A19321" s="257"/>
      <c r="B19321" s="258" t="s">
        <v>14</v>
      </c>
    </row>
    <row r="19322">
      <c r="A19322" s="257"/>
      <c r="B19322" s="258" t="s">
        <v>14</v>
      </c>
    </row>
    <row r="19323">
      <c r="A19323" s="257"/>
      <c r="B19323" s="258" t="s">
        <v>14</v>
      </c>
    </row>
    <row r="19324">
      <c r="A19324" s="257"/>
      <c r="B19324" s="258" t="s">
        <v>14</v>
      </c>
    </row>
    <row r="19325">
      <c r="A19325" s="257"/>
      <c r="B19325" s="258" t="s">
        <v>14</v>
      </c>
    </row>
    <row r="19326">
      <c r="A19326" s="257"/>
      <c r="B19326" s="258" t="s">
        <v>14</v>
      </c>
    </row>
    <row r="19327">
      <c r="A19327" s="257"/>
      <c r="B19327" s="258" t="s">
        <v>14</v>
      </c>
    </row>
    <row r="19328">
      <c r="A19328" s="257"/>
      <c r="B19328" s="258" t="s">
        <v>14</v>
      </c>
    </row>
    <row r="19329">
      <c r="A19329" s="257"/>
      <c r="B19329" s="258" t="s">
        <v>14</v>
      </c>
    </row>
    <row r="19330">
      <c r="A19330" s="257"/>
      <c r="B19330" s="258" t="s">
        <v>14</v>
      </c>
    </row>
    <row r="19331">
      <c r="A19331" s="257"/>
      <c r="B19331" s="258" t="s">
        <v>14</v>
      </c>
    </row>
    <row r="19332">
      <c r="A19332" s="257"/>
      <c r="B19332" s="258" t="s">
        <v>14</v>
      </c>
    </row>
    <row r="19333">
      <c r="A19333" s="257"/>
      <c r="B19333" s="258" t="s">
        <v>14</v>
      </c>
    </row>
    <row r="19334">
      <c r="A19334" s="257"/>
      <c r="B19334" s="258" t="s">
        <v>14</v>
      </c>
    </row>
    <row r="19335">
      <c r="A19335" s="257"/>
      <c r="B19335" s="258" t="s">
        <v>14</v>
      </c>
    </row>
    <row r="19336">
      <c r="A19336" s="257"/>
      <c r="B19336" s="258" t="s">
        <v>14</v>
      </c>
    </row>
    <row r="19337">
      <c r="A19337" s="257"/>
      <c r="B19337" s="258" t="s">
        <v>14</v>
      </c>
    </row>
    <row r="19338">
      <c r="A19338" s="257"/>
      <c r="B19338" s="258" t="s">
        <v>14</v>
      </c>
    </row>
    <row r="19339">
      <c r="A19339" s="257"/>
      <c r="B19339" s="258" t="s">
        <v>14</v>
      </c>
    </row>
    <row r="19340">
      <c r="A19340" s="257"/>
      <c r="B19340" s="258" t="s">
        <v>14</v>
      </c>
    </row>
    <row r="19341">
      <c r="A19341" s="257"/>
      <c r="B19341" s="258" t="s">
        <v>14</v>
      </c>
    </row>
    <row r="19342">
      <c r="A19342" s="257"/>
      <c r="B19342" s="258" t="s">
        <v>14</v>
      </c>
    </row>
    <row r="19343">
      <c r="A19343" s="257"/>
      <c r="B19343" s="258" t="s">
        <v>14</v>
      </c>
    </row>
    <row r="19344">
      <c r="A19344" s="257"/>
      <c r="B19344" s="258" t="s">
        <v>14</v>
      </c>
    </row>
    <row r="19345">
      <c r="A19345" s="257"/>
      <c r="B19345" s="258" t="s">
        <v>14</v>
      </c>
    </row>
    <row r="19346">
      <c r="A19346" s="257"/>
      <c r="B19346" s="258" t="s">
        <v>14</v>
      </c>
    </row>
    <row r="19347">
      <c r="A19347" s="257"/>
      <c r="B19347" s="258" t="s">
        <v>14</v>
      </c>
    </row>
    <row r="19348">
      <c r="A19348" s="257"/>
      <c r="B19348" s="258" t="s">
        <v>14</v>
      </c>
    </row>
    <row r="19349">
      <c r="A19349" s="257"/>
      <c r="B19349" s="258" t="s">
        <v>14</v>
      </c>
    </row>
    <row r="19350">
      <c r="A19350" s="257"/>
      <c r="B19350" s="258" t="s">
        <v>14</v>
      </c>
    </row>
    <row r="19351">
      <c r="A19351" s="257"/>
      <c r="B19351" s="258" t="s">
        <v>14</v>
      </c>
    </row>
    <row r="19352">
      <c r="A19352" s="257"/>
      <c r="B19352" s="258" t="s">
        <v>14</v>
      </c>
    </row>
    <row r="19353">
      <c r="A19353" s="257"/>
      <c r="B19353" s="258" t="s">
        <v>14</v>
      </c>
    </row>
    <row r="19354">
      <c r="A19354" s="257"/>
      <c r="B19354" s="258" t="s">
        <v>14</v>
      </c>
    </row>
    <row r="19355">
      <c r="A19355" s="257"/>
      <c r="B19355" s="258" t="s">
        <v>14</v>
      </c>
    </row>
    <row r="19356">
      <c r="A19356" s="257"/>
      <c r="B19356" s="258" t="s">
        <v>14</v>
      </c>
    </row>
    <row r="19357">
      <c r="A19357" s="257"/>
      <c r="B19357" s="258" t="s">
        <v>14</v>
      </c>
    </row>
    <row r="19358">
      <c r="A19358" s="257"/>
      <c r="B19358" s="258" t="s">
        <v>14</v>
      </c>
    </row>
    <row r="19359">
      <c r="A19359" s="257"/>
      <c r="B19359" s="258" t="s">
        <v>14</v>
      </c>
    </row>
    <row r="19360">
      <c r="A19360" s="257"/>
      <c r="B19360" s="258" t="s">
        <v>14</v>
      </c>
    </row>
    <row r="19361">
      <c r="A19361" s="257"/>
      <c r="B19361" s="258" t="s">
        <v>14</v>
      </c>
    </row>
    <row r="19362">
      <c r="A19362" s="257"/>
      <c r="B19362" s="258" t="s">
        <v>14</v>
      </c>
    </row>
    <row r="19363">
      <c r="A19363" s="257"/>
      <c r="B19363" s="258" t="s">
        <v>14</v>
      </c>
    </row>
    <row r="19364">
      <c r="A19364" s="257"/>
      <c r="B19364" s="258" t="s">
        <v>14</v>
      </c>
    </row>
    <row r="19365">
      <c r="A19365" s="257"/>
      <c r="B19365" s="258" t="s">
        <v>14</v>
      </c>
    </row>
    <row r="19366">
      <c r="A19366" s="257"/>
      <c r="B19366" s="258" t="s">
        <v>14</v>
      </c>
    </row>
    <row r="19367">
      <c r="A19367" s="257"/>
      <c r="B19367" s="258" t="s">
        <v>14</v>
      </c>
    </row>
    <row r="19368">
      <c r="A19368" s="257"/>
      <c r="B19368" s="258" t="s">
        <v>14</v>
      </c>
    </row>
    <row r="19369">
      <c r="A19369" s="257"/>
      <c r="B19369" s="258" t="s">
        <v>14</v>
      </c>
    </row>
    <row r="19370">
      <c r="A19370" s="257"/>
      <c r="B19370" s="258" t="s">
        <v>14</v>
      </c>
    </row>
    <row r="19371">
      <c r="A19371" s="257"/>
      <c r="B19371" s="258" t="s">
        <v>14</v>
      </c>
    </row>
    <row r="19372">
      <c r="A19372" s="257"/>
      <c r="B19372" s="258" t="s">
        <v>14</v>
      </c>
    </row>
    <row r="19373">
      <c r="A19373" s="257"/>
      <c r="B19373" s="258" t="s">
        <v>14</v>
      </c>
    </row>
    <row r="19374">
      <c r="A19374" s="257"/>
      <c r="B19374" s="258" t="s">
        <v>14</v>
      </c>
    </row>
    <row r="19375">
      <c r="A19375" s="257"/>
      <c r="B19375" s="258" t="s">
        <v>14</v>
      </c>
    </row>
    <row r="19376">
      <c r="A19376" s="257"/>
      <c r="B19376" s="258" t="s">
        <v>14</v>
      </c>
    </row>
    <row r="19377">
      <c r="A19377" s="257"/>
      <c r="B19377" s="258" t="s">
        <v>14</v>
      </c>
    </row>
    <row r="19378">
      <c r="A19378" s="257"/>
      <c r="B19378" s="258" t="s">
        <v>14</v>
      </c>
    </row>
    <row r="19379">
      <c r="A19379" s="257"/>
      <c r="B19379" s="258" t="s">
        <v>14</v>
      </c>
    </row>
    <row r="19380">
      <c r="A19380" s="257"/>
      <c r="B19380" s="258" t="s">
        <v>14</v>
      </c>
    </row>
    <row r="19381">
      <c r="A19381" s="257"/>
      <c r="B19381" s="258" t="s">
        <v>14</v>
      </c>
    </row>
    <row r="19382">
      <c r="A19382" s="257"/>
      <c r="B19382" s="258" t="s">
        <v>14</v>
      </c>
    </row>
    <row r="19383">
      <c r="A19383" s="257"/>
      <c r="B19383" s="258" t="s">
        <v>14</v>
      </c>
    </row>
    <row r="19384">
      <c r="A19384" s="257"/>
      <c r="B19384" s="258" t="s">
        <v>14</v>
      </c>
    </row>
    <row r="19385">
      <c r="A19385" s="257"/>
      <c r="B19385" s="258" t="s">
        <v>14</v>
      </c>
    </row>
    <row r="19386">
      <c r="A19386" s="257"/>
      <c r="B19386" s="258" t="s">
        <v>14</v>
      </c>
    </row>
    <row r="19387">
      <c r="A19387" s="257"/>
      <c r="B19387" s="258" t="s">
        <v>14</v>
      </c>
    </row>
    <row r="19388">
      <c r="A19388" s="257"/>
      <c r="B19388" s="258" t="s">
        <v>14</v>
      </c>
    </row>
    <row r="19389">
      <c r="A19389" s="257"/>
      <c r="B19389" s="258" t="s">
        <v>14</v>
      </c>
    </row>
    <row r="19390">
      <c r="A19390" s="257"/>
      <c r="B19390" s="258" t="s">
        <v>14</v>
      </c>
    </row>
    <row r="19391">
      <c r="A19391" s="257"/>
      <c r="B19391" s="258" t="s">
        <v>14</v>
      </c>
    </row>
    <row r="19392">
      <c r="A19392" s="257"/>
      <c r="B19392" s="258" t="s">
        <v>14</v>
      </c>
    </row>
    <row r="19393">
      <c r="A19393" s="257"/>
      <c r="B19393" s="258" t="s">
        <v>14</v>
      </c>
    </row>
    <row r="19394">
      <c r="A19394" s="257"/>
      <c r="B19394" s="258" t="s">
        <v>14</v>
      </c>
    </row>
    <row r="19395">
      <c r="A19395" s="257"/>
      <c r="B19395" s="258" t="s">
        <v>14</v>
      </c>
    </row>
    <row r="19396">
      <c r="A19396" s="257"/>
      <c r="B19396" s="258" t="s">
        <v>14</v>
      </c>
    </row>
    <row r="19397">
      <c r="A19397" s="257"/>
      <c r="B19397" s="258" t="s">
        <v>14</v>
      </c>
    </row>
    <row r="19398">
      <c r="A19398" s="257"/>
      <c r="B19398" s="258" t="s">
        <v>14</v>
      </c>
    </row>
    <row r="19399">
      <c r="A19399" s="257"/>
      <c r="B19399" s="258" t="s">
        <v>14</v>
      </c>
    </row>
    <row r="19400">
      <c r="A19400" s="257"/>
      <c r="B19400" s="258" t="s">
        <v>14</v>
      </c>
    </row>
    <row r="19401">
      <c r="A19401" s="257"/>
      <c r="B19401" s="258" t="s">
        <v>14</v>
      </c>
    </row>
    <row r="19402">
      <c r="A19402" s="257"/>
      <c r="B19402" s="258" t="s">
        <v>14</v>
      </c>
    </row>
    <row r="19403">
      <c r="A19403" s="257"/>
      <c r="B19403" s="258" t="s">
        <v>14</v>
      </c>
    </row>
    <row r="19404">
      <c r="A19404" s="257"/>
      <c r="B19404" s="258" t="s">
        <v>14</v>
      </c>
    </row>
    <row r="19405">
      <c r="A19405" s="257"/>
      <c r="B19405" s="258" t="s">
        <v>14</v>
      </c>
    </row>
    <row r="19406">
      <c r="A19406" s="257"/>
      <c r="B19406" s="258" t="s">
        <v>14</v>
      </c>
    </row>
    <row r="19407">
      <c r="A19407" s="257"/>
      <c r="B19407" s="258" t="s">
        <v>14</v>
      </c>
    </row>
    <row r="19408">
      <c r="A19408" s="257"/>
      <c r="B19408" s="258" t="s">
        <v>14</v>
      </c>
    </row>
    <row r="19409">
      <c r="A19409" s="257"/>
      <c r="B19409" s="258" t="s">
        <v>14</v>
      </c>
    </row>
    <row r="19410">
      <c r="A19410" s="257"/>
      <c r="B19410" s="258" t="s">
        <v>14</v>
      </c>
    </row>
    <row r="19411">
      <c r="A19411" s="257"/>
      <c r="B19411" s="258" t="s">
        <v>14</v>
      </c>
    </row>
    <row r="19412">
      <c r="A19412" s="257"/>
      <c r="B19412" s="258" t="s">
        <v>14</v>
      </c>
    </row>
    <row r="19413">
      <c r="A19413" s="257"/>
      <c r="B19413" s="258" t="s">
        <v>14</v>
      </c>
    </row>
    <row r="19414">
      <c r="A19414" s="257"/>
      <c r="B19414" s="258" t="s">
        <v>14</v>
      </c>
    </row>
    <row r="19415">
      <c r="A19415" s="257"/>
      <c r="B19415" s="258" t="s">
        <v>14</v>
      </c>
    </row>
    <row r="19416">
      <c r="A19416" s="257"/>
      <c r="B19416" s="258" t="s">
        <v>14</v>
      </c>
    </row>
    <row r="19417">
      <c r="A19417" s="257"/>
      <c r="B19417" s="258" t="s">
        <v>14</v>
      </c>
    </row>
    <row r="19418">
      <c r="A19418" s="257"/>
      <c r="B19418" s="258" t="s">
        <v>14</v>
      </c>
    </row>
    <row r="19419">
      <c r="A19419" s="257"/>
      <c r="B19419" s="258" t="s">
        <v>14</v>
      </c>
    </row>
    <row r="19420">
      <c r="A19420" s="257"/>
      <c r="B19420" s="258" t="s">
        <v>14</v>
      </c>
    </row>
    <row r="19421">
      <c r="A19421" s="257"/>
      <c r="B19421" s="258" t="s">
        <v>14</v>
      </c>
    </row>
    <row r="19422">
      <c r="A19422" s="257"/>
      <c r="B19422" s="258" t="s">
        <v>14</v>
      </c>
    </row>
    <row r="19423">
      <c r="A19423" s="257"/>
      <c r="B19423" s="258" t="s">
        <v>14</v>
      </c>
    </row>
    <row r="19424">
      <c r="A19424" s="257"/>
      <c r="B19424" s="258" t="s">
        <v>14</v>
      </c>
    </row>
    <row r="19425">
      <c r="A19425" s="257"/>
      <c r="B19425" s="258" t="s">
        <v>14</v>
      </c>
    </row>
    <row r="19426">
      <c r="A19426" s="257"/>
      <c r="B19426" s="258" t="s">
        <v>14</v>
      </c>
    </row>
    <row r="19427">
      <c r="A19427" s="257"/>
      <c r="B19427" s="258" t="s">
        <v>14</v>
      </c>
    </row>
    <row r="19428">
      <c r="A19428" s="257"/>
      <c r="B19428" s="258" t="s">
        <v>14</v>
      </c>
    </row>
    <row r="19429">
      <c r="A19429" s="257"/>
      <c r="B19429" s="258" t="s">
        <v>14</v>
      </c>
    </row>
    <row r="19430">
      <c r="A19430" s="257"/>
      <c r="B19430" s="258" t="s">
        <v>14</v>
      </c>
    </row>
    <row r="19431">
      <c r="A19431" s="257"/>
      <c r="B19431" s="258" t="s">
        <v>14</v>
      </c>
    </row>
    <row r="19432">
      <c r="A19432" s="257"/>
      <c r="B19432" s="258" t="s">
        <v>14</v>
      </c>
    </row>
    <row r="19433">
      <c r="A19433" s="257"/>
      <c r="B19433" s="258" t="s">
        <v>14</v>
      </c>
    </row>
    <row r="19434">
      <c r="A19434" s="257"/>
      <c r="B19434" s="258" t="s">
        <v>14</v>
      </c>
    </row>
    <row r="19435">
      <c r="A19435" s="257"/>
      <c r="B19435" s="258" t="s">
        <v>14</v>
      </c>
    </row>
    <row r="19436">
      <c r="A19436" s="257"/>
      <c r="B19436" s="258" t="s">
        <v>14</v>
      </c>
    </row>
    <row r="19437">
      <c r="A19437" s="257"/>
      <c r="B19437" s="258" t="s">
        <v>14</v>
      </c>
    </row>
    <row r="19438">
      <c r="A19438" s="257"/>
      <c r="B19438" s="258" t="s">
        <v>14</v>
      </c>
    </row>
    <row r="19439">
      <c r="A19439" s="257"/>
      <c r="B19439" s="258" t="s">
        <v>14</v>
      </c>
    </row>
    <row r="19440">
      <c r="A19440" s="257"/>
      <c r="B19440" s="258" t="s">
        <v>14</v>
      </c>
    </row>
    <row r="19441">
      <c r="A19441" s="257"/>
      <c r="B19441" s="258" t="s">
        <v>14</v>
      </c>
    </row>
    <row r="19442">
      <c r="A19442" s="257"/>
      <c r="B19442" s="258" t="s">
        <v>14</v>
      </c>
    </row>
    <row r="19443">
      <c r="A19443" s="257"/>
      <c r="B19443" s="258" t="s">
        <v>14</v>
      </c>
    </row>
    <row r="19444">
      <c r="A19444" s="257"/>
      <c r="B19444" s="258" t="s">
        <v>14</v>
      </c>
    </row>
    <row r="19445">
      <c r="A19445" s="257"/>
      <c r="B19445" s="258" t="s">
        <v>14</v>
      </c>
    </row>
    <row r="19446">
      <c r="A19446" s="257"/>
      <c r="B19446" s="258" t="s">
        <v>14</v>
      </c>
    </row>
    <row r="19447">
      <c r="A19447" s="257"/>
      <c r="B19447" s="258" t="s">
        <v>14</v>
      </c>
    </row>
    <row r="19448">
      <c r="A19448" s="257"/>
      <c r="B19448" s="258" t="s">
        <v>14</v>
      </c>
    </row>
    <row r="19449">
      <c r="A19449" s="257"/>
      <c r="B19449" s="258" t="s">
        <v>14</v>
      </c>
    </row>
    <row r="19450">
      <c r="A19450" s="257"/>
      <c r="B19450" s="258" t="s">
        <v>14</v>
      </c>
    </row>
    <row r="19451">
      <c r="A19451" s="257"/>
      <c r="B19451" s="258" t="s">
        <v>14</v>
      </c>
    </row>
    <row r="19452">
      <c r="A19452" s="257"/>
      <c r="B19452" s="258" t="s">
        <v>14</v>
      </c>
    </row>
    <row r="19453">
      <c r="A19453" s="257"/>
      <c r="B19453" s="258" t="s">
        <v>14</v>
      </c>
    </row>
    <row r="19454">
      <c r="A19454" s="257"/>
      <c r="B19454" s="258" t="s">
        <v>14</v>
      </c>
    </row>
    <row r="19455">
      <c r="A19455" s="257"/>
      <c r="B19455" s="258" t="s">
        <v>14</v>
      </c>
    </row>
    <row r="19456">
      <c r="A19456" s="257"/>
      <c r="B19456" s="258" t="s">
        <v>14</v>
      </c>
    </row>
    <row r="19457">
      <c r="A19457" s="257"/>
      <c r="B19457" s="258" t="s">
        <v>14</v>
      </c>
    </row>
    <row r="19458">
      <c r="A19458" s="257"/>
      <c r="B19458" s="258" t="s">
        <v>14</v>
      </c>
    </row>
    <row r="19459">
      <c r="A19459" s="257"/>
      <c r="B19459" s="258" t="s">
        <v>14</v>
      </c>
    </row>
    <row r="19460">
      <c r="A19460" s="257"/>
      <c r="B19460" s="258" t="s">
        <v>14</v>
      </c>
    </row>
    <row r="19461">
      <c r="A19461" s="257"/>
      <c r="B19461" s="258" t="s">
        <v>14</v>
      </c>
    </row>
    <row r="19462">
      <c r="A19462" s="257"/>
      <c r="B19462" s="258" t="s">
        <v>14</v>
      </c>
    </row>
    <row r="19463">
      <c r="A19463" s="257"/>
      <c r="B19463" s="258" t="s">
        <v>14</v>
      </c>
    </row>
    <row r="19464">
      <c r="A19464" s="257"/>
      <c r="B19464" s="258" t="s">
        <v>14</v>
      </c>
    </row>
    <row r="19465">
      <c r="A19465" s="257"/>
      <c r="B19465" s="258" t="s">
        <v>14</v>
      </c>
    </row>
    <row r="19466">
      <c r="A19466" s="257"/>
      <c r="B19466" s="258" t="s">
        <v>14</v>
      </c>
    </row>
    <row r="19467">
      <c r="A19467" s="257"/>
      <c r="B19467" s="258" t="s">
        <v>14</v>
      </c>
    </row>
    <row r="19468">
      <c r="A19468" s="257"/>
      <c r="B19468" s="258" t="s">
        <v>14</v>
      </c>
    </row>
    <row r="19469">
      <c r="A19469" s="257"/>
      <c r="B19469" s="258" t="s">
        <v>14</v>
      </c>
    </row>
    <row r="19470">
      <c r="A19470" s="257"/>
      <c r="B19470" s="258" t="s">
        <v>14</v>
      </c>
    </row>
    <row r="19471">
      <c r="A19471" s="257"/>
      <c r="B19471" s="258" t="s">
        <v>14</v>
      </c>
    </row>
    <row r="19472">
      <c r="A19472" s="257"/>
      <c r="B19472" s="258" t="s">
        <v>14</v>
      </c>
    </row>
    <row r="19473">
      <c r="A19473" s="257"/>
      <c r="B19473" s="258" t="s">
        <v>14</v>
      </c>
    </row>
    <row r="19474">
      <c r="A19474" s="257"/>
      <c r="B19474" s="258" t="s">
        <v>14</v>
      </c>
    </row>
    <row r="19475">
      <c r="A19475" s="257"/>
      <c r="B19475" s="258" t="s">
        <v>14</v>
      </c>
    </row>
    <row r="19476">
      <c r="A19476" s="257"/>
      <c r="B19476" s="258" t="s">
        <v>14</v>
      </c>
    </row>
    <row r="19477">
      <c r="A19477" s="257"/>
      <c r="B19477" s="258" t="s">
        <v>14</v>
      </c>
    </row>
    <row r="19478">
      <c r="A19478" s="257"/>
      <c r="B19478" s="258" t="s">
        <v>14</v>
      </c>
    </row>
    <row r="19479">
      <c r="A19479" s="257"/>
      <c r="B19479" s="258" t="s">
        <v>14</v>
      </c>
    </row>
    <row r="19480">
      <c r="A19480" s="257"/>
      <c r="B19480" s="258" t="s">
        <v>14</v>
      </c>
    </row>
    <row r="19481">
      <c r="A19481" s="257"/>
      <c r="B19481" s="258" t="s">
        <v>14</v>
      </c>
    </row>
    <row r="19482">
      <c r="A19482" s="257"/>
      <c r="B19482" s="258" t="s">
        <v>14</v>
      </c>
    </row>
    <row r="19483">
      <c r="A19483" s="257"/>
      <c r="B19483" s="258" t="s">
        <v>14</v>
      </c>
    </row>
    <row r="19484">
      <c r="A19484" s="257"/>
      <c r="B19484" s="258" t="s">
        <v>14</v>
      </c>
    </row>
    <row r="19485">
      <c r="A19485" s="257"/>
      <c r="B19485" s="258" t="s">
        <v>14</v>
      </c>
    </row>
    <row r="19486">
      <c r="A19486" s="257"/>
      <c r="B19486" s="258" t="s">
        <v>14</v>
      </c>
    </row>
    <row r="19487">
      <c r="A19487" s="257"/>
      <c r="B19487" s="258" t="s">
        <v>14</v>
      </c>
    </row>
    <row r="19488">
      <c r="A19488" s="257"/>
      <c r="B19488" s="258" t="s">
        <v>14</v>
      </c>
    </row>
    <row r="19489">
      <c r="A19489" s="257"/>
      <c r="B19489" s="258" t="s">
        <v>14</v>
      </c>
    </row>
    <row r="19490">
      <c r="A19490" s="257"/>
      <c r="B19490" s="258" t="s">
        <v>14</v>
      </c>
    </row>
    <row r="19491">
      <c r="A19491" s="257"/>
      <c r="B19491" s="258" t="s">
        <v>14</v>
      </c>
    </row>
    <row r="19492">
      <c r="A19492" s="257"/>
      <c r="B19492" s="258" t="s">
        <v>14</v>
      </c>
    </row>
    <row r="19493">
      <c r="A19493" s="257"/>
      <c r="B19493" s="258" t="s">
        <v>14</v>
      </c>
    </row>
    <row r="19494">
      <c r="A19494" s="257"/>
      <c r="B19494" s="258" t="s">
        <v>14</v>
      </c>
    </row>
    <row r="19495">
      <c r="A19495" s="257"/>
      <c r="B19495" s="258" t="s">
        <v>14</v>
      </c>
    </row>
    <row r="19496">
      <c r="A19496" s="257"/>
      <c r="B19496" s="258" t="s">
        <v>14</v>
      </c>
    </row>
    <row r="19497">
      <c r="A19497" s="257"/>
      <c r="B19497" s="258" t="s">
        <v>14</v>
      </c>
    </row>
    <row r="19498">
      <c r="A19498" s="257"/>
      <c r="B19498" s="258" t="s">
        <v>14</v>
      </c>
    </row>
    <row r="19499">
      <c r="A19499" s="257"/>
      <c r="B19499" s="258" t="s">
        <v>14</v>
      </c>
    </row>
    <row r="19500">
      <c r="A19500" s="257"/>
      <c r="B19500" s="258" t="s">
        <v>14</v>
      </c>
    </row>
    <row r="19501">
      <c r="A19501" s="257"/>
      <c r="B19501" s="258" t="s">
        <v>14</v>
      </c>
    </row>
    <row r="19502">
      <c r="A19502" s="257"/>
      <c r="B19502" s="258" t="s">
        <v>14</v>
      </c>
    </row>
    <row r="19503">
      <c r="A19503" s="257"/>
      <c r="B19503" s="258" t="s">
        <v>14</v>
      </c>
    </row>
    <row r="19504">
      <c r="A19504" s="257"/>
      <c r="B19504" s="258" t="s">
        <v>14</v>
      </c>
    </row>
    <row r="19505">
      <c r="A19505" s="257"/>
      <c r="B19505" s="258" t="s">
        <v>14</v>
      </c>
    </row>
    <row r="19506">
      <c r="A19506" s="257"/>
      <c r="B19506" s="258" t="s">
        <v>14</v>
      </c>
    </row>
    <row r="19507">
      <c r="A19507" s="257"/>
      <c r="B19507" s="258" t="s">
        <v>14</v>
      </c>
    </row>
    <row r="19508">
      <c r="A19508" s="257"/>
      <c r="B19508" s="258" t="s">
        <v>14</v>
      </c>
    </row>
    <row r="19509">
      <c r="A19509" s="257"/>
      <c r="B19509" s="258" t="s">
        <v>14</v>
      </c>
    </row>
    <row r="19510">
      <c r="A19510" s="257"/>
      <c r="B19510" s="258" t="s">
        <v>14</v>
      </c>
    </row>
    <row r="19511">
      <c r="A19511" s="257"/>
      <c r="B19511" s="258" t="s">
        <v>14</v>
      </c>
    </row>
    <row r="19512">
      <c r="A19512" s="257"/>
      <c r="B19512" s="258" t="s">
        <v>14</v>
      </c>
    </row>
    <row r="19513">
      <c r="A19513" s="257"/>
      <c r="B19513" s="258" t="s">
        <v>14</v>
      </c>
    </row>
    <row r="19514">
      <c r="A19514" s="257"/>
      <c r="B19514" s="258" t="s">
        <v>14</v>
      </c>
    </row>
    <row r="19515">
      <c r="A19515" s="257"/>
      <c r="B19515" s="258" t="s">
        <v>14</v>
      </c>
    </row>
    <row r="19516">
      <c r="A19516" s="257"/>
      <c r="B19516" s="258" t="s">
        <v>14</v>
      </c>
    </row>
    <row r="19517">
      <c r="A19517" s="257"/>
      <c r="B19517" s="258" t="s">
        <v>14</v>
      </c>
    </row>
    <row r="19518">
      <c r="A19518" s="257"/>
      <c r="B19518" s="258" t="s">
        <v>14</v>
      </c>
    </row>
    <row r="19519">
      <c r="A19519" s="257"/>
      <c r="B19519" s="258" t="s">
        <v>14</v>
      </c>
    </row>
    <row r="19520">
      <c r="A19520" s="257"/>
      <c r="B19520" s="258" t="s">
        <v>14</v>
      </c>
    </row>
    <row r="19521">
      <c r="A19521" s="257"/>
      <c r="B19521" s="258" t="s">
        <v>14</v>
      </c>
    </row>
    <row r="19522">
      <c r="A19522" s="257"/>
      <c r="B19522" s="258" t="s">
        <v>14</v>
      </c>
    </row>
    <row r="19523">
      <c r="A19523" s="257"/>
      <c r="B19523" s="258" t="s">
        <v>14</v>
      </c>
    </row>
    <row r="19524">
      <c r="A19524" s="257"/>
      <c r="B19524" s="258" t="s">
        <v>14</v>
      </c>
    </row>
    <row r="19525">
      <c r="A19525" s="257"/>
      <c r="B19525" s="258" t="s">
        <v>14</v>
      </c>
    </row>
    <row r="19526">
      <c r="A19526" s="257"/>
      <c r="B19526" s="258" t="s">
        <v>14</v>
      </c>
    </row>
    <row r="19527">
      <c r="A19527" s="257"/>
      <c r="B19527" s="258" t="s">
        <v>14</v>
      </c>
    </row>
    <row r="19528">
      <c r="A19528" s="257"/>
      <c r="B19528" s="258" t="s">
        <v>14</v>
      </c>
    </row>
    <row r="19529">
      <c r="A19529" s="257"/>
      <c r="B19529" s="258" t="s">
        <v>14</v>
      </c>
    </row>
    <row r="19530">
      <c r="A19530" s="257"/>
      <c r="B19530" s="258" t="s">
        <v>14</v>
      </c>
    </row>
    <row r="19531">
      <c r="A19531" s="257"/>
      <c r="B19531" s="258" t="s">
        <v>14</v>
      </c>
    </row>
    <row r="19532">
      <c r="A19532" s="257"/>
      <c r="B19532" s="258" t="s">
        <v>14</v>
      </c>
    </row>
    <row r="19533">
      <c r="A19533" s="257"/>
      <c r="B19533" s="258" t="s">
        <v>14</v>
      </c>
    </row>
    <row r="19534">
      <c r="A19534" s="257"/>
      <c r="B19534" s="258" t="s">
        <v>14</v>
      </c>
    </row>
    <row r="19535">
      <c r="A19535" s="257"/>
      <c r="B19535" s="258" t="s">
        <v>14</v>
      </c>
    </row>
    <row r="19536">
      <c r="A19536" s="257"/>
      <c r="B19536" s="258" t="s">
        <v>14</v>
      </c>
    </row>
    <row r="19537">
      <c r="A19537" s="257"/>
      <c r="B19537" s="258" t="s">
        <v>14</v>
      </c>
    </row>
    <row r="19538">
      <c r="A19538" s="257"/>
      <c r="B19538" s="258" t="s">
        <v>14</v>
      </c>
    </row>
    <row r="19539">
      <c r="A19539" s="257"/>
      <c r="B19539" s="258" t="s">
        <v>14</v>
      </c>
    </row>
    <row r="19540">
      <c r="A19540" s="257"/>
      <c r="B19540" s="258" t="s">
        <v>14</v>
      </c>
    </row>
    <row r="19541">
      <c r="A19541" s="257"/>
      <c r="B19541" s="258" t="s">
        <v>14</v>
      </c>
    </row>
    <row r="19542">
      <c r="A19542" s="257"/>
      <c r="B19542" s="258" t="s">
        <v>14</v>
      </c>
    </row>
    <row r="19543">
      <c r="A19543" s="257"/>
      <c r="B19543" s="258" t="s">
        <v>14</v>
      </c>
    </row>
    <row r="19544">
      <c r="A19544" s="257"/>
      <c r="B19544" s="258" t="s">
        <v>14</v>
      </c>
    </row>
    <row r="19545">
      <c r="A19545" s="257"/>
      <c r="B19545" s="258" t="s">
        <v>14</v>
      </c>
    </row>
    <row r="19546">
      <c r="A19546" s="257"/>
      <c r="B19546" s="258" t="s">
        <v>14</v>
      </c>
    </row>
    <row r="19547">
      <c r="A19547" s="257"/>
      <c r="B19547" s="258" t="s">
        <v>14</v>
      </c>
    </row>
    <row r="19548">
      <c r="A19548" s="257"/>
      <c r="B19548" s="258" t="s">
        <v>14</v>
      </c>
    </row>
    <row r="19549">
      <c r="A19549" s="257"/>
      <c r="B19549" s="258" t="s">
        <v>14</v>
      </c>
    </row>
    <row r="19550">
      <c r="A19550" s="257"/>
      <c r="B19550" s="258" t="s">
        <v>14</v>
      </c>
    </row>
    <row r="19551">
      <c r="A19551" s="257"/>
      <c r="B19551" s="258" t="s">
        <v>14</v>
      </c>
    </row>
    <row r="19552">
      <c r="A19552" s="257"/>
      <c r="B19552" s="258" t="s">
        <v>14</v>
      </c>
    </row>
    <row r="19553">
      <c r="A19553" s="257"/>
      <c r="B19553" s="258" t="s">
        <v>14</v>
      </c>
    </row>
    <row r="19554">
      <c r="A19554" s="257"/>
      <c r="B19554" s="258" t="s">
        <v>14</v>
      </c>
    </row>
    <row r="19555">
      <c r="A19555" s="257"/>
      <c r="B19555" s="258" t="s">
        <v>14</v>
      </c>
    </row>
    <row r="19556">
      <c r="A19556" s="257"/>
      <c r="B19556" s="258" t="s">
        <v>14</v>
      </c>
    </row>
    <row r="19557">
      <c r="A19557" s="257"/>
      <c r="B19557" s="258" t="s">
        <v>14</v>
      </c>
    </row>
    <row r="19558">
      <c r="A19558" s="257"/>
      <c r="B19558" s="258" t="s">
        <v>14</v>
      </c>
    </row>
    <row r="19559">
      <c r="A19559" s="257"/>
      <c r="B19559" s="258" t="s">
        <v>14</v>
      </c>
    </row>
    <row r="19560">
      <c r="A19560" s="257"/>
      <c r="B19560" s="258" t="s">
        <v>14</v>
      </c>
    </row>
    <row r="19561">
      <c r="A19561" s="257"/>
      <c r="B19561" s="258" t="s">
        <v>14</v>
      </c>
    </row>
    <row r="19562">
      <c r="A19562" s="257"/>
      <c r="B19562" s="258" t="s">
        <v>14</v>
      </c>
    </row>
    <row r="19563">
      <c r="A19563" s="257"/>
      <c r="B19563" s="258" t="s">
        <v>14</v>
      </c>
    </row>
    <row r="19564">
      <c r="A19564" s="257"/>
      <c r="B19564" s="258" t="s">
        <v>14</v>
      </c>
    </row>
    <row r="19565">
      <c r="A19565" s="257"/>
      <c r="B19565" s="258" t="s">
        <v>14</v>
      </c>
    </row>
    <row r="19566">
      <c r="A19566" s="257"/>
      <c r="B19566" s="258" t="s">
        <v>14</v>
      </c>
    </row>
    <row r="19567">
      <c r="A19567" s="257"/>
      <c r="B19567" s="258" t="s">
        <v>14</v>
      </c>
    </row>
    <row r="19568">
      <c r="A19568" s="257"/>
      <c r="B19568" s="258" t="s">
        <v>14</v>
      </c>
    </row>
    <row r="19569">
      <c r="A19569" s="257"/>
      <c r="B19569" s="258" t="s">
        <v>14</v>
      </c>
    </row>
    <row r="19570">
      <c r="A19570" s="257"/>
      <c r="B19570" s="258" t="s">
        <v>14</v>
      </c>
    </row>
    <row r="19571">
      <c r="A19571" s="257"/>
      <c r="B19571" s="258" t="s">
        <v>14</v>
      </c>
    </row>
    <row r="19572">
      <c r="A19572" s="257"/>
      <c r="B19572" s="258" t="s">
        <v>14</v>
      </c>
    </row>
    <row r="19573">
      <c r="A19573" s="257"/>
      <c r="B19573" s="258" t="s">
        <v>14</v>
      </c>
    </row>
    <row r="19574">
      <c r="A19574" s="257"/>
      <c r="B19574" s="258" t="s">
        <v>14</v>
      </c>
    </row>
    <row r="19575">
      <c r="A19575" s="257"/>
      <c r="B19575" s="258" t="s">
        <v>14</v>
      </c>
    </row>
    <row r="19576">
      <c r="A19576" s="257"/>
      <c r="B19576" s="258" t="s">
        <v>14</v>
      </c>
    </row>
    <row r="19577">
      <c r="A19577" s="257"/>
      <c r="B19577" s="258" t="s">
        <v>14</v>
      </c>
    </row>
    <row r="19578">
      <c r="A19578" s="257"/>
      <c r="B19578" s="258" t="s">
        <v>14</v>
      </c>
    </row>
    <row r="19579">
      <c r="A19579" s="257"/>
      <c r="B19579" s="258" t="s">
        <v>14</v>
      </c>
    </row>
    <row r="19580">
      <c r="A19580" s="257"/>
      <c r="B19580" s="258" t="s">
        <v>14</v>
      </c>
    </row>
    <row r="19581">
      <c r="A19581" s="257"/>
      <c r="B19581" s="258" t="s">
        <v>14</v>
      </c>
    </row>
    <row r="19582">
      <c r="A19582" s="257"/>
      <c r="B19582" s="258" t="s">
        <v>14</v>
      </c>
    </row>
    <row r="19583">
      <c r="A19583" s="257"/>
      <c r="B19583" s="258" t="s">
        <v>14</v>
      </c>
    </row>
    <row r="19584">
      <c r="A19584" s="257"/>
      <c r="B19584" s="258" t="s">
        <v>14</v>
      </c>
    </row>
    <row r="19585">
      <c r="A19585" s="257"/>
      <c r="B19585" s="258" t="s">
        <v>14</v>
      </c>
    </row>
    <row r="19586">
      <c r="A19586" s="257"/>
      <c r="B19586" s="258" t="s">
        <v>14</v>
      </c>
    </row>
    <row r="19587">
      <c r="A19587" s="257"/>
      <c r="B19587" s="258" t="s">
        <v>14</v>
      </c>
    </row>
    <row r="19588">
      <c r="A19588" s="257"/>
      <c r="B19588" s="258" t="s">
        <v>14</v>
      </c>
    </row>
    <row r="19589">
      <c r="A19589" s="257"/>
      <c r="B19589" s="258" t="s">
        <v>14</v>
      </c>
    </row>
    <row r="19590">
      <c r="A19590" s="257"/>
      <c r="B19590" s="258" t="s">
        <v>14</v>
      </c>
    </row>
    <row r="19591">
      <c r="A19591" s="257"/>
      <c r="B19591" s="258" t="s">
        <v>14</v>
      </c>
    </row>
    <row r="19592">
      <c r="A19592" s="257"/>
      <c r="B19592" s="258" t="s">
        <v>14</v>
      </c>
    </row>
    <row r="19593">
      <c r="A19593" s="257"/>
      <c r="B19593" s="258" t="s">
        <v>14</v>
      </c>
    </row>
    <row r="19594">
      <c r="A19594" s="257"/>
      <c r="B19594" s="258" t="s">
        <v>14</v>
      </c>
    </row>
    <row r="19595">
      <c r="A19595" s="257"/>
      <c r="B19595" s="258" t="s">
        <v>14</v>
      </c>
    </row>
    <row r="19596">
      <c r="A19596" s="257"/>
      <c r="B19596" s="258" t="s">
        <v>14</v>
      </c>
    </row>
    <row r="19597">
      <c r="A19597" s="257"/>
      <c r="B19597" s="258" t="s">
        <v>14</v>
      </c>
    </row>
    <row r="19598">
      <c r="A19598" s="257"/>
      <c r="B19598" s="258" t="s">
        <v>14</v>
      </c>
    </row>
    <row r="19599">
      <c r="A19599" s="257"/>
      <c r="B19599" s="258" t="s">
        <v>14</v>
      </c>
    </row>
    <row r="19600">
      <c r="A19600" s="257"/>
      <c r="B19600" s="258" t="s">
        <v>14</v>
      </c>
    </row>
    <row r="19601">
      <c r="A19601" s="257"/>
      <c r="B19601" s="258" t="s">
        <v>14</v>
      </c>
    </row>
    <row r="19602">
      <c r="A19602" s="257"/>
      <c r="B19602" s="258" t="s">
        <v>14</v>
      </c>
    </row>
    <row r="19603">
      <c r="A19603" s="257"/>
      <c r="B19603" s="258" t="s">
        <v>14</v>
      </c>
    </row>
    <row r="19604">
      <c r="A19604" s="257"/>
      <c r="B19604" s="258" t="s">
        <v>14</v>
      </c>
    </row>
    <row r="19605">
      <c r="A19605" s="257"/>
      <c r="B19605" s="258" t="s">
        <v>14</v>
      </c>
    </row>
    <row r="19606">
      <c r="A19606" s="257"/>
      <c r="B19606" s="258" t="s">
        <v>14</v>
      </c>
    </row>
    <row r="19607">
      <c r="A19607" s="257"/>
      <c r="B19607" s="258" t="s">
        <v>14</v>
      </c>
    </row>
    <row r="19608">
      <c r="A19608" s="257"/>
      <c r="B19608" s="258" t="s">
        <v>14</v>
      </c>
    </row>
    <row r="19609">
      <c r="A19609" s="257"/>
      <c r="B19609" s="258" t="s">
        <v>14</v>
      </c>
    </row>
    <row r="19610">
      <c r="A19610" s="257"/>
      <c r="B19610" s="258" t="s">
        <v>14</v>
      </c>
    </row>
    <row r="19611">
      <c r="A19611" s="257"/>
      <c r="B19611" s="258" t="s">
        <v>14</v>
      </c>
    </row>
    <row r="19612">
      <c r="A19612" s="257"/>
      <c r="B19612" s="258" t="s">
        <v>14</v>
      </c>
    </row>
    <row r="19613">
      <c r="A19613" s="257"/>
      <c r="B19613" s="258" t="s">
        <v>14</v>
      </c>
    </row>
    <row r="19614">
      <c r="A19614" s="257"/>
      <c r="B19614" s="258" t="s">
        <v>14</v>
      </c>
    </row>
    <row r="19615">
      <c r="A19615" s="257"/>
      <c r="B19615" s="258" t="s">
        <v>14</v>
      </c>
    </row>
    <row r="19616">
      <c r="A19616" s="257"/>
      <c r="B19616" s="258" t="s">
        <v>14</v>
      </c>
    </row>
    <row r="19617">
      <c r="A19617" s="257"/>
      <c r="B19617" s="258" t="s">
        <v>14</v>
      </c>
    </row>
    <row r="19618">
      <c r="A19618" s="257"/>
      <c r="B19618" s="258" t="s">
        <v>14</v>
      </c>
    </row>
    <row r="19619">
      <c r="A19619" s="257"/>
      <c r="B19619" s="258" t="s">
        <v>14</v>
      </c>
    </row>
    <row r="19620">
      <c r="A19620" s="257"/>
      <c r="B19620" s="258" t="s">
        <v>14</v>
      </c>
    </row>
    <row r="19621">
      <c r="A19621" s="257"/>
      <c r="B19621" s="258" t="s">
        <v>14</v>
      </c>
    </row>
    <row r="19622">
      <c r="A19622" s="257"/>
      <c r="B19622" s="258" t="s">
        <v>14</v>
      </c>
    </row>
    <row r="19623">
      <c r="A19623" s="257"/>
      <c r="B19623" s="258" t="s">
        <v>14</v>
      </c>
    </row>
    <row r="19624">
      <c r="A19624" s="257"/>
      <c r="B19624" s="258" t="s">
        <v>14</v>
      </c>
    </row>
    <row r="19625">
      <c r="A19625" s="257"/>
      <c r="B19625" s="258" t="s">
        <v>14</v>
      </c>
    </row>
    <row r="19626">
      <c r="A19626" s="257"/>
      <c r="B19626" s="258" t="s">
        <v>14</v>
      </c>
    </row>
    <row r="19627">
      <c r="A19627" s="257"/>
      <c r="B19627" s="258" t="s">
        <v>14</v>
      </c>
    </row>
    <row r="19628">
      <c r="A19628" s="257"/>
      <c r="B19628" s="258" t="s">
        <v>14</v>
      </c>
    </row>
    <row r="19629">
      <c r="A19629" s="257"/>
      <c r="B19629" s="258" t="s">
        <v>14</v>
      </c>
    </row>
    <row r="19630">
      <c r="A19630" s="257"/>
      <c r="B19630" s="258" t="s">
        <v>14</v>
      </c>
    </row>
    <row r="19631">
      <c r="A19631" s="257"/>
      <c r="B19631" s="258" t="s">
        <v>14</v>
      </c>
    </row>
    <row r="19632">
      <c r="A19632" s="257"/>
      <c r="B19632" s="258" t="s">
        <v>14</v>
      </c>
    </row>
    <row r="19633">
      <c r="A19633" s="257"/>
      <c r="B19633" s="258" t="s">
        <v>14</v>
      </c>
    </row>
    <row r="19634">
      <c r="A19634" s="257"/>
      <c r="B19634" s="258" t="s">
        <v>14</v>
      </c>
    </row>
    <row r="19635">
      <c r="A19635" s="257"/>
      <c r="B19635" s="258" t="s">
        <v>14</v>
      </c>
    </row>
    <row r="19636">
      <c r="A19636" s="257"/>
      <c r="B19636" s="258" t="s">
        <v>14</v>
      </c>
    </row>
    <row r="19637">
      <c r="A19637" s="257"/>
      <c r="B19637" s="258" t="s">
        <v>14</v>
      </c>
    </row>
    <row r="19638">
      <c r="A19638" s="257"/>
      <c r="B19638" s="258" t="s">
        <v>14</v>
      </c>
    </row>
    <row r="19639">
      <c r="A19639" s="257"/>
      <c r="B19639" s="258" t="s">
        <v>14</v>
      </c>
    </row>
    <row r="19640">
      <c r="A19640" s="257"/>
      <c r="B19640" s="258" t="s">
        <v>14</v>
      </c>
    </row>
    <row r="19641">
      <c r="A19641" s="257"/>
      <c r="B19641" s="258" t="s">
        <v>14</v>
      </c>
    </row>
    <row r="19642">
      <c r="A19642" s="257"/>
      <c r="B19642" s="258" t="s">
        <v>14</v>
      </c>
    </row>
    <row r="19643">
      <c r="A19643" s="257"/>
      <c r="B19643" s="258" t="s">
        <v>14</v>
      </c>
    </row>
    <row r="19644">
      <c r="A19644" s="257"/>
      <c r="B19644" s="258" t="s">
        <v>14</v>
      </c>
    </row>
    <row r="19645">
      <c r="A19645" s="257"/>
      <c r="B19645" s="258" t="s">
        <v>14</v>
      </c>
    </row>
    <row r="19646">
      <c r="A19646" s="257"/>
      <c r="B19646" s="258" t="s">
        <v>14</v>
      </c>
    </row>
    <row r="19647">
      <c r="A19647" s="257"/>
      <c r="B19647" s="258" t="s">
        <v>14</v>
      </c>
    </row>
    <row r="19648">
      <c r="A19648" s="257"/>
      <c r="B19648" s="258" t="s">
        <v>14</v>
      </c>
    </row>
    <row r="19649">
      <c r="A19649" s="257"/>
      <c r="B19649" s="258" t="s">
        <v>14</v>
      </c>
    </row>
    <row r="19650">
      <c r="A19650" s="257"/>
      <c r="B19650" s="258" t="s">
        <v>14</v>
      </c>
    </row>
    <row r="19651">
      <c r="A19651" s="257"/>
      <c r="B19651" s="258" t="s">
        <v>14</v>
      </c>
    </row>
    <row r="19652">
      <c r="A19652" s="257"/>
      <c r="B19652" s="258" t="s">
        <v>14</v>
      </c>
    </row>
    <row r="19653">
      <c r="A19653" s="257"/>
      <c r="B19653" s="258" t="s">
        <v>14</v>
      </c>
    </row>
    <row r="19654">
      <c r="A19654" s="257"/>
      <c r="B19654" s="258" t="s">
        <v>14</v>
      </c>
    </row>
    <row r="19655">
      <c r="A19655" s="257"/>
      <c r="B19655" s="258" t="s">
        <v>14</v>
      </c>
    </row>
    <row r="19656">
      <c r="A19656" s="257"/>
      <c r="B19656" s="258" t="s">
        <v>14</v>
      </c>
    </row>
    <row r="19657">
      <c r="A19657" s="257"/>
      <c r="B19657" s="258" t="s">
        <v>14</v>
      </c>
    </row>
    <row r="19658">
      <c r="A19658" s="257"/>
      <c r="B19658" s="258" t="s">
        <v>14</v>
      </c>
    </row>
    <row r="19659">
      <c r="A19659" s="257"/>
      <c r="B19659" s="258" t="s">
        <v>14</v>
      </c>
    </row>
    <row r="19660">
      <c r="A19660" s="257"/>
      <c r="B19660" s="258" t="s">
        <v>14</v>
      </c>
    </row>
    <row r="19661">
      <c r="A19661" s="257"/>
      <c r="B19661" s="258" t="s">
        <v>14</v>
      </c>
    </row>
    <row r="19662">
      <c r="A19662" s="257"/>
      <c r="B19662" s="258" t="s">
        <v>14</v>
      </c>
    </row>
    <row r="19663">
      <c r="A19663" s="257"/>
      <c r="B19663" s="258" t="s">
        <v>14</v>
      </c>
    </row>
    <row r="19664">
      <c r="A19664" s="257"/>
      <c r="B19664" s="258" t="s">
        <v>14</v>
      </c>
    </row>
    <row r="19665">
      <c r="A19665" s="257"/>
      <c r="B19665" s="258" t="s">
        <v>14</v>
      </c>
    </row>
    <row r="19666">
      <c r="A19666" s="257"/>
      <c r="B19666" s="258" t="s">
        <v>14</v>
      </c>
    </row>
    <row r="19667">
      <c r="A19667" s="257"/>
      <c r="B19667" s="258" t="s">
        <v>14</v>
      </c>
    </row>
    <row r="19668">
      <c r="A19668" s="257"/>
      <c r="B19668" s="258" t="s">
        <v>14</v>
      </c>
    </row>
    <row r="19669">
      <c r="A19669" s="257"/>
      <c r="B19669" s="258" t="s">
        <v>14</v>
      </c>
    </row>
    <row r="19670">
      <c r="A19670" s="257"/>
      <c r="B19670" s="258" t="s">
        <v>14</v>
      </c>
    </row>
    <row r="19671">
      <c r="A19671" s="257"/>
      <c r="B19671" s="258" t="s">
        <v>14</v>
      </c>
    </row>
    <row r="19672">
      <c r="A19672" s="257"/>
      <c r="B19672" s="258" t="s">
        <v>14</v>
      </c>
    </row>
    <row r="19673">
      <c r="A19673" s="257"/>
      <c r="B19673" s="258" t="s">
        <v>14</v>
      </c>
    </row>
    <row r="19674">
      <c r="A19674" s="257"/>
      <c r="B19674" s="258" t="s">
        <v>14</v>
      </c>
    </row>
    <row r="19675">
      <c r="A19675" s="257"/>
      <c r="B19675" s="258" t="s">
        <v>14</v>
      </c>
    </row>
    <row r="19676">
      <c r="A19676" s="257"/>
      <c r="B19676" s="258" t="s">
        <v>14</v>
      </c>
    </row>
    <row r="19677">
      <c r="A19677" s="257"/>
      <c r="B19677" s="258" t="s">
        <v>14</v>
      </c>
    </row>
    <row r="19678">
      <c r="A19678" s="257"/>
      <c r="B19678" s="258" t="s">
        <v>14</v>
      </c>
    </row>
    <row r="19679">
      <c r="A19679" s="257"/>
      <c r="B19679" s="258" t="s">
        <v>14</v>
      </c>
    </row>
    <row r="19680">
      <c r="A19680" s="257"/>
      <c r="B19680" s="258" t="s">
        <v>14</v>
      </c>
    </row>
    <row r="19681">
      <c r="A19681" s="257"/>
      <c r="B19681" s="258" t="s">
        <v>14</v>
      </c>
    </row>
    <row r="19682">
      <c r="A19682" s="257"/>
      <c r="B19682" s="258" t="s">
        <v>14</v>
      </c>
    </row>
    <row r="19683">
      <c r="A19683" s="257"/>
      <c r="B19683" s="258" t="s">
        <v>14</v>
      </c>
    </row>
    <row r="19684">
      <c r="A19684" s="257"/>
      <c r="B19684" s="258" t="s">
        <v>14</v>
      </c>
    </row>
    <row r="19685">
      <c r="A19685" s="257"/>
      <c r="B19685" s="258" t="s">
        <v>14</v>
      </c>
    </row>
    <row r="19686">
      <c r="A19686" s="257"/>
      <c r="B19686" s="258" t="s">
        <v>14</v>
      </c>
    </row>
    <row r="19687">
      <c r="A19687" s="257"/>
      <c r="B19687" s="258" t="s">
        <v>14</v>
      </c>
    </row>
    <row r="19688">
      <c r="A19688" s="257"/>
      <c r="B19688" s="258" t="s">
        <v>14</v>
      </c>
    </row>
    <row r="19689">
      <c r="A19689" s="257"/>
      <c r="B19689" s="258" t="s">
        <v>14</v>
      </c>
    </row>
    <row r="19690">
      <c r="A19690" s="257"/>
      <c r="B19690" s="258" t="s">
        <v>14</v>
      </c>
    </row>
    <row r="19691">
      <c r="A19691" s="257"/>
      <c r="B19691" s="258" t="s">
        <v>14</v>
      </c>
    </row>
    <row r="19692">
      <c r="A19692" s="257"/>
      <c r="B19692" s="258" t="s">
        <v>14</v>
      </c>
    </row>
    <row r="19693">
      <c r="A19693" s="257"/>
      <c r="B19693" s="258" t="s">
        <v>14</v>
      </c>
    </row>
    <row r="19694">
      <c r="A19694" s="257"/>
      <c r="B19694" s="258" t="s">
        <v>14</v>
      </c>
    </row>
    <row r="19695">
      <c r="A19695" s="257"/>
      <c r="B19695" s="258" t="s">
        <v>14</v>
      </c>
    </row>
    <row r="19696">
      <c r="A19696" s="257"/>
      <c r="B19696" s="258" t="s">
        <v>14</v>
      </c>
    </row>
    <row r="19697">
      <c r="A19697" s="257"/>
      <c r="B19697" s="258" t="s">
        <v>14</v>
      </c>
    </row>
    <row r="19698">
      <c r="A19698" s="257"/>
      <c r="B19698" s="258" t="s">
        <v>14</v>
      </c>
    </row>
    <row r="19699">
      <c r="A19699" s="257"/>
      <c r="B19699" s="258" t="s">
        <v>14</v>
      </c>
    </row>
    <row r="19700">
      <c r="A19700" s="257"/>
      <c r="B19700" s="258" t="s">
        <v>14</v>
      </c>
    </row>
    <row r="19701">
      <c r="A19701" s="257"/>
      <c r="B19701" s="258" t="s">
        <v>14</v>
      </c>
    </row>
    <row r="19702">
      <c r="A19702" s="257"/>
      <c r="B19702" s="258" t="s">
        <v>14</v>
      </c>
    </row>
    <row r="19703">
      <c r="A19703" s="257"/>
      <c r="B19703" s="258" t="s">
        <v>14</v>
      </c>
    </row>
    <row r="19704">
      <c r="A19704" s="257"/>
      <c r="B19704" s="258" t="s">
        <v>14</v>
      </c>
    </row>
    <row r="19705">
      <c r="A19705" s="257"/>
      <c r="B19705" s="258" t="s">
        <v>14</v>
      </c>
    </row>
    <row r="19706">
      <c r="A19706" s="257"/>
      <c r="B19706" s="258" t="s">
        <v>14</v>
      </c>
    </row>
    <row r="19707">
      <c r="A19707" s="257"/>
      <c r="B19707" s="258" t="s">
        <v>14</v>
      </c>
    </row>
    <row r="19708">
      <c r="A19708" s="257"/>
      <c r="B19708" s="258" t="s">
        <v>14</v>
      </c>
    </row>
    <row r="19709">
      <c r="A19709" s="257"/>
      <c r="B19709" s="258" t="s">
        <v>14</v>
      </c>
    </row>
    <row r="19710">
      <c r="A19710" s="257"/>
      <c r="B19710" s="258" t="s">
        <v>14</v>
      </c>
    </row>
    <row r="19711">
      <c r="A19711" s="257"/>
      <c r="B19711" s="258" t="s">
        <v>14</v>
      </c>
    </row>
    <row r="19712">
      <c r="A19712" s="257"/>
      <c r="B19712" s="258" t="s">
        <v>14</v>
      </c>
    </row>
    <row r="19713">
      <c r="A19713" s="257"/>
      <c r="B19713" s="258" t="s">
        <v>14</v>
      </c>
    </row>
    <row r="19714">
      <c r="A19714" s="257"/>
      <c r="B19714" s="258" t="s">
        <v>14</v>
      </c>
    </row>
    <row r="19715">
      <c r="A19715" s="257"/>
      <c r="B19715" s="258" t="s">
        <v>14</v>
      </c>
    </row>
    <row r="19716">
      <c r="A19716" s="257"/>
      <c r="B19716" s="258" t="s">
        <v>14</v>
      </c>
    </row>
    <row r="19717">
      <c r="A19717" s="257"/>
      <c r="B19717" s="258" t="s">
        <v>14</v>
      </c>
    </row>
    <row r="19718">
      <c r="A19718" s="257"/>
      <c r="B19718" s="258" t="s">
        <v>14</v>
      </c>
    </row>
    <row r="19719">
      <c r="A19719" s="257"/>
      <c r="B19719" s="258" t="s">
        <v>14</v>
      </c>
    </row>
    <row r="19720">
      <c r="A19720" s="257"/>
      <c r="B19720" s="258" t="s">
        <v>14</v>
      </c>
    </row>
    <row r="19721">
      <c r="A19721" s="257"/>
      <c r="B19721" s="258" t="s">
        <v>14</v>
      </c>
    </row>
    <row r="19722">
      <c r="A19722" s="257"/>
      <c r="B19722" s="258" t="s">
        <v>14</v>
      </c>
    </row>
    <row r="19723">
      <c r="A19723" s="257"/>
      <c r="B19723" s="258" t="s">
        <v>14</v>
      </c>
    </row>
    <row r="19724">
      <c r="A19724" s="257"/>
      <c r="B19724" s="258" t="s">
        <v>14</v>
      </c>
    </row>
    <row r="19725">
      <c r="A19725" s="257"/>
      <c r="B19725" s="258" t="s">
        <v>14</v>
      </c>
    </row>
    <row r="19726">
      <c r="A19726" s="257"/>
      <c r="B19726" s="258" t="s">
        <v>14</v>
      </c>
    </row>
    <row r="19727">
      <c r="A19727" s="257"/>
      <c r="B19727" s="258" t="s">
        <v>14</v>
      </c>
    </row>
    <row r="19728">
      <c r="A19728" s="257"/>
      <c r="B19728" s="258" t="s">
        <v>14</v>
      </c>
    </row>
    <row r="19729">
      <c r="A19729" s="257"/>
      <c r="B19729" s="258" t="s">
        <v>14</v>
      </c>
    </row>
    <row r="19730">
      <c r="A19730" s="257"/>
      <c r="B19730" s="258" t="s">
        <v>14</v>
      </c>
    </row>
    <row r="19731">
      <c r="A19731" s="257"/>
      <c r="B19731" s="258" t="s">
        <v>14</v>
      </c>
    </row>
    <row r="19732">
      <c r="A19732" s="257"/>
      <c r="B19732" s="258" t="s">
        <v>14</v>
      </c>
    </row>
    <row r="19733">
      <c r="A19733" s="257"/>
      <c r="B19733" s="258" t="s">
        <v>14</v>
      </c>
    </row>
    <row r="19734">
      <c r="A19734" s="257"/>
      <c r="B19734" s="258" t="s">
        <v>14</v>
      </c>
    </row>
    <row r="19735">
      <c r="A19735" s="257"/>
      <c r="B19735" s="258" t="s">
        <v>14</v>
      </c>
    </row>
    <row r="19736">
      <c r="A19736" s="257"/>
      <c r="B19736" s="258" t="s">
        <v>14</v>
      </c>
    </row>
    <row r="19737">
      <c r="A19737" s="257"/>
      <c r="B19737" s="258" t="s">
        <v>14</v>
      </c>
    </row>
    <row r="19738">
      <c r="A19738" s="257"/>
      <c r="B19738" s="258" t="s">
        <v>14</v>
      </c>
    </row>
    <row r="19739">
      <c r="A19739" s="257"/>
      <c r="B19739" s="258" t="s">
        <v>14</v>
      </c>
    </row>
    <row r="19740">
      <c r="A19740" s="257"/>
      <c r="B19740" s="258" t="s">
        <v>14</v>
      </c>
    </row>
    <row r="19741">
      <c r="A19741" s="257"/>
      <c r="B19741" s="258" t="s">
        <v>14</v>
      </c>
    </row>
    <row r="19742">
      <c r="A19742" s="257"/>
      <c r="B19742" s="258" t="s">
        <v>14</v>
      </c>
    </row>
    <row r="19743">
      <c r="A19743" s="257"/>
      <c r="B19743" s="258" t="s">
        <v>14</v>
      </c>
    </row>
    <row r="19744">
      <c r="A19744" s="257"/>
      <c r="B19744" s="258" t="s">
        <v>14</v>
      </c>
    </row>
    <row r="19745">
      <c r="A19745" s="257"/>
      <c r="B19745" s="258" t="s">
        <v>14</v>
      </c>
    </row>
    <row r="19746">
      <c r="A19746" s="257"/>
      <c r="B19746" s="258" t="s">
        <v>14</v>
      </c>
    </row>
    <row r="19747">
      <c r="A19747" s="257"/>
      <c r="B19747" s="258" t="s">
        <v>14</v>
      </c>
    </row>
    <row r="19748">
      <c r="A19748" s="257"/>
      <c r="B19748" s="258" t="s">
        <v>14</v>
      </c>
    </row>
    <row r="19749">
      <c r="A19749" s="257"/>
      <c r="B19749" s="258" t="s">
        <v>14</v>
      </c>
    </row>
    <row r="19750">
      <c r="A19750" s="257"/>
      <c r="B19750" s="258" t="s">
        <v>14</v>
      </c>
    </row>
    <row r="19751">
      <c r="A19751" s="257"/>
      <c r="B19751" s="258" t="s">
        <v>14</v>
      </c>
    </row>
    <row r="19752">
      <c r="A19752" s="257"/>
      <c r="B19752" s="258" t="s">
        <v>14</v>
      </c>
    </row>
    <row r="19753">
      <c r="A19753" s="257"/>
      <c r="B19753" s="258" t="s">
        <v>14</v>
      </c>
    </row>
    <row r="19754">
      <c r="A19754" s="257"/>
      <c r="B19754" s="258" t="s">
        <v>14</v>
      </c>
    </row>
    <row r="19755">
      <c r="A19755" s="257"/>
      <c r="B19755" s="258" t="s">
        <v>14</v>
      </c>
    </row>
    <row r="19756">
      <c r="A19756" s="257"/>
      <c r="B19756" s="258" t="s">
        <v>14</v>
      </c>
    </row>
    <row r="19757">
      <c r="A19757" s="257"/>
      <c r="B19757" s="258" t="s">
        <v>14</v>
      </c>
    </row>
    <row r="19758">
      <c r="A19758" s="257"/>
      <c r="B19758" s="258" t="s">
        <v>14</v>
      </c>
    </row>
    <row r="19759">
      <c r="A19759" s="257"/>
      <c r="B19759" s="258" t="s">
        <v>14</v>
      </c>
    </row>
    <row r="19760">
      <c r="A19760" s="257"/>
      <c r="B19760" s="258" t="s">
        <v>14</v>
      </c>
    </row>
    <row r="19761">
      <c r="A19761" s="257"/>
      <c r="B19761" s="258" t="s">
        <v>14</v>
      </c>
    </row>
    <row r="19762">
      <c r="A19762" s="257"/>
      <c r="B19762" s="258" t="s">
        <v>14</v>
      </c>
    </row>
    <row r="19763">
      <c r="A19763" s="257"/>
      <c r="B19763" s="258" t="s">
        <v>14</v>
      </c>
    </row>
    <row r="19764">
      <c r="A19764" s="257"/>
      <c r="B19764" s="258" t="s">
        <v>14</v>
      </c>
    </row>
    <row r="19765">
      <c r="A19765" s="257"/>
      <c r="B19765" s="258" t="s">
        <v>14</v>
      </c>
    </row>
    <row r="19766">
      <c r="A19766" s="257"/>
      <c r="B19766" s="258" t="s">
        <v>14</v>
      </c>
    </row>
    <row r="19767">
      <c r="A19767" s="257"/>
      <c r="B19767" s="258" t="s">
        <v>14</v>
      </c>
    </row>
    <row r="19768">
      <c r="A19768" s="257"/>
      <c r="B19768" s="258" t="s">
        <v>14</v>
      </c>
    </row>
    <row r="19769">
      <c r="A19769" s="257"/>
      <c r="B19769" s="258" t="s">
        <v>14</v>
      </c>
    </row>
    <row r="19770">
      <c r="A19770" s="257"/>
      <c r="B19770" s="258" t="s">
        <v>14</v>
      </c>
    </row>
    <row r="19771">
      <c r="A19771" s="257"/>
      <c r="B19771" s="258" t="s">
        <v>14</v>
      </c>
    </row>
    <row r="19772">
      <c r="A19772" s="257"/>
      <c r="B19772" s="258" t="s">
        <v>14</v>
      </c>
    </row>
    <row r="19773">
      <c r="A19773" s="257"/>
      <c r="B19773" s="258" t="s">
        <v>14</v>
      </c>
    </row>
    <row r="19774">
      <c r="A19774" s="257"/>
      <c r="B19774" s="258" t="s">
        <v>14</v>
      </c>
    </row>
    <row r="19775">
      <c r="A19775" s="257"/>
      <c r="B19775" s="258" t="s">
        <v>14</v>
      </c>
    </row>
    <row r="19776">
      <c r="A19776" s="257"/>
      <c r="B19776" s="258" t="s">
        <v>14</v>
      </c>
    </row>
    <row r="19777">
      <c r="A19777" s="257"/>
      <c r="B19777" s="258" t="s">
        <v>14</v>
      </c>
    </row>
    <row r="19778">
      <c r="A19778" s="257"/>
      <c r="B19778" s="258" t="s">
        <v>14</v>
      </c>
    </row>
    <row r="19779">
      <c r="A19779" s="257"/>
      <c r="B19779" s="258" t="s">
        <v>14</v>
      </c>
    </row>
    <row r="19780">
      <c r="A19780" s="257"/>
      <c r="B19780" s="258" t="s">
        <v>14</v>
      </c>
    </row>
    <row r="19781">
      <c r="A19781" s="257"/>
      <c r="B19781" s="258" t="s">
        <v>14</v>
      </c>
    </row>
    <row r="19782">
      <c r="A19782" s="257"/>
      <c r="B19782" s="258" t="s">
        <v>14</v>
      </c>
    </row>
    <row r="19783">
      <c r="A19783" s="257"/>
      <c r="B19783" s="258" t="s">
        <v>14</v>
      </c>
    </row>
    <row r="19784">
      <c r="A19784" s="257"/>
      <c r="B19784" s="258" t="s">
        <v>14</v>
      </c>
    </row>
    <row r="19785">
      <c r="A19785" s="257"/>
      <c r="B19785" s="258" t="s">
        <v>14</v>
      </c>
    </row>
    <row r="19786">
      <c r="A19786" s="257"/>
      <c r="B19786" s="258" t="s">
        <v>14</v>
      </c>
    </row>
    <row r="19787">
      <c r="A19787" s="257"/>
      <c r="B19787" s="258" t="s">
        <v>14</v>
      </c>
    </row>
    <row r="19788">
      <c r="A19788" s="257"/>
      <c r="B19788" s="258" t="s">
        <v>14</v>
      </c>
    </row>
    <row r="19789">
      <c r="A19789" s="257"/>
      <c r="B19789" s="258" t="s">
        <v>14</v>
      </c>
    </row>
    <row r="19790">
      <c r="A19790" s="257"/>
      <c r="B19790" s="258" t="s">
        <v>14</v>
      </c>
    </row>
    <row r="19791">
      <c r="A19791" s="257"/>
      <c r="B19791" s="258" t="s">
        <v>14</v>
      </c>
    </row>
    <row r="19792">
      <c r="A19792" s="257"/>
      <c r="B19792" s="258" t="s">
        <v>14</v>
      </c>
    </row>
    <row r="19793">
      <c r="A19793" s="257"/>
      <c r="B19793" s="258" t="s">
        <v>14</v>
      </c>
    </row>
    <row r="19794">
      <c r="A19794" s="257"/>
      <c r="B19794" s="258" t="s">
        <v>14</v>
      </c>
    </row>
    <row r="19795">
      <c r="A19795" s="257"/>
      <c r="B19795" s="258" t="s">
        <v>14</v>
      </c>
    </row>
    <row r="19796">
      <c r="A19796" s="257"/>
      <c r="B19796" s="258" t="s">
        <v>14</v>
      </c>
    </row>
    <row r="19797">
      <c r="A19797" s="257"/>
      <c r="B19797" s="258" t="s">
        <v>14</v>
      </c>
    </row>
    <row r="19798">
      <c r="A19798" s="257"/>
      <c r="B19798" s="258" t="s">
        <v>14</v>
      </c>
    </row>
    <row r="19799">
      <c r="A19799" s="257"/>
      <c r="B19799" s="258" t="s">
        <v>14</v>
      </c>
    </row>
    <row r="19800">
      <c r="A19800" s="257"/>
      <c r="B19800" s="258" t="s">
        <v>14</v>
      </c>
    </row>
    <row r="19801">
      <c r="A19801" s="257"/>
      <c r="B19801" s="258" t="s">
        <v>14</v>
      </c>
    </row>
    <row r="19802">
      <c r="A19802" s="257"/>
      <c r="B19802" s="258" t="s">
        <v>14</v>
      </c>
    </row>
    <row r="19803">
      <c r="A19803" s="257"/>
      <c r="B19803" s="258" t="s">
        <v>14</v>
      </c>
    </row>
    <row r="19804">
      <c r="A19804" s="257"/>
      <c r="B19804" s="258" t="s">
        <v>14</v>
      </c>
    </row>
    <row r="19805">
      <c r="A19805" s="257"/>
      <c r="B19805" s="258" t="s">
        <v>14</v>
      </c>
    </row>
    <row r="19806">
      <c r="A19806" s="257"/>
      <c r="B19806" s="258" t="s">
        <v>14</v>
      </c>
    </row>
    <row r="19807">
      <c r="A19807" s="257"/>
      <c r="B19807" s="258" t="s">
        <v>14</v>
      </c>
    </row>
    <row r="19808">
      <c r="A19808" s="257"/>
      <c r="B19808" s="258" t="s">
        <v>14</v>
      </c>
    </row>
    <row r="19809">
      <c r="A19809" s="257"/>
      <c r="B19809" s="258" t="s">
        <v>14</v>
      </c>
    </row>
    <row r="19810">
      <c r="A19810" s="257"/>
      <c r="B19810" s="258" t="s">
        <v>14</v>
      </c>
    </row>
    <row r="19811">
      <c r="A19811" s="257"/>
      <c r="B19811" s="258" t="s">
        <v>14</v>
      </c>
    </row>
    <row r="19812">
      <c r="A19812" s="257"/>
      <c r="B19812" s="258" t="s">
        <v>14</v>
      </c>
    </row>
    <row r="19813">
      <c r="A19813" s="257"/>
      <c r="B19813" s="258" t="s">
        <v>14</v>
      </c>
    </row>
    <row r="19814">
      <c r="A19814" s="257"/>
      <c r="B19814" s="258" t="s">
        <v>14</v>
      </c>
    </row>
    <row r="19815">
      <c r="A19815" s="257"/>
      <c r="B19815" s="258" t="s">
        <v>14</v>
      </c>
    </row>
    <row r="19816">
      <c r="A19816" s="257"/>
      <c r="B19816" s="258" t="s">
        <v>14</v>
      </c>
    </row>
    <row r="19817">
      <c r="A19817" s="257"/>
      <c r="B19817" s="258" t="s">
        <v>14</v>
      </c>
    </row>
    <row r="19818">
      <c r="A19818" s="257"/>
      <c r="B19818" s="258" t="s">
        <v>14</v>
      </c>
    </row>
    <row r="19819">
      <c r="A19819" s="257"/>
      <c r="B19819" s="258" t="s">
        <v>14</v>
      </c>
    </row>
    <row r="19820">
      <c r="A19820" s="257"/>
      <c r="B19820" s="258" t="s">
        <v>14</v>
      </c>
    </row>
    <row r="19821">
      <c r="A19821" s="257"/>
      <c r="B19821" s="258" t="s">
        <v>14</v>
      </c>
    </row>
    <row r="19822">
      <c r="A19822" s="257"/>
      <c r="B19822" s="258" t="s">
        <v>14</v>
      </c>
    </row>
    <row r="19823">
      <c r="A19823" s="257"/>
      <c r="B19823" s="258" t="s">
        <v>14</v>
      </c>
    </row>
    <row r="19824">
      <c r="A19824" s="257"/>
      <c r="B19824" s="258" t="s">
        <v>14</v>
      </c>
    </row>
    <row r="19825">
      <c r="A19825" s="257"/>
      <c r="B19825" s="258" t="s">
        <v>14</v>
      </c>
    </row>
    <row r="19826">
      <c r="A19826" s="257"/>
      <c r="B19826" s="258" t="s">
        <v>14</v>
      </c>
    </row>
    <row r="19827">
      <c r="A19827" s="257"/>
      <c r="B19827" s="258" t="s">
        <v>14</v>
      </c>
    </row>
    <row r="19828">
      <c r="A19828" s="257"/>
      <c r="B19828" s="258" t="s">
        <v>14</v>
      </c>
    </row>
    <row r="19829">
      <c r="A19829" s="257"/>
      <c r="B19829" s="258" t="s">
        <v>14</v>
      </c>
    </row>
    <row r="19830">
      <c r="A19830" s="257"/>
      <c r="B19830" s="258" t="s">
        <v>14</v>
      </c>
    </row>
    <row r="19831">
      <c r="A19831" s="257"/>
      <c r="B19831" s="258" t="s">
        <v>14</v>
      </c>
    </row>
    <row r="19832">
      <c r="A19832" s="257"/>
      <c r="B19832" s="258" t="s">
        <v>14</v>
      </c>
    </row>
    <row r="19833">
      <c r="A19833" s="257"/>
      <c r="B19833" s="258" t="s">
        <v>14</v>
      </c>
    </row>
    <row r="19834">
      <c r="A19834" s="257"/>
      <c r="B19834" s="258" t="s">
        <v>14</v>
      </c>
    </row>
    <row r="19835">
      <c r="A19835" s="257"/>
      <c r="B19835" s="258" t="s">
        <v>14</v>
      </c>
    </row>
    <row r="19836">
      <c r="A19836" s="257"/>
      <c r="B19836" s="258" t="s">
        <v>14</v>
      </c>
    </row>
    <row r="19837">
      <c r="A19837" s="257"/>
      <c r="B19837" s="258" t="s">
        <v>14</v>
      </c>
    </row>
    <row r="19838">
      <c r="A19838" s="257"/>
      <c r="B19838" s="258" t="s">
        <v>14</v>
      </c>
    </row>
    <row r="19839">
      <c r="A19839" s="257"/>
      <c r="B19839" s="258" t="s">
        <v>14</v>
      </c>
    </row>
    <row r="19840">
      <c r="A19840" s="257"/>
      <c r="B19840" s="258" t="s">
        <v>14</v>
      </c>
    </row>
    <row r="19841">
      <c r="A19841" s="257"/>
      <c r="B19841" s="258" t="s">
        <v>14</v>
      </c>
    </row>
    <row r="19842">
      <c r="A19842" s="257"/>
      <c r="B19842" s="258" t="s">
        <v>14</v>
      </c>
    </row>
    <row r="19843">
      <c r="A19843" s="257"/>
      <c r="B19843" s="258" t="s">
        <v>14</v>
      </c>
    </row>
    <row r="19844">
      <c r="A19844" s="257"/>
      <c r="B19844" s="258" t="s">
        <v>14</v>
      </c>
    </row>
    <row r="19845">
      <c r="A19845" s="257"/>
      <c r="B19845" s="258" t="s">
        <v>14</v>
      </c>
    </row>
    <row r="19846">
      <c r="A19846" s="257"/>
      <c r="B19846" s="258" t="s">
        <v>14</v>
      </c>
    </row>
    <row r="19847">
      <c r="A19847" s="257"/>
      <c r="B19847" s="258" t="s">
        <v>14</v>
      </c>
    </row>
    <row r="19848">
      <c r="A19848" s="257"/>
      <c r="B19848" s="258" t="s">
        <v>14</v>
      </c>
    </row>
    <row r="19849">
      <c r="A19849" s="257"/>
      <c r="B19849" s="258" t="s">
        <v>14</v>
      </c>
    </row>
    <row r="19850">
      <c r="A19850" s="257"/>
      <c r="B19850" s="258" t="s">
        <v>14</v>
      </c>
    </row>
    <row r="19851">
      <c r="A19851" s="257"/>
      <c r="B19851" s="258" t="s">
        <v>14</v>
      </c>
    </row>
    <row r="19852">
      <c r="A19852" s="257"/>
      <c r="B19852" s="258" t="s">
        <v>14</v>
      </c>
    </row>
    <row r="19853">
      <c r="A19853" s="257"/>
      <c r="B19853" s="258" t="s">
        <v>14</v>
      </c>
    </row>
    <row r="19854">
      <c r="A19854" s="257"/>
      <c r="B19854" s="258" t="s">
        <v>14</v>
      </c>
    </row>
    <row r="19855">
      <c r="A19855" s="257"/>
      <c r="B19855" s="258" t="s">
        <v>14</v>
      </c>
    </row>
    <row r="19856">
      <c r="A19856" s="257"/>
      <c r="B19856" s="258" t="s">
        <v>14</v>
      </c>
    </row>
    <row r="19857">
      <c r="A19857" s="257"/>
      <c r="B19857" s="258" t="s">
        <v>14</v>
      </c>
    </row>
    <row r="19858">
      <c r="A19858" s="257"/>
      <c r="B19858" s="258" t="s">
        <v>14</v>
      </c>
    </row>
    <row r="19859">
      <c r="A19859" s="257"/>
      <c r="B19859" s="258" t="s">
        <v>14</v>
      </c>
    </row>
    <row r="19860">
      <c r="A19860" s="257"/>
      <c r="B19860" s="258" t="s">
        <v>14</v>
      </c>
    </row>
    <row r="19861">
      <c r="A19861" s="257"/>
      <c r="B19861" s="258" t="s">
        <v>14</v>
      </c>
    </row>
    <row r="19862">
      <c r="A19862" s="257"/>
      <c r="B19862" s="258" t="s">
        <v>14</v>
      </c>
    </row>
    <row r="19863">
      <c r="A19863" s="257"/>
      <c r="B19863" s="258" t="s">
        <v>14</v>
      </c>
    </row>
    <row r="19864">
      <c r="A19864" s="257"/>
      <c r="B19864" s="258" t="s">
        <v>14</v>
      </c>
    </row>
    <row r="19865">
      <c r="A19865" s="257"/>
      <c r="B19865" s="258" t="s">
        <v>14</v>
      </c>
    </row>
    <row r="19866">
      <c r="A19866" s="257"/>
      <c r="B19866" s="258" t="s">
        <v>14</v>
      </c>
    </row>
    <row r="19867">
      <c r="A19867" s="257"/>
      <c r="B19867" s="258" t="s">
        <v>14</v>
      </c>
    </row>
    <row r="19868">
      <c r="A19868" s="257"/>
      <c r="B19868" s="258" t="s">
        <v>14</v>
      </c>
    </row>
    <row r="19869">
      <c r="A19869" s="257"/>
      <c r="B19869" s="258" t="s">
        <v>14</v>
      </c>
    </row>
    <row r="19870">
      <c r="A19870" s="257"/>
      <c r="B19870" s="258" t="s">
        <v>14</v>
      </c>
    </row>
    <row r="19871">
      <c r="A19871" s="257"/>
      <c r="B19871" s="258" t="s">
        <v>14</v>
      </c>
    </row>
    <row r="19872">
      <c r="A19872" s="257"/>
      <c r="B19872" s="258" t="s">
        <v>14</v>
      </c>
    </row>
    <row r="19873">
      <c r="A19873" s="257"/>
      <c r="B19873" s="258" t="s">
        <v>14</v>
      </c>
    </row>
    <row r="19874">
      <c r="A19874" s="257"/>
      <c r="B19874" s="258" t="s">
        <v>14</v>
      </c>
    </row>
    <row r="19875">
      <c r="A19875" s="257"/>
      <c r="B19875" s="258" t="s">
        <v>14</v>
      </c>
    </row>
    <row r="19876">
      <c r="A19876" s="257"/>
      <c r="B19876" s="258" t="s">
        <v>14</v>
      </c>
    </row>
    <row r="19877">
      <c r="A19877" s="257"/>
      <c r="B19877" s="258" t="s">
        <v>14</v>
      </c>
    </row>
    <row r="19878">
      <c r="A19878" s="257"/>
      <c r="B19878" s="258" t="s">
        <v>14</v>
      </c>
    </row>
    <row r="19879">
      <c r="A19879" s="257"/>
      <c r="B19879" s="258" t="s">
        <v>14</v>
      </c>
    </row>
    <row r="19880">
      <c r="A19880" s="257"/>
      <c r="B19880" s="258" t="s">
        <v>14</v>
      </c>
    </row>
    <row r="19881">
      <c r="A19881" s="257"/>
      <c r="B19881" s="258" t="s">
        <v>14</v>
      </c>
    </row>
    <row r="19882">
      <c r="A19882" s="257"/>
      <c r="B19882" s="258" t="s">
        <v>14</v>
      </c>
    </row>
    <row r="19883">
      <c r="A19883" s="257"/>
      <c r="B19883" s="258" t="s">
        <v>14</v>
      </c>
    </row>
    <row r="19884">
      <c r="A19884" s="257"/>
      <c r="B19884" s="258" t="s">
        <v>14</v>
      </c>
    </row>
    <row r="19885">
      <c r="A19885" s="257"/>
      <c r="B19885" s="258" t="s">
        <v>14</v>
      </c>
    </row>
    <row r="19886">
      <c r="A19886" s="257"/>
      <c r="B19886" s="258" t="s">
        <v>14</v>
      </c>
    </row>
    <row r="19887">
      <c r="A19887" s="257"/>
      <c r="B19887" s="258" t="s">
        <v>14</v>
      </c>
    </row>
    <row r="19888">
      <c r="A19888" s="257"/>
      <c r="B19888" s="258" t="s">
        <v>14</v>
      </c>
    </row>
    <row r="19889">
      <c r="A19889" s="257"/>
      <c r="B19889" s="258" t="s">
        <v>14</v>
      </c>
    </row>
    <row r="19890">
      <c r="A19890" s="257"/>
      <c r="B19890" s="258" t="s">
        <v>14</v>
      </c>
    </row>
    <row r="19891">
      <c r="A19891" s="257"/>
      <c r="B19891" s="258" t="s">
        <v>14</v>
      </c>
    </row>
    <row r="19892">
      <c r="A19892" s="257"/>
      <c r="B19892" s="258" t="s">
        <v>14</v>
      </c>
    </row>
    <row r="19893">
      <c r="A19893" s="257"/>
      <c r="B19893" s="258" t="s">
        <v>14</v>
      </c>
    </row>
    <row r="19894">
      <c r="A19894" s="257"/>
      <c r="B19894" s="258" t="s">
        <v>14</v>
      </c>
    </row>
    <row r="19895">
      <c r="A19895" s="257"/>
      <c r="B19895" s="258" t="s">
        <v>14</v>
      </c>
    </row>
    <row r="19896">
      <c r="A19896" s="257"/>
      <c r="B19896" s="258" t="s">
        <v>14</v>
      </c>
    </row>
    <row r="19897">
      <c r="A19897" s="257"/>
      <c r="B19897" s="258" t="s">
        <v>14</v>
      </c>
    </row>
    <row r="19898">
      <c r="A19898" s="257"/>
      <c r="B19898" s="258" t="s">
        <v>14</v>
      </c>
    </row>
    <row r="19899">
      <c r="A19899" s="257"/>
      <c r="B19899" s="258" t="s">
        <v>14</v>
      </c>
    </row>
    <row r="19900">
      <c r="A19900" s="257"/>
      <c r="B19900" s="258" t="s">
        <v>14</v>
      </c>
    </row>
    <row r="19901">
      <c r="A19901" s="257"/>
      <c r="B19901" s="258" t="s">
        <v>14</v>
      </c>
    </row>
    <row r="19902">
      <c r="A19902" s="257"/>
      <c r="B19902" s="258" t="s">
        <v>14</v>
      </c>
    </row>
    <row r="19903">
      <c r="A19903" s="257"/>
      <c r="B19903" s="258" t="s">
        <v>14</v>
      </c>
    </row>
    <row r="19904">
      <c r="A19904" s="257"/>
      <c r="B19904" s="258" t="s">
        <v>14</v>
      </c>
    </row>
    <row r="19905">
      <c r="A19905" s="257"/>
      <c r="B19905" s="258" t="s">
        <v>14</v>
      </c>
    </row>
    <row r="19906">
      <c r="A19906" s="257"/>
      <c r="B19906" s="258" t="s">
        <v>14</v>
      </c>
    </row>
    <row r="19907">
      <c r="A19907" s="257"/>
      <c r="B19907" s="258" t="s">
        <v>14</v>
      </c>
    </row>
    <row r="19908">
      <c r="A19908" s="257"/>
      <c r="B19908" s="258" t="s">
        <v>14</v>
      </c>
    </row>
    <row r="19909">
      <c r="A19909" s="257"/>
      <c r="B19909" s="258" t="s">
        <v>14</v>
      </c>
    </row>
    <row r="19910">
      <c r="A19910" s="257"/>
      <c r="B19910" s="258" t="s">
        <v>14</v>
      </c>
    </row>
    <row r="19911">
      <c r="A19911" s="257"/>
      <c r="B19911" s="258" t="s">
        <v>14</v>
      </c>
    </row>
    <row r="19912">
      <c r="A19912" s="257"/>
      <c r="B19912" s="258" t="s">
        <v>14</v>
      </c>
    </row>
    <row r="19913">
      <c r="A19913" s="257"/>
      <c r="B19913" s="258" t="s">
        <v>14</v>
      </c>
    </row>
    <row r="19914">
      <c r="A19914" s="257"/>
      <c r="B19914" s="258" t="s">
        <v>14</v>
      </c>
    </row>
    <row r="19915">
      <c r="A19915" s="257"/>
      <c r="B19915" s="258" t="s">
        <v>14</v>
      </c>
    </row>
    <row r="19916">
      <c r="A19916" s="257"/>
      <c r="B19916" s="258" t="s">
        <v>14</v>
      </c>
    </row>
    <row r="19917">
      <c r="A19917" s="257"/>
      <c r="B19917" s="258" t="s">
        <v>14</v>
      </c>
    </row>
    <row r="19918">
      <c r="A19918" s="257"/>
      <c r="B19918" s="258" t="s">
        <v>14</v>
      </c>
    </row>
    <row r="19919">
      <c r="A19919" s="257"/>
      <c r="B19919" s="258" t="s">
        <v>14</v>
      </c>
    </row>
    <row r="19920">
      <c r="A19920" s="257"/>
      <c r="B19920" s="258" t="s">
        <v>14</v>
      </c>
    </row>
    <row r="19921">
      <c r="A19921" s="257"/>
      <c r="B19921" s="258" t="s">
        <v>14</v>
      </c>
    </row>
    <row r="19922">
      <c r="A19922" s="257"/>
      <c r="B19922" s="258" t="s">
        <v>14</v>
      </c>
    </row>
    <row r="19923">
      <c r="A19923" s="257"/>
      <c r="B19923" s="258" t="s">
        <v>14</v>
      </c>
    </row>
    <row r="19924">
      <c r="A19924" s="257"/>
      <c r="B19924" s="258" t="s">
        <v>14</v>
      </c>
    </row>
    <row r="19925">
      <c r="A19925" s="257"/>
      <c r="B19925" s="258" t="s">
        <v>14</v>
      </c>
    </row>
    <row r="19926">
      <c r="A19926" s="257"/>
      <c r="B19926" s="258" t="s">
        <v>14</v>
      </c>
    </row>
    <row r="19927">
      <c r="A19927" s="257"/>
      <c r="B19927" s="258" t="s">
        <v>14</v>
      </c>
    </row>
    <row r="19928">
      <c r="A19928" s="257"/>
      <c r="B19928" s="258" t="s">
        <v>14</v>
      </c>
    </row>
    <row r="19929">
      <c r="A19929" s="257"/>
      <c r="B19929" s="258" t="s">
        <v>14</v>
      </c>
    </row>
    <row r="19930">
      <c r="A19930" s="257"/>
      <c r="B19930" s="258" t="s">
        <v>14</v>
      </c>
    </row>
    <row r="19931">
      <c r="A19931" s="257"/>
      <c r="B19931" s="258" t="s">
        <v>14</v>
      </c>
    </row>
    <row r="19932">
      <c r="A19932" s="257"/>
      <c r="B19932" s="258" t="s">
        <v>14</v>
      </c>
    </row>
    <row r="19933">
      <c r="A19933" s="257"/>
      <c r="B19933" s="258" t="s">
        <v>14</v>
      </c>
    </row>
    <row r="19934">
      <c r="A19934" s="257"/>
      <c r="B19934" s="258" t="s">
        <v>14</v>
      </c>
    </row>
    <row r="19935">
      <c r="A19935" s="257"/>
      <c r="B19935" s="258" t="s">
        <v>14</v>
      </c>
    </row>
    <row r="19936">
      <c r="A19936" s="257"/>
      <c r="B19936" s="258" t="s">
        <v>14</v>
      </c>
    </row>
    <row r="19937">
      <c r="A19937" s="257"/>
      <c r="B19937" s="258" t="s">
        <v>14</v>
      </c>
    </row>
    <row r="19938">
      <c r="A19938" s="257"/>
      <c r="B19938" s="258" t="s">
        <v>14</v>
      </c>
    </row>
    <row r="19939">
      <c r="A19939" s="257"/>
      <c r="B19939" s="258" t="s">
        <v>14</v>
      </c>
    </row>
    <row r="19940">
      <c r="A19940" s="257"/>
      <c r="B19940" s="258" t="s">
        <v>14</v>
      </c>
    </row>
    <row r="19941">
      <c r="A19941" s="257"/>
      <c r="B19941" s="258" t="s">
        <v>14</v>
      </c>
    </row>
    <row r="19942">
      <c r="A19942" s="257"/>
      <c r="B19942" s="258" t="s">
        <v>14</v>
      </c>
    </row>
    <row r="19943">
      <c r="A19943" s="257"/>
      <c r="B19943" s="258" t="s">
        <v>14</v>
      </c>
    </row>
    <row r="19944">
      <c r="A19944" s="257"/>
      <c r="B19944" s="258" t="s">
        <v>14</v>
      </c>
    </row>
    <row r="19945">
      <c r="A19945" s="257"/>
      <c r="B19945" s="258" t="s">
        <v>14</v>
      </c>
    </row>
    <row r="19946">
      <c r="A19946" s="257"/>
      <c r="B19946" s="258" t="s">
        <v>14</v>
      </c>
    </row>
    <row r="19947">
      <c r="A19947" s="257"/>
      <c r="B19947" s="258" t="s">
        <v>14</v>
      </c>
    </row>
    <row r="19948">
      <c r="A19948" s="257"/>
      <c r="B19948" s="258" t="s">
        <v>14</v>
      </c>
    </row>
    <row r="19949">
      <c r="A19949" s="257"/>
      <c r="B19949" s="258" t="s">
        <v>14</v>
      </c>
    </row>
    <row r="19950">
      <c r="A19950" s="257"/>
      <c r="B19950" s="258" t="s">
        <v>14</v>
      </c>
    </row>
    <row r="19951">
      <c r="A19951" s="257"/>
      <c r="B19951" s="258" t="s">
        <v>14</v>
      </c>
    </row>
    <row r="19952">
      <c r="A19952" s="257"/>
      <c r="B19952" s="258" t="s">
        <v>14</v>
      </c>
    </row>
    <row r="19953">
      <c r="A19953" s="257"/>
      <c r="B19953" s="258" t="s">
        <v>14</v>
      </c>
    </row>
    <row r="19954">
      <c r="A19954" s="257"/>
      <c r="B19954" s="258" t="s">
        <v>14</v>
      </c>
    </row>
    <row r="19955">
      <c r="A19955" s="257"/>
      <c r="B19955" s="258" t="s">
        <v>14</v>
      </c>
    </row>
    <row r="19956">
      <c r="A19956" s="257"/>
      <c r="B19956" s="258" t="s">
        <v>14</v>
      </c>
    </row>
    <row r="19957">
      <c r="A19957" s="257"/>
      <c r="B19957" s="258" t="s">
        <v>14</v>
      </c>
    </row>
    <row r="19958">
      <c r="A19958" s="257"/>
      <c r="B19958" s="258" t="s">
        <v>14</v>
      </c>
    </row>
    <row r="19959">
      <c r="A19959" s="257"/>
      <c r="B19959" s="258" t="s">
        <v>14</v>
      </c>
    </row>
    <row r="19960">
      <c r="A19960" s="257"/>
      <c r="B19960" s="258" t="s">
        <v>14</v>
      </c>
    </row>
    <row r="19961">
      <c r="A19961" s="257"/>
      <c r="B19961" s="258" t="s">
        <v>14</v>
      </c>
    </row>
    <row r="19962">
      <c r="A19962" s="257"/>
      <c r="B19962" s="258" t="s">
        <v>14</v>
      </c>
    </row>
    <row r="19963">
      <c r="A19963" s="257"/>
      <c r="B19963" s="258" t="s">
        <v>14</v>
      </c>
    </row>
    <row r="19964">
      <c r="A19964" s="257"/>
      <c r="B19964" s="258" t="s">
        <v>14</v>
      </c>
    </row>
    <row r="19965">
      <c r="A19965" s="257"/>
      <c r="B19965" s="258" t="s">
        <v>14</v>
      </c>
    </row>
    <row r="19966">
      <c r="A19966" s="257"/>
      <c r="B19966" s="258" t="s">
        <v>14</v>
      </c>
    </row>
    <row r="19967">
      <c r="A19967" s="257"/>
      <c r="B19967" s="258" t="s">
        <v>14</v>
      </c>
    </row>
    <row r="19968">
      <c r="A19968" s="257"/>
      <c r="B19968" s="258" t="s">
        <v>14</v>
      </c>
    </row>
    <row r="19969">
      <c r="A19969" s="257"/>
      <c r="B19969" s="258" t="s">
        <v>14</v>
      </c>
    </row>
    <row r="19970">
      <c r="A19970" s="257"/>
      <c r="B19970" s="258" t="s">
        <v>14</v>
      </c>
    </row>
    <row r="19971">
      <c r="A19971" s="257"/>
      <c r="B19971" s="258" t="s">
        <v>14</v>
      </c>
    </row>
    <row r="19972">
      <c r="A19972" s="257"/>
      <c r="B19972" s="258" t="s">
        <v>14</v>
      </c>
    </row>
    <row r="19973">
      <c r="A19973" s="257"/>
      <c r="B19973" s="258" t="s">
        <v>14</v>
      </c>
    </row>
    <row r="19974">
      <c r="A19974" s="257"/>
      <c r="B19974" s="258" t="s">
        <v>14</v>
      </c>
    </row>
    <row r="19975">
      <c r="A19975" s="257"/>
      <c r="B19975" s="258" t="s">
        <v>14</v>
      </c>
    </row>
    <row r="19976">
      <c r="A19976" s="257"/>
      <c r="B19976" s="258" t="s">
        <v>14</v>
      </c>
    </row>
    <row r="19977">
      <c r="A19977" s="257"/>
      <c r="B19977" s="258" t="s">
        <v>14</v>
      </c>
    </row>
    <row r="19978">
      <c r="A19978" s="257"/>
      <c r="B19978" s="258" t="s">
        <v>14</v>
      </c>
    </row>
    <row r="19979">
      <c r="A19979" s="257"/>
      <c r="B19979" s="258" t="s">
        <v>14</v>
      </c>
    </row>
    <row r="19980">
      <c r="A19980" s="257"/>
      <c r="B19980" s="258" t="s">
        <v>14</v>
      </c>
    </row>
    <row r="19981">
      <c r="A19981" s="257"/>
      <c r="B19981" s="258" t="s">
        <v>14</v>
      </c>
    </row>
    <row r="19982">
      <c r="A19982" s="257"/>
      <c r="B19982" s="258" t="s">
        <v>14</v>
      </c>
    </row>
    <row r="19983">
      <c r="A19983" s="257"/>
      <c r="B19983" s="258" t="s">
        <v>14</v>
      </c>
    </row>
    <row r="19984">
      <c r="A19984" s="257"/>
      <c r="B19984" s="258" t="s">
        <v>14</v>
      </c>
    </row>
    <row r="19985">
      <c r="A19985" s="257"/>
      <c r="B19985" s="258" t="s">
        <v>14</v>
      </c>
    </row>
    <row r="19986">
      <c r="A19986" s="257"/>
      <c r="B19986" s="258" t="s">
        <v>14</v>
      </c>
    </row>
    <row r="19987">
      <c r="A19987" s="257"/>
      <c r="B19987" s="258" t="s">
        <v>14</v>
      </c>
    </row>
    <row r="19988">
      <c r="A19988" s="257"/>
      <c r="B19988" s="258" t="s">
        <v>14</v>
      </c>
    </row>
    <row r="19989">
      <c r="A19989" s="257"/>
      <c r="B19989" s="258" t="s">
        <v>14</v>
      </c>
    </row>
    <row r="19990">
      <c r="A19990" s="257"/>
      <c r="B19990" s="258" t="s">
        <v>14</v>
      </c>
    </row>
    <row r="19991">
      <c r="A19991" s="257"/>
      <c r="B19991" s="258" t="s">
        <v>14</v>
      </c>
    </row>
    <row r="19992">
      <c r="A19992" s="257"/>
      <c r="B19992" s="258" t="s">
        <v>14</v>
      </c>
    </row>
    <row r="19993">
      <c r="A19993" s="257"/>
      <c r="B19993" s="258" t="s">
        <v>14</v>
      </c>
    </row>
    <row r="19994">
      <c r="A19994" s="257"/>
      <c r="B19994" s="258" t="s">
        <v>14</v>
      </c>
    </row>
    <row r="19995">
      <c r="A19995" s="257"/>
      <c r="B19995" s="258" t="s">
        <v>14</v>
      </c>
    </row>
    <row r="19996">
      <c r="A19996" s="257"/>
      <c r="B19996" s="258" t="s">
        <v>14</v>
      </c>
    </row>
    <row r="19997">
      <c r="A19997" s="257"/>
      <c r="B19997" s="258" t="s">
        <v>14</v>
      </c>
    </row>
    <row r="19998">
      <c r="A19998" s="257"/>
      <c r="B19998" s="258" t="s">
        <v>14</v>
      </c>
    </row>
    <row r="19999">
      <c r="A19999" s="257"/>
      <c r="B19999" s="258" t="s">
        <v>14</v>
      </c>
    </row>
    <row r="20000">
      <c r="A20000" s="257"/>
      <c r="B20000" s="258" t="s">
        <v>14</v>
      </c>
    </row>
    <row r="20001">
      <c r="A20001" s="257"/>
      <c r="B20001" s="258" t="s">
        <v>14</v>
      </c>
    </row>
    <row r="20002">
      <c r="A20002" s="257"/>
      <c r="B20002" s="258" t="s">
        <v>14</v>
      </c>
    </row>
    <row r="20003">
      <c r="A20003" s="257"/>
      <c r="B20003" s="258" t="s">
        <v>14</v>
      </c>
    </row>
    <row r="20004">
      <c r="A20004" s="257"/>
      <c r="B20004" s="258" t="s">
        <v>14</v>
      </c>
    </row>
    <row r="20005">
      <c r="A20005" s="257"/>
      <c r="B20005" s="258" t="s">
        <v>14</v>
      </c>
    </row>
    <row r="20006">
      <c r="A20006" s="257"/>
      <c r="B20006" s="258" t="s">
        <v>14</v>
      </c>
    </row>
    <row r="20007">
      <c r="A20007" s="257"/>
      <c r="B20007" s="258" t="s">
        <v>14</v>
      </c>
    </row>
    <row r="20008">
      <c r="A20008" s="257"/>
      <c r="B20008" s="258" t="s">
        <v>14</v>
      </c>
    </row>
    <row r="20009">
      <c r="A20009" s="257"/>
      <c r="B20009" s="258" t="s">
        <v>14</v>
      </c>
    </row>
    <row r="20010">
      <c r="A20010" s="257"/>
      <c r="B20010" s="258" t="s">
        <v>14</v>
      </c>
    </row>
    <row r="20011">
      <c r="A20011" s="257"/>
      <c r="B20011" s="258" t="s">
        <v>14</v>
      </c>
    </row>
    <row r="20012">
      <c r="A20012" s="257"/>
      <c r="B20012" s="258" t="s">
        <v>14</v>
      </c>
    </row>
    <row r="20013">
      <c r="A20013" s="257"/>
      <c r="B20013" s="258" t="s">
        <v>14</v>
      </c>
    </row>
    <row r="20014">
      <c r="A20014" s="257"/>
      <c r="B20014" s="258" t="s">
        <v>14</v>
      </c>
    </row>
    <row r="20015">
      <c r="A20015" s="257"/>
      <c r="B20015" s="258" t="s">
        <v>14</v>
      </c>
    </row>
    <row r="20016">
      <c r="A20016" s="257"/>
      <c r="B20016" s="258" t="s">
        <v>14</v>
      </c>
    </row>
    <row r="20017">
      <c r="A20017" s="257"/>
      <c r="B20017" s="258" t="s">
        <v>14</v>
      </c>
    </row>
    <row r="20018">
      <c r="A20018" s="257"/>
      <c r="B20018" s="258" t="s">
        <v>14</v>
      </c>
    </row>
    <row r="20019">
      <c r="A20019" s="257"/>
      <c r="B20019" s="258" t="s">
        <v>14</v>
      </c>
    </row>
    <row r="20020">
      <c r="A20020" s="257"/>
      <c r="B20020" s="258" t="s">
        <v>14</v>
      </c>
    </row>
    <row r="20021">
      <c r="A20021" s="257"/>
      <c r="B20021" s="258" t="s">
        <v>14</v>
      </c>
    </row>
    <row r="20022">
      <c r="A20022" s="257"/>
      <c r="B20022" s="258" t="s">
        <v>14</v>
      </c>
    </row>
    <row r="20023">
      <c r="A20023" s="257"/>
      <c r="B20023" s="258" t="s">
        <v>14</v>
      </c>
    </row>
    <row r="20024">
      <c r="A20024" s="257"/>
      <c r="B20024" s="258" t="s">
        <v>14</v>
      </c>
    </row>
    <row r="20025">
      <c r="A20025" s="257"/>
      <c r="B20025" s="258" t="s">
        <v>14</v>
      </c>
    </row>
    <row r="20026">
      <c r="A20026" s="257"/>
      <c r="B20026" s="258" t="s">
        <v>14</v>
      </c>
    </row>
    <row r="20027">
      <c r="A20027" s="257"/>
      <c r="B20027" s="258" t="s">
        <v>14</v>
      </c>
    </row>
    <row r="20028">
      <c r="A20028" s="257"/>
      <c r="B20028" s="258" t="s">
        <v>14</v>
      </c>
    </row>
    <row r="20029">
      <c r="A20029" s="257"/>
      <c r="B20029" s="258" t="s">
        <v>14</v>
      </c>
    </row>
    <row r="20030">
      <c r="A20030" s="257"/>
      <c r="B20030" s="258" t="s">
        <v>14</v>
      </c>
    </row>
    <row r="20031">
      <c r="A20031" s="257"/>
      <c r="B20031" s="258" t="s">
        <v>14</v>
      </c>
    </row>
    <row r="20032">
      <c r="A20032" s="257"/>
      <c r="B20032" s="258" t="s">
        <v>14</v>
      </c>
    </row>
    <row r="20033">
      <c r="A20033" s="257"/>
      <c r="B20033" s="258" t="s">
        <v>14</v>
      </c>
    </row>
    <row r="20034">
      <c r="A20034" s="257"/>
      <c r="B20034" s="258" t="s">
        <v>14</v>
      </c>
    </row>
    <row r="20035">
      <c r="A20035" s="257"/>
      <c r="B20035" s="258" t="s">
        <v>14</v>
      </c>
    </row>
    <row r="20036">
      <c r="A20036" s="257"/>
      <c r="B20036" s="258" t="s">
        <v>14</v>
      </c>
    </row>
    <row r="20037">
      <c r="A20037" s="257"/>
      <c r="B20037" s="258" t="s">
        <v>14</v>
      </c>
    </row>
    <row r="20038">
      <c r="A20038" s="257"/>
      <c r="B20038" s="258" t="s">
        <v>14</v>
      </c>
    </row>
    <row r="20039">
      <c r="A20039" s="257"/>
      <c r="B20039" s="258" t="s">
        <v>14</v>
      </c>
    </row>
    <row r="20040">
      <c r="A20040" s="257"/>
      <c r="B20040" s="258" t="s">
        <v>14</v>
      </c>
    </row>
    <row r="20041">
      <c r="A20041" s="257"/>
      <c r="B20041" s="258" t="s">
        <v>14</v>
      </c>
    </row>
    <row r="20042">
      <c r="A20042" s="257"/>
      <c r="B20042" s="258" t="s">
        <v>14</v>
      </c>
    </row>
    <row r="20043">
      <c r="A20043" s="257"/>
      <c r="B20043" s="258" t="s">
        <v>14</v>
      </c>
    </row>
    <row r="20044">
      <c r="A20044" s="257"/>
      <c r="B20044" s="258" t="s">
        <v>14</v>
      </c>
    </row>
    <row r="20045">
      <c r="A20045" s="257"/>
      <c r="B20045" s="258" t="s">
        <v>14</v>
      </c>
    </row>
    <row r="20046">
      <c r="A20046" s="257"/>
      <c r="B20046" s="258" t="s">
        <v>14</v>
      </c>
    </row>
    <row r="20047">
      <c r="A20047" s="257"/>
      <c r="B20047" s="258" t="s">
        <v>14</v>
      </c>
    </row>
    <row r="20048">
      <c r="A20048" s="257"/>
      <c r="B20048" s="258" t="s">
        <v>14</v>
      </c>
    </row>
    <row r="20049">
      <c r="A20049" s="257"/>
      <c r="B20049" s="258" t="s">
        <v>14</v>
      </c>
    </row>
    <row r="20050">
      <c r="A20050" s="257"/>
      <c r="B20050" s="258" t="s">
        <v>14</v>
      </c>
    </row>
    <row r="20051">
      <c r="A20051" s="257"/>
      <c r="B20051" s="258" t="s">
        <v>14</v>
      </c>
    </row>
    <row r="20052">
      <c r="A20052" s="257"/>
      <c r="B20052" s="258" t="s">
        <v>14</v>
      </c>
    </row>
    <row r="20053">
      <c r="A20053" s="257"/>
      <c r="B20053" s="258" t="s">
        <v>14</v>
      </c>
    </row>
    <row r="20054">
      <c r="A20054" s="257"/>
      <c r="B20054" s="258" t="s">
        <v>14</v>
      </c>
    </row>
    <row r="20055">
      <c r="A20055" s="257"/>
      <c r="B20055" s="258" t="s">
        <v>14</v>
      </c>
    </row>
    <row r="20056">
      <c r="A20056" s="257"/>
      <c r="B20056" s="258" t="s">
        <v>14</v>
      </c>
    </row>
    <row r="20057">
      <c r="A20057" s="257"/>
      <c r="B20057" s="258" t="s">
        <v>14</v>
      </c>
    </row>
    <row r="20058">
      <c r="A20058" s="257"/>
      <c r="B20058" s="258" t="s">
        <v>14</v>
      </c>
    </row>
    <row r="20059">
      <c r="A20059" s="257"/>
      <c r="B20059" s="258" t="s">
        <v>14</v>
      </c>
    </row>
    <row r="20060">
      <c r="A20060" s="257"/>
      <c r="B20060" s="258" t="s">
        <v>14</v>
      </c>
    </row>
    <row r="20061">
      <c r="A20061" s="257"/>
      <c r="B20061" s="258" t="s">
        <v>14</v>
      </c>
    </row>
    <row r="20062">
      <c r="A20062" s="257"/>
      <c r="B20062" s="258" t="s">
        <v>14</v>
      </c>
    </row>
    <row r="20063">
      <c r="A20063" s="257"/>
      <c r="B20063" s="258" t="s">
        <v>14</v>
      </c>
    </row>
    <row r="20064">
      <c r="A20064" s="257"/>
      <c r="B20064" s="258" t="s">
        <v>14</v>
      </c>
    </row>
    <row r="20065">
      <c r="A20065" s="257"/>
      <c r="B20065" s="258" t="s">
        <v>14</v>
      </c>
    </row>
    <row r="20066">
      <c r="A20066" s="257"/>
      <c r="B20066" s="258" t="s">
        <v>14</v>
      </c>
    </row>
    <row r="20067">
      <c r="A20067" s="257"/>
      <c r="B20067" s="258" t="s">
        <v>14</v>
      </c>
    </row>
    <row r="20068">
      <c r="A20068" s="257"/>
      <c r="B20068" s="258" t="s">
        <v>14</v>
      </c>
    </row>
    <row r="20069">
      <c r="A20069" s="257"/>
      <c r="B20069" s="258" t="s">
        <v>14</v>
      </c>
    </row>
    <row r="20070">
      <c r="A20070" s="257"/>
      <c r="B20070" s="258" t="s">
        <v>14</v>
      </c>
    </row>
    <row r="20071">
      <c r="A20071" s="257"/>
      <c r="B20071" s="258" t="s">
        <v>14</v>
      </c>
    </row>
    <row r="20072">
      <c r="A20072" s="257"/>
      <c r="B20072" s="258" t="s">
        <v>14</v>
      </c>
    </row>
    <row r="20073">
      <c r="A20073" s="257"/>
      <c r="B20073" s="258" t="s">
        <v>14</v>
      </c>
    </row>
    <row r="20074">
      <c r="A20074" s="257"/>
      <c r="B20074" s="258" t="s">
        <v>14</v>
      </c>
    </row>
    <row r="20075">
      <c r="A20075" s="257"/>
      <c r="B20075" s="258" t="s">
        <v>14</v>
      </c>
    </row>
    <row r="20076">
      <c r="A20076" s="257"/>
      <c r="B20076" s="258" t="s">
        <v>14</v>
      </c>
    </row>
    <row r="20077">
      <c r="A20077" s="257"/>
      <c r="B20077" s="258" t="s">
        <v>14</v>
      </c>
    </row>
    <row r="20078">
      <c r="A20078" s="257"/>
      <c r="B20078" s="258" t="s">
        <v>14</v>
      </c>
    </row>
    <row r="20079">
      <c r="A20079" s="257"/>
      <c r="B20079" s="258" t="s">
        <v>14</v>
      </c>
    </row>
    <row r="20080">
      <c r="A20080" s="257"/>
      <c r="B20080" s="258" t="s">
        <v>14</v>
      </c>
    </row>
    <row r="20081">
      <c r="A20081" s="257"/>
      <c r="B20081" s="258" t="s">
        <v>14</v>
      </c>
    </row>
    <row r="20082">
      <c r="A20082" s="257"/>
      <c r="B20082" s="258" t="s">
        <v>14</v>
      </c>
    </row>
    <row r="20083">
      <c r="A20083" s="257"/>
      <c r="B20083" s="258" t="s">
        <v>14</v>
      </c>
    </row>
    <row r="20084">
      <c r="A20084" s="257"/>
      <c r="B20084" s="258" t="s">
        <v>14</v>
      </c>
    </row>
    <row r="20085">
      <c r="A20085" s="257"/>
      <c r="B20085" s="258" t="s">
        <v>14</v>
      </c>
    </row>
    <row r="20086">
      <c r="A20086" s="257"/>
      <c r="B20086" s="258" t="s">
        <v>14</v>
      </c>
    </row>
    <row r="20087">
      <c r="A20087" s="257"/>
      <c r="B20087" s="258" t="s">
        <v>14</v>
      </c>
    </row>
    <row r="20088">
      <c r="A20088" s="257"/>
      <c r="B20088" s="258" t="s">
        <v>14</v>
      </c>
    </row>
    <row r="20089">
      <c r="A20089" s="257"/>
      <c r="B20089" s="258" t="s">
        <v>14</v>
      </c>
    </row>
    <row r="20090">
      <c r="A20090" s="257"/>
      <c r="B20090" s="258" t="s">
        <v>14</v>
      </c>
    </row>
    <row r="20091">
      <c r="A20091" s="257"/>
      <c r="B20091" s="258" t="s">
        <v>14</v>
      </c>
    </row>
    <row r="20092">
      <c r="A20092" s="257"/>
      <c r="B20092" s="258" t="s">
        <v>14</v>
      </c>
    </row>
    <row r="20093">
      <c r="A20093" s="257"/>
      <c r="B20093" s="258" t="s">
        <v>14</v>
      </c>
    </row>
    <row r="20094">
      <c r="A20094" s="257"/>
      <c r="B20094" s="258" t="s">
        <v>14</v>
      </c>
    </row>
    <row r="20095">
      <c r="A20095" s="257"/>
      <c r="B20095" s="258" t="s">
        <v>14</v>
      </c>
    </row>
    <row r="20096">
      <c r="A20096" s="257"/>
      <c r="B20096" s="258" t="s">
        <v>14</v>
      </c>
    </row>
    <row r="20097">
      <c r="A20097" s="257"/>
      <c r="B20097" s="258" t="s">
        <v>14</v>
      </c>
    </row>
    <row r="20098">
      <c r="A20098" s="257"/>
      <c r="B20098" s="258" t="s">
        <v>14</v>
      </c>
    </row>
    <row r="20099">
      <c r="A20099" s="257"/>
      <c r="B20099" s="258" t="s">
        <v>14</v>
      </c>
    </row>
    <row r="20100">
      <c r="A20100" s="257"/>
      <c r="B20100" s="258" t="s">
        <v>14</v>
      </c>
    </row>
    <row r="20101">
      <c r="A20101" s="257"/>
      <c r="B20101" s="258" t="s">
        <v>14</v>
      </c>
    </row>
    <row r="20102">
      <c r="A20102" s="257"/>
      <c r="B20102" s="258" t="s">
        <v>14</v>
      </c>
    </row>
    <row r="20103">
      <c r="A20103" s="257"/>
      <c r="B20103" s="258" t="s">
        <v>14</v>
      </c>
    </row>
    <row r="20104">
      <c r="A20104" s="257"/>
      <c r="B20104" s="258" t="s">
        <v>14</v>
      </c>
    </row>
    <row r="20105">
      <c r="A20105" s="257"/>
      <c r="B20105" s="258" t="s">
        <v>14</v>
      </c>
    </row>
    <row r="20106">
      <c r="A20106" s="257"/>
      <c r="B20106" s="258" t="s">
        <v>14</v>
      </c>
    </row>
    <row r="20107">
      <c r="A20107" s="257"/>
      <c r="B20107" s="258" t="s">
        <v>14</v>
      </c>
    </row>
    <row r="20108">
      <c r="A20108" s="257"/>
      <c r="B20108" s="258" t="s">
        <v>14</v>
      </c>
    </row>
    <row r="20109">
      <c r="A20109" s="257"/>
      <c r="B20109" s="258" t="s">
        <v>14</v>
      </c>
    </row>
    <row r="20110">
      <c r="A20110" s="257"/>
      <c r="B20110" s="258" t="s">
        <v>14</v>
      </c>
    </row>
    <row r="20111">
      <c r="A20111" s="257"/>
      <c r="B20111" s="258" t="s">
        <v>14</v>
      </c>
    </row>
    <row r="20112">
      <c r="A20112" s="257"/>
      <c r="B20112" s="258" t="s">
        <v>14</v>
      </c>
    </row>
    <row r="20113">
      <c r="A20113" s="257"/>
      <c r="B20113" s="258" t="s">
        <v>14</v>
      </c>
    </row>
    <row r="20114">
      <c r="A20114" s="257"/>
      <c r="B20114" s="258" t="s">
        <v>14</v>
      </c>
    </row>
    <row r="20115">
      <c r="A20115" s="257"/>
      <c r="B20115" s="258" t="s">
        <v>14</v>
      </c>
    </row>
    <row r="20116">
      <c r="A20116" s="257"/>
      <c r="B20116" s="258" t="s">
        <v>14</v>
      </c>
    </row>
    <row r="20117">
      <c r="A20117" s="257"/>
      <c r="B20117" s="258" t="s">
        <v>14</v>
      </c>
    </row>
    <row r="20118">
      <c r="A20118" s="257"/>
      <c r="B20118" s="258" t="s">
        <v>14</v>
      </c>
    </row>
    <row r="20119">
      <c r="A20119" s="257"/>
      <c r="B20119" s="258" t="s">
        <v>14</v>
      </c>
    </row>
    <row r="20120">
      <c r="A20120" s="257"/>
      <c r="B20120" s="258" t="s">
        <v>14</v>
      </c>
    </row>
    <row r="20121">
      <c r="A20121" s="257"/>
      <c r="B20121" s="258" t="s">
        <v>14</v>
      </c>
    </row>
    <row r="20122">
      <c r="A20122" s="257"/>
      <c r="B20122" s="258" t="s">
        <v>14</v>
      </c>
    </row>
    <row r="20123">
      <c r="A20123" s="257"/>
      <c r="B20123" s="258" t="s">
        <v>14</v>
      </c>
    </row>
    <row r="20124">
      <c r="A20124" s="257"/>
      <c r="B20124" s="258" t="s">
        <v>14</v>
      </c>
    </row>
    <row r="20125">
      <c r="A20125" s="257"/>
      <c r="B20125" s="258" t="s">
        <v>14</v>
      </c>
    </row>
    <row r="20126">
      <c r="A20126" s="257"/>
      <c r="B20126" s="258" t="s">
        <v>14</v>
      </c>
    </row>
    <row r="20127">
      <c r="A20127" s="257"/>
      <c r="B20127" s="258" t="s">
        <v>14</v>
      </c>
    </row>
    <row r="20128">
      <c r="A20128" s="257"/>
      <c r="B20128" s="258" t="s">
        <v>14</v>
      </c>
    </row>
    <row r="20129">
      <c r="A20129" s="257"/>
      <c r="B20129" s="258" t="s">
        <v>14</v>
      </c>
    </row>
    <row r="20130">
      <c r="A20130" s="257"/>
      <c r="B20130" s="258" t="s">
        <v>14</v>
      </c>
    </row>
    <row r="20131">
      <c r="A20131" s="257"/>
      <c r="B20131" s="258" t="s">
        <v>14</v>
      </c>
    </row>
    <row r="20132">
      <c r="A20132" s="257"/>
      <c r="B20132" s="258" t="s">
        <v>14</v>
      </c>
    </row>
    <row r="20133">
      <c r="A20133" s="257"/>
      <c r="B20133" s="258" t="s">
        <v>14</v>
      </c>
    </row>
    <row r="20134">
      <c r="A20134" s="257"/>
      <c r="B20134" s="258" t="s">
        <v>14</v>
      </c>
    </row>
    <row r="20135">
      <c r="A20135" s="257"/>
      <c r="B20135" s="258" t="s">
        <v>14</v>
      </c>
    </row>
    <row r="20136">
      <c r="A20136" s="257"/>
      <c r="B20136" s="258" t="s">
        <v>14</v>
      </c>
    </row>
    <row r="20137">
      <c r="A20137" s="257"/>
      <c r="B20137" s="258" t="s">
        <v>14</v>
      </c>
    </row>
    <row r="20138">
      <c r="A20138" s="257"/>
      <c r="B20138" s="258" t="s">
        <v>14</v>
      </c>
    </row>
    <row r="20139">
      <c r="A20139" s="257"/>
      <c r="B20139" s="258" t="s">
        <v>14</v>
      </c>
    </row>
    <row r="20140">
      <c r="A20140" s="257"/>
      <c r="B20140" s="258" t="s">
        <v>14</v>
      </c>
    </row>
    <row r="20141">
      <c r="A20141" s="257"/>
      <c r="B20141" s="258" t="s">
        <v>14</v>
      </c>
    </row>
    <row r="20142">
      <c r="A20142" s="257"/>
      <c r="B20142" s="258" t="s">
        <v>14</v>
      </c>
    </row>
    <row r="20143">
      <c r="A20143" s="257"/>
      <c r="B20143" s="258" t="s">
        <v>14</v>
      </c>
    </row>
    <row r="20144">
      <c r="A20144" s="257"/>
      <c r="B20144" s="258" t="s">
        <v>14</v>
      </c>
    </row>
    <row r="20145">
      <c r="A20145" s="257"/>
      <c r="B20145" s="258" t="s">
        <v>14</v>
      </c>
    </row>
    <row r="20146">
      <c r="A20146" s="257"/>
      <c r="B20146" s="258" t="s">
        <v>14</v>
      </c>
    </row>
    <row r="20147">
      <c r="A20147" s="257"/>
      <c r="B20147" s="258" t="s">
        <v>14</v>
      </c>
    </row>
    <row r="20148">
      <c r="A20148" s="257"/>
      <c r="B20148" s="258" t="s">
        <v>14</v>
      </c>
    </row>
    <row r="20149">
      <c r="A20149" s="257"/>
      <c r="B20149" s="258" t="s">
        <v>14</v>
      </c>
    </row>
    <row r="20150">
      <c r="A20150" s="257"/>
      <c r="B20150" s="258" t="s">
        <v>14</v>
      </c>
    </row>
    <row r="20151">
      <c r="A20151" s="257"/>
      <c r="B20151" s="258" t="s">
        <v>14</v>
      </c>
    </row>
    <row r="20152">
      <c r="A20152" s="257"/>
      <c r="B20152" s="258" t="s">
        <v>14</v>
      </c>
    </row>
    <row r="20153">
      <c r="A20153" s="257"/>
      <c r="B20153" s="258" t="s">
        <v>14</v>
      </c>
    </row>
    <row r="20154">
      <c r="A20154" s="257"/>
      <c r="B20154" s="258" t="s">
        <v>14</v>
      </c>
    </row>
    <row r="20155">
      <c r="A20155" s="257"/>
      <c r="B20155" s="258" t="s">
        <v>14</v>
      </c>
    </row>
    <row r="20156">
      <c r="A20156" s="257"/>
      <c r="B20156" s="258" t="s">
        <v>14</v>
      </c>
    </row>
    <row r="20157">
      <c r="A20157" s="257"/>
      <c r="B20157" s="258" t="s">
        <v>14</v>
      </c>
    </row>
    <row r="20158">
      <c r="A20158" s="257"/>
      <c r="B20158" s="258" t="s">
        <v>14</v>
      </c>
    </row>
    <row r="20159">
      <c r="A20159" s="257"/>
      <c r="B20159" s="258" t="s">
        <v>14</v>
      </c>
    </row>
    <row r="20160">
      <c r="A20160" s="257"/>
      <c r="B20160" s="258" t="s">
        <v>14</v>
      </c>
    </row>
    <row r="20161">
      <c r="A20161" s="257"/>
      <c r="B20161" s="258" t="s">
        <v>14</v>
      </c>
    </row>
    <row r="20162">
      <c r="A20162" s="257"/>
      <c r="B20162" s="258" t="s">
        <v>14</v>
      </c>
    </row>
    <row r="20163">
      <c r="A20163" s="257"/>
      <c r="B20163" s="258" t="s">
        <v>14</v>
      </c>
    </row>
    <row r="20164">
      <c r="A20164" s="257"/>
      <c r="B20164" s="258" t="s">
        <v>14</v>
      </c>
    </row>
    <row r="20165">
      <c r="A20165" s="257"/>
      <c r="B20165" s="258" t="s">
        <v>14</v>
      </c>
    </row>
    <row r="20166">
      <c r="A20166" s="257"/>
      <c r="B20166" s="258" t="s">
        <v>14</v>
      </c>
    </row>
    <row r="20167">
      <c r="A20167" s="257"/>
      <c r="B20167" s="258" t="s">
        <v>14</v>
      </c>
    </row>
    <row r="20168">
      <c r="A20168" s="257"/>
      <c r="B20168" s="258" t="s">
        <v>14</v>
      </c>
    </row>
    <row r="20169">
      <c r="A20169" s="257"/>
      <c r="B20169" s="258" t="s">
        <v>14</v>
      </c>
    </row>
    <row r="20170">
      <c r="A20170" s="257"/>
      <c r="B20170" s="258" t="s">
        <v>14</v>
      </c>
    </row>
    <row r="20171">
      <c r="A20171" s="257"/>
      <c r="B20171" s="258" t="s">
        <v>14</v>
      </c>
    </row>
    <row r="20172">
      <c r="A20172" s="257"/>
      <c r="B20172" s="258" t="s">
        <v>14</v>
      </c>
    </row>
    <row r="20173">
      <c r="A20173" s="257"/>
      <c r="B20173" s="258" t="s">
        <v>14</v>
      </c>
    </row>
    <row r="20174">
      <c r="A20174" s="257"/>
      <c r="B20174" s="258" t="s">
        <v>14</v>
      </c>
    </row>
    <row r="20175">
      <c r="A20175" s="257"/>
      <c r="B20175" s="258" t="s">
        <v>14</v>
      </c>
    </row>
    <row r="20176">
      <c r="A20176" s="257"/>
      <c r="B20176" s="258" t="s">
        <v>14</v>
      </c>
    </row>
    <row r="20177">
      <c r="A20177" s="257"/>
      <c r="B20177" s="258" t="s">
        <v>14</v>
      </c>
    </row>
    <row r="20178">
      <c r="A20178" s="257"/>
      <c r="B20178" s="258" t="s">
        <v>14</v>
      </c>
    </row>
    <row r="20179">
      <c r="A20179" s="257"/>
      <c r="B20179" s="258" t="s">
        <v>14</v>
      </c>
    </row>
    <row r="20180">
      <c r="A20180" s="257"/>
      <c r="B20180" s="258" t="s">
        <v>14</v>
      </c>
    </row>
    <row r="20181">
      <c r="A20181" s="257"/>
      <c r="B20181" s="258" t="s">
        <v>14</v>
      </c>
    </row>
    <row r="20182">
      <c r="A20182" s="257"/>
      <c r="B20182" s="258" t="s">
        <v>14</v>
      </c>
    </row>
    <row r="20183">
      <c r="A20183" s="257"/>
      <c r="B20183" s="258" t="s">
        <v>14</v>
      </c>
    </row>
    <row r="20184">
      <c r="A20184" s="257"/>
      <c r="B20184" s="258" t="s">
        <v>14</v>
      </c>
    </row>
    <row r="20185">
      <c r="A20185" s="257"/>
      <c r="B20185" s="258" t="s">
        <v>14</v>
      </c>
    </row>
    <row r="20186">
      <c r="A20186" s="257"/>
      <c r="B20186" s="258" t="s">
        <v>14</v>
      </c>
    </row>
    <row r="20187">
      <c r="A20187" s="257"/>
      <c r="B20187" s="258" t="s">
        <v>14</v>
      </c>
    </row>
    <row r="20188">
      <c r="A20188" s="257"/>
      <c r="B20188" s="258" t="s">
        <v>14</v>
      </c>
    </row>
    <row r="20189">
      <c r="A20189" s="257"/>
      <c r="B20189" s="258" t="s">
        <v>14</v>
      </c>
    </row>
    <row r="20190">
      <c r="A20190" s="257"/>
      <c r="B20190" s="258" t="s">
        <v>14</v>
      </c>
    </row>
    <row r="20191">
      <c r="A20191" s="257"/>
      <c r="B20191" s="258" t="s">
        <v>14</v>
      </c>
    </row>
    <row r="20192">
      <c r="A20192" s="257"/>
      <c r="B20192" s="258" t="s">
        <v>14</v>
      </c>
    </row>
    <row r="20193">
      <c r="A20193" s="257"/>
      <c r="B20193" s="258" t="s">
        <v>14</v>
      </c>
    </row>
    <row r="20194">
      <c r="A20194" s="257"/>
      <c r="B20194" s="258" t="s">
        <v>14</v>
      </c>
    </row>
    <row r="20195">
      <c r="A20195" s="257"/>
      <c r="B20195" s="258" t="s">
        <v>14</v>
      </c>
    </row>
    <row r="20196">
      <c r="A20196" s="257"/>
      <c r="B20196" s="258" t="s">
        <v>14</v>
      </c>
    </row>
    <row r="20197">
      <c r="A20197" s="257"/>
      <c r="B20197" s="258" t="s">
        <v>14</v>
      </c>
    </row>
    <row r="20198">
      <c r="A20198" s="257"/>
      <c r="B20198" s="258" t="s">
        <v>14</v>
      </c>
    </row>
    <row r="20199">
      <c r="A20199" s="257"/>
      <c r="B20199" s="258" t="s">
        <v>14</v>
      </c>
    </row>
    <row r="20200">
      <c r="A20200" s="257"/>
      <c r="B20200" s="258" t="s">
        <v>14</v>
      </c>
    </row>
    <row r="20201">
      <c r="A20201" s="257"/>
      <c r="B20201" s="258" t="s">
        <v>14</v>
      </c>
    </row>
    <row r="20202">
      <c r="A20202" s="257"/>
      <c r="B20202" s="258" t="s">
        <v>14</v>
      </c>
    </row>
    <row r="20203">
      <c r="A20203" s="257"/>
      <c r="B20203" s="258" t="s">
        <v>14</v>
      </c>
    </row>
    <row r="20204">
      <c r="A20204" s="257"/>
      <c r="B20204" s="258" t="s">
        <v>14</v>
      </c>
    </row>
    <row r="20205">
      <c r="A20205" s="257"/>
      <c r="B20205" s="258" t="s">
        <v>14</v>
      </c>
    </row>
    <row r="20206">
      <c r="A20206" s="257"/>
      <c r="B20206" s="258" t="s">
        <v>14</v>
      </c>
    </row>
    <row r="20207">
      <c r="A20207" s="257"/>
      <c r="B20207" s="258" t="s">
        <v>14</v>
      </c>
    </row>
    <row r="20208">
      <c r="A20208" s="257"/>
      <c r="B20208" s="258" t="s">
        <v>14</v>
      </c>
    </row>
    <row r="20209">
      <c r="A20209" s="257"/>
      <c r="B20209" s="258" t="s">
        <v>14</v>
      </c>
    </row>
    <row r="20210">
      <c r="A20210" s="257"/>
      <c r="B20210" s="258" t="s">
        <v>14</v>
      </c>
    </row>
    <row r="20211">
      <c r="A20211" s="257"/>
      <c r="B20211" s="258" t="s">
        <v>14</v>
      </c>
    </row>
    <row r="20212">
      <c r="A20212" s="257"/>
      <c r="B20212" s="258" t="s">
        <v>14</v>
      </c>
    </row>
    <row r="20213">
      <c r="A20213" s="257"/>
      <c r="B20213" s="258" t="s">
        <v>14</v>
      </c>
    </row>
    <row r="20214">
      <c r="A20214" s="257"/>
      <c r="B20214" s="258" t="s">
        <v>14</v>
      </c>
    </row>
    <row r="20215">
      <c r="A20215" s="257"/>
      <c r="B20215" s="258" t="s">
        <v>14</v>
      </c>
    </row>
    <row r="20216">
      <c r="A20216" s="257"/>
      <c r="B20216" s="258" t="s">
        <v>14</v>
      </c>
    </row>
    <row r="20217">
      <c r="A20217" s="257"/>
      <c r="B20217" s="258" t="s">
        <v>14</v>
      </c>
    </row>
    <row r="20218">
      <c r="A20218" s="257"/>
      <c r="B20218" s="258" t="s">
        <v>14</v>
      </c>
    </row>
    <row r="20219">
      <c r="A20219" s="257"/>
      <c r="B20219" s="258" t="s">
        <v>14</v>
      </c>
    </row>
    <row r="20220">
      <c r="A20220" s="257"/>
      <c r="B20220" s="258" t="s">
        <v>14</v>
      </c>
    </row>
    <row r="20221">
      <c r="A20221" s="257"/>
      <c r="B20221" s="258" t="s">
        <v>14</v>
      </c>
    </row>
    <row r="20222">
      <c r="A20222" s="257"/>
      <c r="B20222" s="258" t="s">
        <v>14</v>
      </c>
    </row>
    <row r="20223">
      <c r="A20223" s="257"/>
      <c r="B20223" s="258" t="s">
        <v>14</v>
      </c>
    </row>
    <row r="20224">
      <c r="A20224" s="257"/>
      <c r="B20224" s="258" t="s">
        <v>14</v>
      </c>
    </row>
    <row r="20225">
      <c r="A20225" s="257"/>
      <c r="B20225" s="258" t="s">
        <v>14</v>
      </c>
    </row>
    <row r="20226">
      <c r="A20226" s="257"/>
      <c r="B20226" s="258" t="s">
        <v>14</v>
      </c>
    </row>
    <row r="20227">
      <c r="A20227" s="257"/>
      <c r="B20227" s="258" t="s">
        <v>14</v>
      </c>
    </row>
    <row r="20228">
      <c r="A20228" s="257"/>
      <c r="B20228" s="258" t="s">
        <v>14</v>
      </c>
    </row>
    <row r="20229">
      <c r="A20229" s="257"/>
      <c r="B20229" s="258" t="s">
        <v>14</v>
      </c>
    </row>
    <row r="20230">
      <c r="A20230" s="257"/>
      <c r="B20230" s="258" t="s">
        <v>14</v>
      </c>
    </row>
    <row r="20231">
      <c r="A20231" s="257"/>
      <c r="B20231" s="258" t="s">
        <v>14</v>
      </c>
    </row>
    <row r="20232">
      <c r="A20232" s="257"/>
      <c r="B20232" s="258" t="s">
        <v>14</v>
      </c>
    </row>
    <row r="20233">
      <c r="A20233" s="257"/>
      <c r="B20233" s="258" t="s">
        <v>14</v>
      </c>
    </row>
    <row r="20234">
      <c r="A20234" s="257"/>
      <c r="B20234" s="258" t="s">
        <v>14</v>
      </c>
    </row>
    <row r="20235">
      <c r="A20235" s="257"/>
      <c r="B20235" s="258" t="s">
        <v>14</v>
      </c>
    </row>
    <row r="20236">
      <c r="A20236" s="257"/>
      <c r="B20236" s="258" t="s">
        <v>14</v>
      </c>
    </row>
    <row r="20237">
      <c r="A20237" s="257"/>
      <c r="B20237" s="258" t="s">
        <v>14</v>
      </c>
    </row>
    <row r="20238">
      <c r="A20238" s="257"/>
      <c r="B20238" s="258" t="s">
        <v>14</v>
      </c>
    </row>
    <row r="20239">
      <c r="A20239" s="257"/>
      <c r="B20239" s="258" t="s">
        <v>14</v>
      </c>
    </row>
    <row r="20240">
      <c r="A20240" s="257"/>
      <c r="B20240" s="258" t="s">
        <v>14</v>
      </c>
    </row>
    <row r="20241">
      <c r="A20241" s="257"/>
      <c r="B20241" s="258" t="s">
        <v>14</v>
      </c>
    </row>
    <row r="20242">
      <c r="A20242" s="257"/>
      <c r="B20242" s="258" t="s">
        <v>14</v>
      </c>
    </row>
    <row r="20243">
      <c r="A20243" s="257"/>
      <c r="B20243" s="258" t="s">
        <v>14</v>
      </c>
    </row>
    <row r="20244">
      <c r="A20244" s="257"/>
      <c r="B20244" s="258" t="s">
        <v>14</v>
      </c>
    </row>
    <row r="20245">
      <c r="A20245" s="257"/>
      <c r="B20245" s="258" t="s">
        <v>14</v>
      </c>
    </row>
    <row r="20246">
      <c r="A20246" s="257"/>
      <c r="B20246" s="258" t="s">
        <v>14</v>
      </c>
    </row>
    <row r="20247">
      <c r="A20247" s="257"/>
      <c r="B20247" s="258" t="s">
        <v>14</v>
      </c>
    </row>
    <row r="20248">
      <c r="A20248" s="257"/>
      <c r="B20248" s="258" t="s">
        <v>14</v>
      </c>
    </row>
    <row r="20249">
      <c r="A20249" s="257"/>
      <c r="B20249" s="258" t="s">
        <v>14</v>
      </c>
    </row>
    <row r="20250">
      <c r="A20250" s="257"/>
      <c r="B20250" s="258" t="s">
        <v>14</v>
      </c>
    </row>
    <row r="20251">
      <c r="A20251" s="257"/>
      <c r="B20251" s="258" t="s">
        <v>14</v>
      </c>
    </row>
    <row r="20252">
      <c r="A20252" s="257"/>
      <c r="B20252" s="258" t="s">
        <v>14</v>
      </c>
    </row>
    <row r="20253">
      <c r="A20253" s="257"/>
      <c r="B20253" s="258" t="s">
        <v>14</v>
      </c>
    </row>
    <row r="20254">
      <c r="A20254" s="257"/>
      <c r="B20254" s="258" t="s">
        <v>14</v>
      </c>
    </row>
    <row r="20255">
      <c r="A20255" s="257"/>
      <c r="B20255" s="258" t="s">
        <v>14</v>
      </c>
    </row>
    <row r="20256">
      <c r="A20256" s="257"/>
      <c r="B20256" s="258" t="s">
        <v>14</v>
      </c>
    </row>
    <row r="20257">
      <c r="A20257" s="257"/>
      <c r="B20257" s="258" t="s">
        <v>14</v>
      </c>
    </row>
    <row r="20258">
      <c r="A20258" s="257"/>
      <c r="B20258" s="258" t="s">
        <v>14</v>
      </c>
    </row>
    <row r="20259">
      <c r="A20259" s="257"/>
      <c r="B20259" s="258" t="s">
        <v>14</v>
      </c>
    </row>
    <row r="20260">
      <c r="A20260" s="257"/>
      <c r="B20260" s="258" t="s">
        <v>14</v>
      </c>
    </row>
    <row r="20261">
      <c r="A20261" s="257"/>
      <c r="B20261" s="258" t="s">
        <v>14</v>
      </c>
    </row>
    <row r="20262">
      <c r="A20262" s="257"/>
      <c r="B20262" s="258" t="s">
        <v>14</v>
      </c>
    </row>
    <row r="20263">
      <c r="A20263" s="257"/>
      <c r="B20263" s="258" t="s">
        <v>14</v>
      </c>
    </row>
    <row r="20264">
      <c r="A20264" s="257"/>
      <c r="B20264" s="258" t="s">
        <v>14</v>
      </c>
    </row>
    <row r="20265">
      <c r="A20265" s="257"/>
      <c r="B20265" s="258" t="s">
        <v>14</v>
      </c>
    </row>
    <row r="20266">
      <c r="A20266" s="257"/>
      <c r="B20266" s="258" t="s">
        <v>14</v>
      </c>
    </row>
    <row r="20267">
      <c r="A20267" s="257"/>
      <c r="B20267" s="258" t="s">
        <v>14</v>
      </c>
    </row>
    <row r="20268">
      <c r="A20268" s="257"/>
      <c r="B20268" s="258" t="s">
        <v>14</v>
      </c>
    </row>
    <row r="20269">
      <c r="A20269" s="257"/>
      <c r="B20269" s="258" t="s">
        <v>14</v>
      </c>
    </row>
    <row r="20270">
      <c r="A20270" s="257"/>
      <c r="B20270" s="258" t="s">
        <v>14</v>
      </c>
    </row>
    <row r="20271">
      <c r="A20271" s="257"/>
      <c r="B20271" s="258" t="s">
        <v>14</v>
      </c>
    </row>
    <row r="20272">
      <c r="A20272" s="257"/>
      <c r="B20272" s="258" t="s">
        <v>14</v>
      </c>
    </row>
    <row r="20273">
      <c r="A20273" s="257"/>
      <c r="B20273" s="258" t="s">
        <v>14</v>
      </c>
    </row>
    <row r="20274">
      <c r="A20274" s="257"/>
      <c r="B20274" s="258" t="s">
        <v>14</v>
      </c>
    </row>
    <row r="20275">
      <c r="A20275" s="257"/>
      <c r="B20275" s="258" t="s">
        <v>14</v>
      </c>
    </row>
    <row r="20276">
      <c r="A20276" s="257"/>
      <c r="B20276" s="258" t="s">
        <v>14</v>
      </c>
    </row>
    <row r="20277">
      <c r="A20277" s="257"/>
      <c r="B20277" s="258" t="s">
        <v>14</v>
      </c>
    </row>
    <row r="20278">
      <c r="A20278" s="257"/>
      <c r="B20278" s="258" t="s">
        <v>14</v>
      </c>
    </row>
    <row r="20279">
      <c r="A20279" s="257"/>
      <c r="B20279" s="258" t="s">
        <v>14</v>
      </c>
    </row>
    <row r="20280">
      <c r="A20280" s="257"/>
      <c r="B20280" s="258" t="s">
        <v>14</v>
      </c>
    </row>
    <row r="20281">
      <c r="A20281" s="257"/>
      <c r="B20281" s="258" t="s">
        <v>14</v>
      </c>
    </row>
    <row r="20282">
      <c r="A20282" s="257"/>
      <c r="B20282" s="258" t="s">
        <v>14</v>
      </c>
    </row>
    <row r="20283">
      <c r="A20283" s="257"/>
      <c r="B20283" s="258" t="s">
        <v>14</v>
      </c>
    </row>
    <row r="20284">
      <c r="A20284" s="257"/>
      <c r="B20284" s="258" t="s">
        <v>14</v>
      </c>
    </row>
    <row r="20285">
      <c r="A20285" s="257"/>
      <c r="B20285" s="258" t="s">
        <v>14</v>
      </c>
    </row>
    <row r="20286">
      <c r="A20286" s="257"/>
      <c r="B20286" s="258" t="s">
        <v>14</v>
      </c>
    </row>
    <row r="20287">
      <c r="A20287" s="257"/>
      <c r="B20287" s="258" t="s">
        <v>14</v>
      </c>
    </row>
    <row r="20288">
      <c r="A20288" s="257"/>
      <c r="B20288" s="258" t="s">
        <v>14</v>
      </c>
    </row>
    <row r="20289">
      <c r="A20289" s="257"/>
      <c r="B20289" s="258" t="s">
        <v>14</v>
      </c>
    </row>
    <row r="20290">
      <c r="A20290" s="257"/>
      <c r="B20290" s="258" t="s">
        <v>14</v>
      </c>
    </row>
    <row r="20291">
      <c r="A20291" s="257"/>
      <c r="B20291" s="258" t="s">
        <v>14</v>
      </c>
    </row>
    <row r="20292">
      <c r="A20292" s="257"/>
      <c r="B20292" s="258" t="s">
        <v>14</v>
      </c>
    </row>
    <row r="20293">
      <c r="A20293" s="257"/>
      <c r="B20293" s="258" t="s">
        <v>14</v>
      </c>
    </row>
    <row r="20294">
      <c r="A20294" s="257"/>
      <c r="B20294" s="258" t="s">
        <v>14</v>
      </c>
    </row>
    <row r="20295">
      <c r="A20295" s="257"/>
      <c r="B20295" s="258" t="s">
        <v>14</v>
      </c>
    </row>
    <row r="20296">
      <c r="A20296" s="257"/>
      <c r="B20296" s="258" t="s">
        <v>14</v>
      </c>
    </row>
    <row r="20297">
      <c r="A20297" s="257"/>
      <c r="B20297" s="258" t="s">
        <v>14</v>
      </c>
    </row>
    <row r="20298">
      <c r="A20298" s="257"/>
      <c r="B20298" s="258" t="s">
        <v>14</v>
      </c>
    </row>
    <row r="20299">
      <c r="A20299" s="257"/>
      <c r="B20299" s="258" t="s">
        <v>14</v>
      </c>
    </row>
    <row r="20300">
      <c r="A20300" s="257"/>
      <c r="B20300" s="258" t="s">
        <v>14</v>
      </c>
    </row>
    <row r="20301">
      <c r="A20301" s="257"/>
      <c r="B20301" s="258" t="s">
        <v>14</v>
      </c>
    </row>
    <row r="20302">
      <c r="A20302" s="257"/>
      <c r="B20302" s="258" t="s">
        <v>14</v>
      </c>
    </row>
    <row r="20303">
      <c r="A20303" s="257"/>
      <c r="B20303" s="258" t="s">
        <v>14</v>
      </c>
    </row>
    <row r="20304">
      <c r="A20304" s="257"/>
      <c r="B20304" s="258" t="s">
        <v>14</v>
      </c>
    </row>
    <row r="20305">
      <c r="A20305" s="257"/>
      <c r="B20305" s="258" t="s">
        <v>14</v>
      </c>
    </row>
    <row r="20306">
      <c r="A20306" s="257"/>
      <c r="B20306" s="258" t="s">
        <v>14</v>
      </c>
    </row>
    <row r="20307">
      <c r="A20307" s="257"/>
      <c r="B20307" s="258" t="s">
        <v>14</v>
      </c>
    </row>
    <row r="20308">
      <c r="A20308" s="257"/>
      <c r="B20308" s="258" t="s">
        <v>14</v>
      </c>
    </row>
    <row r="20309">
      <c r="A20309" s="257"/>
      <c r="B20309" s="258" t="s">
        <v>14</v>
      </c>
    </row>
    <row r="20310">
      <c r="A20310" s="257"/>
      <c r="B20310" s="258" t="s">
        <v>14</v>
      </c>
    </row>
    <row r="20311">
      <c r="A20311" s="257"/>
      <c r="B20311" s="258" t="s">
        <v>14</v>
      </c>
    </row>
    <row r="20312">
      <c r="A20312" s="257"/>
      <c r="B20312" s="258" t="s">
        <v>14</v>
      </c>
    </row>
    <row r="20313">
      <c r="A20313" s="257"/>
      <c r="B20313" s="258" t="s">
        <v>14</v>
      </c>
    </row>
    <row r="20314">
      <c r="A20314" s="257"/>
      <c r="B20314" s="258" t="s">
        <v>14</v>
      </c>
    </row>
    <row r="20315">
      <c r="A20315" s="257"/>
      <c r="B20315" s="258" t="s">
        <v>14</v>
      </c>
    </row>
    <row r="20316">
      <c r="A20316" s="257"/>
      <c r="B20316" s="258" t="s">
        <v>14</v>
      </c>
    </row>
    <row r="20317">
      <c r="A20317" s="257"/>
      <c r="B20317" s="258" t="s">
        <v>14</v>
      </c>
    </row>
    <row r="20318">
      <c r="A20318" s="257"/>
      <c r="B20318" s="258" t="s">
        <v>14</v>
      </c>
    </row>
    <row r="20319">
      <c r="A20319" s="257"/>
      <c r="B20319" s="258" t="s">
        <v>14</v>
      </c>
    </row>
    <row r="20320">
      <c r="A20320" s="257"/>
      <c r="B20320" s="258" t="s">
        <v>14</v>
      </c>
    </row>
    <row r="20321">
      <c r="A20321" s="257"/>
      <c r="B20321" s="258" t="s">
        <v>14</v>
      </c>
    </row>
    <row r="20322">
      <c r="A20322" s="257"/>
      <c r="B20322" s="258" t="s">
        <v>14</v>
      </c>
    </row>
    <row r="20323">
      <c r="A20323" s="257"/>
      <c r="B20323" s="258" t="s">
        <v>14</v>
      </c>
    </row>
    <row r="20324">
      <c r="A20324" s="257"/>
      <c r="B20324" s="258" t="s">
        <v>14</v>
      </c>
    </row>
    <row r="20325">
      <c r="A20325" s="257"/>
      <c r="B20325" s="258" t="s">
        <v>14</v>
      </c>
    </row>
    <row r="20326">
      <c r="A20326" s="257"/>
      <c r="B20326" s="258" t="s">
        <v>14</v>
      </c>
    </row>
    <row r="20327">
      <c r="A20327" s="257"/>
      <c r="B20327" s="258" t="s">
        <v>14</v>
      </c>
    </row>
    <row r="20328">
      <c r="A20328" s="257"/>
      <c r="B20328" s="258" t="s">
        <v>14</v>
      </c>
    </row>
    <row r="20329">
      <c r="A20329" s="257"/>
      <c r="B20329" s="258" t="s">
        <v>14</v>
      </c>
    </row>
    <row r="20330">
      <c r="A20330" s="257"/>
      <c r="B20330" s="258" t="s">
        <v>14</v>
      </c>
    </row>
    <row r="20331">
      <c r="A20331" s="257"/>
      <c r="B20331" s="258" t="s">
        <v>14</v>
      </c>
    </row>
    <row r="20332">
      <c r="A20332" s="257"/>
      <c r="B20332" s="258" t="s">
        <v>14</v>
      </c>
    </row>
    <row r="20333">
      <c r="A20333" s="257"/>
      <c r="B20333" s="258" t="s">
        <v>14</v>
      </c>
    </row>
    <row r="20334">
      <c r="A20334" s="257"/>
      <c r="B20334" s="258" t="s">
        <v>14</v>
      </c>
    </row>
    <row r="20335">
      <c r="A20335" s="257"/>
      <c r="B20335" s="258" t="s">
        <v>14</v>
      </c>
    </row>
    <row r="20336">
      <c r="A20336" s="257"/>
      <c r="B20336" s="258" t="s">
        <v>14</v>
      </c>
    </row>
    <row r="20337">
      <c r="A20337" s="257"/>
      <c r="B20337" s="258" t="s">
        <v>14</v>
      </c>
    </row>
    <row r="20338">
      <c r="A20338" s="257"/>
      <c r="B20338" s="258" t="s">
        <v>14</v>
      </c>
    </row>
    <row r="20339">
      <c r="A20339" s="257"/>
      <c r="B20339" s="258" t="s">
        <v>14</v>
      </c>
    </row>
    <row r="20340">
      <c r="A20340" s="257"/>
      <c r="B20340" s="258" t="s">
        <v>14</v>
      </c>
    </row>
    <row r="20341">
      <c r="A20341" s="257"/>
      <c r="B20341" s="258" t="s">
        <v>14</v>
      </c>
    </row>
    <row r="20342">
      <c r="A20342" s="257"/>
      <c r="B20342" s="258" t="s">
        <v>14</v>
      </c>
    </row>
    <row r="20343">
      <c r="A20343" s="257"/>
      <c r="B20343" s="258" t="s">
        <v>14</v>
      </c>
    </row>
    <row r="20344">
      <c r="A20344" s="257"/>
      <c r="B20344" s="258" t="s">
        <v>14</v>
      </c>
    </row>
    <row r="20345">
      <c r="A20345" s="257"/>
      <c r="B20345" s="258" t="s">
        <v>14</v>
      </c>
    </row>
    <row r="20346">
      <c r="A20346" s="257"/>
      <c r="B20346" s="258" t="s">
        <v>14</v>
      </c>
    </row>
    <row r="20347">
      <c r="A20347" s="257"/>
      <c r="B20347" s="258" t="s">
        <v>14</v>
      </c>
    </row>
    <row r="20348">
      <c r="A20348" s="257"/>
      <c r="B20348" s="258" t="s">
        <v>14</v>
      </c>
    </row>
    <row r="20349">
      <c r="A20349" s="257"/>
      <c r="B20349" s="258" t="s">
        <v>14</v>
      </c>
    </row>
    <row r="20350">
      <c r="A20350" s="257"/>
      <c r="B20350" s="258" t="s">
        <v>14</v>
      </c>
    </row>
    <row r="20351">
      <c r="A20351" s="257"/>
      <c r="B20351" s="258" t="s">
        <v>14</v>
      </c>
    </row>
    <row r="20352">
      <c r="A20352" s="257"/>
      <c r="B20352" s="258" t="s">
        <v>14</v>
      </c>
    </row>
    <row r="20353">
      <c r="A20353" s="257"/>
      <c r="B20353" s="258" t="s">
        <v>14</v>
      </c>
    </row>
    <row r="20354">
      <c r="A20354" s="257"/>
      <c r="B20354" s="258" t="s">
        <v>14</v>
      </c>
    </row>
    <row r="20355">
      <c r="A20355" s="257"/>
      <c r="B20355" s="258" t="s">
        <v>14</v>
      </c>
    </row>
    <row r="20356">
      <c r="A20356" s="257"/>
      <c r="B20356" s="258" t="s">
        <v>14</v>
      </c>
    </row>
    <row r="20357">
      <c r="A20357" s="257"/>
      <c r="B20357" s="258" t="s">
        <v>14</v>
      </c>
    </row>
    <row r="20358">
      <c r="A20358" s="257"/>
      <c r="B20358" s="258" t="s">
        <v>14</v>
      </c>
    </row>
    <row r="20359">
      <c r="A20359" s="257"/>
      <c r="B20359" s="258" t="s">
        <v>14</v>
      </c>
    </row>
    <row r="20360">
      <c r="A20360" s="257"/>
      <c r="B20360" s="258" t="s">
        <v>14</v>
      </c>
    </row>
    <row r="20361">
      <c r="A20361" s="257"/>
      <c r="B20361" s="258" t="s">
        <v>14</v>
      </c>
    </row>
    <row r="20362">
      <c r="A20362" s="257"/>
      <c r="B20362" s="258" t="s">
        <v>14</v>
      </c>
    </row>
    <row r="20363">
      <c r="A20363" s="257"/>
      <c r="B20363" s="258" t="s">
        <v>14</v>
      </c>
    </row>
    <row r="20364">
      <c r="A20364" s="257"/>
      <c r="B20364" s="258" t="s">
        <v>14</v>
      </c>
    </row>
    <row r="20365">
      <c r="A20365" s="257"/>
      <c r="B20365" s="258" t="s">
        <v>14</v>
      </c>
    </row>
    <row r="20366">
      <c r="A20366" s="257"/>
      <c r="B20366" s="258" t="s">
        <v>14</v>
      </c>
    </row>
    <row r="20367">
      <c r="A20367" s="257"/>
      <c r="B20367" s="258" t="s">
        <v>14</v>
      </c>
    </row>
    <row r="20368">
      <c r="A20368" s="257"/>
      <c r="B20368" s="258" t="s">
        <v>14</v>
      </c>
    </row>
    <row r="20369">
      <c r="A20369" s="257"/>
      <c r="B20369" s="258" t="s">
        <v>14</v>
      </c>
    </row>
    <row r="20370">
      <c r="A20370" s="257"/>
      <c r="B20370" s="258" t="s">
        <v>14</v>
      </c>
    </row>
    <row r="20371">
      <c r="A20371" s="257"/>
      <c r="B20371" s="258" t="s">
        <v>14</v>
      </c>
    </row>
    <row r="20372">
      <c r="A20372" s="257"/>
      <c r="B20372" s="258" t="s">
        <v>14</v>
      </c>
    </row>
    <row r="20373">
      <c r="A20373" s="257"/>
      <c r="B20373" s="258" t="s">
        <v>14</v>
      </c>
    </row>
    <row r="20374">
      <c r="A20374" s="257"/>
      <c r="B20374" s="258" t="s">
        <v>14</v>
      </c>
    </row>
    <row r="20375">
      <c r="A20375" s="257"/>
      <c r="B20375" s="258" t="s">
        <v>14</v>
      </c>
    </row>
    <row r="20376">
      <c r="A20376" s="257"/>
      <c r="B20376" s="258" t="s">
        <v>14</v>
      </c>
    </row>
    <row r="20377">
      <c r="A20377" s="257"/>
      <c r="B20377" s="258" t="s">
        <v>14</v>
      </c>
    </row>
    <row r="20378">
      <c r="A20378" s="257"/>
      <c r="B20378" s="258" t="s">
        <v>14</v>
      </c>
    </row>
    <row r="20379">
      <c r="A20379" s="257"/>
      <c r="B20379" s="258" t="s">
        <v>14</v>
      </c>
    </row>
    <row r="20380">
      <c r="A20380" s="257"/>
      <c r="B20380" s="258" t="s">
        <v>14</v>
      </c>
    </row>
    <row r="20381">
      <c r="A20381" s="257"/>
      <c r="B20381" s="258" t="s">
        <v>14</v>
      </c>
    </row>
    <row r="20382">
      <c r="A20382" s="257"/>
      <c r="B20382" s="258" t="s">
        <v>14</v>
      </c>
    </row>
    <row r="20383">
      <c r="A20383" s="257"/>
      <c r="B20383" s="258" t="s">
        <v>14</v>
      </c>
    </row>
    <row r="20384">
      <c r="A20384" s="257"/>
      <c r="B20384" s="258" t="s">
        <v>14</v>
      </c>
    </row>
    <row r="20385">
      <c r="A20385" s="257"/>
      <c r="B20385" s="258" t="s">
        <v>14</v>
      </c>
    </row>
    <row r="20386">
      <c r="A20386" s="257"/>
      <c r="B20386" s="258" t="s">
        <v>14</v>
      </c>
    </row>
    <row r="20387">
      <c r="A20387" s="257"/>
      <c r="B20387" s="258" t="s">
        <v>14</v>
      </c>
    </row>
    <row r="20388">
      <c r="A20388" s="257"/>
      <c r="B20388" s="258" t="s">
        <v>14</v>
      </c>
    </row>
    <row r="20389">
      <c r="A20389" s="257"/>
      <c r="B20389" s="258" t="s">
        <v>14</v>
      </c>
    </row>
    <row r="20390">
      <c r="A20390" s="257"/>
      <c r="B20390" s="258" t="s">
        <v>14</v>
      </c>
    </row>
    <row r="20391">
      <c r="A20391" s="257"/>
      <c r="B20391" s="258" t="s">
        <v>14</v>
      </c>
    </row>
    <row r="20392">
      <c r="A20392" s="257"/>
      <c r="B20392" s="258" t="s">
        <v>14</v>
      </c>
    </row>
    <row r="20393">
      <c r="A20393" s="257"/>
      <c r="B20393" s="258" t="s">
        <v>14</v>
      </c>
    </row>
    <row r="20394">
      <c r="A20394" s="257"/>
      <c r="B20394" s="258" t="s">
        <v>14</v>
      </c>
    </row>
    <row r="20395">
      <c r="A20395" s="257"/>
      <c r="B20395" s="258" t="s">
        <v>14</v>
      </c>
    </row>
    <row r="20396">
      <c r="A20396" s="257"/>
      <c r="B20396" s="258" t="s">
        <v>14</v>
      </c>
    </row>
    <row r="20397">
      <c r="A20397" s="257"/>
      <c r="B20397" s="258" t="s">
        <v>14</v>
      </c>
    </row>
    <row r="20398">
      <c r="A20398" s="257"/>
      <c r="B20398" s="258" t="s">
        <v>14</v>
      </c>
    </row>
    <row r="20399">
      <c r="A20399" s="257"/>
      <c r="B20399" s="258" t="s">
        <v>14</v>
      </c>
    </row>
    <row r="20400">
      <c r="A20400" s="257"/>
      <c r="B20400" s="258" t="s">
        <v>14</v>
      </c>
    </row>
    <row r="20401">
      <c r="A20401" s="257"/>
      <c r="B20401" s="258" t="s">
        <v>14</v>
      </c>
    </row>
    <row r="20402">
      <c r="A20402" s="257"/>
      <c r="B20402" s="258" t="s">
        <v>14</v>
      </c>
    </row>
    <row r="20403">
      <c r="A20403" s="257"/>
      <c r="B20403" s="258" t="s">
        <v>14</v>
      </c>
    </row>
    <row r="20404">
      <c r="A20404" s="257"/>
      <c r="B20404" s="258" t="s">
        <v>14</v>
      </c>
    </row>
    <row r="20405">
      <c r="A20405" s="257"/>
      <c r="B20405" s="258" t="s">
        <v>14</v>
      </c>
    </row>
    <row r="20406">
      <c r="A20406" s="257"/>
      <c r="B20406" s="258" t="s">
        <v>14</v>
      </c>
    </row>
    <row r="20407">
      <c r="A20407" s="257"/>
      <c r="B20407" s="258" t="s">
        <v>14</v>
      </c>
    </row>
    <row r="20408">
      <c r="A20408" s="257"/>
      <c r="B20408" s="258" t="s">
        <v>14</v>
      </c>
    </row>
    <row r="20409">
      <c r="A20409" s="257"/>
      <c r="B20409" s="258" t="s">
        <v>14</v>
      </c>
    </row>
    <row r="20410">
      <c r="A20410" s="257"/>
      <c r="B20410" s="258" t="s">
        <v>14</v>
      </c>
    </row>
    <row r="20411">
      <c r="A20411" s="257"/>
      <c r="B20411" s="258" t="s">
        <v>14</v>
      </c>
    </row>
    <row r="20412">
      <c r="A20412" s="257"/>
      <c r="B20412" s="258" t="s">
        <v>14</v>
      </c>
    </row>
    <row r="20413">
      <c r="A20413" s="257"/>
      <c r="B20413" s="258" t="s">
        <v>14</v>
      </c>
    </row>
    <row r="20414">
      <c r="A20414" s="257"/>
      <c r="B20414" s="258" t="s">
        <v>14</v>
      </c>
    </row>
    <row r="20415">
      <c r="A20415" s="257"/>
      <c r="B20415" s="258" t="s">
        <v>14</v>
      </c>
    </row>
    <row r="20416">
      <c r="A20416" s="257"/>
      <c r="B20416" s="258" t="s">
        <v>14</v>
      </c>
    </row>
    <row r="20417">
      <c r="A20417" s="257"/>
      <c r="B20417" s="258" t="s">
        <v>14</v>
      </c>
    </row>
    <row r="20418">
      <c r="A20418" s="257"/>
      <c r="B20418" s="258" t="s">
        <v>14</v>
      </c>
    </row>
    <row r="20419">
      <c r="A20419" s="257"/>
      <c r="B20419" s="258" t="s">
        <v>14</v>
      </c>
    </row>
    <row r="20420">
      <c r="A20420" s="257"/>
      <c r="B20420" s="258" t="s">
        <v>14</v>
      </c>
    </row>
    <row r="20421">
      <c r="A20421" s="257"/>
      <c r="B20421" s="258" t="s">
        <v>14</v>
      </c>
    </row>
    <row r="20422">
      <c r="A20422" s="257"/>
      <c r="B20422" s="258" t="s">
        <v>14</v>
      </c>
    </row>
    <row r="20423">
      <c r="A20423" s="257"/>
      <c r="B20423" s="258" t="s">
        <v>14</v>
      </c>
    </row>
    <row r="20424">
      <c r="A20424" s="257"/>
      <c r="B20424" s="258" t="s">
        <v>14</v>
      </c>
    </row>
    <row r="20425">
      <c r="A20425" s="257"/>
      <c r="B20425" s="258" t="s">
        <v>14</v>
      </c>
    </row>
    <row r="20426">
      <c r="A20426" s="257"/>
      <c r="B20426" s="258" t="s">
        <v>14</v>
      </c>
    </row>
    <row r="20427">
      <c r="A20427" s="257"/>
      <c r="B20427" s="258" t="s">
        <v>14</v>
      </c>
    </row>
    <row r="20428">
      <c r="A20428" s="257"/>
      <c r="B20428" s="258" t="s">
        <v>14</v>
      </c>
    </row>
    <row r="20429">
      <c r="A20429" s="257"/>
      <c r="B20429" s="258" t="s">
        <v>14</v>
      </c>
    </row>
    <row r="20430">
      <c r="A20430" s="257"/>
      <c r="B20430" s="258" t="s">
        <v>14</v>
      </c>
    </row>
    <row r="20431">
      <c r="A20431" s="257"/>
      <c r="B20431" s="258" t="s">
        <v>14</v>
      </c>
    </row>
    <row r="20432">
      <c r="A20432" s="257"/>
      <c r="B20432" s="258" t="s">
        <v>14</v>
      </c>
    </row>
    <row r="20433">
      <c r="A20433" s="257"/>
      <c r="B20433" s="258" t="s">
        <v>14</v>
      </c>
    </row>
    <row r="20434">
      <c r="A20434" s="257"/>
      <c r="B20434" s="258" t="s">
        <v>14</v>
      </c>
    </row>
    <row r="20435">
      <c r="A20435" s="257"/>
      <c r="B20435" s="258" t="s">
        <v>14</v>
      </c>
    </row>
    <row r="20436">
      <c r="A20436" s="257"/>
      <c r="B20436" s="258" t="s">
        <v>14</v>
      </c>
    </row>
    <row r="20437">
      <c r="A20437" s="257"/>
      <c r="B20437" s="258" t="s">
        <v>14</v>
      </c>
    </row>
    <row r="20438">
      <c r="A20438" s="257"/>
      <c r="B20438" s="258" t="s">
        <v>14</v>
      </c>
    </row>
    <row r="20439">
      <c r="A20439" s="257"/>
      <c r="B20439" s="258" t="s">
        <v>14</v>
      </c>
    </row>
    <row r="20440">
      <c r="A20440" s="257"/>
      <c r="B20440" s="258" t="s">
        <v>14</v>
      </c>
    </row>
    <row r="20441">
      <c r="A20441" s="257"/>
      <c r="B20441" s="258" t="s">
        <v>14</v>
      </c>
    </row>
    <row r="20442">
      <c r="A20442" s="257"/>
      <c r="B20442" s="258" t="s">
        <v>14</v>
      </c>
    </row>
    <row r="20443">
      <c r="A20443" s="257"/>
      <c r="B20443" s="258" t="s">
        <v>14</v>
      </c>
    </row>
    <row r="20444">
      <c r="A20444" s="257"/>
      <c r="B20444" s="258" t="s">
        <v>14</v>
      </c>
    </row>
    <row r="20445">
      <c r="A20445" s="257"/>
      <c r="B20445" s="258" t="s">
        <v>14</v>
      </c>
    </row>
    <row r="20446">
      <c r="A20446" s="257"/>
      <c r="B20446" s="258" t="s">
        <v>14</v>
      </c>
    </row>
    <row r="20447">
      <c r="A20447" s="257"/>
      <c r="B20447" s="258" t="s">
        <v>14</v>
      </c>
    </row>
    <row r="20448">
      <c r="A20448" s="257"/>
      <c r="B20448" s="258" t="s">
        <v>14</v>
      </c>
    </row>
    <row r="20449">
      <c r="A20449" s="257"/>
      <c r="B20449" s="258" t="s">
        <v>14</v>
      </c>
    </row>
    <row r="20450">
      <c r="A20450" s="257"/>
      <c r="B20450" s="258" t="s">
        <v>14</v>
      </c>
    </row>
    <row r="20451">
      <c r="A20451" s="257"/>
      <c r="B20451" s="258" t="s">
        <v>14</v>
      </c>
    </row>
    <row r="20452">
      <c r="A20452" s="257"/>
      <c r="B20452" s="258" t="s">
        <v>14</v>
      </c>
    </row>
    <row r="20453">
      <c r="A20453" s="257"/>
      <c r="B20453" s="258" t="s">
        <v>14</v>
      </c>
    </row>
    <row r="20454">
      <c r="A20454" s="257"/>
      <c r="B20454" s="258" t="s">
        <v>14</v>
      </c>
    </row>
    <row r="20455">
      <c r="A20455" s="257"/>
      <c r="B20455" s="258" t="s">
        <v>14</v>
      </c>
    </row>
    <row r="20456">
      <c r="A20456" s="257"/>
      <c r="B20456" s="258" t="s">
        <v>14</v>
      </c>
    </row>
    <row r="20457">
      <c r="A20457" s="257"/>
      <c r="B20457" s="258" t="s">
        <v>14</v>
      </c>
    </row>
    <row r="20458">
      <c r="A20458" s="257"/>
      <c r="B20458" s="258" t="s">
        <v>14</v>
      </c>
    </row>
    <row r="20459">
      <c r="A20459" s="257"/>
      <c r="B20459" s="258" t="s">
        <v>14</v>
      </c>
    </row>
    <row r="20460">
      <c r="A20460" s="257"/>
      <c r="B20460" s="258" t="s">
        <v>14</v>
      </c>
    </row>
    <row r="20461">
      <c r="A20461" s="257"/>
      <c r="B20461" s="258" t="s">
        <v>14</v>
      </c>
    </row>
    <row r="20462">
      <c r="A20462" s="257"/>
      <c r="B20462" s="258" t="s">
        <v>14</v>
      </c>
    </row>
    <row r="20463">
      <c r="A20463" s="257"/>
      <c r="B20463" s="258" t="s">
        <v>14</v>
      </c>
    </row>
    <row r="20464">
      <c r="A20464" s="257"/>
      <c r="B20464" s="258" t="s">
        <v>14</v>
      </c>
    </row>
    <row r="20465">
      <c r="A20465" s="257"/>
      <c r="B20465" s="258" t="s">
        <v>14</v>
      </c>
    </row>
    <row r="20466">
      <c r="A20466" s="257"/>
      <c r="B20466" s="258" t="s">
        <v>14</v>
      </c>
    </row>
    <row r="20467">
      <c r="A20467" s="257"/>
      <c r="B20467" s="258" t="s">
        <v>14</v>
      </c>
    </row>
    <row r="20468">
      <c r="A20468" s="257"/>
      <c r="B20468" s="258" t="s">
        <v>14</v>
      </c>
    </row>
    <row r="20469">
      <c r="A20469" s="257"/>
      <c r="B20469" s="258" t="s">
        <v>14</v>
      </c>
    </row>
    <row r="20470">
      <c r="A20470" s="257"/>
      <c r="B20470" s="258" t="s">
        <v>14</v>
      </c>
    </row>
    <row r="20471">
      <c r="A20471" s="257"/>
      <c r="B20471" s="258" t="s">
        <v>14</v>
      </c>
    </row>
    <row r="20472">
      <c r="A20472" s="257"/>
      <c r="B20472" s="258" t="s">
        <v>14</v>
      </c>
    </row>
    <row r="20473">
      <c r="A20473" s="257"/>
      <c r="B20473" s="258" t="s">
        <v>14</v>
      </c>
    </row>
    <row r="20474">
      <c r="A20474" s="257"/>
      <c r="B20474" s="258" t="s">
        <v>14</v>
      </c>
    </row>
    <row r="20475">
      <c r="A20475" s="257"/>
      <c r="B20475" s="258" t="s">
        <v>14</v>
      </c>
    </row>
    <row r="20476">
      <c r="A20476" s="257"/>
      <c r="B20476" s="258" t="s">
        <v>14</v>
      </c>
    </row>
    <row r="20477">
      <c r="A20477" s="257"/>
      <c r="B20477" s="258" t="s">
        <v>14</v>
      </c>
    </row>
    <row r="20478">
      <c r="A20478" s="257"/>
      <c r="B20478" s="258" t="s">
        <v>14</v>
      </c>
    </row>
    <row r="20479">
      <c r="A20479" s="257"/>
      <c r="B20479" s="258" t="s">
        <v>14</v>
      </c>
    </row>
    <row r="20480">
      <c r="A20480" s="257"/>
      <c r="B20480" s="258" t="s">
        <v>14</v>
      </c>
    </row>
    <row r="20481">
      <c r="A20481" s="257"/>
      <c r="B20481" s="258" t="s">
        <v>14</v>
      </c>
    </row>
    <row r="20482">
      <c r="A20482" s="257"/>
      <c r="B20482" s="258" t="s">
        <v>14</v>
      </c>
    </row>
    <row r="20483">
      <c r="A20483" s="257"/>
      <c r="B20483" s="258" t="s">
        <v>14</v>
      </c>
    </row>
    <row r="20484">
      <c r="A20484" s="257"/>
      <c r="B20484" s="258" t="s">
        <v>14</v>
      </c>
    </row>
    <row r="20485">
      <c r="A20485" s="257"/>
      <c r="B20485" s="258" t="s">
        <v>14</v>
      </c>
    </row>
    <row r="20486">
      <c r="A20486" s="257"/>
      <c r="B20486" s="258" t="s">
        <v>14</v>
      </c>
    </row>
    <row r="20487">
      <c r="A20487" s="257"/>
      <c r="B20487" s="258" t="s">
        <v>14</v>
      </c>
    </row>
    <row r="20488">
      <c r="A20488" s="257"/>
      <c r="B20488" s="258" t="s">
        <v>14</v>
      </c>
    </row>
    <row r="20489">
      <c r="A20489" s="257"/>
      <c r="B20489" s="258" t="s">
        <v>14</v>
      </c>
    </row>
    <row r="20490">
      <c r="A20490" s="257"/>
      <c r="B20490" s="258" t="s">
        <v>14</v>
      </c>
    </row>
    <row r="20491">
      <c r="A20491" s="257"/>
      <c r="B20491" s="258" t="s">
        <v>14</v>
      </c>
    </row>
    <row r="20492">
      <c r="A20492" s="257"/>
      <c r="B20492" s="258" t="s">
        <v>14</v>
      </c>
    </row>
    <row r="20493">
      <c r="A20493" s="257"/>
      <c r="B20493" s="258" t="s">
        <v>14</v>
      </c>
    </row>
    <row r="20494">
      <c r="A20494" s="257"/>
      <c r="B20494" s="258" t="s">
        <v>14</v>
      </c>
    </row>
    <row r="20495">
      <c r="A20495" s="257"/>
      <c r="B20495" s="258" t="s">
        <v>14</v>
      </c>
    </row>
    <row r="20496">
      <c r="A20496" s="257"/>
      <c r="B20496" s="258" t="s">
        <v>14</v>
      </c>
    </row>
    <row r="20497">
      <c r="A20497" s="257"/>
      <c r="B20497" s="258" t="s">
        <v>14</v>
      </c>
    </row>
    <row r="20498">
      <c r="A20498" s="257"/>
      <c r="B20498" s="258" t="s">
        <v>14</v>
      </c>
    </row>
    <row r="20499">
      <c r="A20499" s="257"/>
      <c r="B20499" s="258" t="s">
        <v>14</v>
      </c>
    </row>
    <row r="20500">
      <c r="A20500" s="257"/>
      <c r="B20500" s="258" t="s">
        <v>14</v>
      </c>
    </row>
    <row r="20501">
      <c r="A20501" s="257"/>
      <c r="B20501" s="258" t="s">
        <v>14</v>
      </c>
    </row>
    <row r="20502">
      <c r="A20502" s="257"/>
      <c r="B20502" s="258" t="s">
        <v>14</v>
      </c>
    </row>
    <row r="20503">
      <c r="A20503" s="257"/>
      <c r="B20503" s="258" t="s">
        <v>14</v>
      </c>
    </row>
    <row r="20504">
      <c r="A20504" s="257"/>
      <c r="B20504" s="258" t="s">
        <v>14</v>
      </c>
    </row>
    <row r="20505">
      <c r="A20505" s="257"/>
      <c r="B20505" s="258" t="s">
        <v>14</v>
      </c>
    </row>
    <row r="20506">
      <c r="A20506" s="257"/>
      <c r="B20506" s="258" t="s">
        <v>14</v>
      </c>
    </row>
    <row r="20507">
      <c r="A20507" s="257"/>
      <c r="B20507" s="258" t="s">
        <v>14</v>
      </c>
    </row>
    <row r="20508">
      <c r="A20508" s="257"/>
      <c r="B20508" s="258" t="s">
        <v>14</v>
      </c>
    </row>
    <row r="20509">
      <c r="A20509" s="257"/>
      <c r="B20509" s="258" t="s">
        <v>14</v>
      </c>
    </row>
    <row r="20510">
      <c r="A20510" s="257"/>
      <c r="B20510" s="258" t="s">
        <v>14</v>
      </c>
    </row>
    <row r="20511">
      <c r="A20511" s="257"/>
      <c r="B20511" s="258" t="s">
        <v>14</v>
      </c>
    </row>
    <row r="20512">
      <c r="A20512" s="257"/>
      <c r="B20512" s="258" t="s">
        <v>14</v>
      </c>
    </row>
    <row r="20513">
      <c r="A20513" s="257"/>
      <c r="B20513" s="258" t="s">
        <v>14</v>
      </c>
    </row>
    <row r="20514">
      <c r="A20514" s="257"/>
      <c r="B20514" s="258" t="s">
        <v>14</v>
      </c>
    </row>
    <row r="20515">
      <c r="A20515" s="257"/>
      <c r="B20515" s="258" t="s">
        <v>14</v>
      </c>
    </row>
    <row r="20516">
      <c r="A20516" s="257"/>
      <c r="B20516" s="258" t="s">
        <v>14</v>
      </c>
    </row>
    <row r="20517">
      <c r="A20517" s="257"/>
      <c r="B20517" s="258" t="s">
        <v>14</v>
      </c>
    </row>
    <row r="20518">
      <c r="A20518" s="257"/>
      <c r="B20518" s="258" t="s">
        <v>14</v>
      </c>
    </row>
    <row r="20519">
      <c r="A20519" s="257"/>
      <c r="B20519" s="258" t="s">
        <v>14</v>
      </c>
    </row>
    <row r="20520">
      <c r="A20520" s="257"/>
      <c r="B20520" s="258" t="s">
        <v>14</v>
      </c>
    </row>
    <row r="20521">
      <c r="A20521" s="257"/>
      <c r="B20521" s="258" t="s">
        <v>14</v>
      </c>
    </row>
    <row r="20522">
      <c r="A20522" s="257"/>
      <c r="B20522" s="258" t="s">
        <v>14</v>
      </c>
    </row>
    <row r="20523">
      <c r="A20523" s="257"/>
      <c r="B20523" s="258" t="s">
        <v>14</v>
      </c>
    </row>
    <row r="20524">
      <c r="A20524" s="257"/>
      <c r="B20524" s="258" t="s">
        <v>14</v>
      </c>
    </row>
    <row r="20525">
      <c r="A20525" s="257"/>
      <c r="B20525" s="258" t="s">
        <v>14</v>
      </c>
    </row>
    <row r="20526">
      <c r="A20526" s="257"/>
      <c r="B20526" s="258" t="s">
        <v>14</v>
      </c>
    </row>
    <row r="20527">
      <c r="A20527" s="257"/>
      <c r="B20527" s="258" t="s">
        <v>14</v>
      </c>
    </row>
    <row r="20528">
      <c r="A20528" s="257"/>
      <c r="B20528" s="258" t="s">
        <v>14</v>
      </c>
    </row>
    <row r="20529">
      <c r="A20529" s="257"/>
      <c r="B20529" s="258" t="s">
        <v>14</v>
      </c>
    </row>
    <row r="20530">
      <c r="A20530" s="257"/>
      <c r="B20530" s="258" t="s">
        <v>14</v>
      </c>
    </row>
    <row r="20531">
      <c r="A20531" s="257"/>
      <c r="B20531" s="258" t="s">
        <v>14</v>
      </c>
    </row>
    <row r="20532">
      <c r="A20532" s="257"/>
      <c r="B20532" s="258" t="s">
        <v>14</v>
      </c>
    </row>
    <row r="20533">
      <c r="A20533" s="257"/>
      <c r="B20533" s="258" t="s">
        <v>14</v>
      </c>
    </row>
    <row r="20534">
      <c r="A20534" s="257"/>
      <c r="B20534" s="258" t="s">
        <v>14</v>
      </c>
    </row>
    <row r="20535">
      <c r="A20535" s="257"/>
      <c r="B20535" s="258" t="s">
        <v>14</v>
      </c>
    </row>
    <row r="20536">
      <c r="A20536" s="257"/>
      <c r="B20536" s="258" t="s">
        <v>14</v>
      </c>
    </row>
    <row r="20537">
      <c r="A20537" s="257"/>
      <c r="B20537" s="258" t="s">
        <v>14</v>
      </c>
    </row>
    <row r="20538">
      <c r="A20538" s="257"/>
      <c r="B20538" s="258" t="s">
        <v>14</v>
      </c>
    </row>
    <row r="20539">
      <c r="A20539" s="257"/>
      <c r="B20539" s="258" t="s">
        <v>14</v>
      </c>
    </row>
    <row r="20540">
      <c r="A20540" s="257"/>
      <c r="B20540" s="258" t="s">
        <v>14</v>
      </c>
    </row>
    <row r="20541">
      <c r="A20541" s="257"/>
      <c r="B20541" s="258" t="s">
        <v>14</v>
      </c>
    </row>
    <row r="20542">
      <c r="A20542" s="257"/>
      <c r="B20542" s="258" t="s">
        <v>14</v>
      </c>
    </row>
    <row r="20543">
      <c r="A20543" s="257"/>
      <c r="B20543" s="258" t="s">
        <v>14</v>
      </c>
    </row>
    <row r="20544">
      <c r="A20544" s="257"/>
      <c r="B20544" s="258" t="s">
        <v>14</v>
      </c>
    </row>
    <row r="20545">
      <c r="A20545" s="257"/>
      <c r="B20545" s="258" t="s">
        <v>14</v>
      </c>
    </row>
    <row r="20546">
      <c r="A20546" s="257"/>
      <c r="B20546" s="258" t="s">
        <v>14</v>
      </c>
    </row>
    <row r="20547">
      <c r="A20547" s="257"/>
      <c r="B20547" s="258" t="s">
        <v>14</v>
      </c>
    </row>
    <row r="20548">
      <c r="A20548" s="257"/>
      <c r="B20548" s="258" t="s">
        <v>14</v>
      </c>
    </row>
    <row r="20549">
      <c r="A20549" s="257"/>
      <c r="B20549" s="258" t="s">
        <v>14</v>
      </c>
    </row>
    <row r="20550">
      <c r="A20550" s="257"/>
      <c r="B20550" s="258" t="s">
        <v>14</v>
      </c>
    </row>
    <row r="20551">
      <c r="A20551" s="257"/>
      <c r="B20551" s="258" t="s">
        <v>14</v>
      </c>
    </row>
    <row r="20552">
      <c r="A20552" s="257"/>
      <c r="B20552" s="258" t="s">
        <v>14</v>
      </c>
    </row>
    <row r="20553">
      <c r="A20553" s="257"/>
      <c r="B20553" s="258" t="s">
        <v>14</v>
      </c>
    </row>
    <row r="20554">
      <c r="A20554" s="257"/>
      <c r="B20554" s="258" t="s">
        <v>14</v>
      </c>
    </row>
    <row r="20555">
      <c r="A20555" s="257"/>
      <c r="B20555" s="258" t="s">
        <v>14</v>
      </c>
    </row>
    <row r="20556">
      <c r="A20556" s="257"/>
      <c r="B20556" s="258" t="s">
        <v>14</v>
      </c>
    </row>
    <row r="20557">
      <c r="A20557" s="257"/>
      <c r="B20557" s="258" t="s">
        <v>14</v>
      </c>
    </row>
    <row r="20558">
      <c r="A20558" s="257"/>
      <c r="B20558" s="258" t="s">
        <v>14</v>
      </c>
    </row>
    <row r="20559">
      <c r="A20559" s="257"/>
      <c r="B20559" s="258" t="s">
        <v>14</v>
      </c>
    </row>
    <row r="20560">
      <c r="A20560" s="257"/>
      <c r="B20560" s="258" t="s">
        <v>14</v>
      </c>
    </row>
    <row r="20561">
      <c r="A20561" s="257"/>
      <c r="B20561" s="258" t="s">
        <v>14</v>
      </c>
    </row>
    <row r="20562">
      <c r="A20562" s="257"/>
      <c r="B20562" s="258" t="s">
        <v>14</v>
      </c>
    </row>
    <row r="20563">
      <c r="A20563" s="257"/>
      <c r="B20563" s="258" t="s">
        <v>14</v>
      </c>
    </row>
    <row r="20564">
      <c r="A20564" s="257"/>
      <c r="B20564" s="258" t="s">
        <v>14</v>
      </c>
    </row>
    <row r="20565">
      <c r="A20565" s="257"/>
      <c r="B20565" s="258" t="s">
        <v>14</v>
      </c>
    </row>
    <row r="20566">
      <c r="A20566" s="257"/>
      <c r="B20566" s="258" t="s">
        <v>14</v>
      </c>
    </row>
    <row r="20567">
      <c r="A20567" s="257"/>
      <c r="B20567" s="258" t="s">
        <v>14</v>
      </c>
    </row>
    <row r="20568">
      <c r="A20568" s="257"/>
      <c r="B20568" s="258" t="s">
        <v>14</v>
      </c>
    </row>
    <row r="20569">
      <c r="A20569" s="257"/>
      <c r="B20569" s="258" t="s">
        <v>14</v>
      </c>
    </row>
    <row r="20570">
      <c r="A20570" s="257"/>
      <c r="B20570" s="258" t="s">
        <v>14</v>
      </c>
    </row>
    <row r="20571">
      <c r="A20571" s="257"/>
      <c r="B20571" s="258" t="s">
        <v>14</v>
      </c>
    </row>
    <row r="20572">
      <c r="A20572" s="257"/>
      <c r="B20572" s="258" t="s">
        <v>14</v>
      </c>
    </row>
    <row r="20573">
      <c r="A20573" s="257"/>
      <c r="B20573" s="258" t="s">
        <v>14</v>
      </c>
    </row>
    <row r="20574">
      <c r="A20574" s="257"/>
      <c r="B20574" s="258" t="s">
        <v>14</v>
      </c>
    </row>
    <row r="20575">
      <c r="A20575" s="257"/>
      <c r="B20575" s="258" t="s">
        <v>14</v>
      </c>
    </row>
    <row r="20576">
      <c r="A20576" s="257"/>
      <c r="B20576" s="258" t="s">
        <v>14</v>
      </c>
    </row>
    <row r="20577">
      <c r="A20577" s="257"/>
      <c r="B20577" s="258" t="s">
        <v>14</v>
      </c>
    </row>
    <row r="20578">
      <c r="A20578" s="257"/>
      <c r="B20578" s="258" t="s">
        <v>14</v>
      </c>
    </row>
    <row r="20579">
      <c r="A20579" s="257"/>
      <c r="B20579" s="258" t="s">
        <v>14</v>
      </c>
    </row>
    <row r="20580">
      <c r="A20580" s="257"/>
      <c r="B20580" s="258" t="s">
        <v>14</v>
      </c>
    </row>
    <row r="20581">
      <c r="A20581" s="257"/>
      <c r="B20581" s="258" t="s">
        <v>14</v>
      </c>
    </row>
    <row r="20582">
      <c r="A20582" s="257"/>
      <c r="B20582" s="258" t="s">
        <v>14</v>
      </c>
    </row>
    <row r="20583">
      <c r="A20583" s="257"/>
      <c r="B20583" s="258" t="s">
        <v>14</v>
      </c>
    </row>
    <row r="20584">
      <c r="A20584" s="257"/>
      <c r="B20584" s="258" t="s">
        <v>14</v>
      </c>
    </row>
    <row r="20585">
      <c r="A20585" s="257"/>
      <c r="B20585" s="258" t="s">
        <v>14</v>
      </c>
    </row>
    <row r="20586">
      <c r="A20586" s="257"/>
      <c r="B20586" s="258" t="s">
        <v>14</v>
      </c>
    </row>
    <row r="20587">
      <c r="A20587" s="257"/>
      <c r="B20587" s="258" t="s">
        <v>14</v>
      </c>
    </row>
    <row r="20588">
      <c r="A20588" s="257"/>
      <c r="B20588" s="258" t="s">
        <v>14</v>
      </c>
    </row>
    <row r="20589">
      <c r="A20589" s="257"/>
      <c r="B20589" s="258" t="s">
        <v>14</v>
      </c>
    </row>
    <row r="20590">
      <c r="A20590" s="257"/>
      <c r="B20590" s="258" t="s">
        <v>14</v>
      </c>
    </row>
    <row r="20591">
      <c r="A20591" s="257"/>
      <c r="B20591" s="258" t="s">
        <v>14</v>
      </c>
    </row>
    <row r="20592">
      <c r="A20592" s="257"/>
      <c r="B20592" s="258" t="s">
        <v>14</v>
      </c>
    </row>
    <row r="20593">
      <c r="A20593" s="257"/>
      <c r="B20593" s="258" t="s">
        <v>14</v>
      </c>
    </row>
    <row r="20594">
      <c r="A20594" s="257"/>
      <c r="B20594" s="258" t="s">
        <v>14</v>
      </c>
    </row>
    <row r="20595">
      <c r="A20595" s="257"/>
      <c r="B20595" s="258" t="s">
        <v>14</v>
      </c>
    </row>
    <row r="20596">
      <c r="A20596" s="257"/>
      <c r="B20596" s="258" t="s">
        <v>14</v>
      </c>
    </row>
    <row r="20597">
      <c r="A20597" s="257"/>
      <c r="B20597" s="258" t="s">
        <v>14</v>
      </c>
    </row>
    <row r="20598">
      <c r="A20598" s="257"/>
      <c r="B20598" s="258" t="s">
        <v>14</v>
      </c>
    </row>
    <row r="20599">
      <c r="A20599" s="257"/>
      <c r="B20599" s="258" t="s">
        <v>14</v>
      </c>
    </row>
    <row r="20600">
      <c r="A20600" s="257"/>
      <c r="B20600" s="258" t="s">
        <v>14</v>
      </c>
    </row>
    <row r="20601">
      <c r="A20601" s="257"/>
      <c r="B20601" s="258" t="s">
        <v>14</v>
      </c>
    </row>
    <row r="20602">
      <c r="A20602" s="257"/>
      <c r="B20602" s="258" t="s">
        <v>14</v>
      </c>
    </row>
    <row r="20603">
      <c r="A20603" s="257"/>
      <c r="B20603" s="258" t="s">
        <v>14</v>
      </c>
    </row>
    <row r="20604">
      <c r="A20604" s="257"/>
      <c r="B20604" s="258" t="s">
        <v>14</v>
      </c>
    </row>
    <row r="20605">
      <c r="A20605" s="257"/>
      <c r="B20605" s="258" t="s">
        <v>14</v>
      </c>
    </row>
    <row r="20606">
      <c r="A20606" s="257"/>
      <c r="B20606" s="258" t="s">
        <v>14</v>
      </c>
    </row>
    <row r="20607">
      <c r="A20607" s="257"/>
      <c r="B20607" s="258" t="s">
        <v>14</v>
      </c>
    </row>
    <row r="20608">
      <c r="A20608" s="257"/>
      <c r="B20608" s="258" t="s">
        <v>14</v>
      </c>
    </row>
    <row r="20609">
      <c r="A20609" s="257"/>
      <c r="B20609" s="258" t="s">
        <v>14</v>
      </c>
    </row>
    <row r="20610">
      <c r="A20610" s="257"/>
      <c r="B20610" s="258" t="s">
        <v>14</v>
      </c>
    </row>
    <row r="20611">
      <c r="A20611" s="257"/>
      <c r="B20611" s="258" t="s">
        <v>14</v>
      </c>
    </row>
    <row r="20612">
      <c r="A20612" s="257"/>
      <c r="B20612" s="258" t="s">
        <v>14</v>
      </c>
    </row>
    <row r="20613">
      <c r="A20613" s="257"/>
      <c r="B20613" s="258" t="s">
        <v>14</v>
      </c>
    </row>
    <row r="20614">
      <c r="A20614" s="257"/>
      <c r="B20614" s="258" t="s">
        <v>14</v>
      </c>
    </row>
    <row r="20615">
      <c r="A20615" s="257"/>
      <c r="B20615" s="258" t="s">
        <v>14</v>
      </c>
    </row>
    <row r="20616">
      <c r="A20616" s="257"/>
      <c r="B20616" s="258" t="s">
        <v>14</v>
      </c>
    </row>
    <row r="20617">
      <c r="A20617" s="257"/>
      <c r="B20617" s="258" t="s">
        <v>14</v>
      </c>
    </row>
    <row r="20618">
      <c r="A20618" s="257"/>
      <c r="B20618" s="258" t="s">
        <v>14</v>
      </c>
    </row>
    <row r="20619">
      <c r="A20619" s="257"/>
      <c r="B20619" s="258" t="s">
        <v>14</v>
      </c>
    </row>
    <row r="20620">
      <c r="A20620" s="257"/>
      <c r="B20620" s="258" t="s">
        <v>14</v>
      </c>
    </row>
    <row r="20621">
      <c r="A20621" s="257"/>
      <c r="B20621" s="258" t="s">
        <v>14</v>
      </c>
    </row>
    <row r="20622">
      <c r="A20622" s="257"/>
      <c r="B20622" s="258" t="s">
        <v>14</v>
      </c>
    </row>
    <row r="20623">
      <c r="A20623" s="257"/>
      <c r="B20623" s="258" t="s">
        <v>14</v>
      </c>
    </row>
    <row r="20624">
      <c r="A20624" s="257"/>
      <c r="B20624" s="258" t="s">
        <v>14</v>
      </c>
    </row>
    <row r="20625">
      <c r="A20625" s="257"/>
      <c r="B20625" s="258" t="s">
        <v>14</v>
      </c>
    </row>
    <row r="20626">
      <c r="A20626" s="257"/>
      <c r="B20626" s="258" t="s">
        <v>14</v>
      </c>
    </row>
    <row r="20627">
      <c r="A20627" s="257"/>
      <c r="B20627" s="258" t="s">
        <v>14</v>
      </c>
    </row>
    <row r="20628">
      <c r="A20628" s="257"/>
      <c r="B20628" s="258" t="s">
        <v>14</v>
      </c>
    </row>
    <row r="20629">
      <c r="A20629" s="257"/>
      <c r="B20629" s="258" t="s">
        <v>14</v>
      </c>
    </row>
    <row r="20630">
      <c r="A20630" s="257"/>
      <c r="B20630" s="258" t="s">
        <v>14</v>
      </c>
    </row>
    <row r="20631">
      <c r="A20631" s="257"/>
      <c r="B20631" s="258" t="s">
        <v>14</v>
      </c>
    </row>
    <row r="20632">
      <c r="A20632" s="257"/>
      <c r="B20632" s="258" t="s">
        <v>14</v>
      </c>
    </row>
    <row r="20633">
      <c r="A20633" s="257"/>
      <c r="B20633" s="258" t="s">
        <v>14</v>
      </c>
    </row>
    <row r="20634">
      <c r="A20634" s="257"/>
      <c r="B20634" s="258" t="s">
        <v>14</v>
      </c>
    </row>
    <row r="20635">
      <c r="A20635" s="257"/>
      <c r="B20635" s="258" t="s">
        <v>14</v>
      </c>
    </row>
    <row r="20636">
      <c r="A20636" s="257"/>
      <c r="B20636" s="258" t="s">
        <v>14</v>
      </c>
    </row>
    <row r="20637">
      <c r="A20637" s="257"/>
      <c r="B20637" s="258" t="s">
        <v>14</v>
      </c>
    </row>
    <row r="20638">
      <c r="A20638" s="257"/>
      <c r="B20638" s="258" t="s">
        <v>14</v>
      </c>
    </row>
    <row r="20639">
      <c r="A20639" s="257"/>
      <c r="B20639" s="258" t="s">
        <v>14</v>
      </c>
    </row>
    <row r="20640">
      <c r="A20640" s="257"/>
      <c r="B20640" s="258" t="s">
        <v>14</v>
      </c>
    </row>
    <row r="20641">
      <c r="A20641" s="257"/>
      <c r="B20641" s="258" t="s">
        <v>14</v>
      </c>
    </row>
    <row r="20642">
      <c r="A20642" s="257"/>
      <c r="B20642" s="258" t="s">
        <v>14</v>
      </c>
    </row>
    <row r="20643">
      <c r="A20643" s="257"/>
      <c r="B20643" s="258" t="s">
        <v>14</v>
      </c>
    </row>
    <row r="20644">
      <c r="A20644" s="257"/>
      <c r="B20644" s="258" t="s">
        <v>14</v>
      </c>
    </row>
    <row r="20645">
      <c r="A20645" s="257"/>
      <c r="B20645" s="258" t="s">
        <v>14</v>
      </c>
    </row>
    <row r="20646">
      <c r="A20646" s="257"/>
      <c r="B20646" s="258" t="s">
        <v>14</v>
      </c>
    </row>
    <row r="20647">
      <c r="A20647" s="257"/>
      <c r="B20647" s="258" t="s">
        <v>14</v>
      </c>
    </row>
    <row r="20648">
      <c r="A20648" s="257"/>
      <c r="B20648" s="258" t="s">
        <v>14</v>
      </c>
    </row>
    <row r="20649">
      <c r="A20649" s="257"/>
      <c r="B20649" s="258" t="s">
        <v>14</v>
      </c>
    </row>
    <row r="20650">
      <c r="A20650" s="257"/>
      <c r="B20650" s="258" t="s">
        <v>14</v>
      </c>
    </row>
    <row r="20651">
      <c r="A20651" s="257"/>
      <c r="B20651" s="258" t="s">
        <v>14</v>
      </c>
    </row>
    <row r="20652">
      <c r="A20652" s="257"/>
      <c r="B20652" s="258" t="s">
        <v>14</v>
      </c>
    </row>
    <row r="20653">
      <c r="A20653" s="257"/>
      <c r="B20653" s="258" t="s">
        <v>14</v>
      </c>
    </row>
    <row r="20654">
      <c r="A20654" s="257"/>
      <c r="B20654" s="258" t="s">
        <v>14</v>
      </c>
    </row>
    <row r="20655">
      <c r="A20655" s="257"/>
      <c r="B20655" s="258" t="s">
        <v>14</v>
      </c>
    </row>
    <row r="20656">
      <c r="A20656" s="257"/>
      <c r="B20656" s="258" t="s">
        <v>14</v>
      </c>
    </row>
    <row r="20657">
      <c r="A20657" s="257"/>
      <c r="B20657" s="258" t="s">
        <v>14</v>
      </c>
    </row>
    <row r="20658">
      <c r="A20658" s="257"/>
      <c r="B20658" s="258" t="s">
        <v>14</v>
      </c>
    </row>
    <row r="20659">
      <c r="A20659" s="257"/>
      <c r="B20659" s="258" t="s">
        <v>14</v>
      </c>
    </row>
    <row r="20660">
      <c r="A20660" s="257"/>
      <c r="B20660" s="258" t="s">
        <v>14</v>
      </c>
    </row>
    <row r="20661">
      <c r="A20661" s="257"/>
      <c r="B20661" s="258" t="s">
        <v>14</v>
      </c>
    </row>
    <row r="20662">
      <c r="A20662" s="257"/>
      <c r="B20662" s="258" t="s">
        <v>14</v>
      </c>
    </row>
    <row r="20663">
      <c r="A20663" s="257"/>
      <c r="B20663" s="258" t="s">
        <v>14</v>
      </c>
    </row>
    <row r="20664">
      <c r="A20664" s="257"/>
      <c r="B20664" s="258" t="s">
        <v>14</v>
      </c>
    </row>
    <row r="20665">
      <c r="A20665" s="257"/>
      <c r="B20665" s="258" t="s">
        <v>14</v>
      </c>
    </row>
    <row r="20666">
      <c r="A20666" s="257"/>
      <c r="B20666" s="258" t="s">
        <v>14</v>
      </c>
    </row>
    <row r="20667">
      <c r="A20667" s="257"/>
      <c r="B20667" s="258" t="s">
        <v>14</v>
      </c>
    </row>
    <row r="20668">
      <c r="A20668" s="257"/>
      <c r="B20668" s="258" t="s">
        <v>14</v>
      </c>
    </row>
    <row r="20669">
      <c r="A20669" s="257"/>
      <c r="B20669" s="258" t="s">
        <v>14</v>
      </c>
    </row>
    <row r="20670">
      <c r="A20670" s="257"/>
      <c r="B20670" s="258" t="s">
        <v>14</v>
      </c>
    </row>
    <row r="20671">
      <c r="A20671" s="257"/>
      <c r="B20671" s="258" t="s">
        <v>14</v>
      </c>
    </row>
    <row r="20672">
      <c r="A20672" s="257"/>
      <c r="B20672" s="258" t="s">
        <v>14</v>
      </c>
    </row>
    <row r="20673">
      <c r="A20673" s="257"/>
      <c r="B20673" s="258" t="s">
        <v>14</v>
      </c>
    </row>
    <row r="20674">
      <c r="A20674" s="257"/>
      <c r="B20674" s="258" t="s">
        <v>14</v>
      </c>
    </row>
    <row r="20675">
      <c r="A20675" s="257"/>
      <c r="B20675" s="258" t="s">
        <v>14</v>
      </c>
    </row>
    <row r="20676">
      <c r="A20676" s="257"/>
      <c r="B20676" s="258" t="s">
        <v>14</v>
      </c>
    </row>
    <row r="20677">
      <c r="A20677" s="257"/>
      <c r="B20677" s="258" t="s">
        <v>14</v>
      </c>
    </row>
    <row r="20678">
      <c r="A20678" s="257"/>
      <c r="B20678" s="258" t="s">
        <v>14</v>
      </c>
    </row>
    <row r="20679">
      <c r="A20679" s="257"/>
      <c r="B20679" s="258" t="s">
        <v>14</v>
      </c>
    </row>
    <row r="20680">
      <c r="A20680" s="257"/>
      <c r="B20680" s="258" t="s">
        <v>14</v>
      </c>
    </row>
    <row r="20681">
      <c r="A20681" s="257"/>
      <c r="B20681" s="258" t="s">
        <v>14</v>
      </c>
    </row>
    <row r="20682">
      <c r="A20682" s="257"/>
      <c r="B20682" s="258" t="s">
        <v>14</v>
      </c>
    </row>
    <row r="20683">
      <c r="A20683" s="257"/>
      <c r="B20683" s="258" t="s">
        <v>14</v>
      </c>
    </row>
    <row r="20684">
      <c r="A20684" s="257"/>
      <c r="B20684" s="258" t="s">
        <v>14</v>
      </c>
    </row>
    <row r="20685">
      <c r="A20685" s="257"/>
      <c r="B20685" s="258" t="s">
        <v>14</v>
      </c>
    </row>
    <row r="20686">
      <c r="A20686" s="257"/>
      <c r="B20686" s="258" t="s">
        <v>14</v>
      </c>
    </row>
    <row r="20687">
      <c r="A20687" s="257"/>
      <c r="B20687" s="258" t="s">
        <v>14</v>
      </c>
    </row>
    <row r="20688">
      <c r="A20688" s="257"/>
      <c r="B20688" s="258" t="s">
        <v>14</v>
      </c>
    </row>
    <row r="20689">
      <c r="A20689" s="257"/>
      <c r="B20689" s="258" t="s">
        <v>14</v>
      </c>
    </row>
    <row r="20690">
      <c r="A20690" s="257"/>
      <c r="B20690" s="258" t="s">
        <v>14</v>
      </c>
    </row>
    <row r="20691">
      <c r="A20691" s="257"/>
      <c r="B20691" s="258" t="s">
        <v>14</v>
      </c>
    </row>
    <row r="20692">
      <c r="A20692" s="257"/>
      <c r="B20692" s="258" t="s">
        <v>14</v>
      </c>
    </row>
    <row r="20693">
      <c r="A20693" s="257"/>
      <c r="B20693" s="258" t="s">
        <v>14</v>
      </c>
    </row>
    <row r="20694">
      <c r="A20694" s="257"/>
      <c r="B20694" s="258" t="s">
        <v>14</v>
      </c>
    </row>
    <row r="20695">
      <c r="A20695" s="257"/>
      <c r="B20695" s="258" t="s">
        <v>14</v>
      </c>
    </row>
    <row r="20696">
      <c r="A20696" s="257"/>
      <c r="B20696" s="258" t="s">
        <v>14</v>
      </c>
    </row>
    <row r="20697">
      <c r="A20697" s="257"/>
      <c r="B20697" s="258" t="s">
        <v>14</v>
      </c>
    </row>
    <row r="20698">
      <c r="A20698" s="257"/>
      <c r="B20698" s="258" t="s">
        <v>14</v>
      </c>
    </row>
    <row r="20699">
      <c r="A20699" s="257"/>
      <c r="B20699" s="258" t="s">
        <v>14</v>
      </c>
    </row>
    <row r="20700">
      <c r="A20700" s="257"/>
      <c r="B20700" s="258" t="s">
        <v>14</v>
      </c>
    </row>
    <row r="20701">
      <c r="A20701" s="257"/>
      <c r="B20701" s="258" t="s">
        <v>14</v>
      </c>
    </row>
    <row r="20702">
      <c r="A20702" s="257"/>
      <c r="B20702" s="258" t="s">
        <v>14</v>
      </c>
    </row>
    <row r="20703">
      <c r="A20703" s="257"/>
      <c r="B20703" s="258" t="s">
        <v>14</v>
      </c>
    </row>
    <row r="20704">
      <c r="A20704" s="257"/>
      <c r="B20704" s="258" t="s">
        <v>14</v>
      </c>
    </row>
    <row r="20705">
      <c r="A20705" s="257"/>
      <c r="B20705" s="258" t="s">
        <v>14</v>
      </c>
    </row>
    <row r="20706">
      <c r="A20706" s="257"/>
      <c r="B20706" s="258" t="s">
        <v>14</v>
      </c>
    </row>
    <row r="20707">
      <c r="A20707" s="257"/>
      <c r="B20707" s="258" t="s">
        <v>14</v>
      </c>
    </row>
    <row r="20708">
      <c r="A20708" s="257"/>
      <c r="B20708" s="258" t="s">
        <v>14</v>
      </c>
    </row>
    <row r="20709">
      <c r="A20709" s="257"/>
      <c r="B20709" s="258" t="s">
        <v>14</v>
      </c>
    </row>
    <row r="20710">
      <c r="A20710" s="257"/>
      <c r="B20710" s="258" t="s">
        <v>14</v>
      </c>
    </row>
    <row r="20711">
      <c r="A20711" s="257"/>
      <c r="B20711" s="258" t="s">
        <v>14</v>
      </c>
    </row>
    <row r="20712">
      <c r="A20712" s="257"/>
      <c r="B20712" s="258" t="s">
        <v>14</v>
      </c>
    </row>
    <row r="20713">
      <c r="A20713" s="257"/>
      <c r="B20713" s="258" t="s">
        <v>14</v>
      </c>
    </row>
    <row r="20714">
      <c r="A20714" s="257"/>
      <c r="B20714" s="258" t="s">
        <v>14</v>
      </c>
    </row>
    <row r="20715">
      <c r="A20715" s="257"/>
      <c r="B20715" s="258" t="s">
        <v>14</v>
      </c>
    </row>
    <row r="20716">
      <c r="A20716" s="257"/>
      <c r="B20716" s="258" t="s">
        <v>14</v>
      </c>
    </row>
    <row r="20717">
      <c r="A20717" s="257"/>
      <c r="B20717" s="258" t="s">
        <v>14</v>
      </c>
    </row>
    <row r="20718">
      <c r="A20718" s="257"/>
      <c r="B20718" s="258" t="s">
        <v>14</v>
      </c>
    </row>
    <row r="20719">
      <c r="A20719" s="257"/>
      <c r="B20719" s="258" t="s">
        <v>14</v>
      </c>
    </row>
    <row r="20720">
      <c r="A20720" s="257"/>
      <c r="B20720" s="258" t="s">
        <v>14</v>
      </c>
    </row>
    <row r="20721">
      <c r="A20721" s="257"/>
      <c r="B20721" s="258" t="s">
        <v>14</v>
      </c>
    </row>
    <row r="20722">
      <c r="A20722" s="257"/>
      <c r="B20722" s="258" t="s">
        <v>14</v>
      </c>
    </row>
    <row r="20723">
      <c r="A20723" s="257"/>
      <c r="B20723" s="258" t="s">
        <v>14</v>
      </c>
    </row>
    <row r="20724">
      <c r="A20724" s="257"/>
      <c r="B20724" s="258" t="s">
        <v>14</v>
      </c>
    </row>
    <row r="20725">
      <c r="A20725" s="257"/>
      <c r="B20725" s="258" t="s">
        <v>14</v>
      </c>
    </row>
    <row r="20726">
      <c r="A20726" s="257"/>
      <c r="B20726" s="258" t="s">
        <v>14</v>
      </c>
    </row>
    <row r="20727">
      <c r="A20727" s="257"/>
      <c r="B20727" s="258" t="s">
        <v>14</v>
      </c>
    </row>
    <row r="20728">
      <c r="A20728" s="257"/>
      <c r="B20728" s="258" t="s">
        <v>14</v>
      </c>
    </row>
    <row r="20729">
      <c r="A20729" s="257"/>
      <c r="B20729" s="258" t="s">
        <v>14</v>
      </c>
    </row>
    <row r="20730">
      <c r="A20730" s="257"/>
      <c r="B20730" s="258" t="s">
        <v>14</v>
      </c>
    </row>
    <row r="20731">
      <c r="A20731" s="257"/>
      <c r="B20731" s="258" t="s">
        <v>14</v>
      </c>
    </row>
    <row r="20732">
      <c r="A20732" s="257"/>
      <c r="B20732" s="258" t="s">
        <v>14</v>
      </c>
    </row>
    <row r="20733">
      <c r="A20733" s="257"/>
      <c r="B20733" s="258" t="s">
        <v>14</v>
      </c>
    </row>
    <row r="20734">
      <c r="A20734" s="257"/>
      <c r="B20734" s="258" t="s">
        <v>14</v>
      </c>
    </row>
    <row r="20735">
      <c r="A20735" s="257"/>
      <c r="B20735" s="258" t="s">
        <v>14</v>
      </c>
    </row>
    <row r="20736">
      <c r="A20736" s="257"/>
      <c r="B20736" s="258" t="s">
        <v>14</v>
      </c>
    </row>
    <row r="20737">
      <c r="A20737" s="257"/>
      <c r="B20737" s="258" t="s">
        <v>14</v>
      </c>
    </row>
    <row r="20738">
      <c r="A20738" s="257"/>
      <c r="B20738" s="258" t="s">
        <v>14</v>
      </c>
    </row>
    <row r="20739">
      <c r="A20739" s="257"/>
      <c r="B20739" s="258" t="s">
        <v>14</v>
      </c>
    </row>
    <row r="20740">
      <c r="A20740" s="257"/>
      <c r="B20740" s="258" t="s">
        <v>14</v>
      </c>
    </row>
    <row r="20741">
      <c r="A20741" s="257"/>
      <c r="B20741" s="258" t="s">
        <v>14</v>
      </c>
    </row>
    <row r="20742">
      <c r="A20742" s="257"/>
      <c r="B20742" s="258" t="s">
        <v>14</v>
      </c>
    </row>
    <row r="20743">
      <c r="A20743" s="257"/>
      <c r="B20743" s="258" t="s">
        <v>14</v>
      </c>
    </row>
    <row r="20744">
      <c r="A20744" s="257"/>
      <c r="B20744" s="258" t="s">
        <v>14</v>
      </c>
    </row>
    <row r="20745">
      <c r="A20745" s="257"/>
      <c r="B20745" s="258" t="s">
        <v>14</v>
      </c>
    </row>
    <row r="20746">
      <c r="A20746" s="257"/>
      <c r="B20746" s="258" t="s">
        <v>14</v>
      </c>
    </row>
    <row r="20747">
      <c r="A20747" s="257"/>
      <c r="B20747" s="258" t="s">
        <v>14</v>
      </c>
    </row>
    <row r="20748">
      <c r="A20748" s="257"/>
      <c r="B20748" s="258" t="s">
        <v>14</v>
      </c>
    </row>
    <row r="20749">
      <c r="A20749" s="257"/>
      <c r="B20749" s="258" t="s">
        <v>14</v>
      </c>
    </row>
    <row r="20750">
      <c r="A20750" s="257"/>
      <c r="B20750" s="258" t="s">
        <v>14</v>
      </c>
    </row>
    <row r="20751">
      <c r="A20751" s="257"/>
      <c r="B20751" s="258" t="s">
        <v>14</v>
      </c>
    </row>
    <row r="20752">
      <c r="A20752" s="257"/>
      <c r="B20752" s="258" t="s">
        <v>14</v>
      </c>
    </row>
    <row r="20753">
      <c r="A20753" s="257"/>
      <c r="B20753" s="258" t="s">
        <v>14</v>
      </c>
    </row>
    <row r="20754">
      <c r="A20754" s="257"/>
      <c r="B20754" s="258" t="s">
        <v>14</v>
      </c>
    </row>
    <row r="20755">
      <c r="A20755" s="257"/>
      <c r="B20755" s="258" t="s">
        <v>14</v>
      </c>
    </row>
    <row r="20756">
      <c r="A20756" s="257"/>
      <c r="B20756" s="258" t="s">
        <v>14</v>
      </c>
    </row>
    <row r="20757">
      <c r="A20757" s="257"/>
      <c r="B20757" s="258" t="s">
        <v>14</v>
      </c>
    </row>
    <row r="20758">
      <c r="A20758" s="257"/>
      <c r="B20758" s="258" t="s">
        <v>14</v>
      </c>
    </row>
    <row r="20759">
      <c r="A20759" s="257"/>
      <c r="B20759" s="258" t="s">
        <v>14</v>
      </c>
    </row>
    <row r="20760">
      <c r="A20760" s="257"/>
      <c r="B20760" s="258" t="s">
        <v>14</v>
      </c>
    </row>
    <row r="20761">
      <c r="A20761" s="257"/>
      <c r="B20761" s="258" t="s">
        <v>14</v>
      </c>
    </row>
    <row r="20762">
      <c r="A20762" s="257"/>
      <c r="B20762" s="258" t="s">
        <v>14</v>
      </c>
    </row>
    <row r="20763">
      <c r="A20763" s="257"/>
      <c r="B20763" s="258" t="s">
        <v>14</v>
      </c>
    </row>
    <row r="20764">
      <c r="A20764" s="257"/>
      <c r="B20764" s="258" t="s">
        <v>14</v>
      </c>
    </row>
    <row r="20765">
      <c r="A20765" s="257"/>
      <c r="B20765" s="258" t="s">
        <v>14</v>
      </c>
    </row>
    <row r="20766">
      <c r="A20766" s="257"/>
      <c r="B20766" s="258" t="s">
        <v>14</v>
      </c>
    </row>
    <row r="20767">
      <c r="A20767" s="257"/>
      <c r="B20767" s="258" t="s">
        <v>14</v>
      </c>
    </row>
    <row r="20768">
      <c r="A20768" s="257"/>
      <c r="B20768" s="258" t="s">
        <v>14</v>
      </c>
    </row>
    <row r="20769">
      <c r="A20769" s="257"/>
      <c r="B20769" s="258" t="s">
        <v>14</v>
      </c>
    </row>
    <row r="20770">
      <c r="A20770" s="257"/>
      <c r="B20770" s="258" t="s">
        <v>14</v>
      </c>
    </row>
    <row r="20771">
      <c r="A20771" s="257"/>
      <c r="B20771" s="258" t="s">
        <v>14</v>
      </c>
    </row>
    <row r="20772">
      <c r="A20772" s="257"/>
      <c r="B20772" s="258" t="s">
        <v>14</v>
      </c>
    </row>
    <row r="20773">
      <c r="A20773" s="257"/>
      <c r="B20773" s="258" t="s">
        <v>14</v>
      </c>
    </row>
    <row r="20774">
      <c r="A20774" s="257"/>
      <c r="B20774" s="258" t="s">
        <v>14</v>
      </c>
    </row>
    <row r="20775">
      <c r="A20775" s="257"/>
      <c r="B20775" s="258" t="s">
        <v>14</v>
      </c>
    </row>
    <row r="20776">
      <c r="A20776" s="257"/>
      <c r="B20776" s="258" t="s">
        <v>14</v>
      </c>
    </row>
    <row r="20777">
      <c r="A20777" s="257"/>
      <c r="B20777" s="258" t="s">
        <v>14</v>
      </c>
    </row>
    <row r="20778">
      <c r="A20778" s="257"/>
      <c r="B20778" s="258" t="s">
        <v>14</v>
      </c>
    </row>
    <row r="20779">
      <c r="A20779" s="257"/>
      <c r="B20779" s="258" t="s">
        <v>14</v>
      </c>
    </row>
    <row r="20780">
      <c r="A20780" s="257"/>
      <c r="B20780" s="258" t="s">
        <v>14</v>
      </c>
    </row>
    <row r="20781">
      <c r="A20781" s="257"/>
      <c r="B20781" s="258" t="s">
        <v>14</v>
      </c>
    </row>
    <row r="20782">
      <c r="A20782" s="257"/>
      <c r="B20782" s="258" t="s">
        <v>14</v>
      </c>
    </row>
    <row r="20783">
      <c r="A20783" s="257"/>
      <c r="B20783" s="258" t="s">
        <v>14</v>
      </c>
    </row>
    <row r="20784">
      <c r="A20784" s="257"/>
      <c r="B20784" s="258" t="s">
        <v>14</v>
      </c>
    </row>
    <row r="20785">
      <c r="A20785" s="257"/>
      <c r="B20785" s="258" t="s">
        <v>14</v>
      </c>
    </row>
    <row r="20786">
      <c r="A20786" s="257"/>
      <c r="B20786" s="258" t="s">
        <v>14</v>
      </c>
    </row>
    <row r="20787">
      <c r="A20787" s="257"/>
      <c r="B20787" s="258" t="s">
        <v>14</v>
      </c>
    </row>
    <row r="20788">
      <c r="A20788" s="257"/>
      <c r="B20788" s="258" t="s">
        <v>14</v>
      </c>
    </row>
    <row r="20789">
      <c r="A20789" s="257"/>
      <c r="B20789" s="258" t="s">
        <v>14</v>
      </c>
    </row>
    <row r="20790">
      <c r="A20790" s="257"/>
      <c r="B20790" s="258" t="s">
        <v>14</v>
      </c>
    </row>
    <row r="20791">
      <c r="A20791" s="257"/>
      <c r="B20791" s="258" t="s">
        <v>14</v>
      </c>
    </row>
    <row r="20792">
      <c r="A20792" s="257"/>
      <c r="B20792" s="258" t="s">
        <v>14</v>
      </c>
    </row>
    <row r="20793">
      <c r="A20793" s="257"/>
      <c r="B20793" s="258" t="s">
        <v>14</v>
      </c>
    </row>
    <row r="20794">
      <c r="A20794" s="257"/>
      <c r="B20794" s="258" t="s">
        <v>14</v>
      </c>
    </row>
    <row r="20795">
      <c r="A20795" s="257"/>
      <c r="B20795" s="258" t="s">
        <v>14</v>
      </c>
    </row>
    <row r="20796">
      <c r="A20796" s="257"/>
      <c r="B20796" s="258" t="s">
        <v>14</v>
      </c>
    </row>
    <row r="20797">
      <c r="A20797" s="257"/>
      <c r="B20797" s="258" t="s">
        <v>14</v>
      </c>
    </row>
    <row r="20798">
      <c r="A20798" s="257"/>
      <c r="B20798" s="258" t="s">
        <v>14</v>
      </c>
    </row>
    <row r="20799">
      <c r="A20799" s="257"/>
      <c r="B20799" s="258" t="s">
        <v>14</v>
      </c>
    </row>
    <row r="20800">
      <c r="A20800" s="257"/>
      <c r="B20800" s="258" t="s">
        <v>14</v>
      </c>
    </row>
    <row r="20801">
      <c r="A20801" s="257"/>
      <c r="B20801" s="258" t="s">
        <v>14</v>
      </c>
    </row>
    <row r="20802">
      <c r="A20802" s="257"/>
      <c r="B20802" s="258" t="s">
        <v>14</v>
      </c>
    </row>
    <row r="20803">
      <c r="A20803" s="257"/>
      <c r="B20803" s="258" t="s">
        <v>14</v>
      </c>
    </row>
    <row r="20804">
      <c r="A20804" s="257"/>
      <c r="B20804" s="258" t="s">
        <v>14</v>
      </c>
    </row>
    <row r="20805">
      <c r="A20805" s="257"/>
      <c r="B20805" s="258" t="s">
        <v>14</v>
      </c>
    </row>
    <row r="20806">
      <c r="A20806" s="257"/>
      <c r="B20806" s="258" t="s">
        <v>14</v>
      </c>
    </row>
    <row r="20807">
      <c r="A20807" s="257"/>
      <c r="B20807" s="258" t="s">
        <v>14</v>
      </c>
    </row>
    <row r="20808">
      <c r="A20808" s="257"/>
      <c r="B20808" s="258" t="s">
        <v>14</v>
      </c>
    </row>
    <row r="20809">
      <c r="A20809" s="257"/>
      <c r="B20809" s="258" t="s">
        <v>14</v>
      </c>
    </row>
    <row r="20810">
      <c r="A20810" s="257"/>
      <c r="B20810" s="258" t="s">
        <v>14</v>
      </c>
    </row>
    <row r="20811">
      <c r="A20811" s="257"/>
      <c r="B20811" s="258" t="s">
        <v>14</v>
      </c>
    </row>
    <row r="20812">
      <c r="A20812" s="257"/>
      <c r="B20812" s="258" t="s">
        <v>14</v>
      </c>
    </row>
    <row r="20813">
      <c r="A20813" s="257"/>
      <c r="B20813" s="258" t="s">
        <v>14</v>
      </c>
    </row>
    <row r="20814">
      <c r="A20814" s="257"/>
      <c r="B20814" s="258" t="s">
        <v>14</v>
      </c>
    </row>
    <row r="20815">
      <c r="A20815" s="257"/>
      <c r="B20815" s="258" t="s">
        <v>14</v>
      </c>
    </row>
    <row r="20816">
      <c r="A20816" s="257"/>
      <c r="B20816" s="258" t="s">
        <v>14</v>
      </c>
    </row>
    <row r="20817">
      <c r="A20817" s="257"/>
      <c r="B20817" s="258" t="s">
        <v>14</v>
      </c>
    </row>
    <row r="20818">
      <c r="A20818" s="257"/>
      <c r="B20818" s="258" t="s">
        <v>14</v>
      </c>
    </row>
    <row r="20819">
      <c r="A20819" s="257"/>
      <c r="B20819" s="258" t="s">
        <v>14</v>
      </c>
    </row>
    <row r="20820">
      <c r="A20820" s="257"/>
      <c r="B20820" s="258" t="s">
        <v>14</v>
      </c>
    </row>
    <row r="20821">
      <c r="A20821" s="257"/>
      <c r="B20821" s="258" t="s">
        <v>14</v>
      </c>
    </row>
    <row r="20822">
      <c r="A20822" s="257"/>
      <c r="B20822" s="258" t="s">
        <v>14</v>
      </c>
    </row>
    <row r="20823">
      <c r="A20823" s="257"/>
      <c r="B20823" s="258" t="s">
        <v>14</v>
      </c>
    </row>
    <row r="20824">
      <c r="A20824" s="257"/>
      <c r="B20824" s="258" t="s">
        <v>14</v>
      </c>
    </row>
    <row r="20825">
      <c r="A20825" s="257"/>
      <c r="B20825" s="258" t="s">
        <v>14</v>
      </c>
    </row>
    <row r="20826">
      <c r="A20826" s="257"/>
      <c r="B20826" s="258" t="s">
        <v>14</v>
      </c>
    </row>
    <row r="20827">
      <c r="A20827" s="257"/>
      <c r="B20827" s="258" t="s">
        <v>14</v>
      </c>
    </row>
    <row r="20828">
      <c r="A20828" s="257"/>
      <c r="B20828" s="258" t="s">
        <v>14</v>
      </c>
    </row>
    <row r="20829">
      <c r="A20829" s="257"/>
      <c r="B20829" s="258" t="s">
        <v>14</v>
      </c>
    </row>
    <row r="20830">
      <c r="A20830" s="257"/>
      <c r="B20830" s="258" t="s">
        <v>14</v>
      </c>
    </row>
    <row r="20831">
      <c r="A20831" s="257"/>
      <c r="B20831" s="258" t="s">
        <v>14</v>
      </c>
    </row>
    <row r="20832">
      <c r="A20832" s="257"/>
      <c r="B20832" s="258" t="s">
        <v>14</v>
      </c>
    </row>
    <row r="20833">
      <c r="A20833" s="257"/>
      <c r="B20833" s="258" t="s">
        <v>14</v>
      </c>
    </row>
    <row r="20834">
      <c r="A20834" s="257"/>
      <c r="B20834" s="258" t="s">
        <v>14</v>
      </c>
    </row>
    <row r="20835">
      <c r="A20835" s="257"/>
      <c r="B20835" s="258" t="s">
        <v>14</v>
      </c>
    </row>
    <row r="20836">
      <c r="A20836" s="257"/>
      <c r="B20836" s="258" t="s">
        <v>14</v>
      </c>
    </row>
    <row r="20837">
      <c r="A20837" s="257"/>
      <c r="B20837" s="258" t="s">
        <v>14</v>
      </c>
    </row>
    <row r="20838">
      <c r="A20838" s="257"/>
      <c r="B20838" s="258" t="s">
        <v>14</v>
      </c>
    </row>
    <row r="20839">
      <c r="A20839" s="257"/>
      <c r="B20839" s="258" t="s">
        <v>14</v>
      </c>
    </row>
    <row r="20840">
      <c r="A20840" s="257"/>
      <c r="B20840" s="258" t="s">
        <v>14</v>
      </c>
    </row>
    <row r="20841">
      <c r="A20841" s="257"/>
      <c r="B20841" s="258" t="s">
        <v>14</v>
      </c>
    </row>
    <row r="20842">
      <c r="A20842" s="257"/>
      <c r="B20842" s="258" t="s">
        <v>14</v>
      </c>
    </row>
    <row r="20843">
      <c r="A20843" s="257"/>
      <c r="B20843" s="258" t="s">
        <v>14</v>
      </c>
    </row>
    <row r="20844">
      <c r="A20844" s="257"/>
      <c r="B20844" s="258" t="s">
        <v>14</v>
      </c>
    </row>
    <row r="20845">
      <c r="A20845" s="257"/>
      <c r="B20845" s="258" t="s">
        <v>14</v>
      </c>
    </row>
    <row r="20846">
      <c r="A20846" s="257"/>
      <c r="B20846" s="258" t="s">
        <v>14</v>
      </c>
    </row>
    <row r="20847">
      <c r="A20847" s="257"/>
      <c r="B20847" s="258" t="s">
        <v>14</v>
      </c>
    </row>
    <row r="20848">
      <c r="A20848" s="257"/>
      <c r="B20848" s="258" t="s">
        <v>14</v>
      </c>
    </row>
    <row r="20849">
      <c r="A20849" s="257"/>
      <c r="B20849" s="258" t="s">
        <v>14</v>
      </c>
    </row>
    <row r="20850">
      <c r="A20850" s="257"/>
      <c r="B20850" s="258" t="s">
        <v>14</v>
      </c>
    </row>
    <row r="20851">
      <c r="A20851" s="257"/>
      <c r="B20851" s="258" t="s">
        <v>14</v>
      </c>
    </row>
    <row r="20852">
      <c r="A20852" s="257"/>
      <c r="B20852" s="258" t="s">
        <v>14</v>
      </c>
    </row>
    <row r="20853">
      <c r="A20853" s="257"/>
      <c r="B20853" s="258" t="s">
        <v>14</v>
      </c>
    </row>
    <row r="20854">
      <c r="A20854" s="257"/>
      <c r="B20854" s="258" t="s">
        <v>14</v>
      </c>
    </row>
    <row r="20855">
      <c r="A20855" s="257"/>
      <c r="B20855" s="258" t="s">
        <v>14</v>
      </c>
    </row>
    <row r="20856">
      <c r="A20856" s="257"/>
      <c r="B20856" s="258" t="s">
        <v>14</v>
      </c>
    </row>
    <row r="20857">
      <c r="A20857" s="257"/>
      <c r="B20857" s="258" t="s">
        <v>14</v>
      </c>
    </row>
    <row r="20858">
      <c r="A20858" s="257"/>
      <c r="B20858" s="258" t="s">
        <v>14</v>
      </c>
    </row>
    <row r="20859">
      <c r="A20859" s="257"/>
      <c r="B20859" s="258" t="s">
        <v>14</v>
      </c>
    </row>
    <row r="20860">
      <c r="A20860" s="257"/>
      <c r="B20860" s="258" t="s">
        <v>14</v>
      </c>
    </row>
    <row r="20861">
      <c r="A20861" s="257"/>
      <c r="B20861" s="258" t="s">
        <v>14</v>
      </c>
    </row>
    <row r="20862">
      <c r="A20862" s="257"/>
      <c r="B20862" s="258" t="s">
        <v>14</v>
      </c>
    </row>
    <row r="20863">
      <c r="A20863" s="257"/>
      <c r="B20863" s="258" t="s">
        <v>14</v>
      </c>
    </row>
    <row r="20864">
      <c r="A20864" s="257"/>
      <c r="B20864" s="258" t="s">
        <v>14</v>
      </c>
    </row>
    <row r="20865">
      <c r="A20865" s="257"/>
      <c r="B20865" s="258" t="s">
        <v>14</v>
      </c>
    </row>
    <row r="20866">
      <c r="A20866" s="257"/>
      <c r="B20866" s="258" t="s">
        <v>14</v>
      </c>
    </row>
    <row r="20867">
      <c r="A20867" s="257"/>
      <c r="B20867" s="258" t="s">
        <v>14</v>
      </c>
    </row>
    <row r="20868">
      <c r="A20868" s="257"/>
      <c r="B20868" s="258" t="s">
        <v>14</v>
      </c>
    </row>
    <row r="20869">
      <c r="A20869" s="257"/>
      <c r="B20869" s="258" t="s">
        <v>14</v>
      </c>
    </row>
    <row r="20870">
      <c r="A20870" s="257"/>
      <c r="B20870" s="258" t="s">
        <v>14</v>
      </c>
    </row>
    <row r="20871">
      <c r="A20871" s="257"/>
      <c r="B20871" s="258" t="s">
        <v>14</v>
      </c>
    </row>
    <row r="20872">
      <c r="A20872" s="257"/>
      <c r="B20872" s="258" t="s">
        <v>14</v>
      </c>
    </row>
    <row r="20873">
      <c r="A20873" s="257"/>
      <c r="B20873" s="258" t="s">
        <v>14</v>
      </c>
    </row>
    <row r="20874">
      <c r="A20874" s="257"/>
      <c r="B20874" s="258" t="s">
        <v>14</v>
      </c>
    </row>
    <row r="20875">
      <c r="A20875" s="257"/>
      <c r="B20875" s="258" t="s">
        <v>14</v>
      </c>
    </row>
    <row r="20876">
      <c r="A20876" s="257"/>
      <c r="B20876" s="258" t="s">
        <v>14</v>
      </c>
    </row>
    <row r="20877">
      <c r="A20877" s="257"/>
      <c r="B20877" s="258" t="s">
        <v>14</v>
      </c>
    </row>
    <row r="20878">
      <c r="A20878" s="257"/>
      <c r="B20878" s="258" t="s">
        <v>14</v>
      </c>
    </row>
    <row r="20879">
      <c r="A20879" s="257"/>
      <c r="B20879" s="258" t="s">
        <v>14</v>
      </c>
    </row>
    <row r="20880">
      <c r="A20880" s="257"/>
      <c r="B20880" s="258" t="s">
        <v>14</v>
      </c>
    </row>
    <row r="20881">
      <c r="A20881" s="257"/>
      <c r="B20881" s="258" t="s">
        <v>14</v>
      </c>
    </row>
    <row r="20882">
      <c r="A20882" s="257"/>
      <c r="B20882" s="258" t="s">
        <v>14</v>
      </c>
    </row>
    <row r="20883">
      <c r="A20883" s="257"/>
      <c r="B20883" s="258" t="s">
        <v>14</v>
      </c>
    </row>
    <row r="20884">
      <c r="A20884" s="257"/>
      <c r="B20884" s="258" t="s">
        <v>14</v>
      </c>
    </row>
    <row r="20885">
      <c r="A20885" s="257"/>
      <c r="B20885" s="258" t="s">
        <v>14</v>
      </c>
    </row>
    <row r="20886">
      <c r="A20886" s="257"/>
      <c r="B20886" s="258" t="s">
        <v>14</v>
      </c>
    </row>
    <row r="20887">
      <c r="A20887" s="257"/>
      <c r="B20887" s="258" t="s">
        <v>14</v>
      </c>
    </row>
    <row r="20888">
      <c r="A20888" s="257"/>
      <c r="B20888" s="258" t="s">
        <v>14</v>
      </c>
    </row>
    <row r="20889">
      <c r="A20889" s="257"/>
      <c r="B20889" s="258" t="s">
        <v>14</v>
      </c>
    </row>
    <row r="20890">
      <c r="A20890" s="257"/>
      <c r="B20890" s="258" t="s">
        <v>14</v>
      </c>
    </row>
    <row r="20891">
      <c r="A20891" s="257"/>
      <c r="B20891" s="258" t="s">
        <v>14</v>
      </c>
    </row>
    <row r="20892">
      <c r="A20892" s="257"/>
      <c r="B20892" s="258" t="s">
        <v>14</v>
      </c>
    </row>
    <row r="20893">
      <c r="A20893" s="257"/>
      <c r="B20893" s="258" t="s">
        <v>14</v>
      </c>
    </row>
    <row r="20894">
      <c r="A20894" s="257"/>
      <c r="B20894" s="258" t="s">
        <v>14</v>
      </c>
    </row>
    <row r="20895">
      <c r="A20895" s="257"/>
      <c r="B20895" s="258" t="s">
        <v>14</v>
      </c>
    </row>
    <row r="20896">
      <c r="A20896" s="257"/>
      <c r="B20896" s="258" t="s">
        <v>14</v>
      </c>
    </row>
    <row r="20897">
      <c r="A20897" s="257"/>
      <c r="B20897" s="258" t="s">
        <v>14</v>
      </c>
    </row>
    <row r="20898">
      <c r="A20898" s="257"/>
      <c r="B20898" s="258" t="s">
        <v>14</v>
      </c>
    </row>
    <row r="20899">
      <c r="A20899" s="257"/>
      <c r="B20899" s="258" t="s">
        <v>14</v>
      </c>
    </row>
    <row r="20900">
      <c r="A20900" s="257"/>
      <c r="B20900" s="258" t="s">
        <v>14</v>
      </c>
    </row>
    <row r="20901">
      <c r="A20901" s="257"/>
      <c r="B20901" s="258" t="s">
        <v>14</v>
      </c>
    </row>
    <row r="20902">
      <c r="A20902" s="257"/>
      <c r="B20902" s="258" t="s">
        <v>14</v>
      </c>
    </row>
    <row r="20903">
      <c r="A20903" s="257"/>
      <c r="B20903" s="258" t="s">
        <v>14</v>
      </c>
    </row>
    <row r="20904">
      <c r="A20904" s="257"/>
      <c r="B20904" s="258" t="s">
        <v>14</v>
      </c>
    </row>
    <row r="20905">
      <c r="A20905" s="257"/>
      <c r="B20905" s="258" t="s">
        <v>14</v>
      </c>
    </row>
    <row r="20906">
      <c r="A20906" s="257"/>
      <c r="B20906" s="258" t="s">
        <v>14</v>
      </c>
    </row>
    <row r="20907">
      <c r="A20907" s="257"/>
      <c r="B20907" s="258" t="s">
        <v>14</v>
      </c>
    </row>
    <row r="20908">
      <c r="A20908" s="257"/>
      <c r="B20908" s="258" t="s">
        <v>14</v>
      </c>
    </row>
    <row r="20909">
      <c r="A20909" s="257"/>
      <c r="B20909" s="258" t="s">
        <v>14</v>
      </c>
    </row>
    <row r="20910">
      <c r="A20910" s="257"/>
      <c r="B20910" s="258" t="s">
        <v>14</v>
      </c>
    </row>
    <row r="20911">
      <c r="A20911" s="257"/>
      <c r="B20911" s="258" t="s">
        <v>14</v>
      </c>
    </row>
    <row r="20912">
      <c r="A20912" s="257"/>
      <c r="B20912" s="258" t="s">
        <v>14</v>
      </c>
    </row>
    <row r="20913">
      <c r="A20913" s="257"/>
      <c r="B20913" s="258" t="s">
        <v>14</v>
      </c>
    </row>
    <row r="20914">
      <c r="A20914" s="257"/>
      <c r="B20914" s="258" t="s">
        <v>14</v>
      </c>
    </row>
    <row r="20915">
      <c r="A20915" s="257"/>
      <c r="B20915" s="258" t="s">
        <v>14</v>
      </c>
    </row>
    <row r="20916">
      <c r="A20916" s="257"/>
      <c r="B20916" s="258" t="s">
        <v>14</v>
      </c>
    </row>
    <row r="20917">
      <c r="A20917" s="257"/>
      <c r="B20917" s="258" t="s">
        <v>14</v>
      </c>
    </row>
    <row r="20918">
      <c r="A20918" s="257"/>
      <c r="B20918" s="258" t="s">
        <v>14</v>
      </c>
    </row>
    <row r="20919">
      <c r="A20919" s="257"/>
      <c r="B20919" s="258" t="s">
        <v>14</v>
      </c>
    </row>
    <row r="20920">
      <c r="A20920" s="257"/>
      <c r="B20920" s="258" t="s">
        <v>14</v>
      </c>
    </row>
    <row r="20921">
      <c r="A20921" s="257"/>
      <c r="B20921" s="258" t="s">
        <v>14</v>
      </c>
    </row>
    <row r="20922">
      <c r="A20922" s="257"/>
      <c r="B20922" s="258" t="s">
        <v>14</v>
      </c>
    </row>
    <row r="20923">
      <c r="A20923" s="257"/>
      <c r="B20923" s="258" t="s">
        <v>14</v>
      </c>
    </row>
    <row r="20924">
      <c r="A20924" s="257"/>
      <c r="B20924" s="258" t="s">
        <v>14</v>
      </c>
    </row>
    <row r="20925">
      <c r="A20925" s="257"/>
      <c r="B20925" s="258" t="s">
        <v>14</v>
      </c>
    </row>
    <row r="20926">
      <c r="A20926" s="257"/>
      <c r="B20926" s="258" t="s">
        <v>14</v>
      </c>
    </row>
    <row r="20927">
      <c r="A20927" s="257"/>
      <c r="B20927" s="258" t="s">
        <v>14</v>
      </c>
    </row>
    <row r="20928">
      <c r="A20928" s="257"/>
      <c r="B20928" s="258" t="s">
        <v>14</v>
      </c>
    </row>
    <row r="20929">
      <c r="A20929" s="257"/>
      <c r="B20929" s="258" t="s">
        <v>14</v>
      </c>
    </row>
    <row r="20930">
      <c r="A20930" s="257"/>
      <c r="B20930" s="258" t="s">
        <v>14</v>
      </c>
    </row>
    <row r="20931">
      <c r="A20931" s="257"/>
      <c r="B20931" s="258" t="s">
        <v>14</v>
      </c>
    </row>
    <row r="20932">
      <c r="A20932" s="257"/>
      <c r="B20932" s="258" t="s">
        <v>14</v>
      </c>
    </row>
    <row r="20933">
      <c r="A20933" s="257"/>
      <c r="B20933" s="258" t="s">
        <v>14</v>
      </c>
    </row>
    <row r="20934">
      <c r="A20934" s="257"/>
      <c r="B20934" s="258" t="s">
        <v>14</v>
      </c>
    </row>
    <row r="20935">
      <c r="A20935" s="257"/>
      <c r="B20935" s="258" t="s">
        <v>14</v>
      </c>
    </row>
    <row r="20936">
      <c r="A20936" s="257"/>
      <c r="B20936" s="258" t="s">
        <v>14</v>
      </c>
    </row>
    <row r="20937">
      <c r="A20937" s="257"/>
      <c r="B20937" s="258" t="s">
        <v>14</v>
      </c>
    </row>
    <row r="20938">
      <c r="A20938" s="257"/>
      <c r="B20938" s="258" t="s">
        <v>14</v>
      </c>
    </row>
    <row r="20939">
      <c r="A20939" s="257"/>
      <c r="B20939" s="258" t="s">
        <v>14</v>
      </c>
    </row>
    <row r="20940">
      <c r="A20940" s="257"/>
      <c r="B20940" s="258" t="s">
        <v>14</v>
      </c>
    </row>
    <row r="20941">
      <c r="A20941" s="257"/>
      <c r="B20941" s="258" t="s">
        <v>14</v>
      </c>
    </row>
    <row r="20942">
      <c r="A20942" s="257"/>
      <c r="B20942" s="258" t="s">
        <v>14</v>
      </c>
    </row>
    <row r="20943">
      <c r="A20943" s="257"/>
      <c r="B20943" s="258" t="s">
        <v>14</v>
      </c>
    </row>
    <row r="20944">
      <c r="A20944" s="257"/>
      <c r="B20944" s="258" t="s">
        <v>14</v>
      </c>
    </row>
    <row r="20945">
      <c r="A20945" s="257"/>
      <c r="B20945" s="258" t="s">
        <v>14</v>
      </c>
    </row>
    <row r="20946">
      <c r="A20946" s="257"/>
      <c r="B20946" s="258" t="s">
        <v>14</v>
      </c>
    </row>
    <row r="20947">
      <c r="A20947" s="257"/>
      <c r="B20947" s="258" t="s">
        <v>14</v>
      </c>
    </row>
    <row r="20948">
      <c r="A20948" s="257"/>
      <c r="B20948" s="258" t="s">
        <v>14</v>
      </c>
    </row>
    <row r="20949">
      <c r="A20949" s="257"/>
      <c r="B20949" s="258" t="s">
        <v>14</v>
      </c>
    </row>
    <row r="20950">
      <c r="A20950" s="257"/>
      <c r="B20950" s="258" t="s">
        <v>14</v>
      </c>
    </row>
    <row r="20951">
      <c r="A20951" s="257"/>
      <c r="B20951" s="258" t="s">
        <v>14</v>
      </c>
    </row>
    <row r="20952">
      <c r="A20952" s="257"/>
      <c r="B20952" s="258" t="s">
        <v>14</v>
      </c>
    </row>
    <row r="20953">
      <c r="A20953" s="257"/>
      <c r="B20953" s="258" t="s">
        <v>14</v>
      </c>
    </row>
    <row r="20954">
      <c r="A20954" s="257"/>
      <c r="B20954" s="258" t="s">
        <v>14</v>
      </c>
    </row>
    <row r="20955">
      <c r="A20955" s="257"/>
      <c r="B20955" s="258" t="s">
        <v>14</v>
      </c>
    </row>
    <row r="20956">
      <c r="A20956" s="257"/>
      <c r="B20956" s="258" t="s">
        <v>14</v>
      </c>
    </row>
    <row r="20957">
      <c r="A20957" s="257"/>
      <c r="B20957" s="258" t="s">
        <v>14</v>
      </c>
    </row>
    <row r="20958">
      <c r="A20958" s="257"/>
      <c r="B20958" s="258" t="s">
        <v>14</v>
      </c>
    </row>
    <row r="20959">
      <c r="A20959" s="257"/>
      <c r="B20959" s="258" t="s">
        <v>14</v>
      </c>
    </row>
    <row r="20960">
      <c r="A20960" s="257"/>
      <c r="B20960" s="258" t="s">
        <v>14</v>
      </c>
    </row>
    <row r="20961">
      <c r="A20961" s="257"/>
      <c r="B20961" s="258" t="s">
        <v>14</v>
      </c>
    </row>
    <row r="20962">
      <c r="A20962" s="257"/>
      <c r="B20962" s="258" t="s">
        <v>14</v>
      </c>
    </row>
    <row r="20963">
      <c r="A20963" s="257"/>
      <c r="B20963" s="258" t="s">
        <v>14</v>
      </c>
    </row>
    <row r="20964">
      <c r="A20964" s="257"/>
      <c r="B20964" s="258" t="s">
        <v>14</v>
      </c>
    </row>
    <row r="20965">
      <c r="A20965" s="257"/>
      <c r="B20965" s="258" t="s">
        <v>14</v>
      </c>
    </row>
    <row r="20966">
      <c r="A20966" s="257"/>
      <c r="B20966" s="258" t="s">
        <v>14</v>
      </c>
    </row>
    <row r="20967">
      <c r="A20967" s="257"/>
      <c r="B20967" s="258" t="s">
        <v>14</v>
      </c>
    </row>
    <row r="20968">
      <c r="A20968" s="257"/>
      <c r="B20968" s="258" t="s">
        <v>14</v>
      </c>
    </row>
    <row r="20969">
      <c r="A20969" s="257"/>
      <c r="B20969" s="258" t="s">
        <v>14</v>
      </c>
    </row>
    <row r="20970">
      <c r="A20970" s="257"/>
      <c r="B20970" s="258" t="s">
        <v>14</v>
      </c>
    </row>
    <row r="20971">
      <c r="A20971" s="257"/>
      <c r="B20971" s="258" t="s">
        <v>14</v>
      </c>
    </row>
    <row r="20972">
      <c r="A20972" s="257"/>
      <c r="B20972" s="258" t="s">
        <v>14</v>
      </c>
    </row>
    <row r="20973">
      <c r="A20973" s="257"/>
      <c r="B20973" s="258" t="s">
        <v>14</v>
      </c>
    </row>
    <row r="20974">
      <c r="A20974" s="257"/>
      <c r="B20974" s="258" t="s">
        <v>14</v>
      </c>
    </row>
    <row r="20975">
      <c r="A20975" s="257"/>
      <c r="B20975" s="258" t="s">
        <v>14</v>
      </c>
    </row>
    <row r="20976">
      <c r="A20976" s="257"/>
      <c r="B20976" s="258" t="s">
        <v>14</v>
      </c>
    </row>
    <row r="20977">
      <c r="A20977" s="257"/>
      <c r="B20977" s="258" t="s">
        <v>14</v>
      </c>
    </row>
    <row r="20978">
      <c r="A20978" s="257"/>
      <c r="B20978" s="258" t="s">
        <v>14</v>
      </c>
    </row>
    <row r="20979">
      <c r="A20979" s="257"/>
      <c r="B20979" s="258" t="s">
        <v>14</v>
      </c>
    </row>
    <row r="20980">
      <c r="A20980" s="257"/>
      <c r="B20980" s="258" t="s">
        <v>14</v>
      </c>
    </row>
    <row r="20981">
      <c r="A20981" s="257"/>
      <c r="B20981" s="258" t="s">
        <v>14</v>
      </c>
    </row>
    <row r="20982">
      <c r="A20982" s="257"/>
      <c r="B20982" s="258" t="s">
        <v>14</v>
      </c>
    </row>
    <row r="20983">
      <c r="A20983" s="257"/>
      <c r="B20983" s="258" t="s">
        <v>14</v>
      </c>
    </row>
    <row r="20984">
      <c r="A20984" s="257"/>
      <c r="B20984" s="258" t="s">
        <v>14</v>
      </c>
    </row>
    <row r="20985">
      <c r="A20985" s="257"/>
      <c r="B20985" s="258" t="s">
        <v>14</v>
      </c>
    </row>
    <row r="20986">
      <c r="A20986" s="257"/>
      <c r="B20986" s="258" t="s">
        <v>14</v>
      </c>
    </row>
    <row r="20987">
      <c r="A20987" s="257"/>
      <c r="B20987" s="258" t="s">
        <v>14</v>
      </c>
    </row>
    <row r="20988">
      <c r="A20988" s="257"/>
      <c r="B20988" s="258" t="s">
        <v>14</v>
      </c>
    </row>
    <row r="20989">
      <c r="A20989" s="257"/>
      <c r="B20989" s="258" t="s">
        <v>14</v>
      </c>
    </row>
    <row r="20990">
      <c r="A20990" s="257"/>
      <c r="B20990" s="258" t="s">
        <v>14</v>
      </c>
    </row>
    <row r="20991">
      <c r="A20991" s="257"/>
      <c r="B20991" s="258" t="s">
        <v>14</v>
      </c>
    </row>
    <row r="20992">
      <c r="A20992" s="257"/>
      <c r="B20992" s="258" t="s">
        <v>14</v>
      </c>
    </row>
    <row r="20993">
      <c r="A20993" s="257"/>
      <c r="B20993" s="258" t="s">
        <v>14</v>
      </c>
    </row>
    <row r="20994">
      <c r="A20994" s="257"/>
      <c r="B20994" s="258" t="s">
        <v>14</v>
      </c>
    </row>
    <row r="20995">
      <c r="A20995" s="257"/>
      <c r="B20995" s="258" t="s">
        <v>14</v>
      </c>
    </row>
    <row r="20996">
      <c r="A20996" s="257"/>
      <c r="B20996" s="258" t="s">
        <v>14</v>
      </c>
    </row>
    <row r="20997">
      <c r="A20997" s="257"/>
      <c r="B20997" s="258" t="s">
        <v>14</v>
      </c>
    </row>
    <row r="20998">
      <c r="A20998" s="257"/>
      <c r="B20998" s="258" t="s">
        <v>14</v>
      </c>
    </row>
    <row r="20999">
      <c r="A20999" s="257"/>
      <c r="B20999" s="258" t="s">
        <v>14</v>
      </c>
    </row>
    <row r="21000">
      <c r="A21000" s="257"/>
      <c r="B21000" s="258" t="s">
        <v>14</v>
      </c>
    </row>
    <row r="21001">
      <c r="A21001" s="257"/>
      <c r="B21001" s="258" t="s">
        <v>14</v>
      </c>
    </row>
    <row r="21002">
      <c r="A21002" s="257"/>
      <c r="B21002" s="258" t="s">
        <v>14</v>
      </c>
    </row>
    <row r="21003">
      <c r="A21003" s="257"/>
      <c r="B21003" s="258" t="s">
        <v>14</v>
      </c>
    </row>
    <row r="21004">
      <c r="A21004" s="257"/>
      <c r="B21004" s="258" t="s">
        <v>14</v>
      </c>
    </row>
    <row r="21005">
      <c r="A21005" s="257"/>
      <c r="B21005" s="258" t="s">
        <v>14</v>
      </c>
    </row>
    <row r="21006">
      <c r="A21006" s="257"/>
      <c r="B21006" s="258" t="s">
        <v>14</v>
      </c>
    </row>
    <row r="21007">
      <c r="A21007" s="257"/>
      <c r="B21007" s="258" t="s">
        <v>14</v>
      </c>
    </row>
    <row r="21008">
      <c r="A21008" s="257"/>
      <c r="B21008" s="258" t="s">
        <v>14</v>
      </c>
    </row>
    <row r="21009">
      <c r="A21009" s="257"/>
      <c r="B21009" s="258" t="s">
        <v>14</v>
      </c>
    </row>
    <row r="21010">
      <c r="A21010" s="257"/>
      <c r="B21010" s="258" t="s">
        <v>14</v>
      </c>
    </row>
    <row r="21011">
      <c r="A21011" s="257"/>
      <c r="B21011" s="258" t="s">
        <v>14</v>
      </c>
    </row>
    <row r="21012">
      <c r="A21012" s="257"/>
      <c r="B21012" s="258" t="s">
        <v>14</v>
      </c>
    </row>
    <row r="21013">
      <c r="A21013" s="257"/>
      <c r="B21013" s="258" t="s">
        <v>14</v>
      </c>
    </row>
    <row r="21014">
      <c r="A21014" s="257"/>
      <c r="B21014" s="258" t="s">
        <v>14</v>
      </c>
    </row>
    <row r="21015">
      <c r="A21015" s="257"/>
      <c r="B21015" s="258" t="s">
        <v>14</v>
      </c>
    </row>
    <row r="21016">
      <c r="A21016" s="257"/>
      <c r="B21016" s="258" t="s">
        <v>14</v>
      </c>
    </row>
    <row r="21017">
      <c r="A21017" s="257"/>
      <c r="B21017" s="258" t="s">
        <v>14</v>
      </c>
    </row>
    <row r="21018">
      <c r="A21018" s="257"/>
      <c r="B21018" s="258" t="s">
        <v>14</v>
      </c>
    </row>
    <row r="21019">
      <c r="A21019" s="257"/>
      <c r="B21019" s="258" t="s">
        <v>14</v>
      </c>
    </row>
    <row r="21020">
      <c r="A21020" s="257"/>
      <c r="B21020" s="258" t="s">
        <v>14</v>
      </c>
    </row>
    <row r="21021">
      <c r="A21021" s="257"/>
      <c r="B21021" s="258" t="s">
        <v>14</v>
      </c>
    </row>
    <row r="21022">
      <c r="A21022" s="257"/>
      <c r="B21022" s="258" t="s">
        <v>14</v>
      </c>
    </row>
    <row r="21023">
      <c r="A21023" s="257"/>
      <c r="B21023" s="258" t="s">
        <v>14</v>
      </c>
    </row>
    <row r="21024">
      <c r="A21024" s="257"/>
      <c r="B21024" s="258" t="s">
        <v>14</v>
      </c>
    </row>
    <row r="21025">
      <c r="A21025" s="257"/>
      <c r="B21025" s="258" t="s">
        <v>14</v>
      </c>
    </row>
    <row r="21026">
      <c r="A21026" s="257"/>
      <c r="B21026" s="258" t="s">
        <v>14</v>
      </c>
    </row>
    <row r="21027">
      <c r="A21027" s="257"/>
      <c r="B21027" s="258" t="s">
        <v>14</v>
      </c>
    </row>
    <row r="21028">
      <c r="A21028" s="257"/>
      <c r="B21028" s="258" t="s">
        <v>14</v>
      </c>
    </row>
    <row r="21029">
      <c r="A21029" s="257"/>
      <c r="B21029" s="258" t="s">
        <v>14</v>
      </c>
    </row>
    <row r="21030">
      <c r="A21030" s="257"/>
      <c r="B21030" s="258" t="s">
        <v>14</v>
      </c>
    </row>
    <row r="21031">
      <c r="A21031" s="257"/>
      <c r="B21031" s="258" t="s">
        <v>14</v>
      </c>
    </row>
    <row r="21032">
      <c r="A21032" s="257"/>
      <c r="B21032" s="258" t="s">
        <v>14</v>
      </c>
    </row>
    <row r="21033">
      <c r="A21033" s="257"/>
      <c r="B21033" s="258" t="s">
        <v>14</v>
      </c>
    </row>
    <row r="21034">
      <c r="A21034" s="257"/>
      <c r="B21034" s="258" t="s">
        <v>14</v>
      </c>
    </row>
    <row r="21035">
      <c r="A21035" s="257"/>
      <c r="B21035" s="258" t="s">
        <v>14</v>
      </c>
    </row>
    <row r="21036">
      <c r="A21036" s="257"/>
      <c r="B21036" s="258" t="s">
        <v>14</v>
      </c>
    </row>
    <row r="21037">
      <c r="A21037" s="257"/>
      <c r="B21037" s="258" t="s">
        <v>14</v>
      </c>
    </row>
    <row r="21038">
      <c r="A21038" s="257"/>
      <c r="B21038" s="258" t="s">
        <v>14</v>
      </c>
    </row>
    <row r="21039">
      <c r="A21039" s="257"/>
      <c r="B21039" s="258" t="s">
        <v>14</v>
      </c>
    </row>
    <row r="21040">
      <c r="A21040" s="257"/>
      <c r="B21040" s="258" t="s">
        <v>14</v>
      </c>
    </row>
    <row r="21041">
      <c r="A21041" s="257"/>
      <c r="B21041" s="258" t="s">
        <v>14</v>
      </c>
    </row>
    <row r="21042">
      <c r="A21042" s="257"/>
      <c r="B21042" s="258" t="s">
        <v>14</v>
      </c>
    </row>
    <row r="21043">
      <c r="A21043" s="257"/>
      <c r="B21043" s="258" t="s">
        <v>14</v>
      </c>
    </row>
    <row r="21044">
      <c r="A21044" s="257"/>
      <c r="B21044" s="258" t="s">
        <v>14</v>
      </c>
    </row>
    <row r="21045">
      <c r="A21045" s="257"/>
      <c r="B21045" s="258" t="s">
        <v>14</v>
      </c>
    </row>
    <row r="21046">
      <c r="A21046" s="257"/>
      <c r="B21046" s="258" t="s">
        <v>14</v>
      </c>
    </row>
    <row r="21047">
      <c r="A21047" s="257"/>
      <c r="B21047" s="258" t="s">
        <v>14</v>
      </c>
    </row>
    <row r="21048">
      <c r="A21048" s="257"/>
      <c r="B21048" s="258" t="s">
        <v>14</v>
      </c>
    </row>
    <row r="21049">
      <c r="A21049" s="257"/>
      <c r="B21049" s="258" t="s">
        <v>14</v>
      </c>
    </row>
    <row r="21050">
      <c r="A21050" s="257"/>
      <c r="B21050" s="258" t="s">
        <v>14</v>
      </c>
    </row>
    <row r="21051">
      <c r="A21051" s="257"/>
      <c r="B21051" s="258" t="s">
        <v>14</v>
      </c>
    </row>
    <row r="21052">
      <c r="A21052" s="257"/>
      <c r="B21052" s="258" t="s">
        <v>14</v>
      </c>
    </row>
    <row r="21053">
      <c r="A21053" s="257"/>
      <c r="B21053" s="258" t="s">
        <v>14</v>
      </c>
    </row>
    <row r="21054">
      <c r="A21054" s="257"/>
      <c r="B21054" s="258" t="s">
        <v>14</v>
      </c>
    </row>
    <row r="21055">
      <c r="A21055" s="257"/>
      <c r="B21055" s="258" t="s">
        <v>14</v>
      </c>
    </row>
    <row r="21056">
      <c r="A21056" s="257"/>
      <c r="B21056" s="258" t="s">
        <v>14</v>
      </c>
    </row>
    <row r="21057">
      <c r="A21057" s="257"/>
      <c r="B21057" s="258" t="s">
        <v>14</v>
      </c>
    </row>
    <row r="21058">
      <c r="A21058" s="257"/>
      <c r="B21058" s="258" t="s">
        <v>14</v>
      </c>
    </row>
    <row r="21059">
      <c r="A21059" s="257"/>
      <c r="B21059" s="258" t="s">
        <v>14</v>
      </c>
    </row>
    <row r="21060">
      <c r="A21060" s="257"/>
      <c r="B21060" s="258" t="s">
        <v>14</v>
      </c>
    </row>
    <row r="21061">
      <c r="A21061" s="257"/>
      <c r="B21061" s="258" t="s">
        <v>14</v>
      </c>
    </row>
    <row r="21062">
      <c r="A21062" s="257"/>
      <c r="B21062" s="258" t="s">
        <v>14</v>
      </c>
    </row>
    <row r="21063">
      <c r="A21063" s="257"/>
      <c r="B21063" s="258" t="s">
        <v>14</v>
      </c>
    </row>
    <row r="21064">
      <c r="A21064" s="257"/>
      <c r="B21064" s="258" t="s">
        <v>14</v>
      </c>
    </row>
    <row r="21065">
      <c r="A21065" s="257"/>
      <c r="B21065" s="258" t="s">
        <v>14</v>
      </c>
    </row>
    <row r="21066">
      <c r="A21066" s="257"/>
      <c r="B21066" s="258" t="s">
        <v>14</v>
      </c>
    </row>
    <row r="21067">
      <c r="A21067" s="257"/>
      <c r="B21067" s="258" t="s">
        <v>14</v>
      </c>
    </row>
    <row r="21068">
      <c r="A21068" s="257"/>
      <c r="B21068" s="258" t="s">
        <v>14</v>
      </c>
    </row>
    <row r="21069">
      <c r="A21069" s="257"/>
      <c r="B21069" s="258" t="s">
        <v>14</v>
      </c>
    </row>
    <row r="21070">
      <c r="A21070" s="257"/>
      <c r="B21070" s="258" t="s">
        <v>14</v>
      </c>
    </row>
    <row r="21071">
      <c r="A21071" s="257"/>
      <c r="B21071" s="258" t="s">
        <v>14</v>
      </c>
    </row>
    <row r="21072">
      <c r="A21072" s="257"/>
      <c r="B21072" s="258" t="s">
        <v>14</v>
      </c>
    </row>
    <row r="21073">
      <c r="A21073" s="257"/>
      <c r="B21073" s="258" t="s">
        <v>14</v>
      </c>
    </row>
    <row r="21074">
      <c r="A21074" s="257"/>
      <c r="B21074" s="258" t="s">
        <v>14</v>
      </c>
    </row>
    <row r="21075">
      <c r="A21075" s="257"/>
      <c r="B21075" s="258" t="s">
        <v>14</v>
      </c>
    </row>
    <row r="21076">
      <c r="A21076" s="257"/>
      <c r="B21076" s="258" t="s">
        <v>14</v>
      </c>
    </row>
    <row r="21077">
      <c r="A21077" s="257"/>
      <c r="B21077" s="258" t="s">
        <v>14</v>
      </c>
    </row>
    <row r="21078">
      <c r="A21078" s="257"/>
      <c r="B21078" s="258" t="s">
        <v>14</v>
      </c>
    </row>
    <row r="21079">
      <c r="A21079" s="257"/>
      <c r="B21079" s="258" t="s">
        <v>14</v>
      </c>
    </row>
    <row r="21080">
      <c r="A21080" s="257"/>
      <c r="B21080" s="258" t="s">
        <v>14</v>
      </c>
    </row>
    <row r="21081">
      <c r="A21081" s="257"/>
      <c r="B21081" s="258" t="s">
        <v>14</v>
      </c>
    </row>
    <row r="21082">
      <c r="A21082" s="257"/>
      <c r="B21082" s="258" t="s">
        <v>14</v>
      </c>
    </row>
    <row r="21083">
      <c r="A21083" s="257"/>
      <c r="B21083" s="258" t="s">
        <v>14</v>
      </c>
    </row>
    <row r="21084">
      <c r="A21084" s="257"/>
      <c r="B21084" s="258" t="s">
        <v>14</v>
      </c>
    </row>
    <row r="21085">
      <c r="A21085" s="257"/>
      <c r="B21085" s="258" t="s">
        <v>14</v>
      </c>
    </row>
    <row r="21086">
      <c r="A21086" s="257"/>
      <c r="B21086" s="258" t="s">
        <v>14</v>
      </c>
    </row>
    <row r="21087">
      <c r="A21087" s="257"/>
      <c r="B21087" s="258" t="s">
        <v>14</v>
      </c>
    </row>
    <row r="21088">
      <c r="A21088" s="257"/>
      <c r="B21088" s="258" t="s">
        <v>14</v>
      </c>
    </row>
    <row r="21089">
      <c r="A21089" s="257"/>
      <c r="B21089" s="258" t="s">
        <v>14</v>
      </c>
    </row>
    <row r="21090">
      <c r="A21090" s="257"/>
      <c r="B21090" s="258" t="s">
        <v>14</v>
      </c>
    </row>
    <row r="21091">
      <c r="A21091" s="257"/>
      <c r="B21091" s="258" t="s">
        <v>14</v>
      </c>
    </row>
    <row r="21092">
      <c r="A21092" s="257"/>
      <c r="B21092" s="258" t="s">
        <v>14</v>
      </c>
    </row>
    <row r="21093">
      <c r="A21093" s="257"/>
      <c r="B21093" s="258" t="s">
        <v>14</v>
      </c>
    </row>
    <row r="21094">
      <c r="A21094" s="257"/>
      <c r="B21094" s="258" t="s">
        <v>14</v>
      </c>
    </row>
    <row r="21095">
      <c r="A21095" s="257"/>
      <c r="B21095" s="258" t="s">
        <v>14</v>
      </c>
    </row>
    <row r="21096">
      <c r="A21096" s="257"/>
      <c r="B21096" s="258" t="s">
        <v>14</v>
      </c>
    </row>
    <row r="21097">
      <c r="A21097" s="257"/>
      <c r="B21097" s="258" t="s">
        <v>14</v>
      </c>
    </row>
    <row r="21098">
      <c r="A21098" s="257"/>
      <c r="B21098" s="258" t="s">
        <v>14</v>
      </c>
    </row>
    <row r="21099">
      <c r="A21099" s="257"/>
      <c r="B21099" s="258" t="s">
        <v>14</v>
      </c>
    </row>
    <row r="21100">
      <c r="A21100" s="257"/>
      <c r="B21100" s="258" t="s">
        <v>14</v>
      </c>
    </row>
    <row r="21101">
      <c r="A21101" s="257"/>
      <c r="B21101" s="258" t="s">
        <v>14</v>
      </c>
    </row>
    <row r="21102">
      <c r="A21102" s="257"/>
      <c r="B21102" s="258" t="s">
        <v>14</v>
      </c>
    </row>
    <row r="21103">
      <c r="A21103" s="257"/>
      <c r="B21103" s="258" t="s">
        <v>14</v>
      </c>
    </row>
    <row r="21104">
      <c r="A21104" s="257"/>
      <c r="B21104" s="258" t="s">
        <v>14</v>
      </c>
    </row>
    <row r="21105">
      <c r="A21105" s="257"/>
      <c r="B21105" s="258" t="s">
        <v>14</v>
      </c>
    </row>
    <row r="21106">
      <c r="A21106" s="257"/>
      <c r="B21106" s="258" t="s">
        <v>14</v>
      </c>
    </row>
    <row r="21107">
      <c r="A21107" s="257"/>
      <c r="B21107" s="258" t="s">
        <v>14</v>
      </c>
    </row>
    <row r="21108">
      <c r="A21108" s="257"/>
      <c r="B21108" s="258" t="s">
        <v>14</v>
      </c>
    </row>
    <row r="21109">
      <c r="A21109" s="257"/>
      <c r="B21109" s="258" t="s">
        <v>14</v>
      </c>
    </row>
    <row r="21110">
      <c r="A21110" s="257"/>
      <c r="B21110" s="258" t="s">
        <v>14</v>
      </c>
    </row>
    <row r="21111">
      <c r="A21111" s="257"/>
      <c r="B21111" s="258" t="s">
        <v>14</v>
      </c>
    </row>
    <row r="21112">
      <c r="A21112" s="257"/>
      <c r="B21112" s="258" t="s">
        <v>14</v>
      </c>
    </row>
    <row r="21113">
      <c r="A21113" s="257"/>
      <c r="B21113" s="258" t="s">
        <v>14</v>
      </c>
    </row>
    <row r="21114">
      <c r="A21114" s="257"/>
      <c r="B21114" s="258" t="s">
        <v>14</v>
      </c>
    </row>
    <row r="21115">
      <c r="A21115" s="257"/>
      <c r="B21115" s="258" t="s">
        <v>14</v>
      </c>
    </row>
    <row r="21116">
      <c r="A21116" s="257"/>
      <c r="B21116" s="258" t="s">
        <v>14</v>
      </c>
    </row>
    <row r="21117">
      <c r="A21117" s="257"/>
      <c r="B21117" s="258" t="s">
        <v>14</v>
      </c>
    </row>
    <row r="21118">
      <c r="A21118" s="257"/>
      <c r="B21118" s="258" t="s">
        <v>14</v>
      </c>
    </row>
    <row r="21119">
      <c r="A21119" s="257"/>
      <c r="B21119" s="258" t="s">
        <v>14</v>
      </c>
    </row>
    <row r="21120">
      <c r="A21120" s="257"/>
      <c r="B21120" s="258" t="s">
        <v>14</v>
      </c>
    </row>
    <row r="21121">
      <c r="A21121" s="257"/>
      <c r="B21121" s="258" t="s">
        <v>14</v>
      </c>
    </row>
    <row r="21122">
      <c r="A21122" s="257"/>
      <c r="B21122" s="258" t="s">
        <v>14</v>
      </c>
    </row>
    <row r="21123">
      <c r="A21123" s="257"/>
      <c r="B21123" s="258" t="s">
        <v>14</v>
      </c>
    </row>
    <row r="21124">
      <c r="A21124" s="257"/>
      <c r="B21124" s="258" t="s">
        <v>14</v>
      </c>
    </row>
    <row r="21125">
      <c r="A21125" s="257"/>
      <c r="B21125" s="258" t="s">
        <v>14</v>
      </c>
    </row>
    <row r="21126">
      <c r="A21126" s="257"/>
      <c r="B21126" s="258" t="s">
        <v>14</v>
      </c>
    </row>
    <row r="21127">
      <c r="A21127" s="257"/>
      <c r="B21127" s="258" t="s">
        <v>14</v>
      </c>
    </row>
    <row r="21128">
      <c r="A21128" s="257"/>
      <c r="B21128" s="258" t="s">
        <v>14</v>
      </c>
    </row>
    <row r="21129">
      <c r="A21129" s="257"/>
      <c r="B21129" s="258" t="s">
        <v>14</v>
      </c>
    </row>
    <row r="21130">
      <c r="A21130" s="257"/>
      <c r="B21130" s="258" t="s">
        <v>14</v>
      </c>
    </row>
    <row r="21131">
      <c r="A21131" s="257"/>
      <c r="B21131" s="258" t="s">
        <v>14</v>
      </c>
    </row>
    <row r="21132">
      <c r="A21132" s="257"/>
      <c r="B21132" s="258" t="s">
        <v>14</v>
      </c>
    </row>
    <row r="21133">
      <c r="A21133" s="257"/>
      <c r="B21133" s="258" t="s">
        <v>14</v>
      </c>
    </row>
    <row r="21134">
      <c r="A21134" s="257"/>
      <c r="B21134" s="258" t="s">
        <v>14</v>
      </c>
    </row>
    <row r="21135">
      <c r="A21135" s="257"/>
      <c r="B21135" s="258" t="s">
        <v>14</v>
      </c>
    </row>
    <row r="21136">
      <c r="A21136" s="257"/>
      <c r="B21136" s="258" t="s">
        <v>14</v>
      </c>
    </row>
    <row r="21137">
      <c r="A21137" s="257"/>
      <c r="B21137" s="258" t="s">
        <v>14</v>
      </c>
    </row>
    <row r="21138">
      <c r="A21138" s="257"/>
      <c r="B21138" s="258" t="s">
        <v>14</v>
      </c>
    </row>
    <row r="21139">
      <c r="A21139" s="257"/>
      <c r="B21139" s="258" t="s">
        <v>14</v>
      </c>
    </row>
    <row r="21140">
      <c r="A21140" s="257"/>
      <c r="B21140" s="258" t="s">
        <v>14</v>
      </c>
    </row>
    <row r="21141">
      <c r="A21141" s="257"/>
      <c r="B21141" s="258" t="s">
        <v>14</v>
      </c>
    </row>
    <row r="21142">
      <c r="A21142" s="257"/>
      <c r="B21142" s="258" t="s">
        <v>14</v>
      </c>
    </row>
    <row r="21143">
      <c r="A21143" s="257"/>
      <c r="B21143" s="258" t="s">
        <v>14</v>
      </c>
    </row>
    <row r="21144">
      <c r="A21144" s="257"/>
      <c r="B21144" s="258" t="s">
        <v>14</v>
      </c>
    </row>
    <row r="21145">
      <c r="A21145" s="257"/>
      <c r="B21145" s="258" t="s">
        <v>14</v>
      </c>
    </row>
    <row r="21146">
      <c r="A21146" s="257"/>
      <c r="B21146" s="258" t="s">
        <v>14</v>
      </c>
    </row>
    <row r="21147">
      <c r="A21147" s="257"/>
      <c r="B21147" s="258" t="s">
        <v>14</v>
      </c>
    </row>
    <row r="21148">
      <c r="A21148" s="257"/>
      <c r="B21148" s="258" t="s">
        <v>14</v>
      </c>
    </row>
    <row r="21149">
      <c r="A21149" s="257"/>
      <c r="B21149" s="258" t="s">
        <v>14</v>
      </c>
    </row>
    <row r="21150">
      <c r="A21150" s="257"/>
      <c r="B21150" s="258" t="s">
        <v>14</v>
      </c>
    </row>
    <row r="21151">
      <c r="A21151" s="257"/>
      <c r="B21151" s="258" t="s">
        <v>14</v>
      </c>
    </row>
    <row r="21152">
      <c r="A21152" s="257"/>
      <c r="B21152" s="258" t="s">
        <v>14</v>
      </c>
    </row>
    <row r="21153">
      <c r="A21153" s="257"/>
      <c r="B21153" s="258" t="s">
        <v>14</v>
      </c>
    </row>
    <row r="21154">
      <c r="A21154" s="257"/>
      <c r="B21154" s="258" t="s">
        <v>14</v>
      </c>
    </row>
    <row r="21155">
      <c r="A21155" s="257"/>
      <c r="B21155" s="258" t="s">
        <v>14</v>
      </c>
    </row>
    <row r="21156">
      <c r="A21156" s="257"/>
      <c r="B21156" s="258" t="s">
        <v>14</v>
      </c>
    </row>
    <row r="21157">
      <c r="A21157" s="257"/>
      <c r="B21157" s="258" t="s">
        <v>14</v>
      </c>
    </row>
    <row r="21158">
      <c r="A21158" s="257"/>
      <c r="B21158" s="258" t="s">
        <v>14</v>
      </c>
    </row>
    <row r="21159">
      <c r="A21159" s="257"/>
      <c r="B21159" s="258" t="s">
        <v>14</v>
      </c>
    </row>
    <row r="21160">
      <c r="A21160" s="257"/>
      <c r="B21160" s="258" t="s">
        <v>14</v>
      </c>
    </row>
    <row r="21161">
      <c r="A21161" s="257"/>
      <c r="B21161" s="258" t="s">
        <v>14</v>
      </c>
    </row>
    <row r="21162">
      <c r="A21162" s="257"/>
      <c r="B21162" s="258" t="s">
        <v>14</v>
      </c>
    </row>
    <row r="21163">
      <c r="A21163" s="257"/>
      <c r="B21163" s="258" t="s">
        <v>14</v>
      </c>
    </row>
    <row r="21164">
      <c r="A21164" s="257"/>
      <c r="B21164" s="258" t="s">
        <v>14</v>
      </c>
    </row>
    <row r="21165">
      <c r="A21165" s="257"/>
      <c r="B21165" s="258" t="s">
        <v>14</v>
      </c>
    </row>
    <row r="21166">
      <c r="A21166" s="257"/>
      <c r="B21166" s="258" t="s">
        <v>14</v>
      </c>
    </row>
    <row r="21167">
      <c r="A21167" s="257"/>
      <c r="B21167" s="258" t="s">
        <v>14</v>
      </c>
    </row>
    <row r="21168">
      <c r="A21168" s="257"/>
      <c r="B21168" s="258" t="s">
        <v>14</v>
      </c>
    </row>
    <row r="21169">
      <c r="A21169" s="257"/>
      <c r="B21169" s="258" t="s">
        <v>14</v>
      </c>
    </row>
    <row r="21170">
      <c r="A21170" s="257"/>
      <c r="B21170" s="258" t="s">
        <v>14</v>
      </c>
    </row>
    <row r="21171">
      <c r="A21171" s="257"/>
      <c r="B21171" s="258" t="s">
        <v>14</v>
      </c>
    </row>
    <row r="21172">
      <c r="A21172" s="257"/>
      <c r="B21172" s="258" t="s">
        <v>14</v>
      </c>
    </row>
    <row r="21173">
      <c r="A21173" s="257"/>
      <c r="B21173" s="258" t="s">
        <v>14</v>
      </c>
    </row>
    <row r="21174">
      <c r="A21174" s="257"/>
      <c r="B21174" s="258" t="s">
        <v>14</v>
      </c>
    </row>
    <row r="21175">
      <c r="A21175" s="257"/>
      <c r="B21175" s="258" t="s">
        <v>14</v>
      </c>
    </row>
    <row r="21176">
      <c r="A21176" s="257"/>
      <c r="B21176" s="258" t="s">
        <v>14</v>
      </c>
    </row>
    <row r="21177">
      <c r="A21177" s="257"/>
      <c r="B21177" s="258" t="s">
        <v>14</v>
      </c>
    </row>
    <row r="21178">
      <c r="A21178" s="257"/>
      <c r="B21178" s="258" t="s">
        <v>14</v>
      </c>
    </row>
    <row r="21179">
      <c r="A21179" s="257"/>
      <c r="B21179" s="258" t="s">
        <v>14</v>
      </c>
    </row>
    <row r="21180">
      <c r="A21180" s="257"/>
      <c r="B21180" s="258" t="s">
        <v>14</v>
      </c>
    </row>
    <row r="21181">
      <c r="A21181" s="257"/>
      <c r="B21181" s="258" t="s">
        <v>14</v>
      </c>
    </row>
    <row r="21182">
      <c r="A21182" s="257"/>
      <c r="B21182" s="258" t="s">
        <v>14</v>
      </c>
    </row>
    <row r="21183">
      <c r="A21183" s="257"/>
      <c r="B21183" s="258" t="s">
        <v>14</v>
      </c>
    </row>
    <row r="21184">
      <c r="A21184" s="257"/>
      <c r="B21184" s="258" t="s">
        <v>14</v>
      </c>
    </row>
    <row r="21185">
      <c r="A21185" s="257"/>
      <c r="B21185" s="258" t="s">
        <v>14</v>
      </c>
    </row>
    <row r="21186">
      <c r="A21186" s="257"/>
      <c r="B21186" s="258" t="s">
        <v>14</v>
      </c>
    </row>
    <row r="21187">
      <c r="A21187" s="257"/>
      <c r="B21187" s="258" t="s">
        <v>14</v>
      </c>
    </row>
    <row r="21188">
      <c r="A21188" s="257"/>
      <c r="B21188" s="258" t="s">
        <v>14</v>
      </c>
    </row>
    <row r="21189">
      <c r="A21189" s="257"/>
      <c r="B21189" s="258" t="s">
        <v>14</v>
      </c>
    </row>
    <row r="21190">
      <c r="A21190" s="257"/>
      <c r="B21190" s="258" t="s">
        <v>14</v>
      </c>
    </row>
    <row r="21191">
      <c r="A21191" s="257"/>
      <c r="B21191" s="258" t="s">
        <v>14</v>
      </c>
    </row>
    <row r="21192">
      <c r="A21192" s="257"/>
      <c r="B21192" s="258" t="s">
        <v>14</v>
      </c>
    </row>
    <row r="21193">
      <c r="A21193" s="257"/>
      <c r="B21193" s="258" t="s">
        <v>14</v>
      </c>
    </row>
    <row r="21194">
      <c r="A21194" s="257"/>
      <c r="B21194" s="258" t="s">
        <v>14</v>
      </c>
    </row>
    <row r="21195">
      <c r="A21195" s="257"/>
      <c r="B21195" s="258" t="s">
        <v>14</v>
      </c>
    </row>
    <row r="21196">
      <c r="A21196" s="257"/>
      <c r="B21196" s="258" t="s">
        <v>14</v>
      </c>
    </row>
    <row r="21197">
      <c r="A21197" s="257"/>
      <c r="B21197" s="258" t="s">
        <v>14</v>
      </c>
    </row>
    <row r="21198">
      <c r="A21198" s="257"/>
      <c r="B21198" s="258" t="s">
        <v>14</v>
      </c>
    </row>
    <row r="21199">
      <c r="A21199" s="257"/>
      <c r="B21199" s="258" t="s">
        <v>14</v>
      </c>
    </row>
    <row r="21200">
      <c r="A21200" s="257"/>
      <c r="B21200" s="258" t="s">
        <v>14</v>
      </c>
    </row>
    <row r="21201">
      <c r="A21201" s="257"/>
      <c r="B21201" s="258" t="s">
        <v>14</v>
      </c>
    </row>
    <row r="21202">
      <c r="A21202" s="257"/>
      <c r="B21202" s="258" t="s">
        <v>14</v>
      </c>
    </row>
    <row r="21203">
      <c r="A21203" s="257"/>
      <c r="B21203" s="258" t="s">
        <v>14</v>
      </c>
    </row>
    <row r="21204">
      <c r="A21204" s="257"/>
      <c r="B21204" s="258" t="s">
        <v>14</v>
      </c>
    </row>
    <row r="21205">
      <c r="A21205" s="257"/>
      <c r="B21205" s="258" t="s">
        <v>14</v>
      </c>
    </row>
    <row r="21206">
      <c r="A21206" s="257"/>
      <c r="B21206" s="258" t="s">
        <v>14</v>
      </c>
    </row>
    <row r="21207">
      <c r="A21207" s="257"/>
      <c r="B21207" s="258" t="s">
        <v>14</v>
      </c>
    </row>
    <row r="21208">
      <c r="A21208" s="257"/>
      <c r="B21208" s="258" t="s">
        <v>14</v>
      </c>
    </row>
    <row r="21209">
      <c r="A21209" s="257"/>
      <c r="B21209" s="258" t="s">
        <v>14</v>
      </c>
    </row>
    <row r="21210">
      <c r="A21210" s="257"/>
      <c r="B21210" s="258" t="s">
        <v>14</v>
      </c>
    </row>
    <row r="21211">
      <c r="A21211" s="257"/>
      <c r="B21211" s="258" t="s">
        <v>14</v>
      </c>
    </row>
    <row r="21212">
      <c r="A21212" s="257"/>
      <c r="B21212" s="258" t="s">
        <v>14</v>
      </c>
    </row>
    <row r="21213">
      <c r="A21213" s="257"/>
      <c r="B21213" s="258" t="s">
        <v>14</v>
      </c>
    </row>
    <row r="21214">
      <c r="A21214" s="257"/>
      <c r="B21214" s="258" t="s">
        <v>14</v>
      </c>
    </row>
    <row r="21215">
      <c r="A21215" s="257"/>
      <c r="B21215" s="258" t="s">
        <v>14</v>
      </c>
    </row>
    <row r="21216">
      <c r="A21216" s="257"/>
      <c r="B21216" s="258" t="s">
        <v>14</v>
      </c>
    </row>
    <row r="21217">
      <c r="A21217" s="257"/>
      <c r="B21217" s="258" t="s">
        <v>14</v>
      </c>
    </row>
    <row r="21218">
      <c r="A21218" s="257"/>
      <c r="B21218" s="258" t="s">
        <v>14</v>
      </c>
    </row>
    <row r="21219">
      <c r="A21219" s="257"/>
      <c r="B21219" s="258" t="s">
        <v>14</v>
      </c>
    </row>
    <row r="21220">
      <c r="A21220" s="257"/>
      <c r="B21220" s="258" t="s">
        <v>14</v>
      </c>
    </row>
    <row r="21221">
      <c r="A21221" s="257"/>
      <c r="B21221" s="258" t="s">
        <v>14</v>
      </c>
    </row>
    <row r="21222">
      <c r="A21222" s="257"/>
      <c r="B21222" s="258" t="s">
        <v>14</v>
      </c>
    </row>
    <row r="21223">
      <c r="A21223" s="257"/>
      <c r="B21223" s="258" t="s">
        <v>14</v>
      </c>
    </row>
    <row r="21224">
      <c r="A21224" s="257"/>
      <c r="B21224" s="258" t="s">
        <v>14</v>
      </c>
    </row>
    <row r="21225">
      <c r="A21225" s="257"/>
      <c r="B21225" s="258" t="s">
        <v>14</v>
      </c>
    </row>
    <row r="21226">
      <c r="A21226" s="257"/>
      <c r="B21226" s="258" t="s">
        <v>14</v>
      </c>
    </row>
    <row r="21227">
      <c r="A21227" s="257"/>
      <c r="B21227" s="258" t="s">
        <v>14</v>
      </c>
    </row>
    <row r="21228">
      <c r="A21228" s="257"/>
      <c r="B21228" s="258" t="s">
        <v>14</v>
      </c>
    </row>
    <row r="21229">
      <c r="A21229" s="257"/>
      <c r="B21229" s="258" t="s">
        <v>14</v>
      </c>
    </row>
    <row r="21230">
      <c r="A21230" s="257"/>
      <c r="B21230" s="258" t="s">
        <v>14</v>
      </c>
    </row>
    <row r="21231">
      <c r="A21231" s="257"/>
      <c r="B21231" s="258" t="s">
        <v>14</v>
      </c>
    </row>
    <row r="21232">
      <c r="A21232" s="257"/>
      <c r="B21232" s="258" t="s">
        <v>14</v>
      </c>
    </row>
    <row r="21233">
      <c r="A21233" s="257"/>
      <c r="B21233" s="258" t="s">
        <v>14</v>
      </c>
    </row>
    <row r="21234">
      <c r="A21234" s="257"/>
      <c r="B21234" s="258" t="s">
        <v>14</v>
      </c>
    </row>
    <row r="21235">
      <c r="A21235" s="257"/>
      <c r="B21235" s="258" t="s">
        <v>14</v>
      </c>
    </row>
    <row r="21236">
      <c r="A21236" s="257"/>
      <c r="B21236" s="258" t="s">
        <v>14</v>
      </c>
    </row>
    <row r="21237">
      <c r="A21237" s="257"/>
      <c r="B21237" s="258" t="s">
        <v>14</v>
      </c>
    </row>
    <row r="21238">
      <c r="A21238" s="257"/>
      <c r="B21238" s="258" t="s">
        <v>14</v>
      </c>
    </row>
    <row r="21239">
      <c r="A21239" s="257"/>
      <c r="B21239" s="258" t="s">
        <v>14</v>
      </c>
    </row>
    <row r="21240">
      <c r="A21240" s="257"/>
      <c r="B21240" s="258" t="s">
        <v>14</v>
      </c>
    </row>
    <row r="21241">
      <c r="A21241" s="257"/>
      <c r="B21241" s="258" t="s">
        <v>14</v>
      </c>
    </row>
    <row r="21242">
      <c r="A21242" s="257"/>
      <c r="B21242" s="258" t="s">
        <v>14</v>
      </c>
    </row>
    <row r="21243">
      <c r="A21243" s="257"/>
      <c r="B21243" s="258" t="s">
        <v>14</v>
      </c>
    </row>
    <row r="21244">
      <c r="A21244" s="257"/>
      <c r="B21244" s="258" t="s">
        <v>14</v>
      </c>
    </row>
    <row r="21245">
      <c r="A21245" s="257"/>
      <c r="B21245" s="258" t="s">
        <v>14</v>
      </c>
    </row>
    <row r="21246">
      <c r="A21246" s="257"/>
      <c r="B21246" s="258" t="s">
        <v>14</v>
      </c>
    </row>
    <row r="21247">
      <c r="A21247" s="257"/>
      <c r="B21247" s="258" t="s">
        <v>14</v>
      </c>
    </row>
    <row r="21248">
      <c r="A21248" s="257"/>
      <c r="B21248" s="258" t="s">
        <v>14</v>
      </c>
    </row>
    <row r="21249">
      <c r="A21249" s="257"/>
      <c r="B21249" s="258" t="s">
        <v>14</v>
      </c>
    </row>
    <row r="21250">
      <c r="A21250" s="257"/>
      <c r="B21250" s="258" t="s">
        <v>14</v>
      </c>
    </row>
    <row r="21251">
      <c r="A21251" s="257"/>
      <c r="B21251" s="258" t="s">
        <v>14</v>
      </c>
    </row>
    <row r="21252">
      <c r="A21252" s="257"/>
      <c r="B21252" s="258" t="s">
        <v>14</v>
      </c>
    </row>
    <row r="21253">
      <c r="A21253" s="257"/>
      <c r="B21253" s="258" t="s">
        <v>14</v>
      </c>
    </row>
    <row r="21254">
      <c r="A21254" s="257"/>
      <c r="B21254" s="258" t="s">
        <v>14</v>
      </c>
    </row>
    <row r="21255">
      <c r="A21255" s="257"/>
      <c r="B21255" s="258" t="s">
        <v>14</v>
      </c>
    </row>
    <row r="21256">
      <c r="A21256" s="257"/>
      <c r="B21256" s="258" t="s">
        <v>14</v>
      </c>
    </row>
    <row r="21257">
      <c r="A21257" s="257"/>
      <c r="B21257" s="258" t="s">
        <v>14</v>
      </c>
    </row>
    <row r="21258">
      <c r="A21258" s="257"/>
      <c r="B21258" s="258" t="s">
        <v>14</v>
      </c>
    </row>
    <row r="21259">
      <c r="A21259" s="257"/>
      <c r="B21259" s="258" t="s">
        <v>14</v>
      </c>
    </row>
    <row r="21260">
      <c r="A21260" s="257"/>
      <c r="B21260" s="258" t="s">
        <v>14</v>
      </c>
    </row>
    <row r="21261">
      <c r="A21261" s="257"/>
      <c r="B21261" s="258" t="s">
        <v>14</v>
      </c>
    </row>
    <row r="21262">
      <c r="A21262" s="257"/>
      <c r="B21262" s="258" t="s">
        <v>14</v>
      </c>
    </row>
    <row r="21263">
      <c r="A21263" s="257"/>
      <c r="B21263" s="258" t="s">
        <v>14</v>
      </c>
    </row>
    <row r="21264">
      <c r="A21264" s="257"/>
      <c r="B21264" s="258" t="s">
        <v>14</v>
      </c>
    </row>
    <row r="21265">
      <c r="A21265" s="257"/>
      <c r="B21265" s="258" t="s">
        <v>14</v>
      </c>
    </row>
    <row r="21266">
      <c r="A21266" s="257"/>
      <c r="B21266" s="258" t="s">
        <v>14</v>
      </c>
    </row>
    <row r="21267">
      <c r="A21267" s="257"/>
      <c r="B21267" s="258" t="s">
        <v>14</v>
      </c>
    </row>
    <row r="21268">
      <c r="A21268" s="257"/>
      <c r="B21268" s="258" t="s">
        <v>14</v>
      </c>
    </row>
    <row r="21269">
      <c r="A21269" s="257"/>
      <c r="B21269" s="258" t="s">
        <v>14</v>
      </c>
    </row>
    <row r="21270">
      <c r="A21270" s="257"/>
      <c r="B21270" s="258" t="s">
        <v>14</v>
      </c>
    </row>
    <row r="21271">
      <c r="A21271" s="257"/>
      <c r="B21271" s="258" t="s">
        <v>14</v>
      </c>
    </row>
    <row r="21272">
      <c r="A21272" s="257"/>
      <c r="B21272" s="258" t="s">
        <v>14</v>
      </c>
    </row>
    <row r="21273">
      <c r="A21273" s="257"/>
      <c r="B21273" s="258" t="s">
        <v>14</v>
      </c>
    </row>
    <row r="21274">
      <c r="A21274" s="257"/>
      <c r="B21274" s="258" t="s">
        <v>14</v>
      </c>
    </row>
    <row r="21275">
      <c r="A21275" s="257"/>
      <c r="B21275" s="258" t="s">
        <v>14</v>
      </c>
    </row>
    <row r="21276">
      <c r="A21276" s="257"/>
      <c r="B21276" s="258" t="s">
        <v>14</v>
      </c>
    </row>
    <row r="21277">
      <c r="A21277" s="257"/>
      <c r="B21277" s="258" t="s">
        <v>14</v>
      </c>
    </row>
    <row r="21278">
      <c r="A21278" s="257"/>
      <c r="B21278" s="258" t="s">
        <v>14</v>
      </c>
    </row>
    <row r="21279">
      <c r="A21279" s="257"/>
      <c r="B21279" s="258" t="s">
        <v>14</v>
      </c>
    </row>
    <row r="21280">
      <c r="A21280" s="257"/>
      <c r="B21280" s="258" t="s">
        <v>14</v>
      </c>
    </row>
    <row r="21281">
      <c r="A21281" s="257"/>
      <c r="B21281" s="258" t="s">
        <v>14</v>
      </c>
    </row>
    <row r="21282">
      <c r="A21282" s="257"/>
      <c r="B21282" s="258" t="s">
        <v>14</v>
      </c>
    </row>
    <row r="21283">
      <c r="A21283" s="257"/>
      <c r="B21283" s="258" t="s">
        <v>14</v>
      </c>
    </row>
    <row r="21284">
      <c r="A21284" s="257"/>
      <c r="B21284" s="258" t="s">
        <v>14</v>
      </c>
    </row>
    <row r="21285">
      <c r="A21285" s="257"/>
      <c r="B21285" s="258" t="s">
        <v>14</v>
      </c>
    </row>
    <row r="21286">
      <c r="A21286" s="257"/>
      <c r="B21286" s="258" t="s">
        <v>14</v>
      </c>
    </row>
    <row r="21287">
      <c r="A21287" s="257"/>
      <c r="B21287" s="258" t="s">
        <v>14</v>
      </c>
    </row>
    <row r="21288">
      <c r="A21288" s="257"/>
      <c r="B21288" s="258" t="s">
        <v>14</v>
      </c>
    </row>
    <row r="21289">
      <c r="A21289" s="257"/>
      <c r="B21289" s="258" t="s">
        <v>14</v>
      </c>
    </row>
    <row r="21290">
      <c r="A21290" s="257"/>
      <c r="B21290" s="258" t="s">
        <v>14</v>
      </c>
    </row>
    <row r="21291">
      <c r="A21291" s="257"/>
      <c r="B21291" s="258" t="s">
        <v>14</v>
      </c>
    </row>
    <row r="21292">
      <c r="A21292" s="257"/>
      <c r="B21292" s="258" t="s">
        <v>14</v>
      </c>
    </row>
    <row r="21293">
      <c r="A21293" s="257"/>
      <c r="B21293" s="258" t="s">
        <v>14</v>
      </c>
    </row>
    <row r="21294">
      <c r="A21294" s="257"/>
      <c r="B21294" s="258" t="s">
        <v>14</v>
      </c>
    </row>
    <row r="21295">
      <c r="A21295" s="257"/>
      <c r="B21295" s="258" t="s">
        <v>14</v>
      </c>
    </row>
    <row r="21296">
      <c r="A21296" s="257"/>
      <c r="B21296" s="258" t="s">
        <v>14</v>
      </c>
    </row>
    <row r="21297">
      <c r="A21297" s="257"/>
      <c r="B21297" s="258" t="s">
        <v>14</v>
      </c>
    </row>
    <row r="21298">
      <c r="A21298" s="257"/>
      <c r="B21298" s="258" t="s">
        <v>14</v>
      </c>
    </row>
    <row r="21299">
      <c r="A21299" s="257"/>
      <c r="B21299" s="258" t="s">
        <v>14</v>
      </c>
    </row>
    <row r="21300">
      <c r="A21300" s="257"/>
      <c r="B21300" s="258" t="s">
        <v>14</v>
      </c>
    </row>
    <row r="21301">
      <c r="A21301" s="257"/>
      <c r="B21301" s="258" t="s">
        <v>14</v>
      </c>
    </row>
    <row r="21302">
      <c r="A21302" s="257"/>
      <c r="B21302" s="258" t="s">
        <v>14</v>
      </c>
    </row>
    <row r="21303">
      <c r="A21303" s="257"/>
      <c r="B21303" s="258" t="s">
        <v>14</v>
      </c>
    </row>
    <row r="21304">
      <c r="A21304" s="257"/>
      <c r="B21304" s="258" t="s">
        <v>14</v>
      </c>
    </row>
    <row r="21305">
      <c r="A21305" s="257"/>
      <c r="B21305" s="258" t="s">
        <v>14</v>
      </c>
    </row>
    <row r="21306">
      <c r="A21306" s="257"/>
      <c r="B21306" s="258" t="s">
        <v>14</v>
      </c>
    </row>
    <row r="21307">
      <c r="A21307" s="257"/>
      <c r="B21307" s="258" t="s">
        <v>14</v>
      </c>
    </row>
    <row r="21308">
      <c r="A21308" s="257"/>
      <c r="B21308" s="258" t="s">
        <v>14</v>
      </c>
    </row>
    <row r="21309">
      <c r="A21309" s="257"/>
      <c r="B21309" s="258" t="s">
        <v>14</v>
      </c>
    </row>
    <row r="21310">
      <c r="A21310" s="257"/>
      <c r="B21310" s="258" t="s">
        <v>14</v>
      </c>
    </row>
    <row r="21311">
      <c r="A21311" s="257"/>
      <c r="B21311" s="258" t="s">
        <v>14</v>
      </c>
    </row>
    <row r="21312">
      <c r="A21312" s="257"/>
      <c r="B21312" s="258" t="s">
        <v>14</v>
      </c>
    </row>
    <row r="21313">
      <c r="A21313" s="257"/>
      <c r="B21313" s="258" t="s">
        <v>14</v>
      </c>
    </row>
    <row r="21314">
      <c r="A21314" s="257"/>
      <c r="B21314" s="258" t="s">
        <v>14</v>
      </c>
    </row>
    <row r="21315">
      <c r="A21315" s="257"/>
      <c r="B21315" s="258" t="s">
        <v>14</v>
      </c>
    </row>
    <row r="21316">
      <c r="A21316" s="257"/>
      <c r="B21316" s="258" t="s">
        <v>14</v>
      </c>
    </row>
    <row r="21317">
      <c r="A21317" s="257"/>
      <c r="B21317" s="258" t="s">
        <v>14</v>
      </c>
    </row>
    <row r="21318">
      <c r="A21318" s="257"/>
      <c r="B21318" s="258" t="s">
        <v>14</v>
      </c>
    </row>
    <row r="21319">
      <c r="A21319" s="257"/>
      <c r="B21319" s="258" t="s">
        <v>14</v>
      </c>
    </row>
    <row r="21320">
      <c r="A21320" s="257"/>
      <c r="B21320" s="258" t="s">
        <v>14</v>
      </c>
    </row>
    <row r="21321">
      <c r="A21321" s="257"/>
      <c r="B21321" s="258" t="s">
        <v>14</v>
      </c>
    </row>
    <row r="21322">
      <c r="A21322" s="257"/>
      <c r="B21322" s="258" t="s">
        <v>14</v>
      </c>
    </row>
    <row r="21323">
      <c r="A21323" s="257"/>
      <c r="B21323" s="258" t="s">
        <v>14</v>
      </c>
    </row>
    <row r="21324">
      <c r="A21324" s="257"/>
      <c r="B21324" s="258" t="s">
        <v>14</v>
      </c>
    </row>
    <row r="21325">
      <c r="A21325" s="257"/>
      <c r="B21325" s="258" t="s">
        <v>14</v>
      </c>
    </row>
    <row r="21326">
      <c r="A21326" s="257"/>
      <c r="B21326" s="258" t="s">
        <v>14</v>
      </c>
    </row>
    <row r="21327">
      <c r="A21327" s="257"/>
      <c r="B21327" s="258" t="s">
        <v>14</v>
      </c>
    </row>
    <row r="21328">
      <c r="A21328" s="257"/>
      <c r="B21328" s="258" t="s">
        <v>14</v>
      </c>
    </row>
    <row r="21329">
      <c r="A21329" s="257"/>
      <c r="B21329" s="258" t="s">
        <v>14</v>
      </c>
    </row>
    <row r="21330">
      <c r="A21330" s="257"/>
      <c r="B21330" s="258" t="s">
        <v>14</v>
      </c>
    </row>
    <row r="21331">
      <c r="A21331" s="257"/>
      <c r="B21331" s="258" t="s">
        <v>14</v>
      </c>
    </row>
    <row r="21332">
      <c r="A21332" s="257"/>
      <c r="B21332" s="258" t="s">
        <v>14</v>
      </c>
    </row>
    <row r="21333">
      <c r="A21333" s="257"/>
      <c r="B21333" s="258" t="s">
        <v>14</v>
      </c>
    </row>
    <row r="21334">
      <c r="A21334" s="257"/>
      <c r="B21334" s="258" t="s">
        <v>14</v>
      </c>
    </row>
    <row r="21335">
      <c r="A21335" s="257"/>
      <c r="B21335" s="258" t="s">
        <v>14</v>
      </c>
    </row>
    <row r="21336">
      <c r="A21336" s="257"/>
      <c r="B21336" s="258" t="s">
        <v>14</v>
      </c>
    </row>
    <row r="21337">
      <c r="A21337" s="257"/>
      <c r="B21337" s="258" t="s">
        <v>14</v>
      </c>
    </row>
    <row r="21338">
      <c r="A21338" s="257"/>
      <c r="B21338" s="258" t="s">
        <v>14</v>
      </c>
    </row>
    <row r="21339">
      <c r="A21339" s="257"/>
      <c r="B21339" s="258" t="s">
        <v>14</v>
      </c>
    </row>
    <row r="21340">
      <c r="A21340" s="257"/>
      <c r="B21340" s="258" t="s">
        <v>14</v>
      </c>
    </row>
    <row r="21341">
      <c r="A21341" s="257"/>
      <c r="B21341" s="258" t="s">
        <v>14</v>
      </c>
    </row>
    <row r="21342">
      <c r="A21342" s="257"/>
      <c r="B21342" s="258" t="s">
        <v>14</v>
      </c>
    </row>
    <row r="21343">
      <c r="A21343" s="257"/>
      <c r="B21343" s="258" t="s">
        <v>14</v>
      </c>
    </row>
    <row r="21344">
      <c r="A21344" s="257"/>
      <c r="B21344" s="258" t="s">
        <v>14</v>
      </c>
    </row>
    <row r="21345">
      <c r="A21345" s="257"/>
      <c r="B21345" s="258" t="s">
        <v>14</v>
      </c>
    </row>
    <row r="21346">
      <c r="A21346" s="257"/>
      <c r="B21346" s="258" t="s">
        <v>14</v>
      </c>
    </row>
    <row r="21347">
      <c r="A21347" s="257"/>
      <c r="B21347" s="258" t="s">
        <v>14</v>
      </c>
    </row>
    <row r="21348">
      <c r="A21348" s="257"/>
      <c r="B21348" s="258" t="s">
        <v>14</v>
      </c>
    </row>
    <row r="21349">
      <c r="A21349" s="257"/>
      <c r="B21349" s="258" t="s">
        <v>14</v>
      </c>
    </row>
    <row r="21350">
      <c r="A21350" s="257"/>
      <c r="B21350" s="258" t="s">
        <v>14</v>
      </c>
    </row>
    <row r="21351">
      <c r="A21351" s="257"/>
      <c r="B21351" s="258" t="s">
        <v>14</v>
      </c>
    </row>
    <row r="21352">
      <c r="A21352" s="257"/>
      <c r="B21352" s="258" t="s">
        <v>14</v>
      </c>
    </row>
    <row r="21353">
      <c r="A21353" s="257"/>
      <c r="B21353" s="258" t="s">
        <v>14</v>
      </c>
    </row>
    <row r="21354">
      <c r="A21354" s="257"/>
      <c r="B21354" s="258" t="s">
        <v>14</v>
      </c>
    </row>
    <row r="21355">
      <c r="A21355" s="257"/>
      <c r="B21355" s="258" t="s">
        <v>14</v>
      </c>
    </row>
    <row r="21356">
      <c r="A21356" s="257"/>
      <c r="B21356" s="258" t="s">
        <v>14</v>
      </c>
    </row>
    <row r="21357">
      <c r="A21357" s="257"/>
      <c r="B21357" s="258" t="s">
        <v>14</v>
      </c>
    </row>
    <row r="21358">
      <c r="A21358" s="257"/>
      <c r="B21358" s="258" t="s">
        <v>14</v>
      </c>
    </row>
    <row r="21359">
      <c r="A21359" s="257"/>
      <c r="B21359" s="258" t="s">
        <v>14</v>
      </c>
    </row>
    <row r="21360">
      <c r="A21360" s="257"/>
      <c r="B21360" s="258" t="s">
        <v>14</v>
      </c>
    </row>
    <row r="21361">
      <c r="A21361" s="257"/>
      <c r="B21361" s="258" t="s">
        <v>14</v>
      </c>
    </row>
    <row r="21362">
      <c r="A21362" s="257"/>
      <c r="B21362" s="258" t="s">
        <v>14</v>
      </c>
    </row>
    <row r="21363">
      <c r="A21363" s="257"/>
      <c r="B21363" s="258" t="s">
        <v>14</v>
      </c>
    </row>
    <row r="21364">
      <c r="A21364" s="257"/>
      <c r="B21364" s="258" t="s">
        <v>14</v>
      </c>
    </row>
    <row r="21365">
      <c r="A21365" s="257"/>
      <c r="B21365" s="258" t="s">
        <v>14</v>
      </c>
    </row>
    <row r="21366">
      <c r="A21366" s="257"/>
      <c r="B21366" s="258" t="s">
        <v>14</v>
      </c>
    </row>
    <row r="21367">
      <c r="A21367" s="257"/>
      <c r="B21367" s="258" t="s">
        <v>14</v>
      </c>
    </row>
    <row r="21368">
      <c r="A21368" s="257"/>
      <c r="B21368" s="258" t="s">
        <v>14</v>
      </c>
    </row>
    <row r="21369">
      <c r="A21369" s="257"/>
      <c r="B21369" s="258" t="s">
        <v>14</v>
      </c>
    </row>
    <row r="21370">
      <c r="A21370" s="257"/>
      <c r="B21370" s="258" t="s">
        <v>14</v>
      </c>
    </row>
    <row r="21371">
      <c r="A21371" s="257"/>
      <c r="B21371" s="258" t="s">
        <v>14</v>
      </c>
    </row>
    <row r="21372">
      <c r="A21372" s="257"/>
      <c r="B21372" s="258" t="s">
        <v>14</v>
      </c>
    </row>
    <row r="21373">
      <c r="A21373" s="257"/>
      <c r="B21373" s="258" t="s">
        <v>14</v>
      </c>
    </row>
    <row r="21374">
      <c r="A21374" s="257"/>
      <c r="B21374" s="258" t="s">
        <v>14</v>
      </c>
    </row>
    <row r="21375">
      <c r="A21375" s="257"/>
      <c r="B21375" s="258" t="s">
        <v>14</v>
      </c>
    </row>
    <row r="21376">
      <c r="A21376" s="257"/>
      <c r="B21376" s="258" t="s">
        <v>14</v>
      </c>
    </row>
    <row r="21377">
      <c r="A21377" s="257"/>
      <c r="B21377" s="258" t="s">
        <v>14</v>
      </c>
    </row>
    <row r="21378">
      <c r="A21378" s="257"/>
      <c r="B21378" s="258" t="s">
        <v>14</v>
      </c>
    </row>
    <row r="21379">
      <c r="A21379" s="257"/>
      <c r="B21379" s="258" t="s">
        <v>14</v>
      </c>
    </row>
    <row r="21380">
      <c r="A21380" s="257"/>
      <c r="B21380" s="258" t="s">
        <v>14</v>
      </c>
    </row>
    <row r="21381">
      <c r="A21381" s="257"/>
      <c r="B21381" s="258" t="s">
        <v>14</v>
      </c>
    </row>
    <row r="21382">
      <c r="A21382" s="257"/>
      <c r="B21382" s="258" t="s">
        <v>14</v>
      </c>
    </row>
    <row r="21383">
      <c r="A21383" s="257"/>
      <c r="B21383" s="258" t="s">
        <v>14</v>
      </c>
    </row>
    <row r="21384">
      <c r="A21384" s="257"/>
      <c r="B21384" s="258" t="s">
        <v>14</v>
      </c>
    </row>
    <row r="21385">
      <c r="A21385" s="257"/>
      <c r="B21385" s="258" t="s">
        <v>14</v>
      </c>
    </row>
    <row r="21386">
      <c r="A21386" s="257"/>
      <c r="B21386" s="258" t="s">
        <v>14</v>
      </c>
    </row>
    <row r="21387">
      <c r="A21387" s="257"/>
      <c r="B21387" s="258" t="s">
        <v>14</v>
      </c>
    </row>
    <row r="21388">
      <c r="A21388" s="257"/>
      <c r="B21388" s="258" t="s">
        <v>14</v>
      </c>
    </row>
    <row r="21389">
      <c r="A21389" s="257"/>
      <c r="B21389" s="258" t="s">
        <v>14</v>
      </c>
    </row>
    <row r="21390">
      <c r="A21390" s="257"/>
      <c r="B21390" s="258" t="s">
        <v>14</v>
      </c>
    </row>
    <row r="21391">
      <c r="A21391" s="257"/>
      <c r="B21391" s="258" t="s">
        <v>14</v>
      </c>
    </row>
    <row r="21392">
      <c r="A21392" s="257"/>
      <c r="B21392" s="258" t="s">
        <v>14</v>
      </c>
    </row>
    <row r="21393">
      <c r="A21393" s="257"/>
      <c r="B21393" s="258" t="s">
        <v>14</v>
      </c>
    </row>
    <row r="21394">
      <c r="A21394" s="257"/>
      <c r="B21394" s="258" t="s">
        <v>14</v>
      </c>
    </row>
    <row r="21395">
      <c r="A21395" s="257"/>
      <c r="B21395" s="258" t="s">
        <v>14</v>
      </c>
    </row>
    <row r="21396">
      <c r="A21396" s="257"/>
      <c r="B21396" s="258" t="s">
        <v>14</v>
      </c>
    </row>
    <row r="21397">
      <c r="A21397" s="257"/>
      <c r="B21397" s="258" t="s">
        <v>14</v>
      </c>
    </row>
    <row r="21398">
      <c r="A21398" s="257"/>
      <c r="B21398" s="258" t="s">
        <v>14</v>
      </c>
    </row>
    <row r="21399">
      <c r="A21399" s="257"/>
      <c r="B21399" s="258" t="s">
        <v>14</v>
      </c>
    </row>
    <row r="21400">
      <c r="A21400" s="257"/>
      <c r="B21400" s="258" t="s">
        <v>14</v>
      </c>
    </row>
    <row r="21401">
      <c r="A21401" s="257"/>
      <c r="B21401" s="258" t="s">
        <v>14</v>
      </c>
    </row>
    <row r="21402">
      <c r="A21402" s="257"/>
      <c r="B21402" s="258" t="s">
        <v>14</v>
      </c>
    </row>
    <row r="21403">
      <c r="A21403" s="257"/>
      <c r="B21403" s="258" t="s">
        <v>14</v>
      </c>
    </row>
    <row r="21404">
      <c r="A21404" s="257"/>
      <c r="B21404" s="258" t="s">
        <v>14</v>
      </c>
    </row>
    <row r="21405">
      <c r="A21405" s="257"/>
      <c r="B21405" s="258" t="s">
        <v>14</v>
      </c>
    </row>
    <row r="21406">
      <c r="A21406" s="257"/>
      <c r="B21406" s="258" t="s">
        <v>14</v>
      </c>
    </row>
    <row r="21407">
      <c r="A21407" s="257"/>
      <c r="B21407" s="258" t="s">
        <v>14</v>
      </c>
    </row>
    <row r="21408">
      <c r="A21408" s="257"/>
      <c r="B21408" s="258" t="s">
        <v>14</v>
      </c>
    </row>
    <row r="21409">
      <c r="A21409" s="257"/>
      <c r="B21409" s="258" t="s">
        <v>14</v>
      </c>
    </row>
    <row r="21410">
      <c r="A21410" s="257"/>
      <c r="B21410" s="258" t="s">
        <v>14</v>
      </c>
    </row>
    <row r="21411">
      <c r="A21411" s="257"/>
      <c r="B21411" s="258" t="s">
        <v>14</v>
      </c>
    </row>
    <row r="21412">
      <c r="A21412" s="257"/>
      <c r="B21412" s="258" t="s">
        <v>14</v>
      </c>
    </row>
    <row r="21413">
      <c r="A21413" s="257"/>
      <c r="B21413" s="258" t="s">
        <v>14</v>
      </c>
    </row>
    <row r="21414">
      <c r="A21414" s="257"/>
      <c r="B21414" s="258" t="s">
        <v>14</v>
      </c>
    </row>
    <row r="21415">
      <c r="A21415" s="257"/>
      <c r="B21415" s="258" t="s">
        <v>14</v>
      </c>
    </row>
    <row r="21416">
      <c r="A21416" s="257"/>
      <c r="B21416" s="258" t="s">
        <v>14</v>
      </c>
    </row>
    <row r="21417">
      <c r="A21417" s="257"/>
      <c r="B21417" s="258" t="s">
        <v>14</v>
      </c>
    </row>
    <row r="21418">
      <c r="A21418" s="257"/>
      <c r="B21418" s="258" t="s">
        <v>14</v>
      </c>
    </row>
    <row r="21419">
      <c r="A21419" s="257"/>
      <c r="B21419" s="258" t="s">
        <v>14</v>
      </c>
    </row>
    <row r="21420">
      <c r="A21420" s="257"/>
      <c r="B21420" s="258" t="s">
        <v>14</v>
      </c>
    </row>
    <row r="21421">
      <c r="A21421" s="257"/>
      <c r="B21421" s="258" t="s">
        <v>14</v>
      </c>
    </row>
    <row r="21422">
      <c r="A21422" s="257"/>
      <c r="B21422" s="258" t="s">
        <v>14</v>
      </c>
    </row>
    <row r="21423">
      <c r="A21423" s="257"/>
      <c r="B21423" s="258" t="s">
        <v>14</v>
      </c>
    </row>
    <row r="21424">
      <c r="A21424" s="257"/>
      <c r="B21424" s="258" t="s">
        <v>14</v>
      </c>
    </row>
    <row r="21425">
      <c r="A21425" s="257"/>
      <c r="B21425" s="258" t="s">
        <v>14</v>
      </c>
    </row>
    <row r="21426">
      <c r="A21426" s="257"/>
      <c r="B21426" s="258" t="s">
        <v>14</v>
      </c>
    </row>
    <row r="21427">
      <c r="A21427" s="257"/>
      <c r="B21427" s="258" t="s">
        <v>14</v>
      </c>
    </row>
    <row r="21428">
      <c r="A21428" s="257"/>
      <c r="B21428" s="258" t="s">
        <v>14</v>
      </c>
    </row>
    <row r="21429">
      <c r="A21429" s="257"/>
      <c r="B21429" s="258" t="s">
        <v>14</v>
      </c>
    </row>
    <row r="21430">
      <c r="A21430" s="257"/>
      <c r="B21430" s="258" t="s">
        <v>14</v>
      </c>
    </row>
    <row r="21431">
      <c r="A21431" s="257"/>
      <c r="B21431" s="258" t="s">
        <v>14</v>
      </c>
    </row>
    <row r="21432">
      <c r="A21432" s="257"/>
      <c r="B21432" s="258" t="s">
        <v>14</v>
      </c>
    </row>
    <row r="21433">
      <c r="A21433" s="257"/>
      <c r="B21433" s="258" t="s">
        <v>14</v>
      </c>
    </row>
    <row r="21434">
      <c r="A21434" s="257"/>
      <c r="B21434" s="258" t="s">
        <v>14</v>
      </c>
    </row>
    <row r="21435">
      <c r="A21435" s="257"/>
      <c r="B21435" s="258" t="s">
        <v>14</v>
      </c>
    </row>
    <row r="21436">
      <c r="A21436" s="257"/>
      <c r="B21436" s="258" t="s">
        <v>14</v>
      </c>
    </row>
    <row r="21437">
      <c r="A21437" s="257"/>
      <c r="B21437" s="258" t="s">
        <v>14</v>
      </c>
    </row>
    <row r="21438">
      <c r="A21438" s="257"/>
      <c r="B21438" s="258" t="s">
        <v>14</v>
      </c>
    </row>
    <row r="21439">
      <c r="A21439" s="257"/>
      <c r="B21439" s="258" t="s">
        <v>14</v>
      </c>
    </row>
    <row r="21440">
      <c r="A21440" s="257"/>
      <c r="B21440" s="258" t="s">
        <v>14</v>
      </c>
    </row>
    <row r="21441">
      <c r="A21441" s="257"/>
      <c r="B21441" s="258" t="s">
        <v>14</v>
      </c>
    </row>
    <row r="21442">
      <c r="A21442" s="257"/>
      <c r="B21442" s="258" t="s">
        <v>14</v>
      </c>
    </row>
    <row r="21443">
      <c r="A21443" s="257"/>
      <c r="B21443" s="258" t="s">
        <v>14</v>
      </c>
    </row>
    <row r="21444">
      <c r="A21444" s="257"/>
      <c r="B21444" s="258" t="s">
        <v>14</v>
      </c>
    </row>
    <row r="21445">
      <c r="A21445" s="257"/>
      <c r="B21445" s="258" t="s">
        <v>14</v>
      </c>
    </row>
    <row r="21446">
      <c r="A21446" s="257"/>
      <c r="B21446" s="258" t="s">
        <v>14</v>
      </c>
    </row>
    <row r="21447">
      <c r="A21447" s="257"/>
      <c r="B21447" s="258" t="s">
        <v>14</v>
      </c>
    </row>
    <row r="21448">
      <c r="A21448" s="257"/>
      <c r="B21448" s="258" t="s">
        <v>14</v>
      </c>
    </row>
    <row r="21449">
      <c r="A21449" s="257"/>
      <c r="B21449" s="258" t="s">
        <v>14</v>
      </c>
    </row>
    <row r="21450">
      <c r="A21450" s="257"/>
      <c r="B21450" s="258" t="s">
        <v>14</v>
      </c>
    </row>
    <row r="21451">
      <c r="A21451" s="257"/>
      <c r="B21451" s="258" t="s">
        <v>14</v>
      </c>
    </row>
    <row r="21452">
      <c r="A21452" s="257"/>
      <c r="B21452" s="258" t="s">
        <v>14</v>
      </c>
    </row>
    <row r="21453">
      <c r="A21453" s="257"/>
      <c r="B21453" s="258" t="s">
        <v>14</v>
      </c>
    </row>
    <row r="21454">
      <c r="A21454" s="257"/>
      <c r="B21454" s="258" t="s">
        <v>14</v>
      </c>
    </row>
    <row r="21455">
      <c r="A21455" s="257"/>
      <c r="B21455" s="258" t="s">
        <v>14</v>
      </c>
    </row>
    <row r="21456">
      <c r="A21456" s="257"/>
      <c r="B21456" s="258" t="s">
        <v>14</v>
      </c>
    </row>
    <row r="21457">
      <c r="A21457" s="257"/>
      <c r="B21457" s="258" t="s">
        <v>14</v>
      </c>
    </row>
    <row r="21458">
      <c r="A21458" s="257"/>
      <c r="B21458" s="258" t="s">
        <v>14</v>
      </c>
    </row>
    <row r="21459">
      <c r="A21459" s="257"/>
      <c r="B21459" s="258" t="s">
        <v>14</v>
      </c>
    </row>
    <row r="21460">
      <c r="A21460" s="257"/>
      <c r="B21460" s="258" t="s">
        <v>14</v>
      </c>
    </row>
    <row r="21461">
      <c r="A21461" s="257"/>
      <c r="B21461" s="258" t="s">
        <v>14</v>
      </c>
    </row>
    <row r="21462">
      <c r="A21462" s="257"/>
      <c r="B21462" s="258" t="s">
        <v>14</v>
      </c>
    </row>
    <row r="21463">
      <c r="A21463" s="257"/>
      <c r="B21463" s="258" t="s">
        <v>14</v>
      </c>
    </row>
    <row r="21464">
      <c r="A21464" s="257"/>
      <c r="B21464" s="258" t="s">
        <v>14</v>
      </c>
    </row>
    <row r="21465">
      <c r="A21465" s="257"/>
      <c r="B21465" s="258" t="s">
        <v>14</v>
      </c>
    </row>
    <row r="21466">
      <c r="A21466" s="257"/>
      <c r="B21466" s="258" t="s">
        <v>14</v>
      </c>
    </row>
    <row r="21467">
      <c r="A21467" s="257"/>
      <c r="B21467" s="258" t="s">
        <v>14</v>
      </c>
    </row>
    <row r="21468">
      <c r="A21468" s="257"/>
      <c r="B21468" s="258" t="s">
        <v>14</v>
      </c>
    </row>
    <row r="21469">
      <c r="A21469" s="257"/>
      <c r="B21469" s="258" t="s">
        <v>14</v>
      </c>
    </row>
    <row r="21470">
      <c r="A21470" s="257"/>
      <c r="B21470" s="258" t="s">
        <v>14</v>
      </c>
    </row>
    <row r="21471">
      <c r="A21471" s="257"/>
      <c r="B21471" s="258" t="s">
        <v>14</v>
      </c>
    </row>
    <row r="21472">
      <c r="A21472" s="257"/>
      <c r="B21472" s="258" t="s">
        <v>14</v>
      </c>
    </row>
    <row r="21473">
      <c r="A21473" s="257"/>
      <c r="B21473" s="258" t="s">
        <v>14</v>
      </c>
    </row>
    <row r="21474">
      <c r="A21474" s="257"/>
      <c r="B21474" s="258" t="s">
        <v>14</v>
      </c>
    </row>
    <row r="21475">
      <c r="A21475" s="257"/>
      <c r="B21475" s="258" t="s">
        <v>14</v>
      </c>
    </row>
    <row r="21476">
      <c r="A21476" s="257"/>
      <c r="B21476" s="258" t="s">
        <v>14</v>
      </c>
    </row>
    <row r="21477">
      <c r="A21477" s="257"/>
      <c r="B21477" s="258" t="s">
        <v>14</v>
      </c>
    </row>
    <row r="21478">
      <c r="A21478" s="257"/>
      <c r="B21478" s="258" t="s">
        <v>14</v>
      </c>
    </row>
    <row r="21479">
      <c r="A21479" s="257"/>
      <c r="B21479" s="258" t="s">
        <v>14</v>
      </c>
    </row>
    <row r="21480">
      <c r="A21480" s="257"/>
      <c r="B21480" s="258" t="s">
        <v>14</v>
      </c>
    </row>
    <row r="21481">
      <c r="A21481" s="257"/>
      <c r="B21481" s="258" t="s">
        <v>14</v>
      </c>
    </row>
    <row r="21482">
      <c r="A21482" s="257"/>
      <c r="B21482" s="258" t="s">
        <v>14</v>
      </c>
    </row>
    <row r="21483">
      <c r="A21483" s="257"/>
      <c r="B21483" s="258" t="s">
        <v>14</v>
      </c>
    </row>
    <row r="21484">
      <c r="A21484" s="257"/>
      <c r="B21484" s="258" t="s">
        <v>14</v>
      </c>
    </row>
    <row r="21485">
      <c r="A21485" s="257"/>
      <c r="B21485" s="258" t="s">
        <v>14</v>
      </c>
    </row>
    <row r="21486">
      <c r="A21486" s="257"/>
      <c r="B21486" s="258" t="s">
        <v>14</v>
      </c>
    </row>
    <row r="21487">
      <c r="A21487" s="257"/>
      <c r="B21487" s="258" t="s">
        <v>14</v>
      </c>
    </row>
    <row r="21488">
      <c r="A21488" s="257"/>
      <c r="B21488" s="258" t="s">
        <v>14</v>
      </c>
    </row>
    <row r="21489">
      <c r="A21489" s="257"/>
      <c r="B21489" s="258" t="s">
        <v>14</v>
      </c>
    </row>
    <row r="21490">
      <c r="A21490" s="257"/>
      <c r="B21490" s="258" t="s">
        <v>14</v>
      </c>
    </row>
    <row r="21491">
      <c r="A21491" s="257"/>
      <c r="B21491" s="258" t="s">
        <v>14</v>
      </c>
    </row>
    <row r="21492">
      <c r="A21492" s="257"/>
      <c r="B21492" s="258" t="s">
        <v>14</v>
      </c>
    </row>
    <row r="21493">
      <c r="A21493" s="257"/>
      <c r="B21493" s="258" t="s">
        <v>14</v>
      </c>
    </row>
    <row r="21494">
      <c r="A21494" s="257"/>
      <c r="B21494" s="258" t="s">
        <v>14</v>
      </c>
    </row>
    <row r="21495">
      <c r="A21495" s="257"/>
      <c r="B21495" s="258" t="s">
        <v>14</v>
      </c>
    </row>
    <row r="21496">
      <c r="A21496" s="257"/>
      <c r="B21496" s="258" t="s">
        <v>14</v>
      </c>
    </row>
    <row r="21497">
      <c r="A21497" s="257"/>
      <c r="B21497" s="258" t="s">
        <v>14</v>
      </c>
    </row>
    <row r="21498">
      <c r="A21498" s="257"/>
      <c r="B21498" s="258" t="s">
        <v>14</v>
      </c>
    </row>
    <row r="21499">
      <c r="A21499" s="257"/>
      <c r="B21499" s="258" t="s">
        <v>14</v>
      </c>
    </row>
    <row r="21500">
      <c r="A21500" s="257"/>
      <c r="B21500" s="258" t="s">
        <v>14</v>
      </c>
    </row>
    <row r="21501">
      <c r="A21501" s="257"/>
      <c r="B21501" s="258" t="s">
        <v>14</v>
      </c>
    </row>
    <row r="21502">
      <c r="A21502" s="257"/>
      <c r="B21502" s="258" t="s">
        <v>14</v>
      </c>
    </row>
    <row r="21503">
      <c r="A21503" s="257"/>
      <c r="B21503" s="258" t="s">
        <v>14</v>
      </c>
    </row>
    <row r="21504">
      <c r="A21504" s="257"/>
      <c r="B21504" s="258" t="s">
        <v>14</v>
      </c>
    </row>
    <row r="21505">
      <c r="A21505" s="257"/>
      <c r="B21505" s="258" t="s">
        <v>14</v>
      </c>
    </row>
    <row r="21506">
      <c r="A21506" s="257"/>
      <c r="B21506" s="258" t="s">
        <v>14</v>
      </c>
    </row>
    <row r="21507">
      <c r="A21507" s="257"/>
      <c r="B21507" s="258" t="s">
        <v>14</v>
      </c>
    </row>
    <row r="21508">
      <c r="A21508" s="257"/>
      <c r="B21508" s="258" t="s">
        <v>14</v>
      </c>
    </row>
    <row r="21509">
      <c r="A21509" s="257"/>
      <c r="B21509" s="258" t="s">
        <v>14</v>
      </c>
    </row>
    <row r="21510">
      <c r="A21510" s="257"/>
      <c r="B21510" s="258" t="s">
        <v>14</v>
      </c>
    </row>
    <row r="21511">
      <c r="A21511" s="257"/>
      <c r="B21511" s="258" t="s">
        <v>14</v>
      </c>
    </row>
    <row r="21512">
      <c r="A21512" s="257"/>
      <c r="B21512" s="258" t="s">
        <v>14</v>
      </c>
    </row>
    <row r="21513">
      <c r="A21513" s="257"/>
      <c r="B21513" s="258" t="s">
        <v>14</v>
      </c>
    </row>
    <row r="21514">
      <c r="A21514" s="257"/>
      <c r="B21514" s="258" t="s">
        <v>14</v>
      </c>
    </row>
    <row r="21515">
      <c r="A21515" s="257"/>
      <c r="B21515" s="258" t="s">
        <v>14</v>
      </c>
    </row>
    <row r="21516">
      <c r="A21516" s="257"/>
      <c r="B21516" s="258" t="s">
        <v>14</v>
      </c>
    </row>
    <row r="21517">
      <c r="A21517" s="257"/>
      <c r="B21517" s="258" t="s">
        <v>14</v>
      </c>
    </row>
    <row r="21518">
      <c r="A21518" s="257"/>
      <c r="B21518" s="258" t="s">
        <v>14</v>
      </c>
    </row>
    <row r="21519">
      <c r="A21519" s="257"/>
      <c r="B21519" s="258" t="s">
        <v>14</v>
      </c>
    </row>
    <row r="21520">
      <c r="A21520" s="257"/>
      <c r="B21520" s="258" t="s">
        <v>14</v>
      </c>
    </row>
    <row r="21521">
      <c r="A21521" s="257"/>
      <c r="B21521" s="258" t="s">
        <v>14</v>
      </c>
    </row>
    <row r="21522">
      <c r="A21522" s="257"/>
      <c r="B21522" s="258" t="s">
        <v>14</v>
      </c>
    </row>
    <row r="21523">
      <c r="A21523" s="257"/>
      <c r="B21523" s="258" t="s">
        <v>14</v>
      </c>
    </row>
    <row r="21524">
      <c r="A21524" s="257"/>
      <c r="B21524" s="258" t="s">
        <v>14</v>
      </c>
    </row>
    <row r="21525">
      <c r="A21525" s="257"/>
      <c r="B21525" s="258" t="s">
        <v>14</v>
      </c>
    </row>
    <row r="21526">
      <c r="A21526" s="257"/>
      <c r="B21526" s="258" t="s">
        <v>14</v>
      </c>
    </row>
    <row r="21527">
      <c r="A21527" s="257"/>
      <c r="B21527" s="258" t="s">
        <v>14</v>
      </c>
    </row>
    <row r="21528">
      <c r="A21528" s="257"/>
      <c r="B21528" s="258" t="s">
        <v>14</v>
      </c>
    </row>
    <row r="21529">
      <c r="A21529" s="257"/>
      <c r="B21529" s="258" t="s">
        <v>14</v>
      </c>
    </row>
    <row r="21530">
      <c r="A21530" s="257"/>
      <c r="B21530" s="258" t="s">
        <v>14</v>
      </c>
    </row>
    <row r="21531">
      <c r="A21531" s="257"/>
      <c r="B21531" s="258" t="s">
        <v>14</v>
      </c>
    </row>
    <row r="21532">
      <c r="A21532" s="257"/>
      <c r="B21532" s="258" t="s">
        <v>14</v>
      </c>
    </row>
    <row r="21533">
      <c r="A21533" s="257"/>
      <c r="B21533" s="258" t="s">
        <v>14</v>
      </c>
    </row>
    <row r="21534">
      <c r="A21534" s="257"/>
      <c r="B21534" s="258" t="s">
        <v>14</v>
      </c>
    </row>
    <row r="21535">
      <c r="A21535" s="257"/>
      <c r="B21535" s="258" t="s">
        <v>14</v>
      </c>
    </row>
    <row r="21536">
      <c r="A21536" s="257"/>
      <c r="B21536" s="258" t="s">
        <v>14</v>
      </c>
    </row>
    <row r="21537">
      <c r="A21537" s="257"/>
      <c r="B21537" s="258" t="s">
        <v>14</v>
      </c>
    </row>
    <row r="21538">
      <c r="A21538" s="257"/>
      <c r="B21538" s="258" t="s">
        <v>14</v>
      </c>
    </row>
    <row r="21539">
      <c r="A21539" s="257"/>
      <c r="B21539" s="258" t="s">
        <v>14</v>
      </c>
    </row>
    <row r="21540">
      <c r="A21540" s="257"/>
      <c r="B21540" s="258" t="s">
        <v>14</v>
      </c>
    </row>
    <row r="21541">
      <c r="A21541" s="257"/>
      <c r="B21541" s="258" t="s">
        <v>14</v>
      </c>
    </row>
    <row r="21542">
      <c r="A21542" s="257"/>
      <c r="B21542" s="258" t="s">
        <v>14</v>
      </c>
    </row>
    <row r="21543">
      <c r="A21543" s="257"/>
      <c r="B21543" s="258" t="s">
        <v>14</v>
      </c>
    </row>
    <row r="21544">
      <c r="A21544" s="257"/>
      <c r="B21544" s="258" t="s">
        <v>14</v>
      </c>
    </row>
    <row r="21545">
      <c r="A21545" s="257"/>
      <c r="B21545" s="258" t="s">
        <v>14</v>
      </c>
    </row>
    <row r="21546">
      <c r="A21546" s="257"/>
      <c r="B21546" s="258" t="s">
        <v>14</v>
      </c>
    </row>
    <row r="21547">
      <c r="A21547" s="257"/>
      <c r="B21547" s="258" t="s">
        <v>14</v>
      </c>
    </row>
    <row r="21548">
      <c r="A21548" s="257"/>
      <c r="B21548" s="258" t="s">
        <v>14</v>
      </c>
    </row>
    <row r="21549">
      <c r="A21549" s="257"/>
      <c r="B21549" s="258" t="s">
        <v>14</v>
      </c>
    </row>
    <row r="21550">
      <c r="A21550" s="257"/>
      <c r="B21550" s="258" t="s">
        <v>14</v>
      </c>
    </row>
    <row r="21551">
      <c r="A21551" s="257"/>
      <c r="B21551" s="258" t="s">
        <v>14</v>
      </c>
    </row>
    <row r="21552">
      <c r="A21552" s="257"/>
      <c r="B21552" s="258" t="s">
        <v>14</v>
      </c>
    </row>
    <row r="21553">
      <c r="A21553" s="257"/>
      <c r="B21553" s="258" t="s">
        <v>14</v>
      </c>
    </row>
    <row r="21554">
      <c r="A21554" s="257"/>
      <c r="B21554" s="258" t="s">
        <v>14</v>
      </c>
    </row>
    <row r="21555">
      <c r="A21555" s="257"/>
      <c r="B21555" s="258" t="s">
        <v>14</v>
      </c>
    </row>
    <row r="21556">
      <c r="A21556" s="257"/>
      <c r="B21556" s="258" t="s">
        <v>14</v>
      </c>
    </row>
    <row r="21557">
      <c r="A21557" s="257"/>
      <c r="B21557" s="258" t="s">
        <v>14</v>
      </c>
    </row>
    <row r="21558">
      <c r="A21558" s="257"/>
      <c r="B21558" s="258" t="s">
        <v>14</v>
      </c>
    </row>
    <row r="21559">
      <c r="A21559" s="257"/>
      <c r="B21559" s="258" t="s">
        <v>14</v>
      </c>
    </row>
    <row r="21560">
      <c r="A21560" s="257"/>
      <c r="B21560" s="258" t="s">
        <v>14</v>
      </c>
    </row>
    <row r="21561">
      <c r="A21561" s="257"/>
      <c r="B21561" s="258" t="s">
        <v>14</v>
      </c>
    </row>
    <row r="21562">
      <c r="A21562" s="257"/>
      <c r="B21562" s="258" t="s">
        <v>14</v>
      </c>
    </row>
    <row r="21563">
      <c r="A21563" s="257"/>
      <c r="B21563" s="258" t="s">
        <v>14</v>
      </c>
    </row>
    <row r="21564">
      <c r="A21564" s="257"/>
      <c r="B21564" s="258" t="s">
        <v>14</v>
      </c>
    </row>
    <row r="21565">
      <c r="A21565" s="257"/>
      <c r="B21565" s="258" t="s">
        <v>14</v>
      </c>
    </row>
    <row r="21566">
      <c r="A21566" s="257"/>
      <c r="B21566" s="258" t="s">
        <v>14</v>
      </c>
    </row>
    <row r="21567">
      <c r="A21567" s="257"/>
      <c r="B21567" s="258" t="s">
        <v>14</v>
      </c>
    </row>
    <row r="21568">
      <c r="A21568" s="257"/>
      <c r="B21568" s="258" t="s">
        <v>14</v>
      </c>
    </row>
    <row r="21569">
      <c r="A21569" s="257"/>
      <c r="B21569" s="258" t="s">
        <v>14</v>
      </c>
    </row>
    <row r="21570">
      <c r="A21570" s="257"/>
      <c r="B21570" s="258" t="s">
        <v>14</v>
      </c>
    </row>
    <row r="21571">
      <c r="A21571" s="257"/>
      <c r="B21571" s="258" t="s">
        <v>14</v>
      </c>
    </row>
    <row r="21572">
      <c r="A21572" s="257"/>
      <c r="B21572" s="258" t="s">
        <v>14</v>
      </c>
    </row>
    <row r="21573">
      <c r="A21573" s="257"/>
      <c r="B21573" s="258" t="s">
        <v>14</v>
      </c>
    </row>
    <row r="21574">
      <c r="A21574" s="257"/>
      <c r="B21574" s="258" t="s">
        <v>14</v>
      </c>
    </row>
    <row r="21575">
      <c r="A21575" s="257"/>
      <c r="B21575" s="258" t="s">
        <v>14</v>
      </c>
    </row>
    <row r="21576">
      <c r="A21576" s="257"/>
      <c r="B21576" s="258" t="s">
        <v>14</v>
      </c>
    </row>
    <row r="21577">
      <c r="A21577" s="257"/>
      <c r="B21577" s="258" t="s">
        <v>14</v>
      </c>
    </row>
    <row r="21578">
      <c r="A21578" s="257"/>
      <c r="B21578" s="258" t="s">
        <v>14</v>
      </c>
    </row>
    <row r="21579">
      <c r="A21579" s="257"/>
      <c r="B21579" s="258" t="s">
        <v>14</v>
      </c>
    </row>
    <row r="21580">
      <c r="A21580" s="257"/>
      <c r="B21580" s="258" t="s">
        <v>14</v>
      </c>
    </row>
    <row r="21581">
      <c r="A21581" s="257"/>
      <c r="B21581" s="258" t="s">
        <v>14</v>
      </c>
    </row>
    <row r="21582">
      <c r="A21582" s="257"/>
      <c r="B21582" s="258" t="s">
        <v>14</v>
      </c>
    </row>
    <row r="21583">
      <c r="A21583" s="257"/>
      <c r="B21583" s="258" t="s">
        <v>14</v>
      </c>
    </row>
    <row r="21584">
      <c r="A21584" s="257"/>
      <c r="B21584" s="258" t="s">
        <v>14</v>
      </c>
    </row>
    <row r="21585">
      <c r="A21585" s="257"/>
      <c r="B21585" s="258" t="s">
        <v>14</v>
      </c>
    </row>
    <row r="21586">
      <c r="A21586" s="257"/>
      <c r="B21586" s="258" t="s">
        <v>14</v>
      </c>
    </row>
    <row r="21587">
      <c r="A21587" s="257"/>
      <c r="B21587" s="258" t="s">
        <v>14</v>
      </c>
    </row>
    <row r="21588">
      <c r="A21588" s="257"/>
      <c r="B21588" s="258" t="s">
        <v>14</v>
      </c>
    </row>
    <row r="21589">
      <c r="A21589" s="257"/>
      <c r="B21589" s="258" t="s">
        <v>14</v>
      </c>
    </row>
    <row r="21590">
      <c r="A21590" s="257"/>
      <c r="B21590" s="258" t="s">
        <v>14</v>
      </c>
    </row>
    <row r="21591">
      <c r="A21591" s="257"/>
      <c r="B21591" s="258" t="s">
        <v>14</v>
      </c>
    </row>
    <row r="21592">
      <c r="A21592" s="257"/>
      <c r="B21592" s="258" t="s">
        <v>14</v>
      </c>
    </row>
    <row r="21593">
      <c r="A21593" s="257"/>
      <c r="B21593" s="258" t="s">
        <v>14</v>
      </c>
    </row>
    <row r="21594">
      <c r="A21594" s="257"/>
      <c r="B21594" s="258" t="s">
        <v>14</v>
      </c>
    </row>
    <row r="21595">
      <c r="A21595" s="257"/>
      <c r="B21595" s="258" t="s">
        <v>14</v>
      </c>
    </row>
    <row r="21596">
      <c r="A21596" s="257"/>
      <c r="B21596" s="258" t="s">
        <v>14</v>
      </c>
    </row>
    <row r="21597">
      <c r="A21597" s="257"/>
      <c r="B21597" s="258" t="s">
        <v>14</v>
      </c>
    </row>
    <row r="21598">
      <c r="A21598" s="257"/>
      <c r="B21598" s="258" t="s">
        <v>14</v>
      </c>
    </row>
    <row r="21599">
      <c r="A21599" s="257"/>
      <c r="B21599" s="258" t="s">
        <v>14</v>
      </c>
    </row>
    <row r="21600">
      <c r="A21600" s="257"/>
      <c r="B21600" s="258" t="s">
        <v>14</v>
      </c>
    </row>
    <row r="21601">
      <c r="A21601" s="257"/>
      <c r="B21601" s="258" t="s">
        <v>14</v>
      </c>
    </row>
    <row r="21602">
      <c r="A21602" s="257"/>
      <c r="B21602" s="258" t="s">
        <v>14</v>
      </c>
    </row>
    <row r="21603">
      <c r="A21603" s="257"/>
      <c r="B21603" s="258" t="s">
        <v>14</v>
      </c>
    </row>
    <row r="21604">
      <c r="A21604" s="257"/>
      <c r="B21604" s="258" t="s">
        <v>14</v>
      </c>
    </row>
    <row r="21605">
      <c r="A21605" s="257"/>
      <c r="B21605" s="258" t="s">
        <v>14</v>
      </c>
    </row>
    <row r="21606">
      <c r="A21606" s="257"/>
      <c r="B21606" s="258" t="s">
        <v>14</v>
      </c>
    </row>
    <row r="21607">
      <c r="A21607" s="257"/>
      <c r="B21607" s="258" t="s">
        <v>14</v>
      </c>
    </row>
    <row r="21608">
      <c r="A21608" s="257"/>
      <c r="B21608" s="258" t="s">
        <v>14</v>
      </c>
    </row>
    <row r="21609">
      <c r="A21609" s="257"/>
      <c r="B21609" s="258" t="s">
        <v>14</v>
      </c>
    </row>
    <row r="21610">
      <c r="A21610" s="257"/>
      <c r="B21610" s="258" t="s">
        <v>14</v>
      </c>
    </row>
    <row r="21611">
      <c r="A21611" s="257"/>
      <c r="B21611" s="258" t="s">
        <v>14</v>
      </c>
    </row>
    <row r="21612">
      <c r="A21612" s="257"/>
      <c r="B21612" s="258" t="s">
        <v>14</v>
      </c>
    </row>
    <row r="21613">
      <c r="A21613" s="257"/>
      <c r="B21613" s="258" t="s">
        <v>14</v>
      </c>
    </row>
    <row r="21614">
      <c r="A21614" s="257"/>
      <c r="B21614" s="258" t="s">
        <v>14</v>
      </c>
    </row>
    <row r="21615">
      <c r="A21615" s="257"/>
      <c r="B21615" s="258" t="s">
        <v>14</v>
      </c>
    </row>
    <row r="21616">
      <c r="A21616" s="257"/>
      <c r="B21616" s="258" t="s">
        <v>14</v>
      </c>
    </row>
    <row r="21617">
      <c r="A21617" s="257"/>
      <c r="B21617" s="258" t="s">
        <v>14</v>
      </c>
    </row>
    <row r="21618">
      <c r="A21618" s="257"/>
      <c r="B21618" s="258" t="s">
        <v>14</v>
      </c>
    </row>
    <row r="21619">
      <c r="A21619" s="257"/>
      <c r="B21619" s="258" t="s">
        <v>14</v>
      </c>
    </row>
    <row r="21620">
      <c r="A21620" s="257"/>
      <c r="B21620" s="258" t="s">
        <v>14</v>
      </c>
    </row>
    <row r="21621">
      <c r="A21621" s="257"/>
      <c r="B21621" s="258" t="s">
        <v>14</v>
      </c>
    </row>
    <row r="21622">
      <c r="A21622" s="257"/>
      <c r="B21622" s="258" t="s">
        <v>14</v>
      </c>
    </row>
    <row r="21623">
      <c r="A21623" s="257"/>
      <c r="B21623" s="258" t="s">
        <v>14</v>
      </c>
    </row>
    <row r="21624">
      <c r="A21624" s="257"/>
      <c r="B21624" s="258" t="s">
        <v>14</v>
      </c>
    </row>
    <row r="21625">
      <c r="A21625" s="257"/>
      <c r="B21625" s="258" t="s">
        <v>14</v>
      </c>
    </row>
    <row r="21626">
      <c r="A21626" s="257"/>
      <c r="B21626" s="258" t="s">
        <v>14</v>
      </c>
    </row>
    <row r="21627">
      <c r="A21627" s="257"/>
      <c r="B21627" s="258" t="s">
        <v>14</v>
      </c>
    </row>
    <row r="21628">
      <c r="A21628" s="257"/>
      <c r="B21628" s="258" t="s">
        <v>14</v>
      </c>
    </row>
    <row r="21629">
      <c r="A21629" s="257"/>
      <c r="B21629" s="258" t="s">
        <v>14</v>
      </c>
    </row>
    <row r="21630">
      <c r="A21630" s="257"/>
      <c r="B21630" s="258" t="s">
        <v>14</v>
      </c>
    </row>
    <row r="21631">
      <c r="A21631" s="257"/>
      <c r="B21631" s="258" t="s">
        <v>14</v>
      </c>
    </row>
    <row r="21632">
      <c r="A21632" s="257"/>
      <c r="B21632" s="258" t="s">
        <v>14</v>
      </c>
    </row>
    <row r="21633">
      <c r="A21633" s="257"/>
      <c r="B21633" s="258" t="s">
        <v>14</v>
      </c>
    </row>
    <row r="21634">
      <c r="A21634" s="257"/>
      <c r="B21634" s="258" t="s">
        <v>14</v>
      </c>
    </row>
    <row r="21635">
      <c r="A21635" s="257"/>
      <c r="B21635" s="258" t="s">
        <v>14</v>
      </c>
    </row>
    <row r="21636">
      <c r="A21636" s="257"/>
      <c r="B21636" s="258" t="s">
        <v>14</v>
      </c>
    </row>
    <row r="21637">
      <c r="A21637" s="257"/>
      <c r="B21637" s="258" t="s">
        <v>14</v>
      </c>
    </row>
    <row r="21638">
      <c r="A21638" s="257"/>
      <c r="B21638" s="258" t="s">
        <v>14</v>
      </c>
    </row>
    <row r="21639">
      <c r="A21639" s="257"/>
      <c r="B21639" s="258" t="s">
        <v>14</v>
      </c>
    </row>
    <row r="21640">
      <c r="A21640" s="257"/>
      <c r="B21640" s="258" t="s">
        <v>14</v>
      </c>
    </row>
    <row r="21641">
      <c r="A21641" s="257"/>
      <c r="B21641" s="258" t="s">
        <v>14</v>
      </c>
    </row>
    <row r="21642">
      <c r="A21642" s="257"/>
      <c r="B21642" s="258" t="s">
        <v>14</v>
      </c>
    </row>
    <row r="21643">
      <c r="A21643" s="257"/>
      <c r="B21643" s="258" t="s">
        <v>14</v>
      </c>
    </row>
    <row r="21644">
      <c r="A21644" s="257"/>
      <c r="B21644" s="258" t="s">
        <v>14</v>
      </c>
    </row>
    <row r="21645">
      <c r="A21645" s="257"/>
      <c r="B21645" s="258" t="s">
        <v>14</v>
      </c>
    </row>
    <row r="21646">
      <c r="A21646" s="257"/>
      <c r="B21646" s="258" t="s">
        <v>14</v>
      </c>
    </row>
    <row r="21647">
      <c r="A21647" s="257"/>
      <c r="B21647" s="258" t="s">
        <v>14</v>
      </c>
    </row>
    <row r="21648">
      <c r="A21648" s="257"/>
      <c r="B21648" s="258" t="s">
        <v>14</v>
      </c>
    </row>
    <row r="21649">
      <c r="A21649" s="257"/>
      <c r="B21649" s="258" t="s">
        <v>14</v>
      </c>
    </row>
    <row r="21650">
      <c r="A21650" s="257"/>
      <c r="B21650" s="258" t="s">
        <v>14</v>
      </c>
    </row>
    <row r="21651">
      <c r="A21651" s="257"/>
      <c r="B21651" s="258" t="s">
        <v>14</v>
      </c>
    </row>
    <row r="21652">
      <c r="A21652" s="257"/>
      <c r="B21652" s="258" t="s">
        <v>14</v>
      </c>
    </row>
    <row r="21653">
      <c r="A21653" s="257"/>
      <c r="B21653" s="258" t="s">
        <v>14</v>
      </c>
    </row>
    <row r="21654">
      <c r="A21654" s="257"/>
      <c r="B21654" s="258" t="s">
        <v>14</v>
      </c>
    </row>
    <row r="21655">
      <c r="A21655" s="257"/>
      <c r="B21655" s="258" t="s">
        <v>14</v>
      </c>
    </row>
    <row r="21656">
      <c r="A21656" s="257"/>
      <c r="B21656" s="258" t="s">
        <v>14</v>
      </c>
    </row>
    <row r="21657">
      <c r="A21657" s="257"/>
      <c r="B21657" s="258" t="s">
        <v>14</v>
      </c>
    </row>
    <row r="21658">
      <c r="A21658" s="257"/>
      <c r="B21658" s="258" t="s">
        <v>14</v>
      </c>
    </row>
    <row r="21659">
      <c r="A21659" s="257"/>
      <c r="B21659" s="258" t="s">
        <v>14</v>
      </c>
    </row>
    <row r="21660">
      <c r="A21660" s="257"/>
      <c r="B21660" s="258" t="s">
        <v>14</v>
      </c>
    </row>
    <row r="21661">
      <c r="A21661" s="257"/>
      <c r="B21661" s="258" t="s">
        <v>14</v>
      </c>
    </row>
    <row r="21662">
      <c r="A21662" s="257"/>
      <c r="B21662" s="258" t="s">
        <v>14</v>
      </c>
    </row>
    <row r="21663">
      <c r="A21663" s="257"/>
      <c r="B21663" s="258" t="s">
        <v>14</v>
      </c>
    </row>
    <row r="21664">
      <c r="A21664" s="257"/>
      <c r="B21664" s="258" t="s">
        <v>14</v>
      </c>
    </row>
    <row r="21665">
      <c r="A21665" s="257"/>
      <c r="B21665" s="258" t="s">
        <v>14</v>
      </c>
    </row>
    <row r="21666">
      <c r="A21666" s="257"/>
      <c r="B21666" s="258" t="s">
        <v>14</v>
      </c>
    </row>
    <row r="21667">
      <c r="A21667" s="257"/>
      <c r="B21667" s="258" t="s">
        <v>14</v>
      </c>
    </row>
    <row r="21668">
      <c r="A21668" s="257"/>
      <c r="B21668" s="258" t="s">
        <v>14</v>
      </c>
    </row>
    <row r="21669">
      <c r="A21669" s="257"/>
      <c r="B21669" s="258" t="s">
        <v>14</v>
      </c>
    </row>
    <row r="21670">
      <c r="A21670" s="257"/>
      <c r="B21670" s="258" t="s">
        <v>14</v>
      </c>
    </row>
    <row r="21671">
      <c r="A21671" s="257"/>
      <c r="B21671" s="258" t="s">
        <v>14</v>
      </c>
    </row>
    <row r="21672">
      <c r="A21672" s="257"/>
      <c r="B21672" s="258" t="s">
        <v>14</v>
      </c>
    </row>
    <row r="21673">
      <c r="A21673" s="257"/>
      <c r="B21673" s="258" t="s">
        <v>14</v>
      </c>
    </row>
    <row r="21674">
      <c r="A21674" s="257"/>
      <c r="B21674" s="258" t="s">
        <v>14</v>
      </c>
    </row>
    <row r="21675">
      <c r="A21675" s="257"/>
      <c r="B21675" s="258" t="s">
        <v>14</v>
      </c>
    </row>
    <row r="21676">
      <c r="A21676" s="257"/>
      <c r="B21676" s="258" t="s">
        <v>14</v>
      </c>
    </row>
    <row r="21677">
      <c r="A21677" s="257"/>
      <c r="B21677" s="258" t="s">
        <v>14</v>
      </c>
    </row>
    <row r="21678">
      <c r="A21678" s="257"/>
      <c r="B21678" s="258" t="s">
        <v>14</v>
      </c>
    </row>
    <row r="21679">
      <c r="A21679" s="257"/>
      <c r="B21679" s="258" t="s">
        <v>14</v>
      </c>
    </row>
    <row r="21680">
      <c r="A21680" s="257"/>
      <c r="B21680" s="258" t="s">
        <v>14</v>
      </c>
    </row>
    <row r="21681">
      <c r="A21681" s="257"/>
      <c r="B21681" s="258" t="s">
        <v>14</v>
      </c>
    </row>
    <row r="21682">
      <c r="A21682" s="257"/>
      <c r="B21682" s="258" t="s">
        <v>14</v>
      </c>
    </row>
    <row r="21683">
      <c r="A21683" s="257"/>
      <c r="B21683" s="258" t="s">
        <v>14</v>
      </c>
    </row>
    <row r="21684">
      <c r="A21684" s="257"/>
      <c r="B21684" s="258" t="s">
        <v>14</v>
      </c>
    </row>
    <row r="21685">
      <c r="A21685" s="257"/>
      <c r="B21685" s="258" t="s">
        <v>14</v>
      </c>
    </row>
    <row r="21686">
      <c r="A21686" s="257"/>
      <c r="B21686" s="258" t="s">
        <v>14</v>
      </c>
    </row>
    <row r="21687">
      <c r="A21687" s="257"/>
      <c r="B21687" s="258" t="s">
        <v>14</v>
      </c>
    </row>
    <row r="21688">
      <c r="A21688" s="257"/>
      <c r="B21688" s="258" t="s">
        <v>14</v>
      </c>
    </row>
    <row r="21689">
      <c r="A21689" s="257"/>
      <c r="B21689" s="258" t="s">
        <v>14</v>
      </c>
    </row>
    <row r="21690">
      <c r="A21690" s="257"/>
      <c r="B21690" s="258" t="s">
        <v>14</v>
      </c>
    </row>
    <row r="21691">
      <c r="A21691" s="257"/>
      <c r="B21691" s="258" t="s">
        <v>14</v>
      </c>
    </row>
    <row r="21692">
      <c r="A21692" s="257"/>
      <c r="B21692" s="258" t="s">
        <v>14</v>
      </c>
    </row>
    <row r="21693">
      <c r="A21693" s="257"/>
      <c r="B21693" s="258" t="s">
        <v>14</v>
      </c>
    </row>
    <row r="21694">
      <c r="A21694" s="257"/>
      <c r="B21694" s="258" t="s">
        <v>14</v>
      </c>
    </row>
    <row r="21695">
      <c r="A21695" s="257"/>
      <c r="B21695" s="258" t="s">
        <v>14</v>
      </c>
    </row>
    <row r="21696">
      <c r="A21696" s="257"/>
      <c r="B21696" s="258" t="s">
        <v>14</v>
      </c>
    </row>
    <row r="21697">
      <c r="A21697" s="257"/>
      <c r="B21697" s="258" t="s">
        <v>14</v>
      </c>
    </row>
    <row r="21698">
      <c r="A21698" s="257"/>
      <c r="B21698" s="258" t="s">
        <v>14</v>
      </c>
    </row>
    <row r="21699">
      <c r="A21699" s="257"/>
      <c r="B21699" s="258" t="s">
        <v>14</v>
      </c>
    </row>
    <row r="21700">
      <c r="A21700" s="257"/>
      <c r="B21700" s="258" t="s">
        <v>14</v>
      </c>
    </row>
    <row r="21701">
      <c r="A21701" s="257"/>
      <c r="B21701" s="258" t="s">
        <v>14</v>
      </c>
    </row>
    <row r="21702">
      <c r="A21702" s="257"/>
      <c r="B21702" s="258" t="s">
        <v>14</v>
      </c>
    </row>
    <row r="21703">
      <c r="A21703" s="257"/>
      <c r="B21703" s="258" t="s">
        <v>14</v>
      </c>
    </row>
    <row r="21704">
      <c r="A21704" s="257"/>
      <c r="B21704" s="258" t="s">
        <v>14</v>
      </c>
    </row>
    <row r="21705">
      <c r="A21705" s="257"/>
      <c r="B21705" s="258" t="s">
        <v>14</v>
      </c>
    </row>
    <row r="21706">
      <c r="A21706" s="257"/>
      <c r="B21706" s="258" t="s">
        <v>14</v>
      </c>
    </row>
    <row r="21707">
      <c r="A21707" s="257"/>
      <c r="B21707" s="258" t="s">
        <v>14</v>
      </c>
    </row>
    <row r="21708">
      <c r="A21708" s="257"/>
      <c r="B21708" s="258" t="s">
        <v>14</v>
      </c>
    </row>
    <row r="21709">
      <c r="A21709" s="257"/>
      <c r="B21709" s="258" t="s">
        <v>14</v>
      </c>
    </row>
    <row r="21710">
      <c r="A21710" s="257"/>
      <c r="B21710" s="258" t="s">
        <v>14</v>
      </c>
    </row>
    <row r="21711">
      <c r="A21711" s="257"/>
      <c r="B21711" s="258" t="s">
        <v>14</v>
      </c>
    </row>
    <row r="21712">
      <c r="A21712" s="257"/>
      <c r="B21712" s="258" t="s">
        <v>14</v>
      </c>
    </row>
    <row r="21713">
      <c r="A21713" s="257"/>
      <c r="B21713" s="258" t="s">
        <v>14</v>
      </c>
    </row>
    <row r="21714">
      <c r="A21714" s="257"/>
      <c r="B21714" s="258" t="s">
        <v>14</v>
      </c>
    </row>
    <row r="21715">
      <c r="A21715" s="257"/>
      <c r="B21715" s="258" t="s">
        <v>14</v>
      </c>
    </row>
    <row r="21716">
      <c r="A21716" s="257"/>
      <c r="B21716" s="258" t="s">
        <v>14</v>
      </c>
    </row>
    <row r="21717">
      <c r="A21717" s="257"/>
      <c r="B21717" s="258" t="s">
        <v>14</v>
      </c>
    </row>
    <row r="21718">
      <c r="A21718" s="257"/>
      <c r="B21718" s="258" t="s">
        <v>14</v>
      </c>
    </row>
    <row r="21719">
      <c r="A21719" s="257"/>
      <c r="B21719" s="258" t="s">
        <v>14</v>
      </c>
    </row>
    <row r="21720">
      <c r="A21720" s="257"/>
      <c r="B21720" s="258" t="s">
        <v>14</v>
      </c>
    </row>
    <row r="21721">
      <c r="A21721" s="257"/>
      <c r="B21721" s="258" t="s">
        <v>14</v>
      </c>
    </row>
    <row r="21722">
      <c r="A21722" s="257"/>
      <c r="B21722" s="258" t="s">
        <v>14</v>
      </c>
    </row>
    <row r="21723">
      <c r="A21723" s="257"/>
      <c r="B21723" s="258" t="s">
        <v>14</v>
      </c>
    </row>
    <row r="21724">
      <c r="A21724" s="257"/>
      <c r="B21724" s="258" t="s">
        <v>14</v>
      </c>
    </row>
    <row r="21725">
      <c r="A21725" s="257"/>
      <c r="B21725" s="258" t="s">
        <v>14</v>
      </c>
    </row>
    <row r="21726">
      <c r="A21726" s="257"/>
      <c r="B21726" s="258" t="s">
        <v>14</v>
      </c>
    </row>
    <row r="21727">
      <c r="A21727" s="257"/>
      <c r="B21727" s="258" t="s">
        <v>14</v>
      </c>
    </row>
    <row r="21728">
      <c r="A21728" s="257"/>
      <c r="B21728" s="258" t="s">
        <v>14</v>
      </c>
    </row>
    <row r="21729">
      <c r="A21729" s="257"/>
      <c r="B21729" s="258" t="s">
        <v>14</v>
      </c>
    </row>
    <row r="21730">
      <c r="A21730" s="257"/>
      <c r="B21730" s="258" t="s">
        <v>14</v>
      </c>
    </row>
    <row r="21731">
      <c r="A21731" s="257"/>
      <c r="B21731" s="258" t="s">
        <v>14</v>
      </c>
    </row>
    <row r="21732">
      <c r="A21732" s="257"/>
      <c r="B21732" s="258" t="s">
        <v>14</v>
      </c>
    </row>
    <row r="21733">
      <c r="A21733" s="257"/>
      <c r="B21733" s="258" t="s">
        <v>14</v>
      </c>
    </row>
    <row r="21734">
      <c r="A21734" s="257"/>
      <c r="B21734" s="258" t="s">
        <v>14</v>
      </c>
    </row>
    <row r="21735">
      <c r="A21735" s="257"/>
      <c r="B21735" s="258" t="s">
        <v>14</v>
      </c>
    </row>
    <row r="21736">
      <c r="A21736" s="257"/>
      <c r="B21736" s="258" t="s">
        <v>14</v>
      </c>
    </row>
    <row r="21737">
      <c r="A21737" s="257"/>
      <c r="B21737" s="258" t="s">
        <v>14</v>
      </c>
    </row>
    <row r="21738">
      <c r="A21738" s="257"/>
      <c r="B21738" s="258" t="s">
        <v>14</v>
      </c>
    </row>
    <row r="21739">
      <c r="A21739" s="257"/>
      <c r="B21739" s="258" t="s">
        <v>14</v>
      </c>
    </row>
    <row r="21740">
      <c r="A21740" s="257"/>
      <c r="B21740" s="258" t="s">
        <v>14</v>
      </c>
    </row>
    <row r="21741">
      <c r="A21741" s="257"/>
      <c r="B21741" s="258" t="s">
        <v>14</v>
      </c>
    </row>
    <row r="21742">
      <c r="A21742" s="257"/>
      <c r="B21742" s="258" t="s">
        <v>14</v>
      </c>
    </row>
    <row r="21743">
      <c r="A21743" s="257"/>
      <c r="B21743" s="258" t="s">
        <v>14</v>
      </c>
    </row>
    <row r="21744">
      <c r="A21744" s="257"/>
      <c r="B21744" s="258" t="s">
        <v>14</v>
      </c>
    </row>
    <row r="21745">
      <c r="A21745" s="257"/>
      <c r="B21745" s="258" t="s">
        <v>14</v>
      </c>
    </row>
    <row r="21746">
      <c r="A21746" s="257"/>
      <c r="B21746" s="258" t="s">
        <v>14</v>
      </c>
    </row>
    <row r="21747">
      <c r="A21747" s="257"/>
      <c r="B21747" s="258" t="s">
        <v>14</v>
      </c>
    </row>
    <row r="21748">
      <c r="A21748" s="257"/>
      <c r="B21748" s="258" t="s">
        <v>14</v>
      </c>
    </row>
    <row r="21749">
      <c r="A21749" s="257"/>
      <c r="B21749" s="258" t="s">
        <v>14</v>
      </c>
    </row>
    <row r="21750">
      <c r="A21750" s="257"/>
      <c r="B21750" s="258" t="s">
        <v>14</v>
      </c>
    </row>
    <row r="21751">
      <c r="A21751" s="257"/>
      <c r="B21751" s="258" t="s">
        <v>14</v>
      </c>
    </row>
    <row r="21752">
      <c r="A21752" s="257"/>
      <c r="B21752" s="258" t="s">
        <v>14</v>
      </c>
    </row>
    <row r="21753">
      <c r="A21753" s="257"/>
      <c r="B21753" s="258" t="s">
        <v>14</v>
      </c>
    </row>
    <row r="21754">
      <c r="A21754" s="257"/>
      <c r="B21754" s="258" t="s">
        <v>14</v>
      </c>
    </row>
    <row r="21755">
      <c r="A21755" s="257"/>
      <c r="B21755" s="258" t="s">
        <v>14</v>
      </c>
    </row>
    <row r="21756">
      <c r="A21756" s="257"/>
      <c r="B21756" s="258" t="s">
        <v>14</v>
      </c>
    </row>
    <row r="21757">
      <c r="A21757" s="257"/>
      <c r="B21757" s="258" t="s">
        <v>14</v>
      </c>
    </row>
    <row r="21758">
      <c r="A21758" s="257"/>
      <c r="B21758" s="258" t="s">
        <v>14</v>
      </c>
    </row>
    <row r="21759">
      <c r="A21759" s="257"/>
      <c r="B21759" s="258" t="s">
        <v>14</v>
      </c>
    </row>
    <row r="21760">
      <c r="A21760" s="257"/>
      <c r="B21760" s="258" t="s">
        <v>14</v>
      </c>
    </row>
    <row r="21761">
      <c r="A21761" s="257"/>
      <c r="B21761" s="258" t="s">
        <v>14</v>
      </c>
    </row>
    <row r="21762">
      <c r="A21762" s="257"/>
      <c r="B21762" s="258" t="s">
        <v>14</v>
      </c>
    </row>
    <row r="21763">
      <c r="A21763" s="257"/>
      <c r="B21763" s="258" t="s">
        <v>14</v>
      </c>
    </row>
    <row r="21764">
      <c r="A21764" s="257"/>
      <c r="B21764" s="258" t="s">
        <v>14</v>
      </c>
    </row>
    <row r="21765">
      <c r="A21765" s="257"/>
      <c r="B21765" s="258" t="s">
        <v>14</v>
      </c>
    </row>
    <row r="21766">
      <c r="A21766" s="257"/>
      <c r="B21766" s="258" t="s">
        <v>14</v>
      </c>
    </row>
    <row r="21767">
      <c r="A21767" s="257"/>
      <c r="B21767" s="258" t="s">
        <v>14</v>
      </c>
    </row>
    <row r="21768">
      <c r="A21768" s="257"/>
      <c r="B21768" s="258" t="s">
        <v>14</v>
      </c>
    </row>
    <row r="21769">
      <c r="A21769" s="257"/>
      <c r="B21769" s="258" t="s">
        <v>14</v>
      </c>
    </row>
    <row r="21770">
      <c r="A21770" s="257"/>
      <c r="B21770" s="258" t="s">
        <v>14</v>
      </c>
    </row>
    <row r="21771">
      <c r="A21771" s="257"/>
      <c r="B21771" s="258" t="s">
        <v>14</v>
      </c>
    </row>
    <row r="21772">
      <c r="A21772" s="257"/>
      <c r="B21772" s="258" t="s">
        <v>14</v>
      </c>
    </row>
    <row r="21773">
      <c r="A21773" s="257"/>
      <c r="B21773" s="258" t="s">
        <v>14</v>
      </c>
    </row>
    <row r="21774">
      <c r="A21774" s="257"/>
      <c r="B21774" s="258" t="s">
        <v>14</v>
      </c>
    </row>
    <row r="21775">
      <c r="A21775" s="257"/>
      <c r="B21775" s="258" t="s">
        <v>14</v>
      </c>
    </row>
    <row r="21776">
      <c r="A21776" s="257"/>
      <c r="B21776" s="258" t="s">
        <v>14</v>
      </c>
    </row>
    <row r="21777">
      <c r="A21777" s="257"/>
      <c r="B21777" s="258" t="s">
        <v>14</v>
      </c>
    </row>
    <row r="21778">
      <c r="A21778" s="257"/>
      <c r="B21778" s="258" t="s">
        <v>14</v>
      </c>
    </row>
    <row r="21779">
      <c r="A21779" s="257"/>
      <c r="B21779" s="258" t="s">
        <v>14</v>
      </c>
    </row>
    <row r="21780">
      <c r="A21780" s="257"/>
      <c r="B21780" s="258" t="s">
        <v>14</v>
      </c>
    </row>
    <row r="21781">
      <c r="A21781" s="257"/>
      <c r="B21781" s="258" t="s">
        <v>14</v>
      </c>
    </row>
    <row r="21782">
      <c r="A21782" s="257"/>
      <c r="B21782" s="258" t="s">
        <v>14</v>
      </c>
    </row>
    <row r="21783">
      <c r="A21783" s="257"/>
      <c r="B21783" s="258" t="s">
        <v>14</v>
      </c>
    </row>
    <row r="21784">
      <c r="A21784" s="257"/>
      <c r="B21784" s="258" t="s">
        <v>14</v>
      </c>
    </row>
    <row r="21785">
      <c r="A21785" s="257"/>
      <c r="B21785" s="258" t="s">
        <v>14</v>
      </c>
    </row>
    <row r="21786">
      <c r="A21786" s="257"/>
      <c r="B21786" s="258" t="s">
        <v>14</v>
      </c>
    </row>
    <row r="21787">
      <c r="A21787" s="257"/>
      <c r="B21787" s="258" t="s">
        <v>14</v>
      </c>
    </row>
    <row r="21788">
      <c r="A21788" s="257"/>
      <c r="B21788" s="258" t="s">
        <v>14</v>
      </c>
    </row>
    <row r="21789">
      <c r="A21789" s="257"/>
      <c r="B21789" s="258" t="s">
        <v>14</v>
      </c>
    </row>
    <row r="21790">
      <c r="A21790" s="257"/>
      <c r="B21790" s="258" t="s">
        <v>14</v>
      </c>
    </row>
    <row r="21791">
      <c r="A21791" s="257"/>
      <c r="B21791" s="258" t="s">
        <v>14</v>
      </c>
    </row>
    <row r="21792">
      <c r="A21792" s="257"/>
      <c r="B21792" s="258" t="s">
        <v>14</v>
      </c>
    </row>
    <row r="21793">
      <c r="A21793" s="257"/>
      <c r="B21793" s="258" t="s">
        <v>14</v>
      </c>
    </row>
    <row r="21794">
      <c r="A21794" s="257"/>
      <c r="B21794" s="258" t="s">
        <v>14</v>
      </c>
    </row>
    <row r="21795">
      <c r="A21795" s="257"/>
      <c r="B21795" s="258" t="s">
        <v>14</v>
      </c>
    </row>
    <row r="21796">
      <c r="A21796" s="257"/>
      <c r="B21796" s="258" t="s">
        <v>14</v>
      </c>
    </row>
    <row r="21797">
      <c r="A21797" s="257"/>
      <c r="B21797" s="258" t="s">
        <v>14</v>
      </c>
    </row>
    <row r="21798">
      <c r="A21798" s="257"/>
      <c r="B21798" s="258" t="s">
        <v>14</v>
      </c>
    </row>
    <row r="21799">
      <c r="A21799" s="257"/>
      <c r="B21799" s="258" t="s">
        <v>14</v>
      </c>
    </row>
    <row r="21800">
      <c r="A21800" s="257"/>
      <c r="B21800" s="258" t="s">
        <v>14</v>
      </c>
    </row>
    <row r="21801">
      <c r="A21801" s="257"/>
      <c r="B21801" s="258" t="s">
        <v>14</v>
      </c>
    </row>
    <row r="21802">
      <c r="A21802" s="257"/>
      <c r="B21802" s="258" t="s">
        <v>14</v>
      </c>
    </row>
    <row r="21803">
      <c r="A21803" s="257"/>
      <c r="B21803" s="258" t="s">
        <v>14</v>
      </c>
    </row>
    <row r="21804">
      <c r="A21804" s="257"/>
      <c r="B21804" s="258" t="s">
        <v>14</v>
      </c>
    </row>
    <row r="21805">
      <c r="A21805" s="257"/>
      <c r="B21805" s="258" t="s">
        <v>14</v>
      </c>
    </row>
    <row r="21806">
      <c r="A21806" s="257"/>
      <c r="B21806" s="258" t="s">
        <v>14</v>
      </c>
    </row>
    <row r="21807">
      <c r="A21807" s="257"/>
      <c r="B21807" s="258" t="s">
        <v>14</v>
      </c>
    </row>
    <row r="21808">
      <c r="A21808" s="257"/>
      <c r="B21808" s="258" t="s">
        <v>14</v>
      </c>
    </row>
    <row r="21809">
      <c r="A21809" s="257"/>
      <c r="B21809" s="258" t="s">
        <v>14</v>
      </c>
    </row>
    <row r="21810">
      <c r="A21810" s="257"/>
      <c r="B21810" s="258" t="s">
        <v>14</v>
      </c>
    </row>
    <row r="21811">
      <c r="A21811" s="257"/>
      <c r="B21811" s="258" t="s">
        <v>14</v>
      </c>
    </row>
    <row r="21812">
      <c r="A21812" s="257"/>
      <c r="B21812" s="258" t="s">
        <v>14</v>
      </c>
    </row>
    <row r="21813">
      <c r="A21813" s="257"/>
      <c r="B21813" s="258" t="s">
        <v>14</v>
      </c>
    </row>
    <row r="21814">
      <c r="A21814" s="257"/>
      <c r="B21814" s="258" t="s">
        <v>14</v>
      </c>
    </row>
    <row r="21815">
      <c r="A21815" s="257"/>
      <c r="B21815" s="258" t="s">
        <v>14</v>
      </c>
    </row>
    <row r="21816">
      <c r="A21816" s="257"/>
      <c r="B21816" s="258" t="s">
        <v>14</v>
      </c>
    </row>
    <row r="21817">
      <c r="A21817" s="257"/>
      <c r="B21817" s="258" t="s">
        <v>14</v>
      </c>
    </row>
    <row r="21818">
      <c r="A21818" s="257"/>
      <c r="B21818" s="258" t="s">
        <v>14</v>
      </c>
    </row>
    <row r="21819">
      <c r="A21819" s="257"/>
      <c r="B21819" s="258" t="s">
        <v>14</v>
      </c>
    </row>
    <row r="21820">
      <c r="A21820" s="257"/>
      <c r="B21820" s="258" t="s">
        <v>14</v>
      </c>
    </row>
    <row r="21821">
      <c r="A21821" s="257"/>
      <c r="B21821" s="258" t="s">
        <v>14</v>
      </c>
    </row>
    <row r="21822">
      <c r="A21822" s="257"/>
      <c r="B21822" s="258" t="s">
        <v>14</v>
      </c>
    </row>
    <row r="21823">
      <c r="A21823" s="257"/>
      <c r="B21823" s="258" t="s">
        <v>14</v>
      </c>
    </row>
    <row r="21824">
      <c r="A21824" s="257"/>
      <c r="B21824" s="258" t="s">
        <v>14</v>
      </c>
    </row>
    <row r="21825">
      <c r="A21825" s="257"/>
      <c r="B21825" s="258" t="s">
        <v>14</v>
      </c>
    </row>
    <row r="21826">
      <c r="A21826" s="257"/>
      <c r="B21826" s="258" t="s">
        <v>14</v>
      </c>
    </row>
    <row r="21827">
      <c r="A21827" s="257"/>
      <c r="B21827" s="258" t="s">
        <v>14</v>
      </c>
    </row>
    <row r="21828">
      <c r="A21828" s="257"/>
      <c r="B21828" s="258" t="s">
        <v>14</v>
      </c>
    </row>
    <row r="21829">
      <c r="A21829" s="257"/>
      <c r="B21829" s="258" t="s">
        <v>14</v>
      </c>
    </row>
    <row r="21830">
      <c r="A21830" s="257"/>
      <c r="B21830" s="258" t="s">
        <v>14</v>
      </c>
    </row>
    <row r="21831">
      <c r="A21831" s="257"/>
      <c r="B21831" s="258" t="s">
        <v>14</v>
      </c>
    </row>
    <row r="21832">
      <c r="A21832" s="257"/>
      <c r="B21832" s="258" t="s">
        <v>14</v>
      </c>
    </row>
    <row r="21833">
      <c r="A21833" s="257"/>
      <c r="B21833" s="258" t="s">
        <v>14</v>
      </c>
    </row>
    <row r="21834">
      <c r="A21834" s="257"/>
      <c r="B21834" s="258" t="s">
        <v>14</v>
      </c>
    </row>
    <row r="21835">
      <c r="A21835" s="257"/>
      <c r="B21835" s="258" t="s">
        <v>14</v>
      </c>
    </row>
    <row r="21836">
      <c r="A21836" s="257"/>
      <c r="B21836" s="258" t="s">
        <v>14</v>
      </c>
    </row>
    <row r="21837">
      <c r="A21837" s="257"/>
      <c r="B21837" s="258" t="s">
        <v>14</v>
      </c>
    </row>
    <row r="21838">
      <c r="A21838" s="257"/>
      <c r="B21838" s="258" t="s">
        <v>14</v>
      </c>
    </row>
    <row r="21839">
      <c r="A21839" s="257"/>
      <c r="B21839" s="258" t="s">
        <v>14</v>
      </c>
    </row>
    <row r="21840">
      <c r="A21840" s="257"/>
      <c r="B21840" s="258" t="s">
        <v>14</v>
      </c>
    </row>
    <row r="21841">
      <c r="A21841" s="257"/>
      <c r="B21841" s="258" t="s">
        <v>14</v>
      </c>
    </row>
    <row r="21842">
      <c r="A21842" s="257"/>
      <c r="B21842" s="258" t="s">
        <v>14</v>
      </c>
    </row>
    <row r="21843">
      <c r="A21843" s="257"/>
      <c r="B21843" s="258" t="s">
        <v>14</v>
      </c>
    </row>
    <row r="21844">
      <c r="A21844" s="257"/>
      <c r="B21844" s="258" t="s">
        <v>14</v>
      </c>
    </row>
    <row r="21845">
      <c r="A21845" s="257"/>
      <c r="B21845" s="258" t="s">
        <v>14</v>
      </c>
    </row>
    <row r="21846">
      <c r="A21846" s="257"/>
      <c r="B21846" s="258" t="s">
        <v>14</v>
      </c>
    </row>
    <row r="21847">
      <c r="A21847" s="257"/>
      <c r="B21847" s="258" t="s">
        <v>14</v>
      </c>
    </row>
    <row r="21848">
      <c r="A21848" s="257"/>
      <c r="B21848" s="258" t="s">
        <v>14</v>
      </c>
    </row>
    <row r="21849">
      <c r="A21849" s="257"/>
      <c r="B21849" s="258" t="s">
        <v>14</v>
      </c>
    </row>
    <row r="21850">
      <c r="A21850" s="257"/>
      <c r="B21850" s="258" t="s">
        <v>14</v>
      </c>
    </row>
    <row r="21851">
      <c r="A21851" s="257"/>
      <c r="B21851" s="258" t="s">
        <v>14</v>
      </c>
    </row>
    <row r="21852">
      <c r="A21852" s="257"/>
      <c r="B21852" s="258" t="s">
        <v>14</v>
      </c>
    </row>
    <row r="21853">
      <c r="A21853" s="257"/>
      <c r="B21853" s="258" t="s">
        <v>14</v>
      </c>
    </row>
    <row r="21854">
      <c r="A21854" s="257"/>
      <c r="B21854" s="258" t="s">
        <v>14</v>
      </c>
    </row>
    <row r="21855">
      <c r="A21855" s="257"/>
      <c r="B21855" s="258" t="s">
        <v>14</v>
      </c>
    </row>
    <row r="21856">
      <c r="A21856" s="257"/>
      <c r="B21856" s="258" t="s">
        <v>14</v>
      </c>
    </row>
    <row r="21857">
      <c r="A21857" s="257"/>
      <c r="B21857" s="258" t="s">
        <v>14</v>
      </c>
    </row>
    <row r="21858">
      <c r="A21858" s="257"/>
      <c r="B21858" s="258" t="s">
        <v>14</v>
      </c>
    </row>
    <row r="21859">
      <c r="A21859" s="257"/>
      <c r="B21859" s="258" t="s">
        <v>14</v>
      </c>
    </row>
    <row r="21860">
      <c r="A21860" s="257"/>
      <c r="B21860" s="258" t="s">
        <v>14</v>
      </c>
    </row>
    <row r="21861">
      <c r="A21861" s="257"/>
      <c r="B21861" s="258" t="s">
        <v>14</v>
      </c>
    </row>
    <row r="21862">
      <c r="A21862" s="257"/>
      <c r="B21862" s="258" t="s">
        <v>14</v>
      </c>
    </row>
    <row r="21863">
      <c r="A21863" s="257"/>
      <c r="B21863" s="258" t="s">
        <v>14</v>
      </c>
    </row>
    <row r="21864">
      <c r="A21864" s="257"/>
      <c r="B21864" s="258" t="s">
        <v>14</v>
      </c>
    </row>
    <row r="21865">
      <c r="A21865" s="257"/>
      <c r="B21865" s="258" t="s">
        <v>14</v>
      </c>
    </row>
    <row r="21866">
      <c r="A21866" s="257"/>
      <c r="B21866" s="258" t="s">
        <v>14</v>
      </c>
    </row>
    <row r="21867">
      <c r="A21867" s="257"/>
      <c r="B21867" s="258" t="s">
        <v>14</v>
      </c>
    </row>
    <row r="21868">
      <c r="A21868" s="257"/>
      <c r="B21868" s="258" t="s">
        <v>14</v>
      </c>
    </row>
    <row r="21869">
      <c r="A21869" s="257"/>
      <c r="B21869" s="258" t="s">
        <v>14</v>
      </c>
    </row>
    <row r="21870">
      <c r="A21870" s="257"/>
      <c r="B21870" s="258" t="s">
        <v>14</v>
      </c>
    </row>
    <row r="21871">
      <c r="A21871" s="257"/>
      <c r="B21871" s="258" t="s">
        <v>14</v>
      </c>
    </row>
    <row r="21872">
      <c r="A21872" s="257"/>
      <c r="B21872" s="258" t="s">
        <v>14</v>
      </c>
    </row>
    <row r="21873">
      <c r="A21873" s="257"/>
      <c r="B21873" s="258" t="s">
        <v>14</v>
      </c>
    </row>
    <row r="21874">
      <c r="A21874" s="257"/>
      <c r="B21874" s="258" t="s">
        <v>14</v>
      </c>
    </row>
    <row r="21875">
      <c r="A21875" s="257"/>
      <c r="B21875" s="258" t="s">
        <v>14</v>
      </c>
    </row>
    <row r="21876">
      <c r="A21876" s="257"/>
      <c r="B21876" s="258" t="s">
        <v>14</v>
      </c>
    </row>
    <row r="21877">
      <c r="A21877" s="257"/>
      <c r="B21877" s="258" t="s">
        <v>14</v>
      </c>
    </row>
    <row r="21878">
      <c r="A21878" s="257"/>
      <c r="B21878" s="258" t="s">
        <v>14</v>
      </c>
    </row>
    <row r="21879">
      <c r="A21879" s="257"/>
      <c r="B21879" s="258" t="s">
        <v>14</v>
      </c>
    </row>
    <row r="21880">
      <c r="A21880" s="257"/>
      <c r="B21880" s="258" t="s">
        <v>14</v>
      </c>
    </row>
    <row r="21881">
      <c r="A21881" s="257"/>
      <c r="B21881" s="258" t="s">
        <v>14</v>
      </c>
    </row>
    <row r="21882">
      <c r="A21882" s="257"/>
      <c r="B21882" s="258" t="s">
        <v>14</v>
      </c>
    </row>
    <row r="21883">
      <c r="A21883" s="257"/>
      <c r="B21883" s="258" t="s">
        <v>14</v>
      </c>
    </row>
    <row r="21884">
      <c r="A21884" s="257"/>
      <c r="B21884" s="258" t="s">
        <v>14</v>
      </c>
    </row>
    <row r="21885">
      <c r="A21885" s="257"/>
      <c r="B21885" s="258" t="s">
        <v>14</v>
      </c>
    </row>
    <row r="21886">
      <c r="A21886" s="257"/>
      <c r="B21886" s="258" t="s">
        <v>14</v>
      </c>
    </row>
    <row r="21887">
      <c r="A21887" s="257"/>
      <c r="B21887" s="258" t="s">
        <v>14</v>
      </c>
    </row>
    <row r="21888">
      <c r="A21888" s="257"/>
      <c r="B21888" s="258" t="s">
        <v>14</v>
      </c>
    </row>
    <row r="21889">
      <c r="A21889" s="257"/>
      <c r="B21889" s="258" t="s">
        <v>14</v>
      </c>
    </row>
    <row r="21890">
      <c r="A21890" s="257"/>
      <c r="B21890" s="258" t="s">
        <v>14</v>
      </c>
    </row>
    <row r="21891">
      <c r="A21891" s="257"/>
      <c r="B21891" s="258" t="s">
        <v>14</v>
      </c>
    </row>
    <row r="21892">
      <c r="A21892" s="257"/>
      <c r="B21892" s="258" t="s">
        <v>14</v>
      </c>
    </row>
    <row r="21893">
      <c r="A21893" s="257"/>
      <c r="B21893" s="258" t="s">
        <v>14</v>
      </c>
    </row>
    <row r="21894">
      <c r="A21894" s="257"/>
      <c r="B21894" s="258" t="s">
        <v>14</v>
      </c>
    </row>
    <row r="21895">
      <c r="A21895" s="257"/>
      <c r="B21895" s="258" t="s">
        <v>14</v>
      </c>
    </row>
    <row r="21896">
      <c r="A21896" s="257"/>
      <c r="B21896" s="258" t="s">
        <v>14</v>
      </c>
    </row>
    <row r="21897">
      <c r="A21897" s="257"/>
      <c r="B21897" s="258" t="s">
        <v>14</v>
      </c>
    </row>
    <row r="21898">
      <c r="A21898" s="257"/>
      <c r="B21898" s="258" t="s">
        <v>14</v>
      </c>
    </row>
    <row r="21899">
      <c r="A21899" s="257"/>
      <c r="B21899" s="258" t="s">
        <v>14</v>
      </c>
    </row>
    <row r="21900">
      <c r="A21900" s="257"/>
      <c r="B21900" s="258" t="s">
        <v>14</v>
      </c>
    </row>
    <row r="21901">
      <c r="A21901" s="257"/>
      <c r="B21901" s="258" t="s">
        <v>14</v>
      </c>
    </row>
    <row r="21902">
      <c r="A21902" s="257"/>
      <c r="B21902" s="258" t="s">
        <v>14</v>
      </c>
    </row>
    <row r="21903">
      <c r="A21903" s="257"/>
      <c r="B21903" s="258" t="s">
        <v>14</v>
      </c>
    </row>
    <row r="21904">
      <c r="A21904" s="257"/>
      <c r="B21904" s="258" t="s">
        <v>14</v>
      </c>
    </row>
    <row r="21905">
      <c r="A21905" s="257"/>
      <c r="B21905" s="258" t="s">
        <v>14</v>
      </c>
    </row>
    <row r="21906">
      <c r="A21906" s="257"/>
      <c r="B21906" s="258" t="s">
        <v>14</v>
      </c>
    </row>
    <row r="21907">
      <c r="A21907" s="257"/>
      <c r="B21907" s="258" t="s">
        <v>14</v>
      </c>
    </row>
    <row r="21908">
      <c r="A21908" s="257"/>
      <c r="B21908" s="258" t="s">
        <v>14</v>
      </c>
    </row>
    <row r="21909">
      <c r="A21909" s="257"/>
      <c r="B21909" s="258" t="s">
        <v>14</v>
      </c>
    </row>
    <row r="21910">
      <c r="A21910" s="257"/>
      <c r="B21910" s="258" t="s">
        <v>14</v>
      </c>
    </row>
    <row r="21911">
      <c r="A21911" s="257"/>
      <c r="B21911" s="258" t="s">
        <v>14</v>
      </c>
    </row>
    <row r="21912">
      <c r="A21912" s="257"/>
      <c r="B21912" s="258" t="s">
        <v>14</v>
      </c>
    </row>
    <row r="21913">
      <c r="A21913" s="257"/>
      <c r="B21913" s="258" t="s">
        <v>14</v>
      </c>
    </row>
    <row r="21914">
      <c r="A21914" s="257"/>
      <c r="B21914" s="258" t="s">
        <v>14</v>
      </c>
    </row>
    <row r="21915">
      <c r="A21915" s="257"/>
      <c r="B21915" s="258" t="s">
        <v>14</v>
      </c>
    </row>
    <row r="21916">
      <c r="A21916" s="257"/>
      <c r="B21916" s="258" t="s">
        <v>14</v>
      </c>
    </row>
    <row r="21917">
      <c r="A21917" s="257"/>
      <c r="B21917" s="258" t="s">
        <v>14</v>
      </c>
    </row>
    <row r="21918">
      <c r="A21918" s="257"/>
      <c r="B21918" s="258" t="s">
        <v>14</v>
      </c>
    </row>
    <row r="21919">
      <c r="A21919" s="257"/>
      <c r="B21919" s="258" t="s">
        <v>14</v>
      </c>
    </row>
    <row r="21920">
      <c r="A21920" s="257"/>
      <c r="B21920" s="258" t="s">
        <v>14</v>
      </c>
    </row>
    <row r="21921">
      <c r="A21921" s="257"/>
      <c r="B21921" s="258" t="s">
        <v>14</v>
      </c>
    </row>
    <row r="21922">
      <c r="A21922" s="257"/>
      <c r="B21922" s="258" t="s">
        <v>14</v>
      </c>
    </row>
    <row r="21923">
      <c r="A21923" s="257"/>
      <c r="B21923" s="258" t="s">
        <v>14</v>
      </c>
    </row>
    <row r="21924">
      <c r="A21924" s="257"/>
      <c r="B21924" s="258" t="s">
        <v>14</v>
      </c>
    </row>
    <row r="21925">
      <c r="A21925" s="257"/>
      <c r="B21925" s="258" t="s">
        <v>14</v>
      </c>
    </row>
    <row r="21926">
      <c r="A21926" s="257"/>
      <c r="B21926" s="258" t="s">
        <v>14</v>
      </c>
    </row>
    <row r="21927">
      <c r="A21927" s="257"/>
      <c r="B21927" s="258" t="s">
        <v>14</v>
      </c>
    </row>
    <row r="21928">
      <c r="A21928" s="257"/>
      <c r="B21928" s="258" t="s">
        <v>14</v>
      </c>
    </row>
    <row r="21929">
      <c r="A21929" s="257"/>
      <c r="B21929" s="258" t="s">
        <v>14</v>
      </c>
    </row>
    <row r="21930">
      <c r="A21930" s="257"/>
      <c r="B21930" s="258" t="s">
        <v>14</v>
      </c>
    </row>
    <row r="21931">
      <c r="A21931" s="257"/>
      <c r="B21931" s="258" t="s">
        <v>14</v>
      </c>
    </row>
    <row r="21932">
      <c r="A21932" s="257"/>
      <c r="B21932" s="258" t="s">
        <v>14</v>
      </c>
    </row>
    <row r="21933">
      <c r="A21933" s="257"/>
      <c r="B21933" s="258" t="s">
        <v>14</v>
      </c>
    </row>
    <row r="21934">
      <c r="A21934" s="257"/>
      <c r="B21934" s="258" t="s">
        <v>14</v>
      </c>
    </row>
    <row r="21935">
      <c r="A21935" s="257"/>
      <c r="B21935" s="258" t="s">
        <v>14</v>
      </c>
    </row>
    <row r="21936">
      <c r="A21936" s="257"/>
      <c r="B21936" s="258" t="s">
        <v>14</v>
      </c>
    </row>
    <row r="21937">
      <c r="A21937" s="257"/>
      <c r="B21937" s="258" t="s">
        <v>14</v>
      </c>
    </row>
    <row r="21938">
      <c r="A21938" s="257"/>
      <c r="B21938" s="258" t="s">
        <v>14</v>
      </c>
    </row>
    <row r="21939">
      <c r="A21939" s="257"/>
      <c r="B21939" s="258" t="s">
        <v>14</v>
      </c>
    </row>
    <row r="21940">
      <c r="A21940" s="257"/>
      <c r="B21940" s="258" t="s">
        <v>14</v>
      </c>
    </row>
    <row r="21941">
      <c r="A21941" s="257"/>
      <c r="B21941" s="258" t="s">
        <v>14</v>
      </c>
    </row>
    <row r="21942">
      <c r="A21942" s="257"/>
      <c r="B21942" s="258" t="s">
        <v>14</v>
      </c>
    </row>
    <row r="21943">
      <c r="A21943" s="257"/>
      <c r="B21943" s="258" t="s">
        <v>14</v>
      </c>
    </row>
    <row r="21944">
      <c r="A21944" s="257"/>
      <c r="B21944" s="258" t="s">
        <v>14</v>
      </c>
    </row>
    <row r="21945">
      <c r="A21945" s="257"/>
      <c r="B21945" s="258" t="s">
        <v>14</v>
      </c>
    </row>
    <row r="21946">
      <c r="A21946" s="257"/>
      <c r="B21946" s="258" t="s">
        <v>14</v>
      </c>
    </row>
    <row r="21947">
      <c r="A21947" s="257"/>
      <c r="B21947" s="258" t="s">
        <v>14</v>
      </c>
    </row>
    <row r="21948">
      <c r="A21948" s="257"/>
      <c r="B21948" s="258" t="s">
        <v>14</v>
      </c>
    </row>
    <row r="21949">
      <c r="A21949" s="257"/>
      <c r="B21949" s="258" t="s">
        <v>14</v>
      </c>
    </row>
    <row r="21950">
      <c r="A21950" s="257"/>
      <c r="B21950" s="258" t="s">
        <v>14</v>
      </c>
    </row>
    <row r="21951">
      <c r="A21951" s="257"/>
      <c r="B21951" s="258" t="s">
        <v>14</v>
      </c>
    </row>
    <row r="21952">
      <c r="A21952" s="257"/>
      <c r="B21952" s="258" t="s">
        <v>14</v>
      </c>
    </row>
    <row r="21953">
      <c r="A21953" s="257"/>
      <c r="B21953" s="258" t="s">
        <v>14</v>
      </c>
    </row>
    <row r="21954">
      <c r="A21954" s="257"/>
      <c r="B21954" s="258" t="s">
        <v>14</v>
      </c>
    </row>
    <row r="21955">
      <c r="A21955" s="257"/>
      <c r="B21955" s="258" t="s">
        <v>14</v>
      </c>
    </row>
    <row r="21956">
      <c r="A21956" s="257"/>
      <c r="B21956" s="258" t="s">
        <v>14</v>
      </c>
    </row>
    <row r="21957">
      <c r="A21957" s="257"/>
      <c r="B21957" s="258" t="s">
        <v>14</v>
      </c>
    </row>
    <row r="21958">
      <c r="A21958" s="257"/>
      <c r="B21958" s="258" t="s">
        <v>14</v>
      </c>
    </row>
    <row r="21959">
      <c r="A21959" s="257"/>
      <c r="B21959" s="258" t="s">
        <v>14</v>
      </c>
    </row>
    <row r="21960">
      <c r="A21960" s="257"/>
      <c r="B21960" s="258" t="s">
        <v>14</v>
      </c>
    </row>
    <row r="21961">
      <c r="A21961" s="257"/>
      <c r="B21961" s="258" t="s">
        <v>14</v>
      </c>
    </row>
    <row r="21962">
      <c r="A21962" s="257"/>
      <c r="B21962" s="258" t="s">
        <v>14</v>
      </c>
    </row>
    <row r="21963">
      <c r="A21963" s="257"/>
      <c r="B21963" s="258" t="s">
        <v>14</v>
      </c>
    </row>
    <row r="21964">
      <c r="A21964" s="257"/>
      <c r="B21964" s="258" t="s">
        <v>14</v>
      </c>
    </row>
    <row r="21965">
      <c r="A21965" s="257"/>
      <c r="B21965" s="258" t="s">
        <v>14</v>
      </c>
    </row>
    <row r="21966">
      <c r="A21966" s="257"/>
      <c r="B21966" s="258" t="s">
        <v>14</v>
      </c>
    </row>
    <row r="21967">
      <c r="A21967" s="257"/>
      <c r="B21967" s="258" t="s">
        <v>14</v>
      </c>
    </row>
    <row r="21968">
      <c r="A21968" s="257"/>
      <c r="B21968" s="258" t="s">
        <v>14</v>
      </c>
    </row>
    <row r="21969">
      <c r="A21969" s="257"/>
      <c r="B21969" s="258" t="s">
        <v>14</v>
      </c>
    </row>
    <row r="21970">
      <c r="A21970" s="257"/>
      <c r="B21970" s="258" t="s">
        <v>14</v>
      </c>
    </row>
    <row r="21971">
      <c r="A21971" s="257"/>
      <c r="B21971" s="258" t="s">
        <v>14</v>
      </c>
    </row>
    <row r="21972">
      <c r="A21972" s="257"/>
      <c r="B21972" s="258" t="s">
        <v>14</v>
      </c>
    </row>
    <row r="21973">
      <c r="A21973" s="257"/>
      <c r="B21973" s="258" t="s">
        <v>14</v>
      </c>
    </row>
    <row r="21974">
      <c r="A21974" s="257"/>
      <c r="B21974" s="258" t="s">
        <v>14</v>
      </c>
    </row>
    <row r="21975">
      <c r="A21975" s="257"/>
      <c r="B21975" s="258" t="s">
        <v>14</v>
      </c>
    </row>
    <row r="21976">
      <c r="A21976" s="257"/>
      <c r="B21976" s="258" t="s">
        <v>14</v>
      </c>
    </row>
    <row r="21977">
      <c r="A21977" s="257"/>
      <c r="B21977" s="258" t="s">
        <v>14</v>
      </c>
    </row>
    <row r="21978">
      <c r="A21978" s="257"/>
      <c r="B21978" s="258" t="s">
        <v>14</v>
      </c>
    </row>
    <row r="21979">
      <c r="A21979" s="257"/>
      <c r="B21979" s="258" t="s">
        <v>14</v>
      </c>
    </row>
    <row r="21980">
      <c r="A21980" s="257"/>
      <c r="B21980" s="258" t="s">
        <v>14</v>
      </c>
    </row>
    <row r="21981">
      <c r="A21981" s="257"/>
      <c r="B21981" s="258" t="s">
        <v>14</v>
      </c>
    </row>
    <row r="21982">
      <c r="A21982" s="257"/>
      <c r="B21982" s="258" t="s">
        <v>14</v>
      </c>
    </row>
    <row r="21983">
      <c r="A21983" s="257"/>
      <c r="B21983" s="258" t="s">
        <v>14</v>
      </c>
    </row>
    <row r="21984">
      <c r="A21984" s="257"/>
      <c r="B21984" s="258" t="s">
        <v>14</v>
      </c>
    </row>
    <row r="21985">
      <c r="A21985" s="257"/>
      <c r="B21985" s="258" t="s">
        <v>14</v>
      </c>
    </row>
    <row r="21986">
      <c r="A21986" s="257"/>
      <c r="B21986" s="258" t="s">
        <v>14</v>
      </c>
    </row>
    <row r="21987">
      <c r="A21987" s="257"/>
      <c r="B21987" s="258" t="s">
        <v>14</v>
      </c>
    </row>
    <row r="21988">
      <c r="A21988" s="257"/>
      <c r="B21988" s="258" t="s">
        <v>14</v>
      </c>
    </row>
    <row r="21989">
      <c r="A21989" s="257"/>
      <c r="B21989" s="258" t="s">
        <v>14</v>
      </c>
    </row>
    <row r="21990">
      <c r="A21990" s="257"/>
      <c r="B21990" s="258" t="s">
        <v>14</v>
      </c>
    </row>
    <row r="21991">
      <c r="A21991" s="257"/>
      <c r="B21991" s="258" t="s">
        <v>14</v>
      </c>
    </row>
    <row r="21992">
      <c r="A21992" s="257"/>
      <c r="B21992" s="258" t="s">
        <v>14</v>
      </c>
    </row>
    <row r="21993">
      <c r="A21993" s="257"/>
      <c r="B21993" s="258" t="s">
        <v>14</v>
      </c>
    </row>
    <row r="21994">
      <c r="A21994" s="257"/>
      <c r="B21994" s="258" t="s">
        <v>14</v>
      </c>
    </row>
    <row r="21995">
      <c r="A21995" s="257"/>
      <c r="B21995" s="258" t="s">
        <v>14</v>
      </c>
    </row>
    <row r="21996">
      <c r="A21996" s="257"/>
      <c r="B21996" s="258" t="s">
        <v>14</v>
      </c>
    </row>
    <row r="21997">
      <c r="A21997" s="257"/>
      <c r="B21997" s="258" t="s">
        <v>14</v>
      </c>
    </row>
    <row r="21998">
      <c r="A21998" s="257"/>
      <c r="B21998" s="258" t="s">
        <v>14</v>
      </c>
    </row>
    <row r="21999">
      <c r="A21999" s="257"/>
      <c r="B21999" s="258" t="s">
        <v>14</v>
      </c>
    </row>
    <row r="22000">
      <c r="A22000" s="257"/>
      <c r="B22000" s="258" t="s">
        <v>14</v>
      </c>
    </row>
    <row r="22001">
      <c r="A22001" s="257"/>
      <c r="B22001" s="258" t="s">
        <v>14</v>
      </c>
    </row>
    <row r="22002">
      <c r="A22002" s="257"/>
      <c r="B22002" s="258" t="s">
        <v>14</v>
      </c>
    </row>
    <row r="22003">
      <c r="A22003" s="257"/>
      <c r="B22003" s="258" t="s">
        <v>14</v>
      </c>
    </row>
    <row r="22004">
      <c r="A22004" s="257"/>
      <c r="B22004" s="258" t="s">
        <v>14</v>
      </c>
    </row>
    <row r="22005">
      <c r="A22005" s="257"/>
      <c r="B22005" s="258" t="s">
        <v>14</v>
      </c>
    </row>
    <row r="22006">
      <c r="A22006" s="257"/>
      <c r="B22006" s="258" t="s">
        <v>14</v>
      </c>
    </row>
    <row r="22007">
      <c r="A22007" s="257"/>
      <c r="B22007" s="258" t="s">
        <v>14</v>
      </c>
    </row>
    <row r="22008">
      <c r="A22008" s="257"/>
      <c r="B22008" s="258" t="s">
        <v>14</v>
      </c>
    </row>
    <row r="22009">
      <c r="A22009" s="257"/>
      <c r="B22009" s="258" t="s">
        <v>14</v>
      </c>
    </row>
    <row r="22010">
      <c r="A22010" s="257"/>
      <c r="B22010" s="258" t="s">
        <v>14</v>
      </c>
    </row>
    <row r="22011">
      <c r="A22011" s="257"/>
      <c r="B22011" s="258" t="s">
        <v>14</v>
      </c>
    </row>
    <row r="22012">
      <c r="A22012" s="257"/>
      <c r="B22012" s="258" t="s">
        <v>14</v>
      </c>
    </row>
    <row r="22013">
      <c r="A22013" s="257"/>
      <c r="B22013" s="258" t="s">
        <v>14</v>
      </c>
    </row>
    <row r="22014">
      <c r="A22014" s="257"/>
      <c r="B22014" s="258" t="s">
        <v>14</v>
      </c>
    </row>
    <row r="22015">
      <c r="A22015" s="257"/>
      <c r="B22015" s="258" t="s">
        <v>14</v>
      </c>
    </row>
    <row r="22016">
      <c r="A22016" s="257"/>
      <c r="B22016" s="258" t="s">
        <v>14</v>
      </c>
    </row>
    <row r="22017">
      <c r="A22017" s="257"/>
      <c r="B22017" s="258" t="s">
        <v>14</v>
      </c>
    </row>
    <row r="22018">
      <c r="A22018" s="257"/>
      <c r="B22018" s="258" t="s">
        <v>14</v>
      </c>
    </row>
    <row r="22019">
      <c r="A22019" s="257"/>
      <c r="B22019" s="258" t="s">
        <v>14</v>
      </c>
    </row>
    <row r="22020">
      <c r="A22020" s="257"/>
      <c r="B22020" s="258" t="s">
        <v>14</v>
      </c>
    </row>
    <row r="22021">
      <c r="A22021" s="257"/>
      <c r="B22021" s="258" t="s">
        <v>14</v>
      </c>
    </row>
    <row r="22022">
      <c r="A22022" s="257"/>
      <c r="B22022" s="258" t="s">
        <v>14</v>
      </c>
    </row>
    <row r="22023">
      <c r="A22023" s="257"/>
      <c r="B22023" s="258" t="s">
        <v>14</v>
      </c>
    </row>
    <row r="22024">
      <c r="A22024" s="257"/>
      <c r="B22024" s="258" t="s">
        <v>14</v>
      </c>
    </row>
    <row r="22025">
      <c r="A22025" s="257"/>
      <c r="B22025" s="258" t="s">
        <v>14</v>
      </c>
    </row>
    <row r="22026">
      <c r="A22026" s="257"/>
      <c r="B22026" s="258" t="s">
        <v>14</v>
      </c>
    </row>
    <row r="22027">
      <c r="A22027" s="257"/>
      <c r="B22027" s="258" t="s">
        <v>14</v>
      </c>
    </row>
    <row r="22028">
      <c r="A22028" s="257"/>
      <c r="B22028" s="258" t="s">
        <v>14</v>
      </c>
    </row>
    <row r="22029">
      <c r="A22029" s="257"/>
      <c r="B22029" s="258" t="s">
        <v>14</v>
      </c>
    </row>
    <row r="22030">
      <c r="A22030" s="257"/>
      <c r="B22030" s="258" t="s">
        <v>14</v>
      </c>
    </row>
    <row r="22031">
      <c r="A22031" s="257"/>
      <c r="B22031" s="258" t="s">
        <v>14</v>
      </c>
    </row>
    <row r="22032">
      <c r="A22032" s="257"/>
      <c r="B22032" s="258" t="s">
        <v>14</v>
      </c>
    </row>
    <row r="22033">
      <c r="A22033" s="257"/>
      <c r="B22033" s="258" t="s">
        <v>14</v>
      </c>
    </row>
    <row r="22034">
      <c r="A22034" s="257"/>
      <c r="B22034" s="258" t="s">
        <v>14</v>
      </c>
    </row>
    <row r="22035">
      <c r="A22035" s="257"/>
      <c r="B22035" s="258" t="s">
        <v>14</v>
      </c>
    </row>
    <row r="22036">
      <c r="A22036" s="257"/>
      <c r="B22036" s="258" t="s">
        <v>14</v>
      </c>
    </row>
    <row r="22037">
      <c r="A22037" s="257"/>
      <c r="B22037" s="258" t="s">
        <v>14</v>
      </c>
    </row>
    <row r="22038">
      <c r="A22038" s="257"/>
      <c r="B22038" s="258" t="s">
        <v>14</v>
      </c>
    </row>
    <row r="22039">
      <c r="A22039" s="257"/>
      <c r="B22039" s="258" t="s">
        <v>14</v>
      </c>
    </row>
    <row r="22040">
      <c r="A22040" s="257"/>
      <c r="B22040" s="258" t="s">
        <v>14</v>
      </c>
    </row>
    <row r="22041">
      <c r="A22041" s="257"/>
      <c r="B22041" s="258" t="s">
        <v>14</v>
      </c>
    </row>
    <row r="22042">
      <c r="A22042" s="257"/>
      <c r="B22042" s="258" t="s">
        <v>14</v>
      </c>
    </row>
    <row r="22043">
      <c r="A22043" s="257"/>
      <c r="B22043" s="258" t="s">
        <v>14</v>
      </c>
    </row>
    <row r="22044">
      <c r="A22044" s="257"/>
      <c r="B22044" s="258" t="s">
        <v>14</v>
      </c>
    </row>
    <row r="22045">
      <c r="A22045" s="257"/>
      <c r="B22045" s="258" t="s">
        <v>14</v>
      </c>
    </row>
    <row r="22046">
      <c r="A22046" s="257"/>
      <c r="B22046" s="258" t="s">
        <v>14</v>
      </c>
    </row>
    <row r="22047">
      <c r="A22047" s="257"/>
      <c r="B22047" s="258" t="s">
        <v>14</v>
      </c>
    </row>
    <row r="22048">
      <c r="A22048" s="257"/>
      <c r="B22048" s="258" t="s">
        <v>14</v>
      </c>
    </row>
    <row r="22049">
      <c r="A22049" s="257"/>
      <c r="B22049" s="258" t="s">
        <v>14</v>
      </c>
    </row>
    <row r="22050">
      <c r="A22050" s="257"/>
      <c r="B22050" s="258" t="s">
        <v>14</v>
      </c>
    </row>
    <row r="22051">
      <c r="A22051" s="257"/>
      <c r="B22051" s="258" t="s">
        <v>14</v>
      </c>
    </row>
    <row r="22052">
      <c r="A22052" s="257"/>
      <c r="B22052" s="258" t="s">
        <v>14</v>
      </c>
    </row>
    <row r="22053">
      <c r="A22053" s="257"/>
      <c r="B22053" s="258" t="s">
        <v>14</v>
      </c>
    </row>
    <row r="22054">
      <c r="A22054" s="257"/>
      <c r="B22054" s="258" t="s">
        <v>14</v>
      </c>
    </row>
    <row r="22055">
      <c r="A22055" s="257"/>
      <c r="B22055" s="258" t="s">
        <v>14</v>
      </c>
    </row>
    <row r="22056">
      <c r="A22056" s="257"/>
      <c r="B22056" s="258" t="s">
        <v>14</v>
      </c>
    </row>
    <row r="22057">
      <c r="A22057" s="257"/>
      <c r="B22057" s="258" t="s">
        <v>14</v>
      </c>
    </row>
    <row r="22058">
      <c r="A22058" s="257"/>
      <c r="B22058" s="258" t="s">
        <v>14</v>
      </c>
    </row>
    <row r="22059">
      <c r="A22059" s="257"/>
      <c r="B22059" s="258" t="s">
        <v>14</v>
      </c>
    </row>
    <row r="22060">
      <c r="A22060" s="257"/>
      <c r="B22060" s="258" t="s">
        <v>14</v>
      </c>
    </row>
    <row r="22061">
      <c r="A22061" s="257"/>
      <c r="B22061" s="258" t="s">
        <v>14</v>
      </c>
    </row>
    <row r="22062">
      <c r="A22062" s="257"/>
      <c r="B22062" s="258" t="s">
        <v>14</v>
      </c>
    </row>
    <row r="22063">
      <c r="A22063" s="257"/>
      <c r="B22063" s="258" t="s">
        <v>14</v>
      </c>
    </row>
    <row r="22064">
      <c r="A22064" s="257"/>
      <c r="B22064" s="258" t="s">
        <v>14</v>
      </c>
    </row>
    <row r="22065">
      <c r="A22065" s="257"/>
      <c r="B22065" s="258" t="s">
        <v>14</v>
      </c>
    </row>
    <row r="22066">
      <c r="A22066" s="257"/>
      <c r="B22066" s="258" t="s">
        <v>14</v>
      </c>
    </row>
    <row r="22067">
      <c r="A22067" s="257"/>
      <c r="B22067" s="258" t="s">
        <v>14</v>
      </c>
    </row>
    <row r="22068">
      <c r="A22068" s="257"/>
      <c r="B22068" s="258" t="s">
        <v>14</v>
      </c>
    </row>
    <row r="22069">
      <c r="A22069" s="257"/>
      <c r="B22069" s="258" t="s">
        <v>14</v>
      </c>
    </row>
    <row r="22070">
      <c r="A22070" s="257"/>
      <c r="B22070" s="258" t="s">
        <v>14</v>
      </c>
    </row>
    <row r="22071">
      <c r="A22071" s="257"/>
      <c r="B22071" s="258" t="s">
        <v>14</v>
      </c>
    </row>
    <row r="22072">
      <c r="A22072" s="257"/>
      <c r="B22072" s="258" t="s">
        <v>14</v>
      </c>
    </row>
    <row r="22073">
      <c r="A22073" s="257"/>
      <c r="B22073" s="258" t="s">
        <v>14</v>
      </c>
    </row>
    <row r="22074">
      <c r="A22074" s="257"/>
      <c r="B22074" s="258" t="s">
        <v>14</v>
      </c>
    </row>
    <row r="22075">
      <c r="A22075" s="257"/>
      <c r="B22075" s="258" t="s">
        <v>14</v>
      </c>
    </row>
    <row r="22076">
      <c r="A22076" s="257"/>
      <c r="B22076" s="258" t="s">
        <v>14</v>
      </c>
    </row>
    <row r="22077">
      <c r="A22077" s="257"/>
      <c r="B22077" s="258" t="s">
        <v>14</v>
      </c>
    </row>
    <row r="22078">
      <c r="A22078" s="257"/>
      <c r="B22078" s="258" t="s">
        <v>14</v>
      </c>
    </row>
    <row r="22079">
      <c r="A22079" s="257"/>
      <c r="B22079" s="258" t="s">
        <v>14</v>
      </c>
    </row>
    <row r="22080">
      <c r="A22080" s="257"/>
      <c r="B22080" s="258" t="s">
        <v>14</v>
      </c>
    </row>
    <row r="22081">
      <c r="A22081" s="257"/>
      <c r="B22081" s="258" t="s">
        <v>14</v>
      </c>
    </row>
    <row r="22082">
      <c r="A22082" s="257"/>
      <c r="B22082" s="258" t="s">
        <v>14</v>
      </c>
    </row>
    <row r="22083">
      <c r="A22083" s="257"/>
      <c r="B22083" s="258" t="s">
        <v>14</v>
      </c>
    </row>
    <row r="22084">
      <c r="A22084" s="257"/>
      <c r="B22084" s="258" t="s">
        <v>14</v>
      </c>
    </row>
    <row r="22085">
      <c r="A22085" s="257"/>
      <c r="B22085" s="258" t="s">
        <v>14</v>
      </c>
    </row>
    <row r="22086">
      <c r="A22086" s="257"/>
      <c r="B22086" s="258" t="s">
        <v>14</v>
      </c>
    </row>
    <row r="22087">
      <c r="A22087" s="257"/>
      <c r="B22087" s="258" t="s">
        <v>14</v>
      </c>
    </row>
    <row r="22088">
      <c r="A22088" s="257"/>
      <c r="B22088" s="258" t="s">
        <v>14</v>
      </c>
    </row>
    <row r="22089">
      <c r="A22089" s="257"/>
      <c r="B22089" s="258" t="s">
        <v>14</v>
      </c>
    </row>
    <row r="22090">
      <c r="A22090" s="257"/>
      <c r="B22090" s="258" t="s">
        <v>14</v>
      </c>
    </row>
    <row r="22091">
      <c r="A22091" s="257"/>
      <c r="B22091" s="258" t="s">
        <v>14</v>
      </c>
    </row>
    <row r="22092">
      <c r="A22092" s="257"/>
      <c r="B22092" s="258" t="s">
        <v>14</v>
      </c>
    </row>
    <row r="22093">
      <c r="A22093" s="257"/>
      <c r="B22093" s="258" t="s">
        <v>14</v>
      </c>
    </row>
    <row r="22094">
      <c r="A22094" s="257"/>
      <c r="B22094" s="258" t="s">
        <v>14</v>
      </c>
    </row>
    <row r="22095">
      <c r="A22095" s="257"/>
      <c r="B22095" s="258" t="s">
        <v>14</v>
      </c>
    </row>
    <row r="22096">
      <c r="A22096" s="257"/>
      <c r="B22096" s="258" t="s">
        <v>14</v>
      </c>
    </row>
    <row r="22097">
      <c r="A22097" s="257"/>
      <c r="B22097" s="258" t="s">
        <v>14</v>
      </c>
    </row>
    <row r="22098">
      <c r="A22098" s="257"/>
      <c r="B22098" s="258" t="s">
        <v>14</v>
      </c>
    </row>
    <row r="22099">
      <c r="A22099" s="257"/>
      <c r="B22099" s="258" t="s">
        <v>14</v>
      </c>
    </row>
    <row r="22100">
      <c r="A22100" s="257"/>
      <c r="B22100" s="258" t="s">
        <v>14</v>
      </c>
    </row>
    <row r="22101">
      <c r="A22101" s="257"/>
      <c r="B22101" s="258" t="s">
        <v>14</v>
      </c>
    </row>
    <row r="22102">
      <c r="A22102" s="257"/>
      <c r="B22102" s="258" t="s">
        <v>14</v>
      </c>
    </row>
    <row r="22103">
      <c r="A22103" s="257"/>
      <c r="B22103" s="258" t="s">
        <v>14</v>
      </c>
    </row>
    <row r="22104">
      <c r="A22104" s="257"/>
      <c r="B22104" s="258" t="s">
        <v>14</v>
      </c>
    </row>
    <row r="22105">
      <c r="A22105" s="257"/>
      <c r="B22105" s="258" t="s">
        <v>14</v>
      </c>
    </row>
    <row r="22106">
      <c r="A22106" s="257"/>
      <c r="B22106" s="258" t="s">
        <v>14</v>
      </c>
    </row>
    <row r="22107">
      <c r="A22107" s="257"/>
      <c r="B22107" s="258" t="s">
        <v>14</v>
      </c>
    </row>
    <row r="22108">
      <c r="A22108" s="257"/>
      <c r="B22108" s="258" t="s">
        <v>14</v>
      </c>
    </row>
    <row r="22109">
      <c r="A22109" s="257"/>
      <c r="B22109" s="258" t="s">
        <v>14</v>
      </c>
    </row>
    <row r="22110">
      <c r="A22110" s="257"/>
      <c r="B22110" s="258" t="s">
        <v>14</v>
      </c>
    </row>
    <row r="22111">
      <c r="A22111" s="257"/>
      <c r="B22111" s="258" t="s">
        <v>14</v>
      </c>
    </row>
    <row r="22112">
      <c r="A22112" s="257"/>
      <c r="B22112" s="258" t="s">
        <v>14</v>
      </c>
    </row>
    <row r="22113">
      <c r="A22113" s="257"/>
      <c r="B22113" s="258" t="s">
        <v>14</v>
      </c>
    </row>
    <row r="22114">
      <c r="A22114" s="257"/>
      <c r="B22114" s="258" t="s">
        <v>14</v>
      </c>
    </row>
    <row r="22115">
      <c r="A22115" s="257"/>
      <c r="B22115" s="258" t="s">
        <v>14</v>
      </c>
    </row>
    <row r="22116">
      <c r="A22116" s="257"/>
      <c r="B22116" s="258" t="s">
        <v>14</v>
      </c>
    </row>
    <row r="22117">
      <c r="A22117" s="257"/>
      <c r="B22117" s="258" t="s">
        <v>14</v>
      </c>
    </row>
    <row r="22118">
      <c r="A22118" s="257"/>
      <c r="B22118" s="258" t="s">
        <v>14</v>
      </c>
    </row>
    <row r="22119">
      <c r="A22119" s="257"/>
      <c r="B22119" s="258" t="s">
        <v>14</v>
      </c>
    </row>
    <row r="22120">
      <c r="A22120" s="257"/>
      <c r="B22120" s="258" t="s">
        <v>14</v>
      </c>
    </row>
    <row r="22121">
      <c r="A22121" s="257"/>
      <c r="B22121" s="258" t="s">
        <v>14</v>
      </c>
    </row>
    <row r="22122">
      <c r="A22122" s="257"/>
      <c r="B22122" s="258" t="s">
        <v>14</v>
      </c>
    </row>
    <row r="22123">
      <c r="A22123" s="257"/>
      <c r="B22123" s="258" t="s">
        <v>14</v>
      </c>
    </row>
    <row r="22124">
      <c r="A22124" s="257"/>
      <c r="B22124" s="258" t="s">
        <v>14</v>
      </c>
    </row>
    <row r="22125">
      <c r="A22125" s="257"/>
      <c r="B22125" s="258" t="s">
        <v>14</v>
      </c>
    </row>
    <row r="22126">
      <c r="A22126" s="257"/>
      <c r="B22126" s="258" t="s">
        <v>14</v>
      </c>
    </row>
    <row r="22127">
      <c r="A22127" s="257"/>
      <c r="B22127" s="258" t="s">
        <v>14</v>
      </c>
    </row>
    <row r="22128">
      <c r="A22128" s="257"/>
      <c r="B22128" s="258" t="s">
        <v>14</v>
      </c>
    </row>
    <row r="22129">
      <c r="A22129" s="257"/>
      <c r="B22129" s="258" t="s">
        <v>14</v>
      </c>
    </row>
    <row r="22130">
      <c r="A22130" s="257"/>
      <c r="B22130" s="258" t="s">
        <v>14</v>
      </c>
    </row>
    <row r="22131">
      <c r="A22131" s="257"/>
      <c r="B22131" s="258" t="s">
        <v>14</v>
      </c>
    </row>
    <row r="22132">
      <c r="A22132" s="257"/>
      <c r="B22132" s="258" t="s">
        <v>14</v>
      </c>
    </row>
    <row r="22133">
      <c r="A22133" s="257"/>
      <c r="B22133" s="258" t="s">
        <v>14</v>
      </c>
    </row>
    <row r="22134">
      <c r="A22134" s="257"/>
      <c r="B22134" s="258" t="s">
        <v>14</v>
      </c>
    </row>
    <row r="22135">
      <c r="A22135" s="257"/>
      <c r="B22135" s="258" t="s">
        <v>14</v>
      </c>
    </row>
    <row r="22136">
      <c r="A22136" s="257"/>
      <c r="B22136" s="258" t="s">
        <v>14</v>
      </c>
    </row>
    <row r="22137">
      <c r="A22137" s="257"/>
      <c r="B22137" s="258" t="s">
        <v>14</v>
      </c>
    </row>
    <row r="22138">
      <c r="A22138" s="257"/>
      <c r="B22138" s="258" t="s">
        <v>14</v>
      </c>
    </row>
    <row r="22139">
      <c r="A22139" s="257"/>
      <c r="B22139" s="258" t="s">
        <v>14</v>
      </c>
    </row>
    <row r="22140">
      <c r="A22140" s="257"/>
      <c r="B22140" s="258" t="s">
        <v>14</v>
      </c>
    </row>
    <row r="22141">
      <c r="A22141" s="257"/>
      <c r="B22141" s="258" t="s">
        <v>14</v>
      </c>
    </row>
    <row r="22142">
      <c r="A22142" s="257"/>
      <c r="B22142" s="258" t="s">
        <v>14</v>
      </c>
    </row>
    <row r="22143">
      <c r="A22143" s="257"/>
      <c r="B22143" s="258" t="s">
        <v>14</v>
      </c>
    </row>
    <row r="22144">
      <c r="A22144" s="257"/>
      <c r="B22144" s="258" t="s">
        <v>14</v>
      </c>
    </row>
    <row r="22145">
      <c r="A22145" s="257"/>
      <c r="B22145" s="258" t="s">
        <v>14</v>
      </c>
    </row>
    <row r="22146">
      <c r="A22146" s="257"/>
      <c r="B22146" s="258" t="s">
        <v>14</v>
      </c>
    </row>
    <row r="22147">
      <c r="A22147" s="257"/>
      <c r="B22147" s="258" t="s">
        <v>14</v>
      </c>
    </row>
    <row r="22148">
      <c r="A22148" s="257"/>
      <c r="B22148" s="258" t="s">
        <v>14</v>
      </c>
    </row>
    <row r="22149">
      <c r="A22149" s="257"/>
      <c r="B22149" s="258" t="s">
        <v>14</v>
      </c>
    </row>
    <row r="22150">
      <c r="A22150" s="257"/>
      <c r="B22150" s="258" t="s">
        <v>14</v>
      </c>
    </row>
    <row r="22151">
      <c r="A22151" s="257"/>
      <c r="B22151" s="258" t="s">
        <v>14</v>
      </c>
    </row>
    <row r="22152">
      <c r="A22152" s="257"/>
      <c r="B22152" s="258" t="s">
        <v>14</v>
      </c>
    </row>
    <row r="22153">
      <c r="A22153" s="257"/>
      <c r="B22153" s="258" t="s">
        <v>14</v>
      </c>
    </row>
    <row r="22154">
      <c r="A22154" s="257"/>
      <c r="B22154" s="258" t="s">
        <v>14</v>
      </c>
    </row>
    <row r="22155">
      <c r="A22155" s="257"/>
      <c r="B22155" s="258" t="s">
        <v>14</v>
      </c>
    </row>
    <row r="22156">
      <c r="A22156" s="257"/>
      <c r="B22156" s="258" t="s">
        <v>14</v>
      </c>
    </row>
    <row r="22157">
      <c r="A22157" s="257"/>
      <c r="B22157" s="258" t="s">
        <v>14</v>
      </c>
    </row>
    <row r="22158">
      <c r="A22158" s="257"/>
      <c r="B22158" s="258" t="s">
        <v>14</v>
      </c>
    </row>
    <row r="22159">
      <c r="A22159" s="257"/>
      <c r="B22159" s="258" t="s">
        <v>14</v>
      </c>
    </row>
    <row r="22160">
      <c r="A22160" s="257"/>
      <c r="B22160" s="258" t="s">
        <v>14</v>
      </c>
    </row>
    <row r="22161">
      <c r="A22161" s="257"/>
      <c r="B22161" s="258" t="s">
        <v>14</v>
      </c>
    </row>
    <row r="22162">
      <c r="A22162" s="257"/>
      <c r="B22162" s="258" t="s">
        <v>14</v>
      </c>
    </row>
    <row r="22163">
      <c r="A22163" s="257"/>
      <c r="B22163" s="258" t="s">
        <v>14</v>
      </c>
    </row>
    <row r="22164">
      <c r="A22164" s="257"/>
      <c r="B22164" s="258" t="s">
        <v>14</v>
      </c>
    </row>
    <row r="22165">
      <c r="A22165" s="257"/>
      <c r="B22165" s="258" t="s">
        <v>14</v>
      </c>
    </row>
    <row r="22166">
      <c r="A22166" s="257"/>
      <c r="B22166" s="258" t="s">
        <v>14</v>
      </c>
    </row>
    <row r="22167">
      <c r="A22167" s="257"/>
      <c r="B22167" s="258" t="s">
        <v>14</v>
      </c>
    </row>
    <row r="22168">
      <c r="A22168" s="257"/>
      <c r="B22168" s="258" t="s">
        <v>14</v>
      </c>
    </row>
    <row r="22169">
      <c r="A22169" s="257"/>
      <c r="B22169" s="258" t="s">
        <v>14</v>
      </c>
    </row>
    <row r="22170">
      <c r="A22170" s="257"/>
      <c r="B22170" s="258" t="s">
        <v>14</v>
      </c>
    </row>
    <row r="22171">
      <c r="A22171" s="257"/>
      <c r="B22171" s="258" t="s">
        <v>14</v>
      </c>
    </row>
    <row r="22172">
      <c r="A22172" s="257"/>
      <c r="B22172" s="258" t="s">
        <v>14</v>
      </c>
    </row>
    <row r="22173">
      <c r="A22173" s="257"/>
      <c r="B22173" s="258" t="s">
        <v>14</v>
      </c>
    </row>
    <row r="22174">
      <c r="A22174" s="257"/>
      <c r="B22174" s="258" t="s">
        <v>14</v>
      </c>
    </row>
    <row r="22175">
      <c r="A22175" s="257"/>
      <c r="B22175" s="258" t="s">
        <v>14</v>
      </c>
    </row>
    <row r="22176">
      <c r="A22176" s="257"/>
      <c r="B22176" s="258" t="s">
        <v>14</v>
      </c>
    </row>
    <row r="22177">
      <c r="A22177" s="257"/>
      <c r="B22177" s="258" t="s">
        <v>14</v>
      </c>
    </row>
    <row r="22178">
      <c r="A22178" s="257"/>
      <c r="B22178" s="258" t="s">
        <v>14</v>
      </c>
    </row>
    <row r="22179">
      <c r="A22179" s="257"/>
      <c r="B22179" s="258" t="s">
        <v>14</v>
      </c>
    </row>
    <row r="22180">
      <c r="A22180" s="257"/>
      <c r="B22180" s="258" t="s">
        <v>14</v>
      </c>
    </row>
    <row r="22181">
      <c r="A22181" s="257"/>
      <c r="B22181" s="258" t="s">
        <v>14</v>
      </c>
    </row>
    <row r="22182">
      <c r="A22182" s="257"/>
      <c r="B22182" s="258" t="s">
        <v>14</v>
      </c>
    </row>
    <row r="22183">
      <c r="A22183" s="257"/>
      <c r="B22183" s="258" t="s">
        <v>14</v>
      </c>
    </row>
    <row r="22184">
      <c r="A22184" s="257"/>
      <c r="B22184" s="258" t="s">
        <v>14</v>
      </c>
    </row>
    <row r="22185">
      <c r="A22185" s="257"/>
      <c r="B22185" s="258" t="s">
        <v>14</v>
      </c>
    </row>
    <row r="22186">
      <c r="A22186" s="257"/>
      <c r="B22186" s="258" t="s">
        <v>14</v>
      </c>
    </row>
    <row r="22187">
      <c r="A22187" s="257"/>
      <c r="B22187" s="258" t="s">
        <v>14</v>
      </c>
    </row>
    <row r="22188">
      <c r="A22188" s="257"/>
      <c r="B22188" s="258" t="s">
        <v>14</v>
      </c>
    </row>
    <row r="22189">
      <c r="A22189" s="257"/>
      <c r="B22189" s="258" t="s">
        <v>14</v>
      </c>
    </row>
    <row r="22190">
      <c r="A22190" s="257"/>
      <c r="B22190" s="258" t="s">
        <v>14</v>
      </c>
    </row>
    <row r="22191">
      <c r="A22191" s="257"/>
      <c r="B22191" s="258" t="s">
        <v>14</v>
      </c>
    </row>
    <row r="22192">
      <c r="A22192" s="257"/>
      <c r="B22192" s="258" t="s">
        <v>14</v>
      </c>
    </row>
    <row r="22193">
      <c r="A22193" s="257"/>
      <c r="B22193" s="258" t="s">
        <v>14</v>
      </c>
    </row>
    <row r="22194">
      <c r="A22194" s="257"/>
      <c r="B22194" s="258" t="s">
        <v>14</v>
      </c>
    </row>
    <row r="22195">
      <c r="A22195" s="257"/>
      <c r="B22195" s="258" t="s">
        <v>14</v>
      </c>
    </row>
    <row r="22196">
      <c r="A22196" s="257"/>
      <c r="B22196" s="258" t="s">
        <v>14</v>
      </c>
    </row>
    <row r="22197">
      <c r="A22197" s="257"/>
      <c r="B22197" s="258" t="s">
        <v>14</v>
      </c>
    </row>
    <row r="22198">
      <c r="A22198" s="257"/>
      <c r="B22198" s="258" t="s">
        <v>14</v>
      </c>
    </row>
    <row r="22199">
      <c r="A22199" s="257"/>
      <c r="B22199" s="258" t="s">
        <v>14</v>
      </c>
    </row>
    <row r="22200">
      <c r="A22200" s="257"/>
      <c r="B22200" s="258" t="s">
        <v>14</v>
      </c>
    </row>
    <row r="22201">
      <c r="A22201" s="257"/>
      <c r="B22201" s="258" t="s">
        <v>14</v>
      </c>
    </row>
    <row r="22202">
      <c r="A22202" s="257"/>
      <c r="B22202" s="258" t="s">
        <v>14</v>
      </c>
    </row>
    <row r="22203">
      <c r="A22203" s="257"/>
      <c r="B22203" s="258" t="s">
        <v>14</v>
      </c>
    </row>
    <row r="22204">
      <c r="A22204" s="257"/>
      <c r="B22204" s="258" t="s">
        <v>14</v>
      </c>
    </row>
    <row r="22205">
      <c r="A22205" s="257"/>
      <c r="B22205" s="258" t="s">
        <v>14</v>
      </c>
    </row>
    <row r="22206">
      <c r="A22206" s="257"/>
      <c r="B22206" s="258" t="s">
        <v>14</v>
      </c>
    </row>
    <row r="22207">
      <c r="A22207" s="257"/>
      <c r="B22207" s="258" t="s">
        <v>14</v>
      </c>
    </row>
    <row r="22208">
      <c r="A22208" s="257"/>
      <c r="B22208" s="258" t="s">
        <v>14</v>
      </c>
    </row>
    <row r="22209">
      <c r="A22209" s="257"/>
      <c r="B22209" s="258" t="s">
        <v>14</v>
      </c>
    </row>
    <row r="22210">
      <c r="A22210" s="257"/>
      <c r="B22210" s="258" t="s">
        <v>14</v>
      </c>
    </row>
    <row r="22211">
      <c r="A22211" s="257"/>
      <c r="B22211" s="258" t="s">
        <v>14</v>
      </c>
    </row>
    <row r="22212">
      <c r="A22212" s="257"/>
      <c r="B22212" s="258" t="s">
        <v>14</v>
      </c>
    </row>
    <row r="22213">
      <c r="A22213" s="257"/>
      <c r="B22213" s="258" t="s">
        <v>14</v>
      </c>
    </row>
    <row r="22214">
      <c r="A22214" s="257"/>
      <c r="B22214" s="258" t="s">
        <v>14</v>
      </c>
    </row>
    <row r="22215">
      <c r="A22215" s="257"/>
      <c r="B22215" s="258" t="s">
        <v>14</v>
      </c>
    </row>
    <row r="22216">
      <c r="A22216" s="257"/>
      <c r="B22216" s="258" t="s">
        <v>14</v>
      </c>
    </row>
    <row r="22217">
      <c r="A22217" s="257"/>
      <c r="B22217" s="258" t="s">
        <v>14</v>
      </c>
    </row>
    <row r="22218">
      <c r="A22218" s="257"/>
      <c r="B22218" s="258" t="s">
        <v>14</v>
      </c>
    </row>
    <row r="22219">
      <c r="A22219" s="257"/>
      <c r="B22219" s="258" t="s">
        <v>14</v>
      </c>
    </row>
    <row r="22220">
      <c r="A22220" s="257"/>
      <c r="B22220" s="258" t="s">
        <v>14</v>
      </c>
    </row>
    <row r="22221">
      <c r="A22221" s="257"/>
      <c r="B22221" s="258" t="s">
        <v>14</v>
      </c>
    </row>
    <row r="22222">
      <c r="A22222" s="257"/>
      <c r="B22222" s="258" t="s">
        <v>14</v>
      </c>
    </row>
    <row r="22223">
      <c r="A22223" s="257"/>
      <c r="B22223" s="258" t="s">
        <v>14</v>
      </c>
    </row>
    <row r="22224">
      <c r="A22224" s="257"/>
      <c r="B22224" s="258" t="s">
        <v>14</v>
      </c>
    </row>
    <row r="22225">
      <c r="A22225" s="257"/>
      <c r="B22225" s="258" t="s">
        <v>14</v>
      </c>
    </row>
    <row r="22226">
      <c r="A22226" s="257"/>
      <c r="B22226" s="258" t="s">
        <v>14</v>
      </c>
    </row>
    <row r="22227">
      <c r="A22227" s="257"/>
      <c r="B22227" s="258" t="s">
        <v>14</v>
      </c>
    </row>
    <row r="22228">
      <c r="A22228" s="257"/>
      <c r="B22228" s="258" t="s">
        <v>14</v>
      </c>
    </row>
    <row r="22229">
      <c r="A22229" s="257"/>
      <c r="B22229" s="258" t="s">
        <v>14</v>
      </c>
    </row>
    <row r="22230">
      <c r="A22230" s="257"/>
      <c r="B22230" s="258" t="s">
        <v>14</v>
      </c>
    </row>
    <row r="22231">
      <c r="A22231" s="257"/>
      <c r="B22231" s="258" t="s">
        <v>14</v>
      </c>
    </row>
    <row r="22232">
      <c r="A22232" s="257"/>
      <c r="B22232" s="258" t="s">
        <v>14</v>
      </c>
    </row>
    <row r="22233">
      <c r="A22233" s="257"/>
      <c r="B22233" s="258" t="s">
        <v>14</v>
      </c>
    </row>
    <row r="22234">
      <c r="A22234" s="257"/>
      <c r="B22234" s="258" t="s">
        <v>14</v>
      </c>
    </row>
    <row r="22235">
      <c r="A22235" s="257"/>
      <c r="B22235" s="258" t="s">
        <v>14</v>
      </c>
    </row>
    <row r="22236">
      <c r="A22236" s="257"/>
      <c r="B22236" s="258" t="s">
        <v>14</v>
      </c>
    </row>
    <row r="22237">
      <c r="A22237" s="257"/>
      <c r="B22237" s="258" t="s">
        <v>14</v>
      </c>
    </row>
    <row r="22238">
      <c r="A22238" s="257"/>
      <c r="B22238" s="258" t="s">
        <v>14</v>
      </c>
    </row>
    <row r="22239">
      <c r="A22239" s="257"/>
      <c r="B22239" s="258" t="s">
        <v>14</v>
      </c>
    </row>
    <row r="22240">
      <c r="A22240" s="257"/>
      <c r="B22240" s="258" t="s">
        <v>14</v>
      </c>
    </row>
    <row r="22241">
      <c r="A22241" s="257"/>
      <c r="B22241" s="258" t="s">
        <v>14</v>
      </c>
    </row>
    <row r="22242">
      <c r="A22242" s="257"/>
      <c r="B22242" s="258" t="s">
        <v>14</v>
      </c>
    </row>
    <row r="22243">
      <c r="A22243" s="257"/>
      <c r="B22243" s="258" t="s">
        <v>14</v>
      </c>
    </row>
    <row r="22244">
      <c r="A22244" s="257"/>
      <c r="B22244" s="258" t="s">
        <v>14</v>
      </c>
    </row>
    <row r="22245">
      <c r="A22245" s="257"/>
      <c r="B22245" s="258" t="s">
        <v>14</v>
      </c>
    </row>
    <row r="22246">
      <c r="A22246" s="257"/>
      <c r="B22246" s="258" t="s">
        <v>14</v>
      </c>
    </row>
    <row r="22247">
      <c r="A22247" s="257"/>
      <c r="B22247" s="258" t="s">
        <v>14</v>
      </c>
    </row>
    <row r="22248">
      <c r="A22248" s="257"/>
      <c r="B22248" s="258" t="s">
        <v>14</v>
      </c>
    </row>
    <row r="22249">
      <c r="A22249" s="257"/>
      <c r="B22249" s="258" t="s">
        <v>14</v>
      </c>
    </row>
    <row r="22250">
      <c r="A22250" s="257"/>
      <c r="B22250" s="258" t="s">
        <v>14</v>
      </c>
    </row>
    <row r="22251">
      <c r="A22251" s="257"/>
      <c r="B22251" s="258" t="s">
        <v>14</v>
      </c>
    </row>
    <row r="22252">
      <c r="A22252" s="257"/>
      <c r="B22252" s="258" t="s">
        <v>14</v>
      </c>
    </row>
    <row r="22253">
      <c r="A22253" s="257"/>
      <c r="B22253" s="258" t="s">
        <v>14</v>
      </c>
    </row>
    <row r="22254">
      <c r="A22254" s="257"/>
      <c r="B22254" s="258" t="s">
        <v>14</v>
      </c>
    </row>
    <row r="22255">
      <c r="A22255" s="257"/>
      <c r="B22255" s="258" t="s">
        <v>14</v>
      </c>
    </row>
    <row r="22256">
      <c r="A22256" s="257"/>
      <c r="B22256" s="258" t="s">
        <v>14</v>
      </c>
    </row>
    <row r="22257">
      <c r="A22257" s="257"/>
      <c r="B22257" s="258" t="s">
        <v>14</v>
      </c>
    </row>
    <row r="22258">
      <c r="A22258" s="257"/>
      <c r="B22258" s="258" t="s">
        <v>14</v>
      </c>
    </row>
    <row r="22259">
      <c r="A22259" s="257"/>
      <c r="B22259" s="258" t="s">
        <v>14</v>
      </c>
    </row>
    <row r="22260">
      <c r="A22260" s="257"/>
      <c r="B22260" s="258" t="s">
        <v>14</v>
      </c>
    </row>
    <row r="22261">
      <c r="A22261" s="257"/>
      <c r="B22261" s="258" t="s">
        <v>14</v>
      </c>
    </row>
    <row r="22262">
      <c r="A22262" s="257"/>
      <c r="B22262" s="258" t="s">
        <v>14</v>
      </c>
    </row>
    <row r="22263">
      <c r="A22263" s="257"/>
      <c r="B22263" s="258" t="s">
        <v>14</v>
      </c>
    </row>
    <row r="22264">
      <c r="A22264" s="257"/>
      <c r="B22264" s="258" t="s">
        <v>14</v>
      </c>
    </row>
    <row r="22265">
      <c r="A22265" s="257"/>
      <c r="B22265" s="258" t="s">
        <v>14</v>
      </c>
    </row>
    <row r="22266">
      <c r="A22266" s="257"/>
      <c r="B22266" s="258" t="s">
        <v>14</v>
      </c>
    </row>
    <row r="22267">
      <c r="A22267" s="257"/>
      <c r="B22267" s="258" t="s">
        <v>14</v>
      </c>
    </row>
    <row r="22268">
      <c r="A22268" s="257"/>
      <c r="B22268" s="258" t="s">
        <v>14</v>
      </c>
    </row>
    <row r="22269">
      <c r="A22269" s="257"/>
      <c r="B22269" s="258" t="s">
        <v>14</v>
      </c>
    </row>
    <row r="22270">
      <c r="A22270" s="257"/>
      <c r="B22270" s="258" t="s">
        <v>14</v>
      </c>
    </row>
    <row r="22271">
      <c r="A22271" s="257"/>
      <c r="B22271" s="258" t="s">
        <v>14</v>
      </c>
    </row>
    <row r="22272">
      <c r="A22272" s="257"/>
      <c r="B22272" s="258" t="s">
        <v>14</v>
      </c>
    </row>
    <row r="22273">
      <c r="A22273" s="257"/>
      <c r="B22273" s="258" t="s">
        <v>14</v>
      </c>
    </row>
    <row r="22274">
      <c r="A22274" s="257"/>
      <c r="B22274" s="258" t="s">
        <v>14</v>
      </c>
    </row>
    <row r="22275">
      <c r="A22275" s="257"/>
      <c r="B22275" s="258" t="s">
        <v>14</v>
      </c>
    </row>
    <row r="22276">
      <c r="A22276" s="257"/>
      <c r="B22276" s="258" t="s">
        <v>14</v>
      </c>
    </row>
    <row r="22277">
      <c r="A22277" s="257"/>
      <c r="B22277" s="258" t="s">
        <v>14</v>
      </c>
    </row>
    <row r="22278">
      <c r="A22278" s="257"/>
      <c r="B22278" s="258" t="s">
        <v>14</v>
      </c>
    </row>
    <row r="22279">
      <c r="A22279" s="257"/>
      <c r="B22279" s="258" t="s">
        <v>14</v>
      </c>
    </row>
    <row r="22280">
      <c r="A22280" s="257"/>
      <c r="B22280" s="258" t="s">
        <v>14</v>
      </c>
    </row>
    <row r="22281">
      <c r="A22281" s="257"/>
      <c r="B22281" s="258" t="s">
        <v>14</v>
      </c>
    </row>
    <row r="22282">
      <c r="A22282" s="257"/>
      <c r="B22282" s="258" t="s">
        <v>14</v>
      </c>
    </row>
    <row r="22283">
      <c r="A22283" s="257"/>
      <c r="B22283" s="258" t="s">
        <v>14</v>
      </c>
    </row>
    <row r="22284">
      <c r="A22284" s="257"/>
      <c r="B22284" s="258" t="s">
        <v>14</v>
      </c>
    </row>
    <row r="22285">
      <c r="A22285" s="257"/>
      <c r="B22285" s="258" t="s">
        <v>14</v>
      </c>
    </row>
    <row r="22286">
      <c r="A22286" s="257"/>
      <c r="B22286" s="258" t="s">
        <v>14</v>
      </c>
    </row>
    <row r="22287">
      <c r="A22287" s="257"/>
      <c r="B22287" s="258" t="s">
        <v>14</v>
      </c>
    </row>
    <row r="22288">
      <c r="A22288" s="257"/>
      <c r="B22288" s="258" t="s">
        <v>14</v>
      </c>
    </row>
    <row r="22289">
      <c r="A22289" s="257"/>
      <c r="B22289" s="258" t="s">
        <v>14</v>
      </c>
    </row>
    <row r="22290">
      <c r="A22290" s="257"/>
      <c r="B22290" s="258" t="s">
        <v>14</v>
      </c>
    </row>
    <row r="22291">
      <c r="A22291" s="257"/>
      <c r="B22291" s="258" t="s">
        <v>14</v>
      </c>
    </row>
    <row r="22292">
      <c r="A22292" s="257"/>
      <c r="B22292" s="258" t="s">
        <v>14</v>
      </c>
    </row>
    <row r="22293">
      <c r="A22293" s="257"/>
      <c r="B22293" s="258" t="s">
        <v>14</v>
      </c>
    </row>
    <row r="22294">
      <c r="A22294" s="257"/>
      <c r="B22294" s="258" t="s">
        <v>14</v>
      </c>
    </row>
    <row r="22295">
      <c r="A22295" s="257"/>
      <c r="B22295" s="258" t="s">
        <v>14</v>
      </c>
    </row>
    <row r="22296">
      <c r="A22296" s="257"/>
      <c r="B22296" s="258" t="s">
        <v>14</v>
      </c>
    </row>
    <row r="22297">
      <c r="A22297" s="257"/>
      <c r="B22297" s="258" t="s">
        <v>14</v>
      </c>
    </row>
    <row r="22298">
      <c r="A22298" s="257"/>
      <c r="B22298" s="258" t="s">
        <v>14</v>
      </c>
    </row>
    <row r="22299">
      <c r="A22299" s="257"/>
      <c r="B22299" s="258" t="s">
        <v>14</v>
      </c>
    </row>
    <row r="22300">
      <c r="A22300" s="257"/>
      <c r="B22300" s="258" t="s">
        <v>14</v>
      </c>
    </row>
    <row r="22301">
      <c r="A22301" s="257"/>
      <c r="B22301" s="258" t="s">
        <v>14</v>
      </c>
    </row>
    <row r="22302">
      <c r="A22302" s="257"/>
      <c r="B22302" s="258" t="s">
        <v>14</v>
      </c>
    </row>
    <row r="22303">
      <c r="A22303" s="257"/>
      <c r="B22303" s="258" t="s">
        <v>14</v>
      </c>
    </row>
    <row r="22304">
      <c r="A22304" s="257"/>
      <c r="B22304" s="258" t="s">
        <v>14</v>
      </c>
    </row>
    <row r="22305">
      <c r="A22305" s="257"/>
      <c r="B22305" s="258" t="s">
        <v>14</v>
      </c>
    </row>
    <row r="22306">
      <c r="A22306" s="257"/>
      <c r="B22306" s="258" t="s">
        <v>14</v>
      </c>
    </row>
    <row r="22307">
      <c r="A22307" s="257"/>
      <c r="B22307" s="258" t="s">
        <v>14</v>
      </c>
    </row>
    <row r="22308">
      <c r="A22308" s="257"/>
      <c r="B22308" s="258" t="s">
        <v>14</v>
      </c>
    </row>
    <row r="22309">
      <c r="A22309" s="257"/>
      <c r="B22309" s="258" t="s">
        <v>14</v>
      </c>
    </row>
    <row r="22310">
      <c r="A22310" s="257"/>
      <c r="B22310" s="258" t="s">
        <v>14</v>
      </c>
    </row>
    <row r="22311">
      <c r="A22311" s="257"/>
      <c r="B22311" s="258" t="s">
        <v>14</v>
      </c>
    </row>
    <row r="22312">
      <c r="A22312" s="257"/>
      <c r="B22312" s="258" t="s">
        <v>14</v>
      </c>
    </row>
    <row r="22313">
      <c r="A22313" s="257"/>
      <c r="B22313" s="258" t="s">
        <v>14</v>
      </c>
    </row>
    <row r="22314">
      <c r="A22314" s="257"/>
      <c r="B22314" s="258" t="s">
        <v>14</v>
      </c>
    </row>
    <row r="22315">
      <c r="A22315" s="257"/>
      <c r="B22315" s="258" t="s">
        <v>14</v>
      </c>
    </row>
    <row r="22316">
      <c r="A22316" s="257"/>
      <c r="B22316" s="258" t="s">
        <v>14</v>
      </c>
    </row>
    <row r="22317">
      <c r="A22317" s="257"/>
      <c r="B22317" s="258" t="s">
        <v>14</v>
      </c>
    </row>
    <row r="22318">
      <c r="A22318" s="257"/>
      <c r="B22318" s="258" t="s">
        <v>14</v>
      </c>
    </row>
    <row r="22319">
      <c r="A22319" s="257"/>
      <c r="B22319" s="258" t="s">
        <v>14</v>
      </c>
    </row>
    <row r="22320">
      <c r="A22320" s="257"/>
      <c r="B22320" s="258" t="s">
        <v>14</v>
      </c>
    </row>
    <row r="22321">
      <c r="A22321" s="257"/>
      <c r="B22321" s="258" t="s">
        <v>14</v>
      </c>
    </row>
    <row r="22322">
      <c r="A22322" s="257"/>
      <c r="B22322" s="258" t="s">
        <v>14</v>
      </c>
    </row>
    <row r="22323">
      <c r="A22323" s="257"/>
      <c r="B22323" s="258" t="s">
        <v>14</v>
      </c>
    </row>
    <row r="22324">
      <c r="A22324" s="257"/>
      <c r="B22324" s="258" t="s">
        <v>14</v>
      </c>
    </row>
    <row r="22325">
      <c r="A22325" s="257"/>
      <c r="B22325" s="258" t="s">
        <v>14</v>
      </c>
    </row>
    <row r="22326">
      <c r="A22326" s="257"/>
      <c r="B22326" s="258" t="s">
        <v>14</v>
      </c>
    </row>
    <row r="22327">
      <c r="A22327" s="257"/>
      <c r="B22327" s="258" t="s">
        <v>14</v>
      </c>
    </row>
    <row r="22328">
      <c r="A22328" s="257"/>
      <c r="B22328" s="258" t="s">
        <v>14</v>
      </c>
    </row>
    <row r="22329">
      <c r="A22329" s="257"/>
      <c r="B22329" s="258" t="s">
        <v>14</v>
      </c>
    </row>
    <row r="22330">
      <c r="A22330" s="257"/>
      <c r="B22330" s="258" t="s">
        <v>14</v>
      </c>
    </row>
    <row r="22331">
      <c r="A22331" s="257"/>
      <c r="B22331" s="258" t="s">
        <v>14</v>
      </c>
    </row>
    <row r="22332">
      <c r="A22332" s="257"/>
      <c r="B22332" s="258" t="s">
        <v>14</v>
      </c>
    </row>
    <row r="22333">
      <c r="A22333" s="257"/>
      <c r="B22333" s="258" t="s">
        <v>14</v>
      </c>
    </row>
    <row r="22334">
      <c r="A22334" s="257"/>
      <c r="B22334" s="258" t="s">
        <v>14</v>
      </c>
    </row>
    <row r="22335">
      <c r="A22335" s="257"/>
      <c r="B22335" s="258" t="s">
        <v>14</v>
      </c>
    </row>
    <row r="22336">
      <c r="A22336" s="257"/>
      <c r="B22336" s="258" t="s">
        <v>14</v>
      </c>
    </row>
    <row r="22337">
      <c r="A22337" s="257"/>
      <c r="B22337" s="258" t="s">
        <v>14</v>
      </c>
    </row>
    <row r="22338">
      <c r="A22338" s="257"/>
      <c r="B22338" s="258" t="s">
        <v>14</v>
      </c>
    </row>
    <row r="22339">
      <c r="A22339" s="257"/>
      <c r="B22339" s="258" t="s">
        <v>14</v>
      </c>
    </row>
    <row r="22340">
      <c r="A22340" s="257"/>
      <c r="B22340" s="258" t="s">
        <v>14</v>
      </c>
    </row>
    <row r="22341">
      <c r="A22341" s="257"/>
      <c r="B22341" s="258" t="s">
        <v>14</v>
      </c>
    </row>
    <row r="22342">
      <c r="A22342" s="257"/>
      <c r="B22342" s="258" t="s">
        <v>14</v>
      </c>
    </row>
    <row r="22343">
      <c r="A22343" s="257"/>
      <c r="B22343" s="258" t="s">
        <v>14</v>
      </c>
    </row>
    <row r="22344">
      <c r="A22344" s="257"/>
      <c r="B22344" s="258" t="s">
        <v>14</v>
      </c>
    </row>
    <row r="22345">
      <c r="A22345" s="257"/>
      <c r="B22345" s="258" t="s">
        <v>14</v>
      </c>
    </row>
    <row r="22346">
      <c r="A22346" s="257"/>
      <c r="B22346" s="258" t="s">
        <v>14</v>
      </c>
    </row>
    <row r="22347">
      <c r="A22347" s="257"/>
      <c r="B22347" s="258" t="s">
        <v>14</v>
      </c>
    </row>
    <row r="22348">
      <c r="A22348" s="257"/>
      <c r="B22348" s="258" t="s">
        <v>14</v>
      </c>
    </row>
    <row r="22349">
      <c r="A22349" s="257"/>
      <c r="B22349" s="258" t="s">
        <v>14</v>
      </c>
    </row>
    <row r="22350">
      <c r="A22350" s="257"/>
      <c r="B22350" s="258" t="s">
        <v>14</v>
      </c>
    </row>
    <row r="22351">
      <c r="A22351" s="257"/>
      <c r="B22351" s="258" t="s">
        <v>14</v>
      </c>
    </row>
    <row r="22352">
      <c r="A22352" s="257"/>
      <c r="B22352" s="258" t="s">
        <v>14</v>
      </c>
    </row>
    <row r="22353">
      <c r="A22353" s="257"/>
      <c r="B22353" s="258" t="s">
        <v>14</v>
      </c>
    </row>
    <row r="22354">
      <c r="A22354" s="257"/>
      <c r="B22354" s="258" t="s">
        <v>14</v>
      </c>
    </row>
    <row r="22355">
      <c r="A22355" s="257"/>
      <c r="B22355" s="258" t="s">
        <v>14</v>
      </c>
    </row>
    <row r="22356">
      <c r="A22356" s="257"/>
      <c r="B22356" s="258" t="s">
        <v>14</v>
      </c>
    </row>
    <row r="22357">
      <c r="A22357" s="257"/>
      <c r="B22357" s="258" t="s">
        <v>14</v>
      </c>
    </row>
    <row r="22358">
      <c r="A22358" s="257"/>
      <c r="B22358" s="258" t="s">
        <v>14</v>
      </c>
    </row>
    <row r="22359">
      <c r="A22359" s="257"/>
      <c r="B22359" s="258" t="s">
        <v>14</v>
      </c>
    </row>
    <row r="22360">
      <c r="A22360" s="257"/>
      <c r="B22360" s="258" t="s">
        <v>14</v>
      </c>
    </row>
    <row r="22361">
      <c r="A22361" s="257"/>
      <c r="B22361" s="258" t="s">
        <v>14</v>
      </c>
    </row>
    <row r="22362">
      <c r="A22362" s="257"/>
      <c r="B22362" s="258" t="s">
        <v>14</v>
      </c>
    </row>
    <row r="22363">
      <c r="A22363" s="257"/>
      <c r="B22363" s="258" t="s">
        <v>14</v>
      </c>
    </row>
    <row r="22364">
      <c r="A22364" s="257"/>
      <c r="B22364" s="258" t="s">
        <v>14</v>
      </c>
    </row>
    <row r="22365">
      <c r="A22365" s="257"/>
      <c r="B22365" s="258" t="s">
        <v>14</v>
      </c>
    </row>
    <row r="22366">
      <c r="A22366" s="257"/>
      <c r="B22366" s="258" t="s">
        <v>14</v>
      </c>
    </row>
    <row r="22367">
      <c r="A22367" s="257"/>
      <c r="B22367" s="258" t="s">
        <v>14</v>
      </c>
    </row>
    <row r="22368">
      <c r="A22368" s="257"/>
      <c r="B22368" s="258" t="s">
        <v>14</v>
      </c>
    </row>
    <row r="22369">
      <c r="A22369" s="257"/>
      <c r="B22369" s="258" t="s">
        <v>14</v>
      </c>
    </row>
    <row r="22370">
      <c r="A22370" s="257"/>
      <c r="B22370" s="258" t="s">
        <v>14</v>
      </c>
    </row>
    <row r="22371">
      <c r="A22371" s="257"/>
      <c r="B22371" s="258" t="s">
        <v>14</v>
      </c>
    </row>
    <row r="22372">
      <c r="A22372" s="257"/>
      <c r="B22372" s="258" t="s">
        <v>14</v>
      </c>
    </row>
    <row r="22373">
      <c r="A22373" s="257"/>
      <c r="B22373" s="258" t="s">
        <v>14</v>
      </c>
    </row>
    <row r="22374">
      <c r="A22374" s="257"/>
      <c r="B22374" s="258" t="s">
        <v>14</v>
      </c>
    </row>
    <row r="22375">
      <c r="A22375" s="257"/>
      <c r="B22375" s="258" t="s">
        <v>14</v>
      </c>
    </row>
    <row r="22376">
      <c r="A22376" s="257"/>
      <c r="B22376" s="258" t="s">
        <v>14</v>
      </c>
    </row>
    <row r="22377">
      <c r="A22377" s="257"/>
      <c r="B22377" s="258" t="s">
        <v>14</v>
      </c>
    </row>
    <row r="22378">
      <c r="A22378" s="257"/>
      <c r="B22378" s="258" t="s">
        <v>14</v>
      </c>
    </row>
    <row r="22379">
      <c r="A22379" s="257"/>
      <c r="B22379" s="258" t="s">
        <v>14</v>
      </c>
    </row>
    <row r="22380">
      <c r="A22380" s="257"/>
      <c r="B22380" s="258" t="s">
        <v>14</v>
      </c>
    </row>
    <row r="22381">
      <c r="A22381" s="257"/>
      <c r="B22381" s="258" t="s">
        <v>14</v>
      </c>
    </row>
    <row r="22382">
      <c r="A22382" s="257"/>
      <c r="B22382" s="258" t="s">
        <v>14</v>
      </c>
    </row>
    <row r="22383">
      <c r="A22383" s="257"/>
      <c r="B22383" s="258" t="s">
        <v>14</v>
      </c>
    </row>
    <row r="22384">
      <c r="A22384" s="257"/>
      <c r="B22384" s="258" t="s">
        <v>14</v>
      </c>
    </row>
    <row r="22385">
      <c r="A22385" s="257"/>
      <c r="B22385" s="258" t="s">
        <v>14</v>
      </c>
    </row>
    <row r="22386">
      <c r="A22386" s="257"/>
      <c r="B22386" s="258" t="s">
        <v>14</v>
      </c>
    </row>
    <row r="22387">
      <c r="A22387" s="257"/>
      <c r="B22387" s="258" t="s">
        <v>14</v>
      </c>
    </row>
    <row r="22388">
      <c r="A22388" s="257"/>
      <c r="B22388" s="258" t="s">
        <v>14</v>
      </c>
    </row>
    <row r="22389">
      <c r="A22389" s="257"/>
      <c r="B22389" s="258" t="s">
        <v>14</v>
      </c>
    </row>
    <row r="22390">
      <c r="A22390" s="257"/>
      <c r="B22390" s="258" t="s">
        <v>14</v>
      </c>
    </row>
    <row r="22391">
      <c r="A22391" s="257"/>
      <c r="B22391" s="258" t="s">
        <v>14</v>
      </c>
    </row>
    <row r="22392">
      <c r="A22392" s="257"/>
      <c r="B22392" s="258" t="s">
        <v>14</v>
      </c>
    </row>
    <row r="22393">
      <c r="A22393" s="257"/>
      <c r="B22393" s="258" t="s">
        <v>14</v>
      </c>
    </row>
    <row r="22394">
      <c r="A22394" s="257"/>
      <c r="B22394" s="258" t="s">
        <v>14</v>
      </c>
    </row>
    <row r="22395">
      <c r="A22395" s="257"/>
      <c r="B22395" s="258" t="s">
        <v>14</v>
      </c>
    </row>
    <row r="22396">
      <c r="A22396" s="257"/>
      <c r="B22396" s="258" t="s">
        <v>14</v>
      </c>
    </row>
    <row r="22397">
      <c r="A22397" s="257"/>
      <c r="B22397" s="258" t="s">
        <v>14</v>
      </c>
    </row>
    <row r="22398">
      <c r="A22398" s="257"/>
      <c r="B22398" s="258" t="s">
        <v>14</v>
      </c>
    </row>
    <row r="22399">
      <c r="A22399" s="257"/>
      <c r="B22399" s="258" t="s">
        <v>14</v>
      </c>
    </row>
    <row r="22400">
      <c r="A22400" s="257"/>
      <c r="B22400" s="258" t="s">
        <v>14</v>
      </c>
    </row>
    <row r="22401">
      <c r="A22401" s="257"/>
      <c r="B22401" s="258" t="s">
        <v>14</v>
      </c>
    </row>
    <row r="22402">
      <c r="A22402" s="257"/>
      <c r="B22402" s="258" t="s">
        <v>14</v>
      </c>
    </row>
    <row r="22403">
      <c r="A22403" s="257"/>
      <c r="B22403" s="258" t="s">
        <v>14</v>
      </c>
    </row>
    <row r="22404">
      <c r="A22404" s="257"/>
      <c r="B22404" s="258" t="s">
        <v>14</v>
      </c>
    </row>
    <row r="22405">
      <c r="A22405" s="257"/>
      <c r="B22405" s="258" t="s">
        <v>14</v>
      </c>
    </row>
    <row r="22406">
      <c r="A22406" s="257"/>
      <c r="B22406" s="258" t="s">
        <v>14</v>
      </c>
    </row>
    <row r="22407">
      <c r="A22407" s="257"/>
      <c r="B22407" s="258" t="s">
        <v>14</v>
      </c>
    </row>
    <row r="22408">
      <c r="A22408" s="257"/>
      <c r="B22408" s="258" t="s">
        <v>14</v>
      </c>
    </row>
    <row r="22409">
      <c r="A22409" s="257"/>
      <c r="B22409" s="258" t="s">
        <v>14</v>
      </c>
    </row>
    <row r="22410">
      <c r="A22410" s="257"/>
      <c r="B22410" s="258" t="s">
        <v>14</v>
      </c>
    </row>
    <row r="22411">
      <c r="A22411" s="257"/>
      <c r="B22411" s="258" t="s">
        <v>14</v>
      </c>
    </row>
    <row r="22412">
      <c r="A22412" s="257"/>
      <c r="B22412" s="258" t="s">
        <v>14</v>
      </c>
    </row>
    <row r="22413">
      <c r="A22413" s="257"/>
      <c r="B22413" s="258" t="s">
        <v>14</v>
      </c>
    </row>
    <row r="22414">
      <c r="A22414" s="257"/>
      <c r="B22414" s="258" t="s">
        <v>14</v>
      </c>
    </row>
    <row r="22415">
      <c r="A22415" s="257"/>
      <c r="B22415" s="258" t="s">
        <v>14</v>
      </c>
    </row>
    <row r="22416">
      <c r="A22416" s="257"/>
      <c r="B22416" s="258" t="s">
        <v>14</v>
      </c>
    </row>
    <row r="22417">
      <c r="A22417" s="257"/>
      <c r="B22417" s="258" t="s">
        <v>14</v>
      </c>
    </row>
    <row r="22418">
      <c r="A22418" s="257"/>
      <c r="B22418" s="258" t="s">
        <v>14</v>
      </c>
    </row>
    <row r="22419">
      <c r="A22419" s="257"/>
      <c r="B22419" s="258" t="s">
        <v>14</v>
      </c>
    </row>
    <row r="22420">
      <c r="A22420" s="257"/>
      <c r="B22420" s="258" t="s">
        <v>14</v>
      </c>
    </row>
    <row r="22421">
      <c r="A22421" s="257"/>
      <c r="B22421" s="258" t="s">
        <v>14</v>
      </c>
    </row>
    <row r="22422">
      <c r="A22422" s="257"/>
      <c r="B22422" s="258" t="s">
        <v>14</v>
      </c>
    </row>
    <row r="22423">
      <c r="A22423" s="257"/>
      <c r="B22423" s="258" t="s">
        <v>14</v>
      </c>
    </row>
    <row r="22424">
      <c r="A22424" s="257"/>
      <c r="B22424" s="258" t="s">
        <v>14</v>
      </c>
    </row>
    <row r="22425">
      <c r="A22425" s="257"/>
      <c r="B22425" s="258" t="s">
        <v>14</v>
      </c>
    </row>
    <row r="22426">
      <c r="A22426" s="257"/>
      <c r="B22426" s="258" t="s">
        <v>14</v>
      </c>
    </row>
    <row r="22427">
      <c r="A22427" s="257"/>
      <c r="B22427" s="258" t="s">
        <v>14</v>
      </c>
    </row>
    <row r="22428">
      <c r="A22428" s="257"/>
      <c r="B22428" s="258" t="s">
        <v>14</v>
      </c>
    </row>
    <row r="22429">
      <c r="A22429" s="257"/>
      <c r="B22429" s="258" t="s">
        <v>14</v>
      </c>
    </row>
    <row r="22430">
      <c r="A22430" s="257"/>
      <c r="B22430" s="258" t="s">
        <v>14</v>
      </c>
    </row>
    <row r="22431">
      <c r="A22431" s="257"/>
      <c r="B22431" s="258" t="s">
        <v>14</v>
      </c>
    </row>
    <row r="22432">
      <c r="A22432" s="257"/>
      <c r="B22432" s="258" t="s">
        <v>14</v>
      </c>
    </row>
    <row r="22433">
      <c r="A22433" s="257"/>
      <c r="B22433" s="258" t="s">
        <v>14</v>
      </c>
    </row>
    <row r="22434">
      <c r="A22434" s="257"/>
      <c r="B22434" s="258" t="s">
        <v>14</v>
      </c>
    </row>
    <row r="22435">
      <c r="A22435" s="257"/>
      <c r="B22435" s="258" t="s">
        <v>14</v>
      </c>
    </row>
    <row r="22436">
      <c r="A22436" s="257"/>
      <c r="B22436" s="258" t="s">
        <v>14</v>
      </c>
    </row>
    <row r="22437">
      <c r="A22437" s="257"/>
      <c r="B22437" s="258" t="s">
        <v>14</v>
      </c>
    </row>
    <row r="22438">
      <c r="A22438" s="257"/>
      <c r="B22438" s="258" t="s">
        <v>14</v>
      </c>
    </row>
    <row r="22439">
      <c r="A22439" s="257"/>
      <c r="B22439" s="258" t="s">
        <v>14</v>
      </c>
    </row>
    <row r="22440">
      <c r="A22440" s="257"/>
      <c r="B22440" s="258" t="s">
        <v>14</v>
      </c>
    </row>
    <row r="22441">
      <c r="A22441" s="257"/>
      <c r="B22441" s="258" t="s">
        <v>14</v>
      </c>
    </row>
    <row r="22442">
      <c r="A22442" s="257"/>
      <c r="B22442" s="258" t="s">
        <v>14</v>
      </c>
    </row>
    <row r="22443">
      <c r="A22443" s="257"/>
      <c r="B22443" s="258" t="s">
        <v>14</v>
      </c>
    </row>
    <row r="22444">
      <c r="A22444" s="257"/>
      <c r="B22444" s="258" t="s">
        <v>14</v>
      </c>
    </row>
    <row r="22445">
      <c r="A22445" s="257"/>
      <c r="B22445" s="258" t="s">
        <v>14</v>
      </c>
    </row>
    <row r="22446">
      <c r="A22446" s="257"/>
      <c r="B22446" s="258" t="s">
        <v>14</v>
      </c>
    </row>
    <row r="22447">
      <c r="A22447" s="257"/>
      <c r="B22447" s="258" t="s">
        <v>14</v>
      </c>
    </row>
    <row r="22448">
      <c r="A22448" s="257"/>
      <c r="B22448" s="258" t="s">
        <v>14</v>
      </c>
    </row>
    <row r="22449">
      <c r="A22449" s="257"/>
      <c r="B22449" s="258" t="s">
        <v>14</v>
      </c>
    </row>
    <row r="22450">
      <c r="A22450" s="257"/>
      <c r="B22450" s="258" t="s">
        <v>14</v>
      </c>
    </row>
    <row r="22451">
      <c r="A22451" s="257"/>
      <c r="B22451" s="258" t="s">
        <v>14</v>
      </c>
    </row>
    <row r="22452">
      <c r="A22452" s="257"/>
      <c r="B22452" s="258" t="s">
        <v>14</v>
      </c>
    </row>
    <row r="22453">
      <c r="A22453" s="257"/>
      <c r="B22453" s="258" t="s">
        <v>14</v>
      </c>
    </row>
    <row r="22454">
      <c r="A22454" s="257"/>
      <c r="B22454" s="258" t="s">
        <v>14</v>
      </c>
    </row>
    <row r="22455">
      <c r="A22455" s="257"/>
      <c r="B22455" s="258" t="s">
        <v>14</v>
      </c>
    </row>
    <row r="22456">
      <c r="A22456" s="257"/>
      <c r="B22456" s="258" t="s">
        <v>14</v>
      </c>
    </row>
    <row r="22457">
      <c r="A22457" s="257"/>
      <c r="B22457" s="258" t="s">
        <v>14</v>
      </c>
    </row>
    <row r="22458">
      <c r="A22458" s="257"/>
      <c r="B22458" s="258" t="s">
        <v>14</v>
      </c>
    </row>
    <row r="22459">
      <c r="A22459" s="257"/>
      <c r="B22459" s="258" t="s">
        <v>14</v>
      </c>
    </row>
    <row r="22460">
      <c r="A22460" s="257"/>
      <c r="B22460" s="258" t="s">
        <v>14</v>
      </c>
    </row>
    <row r="22461">
      <c r="A22461" s="257"/>
      <c r="B22461" s="258" t="s">
        <v>14</v>
      </c>
    </row>
    <row r="22462">
      <c r="A22462" s="257"/>
      <c r="B22462" s="258" t="s">
        <v>14</v>
      </c>
    </row>
    <row r="22463">
      <c r="A22463" s="257"/>
      <c r="B22463" s="258" t="s">
        <v>14</v>
      </c>
    </row>
    <row r="22464">
      <c r="A22464" s="257"/>
      <c r="B22464" s="258" t="s">
        <v>14</v>
      </c>
    </row>
    <row r="22465">
      <c r="A22465" s="257"/>
      <c r="B22465" s="258" t="s">
        <v>14</v>
      </c>
    </row>
    <row r="22466">
      <c r="A22466" s="257"/>
      <c r="B22466" s="258" t="s">
        <v>14</v>
      </c>
    </row>
    <row r="22467">
      <c r="A22467" s="257"/>
      <c r="B22467" s="258" t="s">
        <v>14</v>
      </c>
    </row>
    <row r="22468">
      <c r="A22468" s="257"/>
      <c r="B22468" s="258" t="s">
        <v>14</v>
      </c>
    </row>
    <row r="22469">
      <c r="A22469" s="257"/>
      <c r="B22469" s="258" t="s">
        <v>14</v>
      </c>
    </row>
    <row r="22470">
      <c r="A22470" s="257"/>
      <c r="B22470" s="258" t="s">
        <v>14</v>
      </c>
    </row>
    <row r="22471">
      <c r="A22471" s="257"/>
      <c r="B22471" s="258" t="s">
        <v>14</v>
      </c>
    </row>
    <row r="22472">
      <c r="A22472" s="257"/>
      <c r="B22472" s="258" t="s">
        <v>14</v>
      </c>
    </row>
    <row r="22473">
      <c r="A22473" s="257"/>
      <c r="B22473" s="258" t="s">
        <v>14</v>
      </c>
    </row>
    <row r="22474">
      <c r="A22474" s="257"/>
      <c r="B22474" s="258" t="s">
        <v>14</v>
      </c>
    </row>
    <row r="22475">
      <c r="A22475" s="257"/>
      <c r="B22475" s="258" t="s">
        <v>14</v>
      </c>
    </row>
    <row r="22476">
      <c r="A22476" s="257"/>
      <c r="B22476" s="258" t="s">
        <v>14</v>
      </c>
    </row>
    <row r="22477">
      <c r="A22477" s="257"/>
      <c r="B22477" s="258" t="s">
        <v>14</v>
      </c>
    </row>
    <row r="22478">
      <c r="A22478" s="257"/>
      <c r="B22478" s="258" t="s">
        <v>14</v>
      </c>
    </row>
    <row r="22479">
      <c r="A22479" s="257"/>
      <c r="B22479" s="258" t="s">
        <v>14</v>
      </c>
    </row>
    <row r="22480">
      <c r="A22480" s="257"/>
      <c r="B22480" s="258" t="s">
        <v>14</v>
      </c>
    </row>
    <row r="22481">
      <c r="A22481" s="257"/>
      <c r="B22481" s="258" t="s">
        <v>14</v>
      </c>
    </row>
    <row r="22482">
      <c r="A22482" s="257"/>
      <c r="B22482" s="258" t="s">
        <v>14</v>
      </c>
    </row>
    <row r="22483">
      <c r="A22483" s="257"/>
      <c r="B22483" s="258" t="s">
        <v>14</v>
      </c>
    </row>
    <row r="22484">
      <c r="A22484" s="257"/>
      <c r="B22484" s="258" t="s">
        <v>14</v>
      </c>
    </row>
    <row r="22485">
      <c r="A22485" s="257"/>
      <c r="B22485" s="258" t="s">
        <v>14</v>
      </c>
    </row>
    <row r="22486">
      <c r="A22486" s="257"/>
      <c r="B22486" s="258" t="s">
        <v>14</v>
      </c>
    </row>
    <row r="22487">
      <c r="A22487" s="257"/>
      <c r="B22487" s="258" t="s">
        <v>14</v>
      </c>
    </row>
    <row r="22488">
      <c r="A22488" s="257"/>
      <c r="B22488" s="258" t="s">
        <v>14</v>
      </c>
    </row>
    <row r="22489">
      <c r="A22489" s="257"/>
      <c r="B22489" s="258" t="s">
        <v>14</v>
      </c>
    </row>
    <row r="22490">
      <c r="A22490" s="257"/>
      <c r="B22490" s="258" t="s">
        <v>14</v>
      </c>
    </row>
    <row r="22491">
      <c r="A22491" s="257"/>
      <c r="B22491" s="258" t="s">
        <v>14</v>
      </c>
    </row>
    <row r="22492">
      <c r="A22492" s="257"/>
      <c r="B22492" s="258" t="s">
        <v>14</v>
      </c>
    </row>
    <row r="22493">
      <c r="A22493" s="257"/>
      <c r="B22493" s="258" t="s">
        <v>14</v>
      </c>
    </row>
    <row r="22494">
      <c r="A22494" s="257"/>
      <c r="B22494" s="258" t="s">
        <v>14</v>
      </c>
    </row>
    <row r="22495">
      <c r="A22495" s="257"/>
      <c r="B22495" s="258" t="s">
        <v>14</v>
      </c>
    </row>
    <row r="22496">
      <c r="A22496" s="257"/>
      <c r="B22496" s="258" t="s">
        <v>14</v>
      </c>
    </row>
    <row r="22497">
      <c r="A22497" s="257"/>
      <c r="B22497" s="258" t="s">
        <v>14</v>
      </c>
    </row>
    <row r="22498">
      <c r="A22498" s="257"/>
      <c r="B22498" s="258" t="s">
        <v>14</v>
      </c>
    </row>
    <row r="22499">
      <c r="A22499" s="257"/>
      <c r="B22499" s="258" t="s">
        <v>14</v>
      </c>
    </row>
    <row r="22500">
      <c r="A22500" s="257"/>
      <c r="B22500" s="258" t="s">
        <v>14</v>
      </c>
    </row>
    <row r="22501">
      <c r="A22501" s="257"/>
      <c r="B22501" s="258" t="s">
        <v>14</v>
      </c>
    </row>
    <row r="22502">
      <c r="A22502" s="257"/>
      <c r="B22502" s="258" t="s">
        <v>14</v>
      </c>
    </row>
    <row r="22503">
      <c r="A22503" s="257"/>
      <c r="B22503" s="258" t="s">
        <v>14</v>
      </c>
    </row>
    <row r="22504">
      <c r="A22504" s="257"/>
      <c r="B22504" s="258" t="s">
        <v>14</v>
      </c>
    </row>
    <row r="22505">
      <c r="A22505" s="257"/>
      <c r="B22505" s="258" t="s">
        <v>14</v>
      </c>
    </row>
    <row r="22506">
      <c r="A22506" s="257"/>
      <c r="B22506" s="258" t="s">
        <v>14</v>
      </c>
    </row>
    <row r="22507">
      <c r="A22507" s="257"/>
      <c r="B22507" s="258" t="s">
        <v>14</v>
      </c>
    </row>
    <row r="22508">
      <c r="A22508" s="257"/>
      <c r="B22508" s="258" t="s">
        <v>14</v>
      </c>
    </row>
    <row r="22509">
      <c r="A22509" s="257"/>
      <c r="B22509" s="258" t="s">
        <v>14</v>
      </c>
    </row>
    <row r="22510">
      <c r="A22510" s="257"/>
      <c r="B22510" s="258" t="s">
        <v>14</v>
      </c>
    </row>
    <row r="22511">
      <c r="A22511" s="257"/>
      <c r="B22511" s="258" t="s">
        <v>14</v>
      </c>
    </row>
    <row r="22512">
      <c r="A22512" s="257"/>
      <c r="B22512" s="258" t="s">
        <v>14</v>
      </c>
    </row>
    <row r="22513">
      <c r="A22513" s="257"/>
      <c r="B22513" s="258" t="s">
        <v>14</v>
      </c>
    </row>
    <row r="22514">
      <c r="A22514" s="257"/>
      <c r="B22514" s="258" t="s">
        <v>14</v>
      </c>
    </row>
    <row r="22515">
      <c r="A22515" s="257"/>
      <c r="B22515" s="258" t="s">
        <v>14</v>
      </c>
    </row>
    <row r="22516">
      <c r="A22516" s="257"/>
      <c r="B22516" s="258" t="s">
        <v>14</v>
      </c>
    </row>
    <row r="22517">
      <c r="A22517" s="257"/>
      <c r="B22517" s="258" t="s">
        <v>14</v>
      </c>
    </row>
    <row r="22518">
      <c r="A22518" s="257"/>
      <c r="B22518" s="258" t="s">
        <v>14</v>
      </c>
    </row>
    <row r="22519">
      <c r="A22519" s="257"/>
      <c r="B22519" s="258" t="s">
        <v>14</v>
      </c>
    </row>
    <row r="22520">
      <c r="A22520" s="257"/>
      <c r="B22520" s="258" t="s">
        <v>14</v>
      </c>
    </row>
    <row r="22521">
      <c r="A22521" s="257"/>
      <c r="B22521" s="258" t="s">
        <v>14</v>
      </c>
    </row>
    <row r="22522">
      <c r="A22522" s="257"/>
      <c r="B22522" s="258" t="s">
        <v>14</v>
      </c>
    </row>
    <row r="22523">
      <c r="A22523" s="257"/>
      <c r="B22523" s="258" t="s">
        <v>14</v>
      </c>
    </row>
    <row r="22524">
      <c r="A22524" s="257"/>
      <c r="B22524" s="258" t="s">
        <v>14</v>
      </c>
    </row>
    <row r="22525">
      <c r="A22525" s="257"/>
      <c r="B22525" s="258" t="s">
        <v>14</v>
      </c>
    </row>
    <row r="22526">
      <c r="A22526" s="257"/>
      <c r="B22526" s="258" t="s">
        <v>14</v>
      </c>
    </row>
    <row r="22527">
      <c r="A22527" s="257"/>
      <c r="B22527" s="258" t="s">
        <v>14</v>
      </c>
    </row>
    <row r="22528">
      <c r="A22528" s="257"/>
      <c r="B22528" s="258" t="s">
        <v>14</v>
      </c>
    </row>
    <row r="22529">
      <c r="A22529" s="257"/>
      <c r="B22529" s="258" t="s">
        <v>14</v>
      </c>
    </row>
    <row r="22530">
      <c r="A22530" s="257"/>
      <c r="B22530" s="258" t="s">
        <v>14</v>
      </c>
    </row>
    <row r="22531">
      <c r="A22531" s="257"/>
      <c r="B22531" s="258" t="s">
        <v>14</v>
      </c>
    </row>
    <row r="22532">
      <c r="A22532" s="257"/>
      <c r="B22532" s="258" t="s">
        <v>14</v>
      </c>
    </row>
    <row r="22533">
      <c r="A22533" s="257"/>
      <c r="B22533" s="258" t="s">
        <v>14</v>
      </c>
    </row>
    <row r="22534">
      <c r="A22534" s="257"/>
      <c r="B22534" s="258" t="s">
        <v>14</v>
      </c>
    </row>
    <row r="22535">
      <c r="A22535" s="257"/>
      <c r="B22535" s="258" t="s">
        <v>14</v>
      </c>
    </row>
    <row r="22536">
      <c r="A22536" s="257"/>
      <c r="B22536" s="258" t="s">
        <v>14</v>
      </c>
    </row>
    <row r="22537">
      <c r="A22537" s="257"/>
      <c r="B22537" s="258" t="s">
        <v>14</v>
      </c>
    </row>
    <row r="22538">
      <c r="A22538" s="257"/>
      <c r="B22538" s="258" t="s">
        <v>14</v>
      </c>
    </row>
    <row r="22539">
      <c r="A22539" s="257"/>
      <c r="B22539" s="258" t="s">
        <v>14</v>
      </c>
    </row>
    <row r="22540">
      <c r="A22540" s="257"/>
      <c r="B22540" s="258" t="s">
        <v>14</v>
      </c>
    </row>
    <row r="22541">
      <c r="A22541" s="257"/>
      <c r="B22541" s="258" t="s">
        <v>14</v>
      </c>
    </row>
    <row r="22542">
      <c r="A22542" s="257"/>
      <c r="B22542" s="258" t="s">
        <v>14</v>
      </c>
    </row>
    <row r="22543">
      <c r="A22543" s="257"/>
      <c r="B22543" s="258" t="s">
        <v>14</v>
      </c>
    </row>
    <row r="22544">
      <c r="A22544" s="257"/>
      <c r="B22544" s="258" t="s">
        <v>14</v>
      </c>
    </row>
    <row r="22545">
      <c r="A22545" s="257"/>
      <c r="B22545" s="258" t="s">
        <v>14</v>
      </c>
    </row>
    <row r="22546">
      <c r="A22546" s="257"/>
      <c r="B22546" s="258" t="s">
        <v>14</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s>
  <drawing r:id="rId117"/>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18.44"/>
    <col customWidth="1" min="2" max="2" width="16.56"/>
  </cols>
  <sheetData>
    <row r="1">
      <c r="A1" s="8" t="s">
        <v>3229</v>
      </c>
      <c r="B1" s="8" t="s">
        <v>389</v>
      </c>
    </row>
    <row r="2">
      <c r="A2" s="8" t="s">
        <v>3230</v>
      </c>
      <c r="B2" s="8" t="s">
        <v>16</v>
      </c>
    </row>
    <row r="3">
      <c r="A3" s="8" t="s">
        <v>3231</v>
      </c>
      <c r="B3" s="8" t="s">
        <v>16</v>
      </c>
    </row>
    <row r="4">
      <c r="A4" s="8" t="s">
        <v>3232</v>
      </c>
      <c r="B4" s="8" t="s">
        <v>16</v>
      </c>
    </row>
    <row r="5">
      <c r="A5" s="8" t="s">
        <v>3233</v>
      </c>
      <c r="B5" s="8" t="s">
        <v>16</v>
      </c>
    </row>
    <row r="6">
      <c r="A6" s="8" t="s">
        <v>3234</v>
      </c>
      <c r="B6" s="8" t="s">
        <v>16</v>
      </c>
    </row>
    <row r="7">
      <c r="A7" s="8" t="s">
        <v>3235</v>
      </c>
      <c r="B7" s="8" t="s">
        <v>16</v>
      </c>
    </row>
    <row r="8">
      <c r="A8" s="8" t="s">
        <v>3236</v>
      </c>
      <c r="B8" s="8" t="s">
        <v>16</v>
      </c>
    </row>
    <row r="9">
      <c r="A9" s="8" t="s">
        <v>3237</v>
      </c>
      <c r="B9" s="8" t="s">
        <v>16</v>
      </c>
    </row>
    <row r="10">
      <c r="A10" s="8" t="s">
        <v>3238</v>
      </c>
      <c r="B10" s="8" t="s">
        <v>23</v>
      </c>
    </row>
    <row r="11">
      <c r="A11" s="8" t="s">
        <v>3239</v>
      </c>
      <c r="B11" s="8" t="s">
        <v>28</v>
      </c>
    </row>
    <row r="12">
      <c r="A12" s="8" t="s">
        <v>3240</v>
      </c>
      <c r="B12" s="8" t="s">
        <v>28</v>
      </c>
    </row>
    <row r="13">
      <c r="A13" s="8" t="s">
        <v>3241</v>
      </c>
      <c r="B13" s="8" t="s">
        <v>23</v>
      </c>
    </row>
    <row r="14">
      <c r="A14" s="8" t="s">
        <v>3242</v>
      </c>
      <c r="B14" s="8" t="s">
        <v>216</v>
      </c>
    </row>
    <row r="15">
      <c r="A15" s="8" t="s">
        <v>3243</v>
      </c>
      <c r="B15" s="8" t="s">
        <v>35</v>
      </c>
    </row>
    <row r="16">
      <c r="A16" s="8" t="s">
        <v>3244</v>
      </c>
      <c r="B16" s="8" t="s">
        <v>201</v>
      </c>
    </row>
    <row r="17">
      <c r="A17" s="8" t="s">
        <v>3245</v>
      </c>
      <c r="B17" s="8" t="s">
        <v>340</v>
      </c>
    </row>
    <row r="18">
      <c r="A18" s="8" t="s">
        <v>3246</v>
      </c>
      <c r="B18" s="8" t="s">
        <v>302</v>
      </c>
    </row>
    <row r="19">
      <c r="A19" s="8" t="s">
        <v>3247</v>
      </c>
      <c r="B19" s="8" t="s">
        <v>3004</v>
      </c>
    </row>
    <row r="20">
      <c r="A20" s="8" t="s">
        <v>3248</v>
      </c>
      <c r="B20" s="8" t="s">
        <v>16</v>
      </c>
    </row>
    <row r="21">
      <c r="A21" s="8" t="s">
        <v>3249</v>
      </c>
      <c r="B21" s="8" t="s">
        <v>16</v>
      </c>
    </row>
    <row r="22">
      <c r="A22" s="8" t="s">
        <v>3250</v>
      </c>
      <c r="B22" s="8" t="s">
        <v>350</v>
      </c>
    </row>
    <row r="23">
      <c r="A23" s="8" t="s">
        <v>3251</v>
      </c>
      <c r="B23" s="8" t="s">
        <v>16</v>
      </c>
    </row>
    <row r="24">
      <c r="A24" s="8" t="s">
        <v>3252</v>
      </c>
      <c r="B24" s="8" t="s">
        <v>201</v>
      </c>
    </row>
    <row r="25">
      <c r="A25" s="8" t="s">
        <v>3253</v>
      </c>
      <c r="B25" s="8" t="s">
        <v>16</v>
      </c>
    </row>
    <row r="26">
      <c r="A26" s="8" t="s">
        <v>3254</v>
      </c>
      <c r="B26" s="8" t="s">
        <v>16</v>
      </c>
    </row>
    <row r="27">
      <c r="A27" s="8" t="s">
        <v>3255</v>
      </c>
      <c r="B27" s="8" t="s">
        <v>16</v>
      </c>
    </row>
    <row r="28">
      <c r="A28" s="8" t="s">
        <v>3256</v>
      </c>
      <c r="B28" s="8" t="s">
        <v>16</v>
      </c>
    </row>
    <row r="29">
      <c r="A29" s="8" t="s">
        <v>3257</v>
      </c>
      <c r="B29" s="8" t="s">
        <v>350</v>
      </c>
    </row>
    <row r="30">
      <c r="A30" s="8" t="s">
        <v>3258</v>
      </c>
      <c r="B30" s="8" t="s">
        <v>16</v>
      </c>
    </row>
    <row r="31">
      <c r="A31" s="8" t="s">
        <v>3259</v>
      </c>
      <c r="B31" s="8" t="s">
        <v>16</v>
      </c>
    </row>
    <row r="32">
      <c r="A32" s="8" t="s">
        <v>3260</v>
      </c>
      <c r="B32" s="8" t="s">
        <v>16</v>
      </c>
    </row>
    <row r="33">
      <c r="A33" s="8" t="s">
        <v>3261</v>
      </c>
      <c r="B33" s="8" t="s">
        <v>244</v>
      </c>
    </row>
    <row r="34">
      <c r="A34" s="8" t="s">
        <v>3262</v>
      </c>
      <c r="B34" s="8" t="s">
        <v>16</v>
      </c>
    </row>
    <row r="35">
      <c r="A35" s="8" t="s">
        <v>3263</v>
      </c>
      <c r="B35" s="8" t="s">
        <v>16</v>
      </c>
    </row>
    <row r="36">
      <c r="A36" s="8" t="s">
        <v>3264</v>
      </c>
      <c r="B36" s="8" t="s">
        <v>16</v>
      </c>
    </row>
    <row r="37">
      <c r="A37" s="8" t="s">
        <v>3265</v>
      </c>
      <c r="B37" s="8" t="s">
        <v>35</v>
      </c>
    </row>
    <row r="38">
      <c r="A38" s="8" t="s">
        <v>3266</v>
      </c>
      <c r="B38" s="8" t="s">
        <v>216</v>
      </c>
    </row>
    <row r="39">
      <c r="A39" s="8" t="s">
        <v>3267</v>
      </c>
      <c r="B39" s="8" t="s">
        <v>16</v>
      </c>
    </row>
    <row r="40">
      <c r="A40" s="8" t="s">
        <v>3268</v>
      </c>
      <c r="B40" s="8" t="s">
        <v>16</v>
      </c>
    </row>
    <row r="41">
      <c r="A41" s="8" t="s">
        <v>3269</v>
      </c>
      <c r="B41" s="8" t="s">
        <v>3270</v>
      </c>
    </row>
    <row r="42">
      <c r="A42" s="8" t="s">
        <v>3271</v>
      </c>
      <c r="B42" s="8" t="s">
        <v>28</v>
      </c>
    </row>
    <row r="43">
      <c r="A43" s="8" t="s">
        <v>3272</v>
      </c>
      <c r="B43" s="8" t="s">
        <v>2126</v>
      </c>
    </row>
    <row r="44">
      <c r="A44" s="8" t="s">
        <v>3273</v>
      </c>
      <c r="B44" s="8" t="s">
        <v>291</v>
      </c>
    </row>
    <row r="45">
      <c r="A45" s="8" t="s">
        <v>3274</v>
      </c>
      <c r="B45" s="8" t="s">
        <v>411</v>
      </c>
    </row>
    <row r="46">
      <c r="A46" s="8" t="s">
        <v>3275</v>
      </c>
      <c r="B46" s="8" t="s">
        <v>411</v>
      </c>
    </row>
    <row r="47">
      <c r="A47" s="8" t="s">
        <v>3276</v>
      </c>
      <c r="B47" s="8" t="s">
        <v>322</v>
      </c>
    </row>
    <row r="48">
      <c r="A48" s="8" t="s">
        <v>3277</v>
      </c>
      <c r="B48" s="8" t="s">
        <v>3022</v>
      </c>
    </row>
    <row r="49">
      <c r="A49" s="8" t="s">
        <v>3278</v>
      </c>
      <c r="B49" s="8" t="s">
        <v>2126</v>
      </c>
    </row>
    <row r="50">
      <c r="A50" s="8" t="s">
        <v>3279</v>
      </c>
      <c r="B50" s="8" t="s">
        <v>244</v>
      </c>
    </row>
    <row r="51">
      <c r="A51" s="8" t="s">
        <v>3280</v>
      </c>
      <c r="B51" s="8" t="s">
        <v>28</v>
      </c>
    </row>
    <row r="52">
      <c r="A52" s="8" t="s">
        <v>3281</v>
      </c>
      <c r="B52" s="8" t="s">
        <v>2129</v>
      </c>
    </row>
    <row r="53">
      <c r="A53" s="8" t="s">
        <v>3282</v>
      </c>
      <c r="B53" s="8" t="s">
        <v>216</v>
      </c>
    </row>
    <row r="54">
      <c r="A54" s="8" t="s">
        <v>3283</v>
      </c>
      <c r="B54" s="8" t="s">
        <v>28</v>
      </c>
    </row>
    <row r="55">
      <c r="A55" s="8" t="s">
        <v>3284</v>
      </c>
      <c r="B55" s="8" t="s">
        <v>23</v>
      </c>
    </row>
    <row r="56">
      <c r="A56" s="8" t="s">
        <v>3285</v>
      </c>
      <c r="B56" s="8" t="s">
        <v>2126</v>
      </c>
    </row>
    <row r="57">
      <c r="A57" s="8" t="s">
        <v>3286</v>
      </c>
      <c r="B57" s="8" t="s">
        <v>16</v>
      </c>
    </row>
    <row r="58">
      <c r="A58" s="8" t="s">
        <v>3287</v>
      </c>
      <c r="B58" s="8" t="s">
        <v>16</v>
      </c>
    </row>
    <row r="59">
      <c r="A59" s="8" t="s">
        <v>3288</v>
      </c>
      <c r="B59" s="8" t="s">
        <v>16</v>
      </c>
    </row>
    <row r="60">
      <c r="A60" s="8" t="s">
        <v>3289</v>
      </c>
      <c r="B60" s="8" t="s">
        <v>2166</v>
      </c>
    </row>
    <row r="61">
      <c r="A61" s="8" t="s">
        <v>3290</v>
      </c>
      <c r="B61" s="8" t="s">
        <v>16</v>
      </c>
    </row>
    <row r="62">
      <c r="A62" s="8" t="s">
        <v>3291</v>
      </c>
      <c r="B62" s="8" t="s">
        <v>16</v>
      </c>
    </row>
    <row r="63">
      <c r="A63" s="8" t="s">
        <v>3292</v>
      </c>
      <c r="B63" s="8" t="s">
        <v>2166</v>
      </c>
    </row>
    <row r="64">
      <c r="A64" s="8" t="s">
        <v>3293</v>
      </c>
      <c r="B64" s="8" t="s">
        <v>28</v>
      </c>
    </row>
    <row r="65">
      <c r="A65" s="8" t="s">
        <v>3294</v>
      </c>
      <c r="B65" s="8" t="s">
        <v>16</v>
      </c>
    </row>
    <row r="66">
      <c r="A66" s="8" t="s">
        <v>3295</v>
      </c>
      <c r="B66" s="8" t="s">
        <v>16</v>
      </c>
    </row>
    <row r="67">
      <c r="A67" s="8" t="s">
        <v>3296</v>
      </c>
      <c r="B67" s="8" t="s">
        <v>28</v>
      </c>
    </row>
    <row r="68">
      <c r="A68" s="8" t="s">
        <v>3297</v>
      </c>
      <c r="B68" s="8" t="s">
        <v>312</v>
      </c>
    </row>
    <row r="69">
      <c r="A69" s="8" t="s">
        <v>3298</v>
      </c>
      <c r="B69" s="8" t="s">
        <v>2166</v>
      </c>
    </row>
    <row r="70">
      <c r="A70" s="8" t="s">
        <v>3299</v>
      </c>
      <c r="B70" s="8" t="s">
        <v>35</v>
      </c>
    </row>
    <row r="71">
      <c r="A71" s="8" t="s">
        <v>3300</v>
      </c>
      <c r="B71" s="8" t="s">
        <v>16</v>
      </c>
      <c r="C71" s="8" t="b">
        <v>0</v>
      </c>
    </row>
    <row r="72">
      <c r="A72" s="8" t="s">
        <v>3301</v>
      </c>
      <c r="B72" s="8" t="s">
        <v>35</v>
      </c>
      <c r="C72" s="8" t="b">
        <v>0</v>
      </c>
    </row>
    <row r="73">
      <c r="A73" s="8" t="s">
        <v>3302</v>
      </c>
      <c r="B73" s="8" t="s">
        <v>35</v>
      </c>
      <c r="C73" s="8" t="b">
        <v>0</v>
      </c>
    </row>
    <row r="74">
      <c r="A74" s="8" t="s">
        <v>3303</v>
      </c>
      <c r="B74" s="8" t="s">
        <v>16</v>
      </c>
      <c r="C74" s="8" t="b">
        <v>0</v>
      </c>
    </row>
    <row r="75">
      <c r="A75" s="8" t="s">
        <v>3304</v>
      </c>
      <c r="B75" s="8" t="s">
        <v>312</v>
      </c>
      <c r="C75" s="8" t="b">
        <v>0</v>
      </c>
    </row>
    <row r="76">
      <c r="A76" s="8" t="s">
        <v>3305</v>
      </c>
      <c r="B76" s="8" t="s">
        <v>312</v>
      </c>
      <c r="C76" s="8" t="b">
        <v>0</v>
      </c>
    </row>
    <row r="77">
      <c r="A77" s="8" t="s">
        <v>3306</v>
      </c>
      <c r="B77" s="8" t="s">
        <v>2138</v>
      </c>
      <c r="C77" s="8" t="b">
        <v>0</v>
      </c>
    </row>
    <row r="78">
      <c r="A78" s="8" t="s">
        <v>3307</v>
      </c>
      <c r="B78" s="8" t="s">
        <v>16</v>
      </c>
      <c r="C78" s="8" t="b">
        <v>0</v>
      </c>
    </row>
    <row r="79">
      <c r="A79" s="8" t="s">
        <v>3308</v>
      </c>
      <c r="B79" s="8" t="s">
        <v>16</v>
      </c>
      <c r="C79" s="8" t="b">
        <v>0</v>
      </c>
    </row>
    <row r="80">
      <c r="A80" s="8" t="s">
        <v>3309</v>
      </c>
      <c r="B80" s="8" t="s">
        <v>383</v>
      </c>
      <c r="C80" s="8" t="b">
        <v>0</v>
      </c>
    </row>
    <row r="81">
      <c r="A81" s="8" t="s">
        <v>3310</v>
      </c>
      <c r="B81" s="8" t="s">
        <v>2138</v>
      </c>
      <c r="C81" s="8" t="b">
        <v>0</v>
      </c>
    </row>
    <row r="82">
      <c r="A82" s="8" t="s">
        <v>3311</v>
      </c>
      <c r="B82" s="8" t="s">
        <v>383</v>
      </c>
      <c r="C82" s="8" t="b">
        <v>0</v>
      </c>
    </row>
    <row r="83">
      <c r="A83" s="8" t="s">
        <v>3312</v>
      </c>
      <c r="B83" s="8" t="s">
        <v>359</v>
      </c>
      <c r="C83" s="8" t="b">
        <v>0</v>
      </c>
    </row>
    <row r="84">
      <c r="A84" s="8" t="s">
        <v>3313</v>
      </c>
      <c r="B84" s="8" t="s">
        <v>2166</v>
      </c>
      <c r="C84" s="8" t="b">
        <v>0</v>
      </c>
    </row>
    <row r="85">
      <c r="A85" s="8" t="s">
        <v>3314</v>
      </c>
      <c r="B85" s="8" t="s">
        <v>3022</v>
      </c>
      <c r="C85" s="8" t="b">
        <v>0</v>
      </c>
    </row>
    <row r="86">
      <c r="A86" s="8" t="s">
        <v>3315</v>
      </c>
      <c r="B86" s="8" t="s">
        <v>16</v>
      </c>
      <c r="C86" s="8" t="b">
        <v>0</v>
      </c>
    </row>
    <row r="87">
      <c r="A87" s="8" t="s">
        <v>3316</v>
      </c>
      <c r="B87" s="8" t="s">
        <v>350</v>
      </c>
      <c r="C87" s="8" t="b">
        <v>0</v>
      </c>
    </row>
    <row r="88">
      <c r="A88" s="8" t="s">
        <v>3317</v>
      </c>
      <c r="B88" s="8" t="s">
        <v>16</v>
      </c>
      <c r="C88" s="8" t="b">
        <v>0</v>
      </c>
    </row>
    <row r="89">
      <c r="A89" s="8" t="s">
        <v>3318</v>
      </c>
      <c r="B89" s="8" t="s">
        <v>59</v>
      </c>
      <c r="C89" s="8" t="b">
        <v>0</v>
      </c>
    </row>
    <row r="90">
      <c r="A90" s="8" t="s">
        <v>3319</v>
      </c>
      <c r="B90" s="8" t="s">
        <v>16</v>
      </c>
      <c r="C90" s="8" t="b">
        <v>0</v>
      </c>
    </row>
    <row r="91">
      <c r="A91" s="8" t="s">
        <v>3320</v>
      </c>
      <c r="B91" s="8" t="s">
        <v>411</v>
      </c>
      <c r="C91" s="8" t="b">
        <v>0</v>
      </c>
    </row>
    <row r="92">
      <c r="A92" s="8" t="s">
        <v>3321</v>
      </c>
      <c r="B92" s="8" t="s">
        <v>383</v>
      </c>
      <c r="C92" s="8" t="b">
        <v>0</v>
      </c>
    </row>
    <row r="93">
      <c r="A93" s="8" t="s">
        <v>3322</v>
      </c>
      <c r="B93" s="8" t="s">
        <v>2126</v>
      </c>
      <c r="C93" s="8" t="b">
        <v>0</v>
      </c>
    </row>
    <row r="94">
      <c r="A94" s="8" t="s">
        <v>3323</v>
      </c>
      <c r="B94" s="8" t="s">
        <v>16</v>
      </c>
      <c r="C94" s="8" t="b">
        <v>0</v>
      </c>
    </row>
    <row r="95">
      <c r="A95" s="8" t="s">
        <v>3324</v>
      </c>
      <c r="B95" s="8" t="s">
        <v>385</v>
      </c>
      <c r="C95" s="8" t="b">
        <v>0</v>
      </c>
    </row>
    <row r="96">
      <c r="A96" s="8" t="s">
        <v>3325</v>
      </c>
      <c r="B96" s="8" t="s">
        <v>216</v>
      </c>
      <c r="C96" s="8" t="b">
        <v>0</v>
      </c>
    </row>
    <row r="97">
      <c r="A97" s="8" t="s">
        <v>3326</v>
      </c>
      <c r="B97" s="8" t="s">
        <v>216</v>
      </c>
      <c r="C97" s="8" t="b">
        <v>0</v>
      </c>
    </row>
    <row r="98">
      <c r="A98" s="8" t="s">
        <v>3327</v>
      </c>
      <c r="B98" s="8" t="s">
        <v>2166</v>
      </c>
      <c r="C98" s="8" t="b">
        <v>0</v>
      </c>
    </row>
    <row r="99">
      <c r="A99" s="8" t="s">
        <v>3328</v>
      </c>
      <c r="B99" s="8" t="s">
        <v>302</v>
      </c>
      <c r="C99" s="8" t="b">
        <v>0</v>
      </c>
    </row>
    <row r="100">
      <c r="A100" s="8" t="s">
        <v>3329</v>
      </c>
      <c r="B100" s="8" t="s">
        <v>302</v>
      </c>
      <c r="C100" s="8" t="b">
        <v>0</v>
      </c>
    </row>
    <row r="101">
      <c r="A101" s="8" t="s">
        <v>3330</v>
      </c>
      <c r="B101" s="8" t="s">
        <v>59</v>
      </c>
      <c r="C101" s="8" t="b">
        <v>0</v>
      </c>
    </row>
    <row r="102">
      <c r="A102" s="8" t="s">
        <v>3331</v>
      </c>
      <c r="B102" s="8" t="s">
        <v>340</v>
      </c>
      <c r="C102" s="8" t="b">
        <v>0</v>
      </c>
    </row>
    <row r="103">
      <c r="A103" s="8" t="s">
        <v>3332</v>
      </c>
      <c r="B103" s="8" t="s">
        <v>16</v>
      </c>
      <c r="C103" s="8" t="b">
        <v>0</v>
      </c>
    </row>
    <row r="104">
      <c r="A104" s="8" t="s">
        <v>3333</v>
      </c>
      <c r="B104" s="8" t="s">
        <v>16</v>
      </c>
      <c r="C104" s="8" t="b">
        <v>0</v>
      </c>
    </row>
    <row r="105">
      <c r="A105" s="8" t="s">
        <v>3334</v>
      </c>
      <c r="B105" s="8" t="s">
        <v>201</v>
      </c>
      <c r="C105" s="8" t="b">
        <v>0</v>
      </c>
    </row>
    <row r="106">
      <c r="A106" s="8" t="s">
        <v>3335</v>
      </c>
      <c r="B106" s="8" t="s">
        <v>411</v>
      </c>
      <c r="C106" s="8" t="b">
        <v>0</v>
      </c>
    </row>
    <row r="107">
      <c r="A107" s="8" t="s">
        <v>3336</v>
      </c>
      <c r="B107" s="8" t="s">
        <v>383</v>
      </c>
      <c r="C107" s="8" t="b">
        <v>0</v>
      </c>
    </row>
    <row r="108">
      <c r="A108" s="8" t="s">
        <v>3337</v>
      </c>
      <c r="B108" s="8" t="s">
        <v>16</v>
      </c>
      <c r="C108" s="8" t="b">
        <v>0</v>
      </c>
    </row>
    <row r="109">
      <c r="A109" s="8" t="s">
        <v>3338</v>
      </c>
      <c r="B109" s="8" t="s">
        <v>16</v>
      </c>
      <c r="C109" s="8" t="b">
        <v>0</v>
      </c>
    </row>
    <row r="110">
      <c r="A110" s="8" t="s">
        <v>3339</v>
      </c>
      <c r="B110" s="8" t="s">
        <v>368</v>
      </c>
      <c r="C110" s="8" t="b">
        <v>0</v>
      </c>
    </row>
    <row r="111">
      <c r="A111" s="8" t="s">
        <v>3340</v>
      </c>
      <c r="B111" s="8" t="s">
        <v>387</v>
      </c>
      <c r="C111" s="8" t="b">
        <v>0</v>
      </c>
    </row>
    <row r="112">
      <c r="A112" s="8" t="s">
        <v>3341</v>
      </c>
      <c r="B112" s="8" t="s">
        <v>291</v>
      </c>
      <c r="C112" s="8" t="b">
        <v>0</v>
      </c>
    </row>
    <row r="113">
      <c r="A113" s="8" t="s">
        <v>3342</v>
      </c>
      <c r="B113" s="8" t="s">
        <v>16</v>
      </c>
      <c r="C113" s="8" t="b">
        <v>0</v>
      </c>
    </row>
    <row r="114">
      <c r="A114" s="8" t="s">
        <v>3343</v>
      </c>
      <c r="B114" s="8" t="s">
        <v>28</v>
      </c>
      <c r="C114" s="8" t="b">
        <v>0</v>
      </c>
    </row>
    <row r="115">
      <c r="A115" s="8" t="s">
        <v>3344</v>
      </c>
      <c r="B115" s="8" t="s">
        <v>35</v>
      </c>
      <c r="C115" s="8" t="b">
        <v>0</v>
      </c>
    </row>
    <row r="116">
      <c r="A116" s="8" t="s">
        <v>3345</v>
      </c>
      <c r="B116" s="8" t="s">
        <v>35</v>
      </c>
      <c r="C116" s="8" t="b">
        <v>0</v>
      </c>
    </row>
    <row r="117">
      <c r="A117" s="8" t="s">
        <v>3346</v>
      </c>
      <c r="B117" s="8" t="s">
        <v>368</v>
      </c>
      <c r="C117" s="8" t="b">
        <v>0</v>
      </c>
    </row>
    <row r="118">
      <c r="A118" s="8" t="s">
        <v>3347</v>
      </c>
      <c r="B118" s="8" t="s">
        <v>59</v>
      </c>
      <c r="C118" s="8" t="b">
        <v>0</v>
      </c>
    </row>
    <row r="119">
      <c r="A119" s="8" t="s">
        <v>3348</v>
      </c>
      <c r="B119" s="8" t="s">
        <v>322</v>
      </c>
      <c r="C119" s="8" t="b">
        <v>0</v>
      </c>
    </row>
    <row r="120">
      <c r="A120" s="8" t="s">
        <v>3349</v>
      </c>
      <c r="B120" s="8" t="s">
        <v>2126</v>
      </c>
      <c r="C120" s="8" t="b">
        <v>0</v>
      </c>
    </row>
    <row r="121">
      <c r="A121" s="8" t="s">
        <v>3350</v>
      </c>
      <c r="B121" s="8" t="s">
        <v>322</v>
      </c>
      <c r="C121" s="8" t="b">
        <v>0</v>
      </c>
    </row>
    <row r="122">
      <c r="A122" s="8" t="s">
        <v>3351</v>
      </c>
      <c r="B122" s="8" t="s">
        <v>16</v>
      </c>
      <c r="C122" s="8" t="b">
        <v>0</v>
      </c>
    </row>
    <row r="123">
      <c r="A123" s="8" t="s">
        <v>3352</v>
      </c>
      <c r="B123" s="8" t="s">
        <v>312</v>
      </c>
      <c r="C123" s="8" t="b">
        <v>0</v>
      </c>
    </row>
    <row r="124">
      <c r="A124" s="8" t="s">
        <v>3353</v>
      </c>
      <c r="B124" s="8" t="s">
        <v>368</v>
      </c>
      <c r="C124" s="8" t="b">
        <v>0</v>
      </c>
    </row>
    <row r="125">
      <c r="A125" s="8" t="s">
        <v>3354</v>
      </c>
      <c r="B125" s="8" t="s">
        <v>244</v>
      </c>
      <c r="C125" s="8" t="b">
        <v>0</v>
      </c>
    </row>
    <row r="126">
      <c r="A126" s="8" t="s">
        <v>3355</v>
      </c>
      <c r="B126" s="8" t="s">
        <v>244</v>
      </c>
      <c r="C126" s="8" t="b">
        <v>0</v>
      </c>
    </row>
    <row r="127">
      <c r="A127" s="8" t="s">
        <v>3356</v>
      </c>
      <c r="B127" s="8" t="s">
        <v>368</v>
      </c>
      <c r="C127" s="8" t="b">
        <v>0</v>
      </c>
    </row>
    <row r="128">
      <c r="A128" s="8" t="s">
        <v>3357</v>
      </c>
      <c r="B128" s="8" t="s">
        <v>2166</v>
      </c>
      <c r="C128" s="8" t="b">
        <v>0</v>
      </c>
    </row>
    <row r="129">
      <c r="A129" s="8" t="s">
        <v>3358</v>
      </c>
      <c r="B129" s="8" t="s">
        <v>312</v>
      </c>
      <c r="C129" s="8" t="b">
        <v>0</v>
      </c>
    </row>
    <row r="130">
      <c r="A130" s="8" t="s">
        <v>3359</v>
      </c>
      <c r="B130" s="8" t="s">
        <v>368</v>
      </c>
      <c r="C130" s="8" t="b">
        <v>0</v>
      </c>
    </row>
    <row r="131">
      <c r="A131" s="8" t="s">
        <v>3360</v>
      </c>
      <c r="B131" s="8" t="s">
        <v>359</v>
      </c>
      <c r="C131" s="8" t="b">
        <v>0</v>
      </c>
    </row>
    <row r="132">
      <c r="A132" s="8" t="s">
        <v>3361</v>
      </c>
      <c r="B132" s="8" t="s">
        <v>368</v>
      </c>
      <c r="C132" s="8" t="b">
        <v>0</v>
      </c>
    </row>
    <row r="133">
      <c r="A133" s="8" t="s">
        <v>3362</v>
      </c>
      <c r="B133" s="8" t="s">
        <v>340</v>
      </c>
      <c r="C133" s="8" t="b">
        <v>0</v>
      </c>
    </row>
    <row r="134">
      <c r="A134" s="8" t="s">
        <v>3363</v>
      </c>
      <c r="B134" s="8" t="s">
        <v>16</v>
      </c>
      <c r="C134" s="8" t="b">
        <v>0</v>
      </c>
    </row>
    <row r="135">
      <c r="A135" s="8" t="s">
        <v>3364</v>
      </c>
      <c r="B135" s="8" t="s">
        <v>16</v>
      </c>
      <c r="C135" s="8" t="b">
        <v>0</v>
      </c>
    </row>
    <row r="136">
      <c r="A136" s="8" t="s">
        <v>3365</v>
      </c>
      <c r="B136" s="8" t="s">
        <v>16</v>
      </c>
      <c r="C136" s="8" t="b">
        <v>0</v>
      </c>
    </row>
    <row r="137">
      <c r="A137" s="8" t="s">
        <v>3366</v>
      </c>
      <c r="B137" s="8" t="s">
        <v>216</v>
      </c>
      <c r="C137" s="8" t="b">
        <v>0</v>
      </c>
    </row>
    <row r="138">
      <c r="A138" s="8" t="s">
        <v>3367</v>
      </c>
      <c r="B138" s="8" t="s">
        <v>23</v>
      </c>
      <c r="C138" s="8" t="b">
        <v>0</v>
      </c>
    </row>
    <row r="139">
      <c r="A139" s="8" t="s">
        <v>3368</v>
      </c>
      <c r="B139" s="8" t="s">
        <v>28</v>
      </c>
      <c r="C139" s="8" t="b">
        <v>0</v>
      </c>
    </row>
    <row r="140">
      <c r="A140" s="8" t="s">
        <v>3369</v>
      </c>
      <c r="B140" s="8" t="s">
        <v>35</v>
      </c>
      <c r="C140" s="8" t="b">
        <v>0</v>
      </c>
    </row>
    <row r="141">
      <c r="A141" s="8" t="s">
        <v>3370</v>
      </c>
      <c r="B141" s="8" t="s">
        <v>350</v>
      </c>
      <c r="C141" s="8" t="b">
        <v>0</v>
      </c>
    </row>
    <row r="142">
      <c r="A142" s="8" t="s">
        <v>3371</v>
      </c>
      <c r="B142" s="8" t="s">
        <v>59</v>
      </c>
      <c r="C142" s="8" t="b">
        <v>0</v>
      </c>
    </row>
    <row r="143">
      <c r="A143" s="8" t="s">
        <v>3372</v>
      </c>
      <c r="B143" s="8" t="s">
        <v>312</v>
      </c>
      <c r="C143" s="8" t="b">
        <v>0</v>
      </c>
    </row>
    <row r="144">
      <c r="A144" s="8" t="s">
        <v>3373</v>
      </c>
      <c r="B144" s="8" t="s">
        <v>16</v>
      </c>
      <c r="C144" s="8" t="b">
        <v>0</v>
      </c>
    </row>
    <row r="145">
      <c r="A145" s="8" t="s">
        <v>3374</v>
      </c>
      <c r="B145" s="8" t="s">
        <v>302</v>
      </c>
      <c r="C145" s="8" t="b">
        <v>0</v>
      </c>
    </row>
    <row r="146">
      <c r="A146" s="8" t="s">
        <v>3375</v>
      </c>
      <c r="B146" s="8" t="s">
        <v>312</v>
      </c>
      <c r="C146" s="8" t="b">
        <v>0</v>
      </c>
    </row>
    <row r="147">
      <c r="A147" s="8" t="s">
        <v>3376</v>
      </c>
      <c r="B147" s="8" t="s">
        <v>35</v>
      </c>
      <c r="C147" s="8" t="b">
        <v>0</v>
      </c>
    </row>
    <row r="148">
      <c r="A148" s="8" t="s">
        <v>3377</v>
      </c>
      <c r="B148" s="8" t="s">
        <v>368</v>
      </c>
      <c r="C148" s="8" t="b">
        <v>0</v>
      </c>
    </row>
    <row r="149">
      <c r="A149" s="8" t="s">
        <v>3378</v>
      </c>
      <c r="B149" s="8" t="s">
        <v>59</v>
      </c>
      <c r="C149" s="8" t="b">
        <v>0</v>
      </c>
    </row>
    <row r="150">
      <c r="A150" s="8" t="s">
        <v>3379</v>
      </c>
      <c r="B150" s="8" t="s">
        <v>28</v>
      </c>
      <c r="C150" s="8" t="b">
        <v>0</v>
      </c>
    </row>
    <row r="151">
      <c r="A151" s="8" t="s">
        <v>3380</v>
      </c>
      <c r="B151" s="8" t="s">
        <v>201</v>
      </c>
      <c r="C151" s="8" t="b">
        <v>0</v>
      </c>
    </row>
    <row r="152">
      <c r="A152" s="8" t="s">
        <v>3381</v>
      </c>
      <c r="B152" s="8" t="s">
        <v>322</v>
      </c>
      <c r="C152" s="8" t="b">
        <v>0</v>
      </c>
    </row>
    <row r="153">
      <c r="A153" s="8" t="s">
        <v>3382</v>
      </c>
      <c r="B153" s="8" t="s">
        <v>23</v>
      </c>
      <c r="C153" s="8" t="b">
        <v>0</v>
      </c>
    </row>
    <row r="154">
      <c r="A154" s="8" t="s">
        <v>3383</v>
      </c>
      <c r="B154" s="8" t="s">
        <v>16</v>
      </c>
      <c r="C154" s="8" t="b">
        <v>0</v>
      </c>
    </row>
    <row r="155">
      <c r="A155" s="8" t="s">
        <v>3384</v>
      </c>
      <c r="B155" s="8" t="s">
        <v>368</v>
      </c>
      <c r="C155" s="8" t="b">
        <v>0</v>
      </c>
    </row>
    <row r="156">
      <c r="A156" s="8" t="s">
        <v>3385</v>
      </c>
      <c r="B156" s="8" t="s">
        <v>411</v>
      </c>
      <c r="C156" s="8" t="b">
        <v>0</v>
      </c>
    </row>
    <row r="157">
      <c r="A157" s="8" t="s">
        <v>3386</v>
      </c>
      <c r="B157" s="8" t="s">
        <v>380</v>
      </c>
      <c r="C157" s="8" t="b">
        <v>0</v>
      </c>
    </row>
    <row r="158">
      <c r="A158" s="8" t="s">
        <v>3387</v>
      </c>
      <c r="B158" s="8" t="s">
        <v>291</v>
      </c>
      <c r="C158" s="8" t="b">
        <v>0</v>
      </c>
    </row>
    <row r="159">
      <c r="A159" s="8" t="s">
        <v>3388</v>
      </c>
      <c r="B159" s="8" t="s">
        <v>302</v>
      </c>
      <c r="C159" s="8" t="b">
        <v>0</v>
      </c>
    </row>
    <row r="160">
      <c r="A160" s="8" t="s">
        <v>3389</v>
      </c>
      <c r="B160" s="8" t="s">
        <v>216</v>
      </c>
      <c r="C160" s="8" t="b">
        <v>0</v>
      </c>
    </row>
    <row r="161">
      <c r="A161" s="8" t="s">
        <v>3390</v>
      </c>
      <c r="B161" s="8" t="s">
        <v>16</v>
      </c>
      <c r="C161" s="8" t="b">
        <v>0</v>
      </c>
    </row>
    <row r="162">
      <c r="A162" s="8" t="s">
        <v>3391</v>
      </c>
      <c r="B162" s="8" t="s">
        <v>16</v>
      </c>
      <c r="C162" s="8" t="b">
        <v>0</v>
      </c>
    </row>
    <row r="163">
      <c r="A163" s="8" t="s">
        <v>3392</v>
      </c>
      <c r="B163" s="8" t="s">
        <v>16</v>
      </c>
      <c r="C163" s="8" t="b">
        <v>0</v>
      </c>
    </row>
    <row r="164">
      <c r="A164" s="8" t="s">
        <v>3393</v>
      </c>
      <c r="B164" s="8" t="s">
        <v>302</v>
      </c>
      <c r="C164" s="8" t="b">
        <v>0</v>
      </c>
    </row>
    <row r="165">
      <c r="A165" s="8" t="s">
        <v>3394</v>
      </c>
      <c r="B165" s="8" t="s">
        <v>28</v>
      </c>
      <c r="C165" s="8" t="b">
        <v>0</v>
      </c>
    </row>
    <row r="166">
      <c r="A166" s="8" t="s">
        <v>3395</v>
      </c>
      <c r="B166" s="8" t="s">
        <v>201</v>
      </c>
      <c r="C166" s="8" t="b">
        <v>0</v>
      </c>
    </row>
    <row r="167">
      <c r="A167" s="8" t="s">
        <v>3396</v>
      </c>
      <c r="B167" s="8" t="s">
        <v>201</v>
      </c>
      <c r="C167" s="8" t="b">
        <v>0</v>
      </c>
    </row>
    <row r="168">
      <c r="A168" s="8" t="s">
        <v>3397</v>
      </c>
      <c r="B168" s="8" t="s">
        <v>35</v>
      </c>
      <c r="C168" s="8" t="b">
        <v>0</v>
      </c>
    </row>
    <row r="169">
      <c r="A169" s="8" t="s">
        <v>3398</v>
      </c>
      <c r="B169" s="8" t="s">
        <v>59</v>
      </c>
      <c r="C169" s="8" t="b">
        <v>0</v>
      </c>
    </row>
    <row r="170">
      <c r="A170" s="8" t="s">
        <v>3399</v>
      </c>
      <c r="B170" s="8" t="s">
        <v>368</v>
      </c>
      <c r="C170" s="8" t="b">
        <v>0</v>
      </c>
    </row>
    <row r="171">
      <c r="A171" s="8" t="s">
        <v>3400</v>
      </c>
      <c r="B171" s="8" t="s">
        <v>368</v>
      </c>
      <c r="C171" s="8" t="b">
        <v>0</v>
      </c>
    </row>
    <row r="172">
      <c r="A172" s="8" t="s">
        <v>3401</v>
      </c>
      <c r="B172" s="8" t="s">
        <v>16</v>
      </c>
      <c r="C172" s="8" t="b">
        <v>0</v>
      </c>
    </row>
    <row r="173">
      <c r="A173" s="8" t="s">
        <v>3402</v>
      </c>
      <c r="B173" s="8" t="s">
        <v>201</v>
      </c>
      <c r="C173" s="8" t="b">
        <v>0</v>
      </c>
    </row>
    <row r="174">
      <c r="A174" s="8" t="s">
        <v>3403</v>
      </c>
      <c r="B174" s="8" t="s">
        <v>201</v>
      </c>
      <c r="C174" s="8" t="b">
        <v>0</v>
      </c>
    </row>
    <row r="175">
      <c r="A175" s="8" t="s">
        <v>3404</v>
      </c>
      <c r="B175" s="8" t="s">
        <v>368</v>
      </c>
      <c r="C175" s="8" t="b">
        <v>0</v>
      </c>
    </row>
    <row r="176">
      <c r="A176" s="8" t="s">
        <v>3405</v>
      </c>
      <c r="B176" s="8" t="s">
        <v>244</v>
      </c>
      <c r="C176" s="8" t="b">
        <v>0</v>
      </c>
    </row>
    <row r="177">
      <c r="A177" s="8" t="s">
        <v>3406</v>
      </c>
      <c r="B177" s="8" t="s">
        <v>368</v>
      </c>
      <c r="C177" s="8" t="b">
        <v>0</v>
      </c>
    </row>
    <row r="178">
      <c r="A178" s="8" t="s">
        <v>3407</v>
      </c>
      <c r="B178" s="8" t="s">
        <v>201</v>
      </c>
      <c r="C178" s="8" t="b">
        <v>0</v>
      </c>
    </row>
    <row r="179">
      <c r="A179" s="8" t="s">
        <v>3408</v>
      </c>
      <c r="B179" s="8" t="s">
        <v>291</v>
      </c>
      <c r="C179" s="8" t="b">
        <v>0</v>
      </c>
    </row>
    <row r="180">
      <c r="A180" s="8" t="s">
        <v>3409</v>
      </c>
      <c r="B180" s="8" t="s">
        <v>350</v>
      </c>
      <c r="C180" s="8" t="b">
        <v>0</v>
      </c>
    </row>
    <row r="181">
      <c r="A181" s="8" t="s">
        <v>3410</v>
      </c>
      <c r="B181" s="8" t="s">
        <v>368</v>
      </c>
      <c r="C181" s="8" t="b">
        <v>0</v>
      </c>
    </row>
    <row r="182">
      <c r="A182" s="8" t="s">
        <v>3411</v>
      </c>
      <c r="B182" s="8" t="s">
        <v>312</v>
      </c>
      <c r="C182" s="8" t="b">
        <v>0</v>
      </c>
    </row>
    <row r="183">
      <c r="A183" s="8" t="s">
        <v>3412</v>
      </c>
      <c r="B183" s="8" t="s">
        <v>216</v>
      </c>
      <c r="C183" s="8" t="b">
        <v>0</v>
      </c>
    </row>
    <row r="184">
      <c r="A184" s="8" t="s">
        <v>3413</v>
      </c>
      <c r="B184" s="8" t="s">
        <v>368</v>
      </c>
      <c r="C184" s="8" t="b">
        <v>0</v>
      </c>
    </row>
    <row r="185">
      <c r="A185" s="8" t="s">
        <v>3414</v>
      </c>
      <c r="B185" s="8" t="s">
        <v>35</v>
      </c>
      <c r="C185" s="8" t="b">
        <v>0</v>
      </c>
    </row>
    <row r="186">
      <c r="A186" s="8" t="s">
        <v>3415</v>
      </c>
      <c r="B186" s="8" t="s">
        <v>59</v>
      </c>
      <c r="C186" s="8" t="b">
        <v>0</v>
      </c>
    </row>
    <row r="187">
      <c r="A187" s="8" t="s">
        <v>3416</v>
      </c>
      <c r="B187" s="8" t="s">
        <v>59</v>
      </c>
      <c r="C187" s="8" t="b">
        <v>0</v>
      </c>
    </row>
    <row r="188">
      <c r="A188" s="8" t="s">
        <v>3417</v>
      </c>
      <c r="B188" s="8" t="s">
        <v>216</v>
      </c>
      <c r="C188" s="8" t="b">
        <v>0</v>
      </c>
    </row>
    <row r="189">
      <c r="A189" s="8" t="s">
        <v>3418</v>
      </c>
      <c r="B189" s="8" t="s">
        <v>16</v>
      </c>
      <c r="C189" s="8" t="b">
        <v>0</v>
      </c>
    </row>
    <row r="190">
      <c r="A190" s="8" t="s">
        <v>3419</v>
      </c>
      <c r="B190" s="8" t="s">
        <v>244</v>
      </c>
      <c r="C190" s="8" t="b">
        <v>0</v>
      </c>
    </row>
    <row r="191">
      <c r="A191" s="8" t="s">
        <v>3420</v>
      </c>
      <c r="B191" s="8" t="s">
        <v>35</v>
      </c>
      <c r="C191" s="8" t="b">
        <v>0</v>
      </c>
    </row>
    <row r="192">
      <c r="A192" s="8" t="s">
        <v>3421</v>
      </c>
      <c r="B192" s="8" t="s">
        <v>350</v>
      </c>
      <c r="C192" s="8" t="b">
        <v>0</v>
      </c>
    </row>
    <row r="193">
      <c r="A193" s="8" t="s">
        <v>3422</v>
      </c>
      <c r="B193" s="8" t="s">
        <v>368</v>
      </c>
      <c r="C193" s="8" t="b">
        <v>0</v>
      </c>
    </row>
    <row r="194">
      <c r="A194" s="8" t="s">
        <v>3423</v>
      </c>
      <c r="B194" s="8" t="s">
        <v>302</v>
      </c>
      <c r="C194" s="8" t="b">
        <v>0</v>
      </c>
    </row>
    <row r="195">
      <c r="A195" s="8" t="s">
        <v>3424</v>
      </c>
      <c r="B195" s="8" t="s">
        <v>322</v>
      </c>
      <c r="C195" s="8" t="b">
        <v>0</v>
      </c>
    </row>
    <row r="196">
      <c r="A196" s="8" t="s">
        <v>3425</v>
      </c>
      <c r="B196" s="8" t="s">
        <v>16</v>
      </c>
      <c r="C196" s="8" t="b">
        <v>0</v>
      </c>
    </row>
    <row r="197">
      <c r="A197" s="8" t="s">
        <v>3426</v>
      </c>
      <c r="B197" s="8" t="s">
        <v>411</v>
      </c>
      <c r="C197" s="8" t="b">
        <v>0</v>
      </c>
    </row>
    <row r="198">
      <c r="A198" s="8" t="s">
        <v>3427</v>
      </c>
      <c r="B198" s="8" t="s">
        <v>16</v>
      </c>
      <c r="C198" s="8" t="b">
        <v>0</v>
      </c>
    </row>
    <row r="199">
      <c r="A199" s="8" t="s">
        <v>3428</v>
      </c>
      <c r="B199" s="8" t="s">
        <v>16</v>
      </c>
      <c r="C199" s="8" t="b">
        <v>0</v>
      </c>
    </row>
    <row r="200">
      <c r="A200" s="8" t="s">
        <v>3429</v>
      </c>
      <c r="B200" s="8" t="s">
        <v>380</v>
      </c>
      <c r="C200" s="8" t="b">
        <v>0</v>
      </c>
    </row>
    <row r="201">
      <c r="A201" s="8" t="s">
        <v>3430</v>
      </c>
      <c r="B201" s="8" t="s">
        <v>28</v>
      </c>
      <c r="C201" s="8" t="b">
        <v>0</v>
      </c>
    </row>
    <row r="202">
      <c r="A202" s="8" t="s">
        <v>3431</v>
      </c>
      <c r="B202" s="8" t="s">
        <v>16</v>
      </c>
      <c r="C202" s="8" t="b">
        <v>0</v>
      </c>
    </row>
    <row r="203">
      <c r="A203" s="8" t="s">
        <v>3432</v>
      </c>
      <c r="B203" s="8" t="s">
        <v>23</v>
      </c>
      <c r="C203" s="8" t="b">
        <v>0</v>
      </c>
    </row>
    <row r="204">
      <c r="A204" s="8" t="s">
        <v>3433</v>
      </c>
      <c r="B204" s="8" t="s">
        <v>59</v>
      </c>
      <c r="C204" s="8" t="b">
        <v>0</v>
      </c>
    </row>
    <row r="205">
      <c r="A205" s="8" t="s">
        <v>3434</v>
      </c>
      <c r="B205" s="8" t="s">
        <v>291</v>
      </c>
      <c r="C205" s="8" t="b">
        <v>0</v>
      </c>
    </row>
    <row r="206">
      <c r="A206" s="8" t="s">
        <v>3435</v>
      </c>
      <c r="B206" s="8" t="s">
        <v>244</v>
      </c>
      <c r="C206" s="8" t="b">
        <v>0</v>
      </c>
    </row>
    <row r="207">
      <c r="A207" s="8" t="s">
        <v>3436</v>
      </c>
      <c r="B207" s="8" t="s">
        <v>201</v>
      </c>
      <c r="C207" s="8" t="b">
        <v>0</v>
      </c>
    </row>
    <row r="208">
      <c r="A208" s="8" t="s">
        <v>3437</v>
      </c>
      <c r="B208" s="8" t="s">
        <v>35</v>
      </c>
      <c r="C208" s="8" t="b">
        <v>0</v>
      </c>
    </row>
    <row r="209">
      <c r="A209" s="8" t="s">
        <v>3438</v>
      </c>
      <c r="B209" s="8" t="s">
        <v>322</v>
      </c>
      <c r="C209" s="8" t="b">
        <v>0</v>
      </c>
    </row>
    <row r="210">
      <c r="A210" s="8" t="s">
        <v>3439</v>
      </c>
      <c r="B210" s="8" t="s">
        <v>244</v>
      </c>
      <c r="C210" s="8" t="b">
        <v>0</v>
      </c>
    </row>
    <row r="211">
      <c r="A211" s="8" t="s">
        <v>3440</v>
      </c>
      <c r="B211" s="8" t="s">
        <v>216</v>
      </c>
      <c r="C211" s="8" t="b">
        <v>0</v>
      </c>
    </row>
    <row r="212">
      <c r="A212" s="8" t="s">
        <v>3441</v>
      </c>
      <c r="B212" s="8" t="s">
        <v>2138</v>
      </c>
      <c r="C212" s="8" t="b">
        <v>0</v>
      </c>
    </row>
    <row r="213">
      <c r="A213" s="8" t="s">
        <v>3442</v>
      </c>
      <c r="B213" s="8" t="s">
        <v>16</v>
      </c>
      <c r="C213" s="8" t="b">
        <v>0</v>
      </c>
    </row>
    <row r="214">
      <c r="A214" s="8" t="s">
        <v>3443</v>
      </c>
      <c r="B214" s="8" t="s">
        <v>411</v>
      </c>
      <c r="C214" s="8" t="b">
        <v>0</v>
      </c>
    </row>
    <row r="215">
      <c r="A215" s="8" t="s">
        <v>3444</v>
      </c>
      <c r="B215" s="8" t="s">
        <v>312</v>
      </c>
      <c r="C215" s="8" t="b">
        <v>0</v>
      </c>
    </row>
    <row r="216">
      <c r="A216" s="8" t="s">
        <v>3445</v>
      </c>
      <c r="B216" s="8" t="s">
        <v>2129</v>
      </c>
      <c r="C216" s="8" t="b">
        <v>0</v>
      </c>
    </row>
    <row r="217">
      <c r="A217" s="8" t="s">
        <v>3446</v>
      </c>
      <c r="B217" s="8" t="s">
        <v>368</v>
      </c>
      <c r="C217" s="8" t="b">
        <v>0</v>
      </c>
    </row>
    <row r="218">
      <c r="A218" s="8" t="s">
        <v>3447</v>
      </c>
      <c r="B218" s="8" t="s">
        <v>322</v>
      </c>
      <c r="C218" s="8" t="b">
        <v>0</v>
      </c>
    </row>
    <row r="219">
      <c r="A219" s="8" t="s">
        <v>3448</v>
      </c>
      <c r="B219" s="8" t="s">
        <v>35</v>
      </c>
      <c r="C219" s="8" t="b">
        <v>0</v>
      </c>
    </row>
    <row r="220">
      <c r="A220" s="8" t="s">
        <v>3449</v>
      </c>
      <c r="B220" s="8" t="s">
        <v>28</v>
      </c>
      <c r="C220" s="8" t="b">
        <v>0</v>
      </c>
    </row>
    <row r="221">
      <c r="A221" s="8" t="s">
        <v>3450</v>
      </c>
      <c r="B221" s="8" t="s">
        <v>16</v>
      </c>
      <c r="C221" s="8" t="b">
        <v>0</v>
      </c>
    </row>
    <row r="222">
      <c r="A222" s="8" t="s">
        <v>3451</v>
      </c>
      <c r="B222" s="8" t="s">
        <v>23</v>
      </c>
      <c r="C222" s="8" t="b">
        <v>0</v>
      </c>
    </row>
    <row r="223">
      <c r="A223" s="8" t="s">
        <v>3452</v>
      </c>
      <c r="B223" s="8" t="s">
        <v>216</v>
      </c>
      <c r="C223" s="8" t="b">
        <v>0</v>
      </c>
    </row>
    <row r="224">
      <c r="A224" s="8" t="s">
        <v>3453</v>
      </c>
      <c r="B224" s="8" t="s">
        <v>201</v>
      </c>
      <c r="C224" s="8" t="b">
        <v>0</v>
      </c>
    </row>
    <row r="225">
      <c r="A225" s="8" t="s">
        <v>3454</v>
      </c>
      <c r="B225" s="8" t="s">
        <v>59</v>
      </c>
      <c r="C225" s="8" t="b">
        <v>0</v>
      </c>
    </row>
    <row r="226">
      <c r="A226" s="8" t="s">
        <v>3455</v>
      </c>
      <c r="B226" s="8" t="s">
        <v>380</v>
      </c>
      <c r="C226" s="8" t="b">
        <v>0</v>
      </c>
    </row>
    <row r="227">
      <c r="A227" s="8" t="s">
        <v>3456</v>
      </c>
      <c r="B227" s="8" t="s">
        <v>302</v>
      </c>
      <c r="C227" s="8" t="b">
        <v>0</v>
      </c>
    </row>
    <row r="228">
      <c r="A228" s="8" t="s">
        <v>3457</v>
      </c>
      <c r="B228" s="8" t="s">
        <v>350</v>
      </c>
      <c r="C228" s="8" t="b">
        <v>0</v>
      </c>
    </row>
    <row r="229">
      <c r="A229" s="8" t="s">
        <v>3458</v>
      </c>
      <c r="B229" s="8" t="s">
        <v>244</v>
      </c>
      <c r="C229" s="8" t="b">
        <v>0</v>
      </c>
    </row>
    <row r="230">
      <c r="A230" s="8" t="s">
        <v>3459</v>
      </c>
      <c r="B230" s="8" t="s">
        <v>35</v>
      </c>
      <c r="C230" s="8" t="b">
        <v>0</v>
      </c>
    </row>
    <row r="231">
      <c r="A231" s="8" t="s">
        <v>3460</v>
      </c>
      <c r="B231" s="8" t="s">
        <v>23</v>
      </c>
      <c r="C231" s="8" t="b">
        <v>0</v>
      </c>
    </row>
    <row r="232">
      <c r="A232" s="8" t="s">
        <v>3461</v>
      </c>
      <c r="B232" s="8" t="s">
        <v>16</v>
      </c>
      <c r="C232" s="8" t="b">
        <v>0</v>
      </c>
    </row>
    <row r="233">
      <c r="A233" s="8" t="s">
        <v>3462</v>
      </c>
      <c r="B233" s="8" t="s">
        <v>201</v>
      </c>
      <c r="C233" s="8" t="b">
        <v>0</v>
      </c>
    </row>
    <row r="234">
      <c r="A234" s="8" t="s">
        <v>3463</v>
      </c>
      <c r="B234" s="8" t="s">
        <v>350</v>
      </c>
      <c r="C234" s="8" t="b">
        <v>0</v>
      </c>
    </row>
    <row r="235">
      <c r="A235" s="8" t="s">
        <v>3464</v>
      </c>
      <c r="B235" s="8" t="s">
        <v>28</v>
      </c>
      <c r="C235" s="8" t="b">
        <v>0</v>
      </c>
    </row>
    <row r="236">
      <c r="A236" s="8" t="s">
        <v>3465</v>
      </c>
      <c r="B236" s="8" t="s">
        <v>244</v>
      </c>
      <c r="C236" s="8" t="b">
        <v>0</v>
      </c>
    </row>
    <row r="237">
      <c r="A237" s="8" t="s">
        <v>3466</v>
      </c>
      <c r="B237" s="8" t="s">
        <v>359</v>
      </c>
      <c r="C237" s="8" t="b">
        <v>0</v>
      </c>
    </row>
    <row r="238">
      <c r="A238" s="8" t="s">
        <v>3467</v>
      </c>
      <c r="B238" s="8" t="s">
        <v>302</v>
      </c>
      <c r="C238" s="8" t="b">
        <v>0</v>
      </c>
    </row>
    <row r="239">
      <c r="A239" s="8" t="s">
        <v>3468</v>
      </c>
      <c r="B239" s="8" t="s">
        <v>35</v>
      </c>
      <c r="C239" s="8" t="b">
        <v>0</v>
      </c>
    </row>
    <row r="240">
      <c r="A240" s="8" t="s">
        <v>3469</v>
      </c>
      <c r="B240" s="8" t="s">
        <v>35</v>
      </c>
      <c r="C240" s="8" t="b">
        <v>0</v>
      </c>
    </row>
    <row r="241">
      <c r="A241" s="8" t="s">
        <v>3470</v>
      </c>
      <c r="B241" s="8" t="s">
        <v>201</v>
      </c>
      <c r="C241" s="8" t="b">
        <v>0</v>
      </c>
    </row>
    <row r="242">
      <c r="A242" s="8" t="s">
        <v>3471</v>
      </c>
      <c r="B242" s="8" t="s">
        <v>216</v>
      </c>
      <c r="C242" s="8" t="b">
        <v>0</v>
      </c>
    </row>
    <row r="243">
      <c r="A243" s="8" t="s">
        <v>3472</v>
      </c>
      <c r="B243" s="8" t="s">
        <v>28</v>
      </c>
      <c r="C243" s="8" t="b">
        <v>0</v>
      </c>
    </row>
    <row r="244">
      <c r="A244" s="8" t="s">
        <v>3473</v>
      </c>
      <c r="B244" s="8" t="s">
        <v>216</v>
      </c>
      <c r="C244" s="8" t="b">
        <v>0</v>
      </c>
    </row>
    <row r="245">
      <c r="A245" s="8" t="s">
        <v>3474</v>
      </c>
      <c r="B245" s="8" t="s">
        <v>16</v>
      </c>
      <c r="C245" s="8" t="b">
        <v>0</v>
      </c>
    </row>
    <row r="246">
      <c r="A246" s="8" t="s">
        <v>3475</v>
      </c>
      <c r="B246" s="8" t="s">
        <v>201</v>
      </c>
      <c r="C246" s="8" t="b">
        <v>0</v>
      </c>
    </row>
    <row r="247">
      <c r="A247" s="8" t="s">
        <v>3476</v>
      </c>
      <c r="B247" s="8" t="s">
        <v>16</v>
      </c>
      <c r="C247" s="8" t="b">
        <v>0</v>
      </c>
    </row>
    <row r="248">
      <c r="A248" s="8" t="s">
        <v>3477</v>
      </c>
      <c r="B248" s="8" t="s">
        <v>302</v>
      </c>
      <c r="C248" s="8" t="b">
        <v>0</v>
      </c>
    </row>
    <row r="249">
      <c r="A249" s="8" t="s">
        <v>3478</v>
      </c>
      <c r="B249" s="8" t="s">
        <v>16</v>
      </c>
      <c r="C249" s="8" t="b">
        <v>0</v>
      </c>
    </row>
    <row r="250">
      <c r="A250" s="8" t="s">
        <v>3479</v>
      </c>
      <c r="B250" s="8" t="s">
        <v>23</v>
      </c>
      <c r="C250" s="8" t="b">
        <v>0</v>
      </c>
    </row>
    <row r="251">
      <c r="A251" s="8" t="s">
        <v>3480</v>
      </c>
      <c r="B251" s="8" t="s">
        <v>28</v>
      </c>
      <c r="C251" s="8" t="b">
        <v>0</v>
      </c>
    </row>
    <row r="252">
      <c r="A252" s="8" t="s">
        <v>3481</v>
      </c>
      <c r="B252" s="8" t="s">
        <v>28</v>
      </c>
      <c r="C252" s="8" t="b">
        <v>0</v>
      </c>
    </row>
    <row r="253">
      <c r="A253" s="8" t="s">
        <v>3482</v>
      </c>
      <c r="B253" s="8" t="s">
        <v>312</v>
      </c>
      <c r="C253" s="8" t="b">
        <v>0</v>
      </c>
    </row>
    <row r="254">
      <c r="A254" s="8" t="s">
        <v>3483</v>
      </c>
      <c r="B254" s="8" t="s">
        <v>35</v>
      </c>
      <c r="C254" s="8" t="b">
        <v>0</v>
      </c>
    </row>
    <row r="255">
      <c r="A255" s="8" t="s">
        <v>3484</v>
      </c>
      <c r="B255" s="8" t="s">
        <v>411</v>
      </c>
      <c r="C255" s="8" t="b">
        <v>0</v>
      </c>
    </row>
    <row r="256">
      <c r="A256" s="8" t="s">
        <v>3485</v>
      </c>
      <c r="B256" s="8" t="s">
        <v>16</v>
      </c>
      <c r="C256" s="8" t="b">
        <v>0</v>
      </c>
    </row>
    <row r="257">
      <c r="A257" s="8" t="s">
        <v>3486</v>
      </c>
      <c r="B257" s="8" t="s">
        <v>312</v>
      </c>
      <c r="C257" s="8" t="b">
        <v>0</v>
      </c>
    </row>
    <row r="258">
      <c r="A258" s="8" t="s">
        <v>3487</v>
      </c>
      <c r="B258" s="8" t="s">
        <v>322</v>
      </c>
      <c r="C258" s="8" t="b">
        <v>0</v>
      </c>
    </row>
    <row r="259">
      <c r="A259" s="8" t="s">
        <v>3488</v>
      </c>
      <c r="B259" s="8" t="s">
        <v>59</v>
      </c>
      <c r="C259" s="8" t="b">
        <v>0</v>
      </c>
    </row>
    <row r="260">
      <c r="A260" s="8" t="s">
        <v>3489</v>
      </c>
      <c r="B260" s="8" t="s">
        <v>201</v>
      </c>
      <c r="C260" s="8" t="b">
        <v>0</v>
      </c>
    </row>
    <row r="261">
      <c r="A261" s="8" t="s">
        <v>3490</v>
      </c>
      <c r="B261" s="8" t="s">
        <v>302</v>
      </c>
      <c r="C261" s="8" t="b">
        <v>0</v>
      </c>
    </row>
    <row r="262">
      <c r="A262" s="8" t="s">
        <v>3491</v>
      </c>
      <c r="B262" s="8" t="s">
        <v>216</v>
      </c>
      <c r="C262" s="8" t="b">
        <v>0</v>
      </c>
    </row>
    <row r="263">
      <c r="A263" s="8" t="s">
        <v>3492</v>
      </c>
      <c r="B263" s="8" t="s">
        <v>244</v>
      </c>
      <c r="C263" s="8" t="b">
        <v>0</v>
      </c>
    </row>
    <row r="264">
      <c r="A264" s="8" t="s">
        <v>3493</v>
      </c>
      <c r="B264" s="8" t="s">
        <v>368</v>
      </c>
      <c r="C264" s="8" t="b">
        <v>0</v>
      </c>
    </row>
    <row r="265">
      <c r="A265" s="8" t="s">
        <v>3494</v>
      </c>
      <c r="B265" s="8" t="s">
        <v>350</v>
      </c>
      <c r="C265" s="8" t="b">
        <v>0</v>
      </c>
    </row>
    <row r="266">
      <c r="A266" s="8" t="s">
        <v>3495</v>
      </c>
      <c r="B266" s="8" t="s">
        <v>368</v>
      </c>
      <c r="C266" s="8" t="b">
        <v>0</v>
      </c>
    </row>
    <row r="267">
      <c r="A267" s="8" t="s">
        <v>3496</v>
      </c>
      <c r="B267" s="8" t="s">
        <v>291</v>
      </c>
      <c r="C267" s="8" t="b">
        <v>0</v>
      </c>
    </row>
    <row r="268">
      <c r="A268" s="8" t="s">
        <v>3497</v>
      </c>
      <c r="B268" s="8" t="s">
        <v>16</v>
      </c>
      <c r="C268" s="8" t="b">
        <v>1</v>
      </c>
    </row>
    <row r="269">
      <c r="A269" s="8" t="s">
        <v>3498</v>
      </c>
      <c r="B269" s="8" t="s">
        <v>302</v>
      </c>
      <c r="C269" s="8" t="b">
        <v>1</v>
      </c>
    </row>
    <row r="270">
      <c r="A270" s="8" t="s">
        <v>3499</v>
      </c>
      <c r="B270" s="8" t="s">
        <v>322</v>
      </c>
      <c r="C270" s="8" t="b">
        <v>1</v>
      </c>
    </row>
    <row r="271">
      <c r="A271" s="8" t="s">
        <v>3500</v>
      </c>
      <c r="B271" s="8" t="s">
        <v>16</v>
      </c>
      <c r="C271" s="8" t="b">
        <v>1</v>
      </c>
    </row>
    <row r="272">
      <c r="A272" s="8" t="s">
        <v>3501</v>
      </c>
      <c r="B272" s="8" t="s">
        <v>59</v>
      </c>
      <c r="C272" s="8" t="b">
        <v>0</v>
      </c>
    </row>
    <row r="273">
      <c r="A273" s="8" t="s">
        <v>3502</v>
      </c>
      <c r="B273" s="8" t="s">
        <v>59</v>
      </c>
      <c r="C273" s="8" t="b">
        <v>1</v>
      </c>
    </row>
    <row r="274">
      <c r="A274" s="8" t="s">
        <v>3503</v>
      </c>
      <c r="B274" s="8" t="s">
        <v>244</v>
      </c>
      <c r="C274" s="8" t="b">
        <v>0</v>
      </c>
    </row>
    <row r="275">
      <c r="A275" s="8" t="s">
        <v>3504</v>
      </c>
      <c r="B275" s="8" t="s">
        <v>291</v>
      </c>
      <c r="C275" s="8" t="b">
        <v>1</v>
      </c>
    </row>
    <row r="276">
      <c r="A276" s="8" t="s">
        <v>3505</v>
      </c>
      <c r="B276" s="8" t="s">
        <v>59</v>
      </c>
      <c r="C276" s="8" t="b">
        <v>1</v>
      </c>
    </row>
    <row r="277">
      <c r="A277" s="8" t="s">
        <v>3506</v>
      </c>
      <c r="B277" s="8" t="s">
        <v>368</v>
      </c>
      <c r="C277" s="8" t="b">
        <v>0</v>
      </c>
    </row>
    <row r="278">
      <c r="A278" s="8" t="s">
        <v>3507</v>
      </c>
      <c r="B278" s="8" t="s">
        <v>368</v>
      </c>
      <c r="C278" s="8" t="b">
        <v>1</v>
      </c>
    </row>
    <row r="279">
      <c r="A279" s="8" t="s">
        <v>3508</v>
      </c>
      <c r="B279" s="8" t="s">
        <v>350</v>
      </c>
      <c r="C279" s="8" t="b">
        <v>1</v>
      </c>
    </row>
    <row r="280">
      <c r="A280" s="8" t="s">
        <v>3509</v>
      </c>
      <c r="B280" s="8" t="s">
        <v>201</v>
      </c>
      <c r="C280" s="8" t="b">
        <v>1</v>
      </c>
    </row>
    <row r="281">
      <c r="A281" s="8" t="s">
        <v>3510</v>
      </c>
      <c r="B281" s="8" t="s">
        <v>244</v>
      </c>
      <c r="C281" s="8" t="b">
        <v>1</v>
      </c>
    </row>
    <row r="282">
      <c r="A282" s="8" t="s">
        <v>3511</v>
      </c>
      <c r="B282" s="8" t="s">
        <v>216</v>
      </c>
      <c r="C282" s="8" t="b">
        <v>1</v>
      </c>
    </row>
    <row r="283">
      <c r="A283" s="8" t="s">
        <v>3512</v>
      </c>
      <c r="B283" s="8" t="s">
        <v>23</v>
      </c>
      <c r="C283" s="8" t="b">
        <v>1</v>
      </c>
    </row>
    <row r="284">
      <c r="A284" s="8" t="s">
        <v>3513</v>
      </c>
      <c r="B284" s="8" t="s">
        <v>28</v>
      </c>
      <c r="C284" s="8" t="b">
        <v>1</v>
      </c>
    </row>
    <row r="285">
      <c r="A285" s="8" t="s">
        <v>3514</v>
      </c>
      <c r="B285" s="8" t="s">
        <v>312</v>
      </c>
      <c r="C285" s="8" t="b">
        <v>1</v>
      </c>
    </row>
    <row r="286">
      <c r="A286" s="8" t="s">
        <v>3515</v>
      </c>
      <c r="B286" s="8" t="s">
        <v>35</v>
      </c>
      <c r="C286" s="8" t="b">
        <v>1</v>
      </c>
    </row>
    <row r="287">
      <c r="A287" s="8" t="s">
        <v>3516</v>
      </c>
      <c r="B287" s="8" t="s">
        <v>244</v>
      </c>
      <c r="C287" s="8" t="b">
        <v>1</v>
      </c>
    </row>
    <row r="288">
      <c r="A288" s="8" t="s">
        <v>3517</v>
      </c>
      <c r="B288" s="8" t="s">
        <v>340</v>
      </c>
      <c r="C288" s="8" t="b">
        <v>1</v>
      </c>
    </row>
    <row r="289">
      <c r="A289" s="8" t="s">
        <v>3518</v>
      </c>
      <c r="B289" s="8" t="s">
        <v>201</v>
      </c>
      <c r="C289" s="8" t="b">
        <v>1</v>
      </c>
    </row>
    <row r="290">
      <c r="A290" s="8" t="s">
        <v>3519</v>
      </c>
      <c r="B290" s="8" t="s">
        <v>16</v>
      </c>
      <c r="C290" s="8" t="b">
        <v>1</v>
      </c>
    </row>
    <row r="291">
      <c r="A291" s="8" t="s">
        <v>3520</v>
      </c>
      <c r="B291" s="8" t="s">
        <v>16</v>
      </c>
      <c r="C291" s="8" t="b">
        <v>1</v>
      </c>
    </row>
    <row r="292">
      <c r="A292" s="8" t="s">
        <v>3521</v>
      </c>
      <c r="B292" s="8" t="s">
        <v>59</v>
      </c>
      <c r="C292" s="8" t="b">
        <v>1</v>
      </c>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sheetData>
    <row r="1">
      <c r="A1" s="8" t="s">
        <v>0</v>
      </c>
      <c r="B1" s="8" t="s">
        <v>3522</v>
      </c>
      <c r="C1" s="8" t="s">
        <v>3523</v>
      </c>
      <c r="D1" s="8" t="s">
        <v>389</v>
      </c>
      <c r="E1" s="8" t="s">
        <v>3229</v>
      </c>
      <c r="F1" s="8" t="s">
        <v>71</v>
      </c>
    </row>
    <row r="2">
      <c r="A2" s="8" t="s">
        <v>3524</v>
      </c>
      <c r="B2" s="8" t="s">
        <v>3080</v>
      </c>
      <c r="C2" s="8" t="s">
        <v>21</v>
      </c>
      <c r="D2" s="8" t="s">
        <v>16</v>
      </c>
      <c r="E2" s="259">
        <v>43728.62277240741</v>
      </c>
      <c r="F2" s="8" t="s">
        <v>3525</v>
      </c>
    </row>
    <row r="3">
      <c r="A3" s="8" t="s">
        <v>3526</v>
      </c>
      <c r="B3" s="8" t="s">
        <v>3076</v>
      </c>
      <c r="C3" s="8" t="s">
        <v>21</v>
      </c>
      <c r="D3" s="8" t="s">
        <v>16</v>
      </c>
      <c r="E3" s="259">
        <v>43728.953180752316</v>
      </c>
      <c r="F3" s="8" t="s">
        <v>3527</v>
      </c>
    </row>
    <row r="4">
      <c r="A4" s="8" t="s">
        <v>3528</v>
      </c>
      <c r="B4" s="8" t="s">
        <v>3086</v>
      </c>
      <c r="C4" s="8" t="s">
        <v>21</v>
      </c>
      <c r="D4" s="8" t="s">
        <v>16</v>
      </c>
      <c r="E4" s="259">
        <v>43728.95445125</v>
      </c>
      <c r="F4" s="8" t="s">
        <v>3527</v>
      </c>
    </row>
    <row r="5">
      <c r="A5" s="8" t="s">
        <v>3529</v>
      </c>
      <c r="B5" s="8" t="s">
        <v>3073</v>
      </c>
      <c r="C5" s="8" t="s">
        <v>21</v>
      </c>
      <c r="D5" s="8" t="s">
        <v>16</v>
      </c>
      <c r="E5" s="259">
        <v>43728.95620165509</v>
      </c>
      <c r="F5" s="8" t="s">
        <v>3530</v>
      </c>
    </row>
    <row r="6">
      <c r="A6" s="8" t="s">
        <v>3531</v>
      </c>
      <c r="B6" s="8" t="s">
        <v>3090</v>
      </c>
      <c r="C6" s="8" t="s">
        <v>21</v>
      </c>
      <c r="D6" s="8" t="s">
        <v>16</v>
      </c>
      <c r="E6" s="259">
        <v>43729.16260277778</v>
      </c>
      <c r="F6" s="8" t="s">
        <v>3532</v>
      </c>
    </row>
    <row r="7">
      <c r="A7" s="8" t="s">
        <v>3533</v>
      </c>
      <c r="B7" s="8" t="s">
        <v>3097</v>
      </c>
      <c r="C7" s="8" t="s">
        <v>449</v>
      </c>
      <c r="D7" s="8" t="s">
        <v>16</v>
      </c>
      <c r="E7" s="259">
        <v>43747.59126207176</v>
      </c>
      <c r="F7" s="8" t="s">
        <v>3534</v>
      </c>
    </row>
    <row r="8">
      <c r="A8" s="8" t="s">
        <v>3535</v>
      </c>
      <c r="B8" s="8" t="s">
        <v>3097</v>
      </c>
      <c r="C8" s="8" t="s">
        <v>449</v>
      </c>
      <c r="D8" s="8" t="s">
        <v>16</v>
      </c>
      <c r="E8" s="259">
        <v>43747.63463875</v>
      </c>
      <c r="F8" s="8" t="s">
        <v>3536</v>
      </c>
    </row>
    <row r="9">
      <c r="A9" s="8" t="s">
        <v>3537</v>
      </c>
      <c r="B9" s="8" t="s">
        <v>3097</v>
      </c>
      <c r="C9" s="8" t="s">
        <v>21</v>
      </c>
      <c r="D9" s="8" t="s">
        <v>16</v>
      </c>
      <c r="E9" s="259">
        <v>43748.480431539356</v>
      </c>
      <c r="F9" s="8" t="s">
        <v>3538</v>
      </c>
    </row>
    <row r="10">
      <c r="A10" s="8" t="s">
        <v>3539</v>
      </c>
      <c r="B10" s="8" t="s">
        <v>3540</v>
      </c>
      <c r="C10" s="8" t="s">
        <v>21</v>
      </c>
      <c r="D10" s="8" t="s">
        <v>16</v>
      </c>
      <c r="E10" s="101">
        <v>43821.66580319444</v>
      </c>
      <c r="F10" s="8" t="s">
        <v>3541</v>
      </c>
    </row>
    <row r="11">
      <c r="A11" s="8" t="s">
        <v>3542</v>
      </c>
      <c r="B11" s="8" t="s">
        <v>3102</v>
      </c>
      <c r="C11" s="8" t="s">
        <v>21</v>
      </c>
      <c r="D11" s="8" t="s">
        <v>16</v>
      </c>
      <c r="E11" s="101">
        <v>43847.1587621875</v>
      </c>
      <c r="F11" s="8" t="s">
        <v>3543</v>
      </c>
    </row>
    <row r="12">
      <c r="A12" s="8" t="s">
        <v>3544</v>
      </c>
      <c r="B12" s="8" t="s">
        <v>3545</v>
      </c>
      <c r="C12" s="8" t="s">
        <v>3546</v>
      </c>
      <c r="D12" s="8" t="s">
        <v>28</v>
      </c>
      <c r="E12" s="101">
        <v>43898.72772565972</v>
      </c>
      <c r="F12" s="8" t="s">
        <v>3547</v>
      </c>
    </row>
    <row r="13">
      <c r="A13" s="8" t="s">
        <v>3548</v>
      </c>
      <c r="B13" s="8" t="s">
        <v>3113</v>
      </c>
      <c r="C13" s="8" t="s">
        <v>3549</v>
      </c>
      <c r="D13" s="8" t="s">
        <v>16</v>
      </c>
      <c r="E13" s="101">
        <v>43901.503639016206</v>
      </c>
      <c r="F13" s="8" t="s">
        <v>3550</v>
      </c>
    </row>
    <row r="14">
      <c r="A14" s="8" t="s">
        <v>3551</v>
      </c>
      <c r="B14" s="8" t="s">
        <v>3115</v>
      </c>
      <c r="C14" s="8" t="s">
        <v>21</v>
      </c>
      <c r="D14" s="8" t="s">
        <v>16</v>
      </c>
      <c r="E14" s="101">
        <v>44019.634424131946</v>
      </c>
      <c r="F14" s="8" t="s">
        <v>3552</v>
      </c>
    </row>
    <row r="15">
      <c r="A15" s="8" t="s">
        <v>3544</v>
      </c>
      <c r="B15" s="8" t="s">
        <v>3545</v>
      </c>
      <c r="C15" s="8" t="s">
        <v>3546</v>
      </c>
      <c r="D15" s="8" t="s">
        <v>28</v>
      </c>
      <c r="E15" s="101">
        <v>43898.72772565972</v>
      </c>
      <c r="F15" s="8" t="s">
        <v>3547</v>
      </c>
    </row>
    <row r="16">
      <c r="A16" s="8" t="s">
        <v>3553</v>
      </c>
      <c r="B16" s="8" t="s">
        <v>3554</v>
      </c>
      <c r="C16" s="8" t="s">
        <v>3546</v>
      </c>
      <c r="D16" s="8" t="s">
        <v>28</v>
      </c>
      <c r="E16" s="101">
        <v>43728.52375626157</v>
      </c>
      <c r="F16" s="8" t="s">
        <v>3555</v>
      </c>
    </row>
    <row r="17">
      <c r="A17" s="8" t="s">
        <v>3556</v>
      </c>
      <c r="B17" s="8" t="s">
        <v>3554</v>
      </c>
      <c r="C17" s="8" t="s">
        <v>433</v>
      </c>
      <c r="D17" s="8" t="s">
        <v>35</v>
      </c>
      <c r="E17" s="101">
        <v>43728.524898449075</v>
      </c>
      <c r="F17" s="8" t="s">
        <v>3557</v>
      </c>
    </row>
    <row r="18">
      <c r="A18" s="8" t="s">
        <v>3531</v>
      </c>
      <c r="B18" s="8" t="s">
        <v>3090</v>
      </c>
      <c r="C18" s="8" t="s">
        <v>21</v>
      </c>
      <c r="D18" s="8" t="s">
        <v>16</v>
      </c>
      <c r="E18" s="101">
        <v>43729.16260277778</v>
      </c>
      <c r="F18" s="8" t="s">
        <v>3532</v>
      </c>
    </row>
    <row r="19">
      <c r="A19" s="8" t="s">
        <v>3558</v>
      </c>
      <c r="B19" s="8" t="s">
        <v>3554</v>
      </c>
      <c r="C19" s="8" t="s">
        <v>3559</v>
      </c>
      <c r="D19" s="8" t="s">
        <v>23</v>
      </c>
      <c r="E19" s="101">
        <v>43728.52404282408</v>
      </c>
      <c r="F19" s="8" t="s">
        <v>3560</v>
      </c>
    </row>
    <row r="20">
      <c r="A20" s="8" t="s">
        <v>3561</v>
      </c>
      <c r="B20" s="8" t="s">
        <v>3554</v>
      </c>
      <c r="C20" s="8" t="s">
        <v>3546</v>
      </c>
      <c r="D20" s="8" t="s">
        <v>28</v>
      </c>
      <c r="E20" s="101">
        <v>43728.52356587963</v>
      </c>
      <c r="F20" s="8" t="s">
        <v>3562</v>
      </c>
    </row>
    <row r="21">
      <c r="A21" s="8" t="s">
        <v>3529</v>
      </c>
      <c r="B21" s="8" t="s">
        <v>3073</v>
      </c>
      <c r="C21" s="8" t="s">
        <v>21</v>
      </c>
      <c r="D21" s="8" t="s">
        <v>16</v>
      </c>
      <c r="E21" s="101">
        <v>43728.95620165509</v>
      </c>
      <c r="F21" s="8" t="s">
        <v>3530</v>
      </c>
    </row>
    <row r="22">
      <c r="A22" s="8" t="s">
        <v>3533</v>
      </c>
      <c r="B22" s="8" t="s">
        <v>3097</v>
      </c>
      <c r="C22" s="8" t="s">
        <v>449</v>
      </c>
      <c r="D22" s="8" t="s">
        <v>16</v>
      </c>
      <c r="E22" s="101">
        <v>43747.59126207176</v>
      </c>
      <c r="F22" s="8" t="s">
        <v>3534</v>
      </c>
    </row>
    <row r="23">
      <c r="A23" s="8" t="s">
        <v>3542</v>
      </c>
      <c r="B23" s="8" t="s">
        <v>3102</v>
      </c>
      <c r="C23" s="8" t="s">
        <v>21</v>
      </c>
      <c r="D23" s="8" t="s">
        <v>16</v>
      </c>
      <c r="E23" s="101">
        <v>43847.1587621875</v>
      </c>
      <c r="F23" s="8" t="s">
        <v>3543</v>
      </c>
    </row>
    <row r="24">
      <c r="A24" s="8" t="s">
        <v>3539</v>
      </c>
      <c r="B24" s="8" t="s">
        <v>3540</v>
      </c>
      <c r="C24" s="8" t="s">
        <v>21</v>
      </c>
      <c r="D24" s="8" t="s">
        <v>16</v>
      </c>
      <c r="E24" s="101">
        <v>43821.665803194446</v>
      </c>
      <c r="F24" s="8" t="s">
        <v>3541</v>
      </c>
    </row>
    <row r="25">
      <c r="A25" s="8" t="s">
        <v>3551</v>
      </c>
      <c r="B25" s="8" t="s">
        <v>3115</v>
      </c>
      <c r="C25" s="8" t="s">
        <v>21</v>
      </c>
      <c r="D25" s="8" t="s">
        <v>16</v>
      </c>
      <c r="E25" s="101">
        <v>44019.634424131946</v>
      </c>
      <c r="F25" s="8" t="s">
        <v>3552</v>
      </c>
    </row>
    <row r="26">
      <c r="A26" s="8" t="s">
        <v>3548</v>
      </c>
      <c r="B26" s="8" t="s">
        <v>3113</v>
      </c>
      <c r="C26" s="8" t="s">
        <v>3549</v>
      </c>
      <c r="D26" s="8" t="s">
        <v>16</v>
      </c>
      <c r="E26" s="101">
        <v>43901.5036390162</v>
      </c>
      <c r="F26" s="8" t="s">
        <v>3550</v>
      </c>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13.11"/>
    <col customWidth="1" min="2" max="2" width="15.44"/>
    <col customWidth="1" min="3" max="3" width="14.33"/>
    <col customWidth="1" min="4" max="4" width="17.0"/>
    <col customWidth="1" min="5" max="6" width="19.22"/>
    <col customWidth="1" min="7" max="7" width="25.56"/>
    <col customWidth="1" min="8" max="8" width="26.22"/>
  </cols>
  <sheetData>
    <row r="1">
      <c r="A1" s="260" t="s">
        <v>1821</v>
      </c>
      <c r="B1" s="260" t="s">
        <v>3563</v>
      </c>
      <c r="C1" s="260" t="s">
        <v>3564</v>
      </c>
      <c r="D1" s="260" t="s">
        <v>3565</v>
      </c>
      <c r="E1" s="260" t="s">
        <v>3566</v>
      </c>
      <c r="F1" s="260" t="s">
        <v>3567</v>
      </c>
      <c r="G1" s="1" t="s">
        <v>3568</v>
      </c>
      <c r="H1" s="1" t="s">
        <v>3569</v>
      </c>
    </row>
    <row r="2">
      <c r="A2" s="125" t="s">
        <v>243</v>
      </c>
      <c r="B2" s="125" t="s">
        <v>3570</v>
      </c>
      <c r="C2" s="261">
        <v>43906.0</v>
      </c>
      <c r="D2" s="130"/>
      <c r="E2" s="125" t="s">
        <v>3571</v>
      </c>
      <c r="F2" s="125"/>
      <c r="G2" s="130"/>
      <c r="H2" s="125" t="s">
        <v>3571</v>
      </c>
    </row>
    <row r="3">
      <c r="A3" s="125" t="s">
        <v>476</v>
      </c>
      <c r="B3" s="125" t="s">
        <v>3570</v>
      </c>
      <c r="C3" s="261">
        <v>43906.0</v>
      </c>
      <c r="D3" s="262">
        <v>44004.0</v>
      </c>
      <c r="E3" s="125" t="s">
        <v>3571</v>
      </c>
      <c r="F3" s="125" t="s">
        <v>3572</v>
      </c>
      <c r="G3" s="130"/>
      <c r="H3" s="125" t="s">
        <v>3573</v>
      </c>
    </row>
    <row r="4">
      <c r="A4" s="125" t="s">
        <v>26</v>
      </c>
      <c r="B4" s="125" t="s">
        <v>3570</v>
      </c>
      <c r="C4" s="261">
        <v>43906.0</v>
      </c>
      <c r="D4" s="262">
        <v>43976.0</v>
      </c>
      <c r="E4" s="125" t="s">
        <v>3574</v>
      </c>
      <c r="F4" s="125" t="s">
        <v>3575</v>
      </c>
      <c r="G4" s="130"/>
      <c r="H4" s="130"/>
    </row>
    <row r="5">
      <c r="A5" s="125" t="s">
        <v>39</v>
      </c>
      <c r="B5" s="125" t="s">
        <v>3570</v>
      </c>
      <c r="C5" s="261">
        <v>43920.0</v>
      </c>
      <c r="D5" s="262">
        <v>43976.0</v>
      </c>
      <c r="E5" s="125" t="s">
        <v>3576</v>
      </c>
      <c r="F5" s="125" t="s">
        <v>3576</v>
      </c>
      <c r="G5" s="125"/>
      <c r="H5" s="130"/>
    </row>
    <row r="6">
      <c r="A6" s="125" t="s">
        <v>215</v>
      </c>
      <c r="B6" s="125" t="s">
        <v>3570</v>
      </c>
      <c r="C6" s="261">
        <v>43906.0</v>
      </c>
      <c r="D6" s="262">
        <v>43976.0</v>
      </c>
      <c r="E6" s="125" t="s">
        <v>3577</v>
      </c>
      <c r="F6" s="125" t="s">
        <v>3578</v>
      </c>
      <c r="G6" s="130"/>
      <c r="H6" s="125" t="s">
        <v>3579</v>
      </c>
    </row>
    <row r="7">
      <c r="A7" s="125" t="s">
        <v>200</v>
      </c>
      <c r="B7" s="125" t="s">
        <v>3570</v>
      </c>
      <c r="C7" s="261">
        <v>43906.0</v>
      </c>
      <c r="D7" s="262">
        <v>43948.0</v>
      </c>
      <c r="E7" s="125" t="s">
        <v>3580</v>
      </c>
      <c r="F7" s="125" t="s">
        <v>3581</v>
      </c>
      <c r="G7" s="130"/>
      <c r="H7" s="130"/>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sheetData>
    <row r="1">
      <c r="A1" s="1" t="s">
        <v>0</v>
      </c>
      <c r="B1" s="263" t="s">
        <v>3582</v>
      </c>
    </row>
    <row r="2">
      <c r="A2" s="1">
        <v>1.0</v>
      </c>
      <c r="B2" s="264" t="s">
        <v>141</v>
      </c>
    </row>
    <row r="3">
      <c r="A3" s="1">
        <v>2.0</v>
      </c>
      <c r="B3" s="265" t="s">
        <v>3583</v>
      </c>
    </row>
    <row r="4">
      <c r="A4" s="1">
        <v>3.0</v>
      </c>
      <c r="B4" s="18" t="s">
        <v>3584</v>
      </c>
    </row>
    <row r="5">
      <c r="A5" s="1">
        <v>4.0</v>
      </c>
      <c r="B5" s="265" t="s">
        <v>3585</v>
      </c>
    </row>
    <row r="6">
      <c r="A6" s="1">
        <v>5.0</v>
      </c>
      <c r="B6" s="265" t="s">
        <v>3031</v>
      </c>
    </row>
    <row r="7">
      <c r="A7" s="1">
        <v>6.0</v>
      </c>
      <c r="B7" s="265" t="s">
        <v>3586</v>
      </c>
    </row>
    <row r="8">
      <c r="A8" s="1">
        <v>7.0</v>
      </c>
      <c r="B8" s="265" t="s">
        <v>3587</v>
      </c>
    </row>
    <row r="9">
      <c r="A9" s="1">
        <v>8.0</v>
      </c>
      <c r="B9" s="265" t="s">
        <v>3588</v>
      </c>
    </row>
    <row r="10">
      <c r="A10" s="1">
        <v>9.0</v>
      </c>
      <c r="B10" s="265" t="s">
        <v>3589</v>
      </c>
    </row>
    <row r="11">
      <c r="A11" s="1">
        <v>10.0</v>
      </c>
      <c r="B11" s="265" t="s">
        <v>3590</v>
      </c>
    </row>
    <row r="12">
      <c r="A12" s="1">
        <v>11.0</v>
      </c>
      <c r="B12" s="265" t="s">
        <v>3591</v>
      </c>
    </row>
    <row r="13">
      <c r="A13" s="1">
        <v>12.0</v>
      </c>
      <c r="B13" s="265" t="s">
        <v>3592</v>
      </c>
    </row>
    <row r="14">
      <c r="A14" s="1">
        <v>13.0</v>
      </c>
      <c r="B14" s="265" t="s">
        <v>3593</v>
      </c>
    </row>
    <row r="15">
      <c r="A15" s="1">
        <v>14.0</v>
      </c>
      <c r="B15" s="265" t="s">
        <v>3594</v>
      </c>
    </row>
    <row r="16">
      <c r="A16" s="1">
        <v>15.0</v>
      </c>
      <c r="B16" s="265" t="s">
        <v>3595</v>
      </c>
    </row>
    <row r="17">
      <c r="A17" s="1">
        <v>16.0</v>
      </c>
      <c r="B17" s="265" t="s">
        <v>3596</v>
      </c>
    </row>
    <row r="18">
      <c r="A18" s="1">
        <v>17.0</v>
      </c>
      <c r="B18" s="18" t="s">
        <v>3597</v>
      </c>
    </row>
    <row r="19">
      <c r="A19" s="1">
        <v>18.0</v>
      </c>
      <c r="B19" s="265" t="s">
        <v>3598</v>
      </c>
    </row>
    <row r="20">
      <c r="A20" s="1">
        <v>19.0</v>
      </c>
      <c r="B20" s="265" t="s">
        <v>3599</v>
      </c>
    </row>
    <row r="21">
      <c r="A21" s="1">
        <v>20.0</v>
      </c>
      <c r="B21" s="265" t="s">
        <v>3600</v>
      </c>
    </row>
    <row r="22">
      <c r="A22" s="1">
        <v>21.0</v>
      </c>
      <c r="B22" s="265" t="s">
        <v>3601</v>
      </c>
    </row>
    <row r="23">
      <c r="B23" s="266"/>
    </row>
    <row r="24">
      <c r="B24" s="266"/>
    </row>
    <row r="25">
      <c r="B25" s="266"/>
    </row>
    <row r="26">
      <c r="B26" s="266"/>
    </row>
    <row r="27">
      <c r="B27" s="266"/>
    </row>
    <row r="28">
      <c r="B28" s="266"/>
    </row>
    <row r="29">
      <c r="B29" s="266"/>
    </row>
    <row r="30">
      <c r="B30" s="266"/>
    </row>
    <row r="31">
      <c r="B31" s="266"/>
    </row>
    <row r="32">
      <c r="B32" s="266"/>
    </row>
    <row r="33">
      <c r="B33" s="266"/>
    </row>
    <row r="34">
      <c r="B34" s="266"/>
    </row>
    <row r="35">
      <c r="B35" s="266"/>
    </row>
    <row r="36">
      <c r="B36" s="266"/>
    </row>
    <row r="37">
      <c r="B37" s="266"/>
    </row>
    <row r="38">
      <c r="B38" s="266"/>
    </row>
    <row r="39">
      <c r="B39" s="266"/>
    </row>
    <row r="40">
      <c r="B40" s="266"/>
    </row>
    <row r="41">
      <c r="B41" s="266"/>
    </row>
    <row r="42">
      <c r="B42" s="266"/>
    </row>
    <row r="43">
      <c r="B43" s="266"/>
    </row>
    <row r="44">
      <c r="B44" s="266"/>
    </row>
    <row r="45">
      <c r="B45" s="266"/>
    </row>
    <row r="46">
      <c r="B46" s="266"/>
    </row>
    <row r="47">
      <c r="B47" s="266"/>
    </row>
    <row r="48">
      <c r="B48" s="266"/>
    </row>
    <row r="49">
      <c r="B49" s="266"/>
    </row>
    <row r="50">
      <c r="B50" s="266"/>
    </row>
    <row r="51">
      <c r="B51" s="266"/>
    </row>
    <row r="52">
      <c r="B52" s="266"/>
    </row>
    <row r="53">
      <c r="B53" s="266"/>
    </row>
    <row r="54">
      <c r="B54" s="266"/>
    </row>
    <row r="55">
      <c r="B55" s="266"/>
    </row>
    <row r="56">
      <c r="B56" s="266"/>
    </row>
    <row r="57">
      <c r="B57" s="266"/>
    </row>
    <row r="58">
      <c r="B58" s="266"/>
    </row>
    <row r="59">
      <c r="B59" s="266"/>
    </row>
    <row r="60">
      <c r="B60" s="266"/>
    </row>
    <row r="61">
      <c r="B61" s="266"/>
    </row>
    <row r="62">
      <c r="B62" s="266"/>
    </row>
    <row r="63">
      <c r="B63" s="266"/>
    </row>
    <row r="64">
      <c r="B64" s="266"/>
    </row>
    <row r="65">
      <c r="B65" s="266"/>
    </row>
    <row r="66">
      <c r="B66" s="266"/>
    </row>
    <row r="67">
      <c r="B67" s="266"/>
    </row>
    <row r="68">
      <c r="B68" s="266"/>
    </row>
    <row r="69">
      <c r="B69" s="266"/>
    </row>
    <row r="70">
      <c r="B70" s="266"/>
    </row>
    <row r="71">
      <c r="B71" s="266"/>
    </row>
    <row r="72">
      <c r="B72" s="266"/>
    </row>
    <row r="73">
      <c r="B73" s="266"/>
    </row>
    <row r="74">
      <c r="B74" s="266"/>
    </row>
    <row r="75">
      <c r="B75" s="266"/>
    </row>
    <row r="76">
      <c r="B76" s="266"/>
    </row>
    <row r="77">
      <c r="B77" s="266"/>
    </row>
    <row r="78">
      <c r="B78" s="266"/>
    </row>
    <row r="79">
      <c r="B79" s="266"/>
    </row>
    <row r="80">
      <c r="B80" s="266"/>
    </row>
    <row r="81">
      <c r="B81" s="266"/>
    </row>
    <row r="82">
      <c r="B82" s="266"/>
    </row>
    <row r="83">
      <c r="B83" s="266"/>
    </row>
    <row r="84">
      <c r="B84" s="266"/>
    </row>
    <row r="85">
      <c r="B85" s="266"/>
    </row>
    <row r="86">
      <c r="B86" s="266"/>
    </row>
    <row r="87">
      <c r="B87" s="266"/>
    </row>
    <row r="88">
      <c r="B88" s="266"/>
    </row>
    <row r="89">
      <c r="B89" s="266"/>
    </row>
    <row r="90">
      <c r="B90" s="266"/>
    </row>
    <row r="91">
      <c r="B91" s="266"/>
    </row>
    <row r="92">
      <c r="B92" s="266"/>
    </row>
    <row r="93">
      <c r="B93" s="266"/>
    </row>
    <row r="94">
      <c r="B94" s="266"/>
    </row>
    <row r="95">
      <c r="B95" s="266"/>
    </row>
    <row r="96">
      <c r="B96" s="266"/>
    </row>
    <row r="97">
      <c r="B97" s="266"/>
    </row>
    <row r="98">
      <c r="B98" s="266"/>
    </row>
    <row r="99">
      <c r="B99" s="266"/>
    </row>
    <row r="100">
      <c r="B100" s="266"/>
    </row>
    <row r="101">
      <c r="B101" s="266"/>
    </row>
    <row r="102">
      <c r="B102" s="266"/>
    </row>
    <row r="103">
      <c r="B103" s="266"/>
    </row>
    <row r="104">
      <c r="B104" s="266"/>
    </row>
    <row r="105">
      <c r="B105" s="266"/>
    </row>
    <row r="106">
      <c r="B106" s="266"/>
    </row>
    <row r="107">
      <c r="B107" s="266"/>
    </row>
    <row r="108">
      <c r="B108" s="266"/>
    </row>
    <row r="109">
      <c r="B109" s="266"/>
    </row>
    <row r="110">
      <c r="B110" s="266"/>
    </row>
    <row r="111">
      <c r="B111" s="266"/>
    </row>
    <row r="112">
      <c r="B112" s="266"/>
    </row>
    <row r="113">
      <c r="B113" s="266"/>
    </row>
    <row r="114">
      <c r="B114" s="266"/>
    </row>
    <row r="115">
      <c r="B115" s="266"/>
    </row>
    <row r="116">
      <c r="B116" s="266"/>
    </row>
    <row r="117">
      <c r="B117" s="266"/>
    </row>
    <row r="118">
      <c r="B118" s="266"/>
    </row>
    <row r="119">
      <c r="B119" s="266"/>
    </row>
    <row r="120">
      <c r="B120" s="266"/>
    </row>
    <row r="121">
      <c r="B121" s="266"/>
    </row>
    <row r="122">
      <c r="B122" s="266"/>
    </row>
    <row r="123">
      <c r="B123" s="266"/>
    </row>
    <row r="124">
      <c r="B124" s="266"/>
    </row>
    <row r="125">
      <c r="B125" s="266"/>
    </row>
    <row r="126">
      <c r="B126" s="266"/>
    </row>
    <row r="127">
      <c r="B127" s="266"/>
    </row>
    <row r="128">
      <c r="B128" s="266"/>
    </row>
    <row r="129">
      <c r="B129" s="266"/>
    </row>
    <row r="130">
      <c r="B130" s="266"/>
    </row>
    <row r="131">
      <c r="B131" s="266"/>
    </row>
    <row r="132">
      <c r="B132" s="266"/>
    </row>
    <row r="133">
      <c r="B133" s="266"/>
    </row>
    <row r="134">
      <c r="B134" s="266"/>
    </row>
    <row r="135">
      <c r="B135" s="266"/>
    </row>
    <row r="136">
      <c r="B136" s="266"/>
    </row>
    <row r="137">
      <c r="B137" s="266"/>
    </row>
    <row r="138">
      <c r="B138" s="266"/>
    </row>
    <row r="139">
      <c r="B139" s="266"/>
    </row>
    <row r="140">
      <c r="B140" s="266"/>
    </row>
    <row r="141">
      <c r="B141" s="266"/>
    </row>
    <row r="142">
      <c r="B142" s="266"/>
    </row>
    <row r="143">
      <c r="B143" s="266"/>
    </row>
    <row r="144">
      <c r="B144" s="266"/>
    </row>
    <row r="145">
      <c r="B145" s="266"/>
    </row>
    <row r="146">
      <c r="B146" s="266"/>
    </row>
    <row r="147">
      <c r="B147" s="266"/>
    </row>
    <row r="148">
      <c r="B148" s="266"/>
    </row>
    <row r="149">
      <c r="B149" s="266"/>
    </row>
    <row r="150">
      <c r="B150" s="266"/>
    </row>
    <row r="151">
      <c r="B151" s="266"/>
    </row>
    <row r="152">
      <c r="B152" s="266"/>
    </row>
    <row r="153">
      <c r="B153" s="266"/>
    </row>
    <row r="154">
      <c r="B154" s="266"/>
    </row>
    <row r="155">
      <c r="B155" s="266"/>
    </row>
    <row r="156">
      <c r="B156" s="266"/>
    </row>
    <row r="157">
      <c r="B157" s="266"/>
    </row>
    <row r="158">
      <c r="B158" s="266"/>
    </row>
    <row r="159">
      <c r="B159" s="266"/>
    </row>
    <row r="160">
      <c r="B160" s="266"/>
    </row>
    <row r="161">
      <c r="B161" s="266"/>
    </row>
    <row r="162">
      <c r="B162" s="266"/>
    </row>
    <row r="163">
      <c r="B163" s="266"/>
    </row>
    <row r="164">
      <c r="B164" s="266"/>
    </row>
    <row r="165">
      <c r="B165" s="266"/>
    </row>
    <row r="166">
      <c r="B166" s="266"/>
    </row>
    <row r="167">
      <c r="B167" s="266"/>
    </row>
    <row r="168">
      <c r="B168" s="266"/>
    </row>
    <row r="169">
      <c r="B169" s="266"/>
    </row>
    <row r="170">
      <c r="B170" s="266"/>
    </row>
    <row r="171">
      <c r="B171" s="266"/>
    </row>
    <row r="172">
      <c r="B172" s="266"/>
    </row>
    <row r="173">
      <c r="B173" s="266"/>
    </row>
    <row r="174">
      <c r="B174" s="266"/>
    </row>
    <row r="175">
      <c r="B175" s="266"/>
    </row>
    <row r="176">
      <c r="B176" s="266"/>
    </row>
    <row r="177">
      <c r="B177" s="266"/>
    </row>
    <row r="178">
      <c r="B178" s="266"/>
    </row>
    <row r="179">
      <c r="B179" s="266"/>
    </row>
    <row r="180">
      <c r="B180" s="266"/>
    </row>
    <row r="181">
      <c r="B181" s="266"/>
    </row>
    <row r="182">
      <c r="B182" s="266"/>
    </row>
    <row r="183">
      <c r="B183" s="266"/>
    </row>
    <row r="184">
      <c r="B184" s="266"/>
    </row>
    <row r="185">
      <c r="B185" s="266"/>
    </row>
    <row r="186">
      <c r="B186" s="266"/>
    </row>
    <row r="187">
      <c r="B187" s="266"/>
    </row>
    <row r="188">
      <c r="B188" s="266"/>
    </row>
    <row r="189">
      <c r="B189" s="266"/>
    </row>
    <row r="190">
      <c r="B190" s="266"/>
    </row>
    <row r="191">
      <c r="B191" s="266"/>
    </row>
    <row r="192">
      <c r="B192" s="266"/>
    </row>
    <row r="193">
      <c r="B193" s="266"/>
    </row>
    <row r="194">
      <c r="B194" s="266"/>
    </row>
    <row r="195">
      <c r="B195" s="266"/>
    </row>
    <row r="196">
      <c r="B196" s="266"/>
    </row>
    <row r="197">
      <c r="B197" s="266"/>
    </row>
    <row r="198">
      <c r="B198" s="266"/>
    </row>
    <row r="199">
      <c r="B199" s="266"/>
    </row>
    <row r="200">
      <c r="B200" s="266"/>
    </row>
    <row r="201">
      <c r="B201" s="266"/>
    </row>
    <row r="202">
      <c r="B202" s="266"/>
    </row>
    <row r="203">
      <c r="B203" s="266"/>
    </row>
    <row r="204">
      <c r="B204" s="266"/>
    </row>
    <row r="205">
      <c r="B205" s="266"/>
    </row>
    <row r="206">
      <c r="B206" s="266"/>
    </row>
    <row r="207">
      <c r="B207" s="266"/>
    </row>
    <row r="208">
      <c r="B208" s="266"/>
    </row>
    <row r="209">
      <c r="B209" s="266"/>
    </row>
    <row r="210">
      <c r="B210" s="266"/>
    </row>
    <row r="211">
      <c r="B211" s="266"/>
    </row>
    <row r="212">
      <c r="B212" s="266"/>
    </row>
    <row r="213">
      <c r="B213" s="266"/>
    </row>
    <row r="214">
      <c r="B214" s="266"/>
    </row>
    <row r="215">
      <c r="B215" s="266"/>
    </row>
    <row r="216">
      <c r="B216" s="266"/>
    </row>
    <row r="217">
      <c r="B217" s="266"/>
    </row>
    <row r="218">
      <c r="B218" s="266"/>
    </row>
    <row r="219">
      <c r="B219" s="266"/>
    </row>
    <row r="220">
      <c r="B220" s="266"/>
    </row>
    <row r="221">
      <c r="B221" s="266"/>
    </row>
    <row r="222">
      <c r="B222" s="266"/>
    </row>
    <row r="223">
      <c r="B223" s="266"/>
    </row>
    <row r="224">
      <c r="B224" s="266"/>
    </row>
    <row r="225">
      <c r="B225" s="266"/>
    </row>
    <row r="226">
      <c r="B226" s="266"/>
    </row>
    <row r="227">
      <c r="B227" s="266"/>
    </row>
    <row r="228">
      <c r="B228" s="266"/>
    </row>
    <row r="229">
      <c r="B229" s="266"/>
    </row>
    <row r="230">
      <c r="B230" s="266"/>
    </row>
    <row r="231">
      <c r="B231" s="266"/>
    </row>
    <row r="232">
      <c r="B232" s="266"/>
    </row>
    <row r="233">
      <c r="B233" s="266"/>
    </row>
    <row r="234">
      <c r="B234" s="266"/>
    </row>
    <row r="235">
      <c r="B235" s="266"/>
    </row>
    <row r="236">
      <c r="B236" s="266"/>
    </row>
    <row r="237">
      <c r="B237" s="266"/>
    </row>
    <row r="238">
      <c r="B238" s="266"/>
    </row>
    <row r="239">
      <c r="B239" s="266"/>
    </row>
    <row r="240">
      <c r="B240" s="266"/>
    </row>
    <row r="241">
      <c r="B241" s="266"/>
    </row>
    <row r="242">
      <c r="B242" s="266"/>
    </row>
    <row r="243">
      <c r="B243" s="266"/>
    </row>
    <row r="244">
      <c r="B244" s="266"/>
    </row>
    <row r="245">
      <c r="B245" s="266"/>
    </row>
    <row r="246">
      <c r="B246" s="266"/>
    </row>
    <row r="247">
      <c r="B247" s="266"/>
    </row>
    <row r="248">
      <c r="B248" s="266"/>
    </row>
    <row r="249">
      <c r="B249" s="266"/>
    </row>
    <row r="250">
      <c r="B250" s="266"/>
    </row>
    <row r="251">
      <c r="B251" s="266"/>
    </row>
    <row r="252">
      <c r="B252" s="266"/>
    </row>
    <row r="253">
      <c r="B253" s="266"/>
    </row>
    <row r="254">
      <c r="B254" s="266"/>
    </row>
    <row r="255">
      <c r="B255" s="266"/>
    </row>
    <row r="256">
      <c r="B256" s="266"/>
    </row>
    <row r="257">
      <c r="B257" s="266"/>
    </row>
    <row r="258">
      <c r="B258" s="266"/>
    </row>
    <row r="259">
      <c r="B259" s="266"/>
    </row>
    <row r="260">
      <c r="B260" s="266"/>
    </row>
    <row r="261">
      <c r="B261" s="266"/>
    </row>
    <row r="262">
      <c r="B262" s="266"/>
    </row>
    <row r="263">
      <c r="B263" s="266"/>
    </row>
    <row r="264">
      <c r="B264" s="266"/>
    </row>
    <row r="265">
      <c r="B265" s="266"/>
    </row>
    <row r="266">
      <c r="B266" s="266"/>
    </row>
    <row r="267">
      <c r="B267" s="266"/>
    </row>
    <row r="268">
      <c r="B268" s="266"/>
    </row>
    <row r="269">
      <c r="B269" s="266"/>
    </row>
    <row r="270">
      <c r="B270" s="266"/>
    </row>
    <row r="271">
      <c r="B271" s="266"/>
    </row>
    <row r="272">
      <c r="B272" s="266"/>
    </row>
    <row r="273">
      <c r="B273" s="266"/>
    </row>
    <row r="274">
      <c r="B274" s="266"/>
    </row>
    <row r="275">
      <c r="B275" s="266"/>
    </row>
    <row r="276">
      <c r="B276" s="266"/>
    </row>
    <row r="277">
      <c r="B277" s="266"/>
    </row>
    <row r="278">
      <c r="B278" s="266"/>
    </row>
    <row r="279">
      <c r="B279" s="266"/>
    </row>
    <row r="280">
      <c r="B280" s="266"/>
    </row>
    <row r="281">
      <c r="B281" s="266"/>
    </row>
    <row r="282">
      <c r="B282" s="266"/>
    </row>
    <row r="283">
      <c r="B283" s="266"/>
    </row>
    <row r="284">
      <c r="B284" s="266"/>
    </row>
    <row r="285">
      <c r="B285" s="266"/>
    </row>
    <row r="286">
      <c r="B286" s="266"/>
    </row>
    <row r="287">
      <c r="B287" s="266"/>
    </row>
    <row r="288">
      <c r="B288" s="266"/>
    </row>
    <row r="289">
      <c r="B289" s="266"/>
    </row>
    <row r="290">
      <c r="B290" s="266"/>
    </row>
    <row r="291">
      <c r="B291" s="266"/>
    </row>
    <row r="292">
      <c r="B292" s="266"/>
    </row>
    <row r="293">
      <c r="B293" s="266"/>
    </row>
    <row r="294">
      <c r="B294" s="266"/>
    </row>
    <row r="295">
      <c r="B295" s="266"/>
    </row>
    <row r="296">
      <c r="B296" s="266"/>
    </row>
    <row r="297">
      <c r="B297" s="266"/>
    </row>
    <row r="298">
      <c r="B298" s="266"/>
    </row>
    <row r="299">
      <c r="B299" s="266"/>
    </row>
    <row r="300">
      <c r="B300" s="266"/>
    </row>
    <row r="301">
      <c r="B301" s="266"/>
    </row>
    <row r="302">
      <c r="B302" s="266"/>
    </row>
    <row r="303">
      <c r="B303" s="266"/>
    </row>
    <row r="304">
      <c r="B304" s="266"/>
    </row>
    <row r="305">
      <c r="B305" s="266"/>
    </row>
    <row r="306">
      <c r="B306" s="266"/>
    </row>
    <row r="307">
      <c r="B307" s="266"/>
    </row>
    <row r="308">
      <c r="B308" s="266"/>
    </row>
    <row r="309">
      <c r="B309" s="266"/>
    </row>
    <row r="310">
      <c r="B310" s="266"/>
    </row>
    <row r="311">
      <c r="B311" s="266"/>
    </row>
    <row r="312">
      <c r="B312" s="266"/>
    </row>
    <row r="313">
      <c r="B313" s="266"/>
    </row>
    <row r="314">
      <c r="B314" s="266"/>
    </row>
    <row r="315">
      <c r="B315" s="266"/>
    </row>
    <row r="316">
      <c r="B316" s="266"/>
    </row>
    <row r="317">
      <c r="B317" s="266"/>
    </row>
    <row r="318">
      <c r="B318" s="266"/>
    </row>
    <row r="319">
      <c r="B319" s="266"/>
    </row>
    <row r="320">
      <c r="B320" s="266"/>
    </row>
    <row r="321">
      <c r="B321" s="266"/>
    </row>
    <row r="322">
      <c r="B322" s="266"/>
    </row>
    <row r="323">
      <c r="B323" s="266"/>
    </row>
    <row r="324">
      <c r="B324" s="266"/>
    </row>
    <row r="325">
      <c r="B325" s="266"/>
    </row>
    <row r="326">
      <c r="B326" s="266"/>
    </row>
    <row r="327">
      <c r="B327" s="266"/>
    </row>
    <row r="328">
      <c r="B328" s="266"/>
    </row>
    <row r="329">
      <c r="B329" s="266"/>
    </row>
    <row r="330">
      <c r="B330" s="266"/>
    </row>
    <row r="331">
      <c r="B331" s="266"/>
    </row>
    <row r="332">
      <c r="B332" s="266"/>
    </row>
    <row r="333">
      <c r="B333" s="266"/>
    </row>
    <row r="334">
      <c r="B334" s="266"/>
    </row>
    <row r="335">
      <c r="B335" s="266"/>
    </row>
    <row r="336">
      <c r="B336" s="266"/>
    </row>
    <row r="337">
      <c r="B337" s="266"/>
    </row>
    <row r="338">
      <c r="B338" s="266"/>
    </row>
    <row r="339">
      <c r="B339" s="266"/>
    </row>
    <row r="340">
      <c r="B340" s="266"/>
    </row>
    <row r="341">
      <c r="B341" s="266"/>
    </row>
    <row r="342">
      <c r="B342" s="266"/>
    </row>
    <row r="343">
      <c r="B343" s="266"/>
    </row>
    <row r="344">
      <c r="B344" s="266"/>
    </row>
    <row r="345">
      <c r="B345" s="266"/>
    </row>
    <row r="346">
      <c r="B346" s="266"/>
    </row>
    <row r="347">
      <c r="B347" s="266"/>
    </row>
    <row r="348">
      <c r="B348" s="266"/>
    </row>
    <row r="349">
      <c r="B349" s="266"/>
    </row>
    <row r="350">
      <c r="B350" s="266"/>
    </row>
    <row r="351">
      <c r="B351" s="266"/>
    </row>
    <row r="352">
      <c r="B352" s="266"/>
    </row>
    <row r="353">
      <c r="B353" s="266"/>
    </row>
    <row r="354">
      <c r="B354" s="266"/>
    </row>
    <row r="355">
      <c r="B355" s="266"/>
    </row>
    <row r="356">
      <c r="B356" s="266"/>
    </row>
    <row r="357">
      <c r="B357" s="266"/>
    </row>
    <row r="358">
      <c r="B358" s="266"/>
    </row>
    <row r="359">
      <c r="B359" s="266"/>
    </row>
    <row r="360">
      <c r="B360" s="266"/>
    </row>
    <row r="361">
      <c r="B361" s="266"/>
    </row>
    <row r="362">
      <c r="B362" s="266"/>
    </row>
    <row r="363">
      <c r="B363" s="266"/>
    </row>
    <row r="364">
      <c r="B364" s="266"/>
    </row>
    <row r="365">
      <c r="B365" s="266"/>
    </row>
    <row r="366">
      <c r="B366" s="266"/>
    </row>
    <row r="367">
      <c r="B367" s="266"/>
    </row>
    <row r="368">
      <c r="B368" s="266"/>
    </row>
    <row r="369">
      <c r="B369" s="266"/>
    </row>
    <row r="370">
      <c r="B370" s="266"/>
    </row>
    <row r="371">
      <c r="B371" s="266"/>
    </row>
    <row r="372">
      <c r="B372" s="266"/>
    </row>
    <row r="373">
      <c r="B373" s="266"/>
    </row>
    <row r="374">
      <c r="B374" s="266"/>
    </row>
    <row r="375">
      <c r="B375" s="266"/>
    </row>
    <row r="376">
      <c r="B376" s="266"/>
    </row>
    <row r="377">
      <c r="B377" s="266"/>
    </row>
    <row r="378">
      <c r="B378" s="266"/>
    </row>
    <row r="379">
      <c r="B379" s="266"/>
    </row>
    <row r="380">
      <c r="B380" s="266"/>
    </row>
    <row r="381">
      <c r="B381" s="266"/>
    </row>
    <row r="382">
      <c r="B382" s="266"/>
    </row>
    <row r="383">
      <c r="B383" s="266"/>
    </row>
    <row r="384">
      <c r="B384" s="266"/>
    </row>
    <row r="385">
      <c r="B385" s="266"/>
    </row>
    <row r="386">
      <c r="B386" s="266"/>
    </row>
    <row r="387">
      <c r="B387" s="266"/>
    </row>
    <row r="388">
      <c r="B388" s="266"/>
    </row>
    <row r="389">
      <c r="B389" s="266"/>
    </row>
    <row r="390">
      <c r="B390" s="266"/>
    </row>
    <row r="391">
      <c r="B391" s="266"/>
    </row>
    <row r="392">
      <c r="B392" s="266"/>
    </row>
    <row r="393">
      <c r="B393" s="266"/>
    </row>
    <row r="394">
      <c r="B394" s="266"/>
    </row>
    <row r="395">
      <c r="B395" s="266"/>
    </row>
    <row r="396">
      <c r="B396" s="266"/>
    </row>
    <row r="397">
      <c r="B397" s="266"/>
    </row>
    <row r="398">
      <c r="B398" s="266"/>
    </row>
    <row r="399">
      <c r="B399" s="266"/>
    </row>
    <row r="400">
      <c r="B400" s="266"/>
    </row>
    <row r="401">
      <c r="B401" s="266"/>
    </row>
    <row r="402">
      <c r="B402" s="266"/>
    </row>
    <row r="403">
      <c r="B403" s="266"/>
    </row>
    <row r="404">
      <c r="B404" s="266"/>
    </row>
    <row r="405">
      <c r="B405" s="266"/>
    </row>
    <row r="406">
      <c r="B406" s="266"/>
    </row>
    <row r="407">
      <c r="B407" s="266"/>
    </row>
    <row r="408">
      <c r="B408" s="266"/>
    </row>
    <row r="409">
      <c r="B409" s="266"/>
    </row>
    <row r="410">
      <c r="B410" s="266"/>
    </row>
    <row r="411">
      <c r="B411" s="266"/>
    </row>
    <row r="412">
      <c r="B412" s="266"/>
    </row>
    <row r="413">
      <c r="B413" s="266"/>
    </row>
    <row r="414">
      <c r="B414" s="266"/>
    </row>
    <row r="415">
      <c r="B415" s="266"/>
    </row>
    <row r="416">
      <c r="B416" s="266"/>
    </row>
    <row r="417">
      <c r="B417" s="266"/>
    </row>
    <row r="418">
      <c r="B418" s="266"/>
    </row>
    <row r="419">
      <c r="B419" s="266"/>
    </row>
    <row r="420">
      <c r="B420" s="266"/>
    </row>
    <row r="421">
      <c r="B421" s="266"/>
    </row>
    <row r="422">
      <c r="B422" s="266"/>
    </row>
    <row r="423">
      <c r="B423" s="266"/>
    </row>
    <row r="424">
      <c r="B424" s="266"/>
    </row>
    <row r="425">
      <c r="B425" s="266"/>
    </row>
    <row r="426">
      <c r="B426" s="266"/>
    </row>
    <row r="427">
      <c r="B427" s="266"/>
    </row>
    <row r="428">
      <c r="B428" s="266"/>
    </row>
    <row r="429">
      <c r="B429" s="266"/>
    </row>
    <row r="430">
      <c r="B430" s="266"/>
    </row>
    <row r="431">
      <c r="B431" s="266"/>
    </row>
    <row r="432">
      <c r="B432" s="266"/>
    </row>
    <row r="433">
      <c r="B433" s="266"/>
    </row>
    <row r="434">
      <c r="B434" s="266"/>
    </row>
    <row r="435">
      <c r="B435" s="266"/>
    </row>
    <row r="436">
      <c r="B436" s="266"/>
    </row>
    <row r="437">
      <c r="B437" s="266"/>
    </row>
    <row r="438">
      <c r="B438" s="266"/>
    </row>
    <row r="439">
      <c r="B439" s="266"/>
    </row>
    <row r="440">
      <c r="B440" s="266"/>
    </row>
    <row r="441">
      <c r="B441" s="266"/>
    </row>
    <row r="442">
      <c r="B442" s="266"/>
    </row>
    <row r="443">
      <c r="B443" s="266"/>
    </row>
    <row r="444">
      <c r="B444" s="266"/>
    </row>
    <row r="445">
      <c r="B445" s="266"/>
    </row>
    <row r="446">
      <c r="B446" s="266"/>
    </row>
    <row r="447">
      <c r="B447" s="266"/>
    </row>
    <row r="448">
      <c r="B448" s="266"/>
    </row>
    <row r="449">
      <c r="B449" s="266"/>
    </row>
    <row r="450">
      <c r="B450" s="266"/>
    </row>
    <row r="451">
      <c r="B451" s="266"/>
    </row>
    <row r="452">
      <c r="B452" s="266"/>
    </row>
    <row r="453">
      <c r="B453" s="266"/>
    </row>
    <row r="454">
      <c r="B454" s="266"/>
    </row>
    <row r="455">
      <c r="B455" s="266"/>
    </row>
    <row r="456">
      <c r="B456" s="266"/>
    </row>
    <row r="457">
      <c r="B457" s="266"/>
    </row>
    <row r="458">
      <c r="B458" s="266"/>
    </row>
    <row r="459">
      <c r="B459" s="266"/>
    </row>
    <row r="460">
      <c r="B460" s="266"/>
    </row>
    <row r="461">
      <c r="B461" s="266"/>
    </row>
    <row r="462">
      <c r="B462" s="266"/>
    </row>
    <row r="463">
      <c r="B463" s="266"/>
    </row>
    <row r="464">
      <c r="B464" s="266"/>
    </row>
    <row r="465">
      <c r="B465" s="266"/>
    </row>
    <row r="466">
      <c r="B466" s="266"/>
    </row>
    <row r="467">
      <c r="B467" s="266"/>
    </row>
    <row r="468">
      <c r="B468" s="266"/>
    </row>
    <row r="469">
      <c r="B469" s="266"/>
    </row>
    <row r="470">
      <c r="B470" s="266"/>
    </row>
    <row r="471">
      <c r="B471" s="266"/>
    </row>
    <row r="472">
      <c r="B472" s="266"/>
    </row>
    <row r="473">
      <c r="B473" s="266"/>
    </row>
    <row r="474">
      <c r="B474" s="266"/>
    </row>
    <row r="475">
      <c r="B475" s="266"/>
    </row>
    <row r="476">
      <c r="B476" s="266"/>
    </row>
    <row r="477">
      <c r="B477" s="266"/>
    </row>
    <row r="478">
      <c r="B478" s="266"/>
    </row>
    <row r="479">
      <c r="B479" s="266"/>
    </row>
    <row r="480">
      <c r="B480" s="266"/>
    </row>
    <row r="481">
      <c r="B481" s="266"/>
    </row>
    <row r="482">
      <c r="B482" s="266"/>
    </row>
    <row r="483">
      <c r="B483" s="266"/>
    </row>
    <row r="484">
      <c r="B484" s="266"/>
    </row>
    <row r="485">
      <c r="B485" s="266"/>
    </row>
    <row r="486">
      <c r="B486" s="266"/>
    </row>
    <row r="487">
      <c r="B487" s="266"/>
    </row>
    <row r="488">
      <c r="B488" s="266"/>
    </row>
    <row r="489">
      <c r="B489" s="266"/>
    </row>
    <row r="490">
      <c r="B490" s="266"/>
    </row>
    <row r="491">
      <c r="B491" s="266"/>
    </row>
    <row r="492">
      <c r="B492" s="266"/>
    </row>
    <row r="493">
      <c r="B493" s="266"/>
    </row>
    <row r="494">
      <c r="B494" s="266"/>
    </row>
    <row r="495">
      <c r="B495" s="266"/>
    </row>
    <row r="496">
      <c r="B496" s="266"/>
    </row>
    <row r="497">
      <c r="B497" s="266"/>
    </row>
    <row r="498">
      <c r="B498" s="266"/>
    </row>
    <row r="499">
      <c r="B499" s="266"/>
    </row>
    <row r="500">
      <c r="B500" s="266"/>
    </row>
    <row r="501">
      <c r="B501" s="266"/>
    </row>
    <row r="502">
      <c r="B502" s="266"/>
    </row>
    <row r="503">
      <c r="B503" s="266"/>
    </row>
    <row r="504">
      <c r="B504" s="266"/>
    </row>
    <row r="505">
      <c r="B505" s="266"/>
    </row>
    <row r="506">
      <c r="B506" s="266"/>
    </row>
    <row r="507">
      <c r="B507" s="266"/>
    </row>
    <row r="508">
      <c r="B508" s="266"/>
    </row>
    <row r="509">
      <c r="B509" s="266"/>
    </row>
    <row r="510">
      <c r="B510" s="266"/>
    </row>
    <row r="511">
      <c r="B511" s="266"/>
    </row>
    <row r="512">
      <c r="B512" s="266"/>
    </row>
    <row r="513">
      <c r="B513" s="266"/>
    </row>
    <row r="514">
      <c r="B514" s="266"/>
    </row>
    <row r="515">
      <c r="B515" s="266"/>
    </row>
    <row r="516">
      <c r="B516" s="266"/>
    </row>
    <row r="517">
      <c r="B517" s="266"/>
    </row>
    <row r="518">
      <c r="B518" s="266"/>
    </row>
    <row r="519">
      <c r="B519" s="266"/>
    </row>
    <row r="520">
      <c r="B520" s="266"/>
    </row>
    <row r="521">
      <c r="B521" s="266"/>
    </row>
    <row r="522">
      <c r="B522" s="266"/>
    </row>
    <row r="523">
      <c r="B523" s="266"/>
    </row>
    <row r="524">
      <c r="B524" s="266"/>
    </row>
    <row r="525">
      <c r="B525" s="266"/>
    </row>
    <row r="526">
      <c r="B526" s="266"/>
    </row>
    <row r="527">
      <c r="B527" s="266"/>
    </row>
    <row r="528">
      <c r="B528" s="266"/>
    </row>
    <row r="529">
      <c r="B529" s="266"/>
    </row>
    <row r="530">
      <c r="B530" s="266"/>
    </row>
    <row r="531">
      <c r="B531" s="266"/>
    </row>
    <row r="532">
      <c r="B532" s="266"/>
    </row>
    <row r="533">
      <c r="B533" s="266"/>
    </row>
    <row r="534">
      <c r="B534" s="266"/>
    </row>
    <row r="535">
      <c r="B535" s="266"/>
    </row>
    <row r="536">
      <c r="B536" s="266"/>
    </row>
    <row r="537">
      <c r="B537" s="266"/>
    </row>
    <row r="538">
      <c r="B538" s="266"/>
    </row>
    <row r="539">
      <c r="B539" s="266"/>
    </row>
    <row r="540">
      <c r="B540" s="266"/>
    </row>
    <row r="541">
      <c r="B541" s="266"/>
    </row>
    <row r="542">
      <c r="B542" s="266"/>
    </row>
    <row r="543">
      <c r="B543" s="266"/>
    </row>
    <row r="544">
      <c r="B544" s="266"/>
    </row>
    <row r="545">
      <c r="B545" s="266"/>
    </row>
    <row r="546">
      <c r="B546" s="266"/>
    </row>
    <row r="547">
      <c r="B547" s="266"/>
    </row>
    <row r="548">
      <c r="B548" s="266"/>
    </row>
    <row r="549">
      <c r="B549" s="266"/>
    </row>
    <row r="550">
      <c r="B550" s="266"/>
    </row>
    <row r="551">
      <c r="B551" s="266"/>
    </row>
    <row r="552">
      <c r="B552" s="266"/>
    </row>
    <row r="553">
      <c r="B553" s="266"/>
    </row>
    <row r="554">
      <c r="B554" s="266"/>
    </row>
    <row r="555">
      <c r="B555" s="266"/>
    </row>
    <row r="556">
      <c r="B556" s="266"/>
    </row>
    <row r="557">
      <c r="B557" s="266"/>
    </row>
    <row r="558">
      <c r="B558" s="266"/>
    </row>
    <row r="559">
      <c r="B559" s="266"/>
    </row>
    <row r="560">
      <c r="B560" s="266"/>
    </row>
    <row r="561">
      <c r="B561" s="266"/>
    </row>
    <row r="562">
      <c r="B562" s="266"/>
    </row>
    <row r="563">
      <c r="B563" s="266"/>
    </row>
    <row r="564">
      <c r="B564" s="266"/>
    </row>
    <row r="565">
      <c r="B565" s="266"/>
    </row>
    <row r="566">
      <c r="B566" s="266"/>
    </row>
    <row r="567">
      <c r="B567" s="266"/>
    </row>
    <row r="568">
      <c r="B568" s="266"/>
    </row>
    <row r="569">
      <c r="B569" s="266"/>
    </row>
    <row r="570">
      <c r="B570" s="266"/>
    </row>
    <row r="571">
      <c r="B571" s="266"/>
    </row>
    <row r="572">
      <c r="B572" s="266"/>
    </row>
    <row r="573">
      <c r="B573" s="266"/>
    </row>
    <row r="574">
      <c r="B574" s="266"/>
    </row>
    <row r="575">
      <c r="B575" s="266"/>
    </row>
    <row r="576">
      <c r="B576" s="266"/>
    </row>
    <row r="577">
      <c r="B577" s="266"/>
    </row>
    <row r="578">
      <c r="B578" s="266"/>
    </row>
    <row r="579">
      <c r="B579" s="266"/>
    </row>
    <row r="580">
      <c r="B580" s="266"/>
    </row>
    <row r="581">
      <c r="B581" s="266"/>
    </row>
    <row r="582">
      <c r="B582" s="266"/>
    </row>
    <row r="583">
      <c r="B583" s="266"/>
    </row>
    <row r="584">
      <c r="B584" s="266"/>
    </row>
    <row r="585">
      <c r="B585" s="266"/>
    </row>
    <row r="586">
      <c r="B586" s="266"/>
    </row>
    <row r="587">
      <c r="B587" s="266"/>
    </row>
    <row r="588">
      <c r="B588" s="266"/>
    </row>
    <row r="589">
      <c r="B589" s="266"/>
    </row>
    <row r="590">
      <c r="B590" s="266"/>
    </row>
    <row r="591">
      <c r="B591" s="266"/>
    </row>
    <row r="592">
      <c r="B592" s="266"/>
    </row>
    <row r="593">
      <c r="B593" s="266"/>
    </row>
    <row r="594">
      <c r="B594" s="266"/>
    </row>
    <row r="595">
      <c r="B595" s="266"/>
    </row>
    <row r="596">
      <c r="B596" s="266"/>
    </row>
    <row r="597">
      <c r="B597" s="266"/>
    </row>
    <row r="598">
      <c r="B598" s="266"/>
    </row>
    <row r="599">
      <c r="B599" s="266"/>
    </row>
    <row r="600">
      <c r="B600" s="266"/>
    </row>
    <row r="601">
      <c r="B601" s="266"/>
    </row>
    <row r="602">
      <c r="B602" s="266"/>
    </row>
    <row r="603">
      <c r="B603" s="266"/>
    </row>
    <row r="604">
      <c r="B604" s="266"/>
    </row>
    <row r="605">
      <c r="B605" s="266"/>
    </row>
    <row r="606">
      <c r="B606" s="266"/>
    </row>
    <row r="607">
      <c r="B607" s="266"/>
    </row>
    <row r="608">
      <c r="B608" s="266"/>
    </row>
    <row r="609">
      <c r="B609" s="266"/>
    </row>
    <row r="610">
      <c r="B610" s="266"/>
    </row>
    <row r="611">
      <c r="B611" s="266"/>
    </row>
    <row r="612">
      <c r="B612" s="266"/>
    </row>
    <row r="613">
      <c r="B613" s="266"/>
    </row>
    <row r="614">
      <c r="B614" s="266"/>
    </row>
    <row r="615">
      <c r="B615" s="266"/>
    </row>
    <row r="616">
      <c r="B616" s="266"/>
    </row>
    <row r="617">
      <c r="B617" s="266"/>
    </row>
    <row r="618">
      <c r="B618" s="266"/>
    </row>
    <row r="619">
      <c r="B619" s="266"/>
    </row>
    <row r="620">
      <c r="B620" s="266"/>
    </row>
    <row r="621">
      <c r="B621" s="266"/>
    </row>
    <row r="622">
      <c r="B622" s="266"/>
    </row>
    <row r="623">
      <c r="B623" s="266"/>
    </row>
    <row r="624">
      <c r="B624" s="266"/>
    </row>
    <row r="625">
      <c r="B625" s="266"/>
    </row>
    <row r="626">
      <c r="B626" s="266"/>
    </row>
    <row r="627">
      <c r="B627" s="266"/>
    </row>
    <row r="628">
      <c r="B628" s="266"/>
    </row>
    <row r="629">
      <c r="B629" s="266"/>
    </row>
    <row r="630">
      <c r="B630" s="266"/>
    </row>
    <row r="631">
      <c r="B631" s="266"/>
    </row>
    <row r="632">
      <c r="B632" s="266"/>
    </row>
    <row r="633">
      <c r="B633" s="266"/>
    </row>
    <row r="634">
      <c r="B634" s="266"/>
    </row>
    <row r="635">
      <c r="B635" s="266"/>
    </row>
    <row r="636">
      <c r="B636" s="266"/>
    </row>
    <row r="637">
      <c r="B637" s="266"/>
    </row>
    <row r="638">
      <c r="B638" s="266"/>
    </row>
    <row r="639">
      <c r="B639" s="266"/>
    </row>
    <row r="640">
      <c r="B640" s="266"/>
    </row>
    <row r="641">
      <c r="B641" s="266"/>
    </row>
    <row r="642">
      <c r="B642" s="266"/>
    </row>
    <row r="643">
      <c r="B643" s="266"/>
    </row>
    <row r="644">
      <c r="B644" s="266"/>
    </row>
    <row r="645">
      <c r="B645" s="266"/>
    </row>
    <row r="646">
      <c r="B646" s="266"/>
    </row>
    <row r="647">
      <c r="B647" s="266"/>
    </row>
    <row r="648">
      <c r="B648" s="266"/>
    </row>
    <row r="649">
      <c r="B649" s="266"/>
    </row>
    <row r="650">
      <c r="B650" s="266"/>
    </row>
    <row r="651">
      <c r="B651" s="266"/>
    </row>
    <row r="652">
      <c r="B652" s="266"/>
    </row>
    <row r="653">
      <c r="B653" s="266"/>
    </row>
    <row r="654">
      <c r="B654" s="266"/>
    </row>
    <row r="655">
      <c r="B655" s="266"/>
    </row>
    <row r="656">
      <c r="B656" s="266"/>
    </row>
    <row r="657">
      <c r="B657" s="266"/>
    </row>
    <row r="658">
      <c r="B658" s="266"/>
    </row>
    <row r="659">
      <c r="B659" s="266"/>
    </row>
    <row r="660">
      <c r="B660" s="266"/>
    </row>
    <row r="661">
      <c r="B661" s="266"/>
    </row>
    <row r="662">
      <c r="B662" s="266"/>
    </row>
    <row r="663">
      <c r="B663" s="266"/>
    </row>
    <row r="664">
      <c r="B664" s="266"/>
    </row>
    <row r="665">
      <c r="B665" s="266"/>
    </row>
    <row r="666">
      <c r="B666" s="266"/>
    </row>
    <row r="667">
      <c r="B667" s="266"/>
    </row>
    <row r="668">
      <c r="B668" s="266"/>
    </row>
    <row r="669">
      <c r="B669" s="266"/>
    </row>
    <row r="670">
      <c r="B670" s="266"/>
    </row>
    <row r="671">
      <c r="B671" s="266"/>
    </row>
    <row r="672">
      <c r="B672" s="266"/>
    </row>
    <row r="673">
      <c r="B673" s="266"/>
    </row>
    <row r="674">
      <c r="B674" s="266"/>
    </row>
    <row r="675">
      <c r="B675" s="266"/>
    </row>
    <row r="676">
      <c r="B676" s="266"/>
    </row>
    <row r="677">
      <c r="B677" s="266"/>
    </row>
    <row r="678">
      <c r="B678" s="266"/>
    </row>
    <row r="679">
      <c r="B679" s="266"/>
    </row>
    <row r="680">
      <c r="B680" s="266"/>
    </row>
    <row r="681">
      <c r="B681" s="266"/>
    </row>
    <row r="682">
      <c r="B682" s="266"/>
    </row>
    <row r="683">
      <c r="B683" s="266"/>
    </row>
    <row r="684">
      <c r="B684" s="266"/>
    </row>
    <row r="685">
      <c r="B685" s="266"/>
    </row>
    <row r="686">
      <c r="B686" s="266"/>
    </row>
    <row r="687">
      <c r="B687" s="266"/>
    </row>
    <row r="688">
      <c r="B688" s="266"/>
    </row>
    <row r="689">
      <c r="B689" s="266"/>
    </row>
    <row r="690">
      <c r="B690" s="266"/>
    </row>
    <row r="691">
      <c r="B691" s="266"/>
    </row>
    <row r="692">
      <c r="B692" s="266"/>
    </row>
    <row r="693">
      <c r="B693" s="266"/>
    </row>
    <row r="694">
      <c r="B694" s="266"/>
    </row>
    <row r="695">
      <c r="B695" s="266"/>
    </row>
    <row r="696">
      <c r="B696" s="266"/>
    </row>
    <row r="697">
      <c r="B697" s="266"/>
    </row>
    <row r="698">
      <c r="B698" s="266"/>
    </row>
    <row r="699">
      <c r="B699" s="266"/>
    </row>
    <row r="700">
      <c r="B700" s="266"/>
    </row>
    <row r="701">
      <c r="B701" s="266"/>
    </row>
    <row r="702">
      <c r="B702" s="266"/>
    </row>
    <row r="703">
      <c r="B703" s="266"/>
    </row>
    <row r="704">
      <c r="B704" s="266"/>
    </row>
    <row r="705">
      <c r="B705" s="266"/>
    </row>
    <row r="706">
      <c r="B706" s="266"/>
    </row>
    <row r="707">
      <c r="B707" s="266"/>
    </row>
    <row r="708">
      <c r="B708" s="266"/>
    </row>
    <row r="709">
      <c r="B709" s="266"/>
    </row>
    <row r="710">
      <c r="B710" s="266"/>
    </row>
    <row r="711">
      <c r="B711" s="266"/>
    </row>
    <row r="712">
      <c r="B712" s="266"/>
    </row>
    <row r="713">
      <c r="B713" s="266"/>
    </row>
    <row r="714">
      <c r="B714" s="266"/>
    </row>
    <row r="715">
      <c r="B715" s="266"/>
    </row>
    <row r="716">
      <c r="B716" s="266"/>
    </row>
    <row r="717">
      <c r="B717" s="266"/>
    </row>
    <row r="718">
      <c r="B718" s="266"/>
    </row>
    <row r="719">
      <c r="B719" s="266"/>
    </row>
    <row r="720">
      <c r="B720" s="266"/>
    </row>
    <row r="721">
      <c r="B721" s="266"/>
    </row>
    <row r="722">
      <c r="B722" s="266"/>
    </row>
    <row r="723">
      <c r="B723" s="266"/>
    </row>
    <row r="724">
      <c r="B724" s="266"/>
    </row>
    <row r="725">
      <c r="B725" s="266"/>
    </row>
    <row r="726">
      <c r="B726" s="266"/>
    </row>
    <row r="727">
      <c r="B727" s="266"/>
    </row>
    <row r="728">
      <c r="B728" s="266"/>
    </row>
    <row r="729">
      <c r="B729" s="266"/>
    </row>
    <row r="730">
      <c r="B730" s="266"/>
    </row>
    <row r="731">
      <c r="B731" s="266"/>
    </row>
    <row r="732">
      <c r="B732" s="266"/>
    </row>
    <row r="733">
      <c r="B733" s="266"/>
    </row>
    <row r="734">
      <c r="B734" s="266"/>
    </row>
    <row r="735">
      <c r="B735" s="266"/>
    </row>
    <row r="736">
      <c r="B736" s="266"/>
    </row>
    <row r="737">
      <c r="B737" s="266"/>
    </row>
    <row r="738">
      <c r="B738" s="266"/>
    </row>
    <row r="739">
      <c r="B739" s="266"/>
    </row>
    <row r="740">
      <c r="B740" s="266"/>
    </row>
    <row r="741">
      <c r="B741" s="266"/>
    </row>
    <row r="742">
      <c r="B742" s="266"/>
    </row>
    <row r="743">
      <c r="B743" s="266"/>
    </row>
    <row r="744">
      <c r="B744" s="266"/>
    </row>
    <row r="745">
      <c r="B745" s="266"/>
    </row>
    <row r="746">
      <c r="B746" s="266"/>
    </row>
    <row r="747">
      <c r="B747" s="266"/>
    </row>
    <row r="748">
      <c r="B748" s="266"/>
    </row>
    <row r="749">
      <c r="B749" s="266"/>
    </row>
    <row r="750">
      <c r="B750" s="266"/>
    </row>
    <row r="751">
      <c r="B751" s="266"/>
    </row>
    <row r="752">
      <c r="B752" s="266"/>
    </row>
    <row r="753">
      <c r="B753" s="266"/>
    </row>
    <row r="754">
      <c r="B754" s="266"/>
    </row>
    <row r="755">
      <c r="B755" s="266"/>
    </row>
    <row r="756">
      <c r="B756" s="266"/>
    </row>
    <row r="757">
      <c r="B757" s="266"/>
    </row>
    <row r="758">
      <c r="B758" s="266"/>
    </row>
    <row r="759">
      <c r="B759" s="266"/>
    </row>
    <row r="760">
      <c r="B760" s="266"/>
    </row>
    <row r="761">
      <c r="B761" s="266"/>
    </row>
    <row r="762">
      <c r="B762" s="266"/>
    </row>
    <row r="763">
      <c r="B763" s="266"/>
    </row>
    <row r="764">
      <c r="B764" s="266"/>
    </row>
    <row r="765">
      <c r="B765" s="266"/>
    </row>
    <row r="766">
      <c r="B766" s="266"/>
    </row>
    <row r="767">
      <c r="B767" s="266"/>
    </row>
    <row r="768">
      <c r="B768" s="266"/>
    </row>
    <row r="769">
      <c r="B769" s="266"/>
    </row>
    <row r="770">
      <c r="B770" s="266"/>
    </row>
    <row r="771">
      <c r="B771" s="266"/>
    </row>
    <row r="772">
      <c r="B772" s="266"/>
    </row>
    <row r="773">
      <c r="B773" s="266"/>
    </row>
    <row r="774">
      <c r="B774" s="266"/>
    </row>
    <row r="775">
      <c r="B775" s="266"/>
    </row>
    <row r="776">
      <c r="B776" s="266"/>
    </row>
    <row r="777">
      <c r="B777" s="266"/>
    </row>
    <row r="778">
      <c r="B778" s="266"/>
    </row>
    <row r="779">
      <c r="B779" s="266"/>
    </row>
    <row r="780">
      <c r="B780" s="266"/>
    </row>
    <row r="781">
      <c r="B781" s="266"/>
    </row>
    <row r="782">
      <c r="B782" s="266"/>
    </row>
    <row r="783">
      <c r="B783" s="266"/>
    </row>
    <row r="784">
      <c r="B784" s="266"/>
    </row>
    <row r="785">
      <c r="B785" s="266"/>
    </row>
    <row r="786">
      <c r="B786" s="266"/>
    </row>
    <row r="787">
      <c r="B787" s="266"/>
    </row>
    <row r="788">
      <c r="B788" s="266"/>
    </row>
    <row r="789">
      <c r="B789" s="266"/>
    </row>
    <row r="790">
      <c r="B790" s="266"/>
    </row>
    <row r="791">
      <c r="B791" s="266"/>
    </row>
    <row r="792">
      <c r="B792" s="266"/>
    </row>
    <row r="793">
      <c r="B793" s="266"/>
    </row>
    <row r="794">
      <c r="B794" s="266"/>
    </row>
    <row r="795">
      <c r="B795" s="266"/>
    </row>
    <row r="796">
      <c r="B796" s="266"/>
    </row>
    <row r="797">
      <c r="B797" s="266"/>
    </row>
    <row r="798">
      <c r="B798" s="266"/>
    </row>
    <row r="799">
      <c r="B799" s="266"/>
    </row>
    <row r="800">
      <c r="B800" s="266"/>
    </row>
    <row r="801">
      <c r="B801" s="266"/>
    </row>
    <row r="802">
      <c r="B802" s="266"/>
    </row>
    <row r="803">
      <c r="B803" s="266"/>
    </row>
    <row r="804">
      <c r="B804" s="266"/>
    </row>
    <row r="805">
      <c r="B805" s="266"/>
    </row>
    <row r="806">
      <c r="B806" s="266"/>
    </row>
    <row r="807">
      <c r="B807" s="266"/>
    </row>
    <row r="808">
      <c r="B808" s="266"/>
    </row>
    <row r="809">
      <c r="B809" s="266"/>
    </row>
    <row r="810">
      <c r="B810" s="266"/>
    </row>
    <row r="811">
      <c r="B811" s="266"/>
    </row>
    <row r="812">
      <c r="B812" s="266"/>
    </row>
    <row r="813">
      <c r="B813" s="266"/>
    </row>
    <row r="814">
      <c r="B814" s="266"/>
    </row>
    <row r="815">
      <c r="B815" s="266"/>
    </row>
    <row r="816">
      <c r="B816" s="266"/>
    </row>
    <row r="817">
      <c r="B817" s="266"/>
    </row>
    <row r="818">
      <c r="B818" s="266"/>
    </row>
    <row r="819">
      <c r="B819" s="266"/>
    </row>
    <row r="820">
      <c r="B820" s="266"/>
    </row>
    <row r="821">
      <c r="B821" s="266"/>
    </row>
    <row r="822">
      <c r="B822" s="266"/>
    </row>
    <row r="823">
      <c r="B823" s="266"/>
    </row>
    <row r="824">
      <c r="B824" s="266"/>
    </row>
    <row r="825">
      <c r="B825" s="266"/>
    </row>
    <row r="826">
      <c r="B826" s="266"/>
    </row>
    <row r="827">
      <c r="B827" s="266"/>
    </row>
    <row r="828">
      <c r="B828" s="266"/>
    </row>
    <row r="829">
      <c r="B829" s="266"/>
    </row>
    <row r="830">
      <c r="B830" s="266"/>
    </row>
    <row r="831">
      <c r="B831" s="266"/>
    </row>
    <row r="832">
      <c r="B832" s="266"/>
    </row>
    <row r="833">
      <c r="B833" s="266"/>
    </row>
    <row r="834">
      <c r="B834" s="266"/>
    </row>
    <row r="835">
      <c r="B835" s="266"/>
    </row>
    <row r="836">
      <c r="B836" s="266"/>
    </row>
    <row r="837">
      <c r="B837" s="266"/>
    </row>
    <row r="838">
      <c r="B838" s="266"/>
    </row>
    <row r="839">
      <c r="B839" s="266"/>
    </row>
    <row r="840">
      <c r="B840" s="266"/>
    </row>
    <row r="841">
      <c r="B841" s="266"/>
    </row>
    <row r="842">
      <c r="B842" s="266"/>
    </row>
    <row r="843">
      <c r="B843" s="266"/>
    </row>
    <row r="844">
      <c r="B844" s="266"/>
    </row>
    <row r="845">
      <c r="B845" s="266"/>
    </row>
    <row r="846">
      <c r="B846" s="266"/>
    </row>
    <row r="847">
      <c r="B847" s="266"/>
    </row>
    <row r="848">
      <c r="B848" s="266"/>
    </row>
    <row r="849">
      <c r="B849" s="266"/>
    </row>
    <row r="850">
      <c r="B850" s="266"/>
    </row>
    <row r="851">
      <c r="B851" s="266"/>
    </row>
    <row r="852">
      <c r="B852" s="266"/>
    </row>
    <row r="853">
      <c r="B853" s="266"/>
    </row>
    <row r="854">
      <c r="B854" s="266"/>
    </row>
    <row r="855">
      <c r="B855" s="266"/>
    </row>
    <row r="856">
      <c r="B856" s="266"/>
    </row>
    <row r="857">
      <c r="B857" s="266"/>
    </row>
    <row r="858">
      <c r="B858" s="266"/>
    </row>
    <row r="859">
      <c r="B859" s="266"/>
    </row>
    <row r="860">
      <c r="B860" s="266"/>
    </row>
    <row r="861">
      <c r="B861" s="266"/>
    </row>
    <row r="862">
      <c r="B862" s="266"/>
    </row>
    <row r="863">
      <c r="B863" s="266"/>
    </row>
    <row r="864">
      <c r="B864" s="266"/>
    </row>
    <row r="865">
      <c r="B865" s="266"/>
    </row>
    <row r="866">
      <c r="B866" s="266"/>
    </row>
    <row r="867">
      <c r="B867" s="266"/>
    </row>
    <row r="868">
      <c r="B868" s="266"/>
    </row>
    <row r="869">
      <c r="B869" s="266"/>
    </row>
    <row r="870">
      <c r="B870" s="266"/>
    </row>
    <row r="871">
      <c r="B871" s="266"/>
    </row>
    <row r="872">
      <c r="B872" s="266"/>
    </row>
    <row r="873">
      <c r="B873" s="266"/>
    </row>
    <row r="874">
      <c r="B874" s="266"/>
    </row>
    <row r="875">
      <c r="B875" s="266"/>
    </row>
    <row r="876">
      <c r="B876" s="266"/>
    </row>
    <row r="877">
      <c r="B877" s="266"/>
    </row>
    <row r="878">
      <c r="B878" s="266"/>
    </row>
    <row r="879">
      <c r="B879" s="266"/>
    </row>
    <row r="880">
      <c r="B880" s="266"/>
    </row>
    <row r="881">
      <c r="B881" s="266"/>
    </row>
    <row r="882">
      <c r="B882" s="266"/>
    </row>
    <row r="883">
      <c r="B883" s="266"/>
    </row>
    <row r="884">
      <c r="B884" s="266"/>
    </row>
    <row r="885">
      <c r="B885" s="266"/>
    </row>
    <row r="886">
      <c r="B886" s="266"/>
    </row>
    <row r="887">
      <c r="B887" s="266"/>
    </row>
    <row r="888">
      <c r="B888" s="266"/>
    </row>
    <row r="889">
      <c r="B889" s="266"/>
    </row>
    <row r="890">
      <c r="B890" s="266"/>
    </row>
    <row r="891">
      <c r="B891" s="266"/>
    </row>
    <row r="892">
      <c r="B892" s="266"/>
    </row>
    <row r="893">
      <c r="B893" s="266"/>
    </row>
    <row r="894">
      <c r="B894" s="266"/>
    </row>
    <row r="895">
      <c r="B895" s="266"/>
    </row>
    <row r="896">
      <c r="B896" s="266"/>
    </row>
    <row r="897">
      <c r="B897" s="266"/>
    </row>
    <row r="898">
      <c r="B898" s="266"/>
    </row>
    <row r="899">
      <c r="B899" s="266"/>
    </row>
    <row r="900">
      <c r="B900" s="266"/>
    </row>
    <row r="901">
      <c r="B901" s="266"/>
    </row>
    <row r="902">
      <c r="B902" s="266"/>
    </row>
    <row r="903">
      <c r="B903" s="266"/>
    </row>
    <row r="904">
      <c r="B904" s="266"/>
    </row>
    <row r="905">
      <c r="B905" s="266"/>
    </row>
    <row r="906">
      <c r="B906" s="266"/>
    </row>
    <row r="907">
      <c r="B907" s="266"/>
    </row>
    <row r="908">
      <c r="B908" s="266"/>
    </row>
    <row r="909">
      <c r="B909" s="266"/>
    </row>
    <row r="910">
      <c r="B910" s="266"/>
    </row>
    <row r="911">
      <c r="B911" s="266"/>
    </row>
    <row r="912">
      <c r="B912" s="266"/>
    </row>
    <row r="913">
      <c r="B913" s="266"/>
    </row>
    <row r="914">
      <c r="B914" s="266"/>
    </row>
    <row r="915">
      <c r="B915" s="266"/>
    </row>
    <row r="916">
      <c r="B916" s="266"/>
    </row>
    <row r="917">
      <c r="B917" s="266"/>
    </row>
    <row r="918">
      <c r="B918" s="266"/>
    </row>
    <row r="919">
      <c r="B919" s="266"/>
    </row>
    <row r="920">
      <c r="B920" s="266"/>
    </row>
    <row r="921">
      <c r="B921" s="266"/>
    </row>
    <row r="922">
      <c r="B922" s="266"/>
    </row>
    <row r="923">
      <c r="B923" s="266"/>
    </row>
    <row r="924">
      <c r="B924" s="266"/>
    </row>
    <row r="925">
      <c r="B925" s="266"/>
    </row>
    <row r="926">
      <c r="B926" s="266"/>
    </row>
    <row r="927">
      <c r="B927" s="266"/>
    </row>
    <row r="928">
      <c r="B928" s="266"/>
    </row>
    <row r="929">
      <c r="B929" s="266"/>
    </row>
    <row r="930">
      <c r="B930" s="266"/>
    </row>
    <row r="931">
      <c r="B931" s="266"/>
    </row>
    <row r="932">
      <c r="B932" s="266"/>
    </row>
    <row r="933">
      <c r="B933" s="266"/>
    </row>
    <row r="934">
      <c r="B934" s="266"/>
    </row>
    <row r="935">
      <c r="B935" s="266"/>
    </row>
    <row r="936">
      <c r="B936" s="266"/>
    </row>
    <row r="937">
      <c r="B937" s="266"/>
    </row>
    <row r="938">
      <c r="B938" s="266"/>
    </row>
    <row r="939">
      <c r="B939" s="266"/>
    </row>
    <row r="940">
      <c r="B940" s="266"/>
    </row>
    <row r="941">
      <c r="B941" s="266"/>
    </row>
    <row r="942">
      <c r="B942" s="266"/>
    </row>
    <row r="943">
      <c r="B943" s="266"/>
    </row>
    <row r="944">
      <c r="B944" s="266"/>
    </row>
    <row r="945">
      <c r="B945" s="266"/>
    </row>
    <row r="946">
      <c r="B946" s="266"/>
    </row>
    <row r="947">
      <c r="B947" s="266"/>
    </row>
    <row r="948">
      <c r="B948" s="266"/>
    </row>
    <row r="949">
      <c r="B949" s="266"/>
    </row>
    <row r="950">
      <c r="B950" s="266"/>
    </row>
    <row r="951">
      <c r="B951" s="266"/>
    </row>
    <row r="952">
      <c r="B952" s="266"/>
    </row>
    <row r="953">
      <c r="B953" s="266"/>
    </row>
    <row r="954">
      <c r="B954" s="266"/>
    </row>
    <row r="955">
      <c r="B955" s="266"/>
    </row>
    <row r="956">
      <c r="B956" s="266"/>
    </row>
    <row r="957">
      <c r="B957" s="266"/>
    </row>
    <row r="958">
      <c r="B958" s="266"/>
    </row>
    <row r="959">
      <c r="B959" s="266"/>
    </row>
    <row r="960">
      <c r="B960" s="266"/>
    </row>
    <row r="961">
      <c r="B961" s="266"/>
    </row>
    <row r="962">
      <c r="B962" s="266"/>
    </row>
    <row r="963">
      <c r="B963" s="266"/>
    </row>
    <row r="964">
      <c r="B964" s="266"/>
    </row>
    <row r="965">
      <c r="B965" s="266"/>
    </row>
    <row r="966">
      <c r="B966" s="266"/>
    </row>
    <row r="967">
      <c r="B967" s="266"/>
    </row>
    <row r="968">
      <c r="B968" s="266"/>
    </row>
    <row r="969">
      <c r="B969" s="266"/>
    </row>
    <row r="970">
      <c r="B970" s="266"/>
    </row>
    <row r="971">
      <c r="B971" s="266"/>
    </row>
    <row r="972">
      <c r="B972" s="266"/>
    </row>
    <row r="973">
      <c r="B973" s="266"/>
    </row>
    <row r="974">
      <c r="B974" s="266"/>
    </row>
    <row r="975">
      <c r="B975" s="266"/>
    </row>
    <row r="976">
      <c r="B976" s="266"/>
    </row>
    <row r="977">
      <c r="B977" s="266"/>
    </row>
    <row r="978">
      <c r="B978" s="266"/>
    </row>
    <row r="979">
      <c r="B979" s="266"/>
    </row>
    <row r="980">
      <c r="B980" s="266"/>
    </row>
    <row r="981">
      <c r="B981" s="266"/>
    </row>
    <row r="982">
      <c r="B982" s="266"/>
    </row>
    <row r="983">
      <c r="B983" s="266"/>
    </row>
    <row r="984">
      <c r="B984" s="266"/>
    </row>
    <row r="985">
      <c r="B985" s="266"/>
    </row>
    <row r="986">
      <c r="B986" s="266"/>
    </row>
    <row r="987">
      <c r="B987" s="266"/>
    </row>
    <row r="988">
      <c r="B988" s="266"/>
    </row>
    <row r="989">
      <c r="B989" s="266"/>
    </row>
    <row r="990">
      <c r="B990" s="266"/>
    </row>
    <row r="991">
      <c r="B991" s="266"/>
    </row>
    <row r="992">
      <c r="B992" s="266"/>
    </row>
    <row r="993">
      <c r="B993" s="266"/>
    </row>
    <row r="994">
      <c r="B994" s="266"/>
    </row>
    <row r="995">
      <c r="B995" s="266"/>
    </row>
    <row r="996">
      <c r="B996" s="266"/>
    </row>
    <row r="997">
      <c r="B997" s="266"/>
    </row>
    <row r="998">
      <c r="B998" s="266"/>
    </row>
    <row r="999">
      <c r="B999" s="266"/>
    </row>
    <row r="1000">
      <c r="B1000" s="266"/>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s>
  <drawing r:id="rId22"/>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75"/>
  <cols>
    <col customWidth="1" min="1" max="1" width="24.33"/>
    <col customWidth="1" min="2" max="2" width="23.67"/>
  </cols>
  <sheetData>
    <row r="1">
      <c r="A1" s="8" t="s">
        <v>3602</v>
      </c>
      <c r="B1" s="8" t="s">
        <v>3603</v>
      </c>
    </row>
    <row r="2">
      <c r="B2" s="101">
        <v>45133.67962390046</v>
      </c>
    </row>
  </sheetData>
  <drawing r:id="rId1"/>
</worksheet>
</file>